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3.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4.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workbookProtection workbookAlgorithmName="SHA-512" workbookHashValue="hBlZXMRpNDPQlvU5swW0YHBuQCjVXdnzKAe1kSQxwMdXv5Fl85kpngkFzaW+IseEkqq7/eqbX9L/Yp5qtHzdgA==" workbookSaltValue="Mn8saT85UE5EhKs9pez8mg==" workbookSpinCount="100000" lockStructure="1"/>
  <bookViews>
    <workbookView xWindow="-15" yWindow="3570" windowWidth="20640" windowHeight="2505" tabRatio="944" firstSheet="6" activeTab="12"/>
  </bookViews>
  <sheets>
    <sheet name="INSTRUCCIONES" sheetId="4" r:id="rId1"/>
    <sheet name="ENERO" sheetId="5" r:id="rId2"/>
    <sheet name="FEBRERO" sheetId="6" r:id="rId3"/>
    <sheet name="MARZO" sheetId="7" r:id="rId4"/>
    <sheet name="ABRIL" sheetId="8" r:id="rId5"/>
    <sheet name="MAYO" sheetId="9" r:id="rId6"/>
    <sheet name="JUNIO" sheetId="10" r:id="rId7"/>
    <sheet name="JULIO" sheetId="11" r:id="rId8"/>
    <sheet name="AGOSTO" sheetId="12" r:id="rId9"/>
    <sheet name="SEPTIEMBRE" sheetId="13" r:id="rId10"/>
    <sheet name="OCTUBRE" sheetId="14" r:id="rId11"/>
    <sheet name="NOVIEMBRE" sheetId="15" r:id="rId12"/>
    <sheet name="DICIEMBRE" sheetId="16" r:id="rId13"/>
    <sheet name="Datos para el 2193" sheetId="20" r:id="rId14"/>
    <sheet name="SEGUIMIENTO EQUILIBRIOS" sheetId="19" r:id="rId15"/>
    <sheet name="VERIFICACION MANTENIMIENTO" sheetId="18" r:id="rId16"/>
    <sheet name="GRAF. EJECUCIÓN INGRESOS" sheetId="21" r:id="rId17"/>
    <sheet name="GRAF. RECAUDOS" sheetId="22" r:id="rId18"/>
    <sheet name="GRAF. EJECUCIÓN GASTOS" sheetId="23" r:id="rId19"/>
    <sheet name="GRAF. PAGOS" sheetId="24" r:id="rId20"/>
  </sheets>
  <externalReferences>
    <externalReference r:id="rId21"/>
    <externalReference r:id="rId22"/>
    <externalReference r:id="rId23"/>
  </externalReferences>
  <definedNames>
    <definedName name="_xlnm._FilterDatabase" localSheetId="1" hidden="1">ENERO!$S$6:$AJ$256</definedName>
    <definedName name="Adiciones_y_modificaciones_gastos_abr" localSheetId="18">[1]ABRIL!$AL$17:$AM$19,[1]ABRIL!$AL$21:$AM$33,[1]ABRIL!$AL$36:$AM$41,[1]ABRIL!$AL$45:$AM$48,[1]ABRIL!$AL$50:$AM$55,[1]ABRIL!$AL$59:$AM$61,[1]ABRIL!$AL$66:$AM$68,[1]ABRIL!$AL$70:$AM$81,[1]ABRIL!$AL$84:$AM$88,[1]ABRIL!$AL$92:$AM$95,[1]ABRIL!$AL$97:$AM$102,[1]ABRIL!$AL$106:$AM$108,[1]ABRIL!$AL$115:$AM$121,[1]ABRIL!$AL$124:$AM$139,[1]ABRIL!$AL$142:$AM$143,[1]ABRIL!$AL$148:$AM$148,[1]ABRIL!$AL$150:$AM$153,[1]ABRIL!$AL$156:$AM$157,[1]ABRIL!$AL$158:$AM$167,[1]ABRIL!$AL$172:$AM$173,[1]ABRIL!$AL$176:$AM$182,[1]ABRIL!$AL$185:$AM$186,[1]ABRIL!$AL$187:$AM$190,[1]ABRIL!$AL$195:$AM$201,[1]ABRIL!$AL$203:$AM$204,[1]ABRIL!$AL$211:$AM$217,[1]ABRIL!$AL$222:$AM$224,[1]ABRIL!$AL$227:$AM$229,[1]ABRIL!$AL$235:$AM$240,[1]ABRIL!$AL$243:$AM$255</definedName>
    <definedName name="Adiciones_y_modificaciones_gastos_abr" localSheetId="16">[1]ABRIL!$AL$17:$AM$19,[1]ABRIL!$AL$21:$AM$33,[1]ABRIL!$AL$36:$AM$41,[1]ABRIL!$AL$45:$AM$48,[1]ABRIL!$AL$50:$AM$55,[1]ABRIL!$AL$59:$AM$61,[1]ABRIL!$AL$66:$AM$68,[1]ABRIL!$AL$70:$AM$81,[1]ABRIL!$AL$84:$AM$88,[1]ABRIL!$AL$92:$AM$95,[1]ABRIL!$AL$97:$AM$102,[1]ABRIL!$AL$106:$AM$108,[1]ABRIL!$AL$115:$AM$121,[1]ABRIL!$AL$124:$AM$139,[1]ABRIL!$AL$142:$AM$143,[1]ABRIL!$AL$148:$AM$148,[1]ABRIL!$AL$150:$AM$153,[1]ABRIL!$AL$156:$AM$157,[1]ABRIL!$AL$158:$AM$167,[1]ABRIL!$AL$172:$AM$173,[1]ABRIL!$AL$176:$AM$182,[1]ABRIL!$AL$185:$AM$186,[1]ABRIL!$AL$187:$AM$190,[1]ABRIL!$AL$195:$AM$201,[1]ABRIL!$AL$203:$AM$204,[1]ABRIL!$AL$211:$AM$217,[1]ABRIL!$AL$222:$AM$224,[1]ABRIL!$AL$227:$AM$229,[1]ABRIL!$AL$235:$AM$240,[1]ABRIL!$AL$243:$AM$255</definedName>
    <definedName name="Adiciones_y_modificaciones_gastos_abr" localSheetId="19">[1]ABRIL!$AL$17:$AM$19,[1]ABRIL!$AL$21:$AM$33,[1]ABRIL!$AL$36:$AM$41,[1]ABRIL!$AL$45:$AM$48,[1]ABRIL!$AL$50:$AM$55,[1]ABRIL!$AL$59:$AM$61,[1]ABRIL!$AL$66:$AM$68,[1]ABRIL!$AL$70:$AM$81,[1]ABRIL!$AL$84:$AM$88,[1]ABRIL!$AL$92:$AM$95,[1]ABRIL!$AL$97:$AM$102,[1]ABRIL!$AL$106:$AM$108,[1]ABRIL!$AL$115:$AM$121,[1]ABRIL!$AL$124:$AM$139,[1]ABRIL!$AL$142:$AM$143,[1]ABRIL!$AL$148:$AM$148,[1]ABRIL!$AL$150:$AM$153,[1]ABRIL!$AL$156:$AM$157,[1]ABRIL!$AL$158:$AM$167,[1]ABRIL!$AL$172:$AM$173,[1]ABRIL!$AL$176:$AM$182,[1]ABRIL!$AL$185:$AM$186,[1]ABRIL!$AL$187:$AM$190,[1]ABRIL!$AL$195:$AM$201,[1]ABRIL!$AL$203:$AM$204,[1]ABRIL!$AL$211:$AM$217,[1]ABRIL!$AL$222:$AM$224,[1]ABRIL!$AL$227:$AM$229,[1]ABRIL!$AL$235:$AM$240,[1]ABRIL!$AL$243:$AM$255</definedName>
    <definedName name="Adiciones_y_modificaciones_gastos_abr" localSheetId="17">[1]ABRIL!$AL$17:$AM$19,[1]ABRIL!$AL$21:$AM$33,[1]ABRIL!$AL$36:$AM$41,[1]ABRIL!$AL$45:$AM$48,[1]ABRIL!$AL$50:$AM$55,[1]ABRIL!$AL$59:$AM$61,[1]ABRIL!$AL$66:$AM$68,[1]ABRIL!$AL$70:$AM$81,[1]ABRIL!$AL$84:$AM$88,[1]ABRIL!$AL$92:$AM$95,[1]ABRIL!$AL$97:$AM$102,[1]ABRIL!$AL$106:$AM$108,[1]ABRIL!$AL$115:$AM$121,[1]ABRIL!$AL$124:$AM$139,[1]ABRIL!$AL$142:$AM$143,[1]ABRIL!$AL$148:$AM$148,[1]ABRIL!$AL$150:$AM$153,[1]ABRIL!$AL$156:$AM$157,[1]ABRIL!$AL$158:$AM$167,[1]ABRIL!$AL$172:$AM$173,[1]ABRIL!$AL$176:$AM$182,[1]ABRIL!$AL$185:$AM$186,[1]ABRIL!$AL$187:$AM$190,[1]ABRIL!$AL$195:$AM$201,[1]ABRIL!$AL$203:$AM$204,[1]ABRIL!$AL$211:$AM$217,[1]ABRIL!$AL$222:$AM$224,[1]ABRIL!$AL$227:$AM$229,[1]ABRIL!$AL$235:$AM$240,[1]ABRIL!$AL$243:$AM$255</definedName>
    <definedName name="Adiciones_y_modificaciones_gastos_abr">ABRIL!$AL$17:$AM$19,ABRIL!$AL$21:$AM$33,ABRIL!$AL$36:$AM$41,ABRIL!$AL$45:$AM$48,ABRIL!$AL$50:$AM$55,ABRIL!$AL$59:$AM$61,ABRIL!$AL$66:$AM$68,ABRIL!$AL$70:$AM$81,ABRIL!$AL$84:$AM$88,ABRIL!$AL$92:$AM$95,ABRIL!$AL$97:$AM$102,ABRIL!$AL$106:$AM$108,ABRIL!$AL$115:$AM$121,ABRIL!$AL$124:$AM$139,ABRIL!$AL$142:$AM$143,ABRIL!$AL$148:$AM$148,ABRIL!$AL$150:$AM$153,ABRIL!$AL$156:$AM$157,ABRIL!$AL$158:$AM$168,ABRIL!$AL$173:$AM$174,ABRIL!$AL$177:$AM$183,ABRIL!$AL$186:$AM$187,ABRIL!$AL$188:$AM$191,ABRIL!$AL$198:$AM$204,ABRIL!$AL$206:$AM$207,ABRIL!$AL$212:$AM$218,ABRIL!$AL$223:$AM$225,ABRIL!$AL$228:$AM$230,ABRIL!$AL$236:$AM$241,ABRIL!$AL$244:$AM$256</definedName>
    <definedName name="Adiciones_y_modificaciones_gastos_ago" localSheetId="18">[1]AGOSTO!$AL$17:$AM$19,[1]AGOSTO!$AL$21:$AM$33,[1]AGOSTO!$AL$36:$AM$41,[1]AGOSTO!$AL$45:$AM$48,[1]AGOSTO!$AL$50:$AM$55,[1]AGOSTO!$AL$59:$AM$61,[1]AGOSTO!$AL$66:$AM$68,[1]AGOSTO!$AL$70:$AM$81,[1]AGOSTO!$AL$84:$AM$88,[1]AGOSTO!$AL$92:$AM$95,[1]AGOSTO!$AL$97:$AM$102,[1]AGOSTO!$AL$106:$AM$108,[1]AGOSTO!$AL$115:$AM$121,[1]AGOSTO!$AL$124:$AM$139,[1]AGOSTO!$AL$142:$AM$143,[1]AGOSTO!$AL$148:$AM$148,[1]AGOSTO!$AL$150:$AM$153,[1]AGOSTO!$AL$156:$AM$157,[1]AGOSTO!$AL$158:$AM$167,[1]AGOSTO!$AL$172:$AM$173,[1]AGOSTO!$AL$176:$AM$182,[1]AGOSTO!$AL$185:$AM$186,[1]AGOSTO!$AL$187:$AM$190,[1]AGOSTO!$AL$195:$AM$201,[1]AGOSTO!$AL$203:$AM$204,[1]AGOSTO!$AL$211:$AM$217,[1]AGOSTO!$AL$222:$AM$224,[1]AGOSTO!$AL$227:$AM$229,[1]AGOSTO!$AL$235:$AM$240,[1]AGOSTO!$AL$243:$AM$255</definedName>
    <definedName name="Adiciones_y_modificaciones_gastos_ago" localSheetId="16">[1]AGOSTO!$AL$17:$AM$19,[1]AGOSTO!$AL$21:$AM$33,[1]AGOSTO!$AL$36:$AM$41,[1]AGOSTO!$AL$45:$AM$48,[1]AGOSTO!$AL$50:$AM$55,[1]AGOSTO!$AL$59:$AM$61,[1]AGOSTO!$AL$66:$AM$68,[1]AGOSTO!$AL$70:$AM$81,[1]AGOSTO!$AL$84:$AM$88,[1]AGOSTO!$AL$92:$AM$95,[1]AGOSTO!$AL$97:$AM$102,[1]AGOSTO!$AL$106:$AM$108,[1]AGOSTO!$AL$115:$AM$121,[1]AGOSTO!$AL$124:$AM$139,[1]AGOSTO!$AL$142:$AM$143,[1]AGOSTO!$AL$148:$AM$148,[1]AGOSTO!$AL$150:$AM$153,[1]AGOSTO!$AL$156:$AM$157,[1]AGOSTO!$AL$158:$AM$167,[1]AGOSTO!$AL$172:$AM$173,[1]AGOSTO!$AL$176:$AM$182,[1]AGOSTO!$AL$185:$AM$186,[1]AGOSTO!$AL$187:$AM$190,[1]AGOSTO!$AL$195:$AM$201,[1]AGOSTO!$AL$203:$AM$204,[1]AGOSTO!$AL$211:$AM$217,[1]AGOSTO!$AL$222:$AM$224,[1]AGOSTO!$AL$227:$AM$229,[1]AGOSTO!$AL$235:$AM$240,[1]AGOSTO!$AL$243:$AM$255</definedName>
    <definedName name="Adiciones_y_modificaciones_gastos_ago" localSheetId="19">[1]AGOSTO!$AL$17:$AM$19,[1]AGOSTO!$AL$21:$AM$33,[1]AGOSTO!$AL$36:$AM$41,[1]AGOSTO!$AL$45:$AM$48,[1]AGOSTO!$AL$50:$AM$55,[1]AGOSTO!$AL$59:$AM$61,[1]AGOSTO!$AL$66:$AM$68,[1]AGOSTO!$AL$70:$AM$81,[1]AGOSTO!$AL$84:$AM$88,[1]AGOSTO!$AL$92:$AM$95,[1]AGOSTO!$AL$97:$AM$102,[1]AGOSTO!$AL$106:$AM$108,[1]AGOSTO!$AL$115:$AM$121,[1]AGOSTO!$AL$124:$AM$139,[1]AGOSTO!$AL$142:$AM$143,[1]AGOSTO!$AL$148:$AM$148,[1]AGOSTO!$AL$150:$AM$153,[1]AGOSTO!$AL$156:$AM$157,[1]AGOSTO!$AL$158:$AM$167,[1]AGOSTO!$AL$172:$AM$173,[1]AGOSTO!$AL$176:$AM$182,[1]AGOSTO!$AL$185:$AM$186,[1]AGOSTO!$AL$187:$AM$190,[1]AGOSTO!$AL$195:$AM$201,[1]AGOSTO!$AL$203:$AM$204,[1]AGOSTO!$AL$211:$AM$217,[1]AGOSTO!$AL$222:$AM$224,[1]AGOSTO!$AL$227:$AM$229,[1]AGOSTO!$AL$235:$AM$240,[1]AGOSTO!$AL$243:$AM$255</definedName>
    <definedName name="Adiciones_y_modificaciones_gastos_ago" localSheetId="17">[1]AGOSTO!$AL$17:$AM$19,[1]AGOSTO!$AL$21:$AM$33,[1]AGOSTO!$AL$36:$AM$41,[1]AGOSTO!$AL$45:$AM$48,[1]AGOSTO!$AL$50:$AM$55,[1]AGOSTO!$AL$59:$AM$61,[1]AGOSTO!$AL$66:$AM$68,[1]AGOSTO!$AL$70:$AM$81,[1]AGOSTO!$AL$84:$AM$88,[1]AGOSTO!$AL$92:$AM$95,[1]AGOSTO!$AL$97:$AM$102,[1]AGOSTO!$AL$106:$AM$108,[1]AGOSTO!$AL$115:$AM$121,[1]AGOSTO!$AL$124:$AM$139,[1]AGOSTO!$AL$142:$AM$143,[1]AGOSTO!$AL$148:$AM$148,[1]AGOSTO!$AL$150:$AM$153,[1]AGOSTO!$AL$156:$AM$157,[1]AGOSTO!$AL$158:$AM$167,[1]AGOSTO!$AL$172:$AM$173,[1]AGOSTO!$AL$176:$AM$182,[1]AGOSTO!$AL$185:$AM$186,[1]AGOSTO!$AL$187:$AM$190,[1]AGOSTO!$AL$195:$AM$201,[1]AGOSTO!$AL$203:$AM$204,[1]AGOSTO!$AL$211:$AM$217,[1]AGOSTO!$AL$222:$AM$224,[1]AGOSTO!$AL$227:$AM$229,[1]AGOSTO!$AL$235:$AM$240,[1]AGOSTO!$AL$243:$AM$255</definedName>
    <definedName name="Adiciones_y_modificaciones_gastos_ago">AGOSTO!$AL$17:$AM$19,AGOSTO!$AL$21:$AM$33,AGOSTO!$AL$36:$AM$41,AGOSTO!$AL$45:$AM$48,AGOSTO!$AL$50:$AM$55,AGOSTO!$AL$59:$AM$61,AGOSTO!$AL$66:$AM$68,AGOSTO!$AL$70:$AM$81,AGOSTO!$AL$84:$AM$88,AGOSTO!$AL$92:$AM$95,AGOSTO!$AL$97:$AM$102,AGOSTO!$AL$106:$AM$108,AGOSTO!$AL$115:$AM$121,AGOSTO!$AL$124:$AM$139,AGOSTO!$AL$142:$AM$143,AGOSTO!$AL$148:$AM$148,AGOSTO!$AL$150:$AM$153,AGOSTO!$AL$156:$AM$157,AGOSTO!$AL$158:$AM$168,AGOSTO!$AL$173:$AM$174,AGOSTO!$AL$177:$AM$183,AGOSTO!$AL$186:$AM$187,AGOSTO!$AL$188:$AM$191,AGOSTO!$AL$198:$AM$204,AGOSTO!$AL$206:$AM$207,AGOSTO!$AL$212:$AM$218,AGOSTO!$AL$223:$AM$225,AGOSTO!$AL$228:$AM$230,AGOSTO!$AL$236:$AM$241,AGOSTO!$AL$244:$AM$256</definedName>
    <definedName name="Adiciones_y_modificaciones_gastos_dic" localSheetId="18">[1]DICIEMBRE!$AL$17:$AM$19,[1]DICIEMBRE!$AL$21:$AM$33,[1]DICIEMBRE!$AL$36:$AM$41,[1]DICIEMBRE!$AL$45:$AM$48,[1]DICIEMBRE!$AL$50:$AM$55,[1]DICIEMBRE!$AL$59:$AM$61,[1]DICIEMBRE!$AL$66:$AM$68,[1]DICIEMBRE!$AL$70:$AM$81,[1]DICIEMBRE!$AL$84:$AM$88,[1]DICIEMBRE!$AL$92:$AM$95,[1]DICIEMBRE!$AL$97:$AM$102,[1]DICIEMBRE!$AL$106:$AM$108,[1]DICIEMBRE!$AL$115:$AM$121,[1]DICIEMBRE!$AL$124:$AM$139,[1]DICIEMBRE!$AL$142:$AM$143,[1]DICIEMBRE!$AL$148:$AM$148,[1]DICIEMBRE!$AL$150:$AM$153,[1]DICIEMBRE!$AL$156:$AM$157,[1]DICIEMBRE!$AL$158:$AM$167,[1]DICIEMBRE!$AL$172:$AM$173,[1]DICIEMBRE!$AL$176:$AM$182,[1]DICIEMBRE!$AL$185:$AM$186,[1]DICIEMBRE!$AL$187:$AM$190,[1]DICIEMBRE!$AL$195:$AM$201,[1]DICIEMBRE!$AL$203:$AM$204,[1]DICIEMBRE!$AL$211:$AM$217,[1]DICIEMBRE!$AL$222:$AM$224,[1]DICIEMBRE!$AL$227:$AM$229,[1]DICIEMBRE!$AL$235:$AM$240,[1]DICIEMBRE!$AL$243:$AM$255</definedName>
    <definedName name="Adiciones_y_modificaciones_gastos_dic" localSheetId="16">[1]DICIEMBRE!$AL$17:$AM$19,[1]DICIEMBRE!$AL$21:$AM$33,[1]DICIEMBRE!$AL$36:$AM$41,[1]DICIEMBRE!$AL$45:$AM$48,[1]DICIEMBRE!$AL$50:$AM$55,[1]DICIEMBRE!$AL$59:$AM$61,[1]DICIEMBRE!$AL$66:$AM$68,[1]DICIEMBRE!$AL$70:$AM$81,[1]DICIEMBRE!$AL$84:$AM$88,[1]DICIEMBRE!$AL$92:$AM$95,[1]DICIEMBRE!$AL$97:$AM$102,[1]DICIEMBRE!$AL$106:$AM$108,[1]DICIEMBRE!$AL$115:$AM$121,[1]DICIEMBRE!$AL$124:$AM$139,[1]DICIEMBRE!$AL$142:$AM$143,[1]DICIEMBRE!$AL$148:$AM$148,[1]DICIEMBRE!$AL$150:$AM$153,[1]DICIEMBRE!$AL$156:$AM$157,[1]DICIEMBRE!$AL$158:$AM$167,[1]DICIEMBRE!$AL$172:$AM$173,[1]DICIEMBRE!$AL$176:$AM$182,[1]DICIEMBRE!$AL$185:$AM$186,[1]DICIEMBRE!$AL$187:$AM$190,[1]DICIEMBRE!$AL$195:$AM$201,[1]DICIEMBRE!$AL$203:$AM$204,[1]DICIEMBRE!$AL$211:$AM$217,[1]DICIEMBRE!$AL$222:$AM$224,[1]DICIEMBRE!$AL$227:$AM$229,[1]DICIEMBRE!$AL$235:$AM$240,[1]DICIEMBRE!$AL$243:$AM$255</definedName>
    <definedName name="Adiciones_y_modificaciones_gastos_dic" localSheetId="19">[1]DICIEMBRE!$AL$17:$AM$19,[1]DICIEMBRE!$AL$21:$AM$33,[1]DICIEMBRE!$AL$36:$AM$41,[1]DICIEMBRE!$AL$45:$AM$48,[1]DICIEMBRE!$AL$50:$AM$55,[1]DICIEMBRE!$AL$59:$AM$61,[1]DICIEMBRE!$AL$66:$AM$68,[1]DICIEMBRE!$AL$70:$AM$81,[1]DICIEMBRE!$AL$84:$AM$88,[1]DICIEMBRE!$AL$92:$AM$95,[1]DICIEMBRE!$AL$97:$AM$102,[1]DICIEMBRE!$AL$106:$AM$108,[1]DICIEMBRE!$AL$115:$AM$121,[1]DICIEMBRE!$AL$124:$AM$139,[1]DICIEMBRE!$AL$142:$AM$143,[1]DICIEMBRE!$AL$148:$AM$148,[1]DICIEMBRE!$AL$150:$AM$153,[1]DICIEMBRE!$AL$156:$AM$157,[1]DICIEMBRE!$AL$158:$AM$167,[1]DICIEMBRE!$AL$172:$AM$173,[1]DICIEMBRE!$AL$176:$AM$182,[1]DICIEMBRE!$AL$185:$AM$186,[1]DICIEMBRE!$AL$187:$AM$190,[1]DICIEMBRE!$AL$195:$AM$201,[1]DICIEMBRE!$AL$203:$AM$204,[1]DICIEMBRE!$AL$211:$AM$217,[1]DICIEMBRE!$AL$222:$AM$224,[1]DICIEMBRE!$AL$227:$AM$229,[1]DICIEMBRE!$AL$235:$AM$240,[1]DICIEMBRE!$AL$243:$AM$255</definedName>
    <definedName name="Adiciones_y_modificaciones_gastos_dic" localSheetId="17">[1]DICIEMBRE!$AL$17:$AM$19,[1]DICIEMBRE!$AL$21:$AM$33,[1]DICIEMBRE!$AL$36:$AM$41,[1]DICIEMBRE!$AL$45:$AM$48,[1]DICIEMBRE!$AL$50:$AM$55,[1]DICIEMBRE!$AL$59:$AM$61,[1]DICIEMBRE!$AL$66:$AM$68,[1]DICIEMBRE!$AL$70:$AM$81,[1]DICIEMBRE!$AL$84:$AM$88,[1]DICIEMBRE!$AL$92:$AM$95,[1]DICIEMBRE!$AL$97:$AM$102,[1]DICIEMBRE!$AL$106:$AM$108,[1]DICIEMBRE!$AL$115:$AM$121,[1]DICIEMBRE!$AL$124:$AM$139,[1]DICIEMBRE!$AL$142:$AM$143,[1]DICIEMBRE!$AL$148:$AM$148,[1]DICIEMBRE!$AL$150:$AM$153,[1]DICIEMBRE!$AL$156:$AM$157,[1]DICIEMBRE!$AL$158:$AM$167,[1]DICIEMBRE!$AL$172:$AM$173,[1]DICIEMBRE!$AL$176:$AM$182,[1]DICIEMBRE!$AL$185:$AM$186,[1]DICIEMBRE!$AL$187:$AM$190,[1]DICIEMBRE!$AL$195:$AM$201,[1]DICIEMBRE!$AL$203:$AM$204,[1]DICIEMBRE!$AL$211:$AM$217,[1]DICIEMBRE!$AL$222:$AM$224,[1]DICIEMBRE!$AL$227:$AM$229,[1]DICIEMBRE!$AL$235:$AM$240,[1]DICIEMBRE!$AL$243:$AM$255</definedName>
    <definedName name="Adiciones_y_modificaciones_gastos_dic">DICIEMBRE!$AL$17:$AM$19,DICIEMBRE!$AL$21:$AM$33,DICIEMBRE!$AL$36:$AM$41,DICIEMBRE!$AL$45:$AM$48,DICIEMBRE!$AL$50:$AM$55,DICIEMBRE!$AL$59:$AM$61,DICIEMBRE!$AL$66:$AM$68,DICIEMBRE!$AL$70:$AM$81,DICIEMBRE!$AL$84:$AM$88,DICIEMBRE!$AL$92:$AM$95,DICIEMBRE!$AL$97:$AM$102,DICIEMBRE!$AL$106:$AM$108,DICIEMBRE!$AL$115:$AM$121,DICIEMBRE!$AL$124:$AM$139,DICIEMBRE!$AL$142:$AM$143,DICIEMBRE!$AL$148:$AM$148,DICIEMBRE!$AL$150:$AM$153,DICIEMBRE!$AL$156:$AM$157,DICIEMBRE!$AL$158:$AM$168,DICIEMBRE!$AL$173:$AM$174,DICIEMBRE!$AL$177:$AM$183,DICIEMBRE!$AL$186:$AM$187,DICIEMBRE!$AL$188:$AM$191,DICIEMBRE!$AL$198:$AM$204,DICIEMBRE!$AL$206:$AM$207,DICIEMBRE!$AL$212:$AM$218,DICIEMBRE!$AL$223:$AM$225,DICIEMBRE!$AL$228:$AM$230,DICIEMBRE!$AL$236:$AM$241,DICIEMBRE!$AL$244:$AM$256</definedName>
    <definedName name="Adiciones_y_modificaciones_gastos_ene" localSheetId="18">[1]ENERO!$AL$17:$AM$19,[1]ENERO!$AL$21:$AM$33,[1]ENERO!$AL$36:$AM$41,[1]ENERO!$AL$45:$AM$48,[1]ENERO!$AL$50:$AM$55,[1]ENERO!$AL$59:$AM$61,[1]ENERO!$AL$66:$AM$68,[1]ENERO!$AL$70:$AM$81,[1]ENERO!$AL$84:$AM$88,[1]ENERO!$AL$92:$AM$95,[1]ENERO!$AL$97:$AM$102,[1]ENERO!$AL$106:$AM$108,[1]ENERO!$AL$115:$AM$121,[1]ENERO!$AL$124:$AM$139,[1]ENERO!$AL$142:$AM$143,[1]ENERO!$AL$148:$AM$148,[1]ENERO!$AL$150:$AM$153,[1]ENERO!$AL$156:$AM$157,[1]ENERO!$AL$158:$AM$167,[1]ENERO!$AL$172:$AM$173,[1]ENERO!$AL$176:$AM$182,[1]ENERO!$AL$185:$AM$186,[1]ENERO!$AL$187:$AM$190,[1]ENERO!$AL$195:$AM$201,[1]ENERO!$AL$203:$AM$204,[1]ENERO!$AL$211:$AM$217,[1]ENERO!$AL$222:$AM$224,[1]ENERO!$AL$227:$AM$229,[1]ENERO!$AL$235:$AM$240,[1]ENERO!$AL$243:$AM$255</definedName>
    <definedName name="Adiciones_y_modificaciones_gastos_ene" localSheetId="16">[1]ENERO!$AL$17:$AM$19,[1]ENERO!$AL$21:$AM$33,[1]ENERO!$AL$36:$AM$41,[1]ENERO!$AL$45:$AM$48,[1]ENERO!$AL$50:$AM$55,[1]ENERO!$AL$59:$AM$61,[1]ENERO!$AL$66:$AM$68,[1]ENERO!$AL$70:$AM$81,[1]ENERO!$AL$84:$AM$88,[1]ENERO!$AL$92:$AM$95,[1]ENERO!$AL$97:$AM$102,[1]ENERO!$AL$106:$AM$108,[1]ENERO!$AL$115:$AM$121,[1]ENERO!$AL$124:$AM$139,[1]ENERO!$AL$142:$AM$143,[1]ENERO!$AL$148:$AM$148,[1]ENERO!$AL$150:$AM$153,[1]ENERO!$AL$156:$AM$157,[1]ENERO!$AL$158:$AM$167,[1]ENERO!$AL$172:$AM$173,[1]ENERO!$AL$176:$AM$182,[1]ENERO!$AL$185:$AM$186,[1]ENERO!$AL$187:$AM$190,[1]ENERO!$AL$195:$AM$201,[1]ENERO!$AL$203:$AM$204,[1]ENERO!$AL$211:$AM$217,[1]ENERO!$AL$222:$AM$224,[1]ENERO!$AL$227:$AM$229,[1]ENERO!$AL$235:$AM$240,[1]ENERO!$AL$243:$AM$255</definedName>
    <definedName name="Adiciones_y_modificaciones_gastos_ene" localSheetId="19">[1]ENERO!$AL$17:$AM$19,[1]ENERO!$AL$21:$AM$33,[1]ENERO!$AL$36:$AM$41,[1]ENERO!$AL$45:$AM$48,[1]ENERO!$AL$50:$AM$55,[1]ENERO!$AL$59:$AM$61,[1]ENERO!$AL$66:$AM$68,[1]ENERO!$AL$70:$AM$81,[1]ENERO!$AL$84:$AM$88,[1]ENERO!$AL$92:$AM$95,[1]ENERO!$AL$97:$AM$102,[1]ENERO!$AL$106:$AM$108,[1]ENERO!$AL$115:$AM$121,[1]ENERO!$AL$124:$AM$139,[1]ENERO!$AL$142:$AM$143,[1]ENERO!$AL$148:$AM$148,[1]ENERO!$AL$150:$AM$153,[1]ENERO!$AL$156:$AM$157,[1]ENERO!$AL$158:$AM$167,[1]ENERO!$AL$172:$AM$173,[1]ENERO!$AL$176:$AM$182,[1]ENERO!$AL$185:$AM$186,[1]ENERO!$AL$187:$AM$190,[1]ENERO!$AL$195:$AM$201,[1]ENERO!$AL$203:$AM$204,[1]ENERO!$AL$211:$AM$217,[1]ENERO!$AL$222:$AM$224,[1]ENERO!$AL$227:$AM$229,[1]ENERO!$AL$235:$AM$240,[1]ENERO!$AL$243:$AM$255</definedName>
    <definedName name="Adiciones_y_modificaciones_gastos_ene" localSheetId="17">[1]ENERO!$AL$17:$AM$19,[1]ENERO!$AL$21:$AM$33,[1]ENERO!$AL$36:$AM$41,[1]ENERO!$AL$45:$AM$48,[1]ENERO!$AL$50:$AM$55,[1]ENERO!$AL$59:$AM$61,[1]ENERO!$AL$66:$AM$68,[1]ENERO!$AL$70:$AM$81,[1]ENERO!$AL$84:$AM$88,[1]ENERO!$AL$92:$AM$95,[1]ENERO!$AL$97:$AM$102,[1]ENERO!$AL$106:$AM$108,[1]ENERO!$AL$115:$AM$121,[1]ENERO!$AL$124:$AM$139,[1]ENERO!$AL$142:$AM$143,[1]ENERO!$AL$148:$AM$148,[1]ENERO!$AL$150:$AM$153,[1]ENERO!$AL$156:$AM$157,[1]ENERO!$AL$158:$AM$167,[1]ENERO!$AL$172:$AM$173,[1]ENERO!$AL$176:$AM$182,[1]ENERO!$AL$185:$AM$186,[1]ENERO!$AL$187:$AM$190,[1]ENERO!$AL$195:$AM$201,[1]ENERO!$AL$203:$AM$204,[1]ENERO!$AL$211:$AM$217,[1]ENERO!$AL$222:$AM$224,[1]ENERO!$AL$227:$AM$229,[1]ENERO!$AL$235:$AM$240,[1]ENERO!$AL$243:$AM$255</definedName>
    <definedName name="Adiciones_y_modificaciones_gastos_ene">ENERO!$AL$17:$AM$19,ENERO!$AL$21:$AM$33,ENERO!$AL$36:$AM$41,ENERO!$AL$45:$AM$48,ENERO!$AL$50:$AM$55,ENERO!$AL$59:$AM$61,ENERO!$AL$66:$AM$68,ENERO!$AL$70:$AM$81,ENERO!$AL$84:$AM$88,ENERO!$AL$92:$AM$95,ENERO!$AL$97:$AM$102,ENERO!$AL$106:$AM$108,ENERO!$AL$115:$AM$121,ENERO!$AL$124:$AM$139,ENERO!$AL$142:$AM$143,ENERO!$AL$148:$AM$148,ENERO!$AL$150:$AM$153,ENERO!$AL$156:$AM$157,ENERO!$AL$158:$AM$168,ENERO!$AL$173:$AM$174,ENERO!$AL$177:$AM$183,ENERO!$AL$186:$AM$187,ENERO!$AL$188:$AM$191,ENERO!$AL$198:$AM$204,ENERO!$AL$206:$AM$207,ENERO!$AL$212:$AM$218,ENERO!$AL$223:$AM$225,ENERO!$AL$228:$AM$230,ENERO!$AL$236:$AM$241,ENERO!$AL$244:$AM$256</definedName>
    <definedName name="Adiciones_y_modificaciones_gastos_feb" localSheetId="18">[1]FEBRERO!$AL$17:$AM$19,[1]FEBRERO!$AL$21:$AM$33,[1]FEBRERO!$AL$36:$AM$41,[1]FEBRERO!$AL$45:$AM$48,[1]FEBRERO!$AL$50:$AM$55,[1]FEBRERO!$AL$59:$AM$61,[1]FEBRERO!$AL$66:$AM$68,[1]FEBRERO!$AL$70:$AM$81,[1]FEBRERO!$AL$84:$AM$88,[1]FEBRERO!$AL$92:$AM$95,[1]FEBRERO!$AL$97:$AM$102,[1]FEBRERO!$AL$106:$AM$108,[1]FEBRERO!$AL$115:$AM$121,[1]FEBRERO!$AL$124:$AM$139,[1]FEBRERO!$AL$142:$AM$143,[1]FEBRERO!$AL$148:$AM$148,[1]FEBRERO!$AL$150:$AM$153,[1]FEBRERO!$AL$156:$AM$157,[1]FEBRERO!$AL$158:$AM$167,[1]FEBRERO!$AL$172:$AM$173,[1]FEBRERO!$AL$176:$AM$182,[1]FEBRERO!$AL$185:$AM$186,[1]FEBRERO!$AL$187:$AM$190,[1]FEBRERO!$AL$195:$AM$201,[1]FEBRERO!$AL$203:$AM$204,[1]FEBRERO!$AL$211:$AM$217,[1]FEBRERO!$AL$222:$AM$224,[1]FEBRERO!$AL$227:$AM$229,[1]FEBRERO!$AL$235:$AM$240,[1]FEBRERO!$AL$243:$AM$255</definedName>
    <definedName name="Adiciones_y_modificaciones_gastos_feb" localSheetId="16">[1]FEBRERO!$AL$17:$AM$19,[1]FEBRERO!$AL$21:$AM$33,[1]FEBRERO!$AL$36:$AM$41,[1]FEBRERO!$AL$45:$AM$48,[1]FEBRERO!$AL$50:$AM$55,[1]FEBRERO!$AL$59:$AM$61,[1]FEBRERO!$AL$66:$AM$68,[1]FEBRERO!$AL$70:$AM$81,[1]FEBRERO!$AL$84:$AM$88,[1]FEBRERO!$AL$92:$AM$95,[1]FEBRERO!$AL$97:$AM$102,[1]FEBRERO!$AL$106:$AM$108,[1]FEBRERO!$AL$115:$AM$121,[1]FEBRERO!$AL$124:$AM$139,[1]FEBRERO!$AL$142:$AM$143,[1]FEBRERO!$AL$148:$AM$148,[1]FEBRERO!$AL$150:$AM$153,[1]FEBRERO!$AL$156:$AM$157,[1]FEBRERO!$AL$158:$AM$167,[1]FEBRERO!$AL$172:$AM$173,[1]FEBRERO!$AL$176:$AM$182,[1]FEBRERO!$AL$185:$AM$186,[1]FEBRERO!$AL$187:$AM$190,[1]FEBRERO!$AL$195:$AM$201,[1]FEBRERO!$AL$203:$AM$204,[1]FEBRERO!$AL$211:$AM$217,[1]FEBRERO!$AL$222:$AM$224,[1]FEBRERO!$AL$227:$AM$229,[1]FEBRERO!$AL$235:$AM$240,[1]FEBRERO!$AL$243:$AM$255</definedName>
    <definedName name="Adiciones_y_modificaciones_gastos_feb" localSheetId="19">[1]FEBRERO!$AL$17:$AM$19,[1]FEBRERO!$AL$21:$AM$33,[1]FEBRERO!$AL$36:$AM$41,[1]FEBRERO!$AL$45:$AM$48,[1]FEBRERO!$AL$50:$AM$55,[1]FEBRERO!$AL$59:$AM$61,[1]FEBRERO!$AL$66:$AM$68,[1]FEBRERO!$AL$70:$AM$81,[1]FEBRERO!$AL$84:$AM$88,[1]FEBRERO!$AL$92:$AM$95,[1]FEBRERO!$AL$97:$AM$102,[1]FEBRERO!$AL$106:$AM$108,[1]FEBRERO!$AL$115:$AM$121,[1]FEBRERO!$AL$124:$AM$139,[1]FEBRERO!$AL$142:$AM$143,[1]FEBRERO!$AL$148:$AM$148,[1]FEBRERO!$AL$150:$AM$153,[1]FEBRERO!$AL$156:$AM$157,[1]FEBRERO!$AL$158:$AM$167,[1]FEBRERO!$AL$172:$AM$173,[1]FEBRERO!$AL$176:$AM$182,[1]FEBRERO!$AL$185:$AM$186,[1]FEBRERO!$AL$187:$AM$190,[1]FEBRERO!$AL$195:$AM$201,[1]FEBRERO!$AL$203:$AM$204,[1]FEBRERO!$AL$211:$AM$217,[1]FEBRERO!$AL$222:$AM$224,[1]FEBRERO!$AL$227:$AM$229,[1]FEBRERO!$AL$235:$AM$240,[1]FEBRERO!$AL$243:$AM$255</definedName>
    <definedName name="Adiciones_y_modificaciones_gastos_feb" localSheetId="17">[1]FEBRERO!$AL$17:$AM$19,[1]FEBRERO!$AL$21:$AM$33,[1]FEBRERO!$AL$36:$AM$41,[1]FEBRERO!$AL$45:$AM$48,[1]FEBRERO!$AL$50:$AM$55,[1]FEBRERO!$AL$59:$AM$61,[1]FEBRERO!$AL$66:$AM$68,[1]FEBRERO!$AL$70:$AM$81,[1]FEBRERO!$AL$84:$AM$88,[1]FEBRERO!$AL$92:$AM$95,[1]FEBRERO!$AL$97:$AM$102,[1]FEBRERO!$AL$106:$AM$108,[1]FEBRERO!$AL$115:$AM$121,[1]FEBRERO!$AL$124:$AM$139,[1]FEBRERO!$AL$142:$AM$143,[1]FEBRERO!$AL$148:$AM$148,[1]FEBRERO!$AL$150:$AM$153,[1]FEBRERO!$AL$156:$AM$157,[1]FEBRERO!$AL$158:$AM$167,[1]FEBRERO!$AL$172:$AM$173,[1]FEBRERO!$AL$176:$AM$182,[1]FEBRERO!$AL$185:$AM$186,[1]FEBRERO!$AL$187:$AM$190,[1]FEBRERO!$AL$195:$AM$201,[1]FEBRERO!$AL$203:$AM$204,[1]FEBRERO!$AL$211:$AM$217,[1]FEBRERO!$AL$222:$AM$224,[1]FEBRERO!$AL$227:$AM$229,[1]FEBRERO!$AL$235:$AM$240,[1]FEBRERO!$AL$243:$AM$255</definedName>
    <definedName name="Adiciones_y_modificaciones_gastos_feb">FEBRERO!$AL$17:$AM$19,FEBRERO!$AL$21:$AM$33,FEBRERO!$AL$36:$AM$41,FEBRERO!$AL$45:$AM$48,FEBRERO!$AL$50:$AM$55,FEBRERO!$AL$59:$AM$61,FEBRERO!$AL$66:$AM$68,FEBRERO!$AL$70:$AM$81,FEBRERO!$AL$84:$AM$88,FEBRERO!$AL$92:$AM$95,FEBRERO!$AL$97:$AM$102,FEBRERO!$AL$106:$AM$108,FEBRERO!$AL$115:$AM$121,FEBRERO!$AL$124:$AM$139,FEBRERO!$AL$142:$AM$143,FEBRERO!$AL$148:$AM$148,FEBRERO!$AL$150:$AM$153,FEBRERO!$AL$156:$AM$157,FEBRERO!$AL$158:$AM$168,FEBRERO!$AL$173:$AM$174,FEBRERO!$AL$177:$AM$183,FEBRERO!$AL$186:$AM$187,FEBRERO!$AL$188:$AM$191,FEBRERO!$AL$198:$AM$204,FEBRERO!$AL$206:$AM$207,FEBRERO!$AL$212:$AM$218,FEBRERO!$AL$223:$AM$225,FEBRERO!$AL$228:$AM$230,FEBRERO!$AL$236:$AM$241,FEBRERO!$AL$244:$AM$256</definedName>
    <definedName name="Adiciones_y_modificaciones_gastos_jul" localSheetId="18">[1]JULIO!$AL$17:$AM$19,[1]JULIO!$AL$21:$AM$33,[1]JULIO!$AL$36:$AM$41,[1]JULIO!$AL$45:$AM$48,[1]JULIO!$AL$50:$AM$55,[1]JULIO!$AL$59:$AM$61,[1]JULIO!$AL$66:$AM$68,[1]JULIO!$AL$70:$AM$81,[1]JULIO!$AL$84:$AM$88,[1]JULIO!$AL$92:$AM$95,[1]JULIO!$AL$97:$AM$102,[1]JULIO!$AL$106:$AM$108,[1]JULIO!$AL$115:$AM$121,[1]JULIO!$AL$124:$AM$139,[1]JULIO!$AL$142:$AM$143,[1]JULIO!$AL$148:$AM$148,[1]JULIO!$AL$150:$AM$153,[1]JULIO!$AL$156:$AM$157,[1]JULIO!$AL$158:$AM$167,[1]JULIO!$AL$172:$AM$173,[1]JULIO!$AL$176:$AM$182,[1]JULIO!$AL$185:$AM$186,[1]JULIO!$AL$187:$AM$190,[1]JULIO!$AL$195:$AM$201,[1]JULIO!$AL$203:$AM$204,[1]JULIO!$AL$211:$AM$217,[1]JULIO!$AL$222:$AM$224,[1]JULIO!$AL$227:$AM$229,[1]JULIO!$AL$235:$AM$240,[1]JULIO!$AL$243:$AM$255</definedName>
    <definedName name="Adiciones_y_modificaciones_gastos_jul" localSheetId="16">[1]JULIO!$AL$17:$AM$19,[1]JULIO!$AL$21:$AM$33,[1]JULIO!$AL$36:$AM$41,[1]JULIO!$AL$45:$AM$48,[1]JULIO!$AL$50:$AM$55,[1]JULIO!$AL$59:$AM$61,[1]JULIO!$AL$66:$AM$68,[1]JULIO!$AL$70:$AM$81,[1]JULIO!$AL$84:$AM$88,[1]JULIO!$AL$92:$AM$95,[1]JULIO!$AL$97:$AM$102,[1]JULIO!$AL$106:$AM$108,[1]JULIO!$AL$115:$AM$121,[1]JULIO!$AL$124:$AM$139,[1]JULIO!$AL$142:$AM$143,[1]JULIO!$AL$148:$AM$148,[1]JULIO!$AL$150:$AM$153,[1]JULIO!$AL$156:$AM$157,[1]JULIO!$AL$158:$AM$167,[1]JULIO!$AL$172:$AM$173,[1]JULIO!$AL$176:$AM$182,[1]JULIO!$AL$185:$AM$186,[1]JULIO!$AL$187:$AM$190,[1]JULIO!$AL$195:$AM$201,[1]JULIO!$AL$203:$AM$204,[1]JULIO!$AL$211:$AM$217,[1]JULIO!$AL$222:$AM$224,[1]JULIO!$AL$227:$AM$229,[1]JULIO!$AL$235:$AM$240,[1]JULIO!$AL$243:$AM$255</definedName>
    <definedName name="Adiciones_y_modificaciones_gastos_jul" localSheetId="19">[1]JULIO!$AL$17:$AM$19,[1]JULIO!$AL$21:$AM$33,[1]JULIO!$AL$36:$AM$41,[1]JULIO!$AL$45:$AM$48,[1]JULIO!$AL$50:$AM$55,[1]JULIO!$AL$59:$AM$61,[1]JULIO!$AL$66:$AM$68,[1]JULIO!$AL$70:$AM$81,[1]JULIO!$AL$84:$AM$88,[1]JULIO!$AL$92:$AM$95,[1]JULIO!$AL$97:$AM$102,[1]JULIO!$AL$106:$AM$108,[1]JULIO!$AL$115:$AM$121,[1]JULIO!$AL$124:$AM$139,[1]JULIO!$AL$142:$AM$143,[1]JULIO!$AL$148:$AM$148,[1]JULIO!$AL$150:$AM$153,[1]JULIO!$AL$156:$AM$157,[1]JULIO!$AL$158:$AM$167,[1]JULIO!$AL$172:$AM$173,[1]JULIO!$AL$176:$AM$182,[1]JULIO!$AL$185:$AM$186,[1]JULIO!$AL$187:$AM$190,[1]JULIO!$AL$195:$AM$201,[1]JULIO!$AL$203:$AM$204,[1]JULIO!$AL$211:$AM$217,[1]JULIO!$AL$222:$AM$224,[1]JULIO!$AL$227:$AM$229,[1]JULIO!$AL$235:$AM$240,[1]JULIO!$AL$243:$AM$255</definedName>
    <definedName name="Adiciones_y_modificaciones_gastos_jul" localSheetId="17">[1]JULIO!$AL$17:$AM$19,[1]JULIO!$AL$21:$AM$33,[1]JULIO!$AL$36:$AM$41,[1]JULIO!$AL$45:$AM$48,[1]JULIO!$AL$50:$AM$55,[1]JULIO!$AL$59:$AM$61,[1]JULIO!$AL$66:$AM$68,[1]JULIO!$AL$70:$AM$81,[1]JULIO!$AL$84:$AM$88,[1]JULIO!$AL$92:$AM$95,[1]JULIO!$AL$97:$AM$102,[1]JULIO!$AL$106:$AM$108,[1]JULIO!$AL$115:$AM$121,[1]JULIO!$AL$124:$AM$139,[1]JULIO!$AL$142:$AM$143,[1]JULIO!$AL$148:$AM$148,[1]JULIO!$AL$150:$AM$153,[1]JULIO!$AL$156:$AM$157,[1]JULIO!$AL$158:$AM$167,[1]JULIO!$AL$172:$AM$173,[1]JULIO!$AL$176:$AM$182,[1]JULIO!$AL$185:$AM$186,[1]JULIO!$AL$187:$AM$190,[1]JULIO!$AL$195:$AM$201,[1]JULIO!$AL$203:$AM$204,[1]JULIO!$AL$211:$AM$217,[1]JULIO!$AL$222:$AM$224,[1]JULIO!$AL$227:$AM$229,[1]JULIO!$AL$235:$AM$240,[1]JULIO!$AL$243:$AM$255</definedName>
    <definedName name="Adiciones_y_modificaciones_gastos_jul">JULIO!$AL$17:$AM$19,JULIO!$AL$21:$AM$33,JULIO!$AL$36:$AM$41,JULIO!$AL$45:$AM$48,JULIO!$AL$50:$AM$55,JULIO!$AL$59:$AM$61,JULIO!$AL$66:$AM$68,JULIO!$AL$70:$AM$81,JULIO!$AL$84:$AM$88,JULIO!$AL$92:$AM$95,JULIO!$AL$97:$AM$102,JULIO!$AL$106:$AM$108,JULIO!$AL$115:$AM$121,JULIO!$AL$124:$AM$139,JULIO!$AL$142:$AM$143,JULIO!$AL$148:$AM$148,JULIO!$AL$150:$AM$153,JULIO!$AL$156:$AM$157,JULIO!$AL$158:$AM$168,JULIO!$AL$173:$AM$174,JULIO!$AL$177:$AM$183,JULIO!$AL$186:$AM$187,JULIO!$AL$188:$AM$191,JULIO!$AL$198:$AM$204,JULIO!$AL$206:$AM$207,JULIO!$AL$212:$AM$218,JULIO!$AL$223:$AM$225,JULIO!$AL$228:$AM$230,JULIO!$AL$236:$AM$241,JULIO!$AL$244:$AM$256</definedName>
    <definedName name="Adiciones_y_modificaciones_gastos_jun" localSheetId="18">[1]JUNIO!$AL$17:$AM$19,[1]JUNIO!$AL$21:$AM$33,[1]JUNIO!$AL$36:$AM$41,[1]JUNIO!$AL$45:$AM$48,[1]JUNIO!$AL$50:$AM$55,[1]JUNIO!$AL$59:$AM$61,[1]JUNIO!$AL$66:$AM$68,[1]JUNIO!$AL$70:$AM$81,[1]JUNIO!$AL$84:$AM$88,[1]JUNIO!$AL$92:$AM$95,[1]JUNIO!$AL$97:$AM$102,[1]JUNIO!$AL$106:$AM$108,[1]JUNIO!$AL$115:$AM$121,[1]JUNIO!$AL$124:$AM$139,[1]JUNIO!$AL$142:$AM$143,[1]JUNIO!$AL$148:$AM$148,[1]JUNIO!$AL$150:$AM$153,[1]JUNIO!$AL$156:$AM$157,[1]JUNIO!$AL$158:$AM$167,[1]JUNIO!$AL$172:$AM$173,[1]JUNIO!$AL$176:$AM$182,[1]JUNIO!$AL$185:$AM$186,[1]JUNIO!$AL$187:$AM$190,[1]JUNIO!$AL$195:$AM$201,[1]JUNIO!$AL$203:$AM$204,[1]JUNIO!$AL$211:$AM$217,[1]JUNIO!$AL$222:$AM$224,[1]JUNIO!$AL$227:$AM$229,[1]JUNIO!$AL$235:$AM$240,[1]JUNIO!$AL$243:$AM$255</definedName>
    <definedName name="Adiciones_y_modificaciones_gastos_jun" localSheetId="16">[1]JUNIO!$AL$17:$AM$19,[1]JUNIO!$AL$21:$AM$33,[1]JUNIO!$AL$36:$AM$41,[1]JUNIO!$AL$45:$AM$48,[1]JUNIO!$AL$50:$AM$55,[1]JUNIO!$AL$59:$AM$61,[1]JUNIO!$AL$66:$AM$68,[1]JUNIO!$AL$70:$AM$81,[1]JUNIO!$AL$84:$AM$88,[1]JUNIO!$AL$92:$AM$95,[1]JUNIO!$AL$97:$AM$102,[1]JUNIO!$AL$106:$AM$108,[1]JUNIO!$AL$115:$AM$121,[1]JUNIO!$AL$124:$AM$139,[1]JUNIO!$AL$142:$AM$143,[1]JUNIO!$AL$148:$AM$148,[1]JUNIO!$AL$150:$AM$153,[1]JUNIO!$AL$156:$AM$157,[1]JUNIO!$AL$158:$AM$167,[1]JUNIO!$AL$172:$AM$173,[1]JUNIO!$AL$176:$AM$182,[1]JUNIO!$AL$185:$AM$186,[1]JUNIO!$AL$187:$AM$190,[1]JUNIO!$AL$195:$AM$201,[1]JUNIO!$AL$203:$AM$204,[1]JUNIO!$AL$211:$AM$217,[1]JUNIO!$AL$222:$AM$224,[1]JUNIO!$AL$227:$AM$229,[1]JUNIO!$AL$235:$AM$240,[1]JUNIO!$AL$243:$AM$255</definedName>
    <definedName name="Adiciones_y_modificaciones_gastos_jun" localSheetId="19">[1]JUNIO!$AL$17:$AM$19,[1]JUNIO!$AL$21:$AM$33,[1]JUNIO!$AL$36:$AM$41,[1]JUNIO!$AL$45:$AM$48,[1]JUNIO!$AL$50:$AM$55,[1]JUNIO!$AL$59:$AM$61,[1]JUNIO!$AL$66:$AM$68,[1]JUNIO!$AL$70:$AM$81,[1]JUNIO!$AL$84:$AM$88,[1]JUNIO!$AL$92:$AM$95,[1]JUNIO!$AL$97:$AM$102,[1]JUNIO!$AL$106:$AM$108,[1]JUNIO!$AL$115:$AM$121,[1]JUNIO!$AL$124:$AM$139,[1]JUNIO!$AL$142:$AM$143,[1]JUNIO!$AL$148:$AM$148,[1]JUNIO!$AL$150:$AM$153,[1]JUNIO!$AL$156:$AM$157,[1]JUNIO!$AL$158:$AM$167,[1]JUNIO!$AL$172:$AM$173,[1]JUNIO!$AL$176:$AM$182,[1]JUNIO!$AL$185:$AM$186,[1]JUNIO!$AL$187:$AM$190,[1]JUNIO!$AL$195:$AM$201,[1]JUNIO!$AL$203:$AM$204,[1]JUNIO!$AL$211:$AM$217,[1]JUNIO!$AL$222:$AM$224,[1]JUNIO!$AL$227:$AM$229,[1]JUNIO!$AL$235:$AM$240,[1]JUNIO!$AL$243:$AM$255</definedName>
    <definedName name="Adiciones_y_modificaciones_gastos_jun" localSheetId="17">[1]JUNIO!$AL$17:$AM$19,[1]JUNIO!$AL$21:$AM$33,[1]JUNIO!$AL$36:$AM$41,[1]JUNIO!$AL$45:$AM$48,[1]JUNIO!$AL$50:$AM$55,[1]JUNIO!$AL$59:$AM$61,[1]JUNIO!$AL$66:$AM$68,[1]JUNIO!$AL$70:$AM$81,[1]JUNIO!$AL$84:$AM$88,[1]JUNIO!$AL$92:$AM$95,[1]JUNIO!$AL$97:$AM$102,[1]JUNIO!$AL$106:$AM$108,[1]JUNIO!$AL$115:$AM$121,[1]JUNIO!$AL$124:$AM$139,[1]JUNIO!$AL$142:$AM$143,[1]JUNIO!$AL$148:$AM$148,[1]JUNIO!$AL$150:$AM$153,[1]JUNIO!$AL$156:$AM$157,[1]JUNIO!$AL$158:$AM$167,[1]JUNIO!$AL$172:$AM$173,[1]JUNIO!$AL$176:$AM$182,[1]JUNIO!$AL$185:$AM$186,[1]JUNIO!$AL$187:$AM$190,[1]JUNIO!$AL$195:$AM$201,[1]JUNIO!$AL$203:$AM$204,[1]JUNIO!$AL$211:$AM$217,[1]JUNIO!$AL$222:$AM$224,[1]JUNIO!$AL$227:$AM$229,[1]JUNIO!$AL$235:$AM$240,[1]JUNIO!$AL$243:$AM$255</definedName>
    <definedName name="Adiciones_y_modificaciones_gastos_jun">JUNIO!$AL$17:$AM$19,JUNIO!$AL$21:$AM$33,JUNIO!$AL$36:$AM$41,JUNIO!$AL$45:$AM$48,JUNIO!$AL$50:$AM$55,JUNIO!$AL$59:$AM$61,JUNIO!$AL$66:$AM$68,JUNIO!$AL$70:$AM$81,JUNIO!$AL$84:$AM$88,JUNIO!$AL$92:$AM$95,JUNIO!$AL$97:$AM$102,JUNIO!$AL$106:$AM$108,JUNIO!$AL$115:$AM$121,JUNIO!$AL$124:$AM$139,JUNIO!$AL$142:$AM$143,JUNIO!$AL$148:$AM$148,JUNIO!$AL$150:$AM$153,JUNIO!$AL$156:$AM$157,JUNIO!$AL$158:$AM$168,JUNIO!$AL$173:$AM$174,JUNIO!$AL$177:$AM$183,JUNIO!$AL$186:$AM$187,JUNIO!$AL$188:$AM$191,JUNIO!$AL$198:$AM$204,JUNIO!$AL$206:$AM$207,JUNIO!$AL$212:$AM$218,JUNIO!$AL$223:$AM$225,JUNIO!$AL$228:$AM$230,JUNIO!$AL$236:$AM$241,JUNIO!$AL$244:$AM$256</definedName>
    <definedName name="Adiciones_y_modificaciones_gastos_mar" localSheetId="18">[1]MARZO!$AL$17:$AM$19,[1]MARZO!$AL$21:$AM$33,[1]MARZO!$AL$36:$AM$41,[1]MARZO!$AL$45:$AM$48,[1]MARZO!$AL$50:$AM$55,[1]MARZO!$AL$59:$AM$61,[1]MARZO!$AL$66:$AM$68,[1]MARZO!$AL$70:$AM$81,[1]MARZO!$AL$84:$AM$88,[1]MARZO!$AL$92:$AM$95,[1]MARZO!$AL$97:$AM$102,[1]MARZO!$AL$106:$AM$108,[1]MARZO!$AL$115:$AM$121,[1]MARZO!$AL$124:$AM$139,[1]MARZO!$AL$142:$AM$143,[1]MARZO!$AL$148:$AM$148,[1]MARZO!$AL$150:$AM$153,[1]MARZO!$AL$156:$AM$157,[1]MARZO!$AL$158:$AM$167,[1]MARZO!$AL$172:$AM$173,[1]MARZO!$AL$176:$AM$182,[1]MARZO!$AL$185:$AM$186,[1]MARZO!$AL$187:$AM$190,[1]MARZO!$AL$195:$AM$201,[1]MARZO!$AL$203:$AM$204,[1]MARZO!$AL$211:$AM$217,[1]MARZO!$AL$222:$AM$224,[1]MARZO!$AL$227:$AM$229,[1]MARZO!$AL$235:$AM$240,[1]MARZO!$AL$243:$AM$255</definedName>
    <definedName name="Adiciones_y_modificaciones_gastos_mar" localSheetId="16">[1]MARZO!$AL$17:$AM$19,[1]MARZO!$AL$21:$AM$33,[1]MARZO!$AL$36:$AM$41,[1]MARZO!$AL$45:$AM$48,[1]MARZO!$AL$50:$AM$55,[1]MARZO!$AL$59:$AM$61,[1]MARZO!$AL$66:$AM$68,[1]MARZO!$AL$70:$AM$81,[1]MARZO!$AL$84:$AM$88,[1]MARZO!$AL$92:$AM$95,[1]MARZO!$AL$97:$AM$102,[1]MARZO!$AL$106:$AM$108,[1]MARZO!$AL$115:$AM$121,[1]MARZO!$AL$124:$AM$139,[1]MARZO!$AL$142:$AM$143,[1]MARZO!$AL$148:$AM$148,[1]MARZO!$AL$150:$AM$153,[1]MARZO!$AL$156:$AM$157,[1]MARZO!$AL$158:$AM$167,[1]MARZO!$AL$172:$AM$173,[1]MARZO!$AL$176:$AM$182,[1]MARZO!$AL$185:$AM$186,[1]MARZO!$AL$187:$AM$190,[1]MARZO!$AL$195:$AM$201,[1]MARZO!$AL$203:$AM$204,[1]MARZO!$AL$211:$AM$217,[1]MARZO!$AL$222:$AM$224,[1]MARZO!$AL$227:$AM$229,[1]MARZO!$AL$235:$AM$240,[1]MARZO!$AL$243:$AM$255</definedName>
    <definedName name="Adiciones_y_modificaciones_gastos_mar" localSheetId="19">[1]MARZO!$AL$17:$AM$19,[1]MARZO!$AL$21:$AM$33,[1]MARZO!$AL$36:$AM$41,[1]MARZO!$AL$45:$AM$48,[1]MARZO!$AL$50:$AM$55,[1]MARZO!$AL$59:$AM$61,[1]MARZO!$AL$66:$AM$68,[1]MARZO!$AL$70:$AM$81,[1]MARZO!$AL$84:$AM$88,[1]MARZO!$AL$92:$AM$95,[1]MARZO!$AL$97:$AM$102,[1]MARZO!$AL$106:$AM$108,[1]MARZO!$AL$115:$AM$121,[1]MARZO!$AL$124:$AM$139,[1]MARZO!$AL$142:$AM$143,[1]MARZO!$AL$148:$AM$148,[1]MARZO!$AL$150:$AM$153,[1]MARZO!$AL$156:$AM$157,[1]MARZO!$AL$158:$AM$167,[1]MARZO!$AL$172:$AM$173,[1]MARZO!$AL$176:$AM$182,[1]MARZO!$AL$185:$AM$186,[1]MARZO!$AL$187:$AM$190,[1]MARZO!$AL$195:$AM$201,[1]MARZO!$AL$203:$AM$204,[1]MARZO!$AL$211:$AM$217,[1]MARZO!$AL$222:$AM$224,[1]MARZO!$AL$227:$AM$229,[1]MARZO!$AL$235:$AM$240,[1]MARZO!$AL$243:$AM$255</definedName>
    <definedName name="Adiciones_y_modificaciones_gastos_mar" localSheetId="17">[1]MARZO!$AL$17:$AM$19,[1]MARZO!$AL$21:$AM$33,[1]MARZO!$AL$36:$AM$41,[1]MARZO!$AL$45:$AM$48,[1]MARZO!$AL$50:$AM$55,[1]MARZO!$AL$59:$AM$61,[1]MARZO!$AL$66:$AM$68,[1]MARZO!$AL$70:$AM$81,[1]MARZO!$AL$84:$AM$88,[1]MARZO!$AL$92:$AM$95,[1]MARZO!$AL$97:$AM$102,[1]MARZO!$AL$106:$AM$108,[1]MARZO!$AL$115:$AM$121,[1]MARZO!$AL$124:$AM$139,[1]MARZO!$AL$142:$AM$143,[1]MARZO!$AL$148:$AM$148,[1]MARZO!$AL$150:$AM$153,[1]MARZO!$AL$156:$AM$157,[1]MARZO!$AL$158:$AM$167,[1]MARZO!$AL$172:$AM$173,[1]MARZO!$AL$176:$AM$182,[1]MARZO!$AL$185:$AM$186,[1]MARZO!$AL$187:$AM$190,[1]MARZO!$AL$195:$AM$201,[1]MARZO!$AL$203:$AM$204,[1]MARZO!$AL$211:$AM$217,[1]MARZO!$AL$222:$AM$224,[1]MARZO!$AL$227:$AM$229,[1]MARZO!$AL$235:$AM$240,[1]MARZO!$AL$243:$AM$255</definedName>
    <definedName name="Adiciones_y_modificaciones_gastos_mar">MARZO!$AL$17:$AM$19,MARZO!$AL$21:$AM$33,MARZO!$AL$36:$AM$41,MARZO!$AL$45:$AM$48,MARZO!$AL$50:$AM$55,MARZO!$AL$59:$AM$61,MARZO!$AL$66:$AM$68,MARZO!$AL$70:$AM$81,MARZO!$AL$84:$AM$88,MARZO!$AL$92:$AM$95,MARZO!$AL$97:$AM$102,MARZO!$AL$106:$AM$108,MARZO!$AL$115:$AM$121,MARZO!$AL$124:$AM$139,MARZO!$AL$142:$AM$143,MARZO!$AL$148:$AM$148,MARZO!$AL$150:$AM$153,MARZO!$AL$156:$AM$157,MARZO!$AL$158:$AM$168,MARZO!$AL$173:$AM$174,MARZO!$AL$177:$AM$183,MARZO!$AL$186:$AM$187,MARZO!$AL$188:$AM$191,MARZO!$AL$198:$AM$204,MARZO!$AL$206:$AM$207,MARZO!$AL$212:$AM$218,MARZO!$AL$223:$AM$225,MARZO!$AL$228:$AM$230,MARZO!$AL$236:$AM$241,MARZO!$AL$244:$AM$256</definedName>
    <definedName name="Adiciones_y_modificaciones_gastos_may" localSheetId="18">[1]MAYO!$AL$17:$AM$19,[1]MAYO!$AL$21:$AM$33,[1]MAYO!$AL$36:$AM$41,[1]MAYO!$AL$45:$AM$48,[1]MAYO!$AL$50:$AM$55,[1]MAYO!$AL$59:$AM$61,[1]MAYO!$AL$66:$AM$68,[1]MAYO!$AL$70:$AM$81,[1]MAYO!$AL$84:$AM$88,[1]MAYO!$AL$92:$AM$95,[1]MAYO!$AL$97:$AM$102,[1]MAYO!$AL$106:$AM$108,[1]MAYO!$AL$115:$AM$121,[1]MAYO!$AL$124:$AM$139,[1]MAYO!$AL$142:$AM$143,[1]MAYO!$AL$148:$AM$148,[1]MAYO!$AL$150:$AM$153,[1]MAYO!$AL$156:$AM$157,[1]MAYO!$AL$158:$AM$167,[1]MAYO!$AL$172:$AM$173,[1]MAYO!$AL$176:$AM$182,[1]MAYO!$AL$185:$AM$186,[1]MAYO!$AL$187:$AM$190,[1]MAYO!$AL$195:$AM$201,[1]MAYO!$AL$203:$AM$204,[1]MAYO!$AL$211:$AM$217,[1]MAYO!$AL$222:$AM$224,[1]MAYO!$AL$227:$AM$229,[1]MAYO!$AL$235:$AM$240,[1]MAYO!$AL$243:$AM$255</definedName>
    <definedName name="Adiciones_y_modificaciones_gastos_may" localSheetId="16">[1]MAYO!$AL$17:$AM$19,[1]MAYO!$AL$21:$AM$33,[1]MAYO!$AL$36:$AM$41,[1]MAYO!$AL$45:$AM$48,[1]MAYO!$AL$50:$AM$55,[1]MAYO!$AL$59:$AM$61,[1]MAYO!$AL$66:$AM$68,[1]MAYO!$AL$70:$AM$81,[1]MAYO!$AL$84:$AM$88,[1]MAYO!$AL$92:$AM$95,[1]MAYO!$AL$97:$AM$102,[1]MAYO!$AL$106:$AM$108,[1]MAYO!$AL$115:$AM$121,[1]MAYO!$AL$124:$AM$139,[1]MAYO!$AL$142:$AM$143,[1]MAYO!$AL$148:$AM$148,[1]MAYO!$AL$150:$AM$153,[1]MAYO!$AL$156:$AM$157,[1]MAYO!$AL$158:$AM$167,[1]MAYO!$AL$172:$AM$173,[1]MAYO!$AL$176:$AM$182,[1]MAYO!$AL$185:$AM$186,[1]MAYO!$AL$187:$AM$190,[1]MAYO!$AL$195:$AM$201,[1]MAYO!$AL$203:$AM$204,[1]MAYO!$AL$211:$AM$217,[1]MAYO!$AL$222:$AM$224,[1]MAYO!$AL$227:$AM$229,[1]MAYO!$AL$235:$AM$240,[1]MAYO!$AL$243:$AM$255</definedName>
    <definedName name="Adiciones_y_modificaciones_gastos_may" localSheetId="19">[1]MAYO!$AL$17:$AM$19,[1]MAYO!$AL$21:$AM$33,[1]MAYO!$AL$36:$AM$41,[1]MAYO!$AL$45:$AM$48,[1]MAYO!$AL$50:$AM$55,[1]MAYO!$AL$59:$AM$61,[1]MAYO!$AL$66:$AM$68,[1]MAYO!$AL$70:$AM$81,[1]MAYO!$AL$84:$AM$88,[1]MAYO!$AL$92:$AM$95,[1]MAYO!$AL$97:$AM$102,[1]MAYO!$AL$106:$AM$108,[1]MAYO!$AL$115:$AM$121,[1]MAYO!$AL$124:$AM$139,[1]MAYO!$AL$142:$AM$143,[1]MAYO!$AL$148:$AM$148,[1]MAYO!$AL$150:$AM$153,[1]MAYO!$AL$156:$AM$157,[1]MAYO!$AL$158:$AM$167,[1]MAYO!$AL$172:$AM$173,[1]MAYO!$AL$176:$AM$182,[1]MAYO!$AL$185:$AM$186,[1]MAYO!$AL$187:$AM$190,[1]MAYO!$AL$195:$AM$201,[1]MAYO!$AL$203:$AM$204,[1]MAYO!$AL$211:$AM$217,[1]MAYO!$AL$222:$AM$224,[1]MAYO!$AL$227:$AM$229,[1]MAYO!$AL$235:$AM$240,[1]MAYO!$AL$243:$AM$255</definedName>
    <definedName name="Adiciones_y_modificaciones_gastos_may" localSheetId="17">[1]MAYO!$AL$17:$AM$19,[1]MAYO!$AL$21:$AM$33,[1]MAYO!$AL$36:$AM$41,[1]MAYO!$AL$45:$AM$48,[1]MAYO!$AL$50:$AM$55,[1]MAYO!$AL$59:$AM$61,[1]MAYO!$AL$66:$AM$68,[1]MAYO!$AL$70:$AM$81,[1]MAYO!$AL$84:$AM$88,[1]MAYO!$AL$92:$AM$95,[1]MAYO!$AL$97:$AM$102,[1]MAYO!$AL$106:$AM$108,[1]MAYO!$AL$115:$AM$121,[1]MAYO!$AL$124:$AM$139,[1]MAYO!$AL$142:$AM$143,[1]MAYO!$AL$148:$AM$148,[1]MAYO!$AL$150:$AM$153,[1]MAYO!$AL$156:$AM$157,[1]MAYO!$AL$158:$AM$167,[1]MAYO!$AL$172:$AM$173,[1]MAYO!$AL$176:$AM$182,[1]MAYO!$AL$185:$AM$186,[1]MAYO!$AL$187:$AM$190,[1]MAYO!$AL$195:$AM$201,[1]MAYO!$AL$203:$AM$204,[1]MAYO!$AL$211:$AM$217,[1]MAYO!$AL$222:$AM$224,[1]MAYO!$AL$227:$AM$229,[1]MAYO!$AL$235:$AM$240,[1]MAYO!$AL$243:$AM$255</definedName>
    <definedName name="Adiciones_y_modificaciones_gastos_may">MAYO!$AL$17:$AM$19,MAYO!$AL$21:$AM$33,MAYO!$AL$36:$AM$41,MAYO!$AL$45:$AM$48,MAYO!$AL$50:$AM$55,MAYO!$AL$59:$AM$61,MAYO!$AL$66:$AM$68,MAYO!$AL$70:$AM$81,MAYO!$AL$84:$AM$88,MAYO!$AL$92:$AM$95,MAYO!$AL$97:$AM$102,MAYO!$AL$106:$AM$108,MAYO!$AL$115:$AM$121,MAYO!$AL$124:$AM$139,MAYO!$AL$142:$AM$143,MAYO!$AL$148:$AM$148,MAYO!$AL$150:$AM$153,MAYO!$AL$156:$AM$157,MAYO!$AL$158:$AM$168,MAYO!$AL$173:$AM$174,MAYO!$AL$177:$AM$183,MAYO!$AL$186:$AM$187,MAYO!$AL$188:$AM$191,MAYO!$AL$198:$AM$204,MAYO!$AL$206:$AM$207,MAYO!$AL$212:$AM$218,MAYO!$AL$223:$AM$225,MAYO!$AL$228:$AM$230,MAYO!$AL$236:$AM$241,MAYO!$AL$244:$AM$256</definedName>
    <definedName name="Adiciones_y_modificaciones_gastos_nov" localSheetId="18">[1]NOVIEMBRE!$AL$17:$AM$19,[1]NOVIEMBRE!$AL$21:$AM$33,[1]NOVIEMBRE!$AL$36:$AM$41,[1]NOVIEMBRE!$AL$45:$AM$48,[1]NOVIEMBRE!$AL$50:$AM$55,[1]NOVIEMBRE!$AL$59:$AM$61,[1]NOVIEMBRE!$AL$66:$AM$68,[1]NOVIEMBRE!$AL$70:$AM$81,[1]NOVIEMBRE!$AL$84:$AM$88,[1]NOVIEMBRE!$AL$92:$AM$95,[1]NOVIEMBRE!$AL$97:$AM$102,[1]NOVIEMBRE!$AL$106:$AM$108,[1]NOVIEMBRE!$AL$115:$AM$121,[1]NOVIEMBRE!$AL$124:$AM$139,[1]NOVIEMBRE!$AL$142:$AM$143,[1]NOVIEMBRE!$AL$148:$AM$148,[1]NOVIEMBRE!$AL$150:$AM$153,[1]NOVIEMBRE!$AL$156:$AM$157,[1]NOVIEMBRE!$AL$158:$AM$167,[1]NOVIEMBRE!$AL$172:$AM$173,[1]NOVIEMBRE!$AL$176:$AM$182,[1]NOVIEMBRE!$AL$185:$AM$186,[1]NOVIEMBRE!$AL$187:$AM$190,[1]NOVIEMBRE!$AL$195:$AM$201,[1]NOVIEMBRE!$AL$203:$AM$204,[1]NOVIEMBRE!$AL$211:$AM$217,[1]NOVIEMBRE!$AL$222:$AM$224,[1]NOVIEMBRE!$AL$227:$AM$229,[1]NOVIEMBRE!$AL$235:$AM$240,[1]NOVIEMBRE!$AL$243:$AM$255</definedName>
    <definedName name="Adiciones_y_modificaciones_gastos_nov" localSheetId="16">[1]NOVIEMBRE!$AL$17:$AM$19,[1]NOVIEMBRE!$AL$21:$AM$33,[1]NOVIEMBRE!$AL$36:$AM$41,[1]NOVIEMBRE!$AL$45:$AM$48,[1]NOVIEMBRE!$AL$50:$AM$55,[1]NOVIEMBRE!$AL$59:$AM$61,[1]NOVIEMBRE!$AL$66:$AM$68,[1]NOVIEMBRE!$AL$70:$AM$81,[1]NOVIEMBRE!$AL$84:$AM$88,[1]NOVIEMBRE!$AL$92:$AM$95,[1]NOVIEMBRE!$AL$97:$AM$102,[1]NOVIEMBRE!$AL$106:$AM$108,[1]NOVIEMBRE!$AL$115:$AM$121,[1]NOVIEMBRE!$AL$124:$AM$139,[1]NOVIEMBRE!$AL$142:$AM$143,[1]NOVIEMBRE!$AL$148:$AM$148,[1]NOVIEMBRE!$AL$150:$AM$153,[1]NOVIEMBRE!$AL$156:$AM$157,[1]NOVIEMBRE!$AL$158:$AM$167,[1]NOVIEMBRE!$AL$172:$AM$173,[1]NOVIEMBRE!$AL$176:$AM$182,[1]NOVIEMBRE!$AL$185:$AM$186,[1]NOVIEMBRE!$AL$187:$AM$190,[1]NOVIEMBRE!$AL$195:$AM$201,[1]NOVIEMBRE!$AL$203:$AM$204,[1]NOVIEMBRE!$AL$211:$AM$217,[1]NOVIEMBRE!$AL$222:$AM$224,[1]NOVIEMBRE!$AL$227:$AM$229,[1]NOVIEMBRE!$AL$235:$AM$240,[1]NOVIEMBRE!$AL$243:$AM$255</definedName>
    <definedName name="Adiciones_y_modificaciones_gastos_nov" localSheetId="19">[1]NOVIEMBRE!$AL$17:$AM$19,[1]NOVIEMBRE!$AL$21:$AM$33,[1]NOVIEMBRE!$AL$36:$AM$41,[1]NOVIEMBRE!$AL$45:$AM$48,[1]NOVIEMBRE!$AL$50:$AM$55,[1]NOVIEMBRE!$AL$59:$AM$61,[1]NOVIEMBRE!$AL$66:$AM$68,[1]NOVIEMBRE!$AL$70:$AM$81,[1]NOVIEMBRE!$AL$84:$AM$88,[1]NOVIEMBRE!$AL$92:$AM$95,[1]NOVIEMBRE!$AL$97:$AM$102,[1]NOVIEMBRE!$AL$106:$AM$108,[1]NOVIEMBRE!$AL$115:$AM$121,[1]NOVIEMBRE!$AL$124:$AM$139,[1]NOVIEMBRE!$AL$142:$AM$143,[1]NOVIEMBRE!$AL$148:$AM$148,[1]NOVIEMBRE!$AL$150:$AM$153,[1]NOVIEMBRE!$AL$156:$AM$157,[1]NOVIEMBRE!$AL$158:$AM$167,[1]NOVIEMBRE!$AL$172:$AM$173,[1]NOVIEMBRE!$AL$176:$AM$182,[1]NOVIEMBRE!$AL$185:$AM$186,[1]NOVIEMBRE!$AL$187:$AM$190,[1]NOVIEMBRE!$AL$195:$AM$201,[1]NOVIEMBRE!$AL$203:$AM$204,[1]NOVIEMBRE!$AL$211:$AM$217,[1]NOVIEMBRE!$AL$222:$AM$224,[1]NOVIEMBRE!$AL$227:$AM$229,[1]NOVIEMBRE!$AL$235:$AM$240,[1]NOVIEMBRE!$AL$243:$AM$255</definedName>
    <definedName name="Adiciones_y_modificaciones_gastos_nov" localSheetId="17">[1]NOVIEMBRE!$AL$17:$AM$19,[1]NOVIEMBRE!$AL$21:$AM$33,[1]NOVIEMBRE!$AL$36:$AM$41,[1]NOVIEMBRE!$AL$45:$AM$48,[1]NOVIEMBRE!$AL$50:$AM$55,[1]NOVIEMBRE!$AL$59:$AM$61,[1]NOVIEMBRE!$AL$66:$AM$68,[1]NOVIEMBRE!$AL$70:$AM$81,[1]NOVIEMBRE!$AL$84:$AM$88,[1]NOVIEMBRE!$AL$92:$AM$95,[1]NOVIEMBRE!$AL$97:$AM$102,[1]NOVIEMBRE!$AL$106:$AM$108,[1]NOVIEMBRE!$AL$115:$AM$121,[1]NOVIEMBRE!$AL$124:$AM$139,[1]NOVIEMBRE!$AL$142:$AM$143,[1]NOVIEMBRE!$AL$148:$AM$148,[1]NOVIEMBRE!$AL$150:$AM$153,[1]NOVIEMBRE!$AL$156:$AM$157,[1]NOVIEMBRE!$AL$158:$AM$167,[1]NOVIEMBRE!$AL$172:$AM$173,[1]NOVIEMBRE!$AL$176:$AM$182,[1]NOVIEMBRE!$AL$185:$AM$186,[1]NOVIEMBRE!$AL$187:$AM$190,[1]NOVIEMBRE!$AL$195:$AM$201,[1]NOVIEMBRE!$AL$203:$AM$204,[1]NOVIEMBRE!$AL$211:$AM$217,[1]NOVIEMBRE!$AL$222:$AM$224,[1]NOVIEMBRE!$AL$227:$AM$229,[1]NOVIEMBRE!$AL$235:$AM$240,[1]NOVIEMBRE!$AL$243:$AM$255</definedName>
    <definedName name="Adiciones_y_modificaciones_gastos_nov">NOVIEMBRE!$AL$17:$AM$19,NOVIEMBRE!$AL$21:$AM$33,NOVIEMBRE!$AL$36:$AM$41,NOVIEMBRE!$AL$45:$AM$48,NOVIEMBRE!$AL$50:$AM$55,NOVIEMBRE!$AL$59:$AM$61,NOVIEMBRE!$AL$66:$AM$68,NOVIEMBRE!$AL$70:$AM$81,NOVIEMBRE!$AL$84:$AM$88,NOVIEMBRE!$AL$92:$AM$95,NOVIEMBRE!$AL$97:$AM$102,NOVIEMBRE!$AL$106:$AM$108,NOVIEMBRE!$AL$115:$AM$121,NOVIEMBRE!$AL$124:$AM$139,NOVIEMBRE!$AL$142:$AM$143,NOVIEMBRE!$AL$148:$AM$148,NOVIEMBRE!$AL$150:$AM$153,NOVIEMBRE!$AL$156:$AM$157,NOVIEMBRE!$AL$158:$AM$168,NOVIEMBRE!$AL$173:$AM$174,NOVIEMBRE!$AL$177:$AM$183,NOVIEMBRE!$AL$186:$AM$187,NOVIEMBRE!$AL$188:$AM$191,NOVIEMBRE!$AL$198:$AM$204,NOVIEMBRE!$AL$206:$AM$207,NOVIEMBRE!$AL$212:$AM$218,NOVIEMBRE!$AL$223:$AM$225,NOVIEMBRE!$AL$228:$AM$230,NOVIEMBRE!$AL$236:$AM$241,NOVIEMBRE!$AL$244:$AM$256</definedName>
    <definedName name="Adiciones_y_modificaciones_gastos_oct" localSheetId="18">[1]OCTUBRE!$AL$17:$AM$19,[1]OCTUBRE!$AL$21:$AM$33,[1]OCTUBRE!$AL$36:$AM$41,[1]OCTUBRE!$AL$45:$AM$48,[1]OCTUBRE!$AL$50:$AM$55,[1]OCTUBRE!$AL$59:$AM$61,[1]OCTUBRE!$AL$66:$AM$68,[1]OCTUBRE!$AL$70:$AM$81,[1]OCTUBRE!$AL$84:$AM$88,[1]OCTUBRE!$AL$92:$AM$95,[1]OCTUBRE!$AL$97:$AM$102,[1]OCTUBRE!$AL$106:$AM$108,[1]OCTUBRE!$AL$115:$AM$121,[1]OCTUBRE!$AL$124:$AM$139,[1]OCTUBRE!$AL$142:$AM$143,[1]OCTUBRE!$AL$148:$AM$148,[1]OCTUBRE!$AL$150:$AM$153,[1]OCTUBRE!$AL$156:$AM$157,[1]OCTUBRE!$AL$158:$AM$167,[1]OCTUBRE!$AL$172:$AM$173,[1]OCTUBRE!$AL$176:$AM$182,[1]OCTUBRE!$AL$185:$AM$186,[1]OCTUBRE!$AL$187:$AM$190,[1]OCTUBRE!$AL$195:$AM$201,[1]OCTUBRE!$AL$203:$AM$204,[1]OCTUBRE!$AL$211:$AM$217,[1]OCTUBRE!$AL$222:$AM$224,[1]OCTUBRE!$AL$227:$AM$229,[1]OCTUBRE!$AL$235:$AM$240,[1]OCTUBRE!$AL$243:$AM$255</definedName>
    <definedName name="Adiciones_y_modificaciones_gastos_oct" localSheetId="16">[1]OCTUBRE!$AL$17:$AM$19,[1]OCTUBRE!$AL$21:$AM$33,[1]OCTUBRE!$AL$36:$AM$41,[1]OCTUBRE!$AL$45:$AM$48,[1]OCTUBRE!$AL$50:$AM$55,[1]OCTUBRE!$AL$59:$AM$61,[1]OCTUBRE!$AL$66:$AM$68,[1]OCTUBRE!$AL$70:$AM$81,[1]OCTUBRE!$AL$84:$AM$88,[1]OCTUBRE!$AL$92:$AM$95,[1]OCTUBRE!$AL$97:$AM$102,[1]OCTUBRE!$AL$106:$AM$108,[1]OCTUBRE!$AL$115:$AM$121,[1]OCTUBRE!$AL$124:$AM$139,[1]OCTUBRE!$AL$142:$AM$143,[1]OCTUBRE!$AL$148:$AM$148,[1]OCTUBRE!$AL$150:$AM$153,[1]OCTUBRE!$AL$156:$AM$157,[1]OCTUBRE!$AL$158:$AM$167,[1]OCTUBRE!$AL$172:$AM$173,[1]OCTUBRE!$AL$176:$AM$182,[1]OCTUBRE!$AL$185:$AM$186,[1]OCTUBRE!$AL$187:$AM$190,[1]OCTUBRE!$AL$195:$AM$201,[1]OCTUBRE!$AL$203:$AM$204,[1]OCTUBRE!$AL$211:$AM$217,[1]OCTUBRE!$AL$222:$AM$224,[1]OCTUBRE!$AL$227:$AM$229,[1]OCTUBRE!$AL$235:$AM$240,[1]OCTUBRE!$AL$243:$AM$255</definedName>
    <definedName name="Adiciones_y_modificaciones_gastos_oct" localSheetId="19">[1]OCTUBRE!$AL$17:$AM$19,[1]OCTUBRE!$AL$21:$AM$33,[1]OCTUBRE!$AL$36:$AM$41,[1]OCTUBRE!$AL$45:$AM$48,[1]OCTUBRE!$AL$50:$AM$55,[1]OCTUBRE!$AL$59:$AM$61,[1]OCTUBRE!$AL$66:$AM$68,[1]OCTUBRE!$AL$70:$AM$81,[1]OCTUBRE!$AL$84:$AM$88,[1]OCTUBRE!$AL$92:$AM$95,[1]OCTUBRE!$AL$97:$AM$102,[1]OCTUBRE!$AL$106:$AM$108,[1]OCTUBRE!$AL$115:$AM$121,[1]OCTUBRE!$AL$124:$AM$139,[1]OCTUBRE!$AL$142:$AM$143,[1]OCTUBRE!$AL$148:$AM$148,[1]OCTUBRE!$AL$150:$AM$153,[1]OCTUBRE!$AL$156:$AM$157,[1]OCTUBRE!$AL$158:$AM$167,[1]OCTUBRE!$AL$172:$AM$173,[1]OCTUBRE!$AL$176:$AM$182,[1]OCTUBRE!$AL$185:$AM$186,[1]OCTUBRE!$AL$187:$AM$190,[1]OCTUBRE!$AL$195:$AM$201,[1]OCTUBRE!$AL$203:$AM$204,[1]OCTUBRE!$AL$211:$AM$217,[1]OCTUBRE!$AL$222:$AM$224,[1]OCTUBRE!$AL$227:$AM$229,[1]OCTUBRE!$AL$235:$AM$240,[1]OCTUBRE!$AL$243:$AM$255</definedName>
    <definedName name="Adiciones_y_modificaciones_gastos_oct" localSheetId="17">[1]OCTUBRE!$AL$17:$AM$19,[1]OCTUBRE!$AL$21:$AM$33,[1]OCTUBRE!$AL$36:$AM$41,[1]OCTUBRE!$AL$45:$AM$48,[1]OCTUBRE!$AL$50:$AM$55,[1]OCTUBRE!$AL$59:$AM$61,[1]OCTUBRE!$AL$66:$AM$68,[1]OCTUBRE!$AL$70:$AM$81,[1]OCTUBRE!$AL$84:$AM$88,[1]OCTUBRE!$AL$92:$AM$95,[1]OCTUBRE!$AL$97:$AM$102,[1]OCTUBRE!$AL$106:$AM$108,[1]OCTUBRE!$AL$115:$AM$121,[1]OCTUBRE!$AL$124:$AM$139,[1]OCTUBRE!$AL$142:$AM$143,[1]OCTUBRE!$AL$148:$AM$148,[1]OCTUBRE!$AL$150:$AM$153,[1]OCTUBRE!$AL$156:$AM$157,[1]OCTUBRE!$AL$158:$AM$167,[1]OCTUBRE!$AL$172:$AM$173,[1]OCTUBRE!$AL$176:$AM$182,[1]OCTUBRE!$AL$185:$AM$186,[1]OCTUBRE!$AL$187:$AM$190,[1]OCTUBRE!$AL$195:$AM$201,[1]OCTUBRE!$AL$203:$AM$204,[1]OCTUBRE!$AL$211:$AM$217,[1]OCTUBRE!$AL$222:$AM$224,[1]OCTUBRE!$AL$227:$AM$229,[1]OCTUBRE!$AL$235:$AM$240,[1]OCTUBRE!$AL$243:$AM$255</definedName>
    <definedName name="Adiciones_y_modificaciones_gastos_oct">OCTUBRE!$AL$17:$AM$19,OCTUBRE!$AL$21:$AM$33,OCTUBRE!$AL$36:$AM$41,OCTUBRE!$AL$45:$AM$48,OCTUBRE!$AL$50:$AM$55,OCTUBRE!$AL$59:$AM$61,OCTUBRE!$AL$66:$AM$68,OCTUBRE!$AL$70:$AM$81,OCTUBRE!$AL$84:$AM$88,OCTUBRE!$AL$92:$AM$95,OCTUBRE!$AL$97:$AM$102,OCTUBRE!$AL$106:$AM$108,OCTUBRE!$AL$115:$AM$121,OCTUBRE!$AL$124:$AM$139,OCTUBRE!$AL$142:$AM$143,OCTUBRE!$AL$148:$AM$148,OCTUBRE!$AL$150:$AM$153,OCTUBRE!$AL$156:$AM$157,OCTUBRE!$AL$158:$AM$168,OCTUBRE!$AL$173:$AM$174,OCTUBRE!$AL$177:$AM$183,OCTUBRE!$AL$186:$AM$187,OCTUBRE!$AL$188:$AM$191,OCTUBRE!$AL$198:$AM$204,OCTUBRE!$AL$206:$AM$207,OCTUBRE!$AL$212:$AM$218,OCTUBRE!$AL$223:$AM$225,OCTUBRE!$AL$228:$AM$230,OCTUBRE!$AL$236:$AM$241,OCTUBRE!$AL$244:$AM$256</definedName>
    <definedName name="Adiciones_y_modificaciones_gastos_sep" localSheetId="18">[1]SEPTIEMBRE!$AL$17:$AM$19,[1]SEPTIEMBRE!$AL$21:$AM$33,[1]SEPTIEMBRE!$AL$36:$AM$41,[1]SEPTIEMBRE!$AL$45:$AM$48,[1]SEPTIEMBRE!$AL$50:$AM$55,[1]SEPTIEMBRE!$AL$59:$AM$61,[1]SEPTIEMBRE!$AL$66:$AM$68,[1]SEPTIEMBRE!$AL$70:$AM$81,[1]SEPTIEMBRE!$AL$84:$AM$88,[1]SEPTIEMBRE!$AL$92:$AM$95,[1]SEPTIEMBRE!$AL$97:$AM$102,[1]SEPTIEMBRE!$AL$106:$AM$108,[1]SEPTIEMBRE!$AL$115:$AM$121,[1]SEPTIEMBRE!$AL$124:$AM$139,[1]SEPTIEMBRE!$AL$142:$AM$143,[1]SEPTIEMBRE!$AL$148:$AM$148,[1]SEPTIEMBRE!$AL$150:$AM$153,[1]SEPTIEMBRE!$AL$156:$AM$157,[1]SEPTIEMBRE!$AL$158:$AM$167,[1]SEPTIEMBRE!$AL$172:$AM$173,[1]SEPTIEMBRE!$AL$176:$AM$182,[1]SEPTIEMBRE!$AL$185:$AM$186,[1]SEPTIEMBRE!$AL$187:$AM$190,[1]SEPTIEMBRE!$AL$195:$AM$201,[1]SEPTIEMBRE!$AL$203:$AM$204,[1]SEPTIEMBRE!$AL$211:$AM$217,[1]SEPTIEMBRE!$AL$222:$AM$224,[1]SEPTIEMBRE!$AL$227:$AM$229,[1]SEPTIEMBRE!$AL$235:$AM$240,[1]SEPTIEMBRE!$AL$243:$AM$255</definedName>
    <definedName name="Adiciones_y_modificaciones_gastos_sep" localSheetId="16">[1]SEPTIEMBRE!$AL$17:$AM$19,[1]SEPTIEMBRE!$AL$21:$AM$33,[1]SEPTIEMBRE!$AL$36:$AM$41,[1]SEPTIEMBRE!$AL$45:$AM$48,[1]SEPTIEMBRE!$AL$50:$AM$55,[1]SEPTIEMBRE!$AL$59:$AM$61,[1]SEPTIEMBRE!$AL$66:$AM$68,[1]SEPTIEMBRE!$AL$70:$AM$81,[1]SEPTIEMBRE!$AL$84:$AM$88,[1]SEPTIEMBRE!$AL$92:$AM$95,[1]SEPTIEMBRE!$AL$97:$AM$102,[1]SEPTIEMBRE!$AL$106:$AM$108,[1]SEPTIEMBRE!$AL$115:$AM$121,[1]SEPTIEMBRE!$AL$124:$AM$139,[1]SEPTIEMBRE!$AL$142:$AM$143,[1]SEPTIEMBRE!$AL$148:$AM$148,[1]SEPTIEMBRE!$AL$150:$AM$153,[1]SEPTIEMBRE!$AL$156:$AM$157,[1]SEPTIEMBRE!$AL$158:$AM$167,[1]SEPTIEMBRE!$AL$172:$AM$173,[1]SEPTIEMBRE!$AL$176:$AM$182,[1]SEPTIEMBRE!$AL$185:$AM$186,[1]SEPTIEMBRE!$AL$187:$AM$190,[1]SEPTIEMBRE!$AL$195:$AM$201,[1]SEPTIEMBRE!$AL$203:$AM$204,[1]SEPTIEMBRE!$AL$211:$AM$217,[1]SEPTIEMBRE!$AL$222:$AM$224,[1]SEPTIEMBRE!$AL$227:$AM$229,[1]SEPTIEMBRE!$AL$235:$AM$240,[1]SEPTIEMBRE!$AL$243:$AM$255</definedName>
    <definedName name="Adiciones_y_modificaciones_gastos_sep" localSheetId="19">[1]SEPTIEMBRE!$AL$17:$AM$19,[1]SEPTIEMBRE!$AL$21:$AM$33,[1]SEPTIEMBRE!$AL$36:$AM$41,[1]SEPTIEMBRE!$AL$45:$AM$48,[1]SEPTIEMBRE!$AL$50:$AM$55,[1]SEPTIEMBRE!$AL$59:$AM$61,[1]SEPTIEMBRE!$AL$66:$AM$68,[1]SEPTIEMBRE!$AL$70:$AM$81,[1]SEPTIEMBRE!$AL$84:$AM$88,[1]SEPTIEMBRE!$AL$92:$AM$95,[1]SEPTIEMBRE!$AL$97:$AM$102,[1]SEPTIEMBRE!$AL$106:$AM$108,[1]SEPTIEMBRE!$AL$115:$AM$121,[1]SEPTIEMBRE!$AL$124:$AM$139,[1]SEPTIEMBRE!$AL$142:$AM$143,[1]SEPTIEMBRE!$AL$148:$AM$148,[1]SEPTIEMBRE!$AL$150:$AM$153,[1]SEPTIEMBRE!$AL$156:$AM$157,[1]SEPTIEMBRE!$AL$158:$AM$167,[1]SEPTIEMBRE!$AL$172:$AM$173,[1]SEPTIEMBRE!$AL$176:$AM$182,[1]SEPTIEMBRE!$AL$185:$AM$186,[1]SEPTIEMBRE!$AL$187:$AM$190,[1]SEPTIEMBRE!$AL$195:$AM$201,[1]SEPTIEMBRE!$AL$203:$AM$204,[1]SEPTIEMBRE!$AL$211:$AM$217,[1]SEPTIEMBRE!$AL$222:$AM$224,[1]SEPTIEMBRE!$AL$227:$AM$229,[1]SEPTIEMBRE!$AL$235:$AM$240,[1]SEPTIEMBRE!$AL$243:$AM$255</definedName>
    <definedName name="Adiciones_y_modificaciones_gastos_sep" localSheetId="17">[1]SEPTIEMBRE!$AL$17:$AM$19,[1]SEPTIEMBRE!$AL$21:$AM$33,[1]SEPTIEMBRE!$AL$36:$AM$41,[1]SEPTIEMBRE!$AL$45:$AM$48,[1]SEPTIEMBRE!$AL$50:$AM$55,[1]SEPTIEMBRE!$AL$59:$AM$61,[1]SEPTIEMBRE!$AL$66:$AM$68,[1]SEPTIEMBRE!$AL$70:$AM$81,[1]SEPTIEMBRE!$AL$84:$AM$88,[1]SEPTIEMBRE!$AL$92:$AM$95,[1]SEPTIEMBRE!$AL$97:$AM$102,[1]SEPTIEMBRE!$AL$106:$AM$108,[1]SEPTIEMBRE!$AL$115:$AM$121,[1]SEPTIEMBRE!$AL$124:$AM$139,[1]SEPTIEMBRE!$AL$142:$AM$143,[1]SEPTIEMBRE!$AL$148:$AM$148,[1]SEPTIEMBRE!$AL$150:$AM$153,[1]SEPTIEMBRE!$AL$156:$AM$157,[1]SEPTIEMBRE!$AL$158:$AM$167,[1]SEPTIEMBRE!$AL$172:$AM$173,[1]SEPTIEMBRE!$AL$176:$AM$182,[1]SEPTIEMBRE!$AL$185:$AM$186,[1]SEPTIEMBRE!$AL$187:$AM$190,[1]SEPTIEMBRE!$AL$195:$AM$201,[1]SEPTIEMBRE!$AL$203:$AM$204,[1]SEPTIEMBRE!$AL$211:$AM$217,[1]SEPTIEMBRE!$AL$222:$AM$224,[1]SEPTIEMBRE!$AL$227:$AM$229,[1]SEPTIEMBRE!$AL$235:$AM$240,[1]SEPTIEMBRE!$AL$243:$AM$255</definedName>
    <definedName name="Adiciones_y_modificaciones_gastos_sep">SEPTIEMBRE!$AL$17:$AM$19,SEPTIEMBRE!$AL$21:$AM$33,SEPTIEMBRE!$AL$36:$AM$41,SEPTIEMBRE!$AL$45:$AM$48,SEPTIEMBRE!$AL$50:$AM$55,SEPTIEMBRE!$AL$59:$AM$61,SEPTIEMBRE!$AL$66:$AM$68,SEPTIEMBRE!$AL$70:$AM$81,SEPTIEMBRE!$AL$84:$AM$88,SEPTIEMBRE!$AL$92:$AM$95,SEPTIEMBRE!$AL$97:$AM$102,SEPTIEMBRE!$AL$106:$AM$108,SEPTIEMBRE!$AL$115:$AM$121,SEPTIEMBRE!$AL$124:$AM$139,SEPTIEMBRE!$AL$142:$AM$143,SEPTIEMBRE!$AL$148:$AM$148,SEPTIEMBRE!$AL$150:$AM$153,SEPTIEMBRE!$AL$156:$AM$157,SEPTIEMBRE!$AL$158:$AM$168,SEPTIEMBRE!$AL$173:$AM$174,SEPTIEMBRE!$AL$177:$AM$183,SEPTIEMBRE!$AL$186:$AM$187,SEPTIEMBRE!$AL$188:$AM$191,SEPTIEMBRE!$AL$198:$AM$204,SEPTIEMBRE!$AL$206:$AM$207,SEPTIEMBRE!$AL$212:$AM$218,SEPTIEMBRE!$AL$223:$AM$225,SEPTIEMBRE!$AL$228:$AM$230,SEPTIEMBRE!$AL$236:$AM$241,SEPTIEMBRE!$AL$244:$AM$256</definedName>
    <definedName name="Adiciones_y_modificaciones_ingresos_abr" localSheetId="18">[1]ABRIL!$P$12:$Q$15,[1]ABRIL!$P$23:$Q$25,[1]ABRIL!$P$26:$Q$27,[1]ABRIL!$P$30:$Q$31,[1]ABRIL!$P$33:$Q$34,[1]ABRIL!$P$36:$Q$41,[1]ABRIL!$P$43:$Q$44,[1]ABRIL!$P$46:$Q$47,[1]ABRIL!$P$49:$Q$50,[1]ABRIL!$P$52:$Q$53,[1]ABRIL!$P$55:$Q$56,[1]ABRIL!$P$58:$Q$59,[1]ABRIL!$P$61:$Q$62,[1]ABRIL!$P$64:$Q$65,[1]ABRIL!$P$67:$Q$68,[1]ABRIL!$P$70:$Q$71,[1]ABRIL!$P$73:$Q$74,[1]ABRIL!$P$76:$Q$77,[1]ABRIL!$P$79:$Q$80,[1]ABRIL!$P$82:$Q$83,[1]ABRIL!$P$86:$Q$92,[1]ABRIL!$P$94:$Q$97,[1]ABRIL!$P$100:$Q$106,[1]ABRIL!$P$109:$Q$117</definedName>
    <definedName name="Adiciones_y_modificaciones_ingresos_abr" localSheetId="16">[1]ABRIL!$P$12:$Q$15,[1]ABRIL!$P$23:$Q$25,[1]ABRIL!$P$26:$Q$27,[1]ABRIL!$P$30:$Q$31,[1]ABRIL!$P$33:$Q$34,[1]ABRIL!$P$36:$Q$41,[1]ABRIL!$P$43:$Q$44,[1]ABRIL!$P$46:$Q$47,[1]ABRIL!$P$49:$Q$50,[1]ABRIL!$P$52:$Q$53,[1]ABRIL!$P$55:$Q$56,[1]ABRIL!$P$58:$Q$59,[1]ABRIL!$P$61:$Q$62,[1]ABRIL!$P$64:$Q$65,[1]ABRIL!$P$67:$Q$68,[1]ABRIL!$P$70:$Q$71,[1]ABRIL!$P$73:$Q$74,[1]ABRIL!$P$76:$Q$77,[1]ABRIL!$P$79:$Q$80,[1]ABRIL!$P$82:$Q$83,[1]ABRIL!$P$86:$Q$92,[1]ABRIL!$P$94:$Q$97,[1]ABRIL!$P$100:$Q$106,[1]ABRIL!$P$109:$Q$117</definedName>
    <definedName name="Adiciones_y_modificaciones_ingresos_abr" localSheetId="19">[1]ABRIL!$P$12:$Q$15,[1]ABRIL!$P$23:$Q$25,[1]ABRIL!$P$26:$Q$27,[1]ABRIL!$P$30:$Q$31,[1]ABRIL!$P$33:$Q$34,[1]ABRIL!$P$36:$Q$41,[1]ABRIL!$P$43:$Q$44,[1]ABRIL!$P$46:$Q$47,[1]ABRIL!$P$49:$Q$50,[1]ABRIL!$P$52:$Q$53,[1]ABRIL!$P$55:$Q$56,[1]ABRIL!$P$58:$Q$59,[1]ABRIL!$P$61:$Q$62,[1]ABRIL!$P$64:$Q$65,[1]ABRIL!$P$67:$Q$68,[1]ABRIL!$P$70:$Q$71,[1]ABRIL!$P$73:$Q$74,[1]ABRIL!$P$76:$Q$77,[1]ABRIL!$P$79:$Q$80,[1]ABRIL!$P$82:$Q$83,[1]ABRIL!$P$86:$Q$92,[1]ABRIL!$P$94:$Q$97,[1]ABRIL!$P$100:$Q$106,[1]ABRIL!$P$109:$Q$117</definedName>
    <definedName name="Adiciones_y_modificaciones_ingresos_abr" localSheetId="17">[1]ABRIL!$P$12:$Q$15,[1]ABRIL!$P$23:$Q$25,[1]ABRIL!$P$26:$Q$27,[1]ABRIL!$P$30:$Q$31,[1]ABRIL!$P$33:$Q$34,[1]ABRIL!$P$36:$Q$41,[1]ABRIL!$P$43:$Q$44,[1]ABRIL!$P$46:$Q$47,[1]ABRIL!$P$49:$Q$50,[1]ABRIL!$P$52:$Q$53,[1]ABRIL!$P$55:$Q$56,[1]ABRIL!$P$58:$Q$59,[1]ABRIL!$P$61:$Q$62,[1]ABRIL!$P$64:$Q$65,[1]ABRIL!$P$67:$Q$68,[1]ABRIL!$P$70:$Q$71,[1]ABRIL!$P$73:$Q$74,[1]ABRIL!$P$76:$Q$77,[1]ABRIL!$P$79:$Q$80,[1]ABRIL!$P$82:$Q$83,[1]ABRIL!$P$86:$Q$92,[1]ABRIL!$P$94:$Q$97,[1]ABRIL!$P$100:$Q$106,[1]ABRIL!$P$109:$Q$117</definedName>
    <definedName name="Adiciones_y_modificaciones_ingresos_abr">ABRIL!$P$12:$Q$15,ABRIL!$P$23:$Q$25,ABRIL!$P$26:$Q$27,ABRIL!$P$30:$Q$31,ABRIL!$P$33:$Q$34,ABRIL!$P$36:$Q$41,ABRIL!$P$43:$Q$44,ABRIL!$P$46:$Q$47,ABRIL!$P$49:$Q$50,ABRIL!$P$52:$Q$53,ABRIL!$P$55:$Q$56,ABRIL!$P$58:$Q$59,ABRIL!$P$61:$Q$62,ABRIL!$P$64:$Q$65,ABRIL!$P$67:$Q$68,ABRIL!$P$70:$Q$71,ABRIL!$P$73:$Q$74,ABRIL!$P$76:$Q$77,ABRIL!$P$79:$Q$80,ABRIL!$P$82:$Q$83,ABRIL!$P$86:$Q$92,ABRIL!$P$94:$Q$97,ABRIL!$P$100:$Q$106,ABRIL!$P$109:$Q$117</definedName>
    <definedName name="Adiciones_y_modificaciones_ingresos_ago" localSheetId="18">[1]AGOSTO!$P$12:$Q$15,[1]AGOSTO!$P$23:$Q$24,[1]AGOSTO!$P$26:$Q$27,[1]AGOSTO!$P$30:$Q$31,[1]AGOSTO!$P$33:$Q$34,[1]AGOSTO!$P$36:$Q$41,[1]AGOSTO!$P$43:$Q$44,[1]AGOSTO!$P$46:$Q$47,[1]AGOSTO!$P$49:$Q$50,[1]AGOSTO!$P$52:$Q$53,[1]AGOSTO!$P$55:$Q$56,[1]AGOSTO!$P$58:$Q$59,[1]AGOSTO!$P$61:$Q$62,[1]AGOSTO!$P$64:$Q$65,[1]AGOSTO!$P$67:$Q$68,[1]AGOSTO!$P$70:$Q$71,[1]AGOSTO!$P$73:$Q$74,[1]AGOSTO!$P$76:$Q$77,[1]AGOSTO!$P$79:$Q$80,[1]AGOSTO!$P$82:$Q$83,[1]AGOSTO!$P$86:$Q$92,[1]AGOSTO!$P$94:$Q$97,[1]AGOSTO!$P$100:$Q$106,[1]AGOSTO!$P$109:$Q$117</definedName>
    <definedName name="Adiciones_y_modificaciones_ingresos_ago" localSheetId="16">[1]AGOSTO!$P$12:$Q$15,[1]AGOSTO!$P$23:$Q$24,[1]AGOSTO!$P$26:$Q$27,[1]AGOSTO!$P$30:$Q$31,[1]AGOSTO!$P$33:$Q$34,[1]AGOSTO!$P$36:$Q$41,[1]AGOSTO!$P$43:$Q$44,[1]AGOSTO!$P$46:$Q$47,[1]AGOSTO!$P$49:$Q$50,[1]AGOSTO!$P$52:$Q$53,[1]AGOSTO!$P$55:$Q$56,[1]AGOSTO!$P$58:$Q$59,[1]AGOSTO!$P$61:$Q$62,[1]AGOSTO!$P$64:$Q$65,[1]AGOSTO!$P$67:$Q$68,[1]AGOSTO!$P$70:$Q$71,[1]AGOSTO!$P$73:$Q$74,[1]AGOSTO!$P$76:$Q$77,[1]AGOSTO!$P$79:$Q$80,[1]AGOSTO!$P$82:$Q$83,[1]AGOSTO!$P$86:$Q$92,[1]AGOSTO!$P$94:$Q$97,[1]AGOSTO!$P$100:$Q$106,[1]AGOSTO!$P$109:$Q$117</definedName>
    <definedName name="Adiciones_y_modificaciones_ingresos_ago" localSheetId="19">[1]AGOSTO!$P$12:$Q$15,[1]AGOSTO!$P$23:$Q$24,[1]AGOSTO!$P$26:$Q$27,[1]AGOSTO!$P$30:$Q$31,[1]AGOSTO!$P$33:$Q$34,[1]AGOSTO!$P$36:$Q$41,[1]AGOSTO!$P$43:$Q$44,[1]AGOSTO!$P$46:$Q$47,[1]AGOSTO!$P$49:$Q$50,[1]AGOSTO!$P$52:$Q$53,[1]AGOSTO!$P$55:$Q$56,[1]AGOSTO!$P$58:$Q$59,[1]AGOSTO!$P$61:$Q$62,[1]AGOSTO!$P$64:$Q$65,[1]AGOSTO!$P$67:$Q$68,[1]AGOSTO!$P$70:$Q$71,[1]AGOSTO!$P$73:$Q$74,[1]AGOSTO!$P$76:$Q$77,[1]AGOSTO!$P$79:$Q$80,[1]AGOSTO!$P$82:$Q$83,[1]AGOSTO!$P$86:$Q$92,[1]AGOSTO!$P$94:$Q$97,[1]AGOSTO!$P$100:$Q$106,[1]AGOSTO!$P$109:$Q$117</definedName>
    <definedName name="Adiciones_y_modificaciones_ingresos_ago" localSheetId="17">[1]AGOSTO!$P$12:$Q$15,[1]AGOSTO!$P$23:$Q$24,[1]AGOSTO!$P$26:$Q$27,[1]AGOSTO!$P$30:$Q$31,[1]AGOSTO!$P$33:$Q$34,[1]AGOSTO!$P$36:$Q$41,[1]AGOSTO!$P$43:$Q$44,[1]AGOSTO!$P$46:$Q$47,[1]AGOSTO!$P$49:$Q$50,[1]AGOSTO!$P$52:$Q$53,[1]AGOSTO!$P$55:$Q$56,[1]AGOSTO!$P$58:$Q$59,[1]AGOSTO!$P$61:$Q$62,[1]AGOSTO!$P$64:$Q$65,[1]AGOSTO!$P$67:$Q$68,[1]AGOSTO!$P$70:$Q$71,[1]AGOSTO!$P$73:$Q$74,[1]AGOSTO!$P$76:$Q$77,[1]AGOSTO!$P$79:$Q$80,[1]AGOSTO!$P$82:$Q$83,[1]AGOSTO!$P$86:$Q$92,[1]AGOSTO!$P$94:$Q$97,[1]AGOSTO!$P$100:$Q$106,[1]AGOSTO!$P$109:$Q$117</definedName>
    <definedName name="Adiciones_y_modificaciones_ingresos_ago">AGOSTO!$P$12:$Q$15,AGOSTO!$P$23:$Q$24,AGOSTO!$P$26:$Q$27,AGOSTO!$P$30:$Q$31,AGOSTO!$P$33:$Q$34,AGOSTO!$P$36:$Q$41,AGOSTO!$P$43:$Q$44,AGOSTO!$P$46:$Q$47,AGOSTO!$P$49:$Q$50,AGOSTO!$P$52:$Q$53,AGOSTO!$P$55:$Q$56,AGOSTO!$P$58:$Q$59,AGOSTO!$P$61:$Q$62,AGOSTO!$P$64:$Q$65,AGOSTO!$P$67:$Q$68,AGOSTO!$P$70:$Q$71,AGOSTO!$P$73:$Q$74,AGOSTO!$P$76:$Q$77,AGOSTO!$P$79:$Q$80,AGOSTO!$P$82:$Q$83,AGOSTO!$P$86:$Q$92,AGOSTO!$P$94:$Q$97,AGOSTO!$P$100:$Q$106,AGOSTO!$P$109:$Q$117</definedName>
    <definedName name="Adiciones_y_modificaciones_ingresos_dic" localSheetId="18">[1]DICIEMBRE!$P$12:$Q$15,[1]DICIEMBRE!$P$23:$Q$24,[1]DICIEMBRE!$P$26:$Q$27,[1]DICIEMBRE!$P$30:$Q$31,[1]DICIEMBRE!$P$33:$Q$34,[1]DICIEMBRE!$P$36:$Q$41,[1]DICIEMBRE!$P$43:$Q$44,[1]DICIEMBRE!$P$46:$Q$47,[1]DICIEMBRE!$P$49:$Q$50,[1]DICIEMBRE!$P$52:$Q$53,[1]DICIEMBRE!$P$55:$Q$56,[1]DICIEMBRE!$P$58:$Q$59,[1]DICIEMBRE!$P$61:$Q$62,[1]DICIEMBRE!$P$64:$Q$65,[1]DICIEMBRE!$P$67:$Q$68,[1]DICIEMBRE!$P$70:$Q$71,[1]DICIEMBRE!$P$73:$Q$74,[1]DICIEMBRE!$P$76:$Q$77,[1]DICIEMBRE!$P$79:$Q$80,[1]DICIEMBRE!$P$82:$Q$83,[1]DICIEMBRE!$P$86:$Q$92,[1]DICIEMBRE!$P$94:$Q$97,[1]DICIEMBRE!$P$100:$Q$106,[1]DICIEMBRE!$P$109:$Q$117</definedName>
    <definedName name="Adiciones_y_modificaciones_ingresos_dic" localSheetId="16">[1]DICIEMBRE!$P$12:$Q$15,[1]DICIEMBRE!$P$23:$Q$24,[1]DICIEMBRE!$P$26:$Q$27,[1]DICIEMBRE!$P$30:$Q$31,[1]DICIEMBRE!$P$33:$Q$34,[1]DICIEMBRE!$P$36:$Q$41,[1]DICIEMBRE!$P$43:$Q$44,[1]DICIEMBRE!$P$46:$Q$47,[1]DICIEMBRE!$P$49:$Q$50,[1]DICIEMBRE!$P$52:$Q$53,[1]DICIEMBRE!$P$55:$Q$56,[1]DICIEMBRE!$P$58:$Q$59,[1]DICIEMBRE!$P$61:$Q$62,[1]DICIEMBRE!$P$64:$Q$65,[1]DICIEMBRE!$P$67:$Q$68,[1]DICIEMBRE!$P$70:$Q$71,[1]DICIEMBRE!$P$73:$Q$74,[1]DICIEMBRE!$P$76:$Q$77,[1]DICIEMBRE!$P$79:$Q$80,[1]DICIEMBRE!$P$82:$Q$83,[1]DICIEMBRE!$P$86:$Q$92,[1]DICIEMBRE!$P$94:$Q$97,[1]DICIEMBRE!$P$100:$Q$106,[1]DICIEMBRE!$P$109:$Q$117</definedName>
    <definedName name="Adiciones_y_modificaciones_ingresos_dic" localSheetId="19">[1]DICIEMBRE!$P$12:$Q$15,[1]DICIEMBRE!$P$23:$Q$24,[1]DICIEMBRE!$P$26:$Q$27,[1]DICIEMBRE!$P$30:$Q$31,[1]DICIEMBRE!$P$33:$Q$34,[1]DICIEMBRE!$P$36:$Q$41,[1]DICIEMBRE!$P$43:$Q$44,[1]DICIEMBRE!$P$46:$Q$47,[1]DICIEMBRE!$P$49:$Q$50,[1]DICIEMBRE!$P$52:$Q$53,[1]DICIEMBRE!$P$55:$Q$56,[1]DICIEMBRE!$P$58:$Q$59,[1]DICIEMBRE!$P$61:$Q$62,[1]DICIEMBRE!$P$64:$Q$65,[1]DICIEMBRE!$P$67:$Q$68,[1]DICIEMBRE!$P$70:$Q$71,[1]DICIEMBRE!$P$73:$Q$74,[1]DICIEMBRE!$P$76:$Q$77,[1]DICIEMBRE!$P$79:$Q$80,[1]DICIEMBRE!$P$82:$Q$83,[1]DICIEMBRE!$P$86:$Q$92,[1]DICIEMBRE!$P$94:$Q$97,[1]DICIEMBRE!$P$100:$Q$106,[1]DICIEMBRE!$P$109:$Q$117</definedName>
    <definedName name="Adiciones_y_modificaciones_ingresos_dic" localSheetId="17">[1]DICIEMBRE!$P$12:$Q$15,[1]DICIEMBRE!$P$23:$Q$24,[1]DICIEMBRE!$P$26:$Q$27,[1]DICIEMBRE!$P$30:$Q$31,[1]DICIEMBRE!$P$33:$Q$34,[1]DICIEMBRE!$P$36:$Q$41,[1]DICIEMBRE!$P$43:$Q$44,[1]DICIEMBRE!$P$46:$Q$47,[1]DICIEMBRE!$P$49:$Q$50,[1]DICIEMBRE!$P$52:$Q$53,[1]DICIEMBRE!$P$55:$Q$56,[1]DICIEMBRE!$P$58:$Q$59,[1]DICIEMBRE!$P$61:$Q$62,[1]DICIEMBRE!$P$64:$Q$65,[1]DICIEMBRE!$P$67:$Q$68,[1]DICIEMBRE!$P$70:$Q$71,[1]DICIEMBRE!$P$73:$Q$74,[1]DICIEMBRE!$P$76:$Q$77,[1]DICIEMBRE!$P$79:$Q$80,[1]DICIEMBRE!$P$82:$Q$83,[1]DICIEMBRE!$P$86:$Q$92,[1]DICIEMBRE!$P$94:$Q$97,[1]DICIEMBRE!$P$100:$Q$106,[1]DICIEMBRE!$P$109:$Q$117</definedName>
    <definedName name="Adiciones_y_modificaciones_ingresos_dic">DICIEMBRE!$P$12:$Q$15,DICIEMBRE!$P$23:$Q$24,DICIEMBRE!$P$26:$Q$27,DICIEMBRE!$P$30:$Q$31,DICIEMBRE!$P$33:$Q$34,DICIEMBRE!$P$36:$Q$41,DICIEMBRE!$P$43:$Q$44,DICIEMBRE!$P$46:$Q$47,DICIEMBRE!$P$49:$Q$50,DICIEMBRE!$P$52:$Q$53,DICIEMBRE!$P$55:$Q$56,DICIEMBRE!$P$58:$Q$59,DICIEMBRE!$P$61:$Q$62,DICIEMBRE!$P$64:$Q$65,DICIEMBRE!$P$67:$Q$68,DICIEMBRE!$P$70:$Q$71,DICIEMBRE!$P$73:$Q$74,DICIEMBRE!$P$76:$Q$77,DICIEMBRE!$P$79:$Q$80,DICIEMBRE!$P$82:$Q$83,DICIEMBRE!$P$86:$Q$92,DICIEMBRE!$P$94:$Q$97,DICIEMBRE!$P$100:$Q$106,DICIEMBRE!$P$109:$Q$117</definedName>
    <definedName name="Adiciones_y_modificaciones_ingresos_ene" localSheetId="18">[1]ENERO!$P$12:$Q$15,[1]ENERO!$P$23:$Q$24,[1]ENERO!$P$26:$Q$27,[1]ENERO!$P$30:$Q$31,[1]ENERO!$P$33:$Q$34,[1]ENERO!$P$36:$Q$41,[1]ENERO!$P$43:$Q$44,[1]ENERO!$P$46:$Q$47,[1]ENERO!$P$49:$Q$50,[1]ENERO!$P$52:$Q$53,[1]ENERO!$P$55:$Q$56,[1]ENERO!$P$58:$Q$59,[1]ENERO!$P$61:$Q$62,[1]ENERO!$P$64:$Q$65,[1]ENERO!$P$67:$Q$68,[1]ENERO!$P$70:$Q$71,[1]ENERO!$P$73:$Q$74,[1]ENERO!$P$76:$Q$77,[1]ENERO!$P$79:$Q$80,[1]ENERO!$P$82:$Q$83,[1]ENERO!$P$86:$Q$92,[1]ENERO!$P$94:$Q$97,[1]ENERO!$P$100:$Q$106,[1]ENERO!$P$109:$Q$117</definedName>
    <definedName name="Adiciones_y_modificaciones_ingresos_ene" localSheetId="16">[1]ENERO!$P$12:$Q$15,[1]ENERO!$P$23:$Q$24,[1]ENERO!$P$26:$Q$27,[1]ENERO!$P$30:$Q$31,[1]ENERO!$P$33:$Q$34,[1]ENERO!$P$36:$Q$41,[1]ENERO!$P$43:$Q$44,[1]ENERO!$P$46:$Q$47,[1]ENERO!$P$49:$Q$50,[1]ENERO!$P$52:$Q$53,[1]ENERO!$P$55:$Q$56,[1]ENERO!$P$58:$Q$59,[1]ENERO!$P$61:$Q$62,[1]ENERO!$P$64:$Q$65,[1]ENERO!$P$67:$Q$68,[1]ENERO!$P$70:$Q$71,[1]ENERO!$P$73:$Q$74,[1]ENERO!$P$76:$Q$77,[1]ENERO!$P$79:$Q$80,[1]ENERO!$P$82:$Q$83,[1]ENERO!$P$86:$Q$92,[1]ENERO!$P$94:$Q$97,[1]ENERO!$P$100:$Q$106,[1]ENERO!$P$109:$Q$117</definedName>
    <definedName name="Adiciones_y_modificaciones_ingresos_ene" localSheetId="19">[1]ENERO!$P$12:$Q$15,[1]ENERO!$P$23:$Q$24,[1]ENERO!$P$26:$Q$27,[1]ENERO!$P$30:$Q$31,[1]ENERO!$P$33:$Q$34,[1]ENERO!$P$36:$Q$41,[1]ENERO!$P$43:$Q$44,[1]ENERO!$P$46:$Q$47,[1]ENERO!$P$49:$Q$50,[1]ENERO!$P$52:$Q$53,[1]ENERO!$P$55:$Q$56,[1]ENERO!$P$58:$Q$59,[1]ENERO!$P$61:$Q$62,[1]ENERO!$P$64:$Q$65,[1]ENERO!$P$67:$Q$68,[1]ENERO!$P$70:$Q$71,[1]ENERO!$P$73:$Q$74,[1]ENERO!$P$76:$Q$77,[1]ENERO!$P$79:$Q$80,[1]ENERO!$P$82:$Q$83,[1]ENERO!$P$86:$Q$92,[1]ENERO!$P$94:$Q$97,[1]ENERO!$P$100:$Q$106,[1]ENERO!$P$109:$Q$117</definedName>
    <definedName name="Adiciones_y_modificaciones_ingresos_ene" localSheetId="17">[1]ENERO!$P$12:$Q$15,[1]ENERO!$P$23:$Q$24,[1]ENERO!$P$26:$Q$27,[1]ENERO!$P$30:$Q$31,[1]ENERO!$P$33:$Q$34,[1]ENERO!$P$36:$Q$41,[1]ENERO!$P$43:$Q$44,[1]ENERO!$P$46:$Q$47,[1]ENERO!$P$49:$Q$50,[1]ENERO!$P$52:$Q$53,[1]ENERO!$P$55:$Q$56,[1]ENERO!$P$58:$Q$59,[1]ENERO!$P$61:$Q$62,[1]ENERO!$P$64:$Q$65,[1]ENERO!$P$67:$Q$68,[1]ENERO!$P$70:$Q$71,[1]ENERO!$P$73:$Q$74,[1]ENERO!$P$76:$Q$77,[1]ENERO!$P$79:$Q$80,[1]ENERO!$P$82:$Q$83,[1]ENERO!$P$86:$Q$92,[1]ENERO!$P$94:$Q$97,[1]ENERO!$P$100:$Q$106,[1]ENERO!$P$109:$Q$117</definedName>
    <definedName name="Adiciones_y_modificaciones_ingresos_ene">ENERO!$P$12:$Q$15,ENERO!$P$23:$Q$24,ENERO!$P$26:$Q$27,ENERO!$P$30:$Q$31,ENERO!$P$33:$Q$34,ENERO!$P$36:$Q$41,ENERO!$P$43:$Q$44,ENERO!$P$46:$Q$47,ENERO!$P$49:$Q$50,ENERO!$P$52:$Q$53,ENERO!$P$55:$Q$56,ENERO!$P$58:$Q$59,ENERO!$P$61:$Q$62,ENERO!$P$64:$Q$65,ENERO!$P$67:$Q$68,ENERO!$P$70:$Q$71,ENERO!$P$73:$Q$74,ENERO!$P$76:$Q$77,ENERO!$P$79:$Q$80,ENERO!$P$82:$Q$83,ENERO!$P$86:$Q$92,ENERO!$P$94:$Q$97,ENERO!$P$100:$Q$106,ENERO!$P$109:$Q$117</definedName>
    <definedName name="Adiciones_y_modificaciones_ingresos_feb" localSheetId="18">[1]FEBRERO!$P$12:$Q$15,[1]FEBRERO!$P$23:$Q$24,[1]FEBRERO!$P$26:$Q$27,[1]FEBRERO!$P$30:$Q$31,[1]FEBRERO!$P$33:$Q$34,[1]FEBRERO!$P$36:$Q$41,[1]FEBRERO!$P$43:$Q$44,[1]FEBRERO!$P$46:$Q$47,[1]FEBRERO!$P$49:$Q$50,[1]FEBRERO!$P$52:$Q$53,[1]FEBRERO!$P$55:$Q$56,[1]FEBRERO!$P$58:$Q$59,[1]FEBRERO!$P$61:$Q$62,[1]FEBRERO!$P$64:$Q$65,[1]FEBRERO!$P$67:$Q$68,[1]FEBRERO!$P$70:$Q$71,[1]FEBRERO!$P$73:$Q$74,[1]FEBRERO!$P$76:$Q$77,[1]FEBRERO!$P$79:$Q$80,[1]FEBRERO!$P$82:$Q$83,[1]FEBRERO!$P$86:$Q$92,[1]FEBRERO!$P$94:$Q$97,[1]FEBRERO!$P$100:$Q$106,[1]FEBRERO!$P$109:$Q$117</definedName>
    <definedName name="Adiciones_y_modificaciones_ingresos_feb" localSheetId="16">[1]FEBRERO!$P$12:$Q$15,[1]FEBRERO!$P$23:$Q$24,[1]FEBRERO!$P$26:$Q$27,[1]FEBRERO!$P$30:$Q$31,[1]FEBRERO!$P$33:$Q$34,[1]FEBRERO!$P$36:$Q$41,[1]FEBRERO!$P$43:$Q$44,[1]FEBRERO!$P$46:$Q$47,[1]FEBRERO!$P$49:$Q$50,[1]FEBRERO!$P$52:$Q$53,[1]FEBRERO!$P$55:$Q$56,[1]FEBRERO!$P$58:$Q$59,[1]FEBRERO!$P$61:$Q$62,[1]FEBRERO!$P$64:$Q$65,[1]FEBRERO!$P$67:$Q$68,[1]FEBRERO!$P$70:$Q$71,[1]FEBRERO!$P$73:$Q$74,[1]FEBRERO!$P$76:$Q$77,[1]FEBRERO!$P$79:$Q$80,[1]FEBRERO!$P$82:$Q$83,[1]FEBRERO!$P$86:$Q$92,[1]FEBRERO!$P$94:$Q$97,[1]FEBRERO!$P$100:$Q$106,[1]FEBRERO!$P$109:$Q$117</definedName>
    <definedName name="Adiciones_y_modificaciones_ingresos_feb" localSheetId="19">[1]FEBRERO!$P$12:$Q$15,[1]FEBRERO!$P$23:$Q$24,[1]FEBRERO!$P$26:$Q$27,[1]FEBRERO!$P$30:$Q$31,[1]FEBRERO!$P$33:$Q$34,[1]FEBRERO!$P$36:$Q$41,[1]FEBRERO!$P$43:$Q$44,[1]FEBRERO!$P$46:$Q$47,[1]FEBRERO!$P$49:$Q$50,[1]FEBRERO!$P$52:$Q$53,[1]FEBRERO!$P$55:$Q$56,[1]FEBRERO!$P$58:$Q$59,[1]FEBRERO!$P$61:$Q$62,[1]FEBRERO!$P$64:$Q$65,[1]FEBRERO!$P$67:$Q$68,[1]FEBRERO!$P$70:$Q$71,[1]FEBRERO!$P$73:$Q$74,[1]FEBRERO!$P$76:$Q$77,[1]FEBRERO!$P$79:$Q$80,[1]FEBRERO!$P$82:$Q$83,[1]FEBRERO!$P$86:$Q$92,[1]FEBRERO!$P$94:$Q$97,[1]FEBRERO!$P$100:$Q$106,[1]FEBRERO!$P$109:$Q$117</definedName>
    <definedName name="Adiciones_y_modificaciones_ingresos_feb" localSheetId="17">[1]FEBRERO!$P$12:$Q$15,[1]FEBRERO!$P$23:$Q$24,[1]FEBRERO!$P$26:$Q$27,[1]FEBRERO!$P$30:$Q$31,[1]FEBRERO!$P$33:$Q$34,[1]FEBRERO!$P$36:$Q$41,[1]FEBRERO!$P$43:$Q$44,[1]FEBRERO!$P$46:$Q$47,[1]FEBRERO!$P$49:$Q$50,[1]FEBRERO!$P$52:$Q$53,[1]FEBRERO!$P$55:$Q$56,[1]FEBRERO!$P$58:$Q$59,[1]FEBRERO!$P$61:$Q$62,[1]FEBRERO!$P$64:$Q$65,[1]FEBRERO!$P$67:$Q$68,[1]FEBRERO!$P$70:$Q$71,[1]FEBRERO!$P$73:$Q$74,[1]FEBRERO!$P$76:$Q$77,[1]FEBRERO!$P$79:$Q$80,[1]FEBRERO!$P$82:$Q$83,[1]FEBRERO!$P$86:$Q$92,[1]FEBRERO!$P$94:$Q$97,[1]FEBRERO!$P$100:$Q$106,[1]FEBRERO!$P$109:$Q$117</definedName>
    <definedName name="Adiciones_y_modificaciones_ingresos_feb">FEBRERO!$P$12:$Q$15,FEBRERO!$P$23:$Q$24,FEBRERO!$P$26:$Q$27,FEBRERO!$P$30:$Q$31,FEBRERO!$P$33:$Q$34,FEBRERO!$P$36:$Q$41,FEBRERO!$P$43:$Q$44,FEBRERO!$P$46:$Q$47,FEBRERO!$P$49:$Q$50,FEBRERO!$P$52:$Q$53,FEBRERO!$P$55:$Q$56,FEBRERO!$P$58:$Q$59,FEBRERO!$P$61:$Q$62,FEBRERO!$P$64:$Q$65,FEBRERO!$P$67:$Q$68,FEBRERO!$P$70:$Q$71,FEBRERO!$P$73:$Q$74,FEBRERO!$P$76:$Q$77,FEBRERO!$P$79:$Q$80,FEBRERO!$P$82:$Q$83,FEBRERO!$P$86:$Q$92,FEBRERO!$P$94:$Q$97,FEBRERO!$P$100:$Q$106,FEBRERO!$P$109:$Q$117</definedName>
    <definedName name="Adiciones_y_modificaciones_ingresos_jul" localSheetId="18">[1]JULIO!$P$12:$Q$15,[1]JULIO!$P$23:$Q$24,[1]JULIO!$P$26:$Q$27,[1]JULIO!$P$30:$Q$31,[1]JULIO!$P$33:$Q$34,[1]JULIO!$P$36:$Q$41,[1]JULIO!$P$43:$Q$44,[1]JULIO!$P$46:$Q$47,[1]JULIO!$P$49:$Q$50,[1]JULIO!$P$52:$Q$53,[1]JULIO!$P$55:$Q$56,[1]JULIO!$P$58:$Q$59,[1]JULIO!$P$61:$Q$62,[1]JULIO!$P$64:$Q$65,[1]JULIO!$P$67:$Q$68,[1]JULIO!$P$70:$Q$71,[1]JULIO!$P$73:$Q$74,[1]JULIO!$P$76:$Q$77,[1]JULIO!$P$79:$Q$80,[1]JULIO!$P$82:$Q$83,[1]JULIO!$P$86:$Q$92,[1]JULIO!$P$94:$Q$97,[1]JULIO!$P$100:$Q$106,[1]JULIO!$P$109:$Q$117</definedName>
    <definedName name="Adiciones_y_modificaciones_ingresos_jul" localSheetId="16">[1]JULIO!$P$12:$Q$15,[1]JULIO!$P$23:$Q$24,[1]JULIO!$P$26:$Q$27,[1]JULIO!$P$30:$Q$31,[1]JULIO!$P$33:$Q$34,[1]JULIO!$P$36:$Q$41,[1]JULIO!$P$43:$Q$44,[1]JULIO!$P$46:$Q$47,[1]JULIO!$P$49:$Q$50,[1]JULIO!$P$52:$Q$53,[1]JULIO!$P$55:$Q$56,[1]JULIO!$P$58:$Q$59,[1]JULIO!$P$61:$Q$62,[1]JULIO!$P$64:$Q$65,[1]JULIO!$P$67:$Q$68,[1]JULIO!$P$70:$Q$71,[1]JULIO!$P$73:$Q$74,[1]JULIO!$P$76:$Q$77,[1]JULIO!$P$79:$Q$80,[1]JULIO!$P$82:$Q$83,[1]JULIO!$P$86:$Q$92,[1]JULIO!$P$94:$Q$97,[1]JULIO!$P$100:$Q$106,[1]JULIO!$P$109:$Q$117</definedName>
    <definedName name="Adiciones_y_modificaciones_ingresos_jul" localSheetId="19">[1]JULIO!$P$12:$Q$15,[1]JULIO!$P$23:$Q$24,[1]JULIO!$P$26:$Q$27,[1]JULIO!$P$30:$Q$31,[1]JULIO!$P$33:$Q$34,[1]JULIO!$P$36:$Q$41,[1]JULIO!$P$43:$Q$44,[1]JULIO!$P$46:$Q$47,[1]JULIO!$P$49:$Q$50,[1]JULIO!$P$52:$Q$53,[1]JULIO!$P$55:$Q$56,[1]JULIO!$P$58:$Q$59,[1]JULIO!$P$61:$Q$62,[1]JULIO!$P$64:$Q$65,[1]JULIO!$P$67:$Q$68,[1]JULIO!$P$70:$Q$71,[1]JULIO!$P$73:$Q$74,[1]JULIO!$P$76:$Q$77,[1]JULIO!$P$79:$Q$80,[1]JULIO!$P$82:$Q$83,[1]JULIO!$P$86:$Q$92,[1]JULIO!$P$94:$Q$97,[1]JULIO!$P$100:$Q$106,[1]JULIO!$P$109:$Q$117</definedName>
    <definedName name="Adiciones_y_modificaciones_ingresos_jul" localSheetId="17">[1]JULIO!$P$12:$Q$15,[1]JULIO!$P$23:$Q$24,[1]JULIO!$P$26:$Q$27,[1]JULIO!$P$30:$Q$31,[1]JULIO!$P$33:$Q$34,[1]JULIO!$P$36:$Q$41,[1]JULIO!$P$43:$Q$44,[1]JULIO!$P$46:$Q$47,[1]JULIO!$P$49:$Q$50,[1]JULIO!$P$52:$Q$53,[1]JULIO!$P$55:$Q$56,[1]JULIO!$P$58:$Q$59,[1]JULIO!$P$61:$Q$62,[1]JULIO!$P$64:$Q$65,[1]JULIO!$P$67:$Q$68,[1]JULIO!$P$70:$Q$71,[1]JULIO!$P$73:$Q$74,[1]JULIO!$P$76:$Q$77,[1]JULIO!$P$79:$Q$80,[1]JULIO!$P$82:$Q$83,[1]JULIO!$P$86:$Q$92,[1]JULIO!$P$94:$Q$97,[1]JULIO!$P$100:$Q$106,[1]JULIO!$P$109:$Q$117</definedName>
    <definedName name="Adiciones_y_modificaciones_ingresos_jul">JULIO!$P$12:$Q$15,JULIO!$P$23:$Q$24,JULIO!$P$26:$Q$27,JULIO!$P$30:$Q$31,JULIO!$P$33:$Q$34,JULIO!$P$36:$Q$41,JULIO!$P$43:$Q$44,JULIO!$P$46:$Q$47,JULIO!$P$49:$Q$50,JULIO!$P$52:$Q$53,JULIO!$P$55:$Q$56,JULIO!$P$58:$Q$59,JULIO!$P$61:$Q$62,JULIO!$P$64:$Q$65,JULIO!$P$67:$Q$68,JULIO!$P$70:$Q$71,JULIO!$P$73:$Q$74,JULIO!$P$76:$Q$77,JULIO!$P$79:$Q$80,JULIO!$P$82:$Q$83,JULIO!$P$86:$Q$92,JULIO!$P$94:$Q$97,JULIO!$P$100:$Q$106,JULIO!$P$109:$Q$117</definedName>
    <definedName name="Adiciones_y_modificaciones_ingresos_jun" localSheetId="18">[1]JUNIO!$P$12:$Q$15,[1]JUNIO!$P$23:$Q$24,[1]JUNIO!$P$26:$Q$27,[1]JUNIO!$P$30:$Q$31,[1]JUNIO!$P$33:$Q$34,[1]JUNIO!$P$36:$Q$41,[1]JUNIO!$P$43:$Q$44,[1]JUNIO!$P$46:$Q$47,[1]JUNIO!$P$49:$Q$50,[1]JUNIO!$P$52:$Q$53,[1]JUNIO!$P$55:$Q$56,[1]JUNIO!$P$58:$Q$59,[1]JUNIO!$P$61:$Q$62,[1]JUNIO!$P$64:$Q$65,[1]JUNIO!$P$67:$Q$68,[1]JUNIO!$P$70:$Q$71,[1]JUNIO!$P$73:$Q$74,[1]JUNIO!$P$76:$Q$77,[1]JUNIO!$P$79:$Q$80,[1]JUNIO!$P$82:$Q$83,[1]JUNIO!$P$86:$Q$92,[1]JUNIO!$P$94:$Q$97,[1]JUNIO!$P$100:$Q$106,[1]JUNIO!$P$109:$Q$117</definedName>
    <definedName name="Adiciones_y_modificaciones_ingresos_jun" localSheetId="16">[1]JUNIO!$P$12:$Q$15,[1]JUNIO!$P$23:$Q$24,[1]JUNIO!$P$26:$Q$27,[1]JUNIO!$P$30:$Q$31,[1]JUNIO!$P$33:$Q$34,[1]JUNIO!$P$36:$Q$41,[1]JUNIO!$P$43:$Q$44,[1]JUNIO!$P$46:$Q$47,[1]JUNIO!$P$49:$Q$50,[1]JUNIO!$P$52:$Q$53,[1]JUNIO!$P$55:$Q$56,[1]JUNIO!$P$58:$Q$59,[1]JUNIO!$P$61:$Q$62,[1]JUNIO!$P$64:$Q$65,[1]JUNIO!$P$67:$Q$68,[1]JUNIO!$P$70:$Q$71,[1]JUNIO!$P$73:$Q$74,[1]JUNIO!$P$76:$Q$77,[1]JUNIO!$P$79:$Q$80,[1]JUNIO!$P$82:$Q$83,[1]JUNIO!$P$86:$Q$92,[1]JUNIO!$P$94:$Q$97,[1]JUNIO!$P$100:$Q$106,[1]JUNIO!$P$109:$Q$117</definedName>
    <definedName name="Adiciones_y_modificaciones_ingresos_jun" localSheetId="19">[1]JUNIO!$P$12:$Q$15,[1]JUNIO!$P$23:$Q$24,[1]JUNIO!$P$26:$Q$27,[1]JUNIO!$P$30:$Q$31,[1]JUNIO!$P$33:$Q$34,[1]JUNIO!$P$36:$Q$41,[1]JUNIO!$P$43:$Q$44,[1]JUNIO!$P$46:$Q$47,[1]JUNIO!$P$49:$Q$50,[1]JUNIO!$P$52:$Q$53,[1]JUNIO!$P$55:$Q$56,[1]JUNIO!$P$58:$Q$59,[1]JUNIO!$P$61:$Q$62,[1]JUNIO!$P$64:$Q$65,[1]JUNIO!$P$67:$Q$68,[1]JUNIO!$P$70:$Q$71,[1]JUNIO!$P$73:$Q$74,[1]JUNIO!$P$76:$Q$77,[1]JUNIO!$P$79:$Q$80,[1]JUNIO!$P$82:$Q$83,[1]JUNIO!$P$86:$Q$92,[1]JUNIO!$P$94:$Q$97,[1]JUNIO!$P$100:$Q$106,[1]JUNIO!$P$109:$Q$117</definedName>
    <definedName name="Adiciones_y_modificaciones_ingresos_jun" localSheetId="17">[1]JUNIO!$P$12:$Q$15,[1]JUNIO!$P$23:$Q$24,[1]JUNIO!$P$26:$Q$27,[1]JUNIO!$P$30:$Q$31,[1]JUNIO!$P$33:$Q$34,[1]JUNIO!$P$36:$Q$41,[1]JUNIO!$P$43:$Q$44,[1]JUNIO!$P$46:$Q$47,[1]JUNIO!$P$49:$Q$50,[1]JUNIO!$P$52:$Q$53,[1]JUNIO!$P$55:$Q$56,[1]JUNIO!$P$58:$Q$59,[1]JUNIO!$P$61:$Q$62,[1]JUNIO!$P$64:$Q$65,[1]JUNIO!$P$67:$Q$68,[1]JUNIO!$P$70:$Q$71,[1]JUNIO!$P$73:$Q$74,[1]JUNIO!$P$76:$Q$77,[1]JUNIO!$P$79:$Q$80,[1]JUNIO!$P$82:$Q$83,[1]JUNIO!$P$86:$Q$92,[1]JUNIO!$P$94:$Q$97,[1]JUNIO!$P$100:$Q$106,[1]JUNIO!$P$109:$Q$117</definedName>
    <definedName name="Adiciones_y_modificaciones_ingresos_jun">JUNIO!$P$12:$Q$15,JUNIO!$P$23:$Q$24,JUNIO!$P$26:$Q$27,JUNIO!$P$30:$Q$31,JUNIO!$P$33:$Q$34,JUNIO!$P$36:$Q$41,JUNIO!$P$43:$Q$44,JUNIO!$P$46:$Q$47,JUNIO!$P$49:$Q$50,JUNIO!$P$52:$Q$53,JUNIO!$P$55:$Q$56,JUNIO!$P$58:$Q$59,JUNIO!$P$61:$Q$62,JUNIO!$P$64:$Q$65,JUNIO!$P$67:$Q$68,JUNIO!$P$70:$Q$71,JUNIO!$P$73:$Q$74,JUNIO!$P$76:$Q$77,JUNIO!$P$79:$Q$80,JUNIO!$P$82:$Q$83,JUNIO!$P$86:$Q$92,JUNIO!$P$94:$Q$97,JUNIO!$P$100:$Q$106,JUNIO!$P$109:$Q$117</definedName>
    <definedName name="Adiciones_y_modificaciones_ingresos_mar" localSheetId="18">[1]MARZO!$P$12:$Q$15,[1]MARZO!$P$23:$Q$24,[1]MARZO!$P$26:$Q$27,[1]MARZO!$P$30:$Q$31,[1]MARZO!$P$33:$Q$34,[1]MARZO!$P$36:$Q$41,[1]MARZO!$P$43:$Q$44,[1]MARZO!$P$46:$Q$47,[1]MARZO!$P$49:$Q$50,[1]MARZO!$P$52:$Q$53,[1]MARZO!$P$55:$Q$56,[1]MARZO!$P$58:$Q$59,[1]MARZO!$P$61:$Q$62,[1]MARZO!$P$64:$Q$65,[1]MARZO!$P$67:$Q$68,[1]MARZO!$P$70:$Q$71,[1]MARZO!$P$73:$Q$74,[1]MARZO!$P$76:$Q$77,[1]MARZO!$P$79:$Q$80,[1]MARZO!$P$82:$Q$83,[1]MARZO!$P$86:$Q$92,[1]MARZO!$P$94:$Q$97,[1]MARZO!$P$100:$Q$106,[1]MARZO!$P$109:$Q$117</definedName>
    <definedName name="Adiciones_y_modificaciones_ingresos_mar" localSheetId="16">[1]MARZO!$P$12:$Q$15,[1]MARZO!$P$23:$Q$24,[1]MARZO!$P$26:$Q$27,[1]MARZO!$P$30:$Q$31,[1]MARZO!$P$33:$Q$34,[1]MARZO!$P$36:$Q$41,[1]MARZO!$P$43:$Q$44,[1]MARZO!$P$46:$Q$47,[1]MARZO!$P$49:$Q$50,[1]MARZO!$P$52:$Q$53,[1]MARZO!$P$55:$Q$56,[1]MARZO!$P$58:$Q$59,[1]MARZO!$P$61:$Q$62,[1]MARZO!$P$64:$Q$65,[1]MARZO!$P$67:$Q$68,[1]MARZO!$P$70:$Q$71,[1]MARZO!$P$73:$Q$74,[1]MARZO!$P$76:$Q$77,[1]MARZO!$P$79:$Q$80,[1]MARZO!$P$82:$Q$83,[1]MARZO!$P$86:$Q$92,[1]MARZO!$P$94:$Q$97,[1]MARZO!$P$100:$Q$106,[1]MARZO!$P$109:$Q$117</definedName>
    <definedName name="Adiciones_y_modificaciones_ingresos_mar" localSheetId="19">[1]MARZO!$P$12:$Q$15,[1]MARZO!$P$23:$Q$24,[1]MARZO!$P$26:$Q$27,[1]MARZO!$P$30:$Q$31,[1]MARZO!$P$33:$Q$34,[1]MARZO!$P$36:$Q$41,[1]MARZO!$P$43:$Q$44,[1]MARZO!$P$46:$Q$47,[1]MARZO!$P$49:$Q$50,[1]MARZO!$P$52:$Q$53,[1]MARZO!$P$55:$Q$56,[1]MARZO!$P$58:$Q$59,[1]MARZO!$P$61:$Q$62,[1]MARZO!$P$64:$Q$65,[1]MARZO!$P$67:$Q$68,[1]MARZO!$P$70:$Q$71,[1]MARZO!$P$73:$Q$74,[1]MARZO!$P$76:$Q$77,[1]MARZO!$P$79:$Q$80,[1]MARZO!$P$82:$Q$83,[1]MARZO!$P$86:$Q$92,[1]MARZO!$P$94:$Q$97,[1]MARZO!$P$100:$Q$106,[1]MARZO!$P$109:$Q$117</definedName>
    <definedName name="Adiciones_y_modificaciones_ingresos_mar" localSheetId="17">[1]MARZO!$P$12:$Q$15,[1]MARZO!$P$23:$Q$24,[1]MARZO!$P$26:$Q$27,[1]MARZO!$P$30:$Q$31,[1]MARZO!$P$33:$Q$34,[1]MARZO!$P$36:$Q$41,[1]MARZO!$P$43:$Q$44,[1]MARZO!$P$46:$Q$47,[1]MARZO!$P$49:$Q$50,[1]MARZO!$P$52:$Q$53,[1]MARZO!$P$55:$Q$56,[1]MARZO!$P$58:$Q$59,[1]MARZO!$P$61:$Q$62,[1]MARZO!$P$64:$Q$65,[1]MARZO!$P$67:$Q$68,[1]MARZO!$P$70:$Q$71,[1]MARZO!$P$73:$Q$74,[1]MARZO!$P$76:$Q$77,[1]MARZO!$P$79:$Q$80,[1]MARZO!$P$82:$Q$83,[1]MARZO!$P$86:$Q$92,[1]MARZO!$P$94:$Q$97,[1]MARZO!$P$100:$Q$106,[1]MARZO!$P$109:$Q$117</definedName>
    <definedName name="Adiciones_y_modificaciones_ingresos_mar">MARZO!$P$12:$Q$15,MARZO!$P$23:$Q$24,MARZO!$P$26:$Q$27,MARZO!$P$30:$Q$31,MARZO!$P$33:$Q$34,MARZO!$P$36:$Q$41,MARZO!$P$43:$Q$44,MARZO!$P$46:$Q$47,MARZO!$P$49:$Q$50,MARZO!$P$52:$Q$53,MARZO!$P$55:$Q$56,MARZO!$P$58:$Q$59,MARZO!$P$61:$Q$62,MARZO!$P$64:$Q$65,MARZO!$P$67:$Q$68,MARZO!$P$70:$Q$71,MARZO!$P$73:$Q$74,MARZO!$P$76:$Q$77,MARZO!$P$79:$Q$80,MARZO!$P$82:$Q$83,MARZO!$P$86:$Q$92,MARZO!$P$94:$Q$97,MARZO!$P$100:$Q$106,MARZO!$P$109:$Q$117</definedName>
    <definedName name="Adiciones_y_modificaciones_ingresos_may" localSheetId="18">[1]MAYO!$P$12:$Q$15,[1]MAYO!$P$23:$Q$24,[1]MAYO!$P$26:$Q$27,[1]MAYO!$P$30:$Q$31,[1]MAYO!$P$33:$Q$34,[1]MAYO!$P$36:$Q$41,[1]MAYO!$P$43:$Q$44,[1]MAYO!$P$46:$Q$47,[1]MAYO!$P$49:$Q$50,[1]MAYO!$P$52:$Q$53,[1]MAYO!$P$55:$Q$56,[1]MAYO!$P$58:$Q$59,[1]MAYO!$P$61:$Q$62,[1]MAYO!$P$64:$Q$65,[1]MAYO!$P$67:$Q$68,[1]MAYO!$P$70:$Q$71,[1]MAYO!$P$73:$Q$74,[1]MAYO!$P$76:$Q$77,[1]MAYO!$P$79:$Q$80,[1]MAYO!$P$82:$Q$83,[1]MAYO!$P$86:$Q$92,[1]MAYO!$P$94:$Q$97,[1]MAYO!$P$100:$Q$106,[1]MAYO!$P$109:$Q$117</definedName>
    <definedName name="Adiciones_y_modificaciones_ingresos_may" localSheetId="16">[1]MAYO!$P$12:$Q$15,[1]MAYO!$P$23:$Q$24,[1]MAYO!$P$26:$Q$27,[1]MAYO!$P$30:$Q$31,[1]MAYO!$P$33:$Q$34,[1]MAYO!$P$36:$Q$41,[1]MAYO!$P$43:$Q$44,[1]MAYO!$P$46:$Q$47,[1]MAYO!$P$49:$Q$50,[1]MAYO!$P$52:$Q$53,[1]MAYO!$P$55:$Q$56,[1]MAYO!$P$58:$Q$59,[1]MAYO!$P$61:$Q$62,[1]MAYO!$P$64:$Q$65,[1]MAYO!$P$67:$Q$68,[1]MAYO!$P$70:$Q$71,[1]MAYO!$P$73:$Q$74,[1]MAYO!$P$76:$Q$77,[1]MAYO!$P$79:$Q$80,[1]MAYO!$P$82:$Q$83,[1]MAYO!$P$86:$Q$92,[1]MAYO!$P$94:$Q$97,[1]MAYO!$P$100:$Q$106,[1]MAYO!$P$109:$Q$117</definedName>
    <definedName name="Adiciones_y_modificaciones_ingresos_may" localSheetId="19">[1]MAYO!$P$12:$Q$15,[1]MAYO!$P$23:$Q$24,[1]MAYO!$P$26:$Q$27,[1]MAYO!$P$30:$Q$31,[1]MAYO!$P$33:$Q$34,[1]MAYO!$P$36:$Q$41,[1]MAYO!$P$43:$Q$44,[1]MAYO!$P$46:$Q$47,[1]MAYO!$P$49:$Q$50,[1]MAYO!$P$52:$Q$53,[1]MAYO!$P$55:$Q$56,[1]MAYO!$P$58:$Q$59,[1]MAYO!$P$61:$Q$62,[1]MAYO!$P$64:$Q$65,[1]MAYO!$P$67:$Q$68,[1]MAYO!$P$70:$Q$71,[1]MAYO!$P$73:$Q$74,[1]MAYO!$P$76:$Q$77,[1]MAYO!$P$79:$Q$80,[1]MAYO!$P$82:$Q$83,[1]MAYO!$P$86:$Q$92,[1]MAYO!$P$94:$Q$97,[1]MAYO!$P$100:$Q$106,[1]MAYO!$P$109:$Q$117</definedName>
    <definedName name="Adiciones_y_modificaciones_ingresos_may" localSheetId="17">[1]MAYO!$P$12:$Q$15,[1]MAYO!$P$23:$Q$24,[1]MAYO!$P$26:$Q$27,[1]MAYO!$P$30:$Q$31,[1]MAYO!$P$33:$Q$34,[1]MAYO!$P$36:$Q$41,[1]MAYO!$P$43:$Q$44,[1]MAYO!$P$46:$Q$47,[1]MAYO!$P$49:$Q$50,[1]MAYO!$P$52:$Q$53,[1]MAYO!$P$55:$Q$56,[1]MAYO!$P$58:$Q$59,[1]MAYO!$P$61:$Q$62,[1]MAYO!$P$64:$Q$65,[1]MAYO!$P$67:$Q$68,[1]MAYO!$P$70:$Q$71,[1]MAYO!$P$73:$Q$74,[1]MAYO!$P$76:$Q$77,[1]MAYO!$P$79:$Q$80,[1]MAYO!$P$82:$Q$83,[1]MAYO!$P$86:$Q$92,[1]MAYO!$P$94:$Q$97,[1]MAYO!$P$100:$Q$106,[1]MAYO!$P$109:$Q$117</definedName>
    <definedName name="Adiciones_y_modificaciones_ingresos_may">MAYO!$P$12:$Q$15,MAYO!$P$23:$Q$24,MAYO!$P$26:$Q$27,MAYO!$P$30:$Q$31,MAYO!$P$33:$Q$34,MAYO!$P$36:$Q$41,MAYO!$P$43:$Q$44,MAYO!$P$46:$Q$47,MAYO!$P$49:$Q$50,MAYO!$P$52:$Q$53,MAYO!$P$55:$Q$56,MAYO!$P$58:$Q$59,MAYO!$P$61:$Q$62,MAYO!$P$64:$Q$65,MAYO!$P$67:$Q$68,MAYO!$P$70:$Q$71,MAYO!$P$73:$Q$74,MAYO!$P$76:$Q$77,MAYO!$P$79:$Q$80,MAYO!$P$82:$Q$83,MAYO!$P$86:$Q$92,MAYO!$P$94:$Q$97,MAYO!$P$100:$Q$106,MAYO!$P$109:$Q$117</definedName>
    <definedName name="Adiciones_y_modificaciones_ingresos_nov" localSheetId="18">[1]NOVIEMBRE!$P$12:$Q$15,[1]NOVIEMBRE!$P$23:$Q$24,[1]NOVIEMBRE!$P$26:$Q$27,[1]NOVIEMBRE!$P$30:$Q$31,[1]NOVIEMBRE!$P$33:$Q$34,[1]NOVIEMBRE!$P$36:$Q$41,[1]NOVIEMBRE!$P$43:$Q$44,[1]NOVIEMBRE!$P$46:$Q$47,[1]NOVIEMBRE!$P$49:$Q$50,[1]NOVIEMBRE!$P$52:$Q$53,[1]NOVIEMBRE!$P$55:$Q$56,[1]NOVIEMBRE!$P$58:$Q$59,[1]NOVIEMBRE!$P$61:$Q$62,[1]NOVIEMBRE!$P$64:$Q$65,[1]NOVIEMBRE!$P$67:$Q$68,[1]NOVIEMBRE!$P$70:$Q$71,[1]NOVIEMBRE!$P$73:$Q$74,[1]NOVIEMBRE!$P$76:$Q$77,[1]NOVIEMBRE!$P$79:$Q$80,[1]NOVIEMBRE!$P$82:$Q$83,[1]NOVIEMBRE!$P$86:$Q$92,[1]NOVIEMBRE!$P$94:$Q$97,[1]NOVIEMBRE!$P$100:$Q$106,[1]NOVIEMBRE!$P$109:$Q$117</definedName>
    <definedName name="Adiciones_y_modificaciones_ingresos_nov" localSheetId="16">[1]NOVIEMBRE!$P$12:$Q$15,[1]NOVIEMBRE!$P$23:$Q$24,[1]NOVIEMBRE!$P$26:$Q$27,[1]NOVIEMBRE!$P$30:$Q$31,[1]NOVIEMBRE!$P$33:$Q$34,[1]NOVIEMBRE!$P$36:$Q$41,[1]NOVIEMBRE!$P$43:$Q$44,[1]NOVIEMBRE!$P$46:$Q$47,[1]NOVIEMBRE!$P$49:$Q$50,[1]NOVIEMBRE!$P$52:$Q$53,[1]NOVIEMBRE!$P$55:$Q$56,[1]NOVIEMBRE!$P$58:$Q$59,[1]NOVIEMBRE!$P$61:$Q$62,[1]NOVIEMBRE!$P$64:$Q$65,[1]NOVIEMBRE!$P$67:$Q$68,[1]NOVIEMBRE!$P$70:$Q$71,[1]NOVIEMBRE!$P$73:$Q$74,[1]NOVIEMBRE!$P$76:$Q$77,[1]NOVIEMBRE!$P$79:$Q$80,[1]NOVIEMBRE!$P$82:$Q$83,[1]NOVIEMBRE!$P$86:$Q$92,[1]NOVIEMBRE!$P$94:$Q$97,[1]NOVIEMBRE!$P$100:$Q$106,[1]NOVIEMBRE!$P$109:$Q$117</definedName>
    <definedName name="Adiciones_y_modificaciones_ingresos_nov" localSheetId="19">[1]NOVIEMBRE!$P$12:$Q$15,[1]NOVIEMBRE!$P$23:$Q$24,[1]NOVIEMBRE!$P$26:$Q$27,[1]NOVIEMBRE!$P$30:$Q$31,[1]NOVIEMBRE!$P$33:$Q$34,[1]NOVIEMBRE!$P$36:$Q$41,[1]NOVIEMBRE!$P$43:$Q$44,[1]NOVIEMBRE!$P$46:$Q$47,[1]NOVIEMBRE!$P$49:$Q$50,[1]NOVIEMBRE!$P$52:$Q$53,[1]NOVIEMBRE!$P$55:$Q$56,[1]NOVIEMBRE!$P$58:$Q$59,[1]NOVIEMBRE!$P$61:$Q$62,[1]NOVIEMBRE!$P$64:$Q$65,[1]NOVIEMBRE!$P$67:$Q$68,[1]NOVIEMBRE!$P$70:$Q$71,[1]NOVIEMBRE!$P$73:$Q$74,[1]NOVIEMBRE!$P$76:$Q$77,[1]NOVIEMBRE!$P$79:$Q$80,[1]NOVIEMBRE!$P$82:$Q$83,[1]NOVIEMBRE!$P$86:$Q$92,[1]NOVIEMBRE!$P$94:$Q$97,[1]NOVIEMBRE!$P$100:$Q$106,[1]NOVIEMBRE!$P$109:$Q$117</definedName>
    <definedName name="Adiciones_y_modificaciones_ingresos_nov" localSheetId="17">[1]NOVIEMBRE!$P$12:$Q$15,[1]NOVIEMBRE!$P$23:$Q$24,[1]NOVIEMBRE!$P$26:$Q$27,[1]NOVIEMBRE!$P$30:$Q$31,[1]NOVIEMBRE!$P$33:$Q$34,[1]NOVIEMBRE!$P$36:$Q$41,[1]NOVIEMBRE!$P$43:$Q$44,[1]NOVIEMBRE!$P$46:$Q$47,[1]NOVIEMBRE!$P$49:$Q$50,[1]NOVIEMBRE!$P$52:$Q$53,[1]NOVIEMBRE!$P$55:$Q$56,[1]NOVIEMBRE!$P$58:$Q$59,[1]NOVIEMBRE!$P$61:$Q$62,[1]NOVIEMBRE!$P$64:$Q$65,[1]NOVIEMBRE!$P$67:$Q$68,[1]NOVIEMBRE!$P$70:$Q$71,[1]NOVIEMBRE!$P$73:$Q$74,[1]NOVIEMBRE!$P$76:$Q$77,[1]NOVIEMBRE!$P$79:$Q$80,[1]NOVIEMBRE!$P$82:$Q$83,[1]NOVIEMBRE!$P$86:$Q$92,[1]NOVIEMBRE!$P$94:$Q$97,[1]NOVIEMBRE!$P$100:$Q$106,[1]NOVIEMBRE!$P$109:$Q$117</definedName>
    <definedName name="Adiciones_y_modificaciones_ingresos_nov">NOVIEMBRE!$P$12:$Q$15,NOVIEMBRE!$P$23:$Q$24,NOVIEMBRE!$P$26:$Q$27,NOVIEMBRE!$P$30:$Q$31,NOVIEMBRE!$P$33:$Q$34,NOVIEMBRE!$P$36:$Q$41,NOVIEMBRE!$P$43:$Q$44,NOVIEMBRE!$P$46:$Q$47,NOVIEMBRE!$P$49:$Q$50,NOVIEMBRE!$P$52:$Q$53,NOVIEMBRE!$P$55:$Q$56,NOVIEMBRE!$P$58:$Q$59,NOVIEMBRE!$P$61:$Q$62,NOVIEMBRE!$P$64:$Q$65,NOVIEMBRE!$P$67:$Q$68,NOVIEMBRE!$P$70:$Q$71,NOVIEMBRE!$P$73:$Q$74,NOVIEMBRE!$P$76:$Q$77,NOVIEMBRE!$P$79:$Q$80,NOVIEMBRE!$P$82:$Q$83,NOVIEMBRE!$P$86:$Q$92,NOVIEMBRE!$P$94:$Q$97,NOVIEMBRE!$P$100:$Q$106,NOVIEMBRE!$P$109:$Q$117</definedName>
    <definedName name="Adiciones_y_modificaciones_ingresos_oct" localSheetId="18">[1]OCTUBRE!$P$12:$Q$15,[1]OCTUBRE!$P$23:$Q$24,[1]OCTUBRE!$P$26:$Q$27,[1]OCTUBRE!$P$30:$Q$31,[1]OCTUBRE!$P$33:$Q$34,[1]OCTUBRE!$P$36:$Q$41,[1]OCTUBRE!$P$43:$Q$44,[1]OCTUBRE!$P$46:$Q$47,[1]OCTUBRE!$P$49:$Q$50,[1]OCTUBRE!$P$52:$Q$53,[1]OCTUBRE!$P$55:$Q$56,[1]OCTUBRE!$P$58:$Q$59,[1]OCTUBRE!$P$61:$Q$62,[1]OCTUBRE!$P$64:$Q$65,[1]OCTUBRE!$P$67:$Q$68,[1]OCTUBRE!$P$70:$Q$71,[1]OCTUBRE!$P$73:$Q$74,[1]OCTUBRE!$P$76:$Q$77,[1]OCTUBRE!$P$79:$Q$80,[1]OCTUBRE!$P$82:$Q$83,[1]OCTUBRE!$P$86:$Q$92,[1]OCTUBRE!$P$94:$Q$97,[1]OCTUBRE!$P$100:$Q$106,[1]OCTUBRE!$P$109:$Q$117</definedName>
    <definedName name="Adiciones_y_modificaciones_ingresos_oct" localSheetId="16">[1]OCTUBRE!$P$12:$Q$15,[1]OCTUBRE!$P$23:$Q$24,[1]OCTUBRE!$P$26:$Q$27,[1]OCTUBRE!$P$30:$Q$31,[1]OCTUBRE!$P$33:$Q$34,[1]OCTUBRE!$P$36:$Q$41,[1]OCTUBRE!$P$43:$Q$44,[1]OCTUBRE!$P$46:$Q$47,[1]OCTUBRE!$P$49:$Q$50,[1]OCTUBRE!$P$52:$Q$53,[1]OCTUBRE!$P$55:$Q$56,[1]OCTUBRE!$P$58:$Q$59,[1]OCTUBRE!$P$61:$Q$62,[1]OCTUBRE!$P$64:$Q$65,[1]OCTUBRE!$P$67:$Q$68,[1]OCTUBRE!$P$70:$Q$71,[1]OCTUBRE!$P$73:$Q$74,[1]OCTUBRE!$P$76:$Q$77,[1]OCTUBRE!$P$79:$Q$80,[1]OCTUBRE!$P$82:$Q$83,[1]OCTUBRE!$P$86:$Q$92,[1]OCTUBRE!$P$94:$Q$97,[1]OCTUBRE!$P$100:$Q$106,[1]OCTUBRE!$P$109:$Q$117</definedName>
    <definedName name="Adiciones_y_modificaciones_ingresos_oct" localSheetId="19">[1]OCTUBRE!$P$12:$Q$15,[1]OCTUBRE!$P$23:$Q$24,[1]OCTUBRE!$P$26:$Q$27,[1]OCTUBRE!$P$30:$Q$31,[1]OCTUBRE!$P$33:$Q$34,[1]OCTUBRE!$P$36:$Q$41,[1]OCTUBRE!$P$43:$Q$44,[1]OCTUBRE!$P$46:$Q$47,[1]OCTUBRE!$P$49:$Q$50,[1]OCTUBRE!$P$52:$Q$53,[1]OCTUBRE!$P$55:$Q$56,[1]OCTUBRE!$P$58:$Q$59,[1]OCTUBRE!$P$61:$Q$62,[1]OCTUBRE!$P$64:$Q$65,[1]OCTUBRE!$P$67:$Q$68,[1]OCTUBRE!$P$70:$Q$71,[1]OCTUBRE!$P$73:$Q$74,[1]OCTUBRE!$P$76:$Q$77,[1]OCTUBRE!$P$79:$Q$80,[1]OCTUBRE!$P$82:$Q$83,[1]OCTUBRE!$P$86:$Q$92,[1]OCTUBRE!$P$94:$Q$97,[1]OCTUBRE!$P$100:$Q$106,[1]OCTUBRE!$P$109:$Q$117</definedName>
    <definedName name="Adiciones_y_modificaciones_ingresos_oct" localSheetId="17">[1]OCTUBRE!$P$12:$Q$15,[1]OCTUBRE!$P$23:$Q$24,[1]OCTUBRE!$P$26:$Q$27,[1]OCTUBRE!$P$30:$Q$31,[1]OCTUBRE!$P$33:$Q$34,[1]OCTUBRE!$P$36:$Q$41,[1]OCTUBRE!$P$43:$Q$44,[1]OCTUBRE!$P$46:$Q$47,[1]OCTUBRE!$P$49:$Q$50,[1]OCTUBRE!$P$52:$Q$53,[1]OCTUBRE!$P$55:$Q$56,[1]OCTUBRE!$P$58:$Q$59,[1]OCTUBRE!$P$61:$Q$62,[1]OCTUBRE!$P$64:$Q$65,[1]OCTUBRE!$P$67:$Q$68,[1]OCTUBRE!$P$70:$Q$71,[1]OCTUBRE!$P$73:$Q$74,[1]OCTUBRE!$P$76:$Q$77,[1]OCTUBRE!$P$79:$Q$80,[1]OCTUBRE!$P$82:$Q$83,[1]OCTUBRE!$P$86:$Q$92,[1]OCTUBRE!$P$94:$Q$97,[1]OCTUBRE!$P$100:$Q$106,[1]OCTUBRE!$P$109:$Q$117</definedName>
    <definedName name="Adiciones_y_modificaciones_ingresos_oct">OCTUBRE!$P$12:$Q$15,OCTUBRE!$P$23:$Q$24,OCTUBRE!$P$26:$Q$27,OCTUBRE!$P$30:$Q$31,OCTUBRE!$P$33:$Q$34,OCTUBRE!$P$36:$Q$41,OCTUBRE!$P$43:$Q$44,OCTUBRE!$P$46:$Q$47,OCTUBRE!$P$49:$Q$50,OCTUBRE!$P$52:$Q$53,OCTUBRE!$P$55:$Q$56,OCTUBRE!$P$58:$Q$59,OCTUBRE!$P$61:$Q$62,OCTUBRE!$P$64:$Q$65,OCTUBRE!$P$67:$Q$68,OCTUBRE!$P$70:$Q$71,OCTUBRE!$P$73:$Q$74,OCTUBRE!$P$76:$Q$77,OCTUBRE!$P$79:$Q$80,OCTUBRE!$P$82:$Q$83,OCTUBRE!$P$86:$Q$92,OCTUBRE!$P$94:$Q$97,OCTUBRE!$P$100:$Q$106,OCTUBRE!$P$109:$Q$117</definedName>
    <definedName name="Adiciones_y_modificaciones_ingresos_sep" localSheetId="18">[1]SEPTIEMBRE!$P$12:$Q$15,[1]SEPTIEMBRE!$P$23:$Q$24,[1]SEPTIEMBRE!$P$26:$Q$27,[1]SEPTIEMBRE!$P$30:$Q$31,[1]SEPTIEMBRE!$P$33:$Q$34,[1]SEPTIEMBRE!$P$36:$Q$41,[1]SEPTIEMBRE!$P$43:$Q$44,[1]SEPTIEMBRE!$P$46:$Q$47,[1]SEPTIEMBRE!$P$49:$Q$50,[1]SEPTIEMBRE!$P$52:$Q$53,[1]SEPTIEMBRE!$P$55:$Q$56,[1]SEPTIEMBRE!$P$58:$Q$59,[1]SEPTIEMBRE!$P$61:$Q$62,[1]SEPTIEMBRE!$P$64:$Q$65,[1]SEPTIEMBRE!$P$67:$Q$68,[1]SEPTIEMBRE!$P$70:$Q$71,[1]SEPTIEMBRE!$P$73:$Q$74,[1]SEPTIEMBRE!$P$76:$Q$77,[1]SEPTIEMBRE!$P$79:$Q$80,[1]SEPTIEMBRE!$P$82:$Q$83,[1]SEPTIEMBRE!$P$86:$Q$92,[1]SEPTIEMBRE!$P$94:$Q$97,[1]SEPTIEMBRE!$P$100:$Q$106,[1]SEPTIEMBRE!$P$109:$Q$117</definedName>
    <definedName name="Adiciones_y_modificaciones_ingresos_sep" localSheetId="16">[1]SEPTIEMBRE!$P$12:$Q$15,[1]SEPTIEMBRE!$P$23:$Q$24,[1]SEPTIEMBRE!$P$26:$Q$27,[1]SEPTIEMBRE!$P$30:$Q$31,[1]SEPTIEMBRE!$P$33:$Q$34,[1]SEPTIEMBRE!$P$36:$Q$41,[1]SEPTIEMBRE!$P$43:$Q$44,[1]SEPTIEMBRE!$P$46:$Q$47,[1]SEPTIEMBRE!$P$49:$Q$50,[1]SEPTIEMBRE!$P$52:$Q$53,[1]SEPTIEMBRE!$P$55:$Q$56,[1]SEPTIEMBRE!$P$58:$Q$59,[1]SEPTIEMBRE!$P$61:$Q$62,[1]SEPTIEMBRE!$P$64:$Q$65,[1]SEPTIEMBRE!$P$67:$Q$68,[1]SEPTIEMBRE!$P$70:$Q$71,[1]SEPTIEMBRE!$P$73:$Q$74,[1]SEPTIEMBRE!$P$76:$Q$77,[1]SEPTIEMBRE!$P$79:$Q$80,[1]SEPTIEMBRE!$P$82:$Q$83,[1]SEPTIEMBRE!$P$86:$Q$92,[1]SEPTIEMBRE!$P$94:$Q$97,[1]SEPTIEMBRE!$P$100:$Q$106,[1]SEPTIEMBRE!$P$109:$Q$117</definedName>
    <definedName name="Adiciones_y_modificaciones_ingresos_sep" localSheetId="19">[1]SEPTIEMBRE!$P$12:$Q$15,[1]SEPTIEMBRE!$P$23:$Q$24,[1]SEPTIEMBRE!$P$26:$Q$27,[1]SEPTIEMBRE!$P$30:$Q$31,[1]SEPTIEMBRE!$P$33:$Q$34,[1]SEPTIEMBRE!$P$36:$Q$41,[1]SEPTIEMBRE!$P$43:$Q$44,[1]SEPTIEMBRE!$P$46:$Q$47,[1]SEPTIEMBRE!$P$49:$Q$50,[1]SEPTIEMBRE!$P$52:$Q$53,[1]SEPTIEMBRE!$P$55:$Q$56,[1]SEPTIEMBRE!$P$58:$Q$59,[1]SEPTIEMBRE!$P$61:$Q$62,[1]SEPTIEMBRE!$P$64:$Q$65,[1]SEPTIEMBRE!$P$67:$Q$68,[1]SEPTIEMBRE!$P$70:$Q$71,[1]SEPTIEMBRE!$P$73:$Q$74,[1]SEPTIEMBRE!$P$76:$Q$77,[1]SEPTIEMBRE!$P$79:$Q$80,[1]SEPTIEMBRE!$P$82:$Q$83,[1]SEPTIEMBRE!$P$86:$Q$92,[1]SEPTIEMBRE!$P$94:$Q$97,[1]SEPTIEMBRE!$P$100:$Q$106,[1]SEPTIEMBRE!$P$109:$Q$117</definedName>
    <definedName name="Adiciones_y_modificaciones_ingresos_sep" localSheetId="17">[1]SEPTIEMBRE!$P$12:$Q$15,[1]SEPTIEMBRE!$P$23:$Q$24,[1]SEPTIEMBRE!$P$26:$Q$27,[1]SEPTIEMBRE!$P$30:$Q$31,[1]SEPTIEMBRE!$P$33:$Q$34,[1]SEPTIEMBRE!$P$36:$Q$41,[1]SEPTIEMBRE!$P$43:$Q$44,[1]SEPTIEMBRE!$P$46:$Q$47,[1]SEPTIEMBRE!$P$49:$Q$50,[1]SEPTIEMBRE!$P$52:$Q$53,[1]SEPTIEMBRE!$P$55:$Q$56,[1]SEPTIEMBRE!$P$58:$Q$59,[1]SEPTIEMBRE!$P$61:$Q$62,[1]SEPTIEMBRE!$P$64:$Q$65,[1]SEPTIEMBRE!$P$67:$Q$68,[1]SEPTIEMBRE!$P$70:$Q$71,[1]SEPTIEMBRE!$P$73:$Q$74,[1]SEPTIEMBRE!$P$76:$Q$77,[1]SEPTIEMBRE!$P$79:$Q$80,[1]SEPTIEMBRE!$P$82:$Q$83,[1]SEPTIEMBRE!$P$86:$Q$92,[1]SEPTIEMBRE!$P$94:$Q$97,[1]SEPTIEMBRE!$P$100:$Q$106,[1]SEPTIEMBRE!$P$109:$Q$117</definedName>
    <definedName name="Adiciones_y_modificaciones_ingresos_sep">SEPTIEMBRE!$P$12:$Q$15,SEPTIEMBRE!$P$23:$Q$24,SEPTIEMBRE!$P$26:$Q$27,SEPTIEMBRE!$P$30:$Q$31,SEPTIEMBRE!$P$33:$Q$34,SEPTIEMBRE!$P$36:$Q$41,SEPTIEMBRE!$P$43:$Q$44,SEPTIEMBRE!$P$46:$Q$47,SEPTIEMBRE!$P$49:$Q$50,SEPTIEMBRE!$P$52:$Q$53,SEPTIEMBRE!$P$55:$Q$56,SEPTIEMBRE!$P$58:$Q$59,SEPTIEMBRE!$P$61:$Q$62,SEPTIEMBRE!$P$64:$Q$65,SEPTIEMBRE!$P$67:$Q$68,SEPTIEMBRE!$P$70:$Q$71,SEPTIEMBRE!$P$73:$Q$74,SEPTIEMBRE!$P$76:$Q$77,SEPTIEMBRE!$P$79:$Q$80,SEPTIEMBRE!$P$82:$Q$83,SEPTIEMBRE!$P$86:$Q$92,SEPTIEMBRE!$P$94:$Q$97,SEPTIEMBRE!$P$100:$Q$106,SEPTIEMBRE!$P$109:$Q$117</definedName>
    <definedName name="B" localSheetId="14">[2]CXP!$AJ$1:$AL$128</definedName>
    <definedName name="B">[3]CXP!$AJ$1:$AL$128</definedName>
    <definedName name="Compromisos_abr" localSheetId="18">[1]ABRIL!$Z$17:$Z$19,[1]ABRIL!$Z$21:$Z$33,[1]ABRIL!$Z$36:$Z$41,[1]ABRIL!$Z$45:$Z$48,[1]ABRIL!$Z$50:$Z$55,[1]ABRIL!$Z$59:$Z$61,[1]ABRIL!$Z$66:$Z$68,[1]ABRIL!$Z$70:$Z$81,[1]ABRIL!$Z$84:$Z$88,[1]ABRIL!$Z$92:$Z$95,[1]ABRIL!$Z$97:$Z$102,[1]ABRIL!$Z$106:$Z$108,[1]ABRIL!$Z$115:$Z$121,[1]ABRIL!$Z$124:$Z$139,[1]ABRIL!$Z$142:$Z$143,[1]ABRIL!$Z$148,[1]ABRIL!$Z$150:$Z$153,[1]ABRIL!$Z$156,[1]ABRIL!$Z$158:$Z$167,[1]ABRIL!$Z$172:$Z$173,[1]ABRIL!$Z$176:$Z$182,[1]ABRIL!$Z$185,[1]ABRIL!$Z$187:$Z$190,[1]ABRIL!$Z$195:$Z$201,[1]ABRIL!$Z$203:$Z$204,[1]ABRIL!$Z$211:$Z$217,[1]ABRIL!$Z$222:$Z$224,[1]ABRIL!$Z$227:$Z$229,[1]ABRIL!$Z$235:$Z$240,[1]ABRIL!$Z$244:$Z$255</definedName>
    <definedName name="Compromisos_abr" localSheetId="16">[1]ABRIL!$Z$17:$Z$19,[1]ABRIL!$Z$21:$Z$33,[1]ABRIL!$Z$36:$Z$41,[1]ABRIL!$Z$45:$Z$48,[1]ABRIL!$Z$50:$Z$55,[1]ABRIL!$Z$59:$Z$61,[1]ABRIL!$Z$66:$Z$68,[1]ABRIL!$Z$70:$Z$81,[1]ABRIL!$Z$84:$Z$88,[1]ABRIL!$Z$92:$Z$95,[1]ABRIL!$Z$97:$Z$102,[1]ABRIL!$Z$106:$Z$108,[1]ABRIL!$Z$115:$Z$121,[1]ABRIL!$Z$124:$Z$139,[1]ABRIL!$Z$142:$Z$143,[1]ABRIL!$Z$148,[1]ABRIL!$Z$150:$Z$153,[1]ABRIL!$Z$156,[1]ABRIL!$Z$158:$Z$167,[1]ABRIL!$Z$172:$Z$173,[1]ABRIL!$Z$176:$Z$182,[1]ABRIL!$Z$185,[1]ABRIL!$Z$187:$Z$190,[1]ABRIL!$Z$195:$Z$201,[1]ABRIL!$Z$203:$Z$204,[1]ABRIL!$Z$211:$Z$217,[1]ABRIL!$Z$222:$Z$224,[1]ABRIL!$Z$227:$Z$229,[1]ABRIL!$Z$235:$Z$240,[1]ABRIL!$Z$244:$Z$255</definedName>
    <definedName name="Compromisos_abr" localSheetId="19">[1]ABRIL!$Z$17:$Z$19,[1]ABRIL!$Z$21:$Z$33,[1]ABRIL!$Z$36:$Z$41,[1]ABRIL!$Z$45:$Z$48,[1]ABRIL!$Z$50:$Z$55,[1]ABRIL!$Z$59:$Z$61,[1]ABRIL!$Z$66:$Z$68,[1]ABRIL!$Z$70:$Z$81,[1]ABRIL!$Z$84:$Z$88,[1]ABRIL!$Z$92:$Z$95,[1]ABRIL!$Z$97:$Z$102,[1]ABRIL!$Z$106:$Z$108,[1]ABRIL!$Z$115:$Z$121,[1]ABRIL!$Z$124:$Z$139,[1]ABRIL!$Z$142:$Z$143,[1]ABRIL!$Z$148,[1]ABRIL!$Z$150:$Z$153,[1]ABRIL!$Z$156,[1]ABRIL!$Z$158:$Z$167,[1]ABRIL!$Z$172:$Z$173,[1]ABRIL!$Z$176:$Z$182,[1]ABRIL!$Z$185,[1]ABRIL!$Z$187:$Z$190,[1]ABRIL!$Z$195:$Z$201,[1]ABRIL!$Z$203:$Z$204,[1]ABRIL!$Z$211:$Z$217,[1]ABRIL!$Z$222:$Z$224,[1]ABRIL!$Z$227:$Z$229,[1]ABRIL!$Z$235:$Z$240,[1]ABRIL!$Z$244:$Z$255</definedName>
    <definedName name="Compromisos_abr" localSheetId="17">[1]ABRIL!$Z$17:$Z$19,[1]ABRIL!$Z$21:$Z$33,[1]ABRIL!$Z$36:$Z$41,[1]ABRIL!$Z$45:$Z$48,[1]ABRIL!$Z$50:$Z$55,[1]ABRIL!$Z$59:$Z$61,[1]ABRIL!$Z$66:$Z$68,[1]ABRIL!$Z$70:$Z$81,[1]ABRIL!$Z$84:$Z$88,[1]ABRIL!$Z$92:$Z$95,[1]ABRIL!$Z$97:$Z$102,[1]ABRIL!$Z$106:$Z$108,[1]ABRIL!$Z$115:$Z$121,[1]ABRIL!$Z$124:$Z$139,[1]ABRIL!$Z$142:$Z$143,[1]ABRIL!$Z$148,[1]ABRIL!$Z$150:$Z$153,[1]ABRIL!$Z$156,[1]ABRIL!$Z$158:$Z$167,[1]ABRIL!$Z$172:$Z$173,[1]ABRIL!$Z$176:$Z$182,[1]ABRIL!$Z$185,[1]ABRIL!$Z$187:$Z$190,[1]ABRIL!$Z$195:$Z$201,[1]ABRIL!$Z$203:$Z$204,[1]ABRIL!$Z$211:$Z$217,[1]ABRIL!$Z$222:$Z$224,[1]ABRIL!$Z$227:$Z$229,[1]ABRIL!$Z$235:$Z$240,[1]ABRIL!$Z$244:$Z$255</definedName>
    <definedName name="Compromisos_abr">ABRIL!$Z$17:$Z$19,ABRIL!$Z$21:$Z$33,ABRIL!$Z$36:$Z$41,ABRIL!$Z$45:$Z$48,ABRIL!$Z$50:$Z$55,ABRIL!$Z$59:$Z$61,ABRIL!$Z$66:$Z$68,ABRIL!$Z$70:$Z$81,ABRIL!$Z$84:$Z$88,ABRIL!$Z$92:$Z$95,ABRIL!$Z$97:$Z$102,ABRIL!$Z$106:$Z$108,ABRIL!$Z$115:$Z$121,ABRIL!$Z$124:$Z$139,ABRIL!$Z$142:$Z$143,ABRIL!$Z$148,ABRIL!$Z$150:$Z$153,ABRIL!$Z$156,ABRIL!$Z$158:$Z$168,ABRIL!$Z$173:$Z$174,ABRIL!$Z$177:$Z$183,ABRIL!$Z$186,ABRIL!$Z$188:$Z$191,ABRIL!$Z$198:$Z$204,ABRIL!$Z$206:$Z$207,ABRIL!$Z$212:$Z$218,ABRIL!$Z$223:$Z$225,ABRIL!$Z$228:$Z$230,ABRIL!$Z$236:$Z$241,ABRIL!$Z$245:$Z$256</definedName>
    <definedName name="Compromisos_ago" localSheetId="18">[1]AGOSTO!$Z$17:$Z$19,[1]AGOSTO!$Z$21:$Z$33,[1]AGOSTO!$Z$36:$Z$41,[1]AGOSTO!$Z$45:$Z$48,[1]AGOSTO!$Z$50:$Z$55,[1]AGOSTO!$Z$59:$Z$61,[1]AGOSTO!$Z$66:$Z$68,[1]AGOSTO!$Z$70:$Z$81,[1]AGOSTO!$Z$84:$Z$88,[1]AGOSTO!$Z$92:$Z$95,[1]AGOSTO!$Z$97:$Z$102,[1]AGOSTO!$Z$106:$Z$108,[1]AGOSTO!$Z$115:$Z$121,[1]AGOSTO!$Z$124:$Z$139,[1]AGOSTO!$Z$142:$Z$143,[1]AGOSTO!$Z$148,[1]AGOSTO!$Z$150:$Z$153,[1]AGOSTO!$Z$156,[1]AGOSTO!$Z$158:$Z$167,[1]AGOSTO!$Z$172:$Z$173,[1]AGOSTO!$Z$176:$Z$182,[1]AGOSTO!$Z$185,[1]AGOSTO!$Z$187:$Z$190,[1]AGOSTO!$Z$195:$Z$201,[1]AGOSTO!$Z$203:$Z$204,[1]AGOSTO!$Z$211:$Z$217,[1]AGOSTO!$Z$222:$Z$224,[1]AGOSTO!$Z$227:$Z$229,[1]AGOSTO!$Z$235:$Z$240,[1]AGOSTO!$Z$244:$Z$255</definedName>
    <definedName name="Compromisos_ago" localSheetId="16">[1]AGOSTO!$Z$17:$Z$19,[1]AGOSTO!$Z$21:$Z$33,[1]AGOSTO!$Z$36:$Z$41,[1]AGOSTO!$Z$45:$Z$48,[1]AGOSTO!$Z$50:$Z$55,[1]AGOSTO!$Z$59:$Z$61,[1]AGOSTO!$Z$66:$Z$68,[1]AGOSTO!$Z$70:$Z$81,[1]AGOSTO!$Z$84:$Z$88,[1]AGOSTO!$Z$92:$Z$95,[1]AGOSTO!$Z$97:$Z$102,[1]AGOSTO!$Z$106:$Z$108,[1]AGOSTO!$Z$115:$Z$121,[1]AGOSTO!$Z$124:$Z$139,[1]AGOSTO!$Z$142:$Z$143,[1]AGOSTO!$Z$148,[1]AGOSTO!$Z$150:$Z$153,[1]AGOSTO!$Z$156,[1]AGOSTO!$Z$158:$Z$167,[1]AGOSTO!$Z$172:$Z$173,[1]AGOSTO!$Z$176:$Z$182,[1]AGOSTO!$Z$185,[1]AGOSTO!$Z$187:$Z$190,[1]AGOSTO!$Z$195:$Z$201,[1]AGOSTO!$Z$203:$Z$204,[1]AGOSTO!$Z$211:$Z$217,[1]AGOSTO!$Z$222:$Z$224,[1]AGOSTO!$Z$227:$Z$229,[1]AGOSTO!$Z$235:$Z$240,[1]AGOSTO!$Z$244:$Z$255</definedName>
    <definedName name="Compromisos_ago" localSheetId="19">[1]AGOSTO!$Z$17:$Z$19,[1]AGOSTO!$Z$21:$Z$33,[1]AGOSTO!$Z$36:$Z$41,[1]AGOSTO!$Z$45:$Z$48,[1]AGOSTO!$Z$50:$Z$55,[1]AGOSTO!$Z$59:$Z$61,[1]AGOSTO!$Z$66:$Z$68,[1]AGOSTO!$Z$70:$Z$81,[1]AGOSTO!$Z$84:$Z$88,[1]AGOSTO!$Z$92:$Z$95,[1]AGOSTO!$Z$97:$Z$102,[1]AGOSTO!$Z$106:$Z$108,[1]AGOSTO!$Z$115:$Z$121,[1]AGOSTO!$Z$124:$Z$139,[1]AGOSTO!$Z$142:$Z$143,[1]AGOSTO!$Z$148,[1]AGOSTO!$Z$150:$Z$153,[1]AGOSTO!$Z$156,[1]AGOSTO!$Z$158:$Z$167,[1]AGOSTO!$Z$172:$Z$173,[1]AGOSTO!$Z$176:$Z$182,[1]AGOSTO!$Z$185,[1]AGOSTO!$Z$187:$Z$190,[1]AGOSTO!$Z$195:$Z$201,[1]AGOSTO!$Z$203:$Z$204,[1]AGOSTO!$Z$211:$Z$217,[1]AGOSTO!$Z$222:$Z$224,[1]AGOSTO!$Z$227:$Z$229,[1]AGOSTO!$Z$235:$Z$240,[1]AGOSTO!$Z$244:$Z$255</definedName>
    <definedName name="Compromisos_ago" localSheetId="17">[1]AGOSTO!$Z$17:$Z$19,[1]AGOSTO!$Z$21:$Z$33,[1]AGOSTO!$Z$36:$Z$41,[1]AGOSTO!$Z$45:$Z$48,[1]AGOSTO!$Z$50:$Z$55,[1]AGOSTO!$Z$59:$Z$61,[1]AGOSTO!$Z$66:$Z$68,[1]AGOSTO!$Z$70:$Z$81,[1]AGOSTO!$Z$84:$Z$88,[1]AGOSTO!$Z$92:$Z$95,[1]AGOSTO!$Z$97:$Z$102,[1]AGOSTO!$Z$106:$Z$108,[1]AGOSTO!$Z$115:$Z$121,[1]AGOSTO!$Z$124:$Z$139,[1]AGOSTO!$Z$142:$Z$143,[1]AGOSTO!$Z$148,[1]AGOSTO!$Z$150:$Z$153,[1]AGOSTO!$Z$156,[1]AGOSTO!$Z$158:$Z$167,[1]AGOSTO!$Z$172:$Z$173,[1]AGOSTO!$Z$176:$Z$182,[1]AGOSTO!$Z$185,[1]AGOSTO!$Z$187:$Z$190,[1]AGOSTO!$Z$195:$Z$201,[1]AGOSTO!$Z$203:$Z$204,[1]AGOSTO!$Z$211:$Z$217,[1]AGOSTO!$Z$222:$Z$224,[1]AGOSTO!$Z$227:$Z$229,[1]AGOSTO!$Z$235:$Z$240,[1]AGOSTO!$Z$244:$Z$255</definedName>
    <definedName name="Compromisos_ago">AGOSTO!$Z$17:$Z$19,AGOSTO!$Z$21:$Z$33,AGOSTO!$Z$36:$Z$41,AGOSTO!$Z$45:$Z$48,AGOSTO!$Z$50:$Z$55,AGOSTO!$Z$59:$Z$61,AGOSTO!$Z$66:$Z$68,AGOSTO!$Z$70:$Z$81,AGOSTO!$Z$84:$Z$88,AGOSTO!$Z$92:$Z$95,AGOSTO!$Z$97:$Z$102,AGOSTO!$Z$106:$Z$108,AGOSTO!$Z$115:$Z$121,AGOSTO!$Z$124:$Z$139,AGOSTO!$Z$142:$Z$143,AGOSTO!$Z$148,AGOSTO!$Z$150:$Z$153,AGOSTO!$Z$156,AGOSTO!$Z$158:$Z$168,AGOSTO!$Z$173:$Z$174,AGOSTO!$Z$177:$Z$183,AGOSTO!$Z$186,AGOSTO!$Z$188:$Z$191,AGOSTO!$Z$198:$Z$204,AGOSTO!$Z$206:$Z$207,AGOSTO!$Z$212:$Z$218,AGOSTO!$Z$223:$Z$225,AGOSTO!$Z$228:$Z$230,AGOSTO!$Z$236:$Z$241,AGOSTO!$Z$245:$Z$256</definedName>
    <definedName name="Compromisos_dic" localSheetId="18">[1]DICIEMBRE!$Z$17:$Z$19,[1]DICIEMBRE!$Z$21:$Z$33,[1]DICIEMBRE!$Z$36:$Z$41,[1]DICIEMBRE!$Z$45:$Z$48,[1]DICIEMBRE!$Z$50:$Z$55,[1]DICIEMBRE!$Z$59:$Z$61,[1]DICIEMBRE!$Z$66:$Z$68,[1]DICIEMBRE!$Z$70:$Z$81,[1]DICIEMBRE!$Z$84:$Z$88,[1]DICIEMBRE!$Z$92:$Z$95,[1]DICIEMBRE!$Z$97:$Z$102,[1]DICIEMBRE!$Z$106:$Z$108,[1]DICIEMBRE!$Z$115:$Z$121,[1]DICIEMBRE!$Z$124:$Z$139,[1]DICIEMBRE!$Z$142:$Z$143,[1]DICIEMBRE!$Z$148,[1]DICIEMBRE!$Z$150:$Z$153,[1]DICIEMBRE!$Z$156,[1]DICIEMBRE!$Z$158:$Z$167,[1]DICIEMBRE!$Z$172:$Z$173,[1]DICIEMBRE!$Z$176:$Z$182,[1]DICIEMBRE!$Z$185,[1]DICIEMBRE!$Z$187:$Z$190,[1]DICIEMBRE!$Z$195:$Z$201,[1]DICIEMBRE!$Z$203:$Z$204,[1]DICIEMBRE!$Z$211:$Z$217,[1]DICIEMBRE!$Z$222:$Z$224,[1]DICIEMBRE!$Z$227:$Z$229,[1]DICIEMBRE!$Z$235:$Z$240,[1]DICIEMBRE!$Z$244:$Z$255</definedName>
    <definedName name="Compromisos_dic" localSheetId="16">[1]DICIEMBRE!$Z$17:$Z$19,[1]DICIEMBRE!$Z$21:$Z$33,[1]DICIEMBRE!$Z$36:$Z$41,[1]DICIEMBRE!$Z$45:$Z$48,[1]DICIEMBRE!$Z$50:$Z$55,[1]DICIEMBRE!$Z$59:$Z$61,[1]DICIEMBRE!$Z$66:$Z$68,[1]DICIEMBRE!$Z$70:$Z$81,[1]DICIEMBRE!$Z$84:$Z$88,[1]DICIEMBRE!$Z$92:$Z$95,[1]DICIEMBRE!$Z$97:$Z$102,[1]DICIEMBRE!$Z$106:$Z$108,[1]DICIEMBRE!$Z$115:$Z$121,[1]DICIEMBRE!$Z$124:$Z$139,[1]DICIEMBRE!$Z$142:$Z$143,[1]DICIEMBRE!$Z$148,[1]DICIEMBRE!$Z$150:$Z$153,[1]DICIEMBRE!$Z$156,[1]DICIEMBRE!$Z$158:$Z$167,[1]DICIEMBRE!$Z$172:$Z$173,[1]DICIEMBRE!$Z$176:$Z$182,[1]DICIEMBRE!$Z$185,[1]DICIEMBRE!$Z$187:$Z$190,[1]DICIEMBRE!$Z$195:$Z$201,[1]DICIEMBRE!$Z$203:$Z$204,[1]DICIEMBRE!$Z$211:$Z$217,[1]DICIEMBRE!$Z$222:$Z$224,[1]DICIEMBRE!$Z$227:$Z$229,[1]DICIEMBRE!$Z$235:$Z$240,[1]DICIEMBRE!$Z$244:$Z$255</definedName>
    <definedName name="Compromisos_dic" localSheetId="19">[1]DICIEMBRE!$Z$17:$Z$19,[1]DICIEMBRE!$Z$21:$Z$33,[1]DICIEMBRE!$Z$36:$Z$41,[1]DICIEMBRE!$Z$45:$Z$48,[1]DICIEMBRE!$Z$50:$Z$55,[1]DICIEMBRE!$Z$59:$Z$61,[1]DICIEMBRE!$Z$66:$Z$68,[1]DICIEMBRE!$Z$70:$Z$81,[1]DICIEMBRE!$Z$84:$Z$88,[1]DICIEMBRE!$Z$92:$Z$95,[1]DICIEMBRE!$Z$97:$Z$102,[1]DICIEMBRE!$Z$106:$Z$108,[1]DICIEMBRE!$Z$115:$Z$121,[1]DICIEMBRE!$Z$124:$Z$139,[1]DICIEMBRE!$Z$142:$Z$143,[1]DICIEMBRE!$Z$148,[1]DICIEMBRE!$Z$150:$Z$153,[1]DICIEMBRE!$Z$156,[1]DICIEMBRE!$Z$158:$Z$167,[1]DICIEMBRE!$Z$172:$Z$173,[1]DICIEMBRE!$Z$176:$Z$182,[1]DICIEMBRE!$Z$185,[1]DICIEMBRE!$Z$187:$Z$190,[1]DICIEMBRE!$Z$195:$Z$201,[1]DICIEMBRE!$Z$203:$Z$204,[1]DICIEMBRE!$Z$211:$Z$217,[1]DICIEMBRE!$Z$222:$Z$224,[1]DICIEMBRE!$Z$227:$Z$229,[1]DICIEMBRE!$Z$235:$Z$240,[1]DICIEMBRE!$Z$244:$Z$255</definedName>
    <definedName name="Compromisos_dic" localSheetId="17">[1]DICIEMBRE!$Z$17:$Z$19,[1]DICIEMBRE!$Z$21:$Z$33,[1]DICIEMBRE!$Z$36:$Z$41,[1]DICIEMBRE!$Z$45:$Z$48,[1]DICIEMBRE!$Z$50:$Z$55,[1]DICIEMBRE!$Z$59:$Z$61,[1]DICIEMBRE!$Z$66:$Z$68,[1]DICIEMBRE!$Z$70:$Z$81,[1]DICIEMBRE!$Z$84:$Z$88,[1]DICIEMBRE!$Z$92:$Z$95,[1]DICIEMBRE!$Z$97:$Z$102,[1]DICIEMBRE!$Z$106:$Z$108,[1]DICIEMBRE!$Z$115:$Z$121,[1]DICIEMBRE!$Z$124:$Z$139,[1]DICIEMBRE!$Z$142:$Z$143,[1]DICIEMBRE!$Z$148,[1]DICIEMBRE!$Z$150:$Z$153,[1]DICIEMBRE!$Z$156,[1]DICIEMBRE!$Z$158:$Z$167,[1]DICIEMBRE!$Z$172:$Z$173,[1]DICIEMBRE!$Z$176:$Z$182,[1]DICIEMBRE!$Z$185,[1]DICIEMBRE!$Z$187:$Z$190,[1]DICIEMBRE!$Z$195:$Z$201,[1]DICIEMBRE!$Z$203:$Z$204,[1]DICIEMBRE!$Z$211:$Z$217,[1]DICIEMBRE!$Z$222:$Z$224,[1]DICIEMBRE!$Z$227:$Z$229,[1]DICIEMBRE!$Z$235:$Z$240,[1]DICIEMBRE!$Z$244:$Z$255</definedName>
    <definedName name="Compromisos_dic">DICIEMBRE!$Z$17:$Z$19,DICIEMBRE!$Z$21:$Z$33,DICIEMBRE!$Z$36:$Z$41,DICIEMBRE!$Z$45:$Z$48,DICIEMBRE!$Z$50:$Z$55,DICIEMBRE!$Z$59:$Z$61,DICIEMBRE!$Z$66:$Z$68,DICIEMBRE!$Z$70:$Z$81,DICIEMBRE!$Z$84:$Z$88,DICIEMBRE!$Z$92:$Z$95,DICIEMBRE!$Z$97:$Z$102,DICIEMBRE!$Z$106:$Z$108,DICIEMBRE!$Z$115:$Z$121,DICIEMBRE!$Z$124:$Z$139,DICIEMBRE!$Z$142:$Z$143,DICIEMBRE!$Z$148,DICIEMBRE!$Z$150:$Z$153,DICIEMBRE!$Z$156,DICIEMBRE!$Z$158:$Z$168,DICIEMBRE!$Z$173:$Z$174,DICIEMBRE!$Z$177:$Z$183,DICIEMBRE!$Z$186,DICIEMBRE!$Z$188:$Z$191,DICIEMBRE!$Z$198:$Z$204,DICIEMBRE!$Z$206:$Z$207,DICIEMBRE!$Z$212:$Z$218,DICIEMBRE!$Z$223:$Z$225,DICIEMBRE!$Z$228:$Z$230,DICIEMBRE!$Z$236:$Z$241,DICIEMBRE!$Z$245:$Z$256</definedName>
    <definedName name="Compromisos_ene" localSheetId="18">[1]ENERO!$Z$17:$Z$19,[1]ENERO!$Z$21:$Z$33,[1]ENERO!$Z$36:$Z$41,[1]ENERO!$Z$45:$Z$48,[1]ENERO!$Z$50:$Z$55,[1]ENERO!$Z$59:$Z$61,[1]ENERO!$Z$66:$Z$68,[1]ENERO!$Z$70:$Z$81,[1]ENERO!$Z$84:$Z$88,[1]ENERO!$Z$92:$Z$95,[1]ENERO!$Z$97:$Z$102,[1]ENERO!$Z$106:$Z$108,[1]ENERO!$Z$115:$Z$121,[1]ENERO!$Z$124:$Z$139,[1]ENERO!$Z$142:$Z$143,[1]ENERO!$Z$148,[1]ENERO!$Z$150:$Z$153,[1]ENERO!$Z$156,[1]ENERO!$Z$158:$Z$167,[1]ENERO!$Z$172:$Z$173,[1]ENERO!$Z$176:$Z$182,[1]ENERO!$Z$185,[1]ENERO!$Z$187:$Z$190,[1]ENERO!$Z$195:$Z$201,[1]ENERO!$Z$203:$Z$204,[1]ENERO!$Z$211:$Z$217,[1]ENERO!$Z$222:$Z$224,[1]ENERO!$Z$227:$Z$229,[1]ENERO!$Z$235:$Z$240,[1]ENERO!$Z$244:$Z$255</definedName>
    <definedName name="Compromisos_ene" localSheetId="16">[1]ENERO!$Z$17:$Z$19,[1]ENERO!$Z$21:$Z$33,[1]ENERO!$Z$36:$Z$41,[1]ENERO!$Z$45:$Z$48,[1]ENERO!$Z$50:$Z$55,[1]ENERO!$Z$59:$Z$61,[1]ENERO!$Z$66:$Z$68,[1]ENERO!$Z$70:$Z$81,[1]ENERO!$Z$84:$Z$88,[1]ENERO!$Z$92:$Z$95,[1]ENERO!$Z$97:$Z$102,[1]ENERO!$Z$106:$Z$108,[1]ENERO!$Z$115:$Z$121,[1]ENERO!$Z$124:$Z$139,[1]ENERO!$Z$142:$Z$143,[1]ENERO!$Z$148,[1]ENERO!$Z$150:$Z$153,[1]ENERO!$Z$156,[1]ENERO!$Z$158:$Z$167,[1]ENERO!$Z$172:$Z$173,[1]ENERO!$Z$176:$Z$182,[1]ENERO!$Z$185,[1]ENERO!$Z$187:$Z$190,[1]ENERO!$Z$195:$Z$201,[1]ENERO!$Z$203:$Z$204,[1]ENERO!$Z$211:$Z$217,[1]ENERO!$Z$222:$Z$224,[1]ENERO!$Z$227:$Z$229,[1]ENERO!$Z$235:$Z$240,[1]ENERO!$Z$244:$Z$255</definedName>
    <definedName name="Compromisos_ene" localSheetId="19">[1]ENERO!$Z$17:$Z$19,[1]ENERO!$Z$21:$Z$33,[1]ENERO!$Z$36:$Z$41,[1]ENERO!$Z$45:$Z$48,[1]ENERO!$Z$50:$Z$55,[1]ENERO!$Z$59:$Z$61,[1]ENERO!$Z$66:$Z$68,[1]ENERO!$Z$70:$Z$81,[1]ENERO!$Z$84:$Z$88,[1]ENERO!$Z$92:$Z$95,[1]ENERO!$Z$97:$Z$102,[1]ENERO!$Z$106:$Z$108,[1]ENERO!$Z$115:$Z$121,[1]ENERO!$Z$124:$Z$139,[1]ENERO!$Z$142:$Z$143,[1]ENERO!$Z$148,[1]ENERO!$Z$150:$Z$153,[1]ENERO!$Z$156,[1]ENERO!$Z$158:$Z$167,[1]ENERO!$Z$172:$Z$173,[1]ENERO!$Z$176:$Z$182,[1]ENERO!$Z$185,[1]ENERO!$Z$187:$Z$190,[1]ENERO!$Z$195:$Z$201,[1]ENERO!$Z$203:$Z$204,[1]ENERO!$Z$211:$Z$217,[1]ENERO!$Z$222:$Z$224,[1]ENERO!$Z$227:$Z$229,[1]ENERO!$Z$235:$Z$240,[1]ENERO!$Z$244:$Z$255</definedName>
    <definedName name="Compromisos_ene" localSheetId="17">[1]ENERO!$Z$17:$Z$19,[1]ENERO!$Z$21:$Z$33,[1]ENERO!$Z$36:$Z$41,[1]ENERO!$Z$45:$Z$48,[1]ENERO!$Z$50:$Z$55,[1]ENERO!$Z$59:$Z$61,[1]ENERO!$Z$66:$Z$68,[1]ENERO!$Z$70:$Z$81,[1]ENERO!$Z$84:$Z$88,[1]ENERO!$Z$92:$Z$95,[1]ENERO!$Z$97:$Z$102,[1]ENERO!$Z$106:$Z$108,[1]ENERO!$Z$115:$Z$121,[1]ENERO!$Z$124:$Z$139,[1]ENERO!$Z$142:$Z$143,[1]ENERO!$Z$148,[1]ENERO!$Z$150:$Z$153,[1]ENERO!$Z$156,[1]ENERO!$Z$158:$Z$167,[1]ENERO!$Z$172:$Z$173,[1]ENERO!$Z$176:$Z$182,[1]ENERO!$Z$185,[1]ENERO!$Z$187:$Z$190,[1]ENERO!$Z$195:$Z$201,[1]ENERO!$Z$203:$Z$204,[1]ENERO!$Z$211:$Z$217,[1]ENERO!$Z$222:$Z$224,[1]ENERO!$Z$227:$Z$229,[1]ENERO!$Z$235:$Z$240,[1]ENERO!$Z$244:$Z$255</definedName>
    <definedName name="Compromisos_ene">ENERO!$Z$17:$Z$19,ENERO!$Z$21:$Z$33,ENERO!$Z$36:$Z$41,ENERO!$Z$45:$Z$48,ENERO!$Z$50:$Z$55,ENERO!$Z$59:$Z$61,ENERO!$Z$66:$Z$68,ENERO!$Z$70:$Z$81,ENERO!$Z$84:$Z$88,ENERO!$Z$92:$Z$95,ENERO!$Z$97:$Z$102,ENERO!$Z$106:$Z$108,ENERO!$Z$115:$Z$121,ENERO!$Z$124:$Z$139,ENERO!$Z$142:$Z$143,ENERO!$Z$148,ENERO!$Z$150:$Z$153,ENERO!$Z$156,ENERO!$Z$158:$Z$168,ENERO!$Z$173:$Z$174,ENERO!$Z$177:$Z$183,ENERO!$Z$186,ENERO!$Z$188:$Z$191,ENERO!$Z$198:$Z$204,ENERO!$Z$206:$Z$207,ENERO!$Z$212:$Z$218,ENERO!$Z$223:$Z$225,ENERO!$Z$228:$Z$230,ENERO!$Z$236:$Z$241,ENERO!$Z$245:$Z$256</definedName>
    <definedName name="Compromisos_feb" localSheetId="18">[1]FEBRERO!$Z$17:$Z$19,[1]FEBRERO!$Z$21:$Z$33,[1]FEBRERO!$Z$36:$Z$41,[1]FEBRERO!$Z$45:$Z$48,[1]FEBRERO!$Z$50:$Z$55,[1]FEBRERO!$Z$59:$Z$61,[1]FEBRERO!$Z$66:$Z$68,[1]FEBRERO!$Z$70:$Z$81,[1]FEBRERO!$Z$84:$Z$88,[1]FEBRERO!$Z$92:$Z$95,[1]FEBRERO!$Z$97:$Z$102,[1]FEBRERO!$Z$106:$Z$108,[1]FEBRERO!$Z$115:$Z$121,[1]FEBRERO!$Z$124:$Z$139,[1]FEBRERO!$Z$142:$Z$143,[1]FEBRERO!$Z$148,[1]FEBRERO!$Z$150:$Z$153,[1]FEBRERO!$Z$156,[1]FEBRERO!$Z$158:$Z$167,[1]FEBRERO!$Z$172:$Z$173,[1]FEBRERO!$Z$176:$Z$182,[1]FEBRERO!$Z$185,[1]FEBRERO!$Z$187:$Z$190,[1]FEBRERO!$Z$195:$Z$201,[1]FEBRERO!$Z$203:$Z$204,[1]FEBRERO!$Z$211:$Z$217,[1]FEBRERO!$Z$222:$Z$224,[1]FEBRERO!$Z$227:$Z$229,[1]FEBRERO!$Z$235:$Z$240,[1]FEBRERO!$Z$244:$Z$255</definedName>
    <definedName name="Compromisos_feb" localSheetId="16">[1]FEBRERO!$Z$17:$Z$19,[1]FEBRERO!$Z$21:$Z$33,[1]FEBRERO!$Z$36:$Z$41,[1]FEBRERO!$Z$45:$Z$48,[1]FEBRERO!$Z$50:$Z$55,[1]FEBRERO!$Z$59:$Z$61,[1]FEBRERO!$Z$66:$Z$68,[1]FEBRERO!$Z$70:$Z$81,[1]FEBRERO!$Z$84:$Z$88,[1]FEBRERO!$Z$92:$Z$95,[1]FEBRERO!$Z$97:$Z$102,[1]FEBRERO!$Z$106:$Z$108,[1]FEBRERO!$Z$115:$Z$121,[1]FEBRERO!$Z$124:$Z$139,[1]FEBRERO!$Z$142:$Z$143,[1]FEBRERO!$Z$148,[1]FEBRERO!$Z$150:$Z$153,[1]FEBRERO!$Z$156,[1]FEBRERO!$Z$158:$Z$167,[1]FEBRERO!$Z$172:$Z$173,[1]FEBRERO!$Z$176:$Z$182,[1]FEBRERO!$Z$185,[1]FEBRERO!$Z$187:$Z$190,[1]FEBRERO!$Z$195:$Z$201,[1]FEBRERO!$Z$203:$Z$204,[1]FEBRERO!$Z$211:$Z$217,[1]FEBRERO!$Z$222:$Z$224,[1]FEBRERO!$Z$227:$Z$229,[1]FEBRERO!$Z$235:$Z$240,[1]FEBRERO!$Z$244:$Z$255</definedName>
    <definedName name="Compromisos_feb" localSheetId="19">[1]FEBRERO!$Z$17:$Z$19,[1]FEBRERO!$Z$21:$Z$33,[1]FEBRERO!$Z$36:$Z$41,[1]FEBRERO!$Z$45:$Z$48,[1]FEBRERO!$Z$50:$Z$55,[1]FEBRERO!$Z$59:$Z$61,[1]FEBRERO!$Z$66:$Z$68,[1]FEBRERO!$Z$70:$Z$81,[1]FEBRERO!$Z$84:$Z$88,[1]FEBRERO!$Z$92:$Z$95,[1]FEBRERO!$Z$97:$Z$102,[1]FEBRERO!$Z$106:$Z$108,[1]FEBRERO!$Z$115:$Z$121,[1]FEBRERO!$Z$124:$Z$139,[1]FEBRERO!$Z$142:$Z$143,[1]FEBRERO!$Z$148,[1]FEBRERO!$Z$150:$Z$153,[1]FEBRERO!$Z$156,[1]FEBRERO!$Z$158:$Z$167,[1]FEBRERO!$Z$172:$Z$173,[1]FEBRERO!$Z$176:$Z$182,[1]FEBRERO!$Z$185,[1]FEBRERO!$Z$187:$Z$190,[1]FEBRERO!$Z$195:$Z$201,[1]FEBRERO!$Z$203:$Z$204,[1]FEBRERO!$Z$211:$Z$217,[1]FEBRERO!$Z$222:$Z$224,[1]FEBRERO!$Z$227:$Z$229,[1]FEBRERO!$Z$235:$Z$240,[1]FEBRERO!$Z$244:$Z$255</definedName>
    <definedName name="Compromisos_feb" localSheetId="17">[1]FEBRERO!$Z$17:$Z$19,[1]FEBRERO!$Z$21:$Z$33,[1]FEBRERO!$Z$36:$Z$41,[1]FEBRERO!$Z$45:$Z$48,[1]FEBRERO!$Z$50:$Z$55,[1]FEBRERO!$Z$59:$Z$61,[1]FEBRERO!$Z$66:$Z$68,[1]FEBRERO!$Z$70:$Z$81,[1]FEBRERO!$Z$84:$Z$88,[1]FEBRERO!$Z$92:$Z$95,[1]FEBRERO!$Z$97:$Z$102,[1]FEBRERO!$Z$106:$Z$108,[1]FEBRERO!$Z$115:$Z$121,[1]FEBRERO!$Z$124:$Z$139,[1]FEBRERO!$Z$142:$Z$143,[1]FEBRERO!$Z$148,[1]FEBRERO!$Z$150:$Z$153,[1]FEBRERO!$Z$156,[1]FEBRERO!$Z$158:$Z$167,[1]FEBRERO!$Z$172:$Z$173,[1]FEBRERO!$Z$176:$Z$182,[1]FEBRERO!$Z$185,[1]FEBRERO!$Z$187:$Z$190,[1]FEBRERO!$Z$195:$Z$201,[1]FEBRERO!$Z$203:$Z$204,[1]FEBRERO!$Z$211:$Z$217,[1]FEBRERO!$Z$222:$Z$224,[1]FEBRERO!$Z$227:$Z$229,[1]FEBRERO!$Z$235:$Z$240,[1]FEBRERO!$Z$244:$Z$255</definedName>
    <definedName name="Compromisos_feb">FEBRERO!$Z$17:$Z$19,FEBRERO!$Z$21:$Z$33,FEBRERO!$Z$36:$Z$41,FEBRERO!$Z$45:$Z$48,FEBRERO!$Z$50:$Z$55,FEBRERO!$Z$59:$Z$61,FEBRERO!$Z$66:$Z$68,FEBRERO!$Z$70:$Z$81,FEBRERO!$Z$84:$Z$88,FEBRERO!$Z$92:$Z$95,FEBRERO!$Z$97:$Z$102,FEBRERO!$Z$106:$Z$108,FEBRERO!$Z$115:$Z$121,FEBRERO!$Z$124:$Z$139,FEBRERO!$Z$142:$Z$143,FEBRERO!$Z$148,FEBRERO!$Z$150:$Z$153,FEBRERO!$Z$156,FEBRERO!$Z$158:$Z$168,FEBRERO!$Z$173:$Z$174,FEBRERO!$Z$177:$Z$183,FEBRERO!$Z$186,FEBRERO!$Z$188:$Z$191,FEBRERO!$Z$198:$Z$204,FEBRERO!$Z$206:$Z$207,FEBRERO!$Z$212:$Z$218,FEBRERO!$Z$223:$Z$225,FEBRERO!$Z$228:$Z$230,FEBRERO!$Z$236:$Z$241,FEBRERO!$Z$245:$Z$256</definedName>
    <definedName name="Compromisos_jul" localSheetId="18">[1]JULIO!$Z$17:$Z$19,[1]JULIO!$Z$21:$Z$33,[1]JULIO!$Z$36:$Z$41,[1]JULIO!$Z$45:$Z$48,[1]JULIO!$Z$50:$Z$55,[1]JULIO!$Z$59:$Z$61,[1]JULIO!$Z$66:$Z$68,[1]JULIO!$Z$70:$Z$81,[1]JULIO!$Z$84:$Z$88,[1]JULIO!$Z$92:$Z$95,[1]JULIO!$Z$97:$Z$102,[1]JULIO!$Z$106:$Z$108,[1]JULIO!$Z$115:$Z$121,[1]JULIO!$Z$124:$Z$139,[1]JULIO!$Z$142:$Z$143,[1]JULIO!$Z$148,[1]JULIO!$Z$150:$Z$153,[1]JULIO!$Z$156,[1]JULIO!$Z$158:$Z$167,[1]JULIO!$Z$172:$Z$173,[1]JULIO!$Z$176:$Z$182,[1]JULIO!$Z$185,[1]JULIO!$Z$187:$Z$190,[1]JULIO!$Z$195:$Z$201,[1]JULIO!$Z$203:$Z$204,[1]JULIO!$Z$211:$Z$217,[1]JULIO!$Z$222:$Z$224,[1]JULIO!$Z$227:$Z$229,[1]JULIO!$Z$235:$Z$240,[1]JULIO!$Z$244:$Z$255</definedName>
    <definedName name="Compromisos_jul" localSheetId="16">[1]JULIO!$Z$17:$Z$19,[1]JULIO!$Z$21:$Z$33,[1]JULIO!$Z$36:$Z$41,[1]JULIO!$Z$45:$Z$48,[1]JULIO!$Z$50:$Z$55,[1]JULIO!$Z$59:$Z$61,[1]JULIO!$Z$66:$Z$68,[1]JULIO!$Z$70:$Z$81,[1]JULIO!$Z$84:$Z$88,[1]JULIO!$Z$92:$Z$95,[1]JULIO!$Z$97:$Z$102,[1]JULIO!$Z$106:$Z$108,[1]JULIO!$Z$115:$Z$121,[1]JULIO!$Z$124:$Z$139,[1]JULIO!$Z$142:$Z$143,[1]JULIO!$Z$148,[1]JULIO!$Z$150:$Z$153,[1]JULIO!$Z$156,[1]JULIO!$Z$158:$Z$167,[1]JULIO!$Z$172:$Z$173,[1]JULIO!$Z$176:$Z$182,[1]JULIO!$Z$185,[1]JULIO!$Z$187:$Z$190,[1]JULIO!$Z$195:$Z$201,[1]JULIO!$Z$203:$Z$204,[1]JULIO!$Z$211:$Z$217,[1]JULIO!$Z$222:$Z$224,[1]JULIO!$Z$227:$Z$229,[1]JULIO!$Z$235:$Z$240,[1]JULIO!$Z$244:$Z$255</definedName>
    <definedName name="Compromisos_jul" localSheetId="19">[1]JULIO!$Z$17:$Z$19,[1]JULIO!$Z$21:$Z$33,[1]JULIO!$Z$36:$Z$41,[1]JULIO!$Z$45:$Z$48,[1]JULIO!$Z$50:$Z$55,[1]JULIO!$Z$59:$Z$61,[1]JULIO!$Z$66:$Z$68,[1]JULIO!$Z$70:$Z$81,[1]JULIO!$Z$84:$Z$88,[1]JULIO!$Z$92:$Z$95,[1]JULIO!$Z$97:$Z$102,[1]JULIO!$Z$106:$Z$108,[1]JULIO!$Z$115:$Z$121,[1]JULIO!$Z$124:$Z$139,[1]JULIO!$Z$142:$Z$143,[1]JULIO!$Z$148,[1]JULIO!$Z$150:$Z$153,[1]JULIO!$Z$156,[1]JULIO!$Z$158:$Z$167,[1]JULIO!$Z$172:$Z$173,[1]JULIO!$Z$176:$Z$182,[1]JULIO!$Z$185,[1]JULIO!$Z$187:$Z$190,[1]JULIO!$Z$195:$Z$201,[1]JULIO!$Z$203:$Z$204,[1]JULIO!$Z$211:$Z$217,[1]JULIO!$Z$222:$Z$224,[1]JULIO!$Z$227:$Z$229,[1]JULIO!$Z$235:$Z$240,[1]JULIO!$Z$244:$Z$255</definedName>
    <definedName name="Compromisos_jul" localSheetId="17">[1]JULIO!$Z$17:$Z$19,[1]JULIO!$Z$21:$Z$33,[1]JULIO!$Z$36:$Z$41,[1]JULIO!$Z$45:$Z$48,[1]JULIO!$Z$50:$Z$55,[1]JULIO!$Z$59:$Z$61,[1]JULIO!$Z$66:$Z$68,[1]JULIO!$Z$70:$Z$81,[1]JULIO!$Z$84:$Z$88,[1]JULIO!$Z$92:$Z$95,[1]JULIO!$Z$97:$Z$102,[1]JULIO!$Z$106:$Z$108,[1]JULIO!$Z$115:$Z$121,[1]JULIO!$Z$124:$Z$139,[1]JULIO!$Z$142:$Z$143,[1]JULIO!$Z$148,[1]JULIO!$Z$150:$Z$153,[1]JULIO!$Z$156,[1]JULIO!$Z$158:$Z$167,[1]JULIO!$Z$172:$Z$173,[1]JULIO!$Z$176:$Z$182,[1]JULIO!$Z$185,[1]JULIO!$Z$187:$Z$190,[1]JULIO!$Z$195:$Z$201,[1]JULIO!$Z$203:$Z$204,[1]JULIO!$Z$211:$Z$217,[1]JULIO!$Z$222:$Z$224,[1]JULIO!$Z$227:$Z$229,[1]JULIO!$Z$235:$Z$240,[1]JULIO!$Z$244:$Z$255</definedName>
    <definedName name="Compromisos_jul">JULIO!$Z$17:$Z$19,JULIO!$Z$21:$Z$33,JULIO!$Z$36:$Z$41,JULIO!$Z$45:$Z$48,JULIO!$Z$50:$Z$55,JULIO!$Z$59:$Z$61,JULIO!$Z$66:$Z$68,JULIO!$Z$70:$Z$81,JULIO!$Z$84:$Z$88,JULIO!$Z$92:$Z$95,JULIO!$Z$97:$Z$102,JULIO!$Z$106:$Z$108,JULIO!$Z$115:$Z$121,JULIO!$Z$124:$Z$139,JULIO!$Z$142:$Z$143,JULIO!$Z$148,JULIO!$Z$150:$Z$153,JULIO!$Z$156,JULIO!$Z$158:$Z$168,JULIO!$Z$173:$Z$174,JULIO!$Z$177:$Z$183,JULIO!$Z$186,JULIO!$Z$188:$Z$191,JULIO!$Z$198:$Z$204,JULIO!$Z$206:$Z$207,JULIO!$Z$212:$Z$218,JULIO!$Z$223:$Z$225,JULIO!$Z$228:$Z$230,JULIO!$Z$236:$Z$241,JULIO!$Z$245:$Z$256</definedName>
    <definedName name="Compromisos_jun" localSheetId="18">[1]JUNIO!$Z$17:$Z$19,[1]JUNIO!$Z$21:$Z$33,[1]JUNIO!$Z$36:$Z$41,[1]JUNIO!$Z$45:$Z$48,[1]JUNIO!$Z$50:$Z$55,[1]JUNIO!$Z$59:$Z$61,[1]JUNIO!$Z$66:$Z$68,[1]JUNIO!$Z$70:$Z$81,[1]JUNIO!$Z$84:$Z$88,[1]JUNIO!$Z$92:$Z$95,[1]JUNIO!$Z$97:$Z$102,[1]JUNIO!$Z$106:$Z$108,[1]JUNIO!$Z$115:$Z$121,[1]JUNIO!$Z$124:$Z$139,[1]JUNIO!$Z$142:$Z$143,[1]JUNIO!$Z$148,[1]JUNIO!$Z$150:$Z$153,[1]JUNIO!$Z$156,[1]JUNIO!$Z$158:$Z$167,[1]JUNIO!$Z$172:$Z$173,[1]JUNIO!$Z$176:$Z$182,[1]JUNIO!$Z$185,[1]JUNIO!$Z$187:$Z$190,[1]JUNIO!$Z$195:$Z$201,[1]JUNIO!$Z$203:$Z$204,[1]JUNIO!$Z$211:$Z$217,[1]JUNIO!$Z$222:$Z$224,[1]JUNIO!$Z$227:$Z$229,[1]JUNIO!$Z$235:$Z$240,[1]JUNIO!$Z$244:$Z$255</definedName>
    <definedName name="Compromisos_jun" localSheetId="16">[1]JUNIO!$Z$17:$Z$19,[1]JUNIO!$Z$21:$Z$33,[1]JUNIO!$Z$36:$Z$41,[1]JUNIO!$Z$45:$Z$48,[1]JUNIO!$Z$50:$Z$55,[1]JUNIO!$Z$59:$Z$61,[1]JUNIO!$Z$66:$Z$68,[1]JUNIO!$Z$70:$Z$81,[1]JUNIO!$Z$84:$Z$88,[1]JUNIO!$Z$92:$Z$95,[1]JUNIO!$Z$97:$Z$102,[1]JUNIO!$Z$106:$Z$108,[1]JUNIO!$Z$115:$Z$121,[1]JUNIO!$Z$124:$Z$139,[1]JUNIO!$Z$142:$Z$143,[1]JUNIO!$Z$148,[1]JUNIO!$Z$150:$Z$153,[1]JUNIO!$Z$156,[1]JUNIO!$Z$158:$Z$167,[1]JUNIO!$Z$172:$Z$173,[1]JUNIO!$Z$176:$Z$182,[1]JUNIO!$Z$185,[1]JUNIO!$Z$187:$Z$190,[1]JUNIO!$Z$195:$Z$201,[1]JUNIO!$Z$203:$Z$204,[1]JUNIO!$Z$211:$Z$217,[1]JUNIO!$Z$222:$Z$224,[1]JUNIO!$Z$227:$Z$229,[1]JUNIO!$Z$235:$Z$240,[1]JUNIO!$Z$244:$Z$255</definedName>
    <definedName name="Compromisos_jun" localSheetId="19">[1]JUNIO!$Z$17:$Z$19,[1]JUNIO!$Z$21:$Z$33,[1]JUNIO!$Z$36:$Z$41,[1]JUNIO!$Z$45:$Z$48,[1]JUNIO!$Z$50:$Z$55,[1]JUNIO!$Z$59:$Z$61,[1]JUNIO!$Z$66:$Z$68,[1]JUNIO!$Z$70:$Z$81,[1]JUNIO!$Z$84:$Z$88,[1]JUNIO!$Z$92:$Z$95,[1]JUNIO!$Z$97:$Z$102,[1]JUNIO!$Z$106:$Z$108,[1]JUNIO!$Z$115:$Z$121,[1]JUNIO!$Z$124:$Z$139,[1]JUNIO!$Z$142:$Z$143,[1]JUNIO!$Z$148,[1]JUNIO!$Z$150:$Z$153,[1]JUNIO!$Z$156,[1]JUNIO!$Z$158:$Z$167,[1]JUNIO!$Z$172:$Z$173,[1]JUNIO!$Z$176:$Z$182,[1]JUNIO!$Z$185,[1]JUNIO!$Z$187:$Z$190,[1]JUNIO!$Z$195:$Z$201,[1]JUNIO!$Z$203:$Z$204,[1]JUNIO!$Z$211:$Z$217,[1]JUNIO!$Z$222:$Z$224,[1]JUNIO!$Z$227:$Z$229,[1]JUNIO!$Z$235:$Z$240,[1]JUNIO!$Z$244:$Z$255</definedName>
    <definedName name="Compromisos_jun" localSheetId="17">[1]JUNIO!$Z$17:$Z$19,[1]JUNIO!$Z$21:$Z$33,[1]JUNIO!$Z$36:$Z$41,[1]JUNIO!$Z$45:$Z$48,[1]JUNIO!$Z$50:$Z$55,[1]JUNIO!$Z$59:$Z$61,[1]JUNIO!$Z$66:$Z$68,[1]JUNIO!$Z$70:$Z$81,[1]JUNIO!$Z$84:$Z$88,[1]JUNIO!$Z$92:$Z$95,[1]JUNIO!$Z$97:$Z$102,[1]JUNIO!$Z$106:$Z$108,[1]JUNIO!$Z$115:$Z$121,[1]JUNIO!$Z$124:$Z$139,[1]JUNIO!$Z$142:$Z$143,[1]JUNIO!$Z$148,[1]JUNIO!$Z$150:$Z$153,[1]JUNIO!$Z$156,[1]JUNIO!$Z$158:$Z$167,[1]JUNIO!$Z$172:$Z$173,[1]JUNIO!$Z$176:$Z$182,[1]JUNIO!$Z$185,[1]JUNIO!$Z$187:$Z$190,[1]JUNIO!$Z$195:$Z$201,[1]JUNIO!$Z$203:$Z$204,[1]JUNIO!$Z$211:$Z$217,[1]JUNIO!$Z$222:$Z$224,[1]JUNIO!$Z$227:$Z$229,[1]JUNIO!$Z$235:$Z$240,[1]JUNIO!$Z$244:$Z$255</definedName>
    <definedName name="Compromisos_jun">JUNIO!$Z$17:$Z$19,JUNIO!$Z$21:$Z$33,JUNIO!$Z$36:$Z$41,JUNIO!$Z$45:$Z$48,JUNIO!$Z$50:$Z$55,JUNIO!$Z$59:$Z$61,JUNIO!$Z$66:$Z$68,JUNIO!$Z$70:$Z$81,JUNIO!$Z$84:$Z$88,JUNIO!$Z$92:$Z$95,JUNIO!$Z$97:$Z$102,JUNIO!$Z$106:$Z$108,JUNIO!$Z$115:$Z$121,JUNIO!$Z$124:$Z$139,JUNIO!$Z$142:$Z$143,JUNIO!$Z$148,JUNIO!$Z$150:$Z$153,JUNIO!$Z$156,JUNIO!$Z$158:$Z$168,JUNIO!$Z$173:$Z$174,JUNIO!$Z$177:$Z$183,JUNIO!$Z$186,JUNIO!$Z$188:$Z$191,JUNIO!$Z$198:$Z$204,JUNIO!$Z$206:$Z$207,JUNIO!$Z$212:$Z$218,JUNIO!$Z$223:$Z$225,JUNIO!$Z$228:$Z$230,JUNIO!$Z$236:$Z$241,JUNIO!$Z$245:$Z$256</definedName>
    <definedName name="Compromisos_mar" localSheetId="18">[1]MARZO!$Z$17:$Z$19,[1]MARZO!$Z$21:$Z$33,[1]MARZO!$Z$36:$Z$41,[1]MARZO!$Z$45:$Z$48,[1]MARZO!$Z$50:$Z$55,[1]MARZO!$Z$59:$Z$61,[1]MARZO!$Z$66:$Z$68,[1]MARZO!$Z$70:$Z$81,[1]MARZO!$Z$84:$Z$88,[1]MARZO!$Z$92:$Z$95,[1]MARZO!$Z$97:$Z$102,[1]MARZO!$Z$106:$Z$108,[1]MARZO!$Z$115:$Z$121,[1]MARZO!$Z$124:$Z$139,[1]MARZO!$Z$142:$Z$143,[1]MARZO!$Z$148,[1]MARZO!$Z$150:$Z$153,[1]MARZO!$Z$156,[1]MARZO!$Z$158:$Z$167,[1]MARZO!$Z$172:$Z$173,[1]MARZO!$Z$176:$Z$182,[1]MARZO!$Z$185,[1]MARZO!$Z$187:$Z$190,[1]MARZO!$Z$195:$Z$201,[1]MARZO!$Z$203:$Z$204,[1]MARZO!$Z$211:$Z$217,[1]MARZO!$Z$222:$Z$224,[1]MARZO!$Z$227:$Z$229,[1]MARZO!$Z$235:$Z$240,[1]MARZO!$Z$244:$Z$255</definedName>
    <definedName name="Compromisos_mar" localSheetId="16">[1]MARZO!$Z$17:$Z$19,[1]MARZO!$Z$21:$Z$33,[1]MARZO!$Z$36:$Z$41,[1]MARZO!$Z$45:$Z$48,[1]MARZO!$Z$50:$Z$55,[1]MARZO!$Z$59:$Z$61,[1]MARZO!$Z$66:$Z$68,[1]MARZO!$Z$70:$Z$81,[1]MARZO!$Z$84:$Z$88,[1]MARZO!$Z$92:$Z$95,[1]MARZO!$Z$97:$Z$102,[1]MARZO!$Z$106:$Z$108,[1]MARZO!$Z$115:$Z$121,[1]MARZO!$Z$124:$Z$139,[1]MARZO!$Z$142:$Z$143,[1]MARZO!$Z$148,[1]MARZO!$Z$150:$Z$153,[1]MARZO!$Z$156,[1]MARZO!$Z$158:$Z$167,[1]MARZO!$Z$172:$Z$173,[1]MARZO!$Z$176:$Z$182,[1]MARZO!$Z$185,[1]MARZO!$Z$187:$Z$190,[1]MARZO!$Z$195:$Z$201,[1]MARZO!$Z$203:$Z$204,[1]MARZO!$Z$211:$Z$217,[1]MARZO!$Z$222:$Z$224,[1]MARZO!$Z$227:$Z$229,[1]MARZO!$Z$235:$Z$240,[1]MARZO!$Z$244:$Z$255</definedName>
    <definedName name="Compromisos_mar" localSheetId="19">[1]MARZO!$Z$17:$Z$19,[1]MARZO!$Z$21:$Z$33,[1]MARZO!$Z$36:$Z$41,[1]MARZO!$Z$45:$Z$48,[1]MARZO!$Z$50:$Z$55,[1]MARZO!$Z$59:$Z$61,[1]MARZO!$Z$66:$Z$68,[1]MARZO!$Z$70:$Z$81,[1]MARZO!$Z$84:$Z$88,[1]MARZO!$Z$92:$Z$95,[1]MARZO!$Z$97:$Z$102,[1]MARZO!$Z$106:$Z$108,[1]MARZO!$Z$115:$Z$121,[1]MARZO!$Z$124:$Z$139,[1]MARZO!$Z$142:$Z$143,[1]MARZO!$Z$148,[1]MARZO!$Z$150:$Z$153,[1]MARZO!$Z$156,[1]MARZO!$Z$158:$Z$167,[1]MARZO!$Z$172:$Z$173,[1]MARZO!$Z$176:$Z$182,[1]MARZO!$Z$185,[1]MARZO!$Z$187:$Z$190,[1]MARZO!$Z$195:$Z$201,[1]MARZO!$Z$203:$Z$204,[1]MARZO!$Z$211:$Z$217,[1]MARZO!$Z$222:$Z$224,[1]MARZO!$Z$227:$Z$229,[1]MARZO!$Z$235:$Z$240,[1]MARZO!$Z$244:$Z$255</definedName>
    <definedName name="Compromisos_mar" localSheetId="17">[1]MARZO!$Z$17:$Z$19,[1]MARZO!$Z$21:$Z$33,[1]MARZO!$Z$36:$Z$41,[1]MARZO!$Z$45:$Z$48,[1]MARZO!$Z$50:$Z$55,[1]MARZO!$Z$59:$Z$61,[1]MARZO!$Z$66:$Z$68,[1]MARZO!$Z$70:$Z$81,[1]MARZO!$Z$84:$Z$88,[1]MARZO!$Z$92:$Z$95,[1]MARZO!$Z$97:$Z$102,[1]MARZO!$Z$106:$Z$108,[1]MARZO!$Z$115:$Z$121,[1]MARZO!$Z$124:$Z$139,[1]MARZO!$Z$142:$Z$143,[1]MARZO!$Z$148,[1]MARZO!$Z$150:$Z$153,[1]MARZO!$Z$156,[1]MARZO!$Z$158:$Z$167,[1]MARZO!$Z$172:$Z$173,[1]MARZO!$Z$176:$Z$182,[1]MARZO!$Z$185,[1]MARZO!$Z$187:$Z$190,[1]MARZO!$Z$195:$Z$201,[1]MARZO!$Z$203:$Z$204,[1]MARZO!$Z$211:$Z$217,[1]MARZO!$Z$222:$Z$224,[1]MARZO!$Z$227:$Z$229,[1]MARZO!$Z$235:$Z$240,[1]MARZO!$Z$244:$Z$255</definedName>
    <definedName name="Compromisos_mar">MARZO!$Z$17:$Z$19,MARZO!$Z$21:$Z$33,MARZO!$Z$36:$Z$41,MARZO!$Z$45:$Z$48,MARZO!$Z$50:$Z$55,MARZO!$Z$59:$Z$61,MARZO!$Z$66:$Z$68,MARZO!$Z$70:$Z$81,MARZO!$Z$84:$Z$88,MARZO!$Z$92:$Z$95,MARZO!$Z$97:$Z$102,MARZO!$Z$106:$Z$108,MARZO!$Z$115:$Z$121,MARZO!$Z$124:$Z$139,MARZO!$Z$142:$Z$143,MARZO!$Z$148,MARZO!$Z$150:$Z$153,MARZO!$Z$156,MARZO!$Z$158:$Z$168,MARZO!$Z$173:$Z$174,MARZO!$Z$177:$Z$183,MARZO!$Z$186,MARZO!$Z$188:$Z$191,MARZO!$Z$198:$Z$204,MARZO!$Z$206:$Z$207,MARZO!$Z$212:$Z$218,MARZO!$Z$223:$Z$225,MARZO!$Z$228:$Z$230,MARZO!$Z$236:$Z$241,MARZO!$Z$245:$Z$256</definedName>
    <definedName name="Compromisos_may" localSheetId="18">[1]MAYO!$Z$17:$Z$19,[1]MAYO!$Z$21:$Z$33,[1]MAYO!$Z$36:$Z$41,[1]MAYO!$Z$45:$Z$48,[1]MAYO!$Z$50:$Z$55,[1]MAYO!$Z$59:$Z$61,[1]MAYO!$Z$66:$Z$68,[1]MAYO!$Z$70:$Z$81,[1]MAYO!$Z$84:$Z$88,[1]MAYO!$Z$92:$Z$95,[1]MAYO!$Z$97:$Z$102,[1]MAYO!$Z$106:$Z$108,[1]MAYO!$Z$115:$Z$121,[1]MAYO!$Z$124:$Z$139,[1]MAYO!$Z$142:$Z$143,[1]MAYO!$Z$148,[1]MAYO!$Z$150:$Z$153,[1]MAYO!$Z$156,[1]MAYO!$Z$158:$Z$167,[1]MAYO!$Z$172:$Z$173,[1]MAYO!$Z$176:$Z$182,[1]MAYO!$Z$185,[1]MAYO!$Z$187:$Z$190,[1]MAYO!$Z$195:$Z$201,[1]MAYO!$Z$203:$Z$204,[1]MAYO!$Z$211:$Z$217,[1]MAYO!$Z$222:$Z$224,[1]MAYO!$Z$227:$Z$229,[1]MAYO!$Z$235:$Z$240,[1]MAYO!$Z$244:$Z$255</definedName>
    <definedName name="Compromisos_may" localSheetId="16">[1]MAYO!$Z$17:$Z$19,[1]MAYO!$Z$21:$Z$33,[1]MAYO!$Z$36:$Z$41,[1]MAYO!$Z$45:$Z$48,[1]MAYO!$Z$50:$Z$55,[1]MAYO!$Z$59:$Z$61,[1]MAYO!$Z$66:$Z$68,[1]MAYO!$Z$70:$Z$81,[1]MAYO!$Z$84:$Z$88,[1]MAYO!$Z$92:$Z$95,[1]MAYO!$Z$97:$Z$102,[1]MAYO!$Z$106:$Z$108,[1]MAYO!$Z$115:$Z$121,[1]MAYO!$Z$124:$Z$139,[1]MAYO!$Z$142:$Z$143,[1]MAYO!$Z$148,[1]MAYO!$Z$150:$Z$153,[1]MAYO!$Z$156,[1]MAYO!$Z$158:$Z$167,[1]MAYO!$Z$172:$Z$173,[1]MAYO!$Z$176:$Z$182,[1]MAYO!$Z$185,[1]MAYO!$Z$187:$Z$190,[1]MAYO!$Z$195:$Z$201,[1]MAYO!$Z$203:$Z$204,[1]MAYO!$Z$211:$Z$217,[1]MAYO!$Z$222:$Z$224,[1]MAYO!$Z$227:$Z$229,[1]MAYO!$Z$235:$Z$240,[1]MAYO!$Z$244:$Z$255</definedName>
    <definedName name="Compromisos_may" localSheetId="19">[1]MAYO!$Z$17:$Z$19,[1]MAYO!$Z$21:$Z$33,[1]MAYO!$Z$36:$Z$41,[1]MAYO!$Z$45:$Z$48,[1]MAYO!$Z$50:$Z$55,[1]MAYO!$Z$59:$Z$61,[1]MAYO!$Z$66:$Z$68,[1]MAYO!$Z$70:$Z$81,[1]MAYO!$Z$84:$Z$88,[1]MAYO!$Z$92:$Z$95,[1]MAYO!$Z$97:$Z$102,[1]MAYO!$Z$106:$Z$108,[1]MAYO!$Z$115:$Z$121,[1]MAYO!$Z$124:$Z$139,[1]MAYO!$Z$142:$Z$143,[1]MAYO!$Z$148,[1]MAYO!$Z$150:$Z$153,[1]MAYO!$Z$156,[1]MAYO!$Z$158:$Z$167,[1]MAYO!$Z$172:$Z$173,[1]MAYO!$Z$176:$Z$182,[1]MAYO!$Z$185,[1]MAYO!$Z$187:$Z$190,[1]MAYO!$Z$195:$Z$201,[1]MAYO!$Z$203:$Z$204,[1]MAYO!$Z$211:$Z$217,[1]MAYO!$Z$222:$Z$224,[1]MAYO!$Z$227:$Z$229,[1]MAYO!$Z$235:$Z$240,[1]MAYO!$Z$244:$Z$255</definedName>
    <definedName name="Compromisos_may" localSheetId="17">[1]MAYO!$Z$17:$Z$19,[1]MAYO!$Z$21:$Z$33,[1]MAYO!$Z$36:$Z$41,[1]MAYO!$Z$45:$Z$48,[1]MAYO!$Z$50:$Z$55,[1]MAYO!$Z$59:$Z$61,[1]MAYO!$Z$66:$Z$68,[1]MAYO!$Z$70:$Z$81,[1]MAYO!$Z$84:$Z$88,[1]MAYO!$Z$92:$Z$95,[1]MAYO!$Z$97:$Z$102,[1]MAYO!$Z$106:$Z$108,[1]MAYO!$Z$115:$Z$121,[1]MAYO!$Z$124:$Z$139,[1]MAYO!$Z$142:$Z$143,[1]MAYO!$Z$148,[1]MAYO!$Z$150:$Z$153,[1]MAYO!$Z$156,[1]MAYO!$Z$158:$Z$167,[1]MAYO!$Z$172:$Z$173,[1]MAYO!$Z$176:$Z$182,[1]MAYO!$Z$185,[1]MAYO!$Z$187:$Z$190,[1]MAYO!$Z$195:$Z$201,[1]MAYO!$Z$203:$Z$204,[1]MAYO!$Z$211:$Z$217,[1]MAYO!$Z$222:$Z$224,[1]MAYO!$Z$227:$Z$229,[1]MAYO!$Z$235:$Z$240,[1]MAYO!$Z$244:$Z$255</definedName>
    <definedName name="Compromisos_may">MAYO!$Z$17:$Z$19,MAYO!$Z$21:$Z$33,MAYO!$Z$36:$Z$41,MAYO!$Z$45:$Z$48,MAYO!$Z$50:$Z$55,MAYO!$Z$59:$Z$61,MAYO!$Z$66:$Z$68,MAYO!$Z$70:$Z$81,MAYO!$Z$84:$Z$88,MAYO!$Z$92:$Z$95,MAYO!$Z$97:$Z$102,MAYO!$Z$106:$Z$108,MAYO!$Z$115:$Z$121,MAYO!$Z$124:$Z$139,MAYO!$Z$142:$Z$143,MAYO!$Z$148,MAYO!$Z$150:$Z$153,MAYO!$Z$156,MAYO!$Z$158:$Z$168,MAYO!$Z$173:$Z$174,MAYO!$Z$177:$Z$183,MAYO!$Z$186,MAYO!$Z$188:$Z$191,MAYO!$Z$198:$Z$204,MAYO!$Z$206:$Z$207,MAYO!$Z$212:$Z$218,MAYO!$Z$223:$Z$225,MAYO!$Z$228:$Z$230,MAYO!$Z$236:$Z$241,MAYO!$Z$245:$Z$256</definedName>
    <definedName name="Compromisos_nov" localSheetId="18">[1]NOVIEMBRE!$Z$17:$Z$19,[1]NOVIEMBRE!$Z$21:$Z$33,[1]NOVIEMBRE!$Z$36:$Z$41,[1]NOVIEMBRE!$Z$45:$Z$48,[1]NOVIEMBRE!$Z$50:$Z$55,[1]NOVIEMBRE!$Z$59:$Z$61,[1]NOVIEMBRE!$Z$66:$Z$68,[1]NOVIEMBRE!$Z$70:$Z$81,[1]NOVIEMBRE!$Z$84:$Z$88,[1]NOVIEMBRE!$Z$92:$Z$95,[1]NOVIEMBRE!$Z$97:$Z$102,[1]NOVIEMBRE!$Z$106:$Z$108,[1]NOVIEMBRE!$Z$115:$Z$121,[1]NOVIEMBRE!$Z$124:$Z$139,[1]NOVIEMBRE!$Z$142:$Z$143,[1]NOVIEMBRE!$Z$148,[1]NOVIEMBRE!$Z$150:$Z$153,[1]NOVIEMBRE!$Z$156,[1]NOVIEMBRE!$Z$158:$Z$167,[1]NOVIEMBRE!$Z$172:$Z$173,[1]NOVIEMBRE!$Z$176:$Z$182,[1]NOVIEMBRE!$Z$185,[1]NOVIEMBRE!$Z$187:$Z$190,[1]NOVIEMBRE!$Z$195:$Z$201,[1]NOVIEMBRE!$Z$203:$Z$204,[1]NOVIEMBRE!$Z$211:$Z$217,[1]NOVIEMBRE!$Z$222:$Z$224,[1]NOVIEMBRE!$Z$227:$Z$229,[1]NOVIEMBRE!$Z$235:$Z$240,[1]NOVIEMBRE!$Z$244:$Z$255</definedName>
    <definedName name="Compromisos_nov" localSheetId="16">[1]NOVIEMBRE!$Z$17:$Z$19,[1]NOVIEMBRE!$Z$21:$Z$33,[1]NOVIEMBRE!$Z$36:$Z$41,[1]NOVIEMBRE!$Z$45:$Z$48,[1]NOVIEMBRE!$Z$50:$Z$55,[1]NOVIEMBRE!$Z$59:$Z$61,[1]NOVIEMBRE!$Z$66:$Z$68,[1]NOVIEMBRE!$Z$70:$Z$81,[1]NOVIEMBRE!$Z$84:$Z$88,[1]NOVIEMBRE!$Z$92:$Z$95,[1]NOVIEMBRE!$Z$97:$Z$102,[1]NOVIEMBRE!$Z$106:$Z$108,[1]NOVIEMBRE!$Z$115:$Z$121,[1]NOVIEMBRE!$Z$124:$Z$139,[1]NOVIEMBRE!$Z$142:$Z$143,[1]NOVIEMBRE!$Z$148,[1]NOVIEMBRE!$Z$150:$Z$153,[1]NOVIEMBRE!$Z$156,[1]NOVIEMBRE!$Z$158:$Z$167,[1]NOVIEMBRE!$Z$172:$Z$173,[1]NOVIEMBRE!$Z$176:$Z$182,[1]NOVIEMBRE!$Z$185,[1]NOVIEMBRE!$Z$187:$Z$190,[1]NOVIEMBRE!$Z$195:$Z$201,[1]NOVIEMBRE!$Z$203:$Z$204,[1]NOVIEMBRE!$Z$211:$Z$217,[1]NOVIEMBRE!$Z$222:$Z$224,[1]NOVIEMBRE!$Z$227:$Z$229,[1]NOVIEMBRE!$Z$235:$Z$240,[1]NOVIEMBRE!$Z$244:$Z$255</definedName>
    <definedName name="Compromisos_nov" localSheetId="19">[1]NOVIEMBRE!$Z$17:$Z$19,[1]NOVIEMBRE!$Z$21:$Z$33,[1]NOVIEMBRE!$Z$36:$Z$41,[1]NOVIEMBRE!$Z$45:$Z$48,[1]NOVIEMBRE!$Z$50:$Z$55,[1]NOVIEMBRE!$Z$59:$Z$61,[1]NOVIEMBRE!$Z$66:$Z$68,[1]NOVIEMBRE!$Z$70:$Z$81,[1]NOVIEMBRE!$Z$84:$Z$88,[1]NOVIEMBRE!$Z$92:$Z$95,[1]NOVIEMBRE!$Z$97:$Z$102,[1]NOVIEMBRE!$Z$106:$Z$108,[1]NOVIEMBRE!$Z$115:$Z$121,[1]NOVIEMBRE!$Z$124:$Z$139,[1]NOVIEMBRE!$Z$142:$Z$143,[1]NOVIEMBRE!$Z$148,[1]NOVIEMBRE!$Z$150:$Z$153,[1]NOVIEMBRE!$Z$156,[1]NOVIEMBRE!$Z$158:$Z$167,[1]NOVIEMBRE!$Z$172:$Z$173,[1]NOVIEMBRE!$Z$176:$Z$182,[1]NOVIEMBRE!$Z$185,[1]NOVIEMBRE!$Z$187:$Z$190,[1]NOVIEMBRE!$Z$195:$Z$201,[1]NOVIEMBRE!$Z$203:$Z$204,[1]NOVIEMBRE!$Z$211:$Z$217,[1]NOVIEMBRE!$Z$222:$Z$224,[1]NOVIEMBRE!$Z$227:$Z$229,[1]NOVIEMBRE!$Z$235:$Z$240,[1]NOVIEMBRE!$Z$244:$Z$255</definedName>
    <definedName name="Compromisos_nov" localSheetId="17">[1]NOVIEMBRE!$Z$17:$Z$19,[1]NOVIEMBRE!$Z$21:$Z$33,[1]NOVIEMBRE!$Z$36:$Z$41,[1]NOVIEMBRE!$Z$45:$Z$48,[1]NOVIEMBRE!$Z$50:$Z$55,[1]NOVIEMBRE!$Z$59:$Z$61,[1]NOVIEMBRE!$Z$66:$Z$68,[1]NOVIEMBRE!$Z$70:$Z$81,[1]NOVIEMBRE!$Z$84:$Z$88,[1]NOVIEMBRE!$Z$92:$Z$95,[1]NOVIEMBRE!$Z$97:$Z$102,[1]NOVIEMBRE!$Z$106:$Z$108,[1]NOVIEMBRE!$Z$115:$Z$121,[1]NOVIEMBRE!$Z$124:$Z$139,[1]NOVIEMBRE!$Z$142:$Z$143,[1]NOVIEMBRE!$Z$148,[1]NOVIEMBRE!$Z$150:$Z$153,[1]NOVIEMBRE!$Z$156,[1]NOVIEMBRE!$Z$158:$Z$167,[1]NOVIEMBRE!$Z$172:$Z$173,[1]NOVIEMBRE!$Z$176:$Z$182,[1]NOVIEMBRE!$Z$185,[1]NOVIEMBRE!$Z$187:$Z$190,[1]NOVIEMBRE!$Z$195:$Z$201,[1]NOVIEMBRE!$Z$203:$Z$204,[1]NOVIEMBRE!$Z$211:$Z$217,[1]NOVIEMBRE!$Z$222:$Z$224,[1]NOVIEMBRE!$Z$227:$Z$229,[1]NOVIEMBRE!$Z$235:$Z$240,[1]NOVIEMBRE!$Z$244:$Z$255</definedName>
    <definedName name="Compromisos_nov">NOVIEMBRE!$Z$17:$Z$19,NOVIEMBRE!$Z$21:$Z$33,NOVIEMBRE!$Z$36:$Z$41,NOVIEMBRE!$Z$45:$Z$48,NOVIEMBRE!$Z$50:$Z$55,NOVIEMBRE!$Z$59:$Z$61,NOVIEMBRE!$Z$66:$Z$68,NOVIEMBRE!$Z$70:$Z$81,NOVIEMBRE!$Z$84:$Z$88,NOVIEMBRE!$Z$92:$Z$95,NOVIEMBRE!$Z$97:$Z$102,NOVIEMBRE!$Z$106:$Z$108,NOVIEMBRE!$Z$115:$Z$121,NOVIEMBRE!$Z$124:$Z$139,NOVIEMBRE!$Z$142:$Z$143,NOVIEMBRE!$Z$148,NOVIEMBRE!$Z$150:$Z$153,NOVIEMBRE!$Z$156,NOVIEMBRE!$Z$158:$Z$168,NOVIEMBRE!$Z$173:$Z$174,NOVIEMBRE!$Z$177:$Z$183,NOVIEMBRE!$Z$186,NOVIEMBRE!$Z$188:$Z$191,NOVIEMBRE!$Z$198:$Z$204,NOVIEMBRE!$Z$206:$Z$207,NOVIEMBRE!$Z$212:$Z$218,NOVIEMBRE!$Z$223:$Z$225,NOVIEMBRE!$Z$228:$Z$230,NOVIEMBRE!$Z$236:$Z$241,NOVIEMBRE!$Z$245:$Z$256</definedName>
    <definedName name="Compromisos_oct" localSheetId="18">[1]OCTUBRE!$Z$17:$Z$19,[1]OCTUBRE!$Z$21:$Z$33,[1]OCTUBRE!$Z$36:$Z$41,[1]OCTUBRE!$Z$45:$Z$48,[1]OCTUBRE!$Z$50:$Z$55,[1]OCTUBRE!$Z$59:$Z$61,[1]OCTUBRE!$Z$66:$Z$68,[1]OCTUBRE!$Z$70:$Z$81,[1]OCTUBRE!$Z$84:$Z$88,[1]OCTUBRE!$Z$92:$Z$95,[1]OCTUBRE!$Z$97:$Z$102,[1]OCTUBRE!$Z$106:$Z$108,[1]OCTUBRE!$Z$115:$Z$121,[1]OCTUBRE!$Z$124:$Z$139,[1]OCTUBRE!$Z$142:$Z$143,[1]OCTUBRE!$Z$148,[1]OCTUBRE!$Z$150:$Z$153,[1]OCTUBRE!$Z$156,[1]OCTUBRE!$Z$158:$Z$167,[1]OCTUBRE!$Z$172:$Z$173,[1]OCTUBRE!$Z$176:$Z$182,[1]OCTUBRE!$Z$185,[1]OCTUBRE!$Z$187:$Z$190,[1]OCTUBRE!$Z$195:$Z$201,[1]OCTUBRE!$Z$203:$Z$204,[1]OCTUBRE!$Z$211:$Z$217,[1]OCTUBRE!$Z$222:$Z$224,[1]OCTUBRE!$Z$227:$Z$229,[1]OCTUBRE!$Z$235:$Z$240,[1]OCTUBRE!$Z$244:$Z$255</definedName>
    <definedName name="Compromisos_oct" localSheetId="16">[1]OCTUBRE!$Z$17:$Z$19,[1]OCTUBRE!$Z$21:$Z$33,[1]OCTUBRE!$Z$36:$Z$41,[1]OCTUBRE!$Z$45:$Z$48,[1]OCTUBRE!$Z$50:$Z$55,[1]OCTUBRE!$Z$59:$Z$61,[1]OCTUBRE!$Z$66:$Z$68,[1]OCTUBRE!$Z$70:$Z$81,[1]OCTUBRE!$Z$84:$Z$88,[1]OCTUBRE!$Z$92:$Z$95,[1]OCTUBRE!$Z$97:$Z$102,[1]OCTUBRE!$Z$106:$Z$108,[1]OCTUBRE!$Z$115:$Z$121,[1]OCTUBRE!$Z$124:$Z$139,[1]OCTUBRE!$Z$142:$Z$143,[1]OCTUBRE!$Z$148,[1]OCTUBRE!$Z$150:$Z$153,[1]OCTUBRE!$Z$156,[1]OCTUBRE!$Z$158:$Z$167,[1]OCTUBRE!$Z$172:$Z$173,[1]OCTUBRE!$Z$176:$Z$182,[1]OCTUBRE!$Z$185,[1]OCTUBRE!$Z$187:$Z$190,[1]OCTUBRE!$Z$195:$Z$201,[1]OCTUBRE!$Z$203:$Z$204,[1]OCTUBRE!$Z$211:$Z$217,[1]OCTUBRE!$Z$222:$Z$224,[1]OCTUBRE!$Z$227:$Z$229,[1]OCTUBRE!$Z$235:$Z$240,[1]OCTUBRE!$Z$244:$Z$255</definedName>
    <definedName name="Compromisos_oct" localSheetId="19">[1]OCTUBRE!$Z$17:$Z$19,[1]OCTUBRE!$Z$21:$Z$33,[1]OCTUBRE!$Z$36:$Z$41,[1]OCTUBRE!$Z$45:$Z$48,[1]OCTUBRE!$Z$50:$Z$55,[1]OCTUBRE!$Z$59:$Z$61,[1]OCTUBRE!$Z$66:$Z$68,[1]OCTUBRE!$Z$70:$Z$81,[1]OCTUBRE!$Z$84:$Z$88,[1]OCTUBRE!$Z$92:$Z$95,[1]OCTUBRE!$Z$97:$Z$102,[1]OCTUBRE!$Z$106:$Z$108,[1]OCTUBRE!$Z$115:$Z$121,[1]OCTUBRE!$Z$124:$Z$139,[1]OCTUBRE!$Z$142:$Z$143,[1]OCTUBRE!$Z$148,[1]OCTUBRE!$Z$150:$Z$153,[1]OCTUBRE!$Z$156,[1]OCTUBRE!$Z$158:$Z$167,[1]OCTUBRE!$Z$172:$Z$173,[1]OCTUBRE!$Z$176:$Z$182,[1]OCTUBRE!$Z$185,[1]OCTUBRE!$Z$187:$Z$190,[1]OCTUBRE!$Z$195:$Z$201,[1]OCTUBRE!$Z$203:$Z$204,[1]OCTUBRE!$Z$211:$Z$217,[1]OCTUBRE!$Z$222:$Z$224,[1]OCTUBRE!$Z$227:$Z$229,[1]OCTUBRE!$Z$235:$Z$240,[1]OCTUBRE!$Z$244:$Z$255</definedName>
    <definedName name="Compromisos_oct" localSheetId="17">[1]OCTUBRE!$Z$17:$Z$19,[1]OCTUBRE!$Z$21:$Z$33,[1]OCTUBRE!$Z$36:$Z$41,[1]OCTUBRE!$Z$45:$Z$48,[1]OCTUBRE!$Z$50:$Z$55,[1]OCTUBRE!$Z$59:$Z$61,[1]OCTUBRE!$Z$66:$Z$68,[1]OCTUBRE!$Z$70:$Z$81,[1]OCTUBRE!$Z$84:$Z$88,[1]OCTUBRE!$Z$92:$Z$95,[1]OCTUBRE!$Z$97:$Z$102,[1]OCTUBRE!$Z$106:$Z$108,[1]OCTUBRE!$Z$115:$Z$121,[1]OCTUBRE!$Z$124:$Z$139,[1]OCTUBRE!$Z$142:$Z$143,[1]OCTUBRE!$Z$148,[1]OCTUBRE!$Z$150:$Z$153,[1]OCTUBRE!$Z$156,[1]OCTUBRE!$Z$158:$Z$167,[1]OCTUBRE!$Z$172:$Z$173,[1]OCTUBRE!$Z$176:$Z$182,[1]OCTUBRE!$Z$185,[1]OCTUBRE!$Z$187:$Z$190,[1]OCTUBRE!$Z$195:$Z$201,[1]OCTUBRE!$Z$203:$Z$204,[1]OCTUBRE!$Z$211:$Z$217,[1]OCTUBRE!$Z$222:$Z$224,[1]OCTUBRE!$Z$227:$Z$229,[1]OCTUBRE!$Z$235:$Z$240,[1]OCTUBRE!$Z$244:$Z$255</definedName>
    <definedName name="Compromisos_oct">OCTUBRE!$Z$17:$Z$19,OCTUBRE!$Z$21:$Z$33,OCTUBRE!$Z$36:$Z$41,OCTUBRE!$Z$45:$Z$48,OCTUBRE!$Z$50:$Z$55,OCTUBRE!$Z$59:$Z$61,OCTUBRE!$Z$66:$Z$68,OCTUBRE!$Z$70:$Z$81,OCTUBRE!$Z$84:$Z$88,OCTUBRE!$Z$92:$Z$95,OCTUBRE!$Z$97:$Z$102,OCTUBRE!$Z$106:$Z$108,OCTUBRE!$Z$115:$Z$121,OCTUBRE!$Z$124:$Z$139,OCTUBRE!$Z$142:$Z$143,OCTUBRE!$Z$148,OCTUBRE!$Z$150:$Z$153,OCTUBRE!$Z$156,OCTUBRE!$Z$158:$Z$168,OCTUBRE!$Z$173:$Z$174,OCTUBRE!$Z$177:$Z$183,OCTUBRE!$Z$186,OCTUBRE!$Z$188:$Z$191,OCTUBRE!$Z$198:$Z$204,OCTUBRE!$Z$206:$Z$207,OCTUBRE!$Z$212:$Z$218,OCTUBRE!$Z$223:$Z$225,OCTUBRE!$Z$228:$Z$230,OCTUBRE!$Z$236:$Z$241,OCTUBRE!$Z$245:$Z$256</definedName>
    <definedName name="Compromisos_sep" localSheetId="18">[1]SEPTIEMBRE!$Z$17:$Z$19,[1]SEPTIEMBRE!$Z$21:$Z$33,[1]SEPTIEMBRE!$Z$36:$Z$41,[1]SEPTIEMBRE!$Z$45:$Z$48,[1]SEPTIEMBRE!$Z$50:$Z$55,[1]SEPTIEMBRE!$Z$59:$Z$61,[1]SEPTIEMBRE!$Z$66:$Z$68,[1]SEPTIEMBRE!$Z$70:$Z$81,[1]SEPTIEMBRE!$Z$84:$Z$88,[1]SEPTIEMBRE!$Z$92:$Z$95,[1]SEPTIEMBRE!$Z$97:$Z$102,[1]SEPTIEMBRE!$Z$106:$Z$108,[1]SEPTIEMBRE!$Z$115:$Z$121,[1]SEPTIEMBRE!$Z$124:$Z$139,[1]SEPTIEMBRE!$Z$142:$Z$143,[1]SEPTIEMBRE!$Z$148,[1]SEPTIEMBRE!$Z$150:$Z$153,[1]SEPTIEMBRE!$Z$156,[1]SEPTIEMBRE!$Z$158:$Z$167,[1]SEPTIEMBRE!$Z$172:$Z$173,[1]SEPTIEMBRE!$Z$176:$Z$182,[1]SEPTIEMBRE!$Z$185,[1]SEPTIEMBRE!$Z$187:$Z$190,[1]SEPTIEMBRE!$Z$195:$Z$201,[1]SEPTIEMBRE!$Z$203:$Z$204,[1]SEPTIEMBRE!$Z$211:$Z$217,[1]SEPTIEMBRE!$Z$222:$Z$224,[1]SEPTIEMBRE!$Z$227:$Z$229,[1]SEPTIEMBRE!$Z$235:$Z$240,[1]SEPTIEMBRE!$Z$244:$Z$255</definedName>
    <definedName name="Compromisos_sep" localSheetId="16">[1]SEPTIEMBRE!$Z$17:$Z$19,[1]SEPTIEMBRE!$Z$21:$Z$33,[1]SEPTIEMBRE!$Z$36:$Z$41,[1]SEPTIEMBRE!$Z$45:$Z$48,[1]SEPTIEMBRE!$Z$50:$Z$55,[1]SEPTIEMBRE!$Z$59:$Z$61,[1]SEPTIEMBRE!$Z$66:$Z$68,[1]SEPTIEMBRE!$Z$70:$Z$81,[1]SEPTIEMBRE!$Z$84:$Z$88,[1]SEPTIEMBRE!$Z$92:$Z$95,[1]SEPTIEMBRE!$Z$97:$Z$102,[1]SEPTIEMBRE!$Z$106:$Z$108,[1]SEPTIEMBRE!$Z$115:$Z$121,[1]SEPTIEMBRE!$Z$124:$Z$139,[1]SEPTIEMBRE!$Z$142:$Z$143,[1]SEPTIEMBRE!$Z$148,[1]SEPTIEMBRE!$Z$150:$Z$153,[1]SEPTIEMBRE!$Z$156,[1]SEPTIEMBRE!$Z$158:$Z$167,[1]SEPTIEMBRE!$Z$172:$Z$173,[1]SEPTIEMBRE!$Z$176:$Z$182,[1]SEPTIEMBRE!$Z$185,[1]SEPTIEMBRE!$Z$187:$Z$190,[1]SEPTIEMBRE!$Z$195:$Z$201,[1]SEPTIEMBRE!$Z$203:$Z$204,[1]SEPTIEMBRE!$Z$211:$Z$217,[1]SEPTIEMBRE!$Z$222:$Z$224,[1]SEPTIEMBRE!$Z$227:$Z$229,[1]SEPTIEMBRE!$Z$235:$Z$240,[1]SEPTIEMBRE!$Z$244:$Z$255</definedName>
    <definedName name="Compromisos_sep" localSheetId="19">[1]SEPTIEMBRE!$Z$17:$Z$19,[1]SEPTIEMBRE!$Z$21:$Z$33,[1]SEPTIEMBRE!$Z$36:$Z$41,[1]SEPTIEMBRE!$Z$45:$Z$48,[1]SEPTIEMBRE!$Z$50:$Z$55,[1]SEPTIEMBRE!$Z$59:$Z$61,[1]SEPTIEMBRE!$Z$66:$Z$68,[1]SEPTIEMBRE!$Z$70:$Z$81,[1]SEPTIEMBRE!$Z$84:$Z$88,[1]SEPTIEMBRE!$Z$92:$Z$95,[1]SEPTIEMBRE!$Z$97:$Z$102,[1]SEPTIEMBRE!$Z$106:$Z$108,[1]SEPTIEMBRE!$Z$115:$Z$121,[1]SEPTIEMBRE!$Z$124:$Z$139,[1]SEPTIEMBRE!$Z$142:$Z$143,[1]SEPTIEMBRE!$Z$148,[1]SEPTIEMBRE!$Z$150:$Z$153,[1]SEPTIEMBRE!$Z$156,[1]SEPTIEMBRE!$Z$158:$Z$167,[1]SEPTIEMBRE!$Z$172:$Z$173,[1]SEPTIEMBRE!$Z$176:$Z$182,[1]SEPTIEMBRE!$Z$185,[1]SEPTIEMBRE!$Z$187:$Z$190,[1]SEPTIEMBRE!$Z$195:$Z$201,[1]SEPTIEMBRE!$Z$203:$Z$204,[1]SEPTIEMBRE!$Z$211:$Z$217,[1]SEPTIEMBRE!$Z$222:$Z$224,[1]SEPTIEMBRE!$Z$227:$Z$229,[1]SEPTIEMBRE!$Z$235:$Z$240,[1]SEPTIEMBRE!$Z$244:$Z$255</definedName>
    <definedName name="Compromisos_sep" localSheetId="17">[1]SEPTIEMBRE!$Z$17:$Z$19,[1]SEPTIEMBRE!$Z$21:$Z$33,[1]SEPTIEMBRE!$Z$36:$Z$41,[1]SEPTIEMBRE!$Z$45:$Z$48,[1]SEPTIEMBRE!$Z$50:$Z$55,[1]SEPTIEMBRE!$Z$59:$Z$61,[1]SEPTIEMBRE!$Z$66:$Z$68,[1]SEPTIEMBRE!$Z$70:$Z$81,[1]SEPTIEMBRE!$Z$84:$Z$88,[1]SEPTIEMBRE!$Z$92:$Z$95,[1]SEPTIEMBRE!$Z$97:$Z$102,[1]SEPTIEMBRE!$Z$106:$Z$108,[1]SEPTIEMBRE!$Z$115:$Z$121,[1]SEPTIEMBRE!$Z$124:$Z$139,[1]SEPTIEMBRE!$Z$142:$Z$143,[1]SEPTIEMBRE!$Z$148,[1]SEPTIEMBRE!$Z$150:$Z$153,[1]SEPTIEMBRE!$Z$156,[1]SEPTIEMBRE!$Z$158:$Z$167,[1]SEPTIEMBRE!$Z$172:$Z$173,[1]SEPTIEMBRE!$Z$176:$Z$182,[1]SEPTIEMBRE!$Z$185,[1]SEPTIEMBRE!$Z$187:$Z$190,[1]SEPTIEMBRE!$Z$195:$Z$201,[1]SEPTIEMBRE!$Z$203:$Z$204,[1]SEPTIEMBRE!$Z$211:$Z$217,[1]SEPTIEMBRE!$Z$222:$Z$224,[1]SEPTIEMBRE!$Z$227:$Z$229,[1]SEPTIEMBRE!$Z$235:$Z$240,[1]SEPTIEMBRE!$Z$244:$Z$255</definedName>
    <definedName name="Compromisos_sep">SEPTIEMBRE!$Z$17:$Z$19,SEPTIEMBRE!$Z$21:$Z$33,SEPTIEMBRE!$Z$36:$Z$41,SEPTIEMBRE!$Z$45:$Z$48,SEPTIEMBRE!$Z$50:$Z$55,SEPTIEMBRE!$Z$59:$Z$61,SEPTIEMBRE!$Z$66:$Z$68,SEPTIEMBRE!$Z$70:$Z$81,SEPTIEMBRE!$Z$84:$Z$88,SEPTIEMBRE!$Z$92:$Z$95,SEPTIEMBRE!$Z$97:$Z$102,SEPTIEMBRE!$Z$106:$Z$108,SEPTIEMBRE!$Z$115:$Z$121,SEPTIEMBRE!$Z$124:$Z$139,SEPTIEMBRE!$Z$142:$Z$143,SEPTIEMBRE!$Z$148,SEPTIEMBRE!$Z$150:$Z$153,SEPTIEMBRE!$Z$156,SEPTIEMBRE!$Z$158:$Z$168,SEPTIEMBRE!$Z$173:$Z$174,SEPTIEMBRE!$Z$177:$Z$183,SEPTIEMBRE!$Z$186,SEPTIEMBRE!$Z$188:$Z$191,SEPTIEMBRE!$Z$198:$Z$204,SEPTIEMBRE!$Z$206:$Z$207,SEPTIEMBRE!$Z$212:$Z$218,SEPTIEMBRE!$Z$223:$Z$225,SEPTIEMBRE!$Z$228:$Z$230,SEPTIEMBRE!$Z$236:$Z$241,SEPTIEMBRE!$Z$245:$Z$256</definedName>
    <definedName name="Obligaciones_abr" localSheetId="18">[1]ABRIL!$AC$17:$AC$19,[1]ABRIL!$AC$21:$AC$33,[1]ABRIL!$AC$36:$AC$41,[1]ABRIL!$AC$45:$AC$48,[1]ABRIL!$AC$50:$AC$55,[1]ABRIL!$AC$59:$AC$61,[1]ABRIL!$AC$66:$AC$68,[1]ABRIL!$AC$70:$AC$81,[1]ABRIL!$AC$84:$AC$88,[1]ABRIL!$AC$92:$AC$95,[1]ABRIL!$AC$97:$AC$102,[1]ABRIL!$AC$106:$AC$108,[1]ABRIL!$AC$115:$AC$121,[1]ABRIL!$AC$124:$AC$139,[1]ABRIL!$AC$142:$AC$143,[1]ABRIL!$AC$148,[1]ABRIL!$AC$150:$AC$153,[1]ABRIL!$AC$156,[1]ABRIL!$AC$158:$AC$167,[1]ABRIL!$AC$172:$AC$173,[1]ABRIL!$AC$176:$AC$182,[1]ABRIL!$AC$185,[1]ABRIL!$AC$187:$AC$190,[1]ABRIL!$AC$195:$AC$201,[1]ABRIL!$AC$203:$AC$204,[1]ABRIL!$AC$211:$AC$217,[1]ABRIL!$AC$222:$AC$224,[1]ABRIL!$AC$227:$AC$229,[1]ABRIL!$AC$235:$AC$240,[1]ABRIL!$AC$244:$AC$255</definedName>
    <definedName name="Obligaciones_abr" localSheetId="16">[1]ABRIL!$AC$17:$AC$19,[1]ABRIL!$AC$21:$AC$33,[1]ABRIL!$AC$36:$AC$41,[1]ABRIL!$AC$45:$AC$48,[1]ABRIL!$AC$50:$AC$55,[1]ABRIL!$AC$59:$AC$61,[1]ABRIL!$AC$66:$AC$68,[1]ABRIL!$AC$70:$AC$81,[1]ABRIL!$AC$84:$AC$88,[1]ABRIL!$AC$92:$AC$95,[1]ABRIL!$AC$97:$AC$102,[1]ABRIL!$AC$106:$AC$108,[1]ABRIL!$AC$115:$AC$121,[1]ABRIL!$AC$124:$AC$139,[1]ABRIL!$AC$142:$AC$143,[1]ABRIL!$AC$148,[1]ABRIL!$AC$150:$AC$153,[1]ABRIL!$AC$156,[1]ABRIL!$AC$158:$AC$167,[1]ABRIL!$AC$172:$AC$173,[1]ABRIL!$AC$176:$AC$182,[1]ABRIL!$AC$185,[1]ABRIL!$AC$187:$AC$190,[1]ABRIL!$AC$195:$AC$201,[1]ABRIL!$AC$203:$AC$204,[1]ABRIL!$AC$211:$AC$217,[1]ABRIL!$AC$222:$AC$224,[1]ABRIL!$AC$227:$AC$229,[1]ABRIL!$AC$235:$AC$240,[1]ABRIL!$AC$244:$AC$255</definedName>
    <definedName name="Obligaciones_abr" localSheetId="19">[1]ABRIL!$AC$17:$AC$19,[1]ABRIL!$AC$21:$AC$33,[1]ABRIL!$AC$36:$AC$41,[1]ABRIL!$AC$45:$AC$48,[1]ABRIL!$AC$50:$AC$55,[1]ABRIL!$AC$59:$AC$61,[1]ABRIL!$AC$66:$AC$68,[1]ABRIL!$AC$70:$AC$81,[1]ABRIL!$AC$84:$AC$88,[1]ABRIL!$AC$92:$AC$95,[1]ABRIL!$AC$97:$AC$102,[1]ABRIL!$AC$106:$AC$108,[1]ABRIL!$AC$115:$AC$121,[1]ABRIL!$AC$124:$AC$139,[1]ABRIL!$AC$142:$AC$143,[1]ABRIL!$AC$148,[1]ABRIL!$AC$150:$AC$153,[1]ABRIL!$AC$156,[1]ABRIL!$AC$158:$AC$167,[1]ABRIL!$AC$172:$AC$173,[1]ABRIL!$AC$176:$AC$182,[1]ABRIL!$AC$185,[1]ABRIL!$AC$187:$AC$190,[1]ABRIL!$AC$195:$AC$201,[1]ABRIL!$AC$203:$AC$204,[1]ABRIL!$AC$211:$AC$217,[1]ABRIL!$AC$222:$AC$224,[1]ABRIL!$AC$227:$AC$229,[1]ABRIL!$AC$235:$AC$240,[1]ABRIL!$AC$244:$AC$255</definedName>
    <definedName name="Obligaciones_abr" localSheetId="17">[1]ABRIL!$AC$17:$AC$19,[1]ABRIL!$AC$21:$AC$33,[1]ABRIL!$AC$36:$AC$41,[1]ABRIL!$AC$45:$AC$48,[1]ABRIL!$AC$50:$AC$55,[1]ABRIL!$AC$59:$AC$61,[1]ABRIL!$AC$66:$AC$68,[1]ABRIL!$AC$70:$AC$81,[1]ABRIL!$AC$84:$AC$88,[1]ABRIL!$AC$92:$AC$95,[1]ABRIL!$AC$97:$AC$102,[1]ABRIL!$AC$106:$AC$108,[1]ABRIL!$AC$115:$AC$121,[1]ABRIL!$AC$124:$AC$139,[1]ABRIL!$AC$142:$AC$143,[1]ABRIL!$AC$148,[1]ABRIL!$AC$150:$AC$153,[1]ABRIL!$AC$156,[1]ABRIL!$AC$158:$AC$167,[1]ABRIL!$AC$172:$AC$173,[1]ABRIL!$AC$176:$AC$182,[1]ABRIL!$AC$185,[1]ABRIL!$AC$187:$AC$190,[1]ABRIL!$AC$195:$AC$201,[1]ABRIL!$AC$203:$AC$204,[1]ABRIL!$AC$211:$AC$217,[1]ABRIL!$AC$222:$AC$224,[1]ABRIL!$AC$227:$AC$229,[1]ABRIL!$AC$235:$AC$240,[1]ABRIL!$AC$244:$AC$255</definedName>
    <definedName name="Obligaciones_abr">ABRIL!$AC$17:$AC$19,ABRIL!$AC$21:$AC$33,ABRIL!$AC$36:$AC$41,ABRIL!$AC$45:$AC$48,ABRIL!$AC$50:$AC$55,ABRIL!$AC$59:$AC$61,ABRIL!$AC$66:$AC$68,ABRIL!$AC$70:$AC$81,ABRIL!$AC$84:$AC$88,ABRIL!$AC$92:$AC$95,ABRIL!$AC$97:$AC$102,ABRIL!$AC$106:$AC$108,ABRIL!$AC$115:$AC$121,ABRIL!$AC$124:$AC$139,ABRIL!$AC$142:$AC$143,ABRIL!$AC$148,ABRIL!$AC$150:$AC$153,ABRIL!$AC$156,ABRIL!$AC$158:$AC$168,ABRIL!$AC$173:$AC$174,ABRIL!$AC$177:$AC$183,ABRIL!$AC$186,ABRIL!$AC$188:$AC$191,ABRIL!$AC$198:$AC$204,ABRIL!$AC$206:$AC$207,ABRIL!$AC$212:$AC$218,ABRIL!$AC$223:$AC$225,ABRIL!$AC$228:$AC$230,ABRIL!$AC$236:$AC$241,ABRIL!$AC$245:$AC$256</definedName>
    <definedName name="Obligaciones_ago" localSheetId="18">[1]AGOSTO!$Z$17:$Z$19,[1]AGOSTO!$Z$21:$Z$33,[1]AGOSTO!$Z$36:$Z$41,[1]AGOSTO!$Z$45:$Z$48,[1]AGOSTO!$Z$50:$Z$55,[1]AGOSTO!$Z$59:$Z$61,[1]AGOSTO!$Z$66:$Z$68,[1]AGOSTO!$Z$70:$Z$81,[1]AGOSTO!$Z$84:$Z$88,[1]AGOSTO!$Z$92:$Z$95,[1]AGOSTO!$Z$97:$Z$102,[1]AGOSTO!$Z$106:$Z$108,[1]AGOSTO!$Z$115:$Z$121,[1]AGOSTO!$Z$124:$Z$138,[1]AGOSTO!$Z$138,[1]AGOSTO!$Z$139,[1]AGOSTO!$Z$142:$Z$143,[1]AGOSTO!$Z$148,[1]AGOSTO!$Z$150:$Z$153,[1]AGOSTO!$Z$156,[1]AGOSTO!$Z$158:$Z$167,[1]AGOSTO!$Z$172:$Z$173,[1]AGOSTO!$Z$176:$Z$182,[1]AGOSTO!$Z$185,[1]AGOSTO!$Z$187:$Z$190,[1]AGOSTO!$Z$195:$Z$201,[1]AGOSTO!$Z$203:$Z$204,[1]AGOSTO!$Z$211:$Z$217,[1]AGOSTO!$Z$222:$Z$224,[1]AGOSTO!$Z$227:$Z$229,[1]AGOSTO!$Z$235:$Z$240,[1]AGOSTO!$Z$244:$Z$255</definedName>
    <definedName name="Obligaciones_ago" localSheetId="16">[1]AGOSTO!$Z$17:$Z$19,[1]AGOSTO!$Z$21:$Z$33,[1]AGOSTO!$Z$36:$Z$41,[1]AGOSTO!$Z$45:$Z$48,[1]AGOSTO!$Z$50:$Z$55,[1]AGOSTO!$Z$59:$Z$61,[1]AGOSTO!$Z$66:$Z$68,[1]AGOSTO!$Z$70:$Z$81,[1]AGOSTO!$Z$84:$Z$88,[1]AGOSTO!$Z$92:$Z$95,[1]AGOSTO!$Z$97:$Z$102,[1]AGOSTO!$Z$106:$Z$108,[1]AGOSTO!$Z$115:$Z$121,[1]AGOSTO!$Z$124:$Z$138,[1]AGOSTO!$Z$138,[1]AGOSTO!$Z$139,[1]AGOSTO!$Z$142:$Z$143,[1]AGOSTO!$Z$148,[1]AGOSTO!$Z$150:$Z$153,[1]AGOSTO!$Z$156,[1]AGOSTO!$Z$158:$Z$167,[1]AGOSTO!$Z$172:$Z$173,[1]AGOSTO!$Z$176:$Z$182,[1]AGOSTO!$Z$185,[1]AGOSTO!$Z$187:$Z$190,[1]AGOSTO!$Z$195:$Z$201,[1]AGOSTO!$Z$203:$Z$204,[1]AGOSTO!$Z$211:$Z$217,[1]AGOSTO!$Z$222:$Z$224,[1]AGOSTO!$Z$227:$Z$229,[1]AGOSTO!$Z$235:$Z$240,[1]AGOSTO!$Z$244:$Z$255</definedName>
    <definedName name="Obligaciones_ago" localSheetId="19">[1]AGOSTO!$Z$17:$Z$19,[1]AGOSTO!$Z$21:$Z$33,[1]AGOSTO!$Z$36:$Z$41,[1]AGOSTO!$Z$45:$Z$48,[1]AGOSTO!$Z$50:$Z$55,[1]AGOSTO!$Z$59:$Z$61,[1]AGOSTO!$Z$66:$Z$68,[1]AGOSTO!$Z$70:$Z$81,[1]AGOSTO!$Z$84:$Z$88,[1]AGOSTO!$Z$92:$Z$95,[1]AGOSTO!$Z$97:$Z$102,[1]AGOSTO!$Z$106:$Z$108,[1]AGOSTO!$Z$115:$Z$121,[1]AGOSTO!$Z$124:$Z$138,[1]AGOSTO!$Z$138,[1]AGOSTO!$Z$139,[1]AGOSTO!$Z$142:$Z$143,[1]AGOSTO!$Z$148,[1]AGOSTO!$Z$150:$Z$153,[1]AGOSTO!$Z$156,[1]AGOSTO!$Z$158:$Z$167,[1]AGOSTO!$Z$172:$Z$173,[1]AGOSTO!$Z$176:$Z$182,[1]AGOSTO!$Z$185,[1]AGOSTO!$Z$187:$Z$190,[1]AGOSTO!$Z$195:$Z$201,[1]AGOSTO!$Z$203:$Z$204,[1]AGOSTO!$Z$211:$Z$217,[1]AGOSTO!$Z$222:$Z$224,[1]AGOSTO!$Z$227:$Z$229,[1]AGOSTO!$Z$235:$Z$240,[1]AGOSTO!$Z$244:$Z$255</definedName>
    <definedName name="Obligaciones_ago" localSheetId="17">[1]AGOSTO!$Z$17:$Z$19,[1]AGOSTO!$Z$21:$Z$33,[1]AGOSTO!$Z$36:$Z$41,[1]AGOSTO!$Z$45:$Z$48,[1]AGOSTO!$Z$50:$Z$55,[1]AGOSTO!$Z$59:$Z$61,[1]AGOSTO!$Z$66:$Z$68,[1]AGOSTO!$Z$70:$Z$81,[1]AGOSTO!$Z$84:$Z$88,[1]AGOSTO!$Z$92:$Z$95,[1]AGOSTO!$Z$97:$Z$102,[1]AGOSTO!$Z$106:$Z$108,[1]AGOSTO!$Z$115:$Z$121,[1]AGOSTO!$Z$124:$Z$138,[1]AGOSTO!$Z$138,[1]AGOSTO!$Z$139,[1]AGOSTO!$Z$142:$Z$143,[1]AGOSTO!$Z$148,[1]AGOSTO!$Z$150:$Z$153,[1]AGOSTO!$Z$156,[1]AGOSTO!$Z$158:$Z$167,[1]AGOSTO!$Z$172:$Z$173,[1]AGOSTO!$Z$176:$Z$182,[1]AGOSTO!$Z$185,[1]AGOSTO!$Z$187:$Z$190,[1]AGOSTO!$Z$195:$Z$201,[1]AGOSTO!$Z$203:$Z$204,[1]AGOSTO!$Z$211:$Z$217,[1]AGOSTO!$Z$222:$Z$224,[1]AGOSTO!$Z$227:$Z$229,[1]AGOSTO!$Z$235:$Z$240,[1]AGOSTO!$Z$244:$Z$255</definedName>
    <definedName name="Obligaciones_ago">AGOSTO!$Z$17:$Z$19,AGOSTO!$Z$21:$Z$33,AGOSTO!$Z$36:$Z$41,AGOSTO!$Z$45:$Z$48,AGOSTO!$Z$50:$Z$55,AGOSTO!$Z$59:$Z$61,AGOSTO!$Z$66:$Z$68,AGOSTO!$Z$70:$Z$81,AGOSTO!$Z$84:$Z$88,AGOSTO!$Z$92:$Z$95,AGOSTO!$Z$97:$Z$102,AGOSTO!$Z$106:$Z$108,AGOSTO!$Z$115:$Z$121,AGOSTO!$Z$124:$Z$138,AGOSTO!$Z$138,AGOSTO!$Z$139,AGOSTO!$Z$142:$Z$143,AGOSTO!$Z$148,AGOSTO!$Z$150:$Z$153,AGOSTO!$Z$156,AGOSTO!$Z$158:$Z$168,AGOSTO!$Z$173:$Z$174,AGOSTO!$Z$177:$Z$183,AGOSTO!$Z$186,AGOSTO!$Z$188:$Z$191,AGOSTO!$Z$198:$Z$204,AGOSTO!$Z$206:$Z$207,AGOSTO!$Z$212:$Z$218,AGOSTO!$Z$223:$Z$225,AGOSTO!$Z$228:$Z$230,AGOSTO!$Z$236:$Z$241,AGOSTO!$Z$245:$Z$256</definedName>
    <definedName name="Obligaciones_dic" localSheetId="18">[1]DICIEMBRE!$AC$17:$AC$19,[1]DICIEMBRE!$AC$21:$AC$33,[1]DICIEMBRE!$AC$36:$AC$41,[1]DICIEMBRE!$AC$45:$AC$48,[1]DICIEMBRE!$AC$50:$AC$55,[1]DICIEMBRE!$AC$59:$AC$61,[1]DICIEMBRE!$AC$66:$AC$68,[1]DICIEMBRE!$AC$70:$AC$81,[1]DICIEMBRE!$AC$84:$AC$88,[1]DICIEMBRE!$AC$92:$AC$95,[1]DICIEMBRE!$AC$97:$AC$102,[1]DICIEMBRE!$AC$106:$AC$108,[1]DICIEMBRE!$AC$115:$AC$121,[1]DICIEMBRE!$AC$124:$AC$139,[1]DICIEMBRE!$AC$142:$AC$143,[1]DICIEMBRE!$AC$148,[1]DICIEMBRE!$AC$150:$AC$153,[1]DICIEMBRE!$AC$156,[1]DICIEMBRE!$AC$158:$AC$167,[1]DICIEMBRE!$AC$172:$AC$173,[1]DICIEMBRE!$AC$176:$AC$182,[1]DICIEMBRE!$AC$185,[1]DICIEMBRE!$AC$187:$AC$190,[1]DICIEMBRE!$AC$195:$AC$201,[1]DICIEMBRE!$AC$203:$AC$204,[1]DICIEMBRE!$AC$211:$AC$217,[1]DICIEMBRE!$AC$222:$AC$224,[1]DICIEMBRE!$AC$227:$AC$229,[1]DICIEMBRE!$AC$235:$AC$240,[1]DICIEMBRE!$AC$244:$AC$255</definedName>
    <definedName name="Obligaciones_dic" localSheetId="16">[1]DICIEMBRE!$AC$17:$AC$19,[1]DICIEMBRE!$AC$21:$AC$33,[1]DICIEMBRE!$AC$36:$AC$41,[1]DICIEMBRE!$AC$45:$AC$48,[1]DICIEMBRE!$AC$50:$AC$55,[1]DICIEMBRE!$AC$59:$AC$61,[1]DICIEMBRE!$AC$66:$AC$68,[1]DICIEMBRE!$AC$70:$AC$81,[1]DICIEMBRE!$AC$84:$AC$88,[1]DICIEMBRE!$AC$92:$AC$95,[1]DICIEMBRE!$AC$97:$AC$102,[1]DICIEMBRE!$AC$106:$AC$108,[1]DICIEMBRE!$AC$115:$AC$121,[1]DICIEMBRE!$AC$124:$AC$139,[1]DICIEMBRE!$AC$142:$AC$143,[1]DICIEMBRE!$AC$148,[1]DICIEMBRE!$AC$150:$AC$153,[1]DICIEMBRE!$AC$156,[1]DICIEMBRE!$AC$158:$AC$167,[1]DICIEMBRE!$AC$172:$AC$173,[1]DICIEMBRE!$AC$176:$AC$182,[1]DICIEMBRE!$AC$185,[1]DICIEMBRE!$AC$187:$AC$190,[1]DICIEMBRE!$AC$195:$AC$201,[1]DICIEMBRE!$AC$203:$AC$204,[1]DICIEMBRE!$AC$211:$AC$217,[1]DICIEMBRE!$AC$222:$AC$224,[1]DICIEMBRE!$AC$227:$AC$229,[1]DICIEMBRE!$AC$235:$AC$240,[1]DICIEMBRE!$AC$244:$AC$255</definedName>
    <definedName name="Obligaciones_dic" localSheetId="19">[1]DICIEMBRE!$AC$17:$AC$19,[1]DICIEMBRE!$AC$21:$AC$33,[1]DICIEMBRE!$AC$36:$AC$41,[1]DICIEMBRE!$AC$45:$AC$48,[1]DICIEMBRE!$AC$50:$AC$55,[1]DICIEMBRE!$AC$59:$AC$61,[1]DICIEMBRE!$AC$66:$AC$68,[1]DICIEMBRE!$AC$70:$AC$81,[1]DICIEMBRE!$AC$84:$AC$88,[1]DICIEMBRE!$AC$92:$AC$95,[1]DICIEMBRE!$AC$97:$AC$102,[1]DICIEMBRE!$AC$106:$AC$108,[1]DICIEMBRE!$AC$115:$AC$121,[1]DICIEMBRE!$AC$124:$AC$139,[1]DICIEMBRE!$AC$142:$AC$143,[1]DICIEMBRE!$AC$148,[1]DICIEMBRE!$AC$150:$AC$153,[1]DICIEMBRE!$AC$156,[1]DICIEMBRE!$AC$158:$AC$167,[1]DICIEMBRE!$AC$172:$AC$173,[1]DICIEMBRE!$AC$176:$AC$182,[1]DICIEMBRE!$AC$185,[1]DICIEMBRE!$AC$187:$AC$190,[1]DICIEMBRE!$AC$195:$AC$201,[1]DICIEMBRE!$AC$203:$AC$204,[1]DICIEMBRE!$AC$211:$AC$217,[1]DICIEMBRE!$AC$222:$AC$224,[1]DICIEMBRE!$AC$227:$AC$229,[1]DICIEMBRE!$AC$235:$AC$240,[1]DICIEMBRE!$AC$244:$AC$255</definedName>
    <definedName name="Obligaciones_dic" localSheetId="17">[1]DICIEMBRE!$AC$17:$AC$19,[1]DICIEMBRE!$AC$21:$AC$33,[1]DICIEMBRE!$AC$36:$AC$41,[1]DICIEMBRE!$AC$45:$AC$48,[1]DICIEMBRE!$AC$50:$AC$55,[1]DICIEMBRE!$AC$59:$AC$61,[1]DICIEMBRE!$AC$66:$AC$68,[1]DICIEMBRE!$AC$70:$AC$81,[1]DICIEMBRE!$AC$84:$AC$88,[1]DICIEMBRE!$AC$92:$AC$95,[1]DICIEMBRE!$AC$97:$AC$102,[1]DICIEMBRE!$AC$106:$AC$108,[1]DICIEMBRE!$AC$115:$AC$121,[1]DICIEMBRE!$AC$124:$AC$139,[1]DICIEMBRE!$AC$142:$AC$143,[1]DICIEMBRE!$AC$148,[1]DICIEMBRE!$AC$150:$AC$153,[1]DICIEMBRE!$AC$156,[1]DICIEMBRE!$AC$158:$AC$167,[1]DICIEMBRE!$AC$172:$AC$173,[1]DICIEMBRE!$AC$176:$AC$182,[1]DICIEMBRE!$AC$185,[1]DICIEMBRE!$AC$187:$AC$190,[1]DICIEMBRE!$AC$195:$AC$201,[1]DICIEMBRE!$AC$203:$AC$204,[1]DICIEMBRE!$AC$211:$AC$217,[1]DICIEMBRE!$AC$222:$AC$224,[1]DICIEMBRE!$AC$227:$AC$229,[1]DICIEMBRE!$AC$235:$AC$240,[1]DICIEMBRE!$AC$244:$AC$255</definedName>
    <definedName name="Obligaciones_dic">DICIEMBRE!$AC$17:$AC$19,DICIEMBRE!$AC$21:$AC$33,DICIEMBRE!$AC$36:$AC$41,DICIEMBRE!$AC$45:$AC$48,DICIEMBRE!$AC$50:$AC$55,DICIEMBRE!$AC$59:$AC$61,DICIEMBRE!$AC$66:$AC$68,DICIEMBRE!$AC$70:$AC$81,DICIEMBRE!$AC$84:$AC$88,DICIEMBRE!$AC$92:$AC$95,DICIEMBRE!$AC$97:$AC$102,DICIEMBRE!$AC$106:$AC$108,DICIEMBRE!$AC$115:$AC$121,DICIEMBRE!$AC$124:$AC$139,DICIEMBRE!$AC$142:$AC$143,DICIEMBRE!$AC$148,DICIEMBRE!$AC$150:$AC$153,DICIEMBRE!$AC$156,DICIEMBRE!$AC$158:$AC$168,DICIEMBRE!$AC$173:$AC$174,DICIEMBRE!$AC$177:$AC$183,DICIEMBRE!$AC$186,DICIEMBRE!$AC$188:$AC$191,DICIEMBRE!$AC$198:$AC$204,DICIEMBRE!$AC$206:$AC$207,DICIEMBRE!$AC$212:$AC$218,DICIEMBRE!$AC$223:$AC$225,DICIEMBRE!$AC$228:$AC$230,DICIEMBRE!$AC$236:$AC$241,DICIEMBRE!$AC$245:$AC$256</definedName>
    <definedName name="Obligaciones_ene" localSheetId="18">[1]ENERO!$AC$17:$AC$19,[1]ENERO!$AC$21:$AC$33,[1]ENERO!$AC$36:$AC$41,[1]ENERO!$AC$45:$AC$48,[1]ENERO!$AC$50:$AC$55,[1]ENERO!$AC$59:$AC$61,[1]ENERO!$AC$66:$AC$68,[1]ENERO!$AC$70:$AC$81,[1]ENERO!$AC$84:$AC$88,[1]ENERO!$AC$92:$AC$95,[1]ENERO!$AC$97:$AC$102,[1]ENERO!$AC$106:$AC$108,[1]ENERO!$AC$115:$AC$121,[1]ENERO!$AC$124:$AC$139,[1]ENERO!$AC$142:$AC$143,[1]ENERO!$AC$148,[1]ENERO!$AC$150:$AC$153,[1]ENERO!$AC$156,[1]ENERO!$AC$158:$AC$167,[1]ENERO!$AC$172:$AC$173,[1]ENERO!$AC$176:$AC$182,[1]ENERO!$AC$185,[1]ENERO!$AC$187:$AC$190,[1]ENERO!$AC$195:$AC$201,[1]ENERO!$AC$203:$AC$204,[1]ENERO!$AC$211:$AC$217,[1]ENERO!$AC$222:$AC$224,[1]ENERO!$AC$227:$AC$229,[1]ENERO!$AC$235:$AC$240,[1]ENERO!$AC$244:$AC$255</definedName>
    <definedName name="Obligaciones_ene" localSheetId="16">[1]ENERO!$AC$17:$AC$19,[1]ENERO!$AC$21:$AC$33,[1]ENERO!$AC$36:$AC$41,[1]ENERO!$AC$45:$AC$48,[1]ENERO!$AC$50:$AC$55,[1]ENERO!$AC$59:$AC$61,[1]ENERO!$AC$66:$AC$68,[1]ENERO!$AC$70:$AC$81,[1]ENERO!$AC$84:$AC$88,[1]ENERO!$AC$92:$AC$95,[1]ENERO!$AC$97:$AC$102,[1]ENERO!$AC$106:$AC$108,[1]ENERO!$AC$115:$AC$121,[1]ENERO!$AC$124:$AC$139,[1]ENERO!$AC$142:$AC$143,[1]ENERO!$AC$148,[1]ENERO!$AC$150:$AC$153,[1]ENERO!$AC$156,[1]ENERO!$AC$158:$AC$167,[1]ENERO!$AC$172:$AC$173,[1]ENERO!$AC$176:$AC$182,[1]ENERO!$AC$185,[1]ENERO!$AC$187:$AC$190,[1]ENERO!$AC$195:$AC$201,[1]ENERO!$AC$203:$AC$204,[1]ENERO!$AC$211:$AC$217,[1]ENERO!$AC$222:$AC$224,[1]ENERO!$AC$227:$AC$229,[1]ENERO!$AC$235:$AC$240,[1]ENERO!$AC$244:$AC$255</definedName>
    <definedName name="Obligaciones_ene" localSheetId="19">[1]ENERO!$AC$17:$AC$19,[1]ENERO!$AC$21:$AC$33,[1]ENERO!$AC$36:$AC$41,[1]ENERO!$AC$45:$AC$48,[1]ENERO!$AC$50:$AC$55,[1]ENERO!$AC$59:$AC$61,[1]ENERO!$AC$66:$AC$68,[1]ENERO!$AC$70:$AC$81,[1]ENERO!$AC$84:$AC$88,[1]ENERO!$AC$92:$AC$95,[1]ENERO!$AC$97:$AC$102,[1]ENERO!$AC$106:$AC$108,[1]ENERO!$AC$115:$AC$121,[1]ENERO!$AC$124:$AC$139,[1]ENERO!$AC$142:$AC$143,[1]ENERO!$AC$148,[1]ENERO!$AC$150:$AC$153,[1]ENERO!$AC$156,[1]ENERO!$AC$158:$AC$167,[1]ENERO!$AC$172:$AC$173,[1]ENERO!$AC$176:$AC$182,[1]ENERO!$AC$185,[1]ENERO!$AC$187:$AC$190,[1]ENERO!$AC$195:$AC$201,[1]ENERO!$AC$203:$AC$204,[1]ENERO!$AC$211:$AC$217,[1]ENERO!$AC$222:$AC$224,[1]ENERO!$AC$227:$AC$229,[1]ENERO!$AC$235:$AC$240,[1]ENERO!$AC$244:$AC$255</definedName>
    <definedName name="Obligaciones_ene" localSheetId="17">[1]ENERO!$AC$17:$AC$19,[1]ENERO!$AC$21:$AC$33,[1]ENERO!$AC$36:$AC$41,[1]ENERO!$AC$45:$AC$48,[1]ENERO!$AC$50:$AC$55,[1]ENERO!$AC$59:$AC$61,[1]ENERO!$AC$66:$AC$68,[1]ENERO!$AC$70:$AC$81,[1]ENERO!$AC$84:$AC$88,[1]ENERO!$AC$92:$AC$95,[1]ENERO!$AC$97:$AC$102,[1]ENERO!$AC$106:$AC$108,[1]ENERO!$AC$115:$AC$121,[1]ENERO!$AC$124:$AC$139,[1]ENERO!$AC$142:$AC$143,[1]ENERO!$AC$148,[1]ENERO!$AC$150:$AC$153,[1]ENERO!$AC$156,[1]ENERO!$AC$158:$AC$167,[1]ENERO!$AC$172:$AC$173,[1]ENERO!$AC$176:$AC$182,[1]ENERO!$AC$185,[1]ENERO!$AC$187:$AC$190,[1]ENERO!$AC$195:$AC$201,[1]ENERO!$AC$203:$AC$204,[1]ENERO!$AC$211:$AC$217,[1]ENERO!$AC$222:$AC$224,[1]ENERO!$AC$227:$AC$229,[1]ENERO!$AC$235:$AC$240,[1]ENERO!$AC$244:$AC$255</definedName>
    <definedName name="Obligaciones_ene">ENERO!$AC$17:$AC$19,ENERO!$AC$21:$AC$33,ENERO!$AC$36:$AC$41,ENERO!$AC$45:$AC$48,ENERO!$AC$50:$AC$55,ENERO!$AC$59:$AC$61,ENERO!$AC$66:$AC$68,ENERO!$AC$70:$AC$81,ENERO!$AC$84:$AC$88,ENERO!$AC$92:$AC$95,ENERO!$AC$97:$AC$102,ENERO!$AC$106:$AC$108,ENERO!$AC$115:$AC$121,ENERO!$AC$124:$AC$139,ENERO!$AC$142:$AC$143,ENERO!$AC$148,ENERO!$AC$150:$AC$153,ENERO!$AC$156,ENERO!$AC$158:$AC$168,ENERO!$AC$173:$AC$174,ENERO!$AC$177:$AC$183,ENERO!$AC$186,ENERO!$AC$188:$AC$191,ENERO!$AC$198:$AC$204,ENERO!$AC$206:$AC$207,ENERO!$AC$212:$AC$218,ENERO!$AC$223:$AC$225,ENERO!$AC$228:$AC$230,ENERO!$AC$236:$AC$241,ENERO!$AC$245:$AC$256</definedName>
    <definedName name="Obligaciones_feb" localSheetId="18">[1]FEBRERO!$AC$17:$AC$19,[1]FEBRERO!$AC$21:$AC$33,[1]FEBRERO!$AC$36:$AC$41,[1]FEBRERO!$AC$45:$AC$48,[1]FEBRERO!$AC$50:$AC$55,[1]FEBRERO!$AC$59:$AC$61,[1]FEBRERO!$AC$66:$AC$68,[1]FEBRERO!$AC$70:$AC$81,[1]FEBRERO!$AC$84:$AC$88,[1]FEBRERO!$AC$92:$AC$95,[1]FEBRERO!$AC$97:$AC$102,[1]FEBRERO!$AC$106:$AC$108,[1]FEBRERO!$AC$115:$AC$121,[1]FEBRERO!$AC$124:$AC$139,[1]FEBRERO!$AC$142:$AC$143,[1]FEBRERO!$AC$148,[1]FEBRERO!$AC$150:$AC$153,[1]FEBRERO!$AC$156,[1]FEBRERO!$AC$158:$AC$167,[1]FEBRERO!$AC$172:$AC$173,[1]FEBRERO!$AC$176:$AC$182,[1]FEBRERO!$AC$185,[1]FEBRERO!$AC$187:$AC$190,[1]FEBRERO!$AC$195:$AC$201,[1]FEBRERO!$AC$203:$AC$204,[1]FEBRERO!$AC$211:$AC$217,[1]FEBRERO!$AC$222:$AC$224,[1]FEBRERO!$AC$227:$AC$229,[1]FEBRERO!$AC$235:$AC$240,[1]FEBRERO!$AC$244:$AC$255</definedName>
    <definedName name="Obligaciones_feb" localSheetId="16">[1]FEBRERO!$AC$17:$AC$19,[1]FEBRERO!$AC$21:$AC$33,[1]FEBRERO!$AC$36:$AC$41,[1]FEBRERO!$AC$45:$AC$48,[1]FEBRERO!$AC$50:$AC$55,[1]FEBRERO!$AC$59:$AC$61,[1]FEBRERO!$AC$66:$AC$68,[1]FEBRERO!$AC$70:$AC$81,[1]FEBRERO!$AC$84:$AC$88,[1]FEBRERO!$AC$92:$AC$95,[1]FEBRERO!$AC$97:$AC$102,[1]FEBRERO!$AC$106:$AC$108,[1]FEBRERO!$AC$115:$AC$121,[1]FEBRERO!$AC$124:$AC$139,[1]FEBRERO!$AC$142:$AC$143,[1]FEBRERO!$AC$148,[1]FEBRERO!$AC$150:$AC$153,[1]FEBRERO!$AC$156,[1]FEBRERO!$AC$158:$AC$167,[1]FEBRERO!$AC$172:$AC$173,[1]FEBRERO!$AC$176:$AC$182,[1]FEBRERO!$AC$185,[1]FEBRERO!$AC$187:$AC$190,[1]FEBRERO!$AC$195:$AC$201,[1]FEBRERO!$AC$203:$AC$204,[1]FEBRERO!$AC$211:$AC$217,[1]FEBRERO!$AC$222:$AC$224,[1]FEBRERO!$AC$227:$AC$229,[1]FEBRERO!$AC$235:$AC$240,[1]FEBRERO!$AC$244:$AC$255</definedName>
    <definedName name="Obligaciones_feb" localSheetId="19">[1]FEBRERO!$AC$17:$AC$19,[1]FEBRERO!$AC$21:$AC$33,[1]FEBRERO!$AC$36:$AC$41,[1]FEBRERO!$AC$45:$AC$48,[1]FEBRERO!$AC$50:$AC$55,[1]FEBRERO!$AC$59:$AC$61,[1]FEBRERO!$AC$66:$AC$68,[1]FEBRERO!$AC$70:$AC$81,[1]FEBRERO!$AC$84:$AC$88,[1]FEBRERO!$AC$92:$AC$95,[1]FEBRERO!$AC$97:$AC$102,[1]FEBRERO!$AC$106:$AC$108,[1]FEBRERO!$AC$115:$AC$121,[1]FEBRERO!$AC$124:$AC$139,[1]FEBRERO!$AC$142:$AC$143,[1]FEBRERO!$AC$148,[1]FEBRERO!$AC$150:$AC$153,[1]FEBRERO!$AC$156,[1]FEBRERO!$AC$158:$AC$167,[1]FEBRERO!$AC$172:$AC$173,[1]FEBRERO!$AC$176:$AC$182,[1]FEBRERO!$AC$185,[1]FEBRERO!$AC$187:$AC$190,[1]FEBRERO!$AC$195:$AC$201,[1]FEBRERO!$AC$203:$AC$204,[1]FEBRERO!$AC$211:$AC$217,[1]FEBRERO!$AC$222:$AC$224,[1]FEBRERO!$AC$227:$AC$229,[1]FEBRERO!$AC$235:$AC$240,[1]FEBRERO!$AC$244:$AC$255</definedName>
    <definedName name="Obligaciones_feb" localSheetId="17">[1]FEBRERO!$AC$17:$AC$19,[1]FEBRERO!$AC$21:$AC$33,[1]FEBRERO!$AC$36:$AC$41,[1]FEBRERO!$AC$45:$AC$48,[1]FEBRERO!$AC$50:$AC$55,[1]FEBRERO!$AC$59:$AC$61,[1]FEBRERO!$AC$66:$AC$68,[1]FEBRERO!$AC$70:$AC$81,[1]FEBRERO!$AC$84:$AC$88,[1]FEBRERO!$AC$92:$AC$95,[1]FEBRERO!$AC$97:$AC$102,[1]FEBRERO!$AC$106:$AC$108,[1]FEBRERO!$AC$115:$AC$121,[1]FEBRERO!$AC$124:$AC$139,[1]FEBRERO!$AC$142:$AC$143,[1]FEBRERO!$AC$148,[1]FEBRERO!$AC$150:$AC$153,[1]FEBRERO!$AC$156,[1]FEBRERO!$AC$158:$AC$167,[1]FEBRERO!$AC$172:$AC$173,[1]FEBRERO!$AC$176:$AC$182,[1]FEBRERO!$AC$185,[1]FEBRERO!$AC$187:$AC$190,[1]FEBRERO!$AC$195:$AC$201,[1]FEBRERO!$AC$203:$AC$204,[1]FEBRERO!$AC$211:$AC$217,[1]FEBRERO!$AC$222:$AC$224,[1]FEBRERO!$AC$227:$AC$229,[1]FEBRERO!$AC$235:$AC$240,[1]FEBRERO!$AC$244:$AC$255</definedName>
    <definedName name="Obligaciones_feb">FEBRERO!$AC$17:$AC$19,FEBRERO!$AC$21:$AC$33,FEBRERO!$AC$36:$AC$41,FEBRERO!$AC$45:$AC$48,FEBRERO!$AC$50:$AC$55,FEBRERO!$AC$59:$AC$61,FEBRERO!$AC$66:$AC$68,FEBRERO!$AC$70:$AC$81,FEBRERO!$AC$84:$AC$88,FEBRERO!$AC$92:$AC$95,FEBRERO!$AC$97:$AC$102,FEBRERO!$AC$106:$AC$108,FEBRERO!$AC$115:$AC$121,FEBRERO!$AC$124:$AC$139,FEBRERO!$AC$142:$AC$143,FEBRERO!$AC$148,FEBRERO!$AC$150:$AC$153,FEBRERO!$AC$156,FEBRERO!$AC$158:$AC$168,FEBRERO!$AC$173:$AC$174,FEBRERO!$AC$177:$AC$183,FEBRERO!$AC$186,FEBRERO!$AC$188:$AC$191,FEBRERO!$AC$198:$AC$204,FEBRERO!$AC$206:$AC$207,FEBRERO!$AC$212:$AC$218,FEBRERO!$AC$223:$AC$225,FEBRERO!$AC$228:$AC$230,FEBRERO!$AC$236:$AC$241,FEBRERO!$AC$245:$AC$256</definedName>
    <definedName name="Obligaciones_jul" localSheetId="18">[1]JULIO!$AC$17:$AC$19,[1]JULIO!$AC$21:$AC$33,[1]JULIO!$AC$36:$AC$41,[1]JULIO!$AC$45:$AC$48,[1]JULIO!$AC$50:$AC$55,[1]JULIO!$AC$59:$AC$61,[1]JULIO!$AC$66:$AC$68,[1]JULIO!$AC$70:$AC$81,[1]JULIO!$AC$84:$AC$88,[1]JULIO!$AC$92:$AC$95,[1]JULIO!$AC$97:$AC$102,[1]JULIO!$AC$106:$AC$108,[1]JULIO!$AC$115:$AC$121,[1]JULIO!$AC$124:$AC$139,[1]JULIO!$AC$142:$AC$143,[1]JULIO!$AC$148,[1]JULIO!$AC$150:$AC$153,[1]JULIO!$AC$156,[1]JULIO!$AC$158:$AC$167,[1]JULIO!$AC$172:$AC$173,[1]JULIO!$AC$176:$AC$182,[1]JULIO!$AC$185,[1]JULIO!$AC$187:$AC$190,[1]JULIO!$AC$195:$AC$201,[1]JULIO!$AC$203:$AC$204,[1]JULIO!$AC$211:$AC$217,[1]JULIO!$AC$222:$AC$224,[1]JULIO!$AC$227:$AC$229,[1]JULIO!$AC$235:$AC$240,[1]JULIO!$AC$244:$AC$255</definedName>
    <definedName name="Obligaciones_jul" localSheetId="16">[1]JULIO!$AC$17:$AC$19,[1]JULIO!$AC$21:$AC$33,[1]JULIO!$AC$36:$AC$41,[1]JULIO!$AC$45:$AC$48,[1]JULIO!$AC$50:$AC$55,[1]JULIO!$AC$59:$AC$61,[1]JULIO!$AC$66:$AC$68,[1]JULIO!$AC$70:$AC$81,[1]JULIO!$AC$84:$AC$88,[1]JULIO!$AC$92:$AC$95,[1]JULIO!$AC$97:$AC$102,[1]JULIO!$AC$106:$AC$108,[1]JULIO!$AC$115:$AC$121,[1]JULIO!$AC$124:$AC$139,[1]JULIO!$AC$142:$AC$143,[1]JULIO!$AC$148,[1]JULIO!$AC$150:$AC$153,[1]JULIO!$AC$156,[1]JULIO!$AC$158:$AC$167,[1]JULIO!$AC$172:$AC$173,[1]JULIO!$AC$176:$AC$182,[1]JULIO!$AC$185,[1]JULIO!$AC$187:$AC$190,[1]JULIO!$AC$195:$AC$201,[1]JULIO!$AC$203:$AC$204,[1]JULIO!$AC$211:$AC$217,[1]JULIO!$AC$222:$AC$224,[1]JULIO!$AC$227:$AC$229,[1]JULIO!$AC$235:$AC$240,[1]JULIO!$AC$244:$AC$255</definedName>
    <definedName name="Obligaciones_jul" localSheetId="19">[1]JULIO!$AC$17:$AC$19,[1]JULIO!$AC$21:$AC$33,[1]JULIO!$AC$36:$AC$41,[1]JULIO!$AC$45:$AC$48,[1]JULIO!$AC$50:$AC$55,[1]JULIO!$AC$59:$AC$61,[1]JULIO!$AC$66:$AC$68,[1]JULIO!$AC$70:$AC$81,[1]JULIO!$AC$84:$AC$88,[1]JULIO!$AC$92:$AC$95,[1]JULIO!$AC$97:$AC$102,[1]JULIO!$AC$106:$AC$108,[1]JULIO!$AC$115:$AC$121,[1]JULIO!$AC$124:$AC$139,[1]JULIO!$AC$142:$AC$143,[1]JULIO!$AC$148,[1]JULIO!$AC$150:$AC$153,[1]JULIO!$AC$156,[1]JULIO!$AC$158:$AC$167,[1]JULIO!$AC$172:$AC$173,[1]JULIO!$AC$176:$AC$182,[1]JULIO!$AC$185,[1]JULIO!$AC$187:$AC$190,[1]JULIO!$AC$195:$AC$201,[1]JULIO!$AC$203:$AC$204,[1]JULIO!$AC$211:$AC$217,[1]JULIO!$AC$222:$AC$224,[1]JULIO!$AC$227:$AC$229,[1]JULIO!$AC$235:$AC$240,[1]JULIO!$AC$244:$AC$255</definedName>
    <definedName name="Obligaciones_jul" localSheetId="17">[1]JULIO!$AC$17:$AC$19,[1]JULIO!$AC$21:$AC$33,[1]JULIO!$AC$36:$AC$41,[1]JULIO!$AC$45:$AC$48,[1]JULIO!$AC$50:$AC$55,[1]JULIO!$AC$59:$AC$61,[1]JULIO!$AC$66:$AC$68,[1]JULIO!$AC$70:$AC$81,[1]JULIO!$AC$84:$AC$88,[1]JULIO!$AC$92:$AC$95,[1]JULIO!$AC$97:$AC$102,[1]JULIO!$AC$106:$AC$108,[1]JULIO!$AC$115:$AC$121,[1]JULIO!$AC$124:$AC$139,[1]JULIO!$AC$142:$AC$143,[1]JULIO!$AC$148,[1]JULIO!$AC$150:$AC$153,[1]JULIO!$AC$156,[1]JULIO!$AC$158:$AC$167,[1]JULIO!$AC$172:$AC$173,[1]JULIO!$AC$176:$AC$182,[1]JULIO!$AC$185,[1]JULIO!$AC$187:$AC$190,[1]JULIO!$AC$195:$AC$201,[1]JULIO!$AC$203:$AC$204,[1]JULIO!$AC$211:$AC$217,[1]JULIO!$AC$222:$AC$224,[1]JULIO!$AC$227:$AC$229,[1]JULIO!$AC$235:$AC$240,[1]JULIO!$AC$244:$AC$255</definedName>
    <definedName name="Obligaciones_jul">JULIO!$AC$17:$AC$19,JULIO!$AC$21:$AC$33,JULIO!$AC$36:$AC$41,JULIO!$AC$45:$AC$48,JULIO!$AC$50:$AC$55,JULIO!$AC$59:$AC$61,JULIO!$AC$66:$AC$68,JULIO!$AC$70:$AC$81,JULIO!$AC$84:$AC$88,JULIO!$AC$92:$AC$95,JULIO!$AC$97:$AC$102,JULIO!$AC$106:$AC$108,JULIO!$AC$115:$AC$121,JULIO!$AC$124:$AC$139,JULIO!$AC$142:$AC$143,JULIO!$AC$148,JULIO!$AC$150:$AC$153,JULIO!$AC$156,JULIO!$AC$158:$AC$168,JULIO!$AC$173:$AC$174,JULIO!$AC$177:$AC$183,JULIO!$AC$186,JULIO!$AC$188:$AC$191,JULIO!$AC$198:$AC$204,JULIO!$AC$206:$AC$207,JULIO!$AC$212:$AC$218,JULIO!$AC$223:$AC$225,JULIO!$AC$228:$AC$230,JULIO!$AC$236:$AC$241,JULIO!$AC$245:$AC$256</definedName>
    <definedName name="Obligaciones_jun" localSheetId="18">[1]JUNIO!$AC$17:$AC$19,[1]JUNIO!$AC$21:$AC$33,[1]JUNIO!$AC$36:$AC$41,[1]JUNIO!$AC$45:$AC$48,[1]JUNIO!$AC$50:$AC$55,[1]JUNIO!$AC$59:$AC$61,[1]JUNIO!$AC$66:$AC$68,[1]JUNIO!$AC$70:$AC$81,[1]JUNIO!$AC$84:$AC$88,[1]JUNIO!$AC$92:$AC$95,[1]JUNIO!$AC$97:$AC$102,[1]JUNIO!$AC$106:$AC$108,[1]JUNIO!$AC$115:$AC$121,[1]JUNIO!$AC$124:$AC$139,[1]JUNIO!$AC$142:$AC$143,[1]JUNIO!$AC$148,[1]JUNIO!$AC$150:$AC$153,[1]JUNIO!$AC$156,[1]JUNIO!$AC$158:$AC$167,[1]JUNIO!$AC$172:$AC$173,[1]JUNIO!$AC$176:$AC$182,[1]JUNIO!$AC$185,[1]JUNIO!$AC$187:$AC$190,[1]JUNIO!$AC$195:$AC$201,[1]JUNIO!$AC$203:$AC$204,[1]JUNIO!$AC$211:$AC$217,[1]JUNIO!$AC$222:$AC$224,[1]JUNIO!$AC$227:$AC$229,[1]JUNIO!$AC$235:$AC$240,[1]JUNIO!$AC$244:$AC$255</definedName>
    <definedName name="Obligaciones_jun" localSheetId="16">[1]JUNIO!$AC$17:$AC$19,[1]JUNIO!$AC$21:$AC$33,[1]JUNIO!$AC$36:$AC$41,[1]JUNIO!$AC$45:$AC$48,[1]JUNIO!$AC$50:$AC$55,[1]JUNIO!$AC$59:$AC$61,[1]JUNIO!$AC$66:$AC$68,[1]JUNIO!$AC$70:$AC$81,[1]JUNIO!$AC$84:$AC$88,[1]JUNIO!$AC$92:$AC$95,[1]JUNIO!$AC$97:$AC$102,[1]JUNIO!$AC$106:$AC$108,[1]JUNIO!$AC$115:$AC$121,[1]JUNIO!$AC$124:$AC$139,[1]JUNIO!$AC$142:$AC$143,[1]JUNIO!$AC$148,[1]JUNIO!$AC$150:$AC$153,[1]JUNIO!$AC$156,[1]JUNIO!$AC$158:$AC$167,[1]JUNIO!$AC$172:$AC$173,[1]JUNIO!$AC$176:$AC$182,[1]JUNIO!$AC$185,[1]JUNIO!$AC$187:$AC$190,[1]JUNIO!$AC$195:$AC$201,[1]JUNIO!$AC$203:$AC$204,[1]JUNIO!$AC$211:$AC$217,[1]JUNIO!$AC$222:$AC$224,[1]JUNIO!$AC$227:$AC$229,[1]JUNIO!$AC$235:$AC$240,[1]JUNIO!$AC$244:$AC$255</definedName>
    <definedName name="Obligaciones_jun" localSheetId="19">[1]JUNIO!$AC$17:$AC$19,[1]JUNIO!$AC$21:$AC$33,[1]JUNIO!$AC$36:$AC$41,[1]JUNIO!$AC$45:$AC$48,[1]JUNIO!$AC$50:$AC$55,[1]JUNIO!$AC$59:$AC$61,[1]JUNIO!$AC$66:$AC$68,[1]JUNIO!$AC$70:$AC$81,[1]JUNIO!$AC$84:$AC$88,[1]JUNIO!$AC$92:$AC$95,[1]JUNIO!$AC$97:$AC$102,[1]JUNIO!$AC$106:$AC$108,[1]JUNIO!$AC$115:$AC$121,[1]JUNIO!$AC$124:$AC$139,[1]JUNIO!$AC$142:$AC$143,[1]JUNIO!$AC$148,[1]JUNIO!$AC$150:$AC$153,[1]JUNIO!$AC$156,[1]JUNIO!$AC$158:$AC$167,[1]JUNIO!$AC$172:$AC$173,[1]JUNIO!$AC$176:$AC$182,[1]JUNIO!$AC$185,[1]JUNIO!$AC$187:$AC$190,[1]JUNIO!$AC$195:$AC$201,[1]JUNIO!$AC$203:$AC$204,[1]JUNIO!$AC$211:$AC$217,[1]JUNIO!$AC$222:$AC$224,[1]JUNIO!$AC$227:$AC$229,[1]JUNIO!$AC$235:$AC$240,[1]JUNIO!$AC$244:$AC$255</definedName>
    <definedName name="Obligaciones_jun" localSheetId="17">[1]JUNIO!$AC$17:$AC$19,[1]JUNIO!$AC$21:$AC$33,[1]JUNIO!$AC$36:$AC$41,[1]JUNIO!$AC$45:$AC$48,[1]JUNIO!$AC$50:$AC$55,[1]JUNIO!$AC$59:$AC$61,[1]JUNIO!$AC$66:$AC$68,[1]JUNIO!$AC$70:$AC$81,[1]JUNIO!$AC$84:$AC$88,[1]JUNIO!$AC$92:$AC$95,[1]JUNIO!$AC$97:$AC$102,[1]JUNIO!$AC$106:$AC$108,[1]JUNIO!$AC$115:$AC$121,[1]JUNIO!$AC$124:$AC$139,[1]JUNIO!$AC$142:$AC$143,[1]JUNIO!$AC$148,[1]JUNIO!$AC$150:$AC$153,[1]JUNIO!$AC$156,[1]JUNIO!$AC$158:$AC$167,[1]JUNIO!$AC$172:$AC$173,[1]JUNIO!$AC$176:$AC$182,[1]JUNIO!$AC$185,[1]JUNIO!$AC$187:$AC$190,[1]JUNIO!$AC$195:$AC$201,[1]JUNIO!$AC$203:$AC$204,[1]JUNIO!$AC$211:$AC$217,[1]JUNIO!$AC$222:$AC$224,[1]JUNIO!$AC$227:$AC$229,[1]JUNIO!$AC$235:$AC$240,[1]JUNIO!$AC$244:$AC$255</definedName>
    <definedName name="Obligaciones_jun">JUNIO!$AC$17:$AC$19,JUNIO!$AC$21:$AC$33,JUNIO!$AC$36:$AC$41,JUNIO!$AC$45:$AC$48,JUNIO!$AC$50:$AC$55,JUNIO!$AC$59:$AC$61,JUNIO!$AC$66:$AC$68,JUNIO!$AC$70:$AC$81,JUNIO!$AC$84:$AC$88,JUNIO!$AC$92:$AC$95,JUNIO!$AC$97:$AC$102,JUNIO!$AC$106:$AC$108,JUNIO!$AC$115:$AC$121,JUNIO!$AC$124:$AC$139,JUNIO!$AC$142:$AC$143,JUNIO!$AC$148,JUNIO!$AC$150:$AC$153,JUNIO!$AC$156,JUNIO!$AC$158:$AC$168,JUNIO!$AC$173:$AC$174,JUNIO!$AC$177:$AC$183,JUNIO!$AC$186,JUNIO!$AC$188:$AC$191,JUNIO!$AC$198:$AC$204,JUNIO!$AC$206:$AC$207,JUNIO!$AC$212:$AC$218,JUNIO!$AC$223:$AC$225,JUNIO!$AC$228:$AC$230,JUNIO!$AC$236:$AC$241,JUNIO!$AC$245:$AC$256</definedName>
    <definedName name="Obligaciones_mar" localSheetId="18">[1]MARZO!$AC$17:$AC$19,[1]MARZO!$AC$21:$AC$33,[1]MARZO!$AC$36:$AC$41,[1]MARZO!$AC$45:$AC$48,[1]MARZO!$AC$50:$AC$55,[1]MARZO!$AC$59:$AC$61,[1]MARZO!$AC$66:$AC$68,[1]MARZO!$AC$70:$AC$81,[1]MARZO!$AC$84:$AC$88,[1]MARZO!$AC$92:$AC$95,[1]MARZO!$AC$97:$AC$102,[1]MARZO!$AC$106:$AC$108,[1]MARZO!$AC$115:$AC$121,[1]MARZO!$AC$124:$AC$139,[1]MARZO!$AC$142:$AC$143,[1]MARZO!$AC$148,[1]MARZO!$AC$150:$AC$153,[1]MARZO!$AC$156,[1]MARZO!$AC$158:$AC$167,[1]MARZO!$AC$172:$AC$173,[1]MARZO!$AC$176:$AC$182,[1]MARZO!$AC$185,[1]MARZO!$AC$187:$AC$190,[1]MARZO!$AC$195:$AC$201,[1]MARZO!$AC$203:$AC$204,[1]MARZO!$AC$211:$AC$217,[1]MARZO!$AC$222:$AC$224,[1]MARZO!$AC$227:$AC$229,[1]MARZO!$AC$235:$AC$240,[1]MARZO!$AC$244:$AC$255</definedName>
    <definedName name="Obligaciones_mar" localSheetId="16">[1]MARZO!$AC$17:$AC$19,[1]MARZO!$AC$21:$AC$33,[1]MARZO!$AC$36:$AC$41,[1]MARZO!$AC$45:$AC$48,[1]MARZO!$AC$50:$AC$55,[1]MARZO!$AC$59:$AC$61,[1]MARZO!$AC$66:$AC$68,[1]MARZO!$AC$70:$AC$81,[1]MARZO!$AC$84:$AC$88,[1]MARZO!$AC$92:$AC$95,[1]MARZO!$AC$97:$AC$102,[1]MARZO!$AC$106:$AC$108,[1]MARZO!$AC$115:$AC$121,[1]MARZO!$AC$124:$AC$139,[1]MARZO!$AC$142:$AC$143,[1]MARZO!$AC$148,[1]MARZO!$AC$150:$AC$153,[1]MARZO!$AC$156,[1]MARZO!$AC$158:$AC$167,[1]MARZO!$AC$172:$AC$173,[1]MARZO!$AC$176:$AC$182,[1]MARZO!$AC$185,[1]MARZO!$AC$187:$AC$190,[1]MARZO!$AC$195:$AC$201,[1]MARZO!$AC$203:$AC$204,[1]MARZO!$AC$211:$AC$217,[1]MARZO!$AC$222:$AC$224,[1]MARZO!$AC$227:$AC$229,[1]MARZO!$AC$235:$AC$240,[1]MARZO!$AC$244:$AC$255</definedName>
    <definedName name="Obligaciones_mar" localSheetId="19">[1]MARZO!$AC$17:$AC$19,[1]MARZO!$AC$21:$AC$33,[1]MARZO!$AC$36:$AC$41,[1]MARZO!$AC$45:$AC$48,[1]MARZO!$AC$50:$AC$55,[1]MARZO!$AC$59:$AC$61,[1]MARZO!$AC$66:$AC$68,[1]MARZO!$AC$70:$AC$81,[1]MARZO!$AC$84:$AC$88,[1]MARZO!$AC$92:$AC$95,[1]MARZO!$AC$97:$AC$102,[1]MARZO!$AC$106:$AC$108,[1]MARZO!$AC$115:$AC$121,[1]MARZO!$AC$124:$AC$139,[1]MARZO!$AC$142:$AC$143,[1]MARZO!$AC$148,[1]MARZO!$AC$150:$AC$153,[1]MARZO!$AC$156,[1]MARZO!$AC$158:$AC$167,[1]MARZO!$AC$172:$AC$173,[1]MARZO!$AC$176:$AC$182,[1]MARZO!$AC$185,[1]MARZO!$AC$187:$AC$190,[1]MARZO!$AC$195:$AC$201,[1]MARZO!$AC$203:$AC$204,[1]MARZO!$AC$211:$AC$217,[1]MARZO!$AC$222:$AC$224,[1]MARZO!$AC$227:$AC$229,[1]MARZO!$AC$235:$AC$240,[1]MARZO!$AC$244:$AC$255</definedName>
    <definedName name="Obligaciones_mar" localSheetId="17">[1]MARZO!$AC$17:$AC$19,[1]MARZO!$AC$21:$AC$33,[1]MARZO!$AC$36:$AC$41,[1]MARZO!$AC$45:$AC$48,[1]MARZO!$AC$50:$AC$55,[1]MARZO!$AC$59:$AC$61,[1]MARZO!$AC$66:$AC$68,[1]MARZO!$AC$70:$AC$81,[1]MARZO!$AC$84:$AC$88,[1]MARZO!$AC$92:$AC$95,[1]MARZO!$AC$97:$AC$102,[1]MARZO!$AC$106:$AC$108,[1]MARZO!$AC$115:$AC$121,[1]MARZO!$AC$124:$AC$139,[1]MARZO!$AC$142:$AC$143,[1]MARZO!$AC$148,[1]MARZO!$AC$150:$AC$153,[1]MARZO!$AC$156,[1]MARZO!$AC$158:$AC$167,[1]MARZO!$AC$172:$AC$173,[1]MARZO!$AC$176:$AC$182,[1]MARZO!$AC$185,[1]MARZO!$AC$187:$AC$190,[1]MARZO!$AC$195:$AC$201,[1]MARZO!$AC$203:$AC$204,[1]MARZO!$AC$211:$AC$217,[1]MARZO!$AC$222:$AC$224,[1]MARZO!$AC$227:$AC$229,[1]MARZO!$AC$235:$AC$240,[1]MARZO!$AC$244:$AC$255</definedName>
    <definedName name="Obligaciones_mar">MARZO!$AC$17:$AC$19,MARZO!$AC$21:$AC$33,MARZO!$AC$36:$AC$41,MARZO!$AC$45:$AC$48,MARZO!$AC$50:$AC$55,MARZO!$AC$59:$AC$61,MARZO!$AC$66:$AC$68,MARZO!$AC$70:$AC$81,MARZO!$AC$84:$AC$88,MARZO!$AC$92:$AC$95,MARZO!$AC$97:$AC$102,MARZO!$AC$106:$AC$108,MARZO!$AC$115:$AC$121,MARZO!$AC$124:$AC$139,MARZO!$AC$142:$AC$143,MARZO!$AC$148,MARZO!$AC$150:$AC$153,MARZO!$AC$156,MARZO!$AC$158:$AC$168,MARZO!$AC$173:$AC$174,MARZO!$AC$177:$AC$183,MARZO!$AC$186,MARZO!$AC$188:$AC$191,MARZO!$AC$198:$AC$204,MARZO!$AC$206:$AC$207,MARZO!$AC$212:$AC$218,MARZO!$AC$223:$AC$225,MARZO!$AC$228:$AC$230,MARZO!$AC$236:$AC$241,MARZO!$AC$245:$AC$256</definedName>
    <definedName name="Obligaciones_may" localSheetId="18">[1]MAYO!$AC$17:$AC$19,[1]MAYO!$AC$21:$AC$33,[1]MAYO!$AC$36:$AC$41,[1]MAYO!$AC$45:$AC$48,[1]MAYO!$AC$50:$AC$55,[1]MAYO!$AC$59:$AC$61,[1]MAYO!$AC$66:$AC$68,[1]MAYO!$AC$70:$AC$81,[1]MAYO!$AC$84:$AC$88,[1]MAYO!$AC$92:$AC$95,[1]MAYO!$AC$97:$AC$102,[1]MAYO!$AC$106:$AC$108,[1]MAYO!$AC$115:$AC$121,[1]MAYO!$AC$124:$AC$139,[1]MAYO!$AC$142:$AC$143,[1]MAYO!$AC$148,[1]MAYO!$AC$150:$AC$153,[1]MAYO!$AC$156,[1]MAYO!$AC$158:$AC$167,[1]MAYO!$AC$172:$AC$173,[1]MAYO!$AC$176:$AC$182,[1]MAYO!$AC$185,[1]MAYO!$AC$187:$AC$190,[1]MAYO!$AC$195:$AC$201,[1]MAYO!$AC$203:$AC$204,[1]MAYO!$AC$211:$AC$217,[1]MAYO!$AC$222:$AC$224,[1]MAYO!$AC$227:$AC$229,[1]MAYO!$AC$235:$AC$240,[1]MAYO!$AC$244:$AC$255</definedName>
    <definedName name="Obligaciones_may" localSheetId="16">[1]MAYO!$AC$17:$AC$19,[1]MAYO!$AC$21:$AC$33,[1]MAYO!$AC$36:$AC$41,[1]MAYO!$AC$45:$AC$48,[1]MAYO!$AC$50:$AC$55,[1]MAYO!$AC$59:$AC$61,[1]MAYO!$AC$66:$AC$68,[1]MAYO!$AC$70:$AC$81,[1]MAYO!$AC$84:$AC$88,[1]MAYO!$AC$92:$AC$95,[1]MAYO!$AC$97:$AC$102,[1]MAYO!$AC$106:$AC$108,[1]MAYO!$AC$115:$AC$121,[1]MAYO!$AC$124:$AC$139,[1]MAYO!$AC$142:$AC$143,[1]MAYO!$AC$148,[1]MAYO!$AC$150:$AC$153,[1]MAYO!$AC$156,[1]MAYO!$AC$158:$AC$167,[1]MAYO!$AC$172:$AC$173,[1]MAYO!$AC$176:$AC$182,[1]MAYO!$AC$185,[1]MAYO!$AC$187:$AC$190,[1]MAYO!$AC$195:$AC$201,[1]MAYO!$AC$203:$AC$204,[1]MAYO!$AC$211:$AC$217,[1]MAYO!$AC$222:$AC$224,[1]MAYO!$AC$227:$AC$229,[1]MAYO!$AC$235:$AC$240,[1]MAYO!$AC$244:$AC$255</definedName>
    <definedName name="Obligaciones_may" localSheetId="19">[1]MAYO!$AC$17:$AC$19,[1]MAYO!$AC$21:$AC$33,[1]MAYO!$AC$36:$AC$41,[1]MAYO!$AC$45:$AC$48,[1]MAYO!$AC$50:$AC$55,[1]MAYO!$AC$59:$AC$61,[1]MAYO!$AC$66:$AC$68,[1]MAYO!$AC$70:$AC$81,[1]MAYO!$AC$84:$AC$88,[1]MAYO!$AC$92:$AC$95,[1]MAYO!$AC$97:$AC$102,[1]MAYO!$AC$106:$AC$108,[1]MAYO!$AC$115:$AC$121,[1]MAYO!$AC$124:$AC$139,[1]MAYO!$AC$142:$AC$143,[1]MAYO!$AC$148,[1]MAYO!$AC$150:$AC$153,[1]MAYO!$AC$156,[1]MAYO!$AC$158:$AC$167,[1]MAYO!$AC$172:$AC$173,[1]MAYO!$AC$176:$AC$182,[1]MAYO!$AC$185,[1]MAYO!$AC$187:$AC$190,[1]MAYO!$AC$195:$AC$201,[1]MAYO!$AC$203:$AC$204,[1]MAYO!$AC$211:$AC$217,[1]MAYO!$AC$222:$AC$224,[1]MAYO!$AC$227:$AC$229,[1]MAYO!$AC$235:$AC$240,[1]MAYO!$AC$244:$AC$255</definedName>
    <definedName name="Obligaciones_may" localSheetId="17">[1]MAYO!$AC$17:$AC$19,[1]MAYO!$AC$21:$AC$33,[1]MAYO!$AC$36:$AC$41,[1]MAYO!$AC$45:$AC$48,[1]MAYO!$AC$50:$AC$55,[1]MAYO!$AC$59:$AC$61,[1]MAYO!$AC$66:$AC$68,[1]MAYO!$AC$70:$AC$81,[1]MAYO!$AC$84:$AC$88,[1]MAYO!$AC$92:$AC$95,[1]MAYO!$AC$97:$AC$102,[1]MAYO!$AC$106:$AC$108,[1]MAYO!$AC$115:$AC$121,[1]MAYO!$AC$124:$AC$139,[1]MAYO!$AC$142:$AC$143,[1]MAYO!$AC$148,[1]MAYO!$AC$150:$AC$153,[1]MAYO!$AC$156,[1]MAYO!$AC$158:$AC$167,[1]MAYO!$AC$172:$AC$173,[1]MAYO!$AC$176:$AC$182,[1]MAYO!$AC$185,[1]MAYO!$AC$187:$AC$190,[1]MAYO!$AC$195:$AC$201,[1]MAYO!$AC$203:$AC$204,[1]MAYO!$AC$211:$AC$217,[1]MAYO!$AC$222:$AC$224,[1]MAYO!$AC$227:$AC$229,[1]MAYO!$AC$235:$AC$240,[1]MAYO!$AC$244:$AC$255</definedName>
    <definedName name="Obligaciones_may">MAYO!$AC$17:$AC$19,MAYO!$AC$21:$AC$33,MAYO!$AC$36:$AC$41,MAYO!$AC$45:$AC$48,MAYO!$AC$50:$AC$55,MAYO!$AC$59:$AC$61,MAYO!$AC$66:$AC$68,MAYO!$AC$70:$AC$81,MAYO!$AC$84:$AC$88,MAYO!$AC$92:$AC$95,MAYO!$AC$97:$AC$102,MAYO!$AC$106:$AC$108,MAYO!$AC$115:$AC$121,MAYO!$AC$124:$AC$139,MAYO!$AC$142:$AC$143,MAYO!$AC$148,MAYO!$AC$150:$AC$153,MAYO!$AC$156,MAYO!$AC$158:$AC$168,MAYO!$AC$173:$AC$174,MAYO!$AC$177:$AC$183,MAYO!$AC$186,MAYO!$AC$188:$AC$191,MAYO!$AC$198:$AC$204,MAYO!$AC$206:$AC$207,MAYO!$AC$212:$AC$218,MAYO!$AC$223:$AC$225,MAYO!$AC$228:$AC$230,MAYO!$AC$236:$AC$241,MAYO!$AC$245:$AC$256</definedName>
    <definedName name="Obligaciones_nov" localSheetId="18">[1]NOVIEMBRE!$AC$17:$AC$19,[1]NOVIEMBRE!$AC$21:$AC$33,[1]NOVIEMBRE!$AC$36:$AC$41,[1]NOVIEMBRE!$AC$45:$AC$48,[1]NOVIEMBRE!$AC$50:$AC$55,[1]NOVIEMBRE!$AC$59:$AC$61,[1]NOVIEMBRE!$AC$66:$AC$68,[1]NOVIEMBRE!$AC$70:$AC$81,[1]NOVIEMBRE!$AC$84:$AC$88,[1]NOVIEMBRE!$AC$92:$AC$95,[1]NOVIEMBRE!$AC$97:$AC$102,[1]NOVIEMBRE!$AC$106:$AC$108,[1]NOVIEMBRE!$AC$115:$AC$121,[1]NOVIEMBRE!$AC$124:$AC$139,[1]NOVIEMBRE!$AC$142:$AC$143,[1]NOVIEMBRE!$AC$148,[1]NOVIEMBRE!$AC$150:$AC$153,[1]NOVIEMBRE!$AC$156,[1]NOVIEMBRE!$AC$158:$AC$167,[1]NOVIEMBRE!$AC$172:$AC$173,[1]NOVIEMBRE!$AC$176:$AC$182,[1]NOVIEMBRE!$AC$185,[1]NOVIEMBRE!$AC$187:$AC$190,[1]NOVIEMBRE!$AC$195:$AC$201,[1]NOVIEMBRE!$AC$203:$AC$204,[1]NOVIEMBRE!$AC$211:$AC$217,[1]NOVIEMBRE!$AC$222:$AC$224,[1]NOVIEMBRE!$AC$227:$AC$229,[1]NOVIEMBRE!$AC$235:$AC$240,[1]NOVIEMBRE!$AC$244:$AC$255</definedName>
    <definedName name="Obligaciones_nov" localSheetId="16">[1]NOVIEMBRE!$AC$17:$AC$19,[1]NOVIEMBRE!$AC$21:$AC$33,[1]NOVIEMBRE!$AC$36:$AC$41,[1]NOVIEMBRE!$AC$45:$AC$48,[1]NOVIEMBRE!$AC$50:$AC$55,[1]NOVIEMBRE!$AC$59:$AC$61,[1]NOVIEMBRE!$AC$66:$AC$68,[1]NOVIEMBRE!$AC$70:$AC$81,[1]NOVIEMBRE!$AC$84:$AC$88,[1]NOVIEMBRE!$AC$92:$AC$95,[1]NOVIEMBRE!$AC$97:$AC$102,[1]NOVIEMBRE!$AC$106:$AC$108,[1]NOVIEMBRE!$AC$115:$AC$121,[1]NOVIEMBRE!$AC$124:$AC$139,[1]NOVIEMBRE!$AC$142:$AC$143,[1]NOVIEMBRE!$AC$148,[1]NOVIEMBRE!$AC$150:$AC$153,[1]NOVIEMBRE!$AC$156,[1]NOVIEMBRE!$AC$158:$AC$167,[1]NOVIEMBRE!$AC$172:$AC$173,[1]NOVIEMBRE!$AC$176:$AC$182,[1]NOVIEMBRE!$AC$185,[1]NOVIEMBRE!$AC$187:$AC$190,[1]NOVIEMBRE!$AC$195:$AC$201,[1]NOVIEMBRE!$AC$203:$AC$204,[1]NOVIEMBRE!$AC$211:$AC$217,[1]NOVIEMBRE!$AC$222:$AC$224,[1]NOVIEMBRE!$AC$227:$AC$229,[1]NOVIEMBRE!$AC$235:$AC$240,[1]NOVIEMBRE!$AC$244:$AC$255</definedName>
    <definedName name="Obligaciones_nov" localSheetId="19">[1]NOVIEMBRE!$AC$17:$AC$19,[1]NOVIEMBRE!$AC$21:$AC$33,[1]NOVIEMBRE!$AC$36:$AC$41,[1]NOVIEMBRE!$AC$45:$AC$48,[1]NOVIEMBRE!$AC$50:$AC$55,[1]NOVIEMBRE!$AC$59:$AC$61,[1]NOVIEMBRE!$AC$66:$AC$68,[1]NOVIEMBRE!$AC$70:$AC$81,[1]NOVIEMBRE!$AC$84:$AC$88,[1]NOVIEMBRE!$AC$92:$AC$95,[1]NOVIEMBRE!$AC$97:$AC$102,[1]NOVIEMBRE!$AC$106:$AC$108,[1]NOVIEMBRE!$AC$115:$AC$121,[1]NOVIEMBRE!$AC$124:$AC$139,[1]NOVIEMBRE!$AC$142:$AC$143,[1]NOVIEMBRE!$AC$148,[1]NOVIEMBRE!$AC$150:$AC$153,[1]NOVIEMBRE!$AC$156,[1]NOVIEMBRE!$AC$158:$AC$167,[1]NOVIEMBRE!$AC$172:$AC$173,[1]NOVIEMBRE!$AC$176:$AC$182,[1]NOVIEMBRE!$AC$185,[1]NOVIEMBRE!$AC$187:$AC$190,[1]NOVIEMBRE!$AC$195:$AC$201,[1]NOVIEMBRE!$AC$203:$AC$204,[1]NOVIEMBRE!$AC$211:$AC$217,[1]NOVIEMBRE!$AC$222:$AC$224,[1]NOVIEMBRE!$AC$227:$AC$229,[1]NOVIEMBRE!$AC$235:$AC$240,[1]NOVIEMBRE!$AC$244:$AC$255</definedName>
    <definedName name="Obligaciones_nov" localSheetId="17">[1]NOVIEMBRE!$AC$17:$AC$19,[1]NOVIEMBRE!$AC$21:$AC$33,[1]NOVIEMBRE!$AC$36:$AC$41,[1]NOVIEMBRE!$AC$45:$AC$48,[1]NOVIEMBRE!$AC$50:$AC$55,[1]NOVIEMBRE!$AC$59:$AC$61,[1]NOVIEMBRE!$AC$66:$AC$68,[1]NOVIEMBRE!$AC$70:$AC$81,[1]NOVIEMBRE!$AC$84:$AC$88,[1]NOVIEMBRE!$AC$92:$AC$95,[1]NOVIEMBRE!$AC$97:$AC$102,[1]NOVIEMBRE!$AC$106:$AC$108,[1]NOVIEMBRE!$AC$115:$AC$121,[1]NOVIEMBRE!$AC$124:$AC$139,[1]NOVIEMBRE!$AC$142:$AC$143,[1]NOVIEMBRE!$AC$148,[1]NOVIEMBRE!$AC$150:$AC$153,[1]NOVIEMBRE!$AC$156,[1]NOVIEMBRE!$AC$158:$AC$167,[1]NOVIEMBRE!$AC$172:$AC$173,[1]NOVIEMBRE!$AC$176:$AC$182,[1]NOVIEMBRE!$AC$185,[1]NOVIEMBRE!$AC$187:$AC$190,[1]NOVIEMBRE!$AC$195:$AC$201,[1]NOVIEMBRE!$AC$203:$AC$204,[1]NOVIEMBRE!$AC$211:$AC$217,[1]NOVIEMBRE!$AC$222:$AC$224,[1]NOVIEMBRE!$AC$227:$AC$229,[1]NOVIEMBRE!$AC$235:$AC$240,[1]NOVIEMBRE!$AC$244:$AC$255</definedName>
    <definedName name="Obligaciones_nov">NOVIEMBRE!$AC$17:$AC$19,NOVIEMBRE!$AC$21:$AC$33,NOVIEMBRE!$AC$36:$AC$41,NOVIEMBRE!$AC$45:$AC$48,NOVIEMBRE!$AC$50:$AC$55,NOVIEMBRE!$AC$59:$AC$61,NOVIEMBRE!$AC$66:$AC$68,NOVIEMBRE!$AC$70:$AC$81,NOVIEMBRE!$AC$84:$AC$88,NOVIEMBRE!$AC$92:$AC$95,NOVIEMBRE!$AC$97:$AC$102,NOVIEMBRE!$AC$106:$AC$108,NOVIEMBRE!$AC$115:$AC$121,NOVIEMBRE!$AC$124:$AC$139,NOVIEMBRE!$AC$142:$AC$143,NOVIEMBRE!$AC$148,NOVIEMBRE!$AC$150:$AC$153,NOVIEMBRE!$AC$156,NOVIEMBRE!$AC$158:$AC$168,NOVIEMBRE!$AC$173:$AC$174,NOVIEMBRE!$AC$177:$AC$183,NOVIEMBRE!$AC$186,NOVIEMBRE!$AC$188:$AC$191,NOVIEMBRE!$AC$198:$AC$204,NOVIEMBRE!$AC$206:$AC$207,NOVIEMBRE!$AC$212:$AC$218,NOVIEMBRE!$AC$223:$AC$225,NOVIEMBRE!$AC$228:$AC$230,NOVIEMBRE!$AC$236:$AC$241,NOVIEMBRE!$AC$245:$AC$256</definedName>
    <definedName name="Obligaciones_oct" localSheetId="18">[1]OCTUBRE!$AC$17:$AC$19,[1]OCTUBRE!$AC$21:$AC$33,[1]OCTUBRE!$AC$36:$AC$41,[1]OCTUBRE!$AC$45:$AC$48,[1]OCTUBRE!$AC$50:$AC$55,[1]OCTUBRE!$AC$59:$AC$61,[1]OCTUBRE!$AC$66:$AC$68,[1]OCTUBRE!$AC$70:$AC$81,[1]OCTUBRE!$AC$84:$AC$88,[1]OCTUBRE!$AC$92:$AC$95,[1]OCTUBRE!$AC$97:$AC$102,[1]OCTUBRE!$AC$106:$AC$108,[1]OCTUBRE!$AC$115:$AC$121,[1]OCTUBRE!$AC$124:$AC$139,[1]OCTUBRE!$AC$142:$AC$143,[1]OCTUBRE!$AC$148,[1]OCTUBRE!$AC$150:$AC$153,[1]OCTUBRE!$AC$156,[1]OCTUBRE!$AC$158:$AC$167,[1]OCTUBRE!$AC$172:$AC$173,[1]OCTUBRE!$AC$176:$AC$182,[1]OCTUBRE!$AC$185,[1]OCTUBRE!$AC$187:$AC$190,[1]OCTUBRE!$AC$195:$AC$201,[1]OCTUBRE!$AC$203:$AC$204,[1]OCTUBRE!$AC$211:$AC$217,[1]OCTUBRE!$AC$222:$AC$224,[1]OCTUBRE!$AC$227:$AC$229,[1]OCTUBRE!$AC$235:$AC$240,[1]OCTUBRE!$AC$244:$AC$255</definedName>
    <definedName name="Obligaciones_oct" localSheetId="16">[1]OCTUBRE!$AC$17:$AC$19,[1]OCTUBRE!$AC$21:$AC$33,[1]OCTUBRE!$AC$36:$AC$41,[1]OCTUBRE!$AC$45:$AC$48,[1]OCTUBRE!$AC$50:$AC$55,[1]OCTUBRE!$AC$59:$AC$61,[1]OCTUBRE!$AC$66:$AC$68,[1]OCTUBRE!$AC$70:$AC$81,[1]OCTUBRE!$AC$84:$AC$88,[1]OCTUBRE!$AC$92:$AC$95,[1]OCTUBRE!$AC$97:$AC$102,[1]OCTUBRE!$AC$106:$AC$108,[1]OCTUBRE!$AC$115:$AC$121,[1]OCTUBRE!$AC$124:$AC$139,[1]OCTUBRE!$AC$142:$AC$143,[1]OCTUBRE!$AC$148,[1]OCTUBRE!$AC$150:$AC$153,[1]OCTUBRE!$AC$156,[1]OCTUBRE!$AC$158:$AC$167,[1]OCTUBRE!$AC$172:$AC$173,[1]OCTUBRE!$AC$176:$AC$182,[1]OCTUBRE!$AC$185,[1]OCTUBRE!$AC$187:$AC$190,[1]OCTUBRE!$AC$195:$AC$201,[1]OCTUBRE!$AC$203:$AC$204,[1]OCTUBRE!$AC$211:$AC$217,[1]OCTUBRE!$AC$222:$AC$224,[1]OCTUBRE!$AC$227:$AC$229,[1]OCTUBRE!$AC$235:$AC$240,[1]OCTUBRE!$AC$244:$AC$255</definedName>
    <definedName name="Obligaciones_oct" localSheetId="19">[1]OCTUBRE!$AC$17:$AC$19,[1]OCTUBRE!$AC$21:$AC$33,[1]OCTUBRE!$AC$36:$AC$41,[1]OCTUBRE!$AC$45:$AC$48,[1]OCTUBRE!$AC$50:$AC$55,[1]OCTUBRE!$AC$59:$AC$61,[1]OCTUBRE!$AC$66:$AC$68,[1]OCTUBRE!$AC$70:$AC$81,[1]OCTUBRE!$AC$84:$AC$88,[1]OCTUBRE!$AC$92:$AC$95,[1]OCTUBRE!$AC$97:$AC$102,[1]OCTUBRE!$AC$106:$AC$108,[1]OCTUBRE!$AC$115:$AC$121,[1]OCTUBRE!$AC$124:$AC$139,[1]OCTUBRE!$AC$142:$AC$143,[1]OCTUBRE!$AC$148,[1]OCTUBRE!$AC$150:$AC$153,[1]OCTUBRE!$AC$156,[1]OCTUBRE!$AC$158:$AC$167,[1]OCTUBRE!$AC$172:$AC$173,[1]OCTUBRE!$AC$176:$AC$182,[1]OCTUBRE!$AC$185,[1]OCTUBRE!$AC$187:$AC$190,[1]OCTUBRE!$AC$195:$AC$201,[1]OCTUBRE!$AC$203:$AC$204,[1]OCTUBRE!$AC$211:$AC$217,[1]OCTUBRE!$AC$222:$AC$224,[1]OCTUBRE!$AC$227:$AC$229,[1]OCTUBRE!$AC$235:$AC$240,[1]OCTUBRE!$AC$244:$AC$255</definedName>
    <definedName name="Obligaciones_oct" localSheetId="17">[1]OCTUBRE!$AC$17:$AC$19,[1]OCTUBRE!$AC$21:$AC$33,[1]OCTUBRE!$AC$36:$AC$41,[1]OCTUBRE!$AC$45:$AC$48,[1]OCTUBRE!$AC$50:$AC$55,[1]OCTUBRE!$AC$59:$AC$61,[1]OCTUBRE!$AC$66:$AC$68,[1]OCTUBRE!$AC$70:$AC$81,[1]OCTUBRE!$AC$84:$AC$88,[1]OCTUBRE!$AC$92:$AC$95,[1]OCTUBRE!$AC$97:$AC$102,[1]OCTUBRE!$AC$106:$AC$108,[1]OCTUBRE!$AC$115:$AC$121,[1]OCTUBRE!$AC$124:$AC$139,[1]OCTUBRE!$AC$142:$AC$143,[1]OCTUBRE!$AC$148,[1]OCTUBRE!$AC$150:$AC$153,[1]OCTUBRE!$AC$156,[1]OCTUBRE!$AC$158:$AC$167,[1]OCTUBRE!$AC$172:$AC$173,[1]OCTUBRE!$AC$176:$AC$182,[1]OCTUBRE!$AC$185,[1]OCTUBRE!$AC$187:$AC$190,[1]OCTUBRE!$AC$195:$AC$201,[1]OCTUBRE!$AC$203:$AC$204,[1]OCTUBRE!$AC$211:$AC$217,[1]OCTUBRE!$AC$222:$AC$224,[1]OCTUBRE!$AC$227:$AC$229,[1]OCTUBRE!$AC$235:$AC$240,[1]OCTUBRE!$AC$244:$AC$255</definedName>
    <definedName name="Obligaciones_oct">OCTUBRE!$AC$17:$AC$19,OCTUBRE!$AC$21:$AC$33,OCTUBRE!$AC$36:$AC$41,OCTUBRE!$AC$45:$AC$48,OCTUBRE!$AC$50:$AC$55,OCTUBRE!$AC$59:$AC$61,OCTUBRE!$AC$66:$AC$68,OCTUBRE!$AC$70:$AC$81,OCTUBRE!$AC$84:$AC$88,OCTUBRE!$AC$92:$AC$95,OCTUBRE!$AC$97:$AC$102,OCTUBRE!$AC$106:$AC$108,OCTUBRE!$AC$115:$AC$121,OCTUBRE!$AC$124:$AC$139,OCTUBRE!$AC$142:$AC$143,OCTUBRE!$AC$148,OCTUBRE!$AC$150:$AC$153,OCTUBRE!$AC$156,OCTUBRE!$AC$158:$AC$168,OCTUBRE!$AC$173:$AC$174,OCTUBRE!$AC$177:$AC$183,OCTUBRE!$AC$186,OCTUBRE!$AC$188:$AC$191,OCTUBRE!$AC$198:$AC$204,OCTUBRE!$AC$206:$AC$207,OCTUBRE!$AC$212:$AC$218,OCTUBRE!$AC$223:$AC$225,OCTUBRE!$AC$228:$AC$230,OCTUBRE!$AC$236:$AC$241,OCTUBRE!$AC$245:$AC$256</definedName>
    <definedName name="Obligaciones_sep" localSheetId="18">[1]SEPTIEMBRE!$AC$17:$AC$19,[1]SEPTIEMBRE!$AC$21:$AC$33,[1]SEPTIEMBRE!$AC$36:$AC$41,[1]SEPTIEMBRE!$AC$45:$AC$48,[1]SEPTIEMBRE!$AC$50:$AC$55,[1]SEPTIEMBRE!$AC$59:$AC$61,[1]SEPTIEMBRE!$AC$66:$AC$68,[1]SEPTIEMBRE!$AC$70:$AC$81,[1]SEPTIEMBRE!$AC$84:$AC$88,[1]SEPTIEMBRE!$AC$92:$AC$95,[1]SEPTIEMBRE!$AC$97:$AC$102,[1]SEPTIEMBRE!$AC$106:$AC$108,[1]SEPTIEMBRE!$AC$115:$AC$121,[1]SEPTIEMBRE!$AC$124:$AC$139,[1]SEPTIEMBRE!$AC$142:$AC$143,[1]SEPTIEMBRE!$AC$148,[1]SEPTIEMBRE!$AC$150:$AC$153,[1]SEPTIEMBRE!$AC$156,[1]SEPTIEMBRE!$AC$158:$AC$167,[1]SEPTIEMBRE!$AC$172:$AC$173,[1]SEPTIEMBRE!$AC$176:$AC$182,[1]SEPTIEMBRE!$AC$185,[1]SEPTIEMBRE!$AC$187:$AC$190,[1]SEPTIEMBRE!$AC$195:$AC$201,[1]SEPTIEMBRE!$AC$203:$AC$204,[1]SEPTIEMBRE!$AC$211:$AC$217,[1]SEPTIEMBRE!$AC$222:$AC$224,[1]SEPTIEMBRE!$AC$227:$AC$229,[1]SEPTIEMBRE!$AC$235:$AC$240,[1]SEPTIEMBRE!$AC$244:$AC$255</definedName>
    <definedName name="Obligaciones_sep" localSheetId="16">[1]SEPTIEMBRE!$AC$17:$AC$19,[1]SEPTIEMBRE!$AC$21:$AC$33,[1]SEPTIEMBRE!$AC$36:$AC$41,[1]SEPTIEMBRE!$AC$45:$AC$48,[1]SEPTIEMBRE!$AC$50:$AC$55,[1]SEPTIEMBRE!$AC$59:$AC$61,[1]SEPTIEMBRE!$AC$66:$AC$68,[1]SEPTIEMBRE!$AC$70:$AC$81,[1]SEPTIEMBRE!$AC$84:$AC$88,[1]SEPTIEMBRE!$AC$92:$AC$95,[1]SEPTIEMBRE!$AC$97:$AC$102,[1]SEPTIEMBRE!$AC$106:$AC$108,[1]SEPTIEMBRE!$AC$115:$AC$121,[1]SEPTIEMBRE!$AC$124:$AC$139,[1]SEPTIEMBRE!$AC$142:$AC$143,[1]SEPTIEMBRE!$AC$148,[1]SEPTIEMBRE!$AC$150:$AC$153,[1]SEPTIEMBRE!$AC$156,[1]SEPTIEMBRE!$AC$158:$AC$167,[1]SEPTIEMBRE!$AC$172:$AC$173,[1]SEPTIEMBRE!$AC$176:$AC$182,[1]SEPTIEMBRE!$AC$185,[1]SEPTIEMBRE!$AC$187:$AC$190,[1]SEPTIEMBRE!$AC$195:$AC$201,[1]SEPTIEMBRE!$AC$203:$AC$204,[1]SEPTIEMBRE!$AC$211:$AC$217,[1]SEPTIEMBRE!$AC$222:$AC$224,[1]SEPTIEMBRE!$AC$227:$AC$229,[1]SEPTIEMBRE!$AC$235:$AC$240,[1]SEPTIEMBRE!$AC$244:$AC$255</definedName>
    <definedName name="Obligaciones_sep" localSheetId="19">[1]SEPTIEMBRE!$AC$17:$AC$19,[1]SEPTIEMBRE!$AC$21:$AC$33,[1]SEPTIEMBRE!$AC$36:$AC$41,[1]SEPTIEMBRE!$AC$45:$AC$48,[1]SEPTIEMBRE!$AC$50:$AC$55,[1]SEPTIEMBRE!$AC$59:$AC$61,[1]SEPTIEMBRE!$AC$66:$AC$68,[1]SEPTIEMBRE!$AC$70:$AC$81,[1]SEPTIEMBRE!$AC$84:$AC$88,[1]SEPTIEMBRE!$AC$92:$AC$95,[1]SEPTIEMBRE!$AC$97:$AC$102,[1]SEPTIEMBRE!$AC$106:$AC$108,[1]SEPTIEMBRE!$AC$115:$AC$121,[1]SEPTIEMBRE!$AC$124:$AC$139,[1]SEPTIEMBRE!$AC$142:$AC$143,[1]SEPTIEMBRE!$AC$148,[1]SEPTIEMBRE!$AC$150:$AC$153,[1]SEPTIEMBRE!$AC$156,[1]SEPTIEMBRE!$AC$158:$AC$167,[1]SEPTIEMBRE!$AC$172:$AC$173,[1]SEPTIEMBRE!$AC$176:$AC$182,[1]SEPTIEMBRE!$AC$185,[1]SEPTIEMBRE!$AC$187:$AC$190,[1]SEPTIEMBRE!$AC$195:$AC$201,[1]SEPTIEMBRE!$AC$203:$AC$204,[1]SEPTIEMBRE!$AC$211:$AC$217,[1]SEPTIEMBRE!$AC$222:$AC$224,[1]SEPTIEMBRE!$AC$227:$AC$229,[1]SEPTIEMBRE!$AC$235:$AC$240,[1]SEPTIEMBRE!$AC$244:$AC$255</definedName>
    <definedName name="Obligaciones_sep" localSheetId="17">[1]SEPTIEMBRE!$AC$17:$AC$19,[1]SEPTIEMBRE!$AC$21:$AC$33,[1]SEPTIEMBRE!$AC$36:$AC$41,[1]SEPTIEMBRE!$AC$45:$AC$48,[1]SEPTIEMBRE!$AC$50:$AC$55,[1]SEPTIEMBRE!$AC$59:$AC$61,[1]SEPTIEMBRE!$AC$66:$AC$68,[1]SEPTIEMBRE!$AC$70:$AC$81,[1]SEPTIEMBRE!$AC$84:$AC$88,[1]SEPTIEMBRE!$AC$92:$AC$95,[1]SEPTIEMBRE!$AC$97:$AC$102,[1]SEPTIEMBRE!$AC$106:$AC$108,[1]SEPTIEMBRE!$AC$115:$AC$121,[1]SEPTIEMBRE!$AC$124:$AC$139,[1]SEPTIEMBRE!$AC$142:$AC$143,[1]SEPTIEMBRE!$AC$148,[1]SEPTIEMBRE!$AC$150:$AC$153,[1]SEPTIEMBRE!$AC$156,[1]SEPTIEMBRE!$AC$158:$AC$167,[1]SEPTIEMBRE!$AC$172:$AC$173,[1]SEPTIEMBRE!$AC$176:$AC$182,[1]SEPTIEMBRE!$AC$185,[1]SEPTIEMBRE!$AC$187:$AC$190,[1]SEPTIEMBRE!$AC$195:$AC$201,[1]SEPTIEMBRE!$AC$203:$AC$204,[1]SEPTIEMBRE!$AC$211:$AC$217,[1]SEPTIEMBRE!$AC$222:$AC$224,[1]SEPTIEMBRE!$AC$227:$AC$229,[1]SEPTIEMBRE!$AC$235:$AC$240,[1]SEPTIEMBRE!$AC$244:$AC$255</definedName>
    <definedName name="Obligaciones_sep">SEPTIEMBRE!$AC$17:$AC$19,SEPTIEMBRE!$AC$21:$AC$33,SEPTIEMBRE!$AC$36:$AC$41,SEPTIEMBRE!$AC$45:$AC$48,SEPTIEMBRE!$AC$50:$AC$55,SEPTIEMBRE!$AC$59:$AC$61,SEPTIEMBRE!$AC$66:$AC$68,SEPTIEMBRE!$AC$70:$AC$81,SEPTIEMBRE!$AC$84:$AC$88,SEPTIEMBRE!$AC$92:$AC$95,SEPTIEMBRE!$AC$97:$AC$102,SEPTIEMBRE!$AC$106:$AC$108,SEPTIEMBRE!$AC$115:$AC$121,SEPTIEMBRE!$AC$124:$AC$139,SEPTIEMBRE!$AC$142:$AC$143,SEPTIEMBRE!$AC$148,SEPTIEMBRE!$AC$150:$AC$153,SEPTIEMBRE!$AC$156,SEPTIEMBRE!$AC$158:$AC$168,SEPTIEMBRE!$AC$173:$AC$174,SEPTIEMBRE!$AC$177:$AC$183,SEPTIEMBRE!$AC$186,SEPTIEMBRE!$AC$188:$AC$191,SEPTIEMBRE!$AC$198:$AC$204,SEPTIEMBRE!$AC$206:$AC$207,SEPTIEMBRE!$AC$212:$AC$218,SEPTIEMBRE!$AC$223:$AC$225,SEPTIEMBRE!$AC$228:$AC$230,SEPTIEMBRE!$AC$236:$AC$241,SEPTIEMBRE!$AC$245:$AC$256</definedName>
    <definedName name="Pagos_abr" localSheetId="18">[1]ABRIL!$AF$17:$AF$19,[1]ABRIL!$AF$21:$AF$33,[1]ABRIL!$AF$36:$AF$41,[1]ABRIL!$AF$45:$AF$48,[1]ABRIL!$AF$50:$AF$55,[1]ABRIL!$AF$59:$AF$61,[1]ABRIL!$AF$66:$AF$68,[1]ABRIL!$AF$70:$AF$81,[1]ABRIL!$AF$84:$AF$88,[1]ABRIL!$AF$92:$AF$95,[1]ABRIL!$AF$97:$AF$102,[1]ABRIL!$AF$106:$AF$108,[1]ABRIL!$AF$115:$AF$121,[1]ABRIL!$AF$124:$AF$139,[1]ABRIL!$AF$142:$AF$143,[1]ABRIL!$AF$148,[1]ABRIL!$AF$150:$AF$153,[1]ABRIL!$AF$156,[1]ABRIL!$AF$158:$AF$167,[1]ABRIL!$AF$172:$AF$173,[1]ABRIL!$AF$176:$AF$182,[1]ABRIL!$AF$185,[1]ABRIL!$AF$187:$AF$190,[1]ABRIL!$AF$195:$AF$201,[1]ABRIL!$AF$203:$AF$204,[1]ABRIL!$AF$211:$AF$217,[1]ABRIL!$AF$222:$AF$224,[1]ABRIL!$AF$227:$AF$229,[1]ABRIL!$AF$235:$AF$240,[1]ABRIL!$AF$244:$AF$255</definedName>
    <definedName name="Pagos_abr" localSheetId="16">[1]ABRIL!$AF$17:$AF$19,[1]ABRIL!$AF$21:$AF$33,[1]ABRIL!$AF$36:$AF$41,[1]ABRIL!$AF$45:$AF$48,[1]ABRIL!$AF$50:$AF$55,[1]ABRIL!$AF$59:$AF$61,[1]ABRIL!$AF$66:$AF$68,[1]ABRIL!$AF$70:$AF$81,[1]ABRIL!$AF$84:$AF$88,[1]ABRIL!$AF$92:$AF$95,[1]ABRIL!$AF$97:$AF$102,[1]ABRIL!$AF$106:$AF$108,[1]ABRIL!$AF$115:$AF$121,[1]ABRIL!$AF$124:$AF$139,[1]ABRIL!$AF$142:$AF$143,[1]ABRIL!$AF$148,[1]ABRIL!$AF$150:$AF$153,[1]ABRIL!$AF$156,[1]ABRIL!$AF$158:$AF$167,[1]ABRIL!$AF$172:$AF$173,[1]ABRIL!$AF$176:$AF$182,[1]ABRIL!$AF$185,[1]ABRIL!$AF$187:$AF$190,[1]ABRIL!$AF$195:$AF$201,[1]ABRIL!$AF$203:$AF$204,[1]ABRIL!$AF$211:$AF$217,[1]ABRIL!$AF$222:$AF$224,[1]ABRIL!$AF$227:$AF$229,[1]ABRIL!$AF$235:$AF$240,[1]ABRIL!$AF$244:$AF$255</definedName>
    <definedName name="Pagos_abr" localSheetId="19">[1]ABRIL!$AF$17:$AF$19,[1]ABRIL!$AF$21:$AF$33,[1]ABRIL!$AF$36:$AF$41,[1]ABRIL!$AF$45:$AF$48,[1]ABRIL!$AF$50:$AF$55,[1]ABRIL!$AF$59:$AF$61,[1]ABRIL!$AF$66:$AF$68,[1]ABRIL!$AF$70:$AF$81,[1]ABRIL!$AF$84:$AF$88,[1]ABRIL!$AF$92:$AF$95,[1]ABRIL!$AF$97:$AF$102,[1]ABRIL!$AF$106:$AF$108,[1]ABRIL!$AF$115:$AF$121,[1]ABRIL!$AF$124:$AF$139,[1]ABRIL!$AF$142:$AF$143,[1]ABRIL!$AF$148,[1]ABRIL!$AF$150:$AF$153,[1]ABRIL!$AF$156,[1]ABRIL!$AF$158:$AF$167,[1]ABRIL!$AF$172:$AF$173,[1]ABRIL!$AF$176:$AF$182,[1]ABRIL!$AF$185,[1]ABRIL!$AF$187:$AF$190,[1]ABRIL!$AF$195:$AF$201,[1]ABRIL!$AF$203:$AF$204,[1]ABRIL!$AF$211:$AF$217,[1]ABRIL!$AF$222:$AF$224,[1]ABRIL!$AF$227:$AF$229,[1]ABRIL!$AF$235:$AF$240,[1]ABRIL!$AF$244:$AF$255</definedName>
    <definedName name="Pagos_abr" localSheetId="17">[1]ABRIL!$AF$17:$AF$19,[1]ABRIL!$AF$21:$AF$33,[1]ABRIL!$AF$36:$AF$41,[1]ABRIL!$AF$45:$AF$48,[1]ABRIL!$AF$50:$AF$55,[1]ABRIL!$AF$59:$AF$61,[1]ABRIL!$AF$66:$AF$68,[1]ABRIL!$AF$70:$AF$81,[1]ABRIL!$AF$84:$AF$88,[1]ABRIL!$AF$92:$AF$95,[1]ABRIL!$AF$97:$AF$102,[1]ABRIL!$AF$106:$AF$108,[1]ABRIL!$AF$115:$AF$121,[1]ABRIL!$AF$124:$AF$139,[1]ABRIL!$AF$142:$AF$143,[1]ABRIL!$AF$148,[1]ABRIL!$AF$150:$AF$153,[1]ABRIL!$AF$156,[1]ABRIL!$AF$158:$AF$167,[1]ABRIL!$AF$172:$AF$173,[1]ABRIL!$AF$176:$AF$182,[1]ABRIL!$AF$185,[1]ABRIL!$AF$187:$AF$190,[1]ABRIL!$AF$195:$AF$201,[1]ABRIL!$AF$203:$AF$204,[1]ABRIL!$AF$211:$AF$217,[1]ABRIL!$AF$222:$AF$224,[1]ABRIL!$AF$227:$AF$229,[1]ABRIL!$AF$235:$AF$240,[1]ABRIL!$AF$244:$AF$255</definedName>
    <definedName name="Pagos_abr">ABRIL!$AF$17:$AF$19,ABRIL!$AF$21:$AF$33,ABRIL!$AF$36:$AF$41,ABRIL!$AF$45:$AF$48,ABRIL!$AF$50:$AF$55,ABRIL!$AF$59:$AF$61,ABRIL!$AF$66:$AF$68,ABRIL!$AF$70:$AF$81,ABRIL!$AF$84:$AF$88,ABRIL!$AF$92:$AF$95,ABRIL!$AF$97:$AF$102,ABRIL!$AF$106:$AF$108,ABRIL!$AF$115:$AF$121,ABRIL!$AF$124:$AF$139,ABRIL!$AF$142:$AF$143,ABRIL!$AF$148,ABRIL!$AF$150:$AF$153,ABRIL!$AF$156,ABRIL!$AF$158:$AF$168,ABRIL!$AF$173:$AF$174,ABRIL!$AF$177:$AF$183,ABRIL!$AF$186,ABRIL!$AF$188:$AF$191,ABRIL!$AF$198:$AF$204,ABRIL!$AF$206:$AF$207,ABRIL!$AF$212:$AF$218,ABRIL!$AF$223:$AF$225,ABRIL!$AF$228:$AF$230,ABRIL!$AF$236:$AF$241,ABRIL!$AF$245:$AF$256</definedName>
    <definedName name="Pagos_ago" localSheetId="18">[1]AGOSTO!$AF$17:$AF$19,[1]AGOSTO!$AF$21:$AF$33,[1]AGOSTO!$AF$36:$AF$41,[1]AGOSTO!$AF$45:$AF$48,[1]AGOSTO!$AF$50:$AF$55,[1]AGOSTO!$AF$59:$AF$61,[1]AGOSTO!$AF$66:$AF$68,[1]AGOSTO!$AF$70:$AF$81,[1]AGOSTO!$AF$84:$AF$88,[1]AGOSTO!$AF$92:$AF$95,[1]AGOSTO!$AF$97:$AF$102,[1]AGOSTO!$AF$106:$AF$108,[1]AGOSTO!$AF$115:$AF$121,[1]AGOSTO!$AF$124:$AF$139,[1]AGOSTO!$AF$142:$AF$143,[1]AGOSTO!$AF$148,[1]AGOSTO!$AF$150:$AF$153,[1]AGOSTO!$AF$156,[1]AGOSTO!$AF$158:$AF$167,[1]AGOSTO!$AF$172:$AF$173,[1]AGOSTO!$AF$176:$AF$182,[1]AGOSTO!$AF$185,[1]AGOSTO!$AF$187:$AF$190,[1]AGOSTO!$AF$195:$AF$201,[1]AGOSTO!$AF$203:$AF$204,[1]AGOSTO!$AF$211:$AF$217,[1]AGOSTO!$AF$222:$AF$224,[1]AGOSTO!$AF$227:$AF$229,[1]AGOSTO!$AF$235:$AF$240,[1]AGOSTO!$AF$244:$AF$255</definedName>
    <definedName name="Pagos_ago" localSheetId="16">[1]AGOSTO!$AF$17:$AF$19,[1]AGOSTO!$AF$21:$AF$33,[1]AGOSTO!$AF$36:$AF$41,[1]AGOSTO!$AF$45:$AF$48,[1]AGOSTO!$AF$50:$AF$55,[1]AGOSTO!$AF$59:$AF$61,[1]AGOSTO!$AF$66:$AF$68,[1]AGOSTO!$AF$70:$AF$81,[1]AGOSTO!$AF$84:$AF$88,[1]AGOSTO!$AF$92:$AF$95,[1]AGOSTO!$AF$97:$AF$102,[1]AGOSTO!$AF$106:$AF$108,[1]AGOSTO!$AF$115:$AF$121,[1]AGOSTO!$AF$124:$AF$139,[1]AGOSTO!$AF$142:$AF$143,[1]AGOSTO!$AF$148,[1]AGOSTO!$AF$150:$AF$153,[1]AGOSTO!$AF$156,[1]AGOSTO!$AF$158:$AF$167,[1]AGOSTO!$AF$172:$AF$173,[1]AGOSTO!$AF$176:$AF$182,[1]AGOSTO!$AF$185,[1]AGOSTO!$AF$187:$AF$190,[1]AGOSTO!$AF$195:$AF$201,[1]AGOSTO!$AF$203:$AF$204,[1]AGOSTO!$AF$211:$AF$217,[1]AGOSTO!$AF$222:$AF$224,[1]AGOSTO!$AF$227:$AF$229,[1]AGOSTO!$AF$235:$AF$240,[1]AGOSTO!$AF$244:$AF$255</definedName>
    <definedName name="Pagos_ago" localSheetId="19">[1]AGOSTO!$AF$17:$AF$19,[1]AGOSTO!$AF$21:$AF$33,[1]AGOSTO!$AF$36:$AF$41,[1]AGOSTO!$AF$45:$AF$48,[1]AGOSTO!$AF$50:$AF$55,[1]AGOSTO!$AF$59:$AF$61,[1]AGOSTO!$AF$66:$AF$68,[1]AGOSTO!$AF$70:$AF$81,[1]AGOSTO!$AF$84:$AF$88,[1]AGOSTO!$AF$92:$AF$95,[1]AGOSTO!$AF$97:$AF$102,[1]AGOSTO!$AF$106:$AF$108,[1]AGOSTO!$AF$115:$AF$121,[1]AGOSTO!$AF$124:$AF$139,[1]AGOSTO!$AF$142:$AF$143,[1]AGOSTO!$AF$148,[1]AGOSTO!$AF$150:$AF$153,[1]AGOSTO!$AF$156,[1]AGOSTO!$AF$158:$AF$167,[1]AGOSTO!$AF$172:$AF$173,[1]AGOSTO!$AF$176:$AF$182,[1]AGOSTO!$AF$185,[1]AGOSTO!$AF$187:$AF$190,[1]AGOSTO!$AF$195:$AF$201,[1]AGOSTO!$AF$203:$AF$204,[1]AGOSTO!$AF$211:$AF$217,[1]AGOSTO!$AF$222:$AF$224,[1]AGOSTO!$AF$227:$AF$229,[1]AGOSTO!$AF$235:$AF$240,[1]AGOSTO!$AF$244:$AF$255</definedName>
    <definedName name="Pagos_ago" localSheetId="17">[1]AGOSTO!$AF$17:$AF$19,[1]AGOSTO!$AF$21:$AF$33,[1]AGOSTO!$AF$36:$AF$41,[1]AGOSTO!$AF$45:$AF$48,[1]AGOSTO!$AF$50:$AF$55,[1]AGOSTO!$AF$59:$AF$61,[1]AGOSTO!$AF$66:$AF$68,[1]AGOSTO!$AF$70:$AF$81,[1]AGOSTO!$AF$84:$AF$88,[1]AGOSTO!$AF$92:$AF$95,[1]AGOSTO!$AF$97:$AF$102,[1]AGOSTO!$AF$106:$AF$108,[1]AGOSTO!$AF$115:$AF$121,[1]AGOSTO!$AF$124:$AF$139,[1]AGOSTO!$AF$142:$AF$143,[1]AGOSTO!$AF$148,[1]AGOSTO!$AF$150:$AF$153,[1]AGOSTO!$AF$156,[1]AGOSTO!$AF$158:$AF$167,[1]AGOSTO!$AF$172:$AF$173,[1]AGOSTO!$AF$176:$AF$182,[1]AGOSTO!$AF$185,[1]AGOSTO!$AF$187:$AF$190,[1]AGOSTO!$AF$195:$AF$201,[1]AGOSTO!$AF$203:$AF$204,[1]AGOSTO!$AF$211:$AF$217,[1]AGOSTO!$AF$222:$AF$224,[1]AGOSTO!$AF$227:$AF$229,[1]AGOSTO!$AF$235:$AF$240,[1]AGOSTO!$AF$244:$AF$255</definedName>
    <definedName name="Pagos_ago">AGOSTO!$AF$17:$AF$19,AGOSTO!$AF$21:$AF$33,AGOSTO!$AF$36:$AF$41,AGOSTO!$AF$45:$AF$48,AGOSTO!$AF$50:$AF$55,AGOSTO!$AF$59:$AF$61,AGOSTO!$AF$66:$AF$68,AGOSTO!$AF$70:$AF$81,AGOSTO!$AF$84:$AF$88,AGOSTO!$AF$92:$AF$95,AGOSTO!$AF$97:$AF$102,AGOSTO!$AF$106:$AF$108,AGOSTO!$AF$115:$AF$121,AGOSTO!$AF$124:$AF$139,AGOSTO!$AF$142:$AF$143,AGOSTO!$AF$148,AGOSTO!$AF$150:$AF$153,AGOSTO!$AF$156,AGOSTO!$AF$158:$AF$168,AGOSTO!$AF$173:$AF$174,AGOSTO!$AF$177:$AF$183,AGOSTO!$AF$186,AGOSTO!$AF$188:$AF$191,AGOSTO!$AF$198:$AF$204,AGOSTO!$AF$206:$AF$207,AGOSTO!$AF$212:$AF$218,AGOSTO!$AF$223:$AF$225,AGOSTO!$AF$228:$AF$230,AGOSTO!$AF$236:$AF$241,AGOSTO!$AF$245:$AF$256</definedName>
    <definedName name="Pagos_dic" localSheetId="18">[1]DICIEMBRE!$AF$17:$AF$19,[1]DICIEMBRE!$AF$21:$AF$33,[1]DICIEMBRE!$AF$36:$AF$41,[1]DICIEMBRE!$AF$45:$AF$48,[1]DICIEMBRE!$AF$50:$AF$55,[1]DICIEMBRE!$AF$59:$AF$61,[1]DICIEMBRE!$AF$66:$AF$68,[1]DICIEMBRE!$AF$70:$AF$81,[1]DICIEMBRE!$AF$84:$AF$88,[1]DICIEMBRE!$AF$92:$AF$95,[1]DICIEMBRE!$AF$97:$AF$102,[1]DICIEMBRE!$AF$106:$AF$108,[1]DICIEMBRE!$AF$115:$AF$121,[1]DICIEMBRE!$AF$124:$AF$139,[1]DICIEMBRE!$AF$142:$AF$143,[1]DICIEMBRE!$AF$148,[1]DICIEMBRE!$AF$150:$AF$153,[1]DICIEMBRE!$AF$156,[1]DICIEMBRE!$AF$158:$AF$167,[1]DICIEMBRE!$AF$172:$AF$173,[1]DICIEMBRE!$AF$176:$AF$182,[1]DICIEMBRE!$AF$185,[1]DICIEMBRE!$AF$187:$AF$190,[1]DICIEMBRE!$AF$195:$AF$201,[1]DICIEMBRE!$AF$203:$AF$204,[1]DICIEMBRE!$AF$211:$AF$217,[1]DICIEMBRE!$AF$222:$AF$224,[1]DICIEMBRE!$AF$227:$AF$229,[1]DICIEMBRE!$AF$235:$AF$240,[1]DICIEMBRE!$AF$244:$AF$255</definedName>
    <definedName name="Pagos_dic" localSheetId="16">[1]DICIEMBRE!$AF$17:$AF$19,[1]DICIEMBRE!$AF$21:$AF$33,[1]DICIEMBRE!$AF$36:$AF$41,[1]DICIEMBRE!$AF$45:$AF$48,[1]DICIEMBRE!$AF$50:$AF$55,[1]DICIEMBRE!$AF$59:$AF$61,[1]DICIEMBRE!$AF$66:$AF$68,[1]DICIEMBRE!$AF$70:$AF$81,[1]DICIEMBRE!$AF$84:$AF$88,[1]DICIEMBRE!$AF$92:$AF$95,[1]DICIEMBRE!$AF$97:$AF$102,[1]DICIEMBRE!$AF$106:$AF$108,[1]DICIEMBRE!$AF$115:$AF$121,[1]DICIEMBRE!$AF$124:$AF$139,[1]DICIEMBRE!$AF$142:$AF$143,[1]DICIEMBRE!$AF$148,[1]DICIEMBRE!$AF$150:$AF$153,[1]DICIEMBRE!$AF$156,[1]DICIEMBRE!$AF$158:$AF$167,[1]DICIEMBRE!$AF$172:$AF$173,[1]DICIEMBRE!$AF$176:$AF$182,[1]DICIEMBRE!$AF$185,[1]DICIEMBRE!$AF$187:$AF$190,[1]DICIEMBRE!$AF$195:$AF$201,[1]DICIEMBRE!$AF$203:$AF$204,[1]DICIEMBRE!$AF$211:$AF$217,[1]DICIEMBRE!$AF$222:$AF$224,[1]DICIEMBRE!$AF$227:$AF$229,[1]DICIEMBRE!$AF$235:$AF$240,[1]DICIEMBRE!$AF$244:$AF$255</definedName>
    <definedName name="Pagos_dic" localSheetId="19">[1]DICIEMBRE!$AF$17:$AF$19,[1]DICIEMBRE!$AF$21:$AF$33,[1]DICIEMBRE!$AF$36:$AF$41,[1]DICIEMBRE!$AF$45:$AF$48,[1]DICIEMBRE!$AF$50:$AF$55,[1]DICIEMBRE!$AF$59:$AF$61,[1]DICIEMBRE!$AF$66:$AF$68,[1]DICIEMBRE!$AF$70:$AF$81,[1]DICIEMBRE!$AF$84:$AF$88,[1]DICIEMBRE!$AF$92:$AF$95,[1]DICIEMBRE!$AF$97:$AF$102,[1]DICIEMBRE!$AF$106:$AF$108,[1]DICIEMBRE!$AF$115:$AF$121,[1]DICIEMBRE!$AF$124:$AF$139,[1]DICIEMBRE!$AF$142:$AF$143,[1]DICIEMBRE!$AF$148,[1]DICIEMBRE!$AF$150:$AF$153,[1]DICIEMBRE!$AF$156,[1]DICIEMBRE!$AF$158:$AF$167,[1]DICIEMBRE!$AF$172:$AF$173,[1]DICIEMBRE!$AF$176:$AF$182,[1]DICIEMBRE!$AF$185,[1]DICIEMBRE!$AF$187:$AF$190,[1]DICIEMBRE!$AF$195:$AF$201,[1]DICIEMBRE!$AF$203:$AF$204,[1]DICIEMBRE!$AF$211:$AF$217,[1]DICIEMBRE!$AF$222:$AF$224,[1]DICIEMBRE!$AF$227:$AF$229,[1]DICIEMBRE!$AF$235:$AF$240,[1]DICIEMBRE!$AF$244:$AF$255</definedName>
    <definedName name="Pagos_dic" localSheetId="17">[1]DICIEMBRE!$AF$17:$AF$19,[1]DICIEMBRE!$AF$21:$AF$33,[1]DICIEMBRE!$AF$36:$AF$41,[1]DICIEMBRE!$AF$45:$AF$48,[1]DICIEMBRE!$AF$50:$AF$55,[1]DICIEMBRE!$AF$59:$AF$61,[1]DICIEMBRE!$AF$66:$AF$68,[1]DICIEMBRE!$AF$70:$AF$81,[1]DICIEMBRE!$AF$84:$AF$88,[1]DICIEMBRE!$AF$92:$AF$95,[1]DICIEMBRE!$AF$97:$AF$102,[1]DICIEMBRE!$AF$106:$AF$108,[1]DICIEMBRE!$AF$115:$AF$121,[1]DICIEMBRE!$AF$124:$AF$139,[1]DICIEMBRE!$AF$142:$AF$143,[1]DICIEMBRE!$AF$148,[1]DICIEMBRE!$AF$150:$AF$153,[1]DICIEMBRE!$AF$156,[1]DICIEMBRE!$AF$158:$AF$167,[1]DICIEMBRE!$AF$172:$AF$173,[1]DICIEMBRE!$AF$176:$AF$182,[1]DICIEMBRE!$AF$185,[1]DICIEMBRE!$AF$187:$AF$190,[1]DICIEMBRE!$AF$195:$AF$201,[1]DICIEMBRE!$AF$203:$AF$204,[1]DICIEMBRE!$AF$211:$AF$217,[1]DICIEMBRE!$AF$222:$AF$224,[1]DICIEMBRE!$AF$227:$AF$229,[1]DICIEMBRE!$AF$235:$AF$240,[1]DICIEMBRE!$AF$244:$AF$255</definedName>
    <definedName name="Pagos_dic">DICIEMBRE!$AF$17:$AF$19,DICIEMBRE!$AF$21:$AF$33,DICIEMBRE!$AF$36:$AF$41,DICIEMBRE!$AF$45:$AF$48,DICIEMBRE!$AF$50:$AF$55,DICIEMBRE!$AF$59:$AF$61,DICIEMBRE!$AF$66:$AF$68,DICIEMBRE!$AF$70:$AF$81,DICIEMBRE!$AF$84:$AF$88,DICIEMBRE!$AF$92:$AF$95,DICIEMBRE!$AF$97:$AF$102,DICIEMBRE!$AF$106:$AF$108,DICIEMBRE!$AF$115:$AF$121,DICIEMBRE!$AF$124:$AF$139,DICIEMBRE!$AF$142:$AF$143,DICIEMBRE!$AF$148,DICIEMBRE!$AF$150:$AF$153,DICIEMBRE!$AF$156,DICIEMBRE!$AF$158:$AF$168,DICIEMBRE!$AF$173:$AF$174,DICIEMBRE!$AF$177:$AF$183,DICIEMBRE!$AF$186,DICIEMBRE!$AF$188:$AF$191,DICIEMBRE!$AF$198:$AF$204,DICIEMBRE!$AF$206:$AF$207,DICIEMBRE!$AF$212:$AF$218,DICIEMBRE!$AF$223:$AF$225,DICIEMBRE!$AF$228:$AF$230,DICIEMBRE!$AF$236:$AF$241,DICIEMBRE!$AF$245:$AF$256</definedName>
    <definedName name="Pagos_ene" localSheetId="18">[1]ENERO!$AF$17:$AF$19,[1]ENERO!$AF$21:$AF$33,[1]ENERO!$AF$36:$AF$41,[1]ENERO!$AF$45:$AF$48,[1]ENERO!$AF$50:$AF$55,[1]ENERO!$AF$59:$AF$61,[1]ENERO!$AF$66:$AF$68,[1]ENERO!$AF$70:$AF$81,[1]ENERO!$AF$84:$AF$88,[1]ENERO!$AF$92:$AF$95,[1]ENERO!$AF$97:$AF$102,[1]ENERO!$AF$106:$AF$108,[1]ENERO!$AF$115:$AF$121,[1]ENERO!$AF$124:$AF$139,[1]ENERO!$AF$142:$AF$143,[1]ENERO!$AF$148,[1]ENERO!$AF$150:$AF$153,[1]ENERO!$AF$156,[1]ENERO!$AF$158:$AF$167,[1]ENERO!$AF$172:$AF$173,[1]ENERO!$AF$176:$AF$182,[1]ENERO!$AF$185,[1]ENERO!$AF$187:$AF$190,[1]ENERO!$AF$195:$AF$201,[1]ENERO!$AF$203:$AF$204,[1]ENERO!$AF$211:$AF$217,[1]ENERO!$AF$222:$AF$224,[1]ENERO!$AF$227:$AF$229,[1]ENERO!$AF$235:$AF$240,[1]ENERO!$AF$244:$AF$255</definedName>
    <definedName name="Pagos_ene" localSheetId="16">[1]ENERO!$AF$17:$AF$19,[1]ENERO!$AF$21:$AF$33,[1]ENERO!$AF$36:$AF$41,[1]ENERO!$AF$45:$AF$48,[1]ENERO!$AF$50:$AF$55,[1]ENERO!$AF$59:$AF$61,[1]ENERO!$AF$66:$AF$68,[1]ENERO!$AF$70:$AF$81,[1]ENERO!$AF$84:$AF$88,[1]ENERO!$AF$92:$AF$95,[1]ENERO!$AF$97:$AF$102,[1]ENERO!$AF$106:$AF$108,[1]ENERO!$AF$115:$AF$121,[1]ENERO!$AF$124:$AF$139,[1]ENERO!$AF$142:$AF$143,[1]ENERO!$AF$148,[1]ENERO!$AF$150:$AF$153,[1]ENERO!$AF$156,[1]ENERO!$AF$158:$AF$167,[1]ENERO!$AF$172:$AF$173,[1]ENERO!$AF$176:$AF$182,[1]ENERO!$AF$185,[1]ENERO!$AF$187:$AF$190,[1]ENERO!$AF$195:$AF$201,[1]ENERO!$AF$203:$AF$204,[1]ENERO!$AF$211:$AF$217,[1]ENERO!$AF$222:$AF$224,[1]ENERO!$AF$227:$AF$229,[1]ENERO!$AF$235:$AF$240,[1]ENERO!$AF$244:$AF$255</definedName>
    <definedName name="Pagos_ene" localSheetId="19">[1]ENERO!$AF$17:$AF$19,[1]ENERO!$AF$21:$AF$33,[1]ENERO!$AF$36:$AF$41,[1]ENERO!$AF$45:$AF$48,[1]ENERO!$AF$50:$AF$55,[1]ENERO!$AF$59:$AF$61,[1]ENERO!$AF$66:$AF$68,[1]ENERO!$AF$70:$AF$81,[1]ENERO!$AF$84:$AF$88,[1]ENERO!$AF$92:$AF$95,[1]ENERO!$AF$97:$AF$102,[1]ENERO!$AF$106:$AF$108,[1]ENERO!$AF$115:$AF$121,[1]ENERO!$AF$124:$AF$139,[1]ENERO!$AF$142:$AF$143,[1]ENERO!$AF$148,[1]ENERO!$AF$150:$AF$153,[1]ENERO!$AF$156,[1]ENERO!$AF$158:$AF$167,[1]ENERO!$AF$172:$AF$173,[1]ENERO!$AF$176:$AF$182,[1]ENERO!$AF$185,[1]ENERO!$AF$187:$AF$190,[1]ENERO!$AF$195:$AF$201,[1]ENERO!$AF$203:$AF$204,[1]ENERO!$AF$211:$AF$217,[1]ENERO!$AF$222:$AF$224,[1]ENERO!$AF$227:$AF$229,[1]ENERO!$AF$235:$AF$240,[1]ENERO!$AF$244:$AF$255</definedName>
    <definedName name="Pagos_ene" localSheetId="17">[1]ENERO!$AF$17:$AF$19,[1]ENERO!$AF$21:$AF$33,[1]ENERO!$AF$36:$AF$41,[1]ENERO!$AF$45:$AF$48,[1]ENERO!$AF$50:$AF$55,[1]ENERO!$AF$59:$AF$61,[1]ENERO!$AF$66:$AF$68,[1]ENERO!$AF$70:$AF$81,[1]ENERO!$AF$84:$AF$88,[1]ENERO!$AF$92:$AF$95,[1]ENERO!$AF$97:$AF$102,[1]ENERO!$AF$106:$AF$108,[1]ENERO!$AF$115:$AF$121,[1]ENERO!$AF$124:$AF$139,[1]ENERO!$AF$142:$AF$143,[1]ENERO!$AF$148,[1]ENERO!$AF$150:$AF$153,[1]ENERO!$AF$156,[1]ENERO!$AF$158:$AF$167,[1]ENERO!$AF$172:$AF$173,[1]ENERO!$AF$176:$AF$182,[1]ENERO!$AF$185,[1]ENERO!$AF$187:$AF$190,[1]ENERO!$AF$195:$AF$201,[1]ENERO!$AF$203:$AF$204,[1]ENERO!$AF$211:$AF$217,[1]ENERO!$AF$222:$AF$224,[1]ENERO!$AF$227:$AF$229,[1]ENERO!$AF$235:$AF$240,[1]ENERO!$AF$244:$AF$255</definedName>
    <definedName name="Pagos_ene">ENERO!$AF$17:$AF$19,ENERO!$AF$21:$AF$33,ENERO!$AF$36:$AF$41,ENERO!$AF$45:$AF$48,ENERO!$AF$50:$AF$55,ENERO!$AF$59:$AF$61,ENERO!$AF$66:$AF$68,ENERO!$AF$70:$AF$81,ENERO!$AF$84:$AF$88,ENERO!$AF$92:$AF$95,ENERO!$AF$97:$AF$102,ENERO!$AF$106:$AF$108,ENERO!$AF$115:$AF$121,ENERO!$AF$124:$AF$139,ENERO!$AF$142:$AF$143,ENERO!$AF$148,ENERO!$AF$150:$AF$153,ENERO!$AF$156,ENERO!$AF$158:$AF$168,ENERO!$AF$173:$AF$174,ENERO!$AF$177:$AF$183,ENERO!$AF$186,ENERO!$AF$188:$AF$191,ENERO!$AF$198:$AF$204,ENERO!$AF$206:$AF$207,ENERO!$AF$212:$AF$218,ENERO!$AF$223:$AF$225,ENERO!$AF$228:$AF$230,ENERO!$AF$236:$AF$241,ENERO!$AF$245:$AF$256</definedName>
    <definedName name="Pagos_feb" localSheetId="18">[1]FEBRERO!$AF$17:$AF$19,[1]FEBRERO!$AF$21:$AF$33,[1]FEBRERO!$AF$36:$AF$41,[1]FEBRERO!$AF$45:$AF$48,[1]FEBRERO!$AF$50:$AF$55,[1]FEBRERO!$AF$59:$AF$61,[1]FEBRERO!$AF$66:$AF$68,[1]FEBRERO!$AF$70:$AF$81,[1]FEBRERO!$AF$84:$AF$88,[1]FEBRERO!$AF$92:$AF$95,[1]FEBRERO!$AF$97:$AF$102,[1]FEBRERO!$AF$106:$AF$108,[1]FEBRERO!$AF$115:$AF$121,[1]FEBRERO!$AF$124:$AF$139,[1]FEBRERO!$AF$142:$AF$143,[1]FEBRERO!$AF$148,[1]FEBRERO!$AF$150:$AF$153,[1]FEBRERO!$AF$156,[1]FEBRERO!$AF$158:$AF$167,[1]FEBRERO!$AF$172:$AF$173,[1]FEBRERO!$AF$176:$AF$182,[1]FEBRERO!$AF$185,[1]FEBRERO!$AF$187:$AF$190,[1]FEBRERO!$AF$195:$AF$201,[1]FEBRERO!$AF$203:$AF$204,[1]FEBRERO!$AF$211:$AF$217,[1]FEBRERO!$AF$222:$AF$224,[1]FEBRERO!$AF$227:$AF$229,[1]FEBRERO!$AF$235:$AF$240,[1]FEBRERO!$AF$244:$AF$255</definedName>
    <definedName name="Pagos_feb" localSheetId="16">[1]FEBRERO!$AF$17:$AF$19,[1]FEBRERO!$AF$21:$AF$33,[1]FEBRERO!$AF$36:$AF$41,[1]FEBRERO!$AF$45:$AF$48,[1]FEBRERO!$AF$50:$AF$55,[1]FEBRERO!$AF$59:$AF$61,[1]FEBRERO!$AF$66:$AF$68,[1]FEBRERO!$AF$70:$AF$81,[1]FEBRERO!$AF$84:$AF$88,[1]FEBRERO!$AF$92:$AF$95,[1]FEBRERO!$AF$97:$AF$102,[1]FEBRERO!$AF$106:$AF$108,[1]FEBRERO!$AF$115:$AF$121,[1]FEBRERO!$AF$124:$AF$139,[1]FEBRERO!$AF$142:$AF$143,[1]FEBRERO!$AF$148,[1]FEBRERO!$AF$150:$AF$153,[1]FEBRERO!$AF$156,[1]FEBRERO!$AF$158:$AF$167,[1]FEBRERO!$AF$172:$AF$173,[1]FEBRERO!$AF$176:$AF$182,[1]FEBRERO!$AF$185,[1]FEBRERO!$AF$187:$AF$190,[1]FEBRERO!$AF$195:$AF$201,[1]FEBRERO!$AF$203:$AF$204,[1]FEBRERO!$AF$211:$AF$217,[1]FEBRERO!$AF$222:$AF$224,[1]FEBRERO!$AF$227:$AF$229,[1]FEBRERO!$AF$235:$AF$240,[1]FEBRERO!$AF$244:$AF$255</definedName>
    <definedName name="Pagos_feb" localSheetId="19">[1]FEBRERO!$AF$17:$AF$19,[1]FEBRERO!$AF$21:$AF$33,[1]FEBRERO!$AF$36:$AF$41,[1]FEBRERO!$AF$45:$AF$48,[1]FEBRERO!$AF$50:$AF$55,[1]FEBRERO!$AF$59:$AF$61,[1]FEBRERO!$AF$66:$AF$68,[1]FEBRERO!$AF$70:$AF$81,[1]FEBRERO!$AF$84:$AF$88,[1]FEBRERO!$AF$92:$AF$95,[1]FEBRERO!$AF$97:$AF$102,[1]FEBRERO!$AF$106:$AF$108,[1]FEBRERO!$AF$115:$AF$121,[1]FEBRERO!$AF$124:$AF$139,[1]FEBRERO!$AF$142:$AF$143,[1]FEBRERO!$AF$148,[1]FEBRERO!$AF$150:$AF$153,[1]FEBRERO!$AF$156,[1]FEBRERO!$AF$158:$AF$167,[1]FEBRERO!$AF$172:$AF$173,[1]FEBRERO!$AF$176:$AF$182,[1]FEBRERO!$AF$185,[1]FEBRERO!$AF$187:$AF$190,[1]FEBRERO!$AF$195:$AF$201,[1]FEBRERO!$AF$203:$AF$204,[1]FEBRERO!$AF$211:$AF$217,[1]FEBRERO!$AF$222:$AF$224,[1]FEBRERO!$AF$227:$AF$229,[1]FEBRERO!$AF$235:$AF$240,[1]FEBRERO!$AF$244:$AF$255</definedName>
    <definedName name="Pagos_feb" localSheetId="17">[1]FEBRERO!$AF$17:$AF$19,[1]FEBRERO!$AF$21:$AF$33,[1]FEBRERO!$AF$36:$AF$41,[1]FEBRERO!$AF$45:$AF$48,[1]FEBRERO!$AF$50:$AF$55,[1]FEBRERO!$AF$59:$AF$61,[1]FEBRERO!$AF$66:$AF$68,[1]FEBRERO!$AF$70:$AF$81,[1]FEBRERO!$AF$84:$AF$88,[1]FEBRERO!$AF$92:$AF$95,[1]FEBRERO!$AF$97:$AF$102,[1]FEBRERO!$AF$106:$AF$108,[1]FEBRERO!$AF$115:$AF$121,[1]FEBRERO!$AF$124:$AF$139,[1]FEBRERO!$AF$142:$AF$143,[1]FEBRERO!$AF$148,[1]FEBRERO!$AF$150:$AF$153,[1]FEBRERO!$AF$156,[1]FEBRERO!$AF$158:$AF$167,[1]FEBRERO!$AF$172:$AF$173,[1]FEBRERO!$AF$176:$AF$182,[1]FEBRERO!$AF$185,[1]FEBRERO!$AF$187:$AF$190,[1]FEBRERO!$AF$195:$AF$201,[1]FEBRERO!$AF$203:$AF$204,[1]FEBRERO!$AF$211:$AF$217,[1]FEBRERO!$AF$222:$AF$224,[1]FEBRERO!$AF$227:$AF$229,[1]FEBRERO!$AF$235:$AF$240,[1]FEBRERO!$AF$244:$AF$255</definedName>
    <definedName name="Pagos_feb">FEBRERO!$AF$17:$AF$19,FEBRERO!$AF$21:$AF$33,FEBRERO!$AF$36:$AF$41,FEBRERO!$AF$45:$AF$48,FEBRERO!$AF$50:$AF$55,FEBRERO!$AF$59:$AF$61,FEBRERO!$AF$66:$AF$68,FEBRERO!$AF$70:$AF$81,FEBRERO!$AF$84:$AF$88,FEBRERO!$AF$92:$AF$95,FEBRERO!$AF$97:$AF$102,FEBRERO!$AF$106:$AF$108,FEBRERO!$AF$115:$AF$121,FEBRERO!$AF$124:$AF$139,FEBRERO!$AF$142:$AF$143,FEBRERO!$AF$148,FEBRERO!$AF$150:$AF$153,FEBRERO!$AF$156,FEBRERO!$AF$158:$AF$168,FEBRERO!$AF$173:$AF$174,FEBRERO!$AF$177:$AF$183,FEBRERO!$AF$186,FEBRERO!$AF$188:$AF$191,FEBRERO!$AF$198:$AF$204,FEBRERO!$AF$206:$AF$207,FEBRERO!$AF$212:$AF$218,FEBRERO!$AF$223:$AF$225,FEBRERO!$AF$228:$AF$230,FEBRERO!$AF$236:$AF$241,FEBRERO!$AF$245:$AF$256</definedName>
    <definedName name="Pagos_jul" localSheetId="18">[1]JULIO!$AF$17:$AF$19,[1]JULIO!$AF$21:$AF$33,[1]JULIO!$AF$36:$AF$41,[1]JULIO!$AF$45:$AF$48,[1]JULIO!$AF$50:$AF$55,[1]JULIO!$AF$59:$AF$61,[1]JULIO!$AF$66:$AF$68,[1]JULIO!$AF$70:$AF$81,[1]JULIO!$AF$84:$AF$88,[1]JULIO!$AF$92:$AF$95,[1]JULIO!$AF$97:$AF$102,[1]JULIO!$AF$106:$AF$108,[1]JULIO!$AF$115:$AF$121,[1]JULIO!$AF$124:$AF$139,[1]JULIO!$AF$142:$AF$143,[1]JULIO!$AF$148,[1]JULIO!$AF$150:$AF$153,[1]JULIO!$AF$156,[1]JULIO!$AF$158:$AF$167,[1]JULIO!$AF$172:$AF$173,[1]JULIO!$AF$176:$AF$182,[1]JULIO!$AF$185,[1]JULIO!$AF$187:$AF$190,[1]JULIO!$AF$195:$AF$201,[1]JULIO!$AF$203:$AF$204,[1]JULIO!$AF$211:$AF$217,[1]JULIO!$AF$222:$AF$224,[1]JULIO!$AF$227:$AF$229,[1]JULIO!$AF$235:$AF$240,[1]JULIO!$AF$244:$AF$255</definedName>
    <definedName name="Pagos_jul" localSheetId="16">[1]JULIO!$AF$17:$AF$19,[1]JULIO!$AF$21:$AF$33,[1]JULIO!$AF$36:$AF$41,[1]JULIO!$AF$45:$AF$48,[1]JULIO!$AF$50:$AF$55,[1]JULIO!$AF$59:$AF$61,[1]JULIO!$AF$66:$AF$68,[1]JULIO!$AF$70:$AF$81,[1]JULIO!$AF$84:$AF$88,[1]JULIO!$AF$92:$AF$95,[1]JULIO!$AF$97:$AF$102,[1]JULIO!$AF$106:$AF$108,[1]JULIO!$AF$115:$AF$121,[1]JULIO!$AF$124:$AF$139,[1]JULIO!$AF$142:$AF$143,[1]JULIO!$AF$148,[1]JULIO!$AF$150:$AF$153,[1]JULIO!$AF$156,[1]JULIO!$AF$158:$AF$167,[1]JULIO!$AF$172:$AF$173,[1]JULIO!$AF$176:$AF$182,[1]JULIO!$AF$185,[1]JULIO!$AF$187:$AF$190,[1]JULIO!$AF$195:$AF$201,[1]JULIO!$AF$203:$AF$204,[1]JULIO!$AF$211:$AF$217,[1]JULIO!$AF$222:$AF$224,[1]JULIO!$AF$227:$AF$229,[1]JULIO!$AF$235:$AF$240,[1]JULIO!$AF$244:$AF$255</definedName>
    <definedName name="Pagos_jul" localSheetId="19">[1]JULIO!$AF$17:$AF$19,[1]JULIO!$AF$21:$AF$33,[1]JULIO!$AF$36:$AF$41,[1]JULIO!$AF$45:$AF$48,[1]JULIO!$AF$50:$AF$55,[1]JULIO!$AF$59:$AF$61,[1]JULIO!$AF$66:$AF$68,[1]JULIO!$AF$70:$AF$81,[1]JULIO!$AF$84:$AF$88,[1]JULIO!$AF$92:$AF$95,[1]JULIO!$AF$97:$AF$102,[1]JULIO!$AF$106:$AF$108,[1]JULIO!$AF$115:$AF$121,[1]JULIO!$AF$124:$AF$139,[1]JULIO!$AF$142:$AF$143,[1]JULIO!$AF$148,[1]JULIO!$AF$150:$AF$153,[1]JULIO!$AF$156,[1]JULIO!$AF$158:$AF$167,[1]JULIO!$AF$172:$AF$173,[1]JULIO!$AF$176:$AF$182,[1]JULIO!$AF$185,[1]JULIO!$AF$187:$AF$190,[1]JULIO!$AF$195:$AF$201,[1]JULIO!$AF$203:$AF$204,[1]JULIO!$AF$211:$AF$217,[1]JULIO!$AF$222:$AF$224,[1]JULIO!$AF$227:$AF$229,[1]JULIO!$AF$235:$AF$240,[1]JULIO!$AF$244:$AF$255</definedName>
    <definedName name="Pagos_jul" localSheetId="17">[1]JULIO!$AF$17:$AF$19,[1]JULIO!$AF$21:$AF$33,[1]JULIO!$AF$36:$AF$41,[1]JULIO!$AF$45:$AF$48,[1]JULIO!$AF$50:$AF$55,[1]JULIO!$AF$59:$AF$61,[1]JULIO!$AF$66:$AF$68,[1]JULIO!$AF$70:$AF$81,[1]JULIO!$AF$84:$AF$88,[1]JULIO!$AF$92:$AF$95,[1]JULIO!$AF$97:$AF$102,[1]JULIO!$AF$106:$AF$108,[1]JULIO!$AF$115:$AF$121,[1]JULIO!$AF$124:$AF$139,[1]JULIO!$AF$142:$AF$143,[1]JULIO!$AF$148,[1]JULIO!$AF$150:$AF$153,[1]JULIO!$AF$156,[1]JULIO!$AF$158:$AF$167,[1]JULIO!$AF$172:$AF$173,[1]JULIO!$AF$176:$AF$182,[1]JULIO!$AF$185,[1]JULIO!$AF$187:$AF$190,[1]JULIO!$AF$195:$AF$201,[1]JULIO!$AF$203:$AF$204,[1]JULIO!$AF$211:$AF$217,[1]JULIO!$AF$222:$AF$224,[1]JULIO!$AF$227:$AF$229,[1]JULIO!$AF$235:$AF$240,[1]JULIO!$AF$244:$AF$255</definedName>
    <definedName name="Pagos_jul">JULIO!$AF$17:$AF$19,JULIO!$AF$21:$AF$33,JULIO!$AF$36:$AF$41,JULIO!$AF$45:$AF$48,JULIO!$AF$50:$AF$55,JULIO!$AF$59:$AF$61,JULIO!$AF$66:$AF$68,JULIO!$AF$70:$AF$81,JULIO!$AF$84:$AF$88,JULIO!$AF$92:$AF$95,JULIO!$AF$97:$AF$102,JULIO!$AF$106:$AF$108,JULIO!$AF$115:$AF$121,JULIO!$AF$124:$AF$139,JULIO!$AF$142:$AF$143,JULIO!$AF$148,JULIO!$AF$150:$AF$153,JULIO!$AF$156,JULIO!$AF$158:$AF$168,JULIO!$AF$173:$AF$174,JULIO!$AF$177:$AF$183,JULIO!$AF$186,JULIO!$AF$188:$AF$191,JULIO!$AF$198:$AF$204,JULIO!$AF$206:$AF$207,JULIO!$AF$212:$AF$218,JULIO!$AF$223:$AF$225,JULIO!$AF$228:$AF$230,JULIO!$AF$236:$AF$241,JULIO!$AF$245:$AF$256</definedName>
    <definedName name="Pagos_jun" localSheetId="18">[1]JUNIO!$AF$17:$AF$19,[1]JUNIO!$AF$21:$AF$33,[1]JUNIO!$AF$36:$AF$41,[1]JUNIO!$AF$45:$AF$48,[1]JUNIO!$AF$50:$AF$55,[1]JUNIO!$AF$59:$AF$61,[1]JUNIO!$AF$66:$AF$68,[1]JUNIO!$AF$70:$AF$81,[1]JUNIO!$AF$84:$AF$88,[1]JUNIO!$AF$92:$AF$95,[1]JUNIO!$AF$97:$AF$102,[1]JUNIO!$AF$106:$AF$108,[1]JUNIO!$AF$115:$AF$121,[1]JUNIO!$AF$124:$AF$139,[1]JUNIO!$AF$142:$AF$143,[1]JUNIO!$AF$148,[1]JUNIO!$AF$150:$AF$153,[1]JUNIO!$AF$156,[1]JUNIO!$AF$158:$AF$167,[1]JUNIO!$AF$172:$AF$173,[1]JUNIO!$AF$176:$AF$182,[1]JUNIO!$AF$185,[1]JUNIO!$AF$187:$AF$190,[1]JUNIO!$AF$195:$AF$201,[1]JUNIO!$AF$203:$AF$204,[1]JUNIO!$AF$211:$AF$217,[1]JUNIO!$AF$222:$AF$224,[1]JUNIO!$AF$227:$AF$229,[1]JUNIO!$AF$235:$AF$240,[1]JUNIO!$AF$244:$AF$255</definedName>
    <definedName name="Pagos_jun" localSheetId="16">[1]JUNIO!$AF$17:$AF$19,[1]JUNIO!$AF$21:$AF$33,[1]JUNIO!$AF$36:$AF$41,[1]JUNIO!$AF$45:$AF$48,[1]JUNIO!$AF$50:$AF$55,[1]JUNIO!$AF$59:$AF$61,[1]JUNIO!$AF$66:$AF$68,[1]JUNIO!$AF$70:$AF$81,[1]JUNIO!$AF$84:$AF$88,[1]JUNIO!$AF$92:$AF$95,[1]JUNIO!$AF$97:$AF$102,[1]JUNIO!$AF$106:$AF$108,[1]JUNIO!$AF$115:$AF$121,[1]JUNIO!$AF$124:$AF$139,[1]JUNIO!$AF$142:$AF$143,[1]JUNIO!$AF$148,[1]JUNIO!$AF$150:$AF$153,[1]JUNIO!$AF$156,[1]JUNIO!$AF$158:$AF$167,[1]JUNIO!$AF$172:$AF$173,[1]JUNIO!$AF$176:$AF$182,[1]JUNIO!$AF$185,[1]JUNIO!$AF$187:$AF$190,[1]JUNIO!$AF$195:$AF$201,[1]JUNIO!$AF$203:$AF$204,[1]JUNIO!$AF$211:$AF$217,[1]JUNIO!$AF$222:$AF$224,[1]JUNIO!$AF$227:$AF$229,[1]JUNIO!$AF$235:$AF$240,[1]JUNIO!$AF$244:$AF$255</definedName>
    <definedName name="Pagos_jun" localSheetId="19">[1]JUNIO!$AF$17:$AF$19,[1]JUNIO!$AF$21:$AF$33,[1]JUNIO!$AF$36:$AF$41,[1]JUNIO!$AF$45:$AF$48,[1]JUNIO!$AF$50:$AF$55,[1]JUNIO!$AF$59:$AF$61,[1]JUNIO!$AF$66:$AF$68,[1]JUNIO!$AF$70:$AF$81,[1]JUNIO!$AF$84:$AF$88,[1]JUNIO!$AF$92:$AF$95,[1]JUNIO!$AF$97:$AF$102,[1]JUNIO!$AF$106:$AF$108,[1]JUNIO!$AF$115:$AF$121,[1]JUNIO!$AF$124:$AF$139,[1]JUNIO!$AF$142:$AF$143,[1]JUNIO!$AF$148,[1]JUNIO!$AF$150:$AF$153,[1]JUNIO!$AF$156,[1]JUNIO!$AF$158:$AF$167,[1]JUNIO!$AF$172:$AF$173,[1]JUNIO!$AF$176:$AF$182,[1]JUNIO!$AF$185,[1]JUNIO!$AF$187:$AF$190,[1]JUNIO!$AF$195:$AF$201,[1]JUNIO!$AF$203:$AF$204,[1]JUNIO!$AF$211:$AF$217,[1]JUNIO!$AF$222:$AF$224,[1]JUNIO!$AF$227:$AF$229,[1]JUNIO!$AF$235:$AF$240,[1]JUNIO!$AF$244:$AF$255</definedName>
    <definedName name="Pagos_jun" localSheetId="17">[1]JUNIO!$AF$17:$AF$19,[1]JUNIO!$AF$21:$AF$33,[1]JUNIO!$AF$36:$AF$41,[1]JUNIO!$AF$45:$AF$48,[1]JUNIO!$AF$50:$AF$55,[1]JUNIO!$AF$59:$AF$61,[1]JUNIO!$AF$66:$AF$68,[1]JUNIO!$AF$70:$AF$81,[1]JUNIO!$AF$84:$AF$88,[1]JUNIO!$AF$92:$AF$95,[1]JUNIO!$AF$97:$AF$102,[1]JUNIO!$AF$106:$AF$108,[1]JUNIO!$AF$115:$AF$121,[1]JUNIO!$AF$124:$AF$139,[1]JUNIO!$AF$142:$AF$143,[1]JUNIO!$AF$148,[1]JUNIO!$AF$150:$AF$153,[1]JUNIO!$AF$156,[1]JUNIO!$AF$158:$AF$167,[1]JUNIO!$AF$172:$AF$173,[1]JUNIO!$AF$176:$AF$182,[1]JUNIO!$AF$185,[1]JUNIO!$AF$187:$AF$190,[1]JUNIO!$AF$195:$AF$201,[1]JUNIO!$AF$203:$AF$204,[1]JUNIO!$AF$211:$AF$217,[1]JUNIO!$AF$222:$AF$224,[1]JUNIO!$AF$227:$AF$229,[1]JUNIO!$AF$235:$AF$240,[1]JUNIO!$AF$244:$AF$255</definedName>
    <definedName name="Pagos_jun">JUNIO!$AF$17:$AF$19,JUNIO!$AF$21:$AF$33,JUNIO!$AF$36:$AF$41,JUNIO!$AF$45:$AF$48,JUNIO!$AF$50:$AF$55,JUNIO!$AF$59:$AF$61,JUNIO!$AF$66:$AF$68,JUNIO!$AF$70:$AF$81,JUNIO!$AF$84:$AF$88,JUNIO!$AF$92:$AF$95,JUNIO!$AF$97:$AF$102,JUNIO!$AF$106:$AF$108,JUNIO!$AF$115:$AF$121,JUNIO!$AF$124:$AF$139,JUNIO!$AF$142:$AF$143,JUNIO!$AF$148,JUNIO!$AF$150:$AF$153,JUNIO!$AF$156,JUNIO!$AF$158:$AF$168,JUNIO!$AF$173:$AF$174,JUNIO!$AF$177:$AF$183,JUNIO!$AF$186,JUNIO!$AF$188:$AF$191,JUNIO!$AF$198:$AF$204,JUNIO!$AF$206:$AF$207,JUNIO!$AF$212:$AF$218,JUNIO!$AF$223:$AF$225,JUNIO!$AF$228:$AF$230,JUNIO!$AF$236:$AF$241,JUNIO!$AF$245:$AF$256</definedName>
    <definedName name="Pagos_mar" localSheetId="18">[1]MARZO!$AF$17:$AF$19,[1]MARZO!$AF$21:$AF$33,[1]MARZO!$AF$36:$AF$41,[1]MARZO!$AF$45:$AF$48,[1]MARZO!$AF$50:$AF$55,[1]MARZO!$AF$59:$AF$61,[1]MARZO!$AF$66:$AF$68,[1]MARZO!$AF$70:$AF$81,[1]MARZO!$AF$84:$AF$88,[1]MARZO!$AF$92:$AF$95,[1]MARZO!$AF$97:$AF$102,[1]MARZO!$AF$106:$AF$108,[1]MARZO!$AF$115:$AF$121,[1]MARZO!$AF$124:$AF$139,[1]MARZO!$AF$142:$AF$143,[1]MARZO!$AF$148,[1]MARZO!$AF$150:$AF$153,[1]MARZO!$AF$156,[1]MARZO!$AF$158:$AF$167,[1]MARZO!$AF$172:$AF$173,[1]MARZO!$AF$176:$AF$182,[1]MARZO!$AF$185,[1]MARZO!$AF$187:$AF$190,[1]MARZO!$AF$195:$AF$201,[1]MARZO!$AF$203:$AF$204,[1]MARZO!$AF$211:$AF$217,[1]MARZO!$AF$222:$AF$224,[1]MARZO!$AF$227:$AF$229,[1]MARZO!$AF$235:$AF$240,[1]MARZO!$AF$244:$AF$255</definedName>
    <definedName name="Pagos_mar" localSheetId="16">[1]MARZO!$AF$17:$AF$19,[1]MARZO!$AF$21:$AF$33,[1]MARZO!$AF$36:$AF$41,[1]MARZO!$AF$45:$AF$48,[1]MARZO!$AF$50:$AF$55,[1]MARZO!$AF$59:$AF$61,[1]MARZO!$AF$66:$AF$68,[1]MARZO!$AF$70:$AF$81,[1]MARZO!$AF$84:$AF$88,[1]MARZO!$AF$92:$AF$95,[1]MARZO!$AF$97:$AF$102,[1]MARZO!$AF$106:$AF$108,[1]MARZO!$AF$115:$AF$121,[1]MARZO!$AF$124:$AF$139,[1]MARZO!$AF$142:$AF$143,[1]MARZO!$AF$148,[1]MARZO!$AF$150:$AF$153,[1]MARZO!$AF$156,[1]MARZO!$AF$158:$AF$167,[1]MARZO!$AF$172:$AF$173,[1]MARZO!$AF$176:$AF$182,[1]MARZO!$AF$185,[1]MARZO!$AF$187:$AF$190,[1]MARZO!$AF$195:$AF$201,[1]MARZO!$AF$203:$AF$204,[1]MARZO!$AF$211:$AF$217,[1]MARZO!$AF$222:$AF$224,[1]MARZO!$AF$227:$AF$229,[1]MARZO!$AF$235:$AF$240,[1]MARZO!$AF$244:$AF$255</definedName>
    <definedName name="Pagos_mar" localSheetId="19">[1]MARZO!$AF$17:$AF$19,[1]MARZO!$AF$21:$AF$33,[1]MARZO!$AF$36:$AF$41,[1]MARZO!$AF$45:$AF$48,[1]MARZO!$AF$50:$AF$55,[1]MARZO!$AF$59:$AF$61,[1]MARZO!$AF$66:$AF$68,[1]MARZO!$AF$70:$AF$81,[1]MARZO!$AF$84:$AF$88,[1]MARZO!$AF$92:$AF$95,[1]MARZO!$AF$97:$AF$102,[1]MARZO!$AF$106:$AF$108,[1]MARZO!$AF$115:$AF$121,[1]MARZO!$AF$124:$AF$139,[1]MARZO!$AF$142:$AF$143,[1]MARZO!$AF$148,[1]MARZO!$AF$150:$AF$153,[1]MARZO!$AF$156,[1]MARZO!$AF$158:$AF$167,[1]MARZO!$AF$172:$AF$173,[1]MARZO!$AF$176:$AF$182,[1]MARZO!$AF$185,[1]MARZO!$AF$187:$AF$190,[1]MARZO!$AF$195:$AF$201,[1]MARZO!$AF$203:$AF$204,[1]MARZO!$AF$211:$AF$217,[1]MARZO!$AF$222:$AF$224,[1]MARZO!$AF$227:$AF$229,[1]MARZO!$AF$235:$AF$240,[1]MARZO!$AF$244:$AF$255</definedName>
    <definedName name="Pagos_mar" localSheetId="17">[1]MARZO!$AF$17:$AF$19,[1]MARZO!$AF$21:$AF$33,[1]MARZO!$AF$36:$AF$41,[1]MARZO!$AF$45:$AF$48,[1]MARZO!$AF$50:$AF$55,[1]MARZO!$AF$59:$AF$61,[1]MARZO!$AF$66:$AF$68,[1]MARZO!$AF$70:$AF$81,[1]MARZO!$AF$84:$AF$88,[1]MARZO!$AF$92:$AF$95,[1]MARZO!$AF$97:$AF$102,[1]MARZO!$AF$106:$AF$108,[1]MARZO!$AF$115:$AF$121,[1]MARZO!$AF$124:$AF$139,[1]MARZO!$AF$142:$AF$143,[1]MARZO!$AF$148,[1]MARZO!$AF$150:$AF$153,[1]MARZO!$AF$156,[1]MARZO!$AF$158:$AF$167,[1]MARZO!$AF$172:$AF$173,[1]MARZO!$AF$176:$AF$182,[1]MARZO!$AF$185,[1]MARZO!$AF$187:$AF$190,[1]MARZO!$AF$195:$AF$201,[1]MARZO!$AF$203:$AF$204,[1]MARZO!$AF$211:$AF$217,[1]MARZO!$AF$222:$AF$224,[1]MARZO!$AF$227:$AF$229,[1]MARZO!$AF$235:$AF$240,[1]MARZO!$AF$244:$AF$255</definedName>
    <definedName name="Pagos_mar">MARZO!$AF$17:$AF$19,MARZO!$AF$21:$AF$33,MARZO!$AF$36:$AF$41,MARZO!$AF$45:$AF$48,MARZO!$AF$50:$AF$55,MARZO!$AF$59:$AF$61,MARZO!$AF$66:$AF$68,MARZO!$AF$70:$AF$81,MARZO!$AF$84:$AF$88,MARZO!$AF$92:$AF$95,MARZO!$AF$97:$AF$102,MARZO!$AF$106:$AF$108,MARZO!$AF$115:$AF$121,MARZO!$AF$124:$AF$139,MARZO!$AF$142:$AF$143,MARZO!$AF$148,MARZO!$AF$150:$AF$153,MARZO!$AF$156,MARZO!$AF$158:$AF$168,MARZO!$AF$173:$AF$174,MARZO!$AF$177:$AF$183,MARZO!$AF$186,MARZO!$AF$188:$AF$191,MARZO!$AF$198:$AF$204,MARZO!$AF$206:$AF$207,MARZO!$AF$212:$AF$218,MARZO!$AF$223:$AF$225,MARZO!$AF$228:$AF$230,MARZO!$AF$236:$AF$241,MARZO!$AF$245:$AF$256</definedName>
    <definedName name="Pagos_may" localSheetId="18">[1]MAYO!$AF$17:$AF$19,[1]MAYO!$AF$21:$AF$33,[1]MAYO!$AF$36:$AF$41,[1]MAYO!$AF$45:$AF$48,[1]MAYO!$AF$50:$AF$55,[1]MAYO!$AF$59:$AF$61,[1]MAYO!$AF$66:$AF$68,[1]MAYO!$AF$70:$AF$81,[1]MAYO!$AF$84:$AF$88,[1]MAYO!$AF$92:$AF$95,[1]MAYO!$AF$97:$AF$102,[1]MAYO!$AF$106:$AF$108,[1]MAYO!$AF$115:$AF$121,[1]MAYO!$AF$124:$AF$139,[1]MAYO!$AF$142:$AF$143,[1]MAYO!$AF$148,[1]MAYO!$AF$150:$AF$153,[1]MAYO!$AF$156,[1]MAYO!$AF$158:$AF$167,[1]MAYO!$AF$172:$AF$173,[1]MAYO!$AF$176:$AF$182,[1]MAYO!$AF$185,[1]MAYO!$AF$187:$AF$190,[1]MAYO!$AF$195:$AF$201,[1]MAYO!$AF$203:$AF$204,[1]MAYO!$AF$211:$AF$217,[1]MAYO!$AF$222:$AF$224,[1]MAYO!$AF$227:$AF$229,[1]MAYO!$AF$235:$AF$240,[1]MAYO!$AF$244:$AF$255</definedName>
    <definedName name="Pagos_may" localSheetId="16">[1]MAYO!$AF$17:$AF$19,[1]MAYO!$AF$21:$AF$33,[1]MAYO!$AF$36:$AF$41,[1]MAYO!$AF$45:$AF$48,[1]MAYO!$AF$50:$AF$55,[1]MAYO!$AF$59:$AF$61,[1]MAYO!$AF$66:$AF$68,[1]MAYO!$AF$70:$AF$81,[1]MAYO!$AF$84:$AF$88,[1]MAYO!$AF$92:$AF$95,[1]MAYO!$AF$97:$AF$102,[1]MAYO!$AF$106:$AF$108,[1]MAYO!$AF$115:$AF$121,[1]MAYO!$AF$124:$AF$139,[1]MAYO!$AF$142:$AF$143,[1]MAYO!$AF$148,[1]MAYO!$AF$150:$AF$153,[1]MAYO!$AF$156,[1]MAYO!$AF$158:$AF$167,[1]MAYO!$AF$172:$AF$173,[1]MAYO!$AF$176:$AF$182,[1]MAYO!$AF$185,[1]MAYO!$AF$187:$AF$190,[1]MAYO!$AF$195:$AF$201,[1]MAYO!$AF$203:$AF$204,[1]MAYO!$AF$211:$AF$217,[1]MAYO!$AF$222:$AF$224,[1]MAYO!$AF$227:$AF$229,[1]MAYO!$AF$235:$AF$240,[1]MAYO!$AF$244:$AF$255</definedName>
    <definedName name="Pagos_may" localSheetId="19">[1]MAYO!$AF$17:$AF$19,[1]MAYO!$AF$21:$AF$33,[1]MAYO!$AF$36:$AF$41,[1]MAYO!$AF$45:$AF$48,[1]MAYO!$AF$50:$AF$55,[1]MAYO!$AF$59:$AF$61,[1]MAYO!$AF$66:$AF$68,[1]MAYO!$AF$70:$AF$81,[1]MAYO!$AF$84:$AF$88,[1]MAYO!$AF$92:$AF$95,[1]MAYO!$AF$97:$AF$102,[1]MAYO!$AF$106:$AF$108,[1]MAYO!$AF$115:$AF$121,[1]MAYO!$AF$124:$AF$139,[1]MAYO!$AF$142:$AF$143,[1]MAYO!$AF$148,[1]MAYO!$AF$150:$AF$153,[1]MAYO!$AF$156,[1]MAYO!$AF$158:$AF$167,[1]MAYO!$AF$172:$AF$173,[1]MAYO!$AF$176:$AF$182,[1]MAYO!$AF$185,[1]MAYO!$AF$187:$AF$190,[1]MAYO!$AF$195:$AF$201,[1]MAYO!$AF$203:$AF$204,[1]MAYO!$AF$211:$AF$217,[1]MAYO!$AF$222:$AF$224,[1]MAYO!$AF$227:$AF$229,[1]MAYO!$AF$235:$AF$240,[1]MAYO!$AF$244:$AF$255</definedName>
    <definedName name="Pagos_may" localSheetId="17">[1]MAYO!$AF$17:$AF$19,[1]MAYO!$AF$21:$AF$33,[1]MAYO!$AF$36:$AF$41,[1]MAYO!$AF$45:$AF$48,[1]MAYO!$AF$50:$AF$55,[1]MAYO!$AF$59:$AF$61,[1]MAYO!$AF$66:$AF$68,[1]MAYO!$AF$70:$AF$81,[1]MAYO!$AF$84:$AF$88,[1]MAYO!$AF$92:$AF$95,[1]MAYO!$AF$97:$AF$102,[1]MAYO!$AF$106:$AF$108,[1]MAYO!$AF$115:$AF$121,[1]MAYO!$AF$124:$AF$139,[1]MAYO!$AF$142:$AF$143,[1]MAYO!$AF$148,[1]MAYO!$AF$150:$AF$153,[1]MAYO!$AF$156,[1]MAYO!$AF$158:$AF$167,[1]MAYO!$AF$172:$AF$173,[1]MAYO!$AF$176:$AF$182,[1]MAYO!$AF$185,[1]MAYO!$AF$187:$AF$190,[1]MAYO!$AF$195:$AF$201,[1]MAYO!$AF$203:$AF$204,[1]MAYO!$AF$211:$AF$217,[1]MAYO!$AF$222:$AF$224,[1]MAYO!$AF$227:$AF$229,[1]MAYO!$AF$235:$AF$240,[1]MAYO!$AF$244:$AF$255</definedName>
    <definedName name="Pagos_may">MAYO!$AF$17:$AF$19,MAYO!$AF$21:$AF$33,MAYO!$AF$36:$AF$41,MAYO!$AF$45:$AF$48,MAYO!$AF$50:$AF$55,MAYO!$AF$59:$AF$61,MAYO!$AF$66:$AF$68,MAYO!$AF$70:$AF$81,MAYO!$AF$84:$AF$88,MAYO!$AF$92:$AF$95,MAYO!$AF$97:$AF$102,MAYO!$AF$106:$AF$108,MAYO!$AF$115:$AF$121,MAYO!$AF$124:$AF$139,MAYO!$AF$142:$AF$143,MAYO!$AF$148,MAYO!$AF$150:$AF$153,MAYO!$AF$156,MAYO!$AF$158:$AF$168,MAYO!$AF$173:$AF$174,MAYO!$AF$177:$AF$183,MAYO!$AF$186,MAYO!$AF$188:$AF$191,MAYO!$AF$198:$AF$204,MAYO!$AF$206:$AF$207,MAYO!$AF$212:$AF$218,MAYO!$AF$223:$AF$225,MAYO!$AF$228:$AF$230,MAYO!$AF$236:$AF$241,MAYO!$AF$245:$AF$256</definedName>
    <definedName name="Pagos_nov" localSheetId="18">[1]NOVIEMBRE!$AF$17:$AF$19,[1]NOVIEMBRE!$AF$21:$AF$33,[1]NOVIEMBRE!$AF$36:$AF$41,[1]NOVIEMBRE!$AF$45:$AF$48,[1]NOVIEMBRE!$AF$50:$AF$55,[1]NOVIEMBRE!$AF$59:$AF$61,[1]NOVIEMBRE!$AF$66:$AF$68,[1]NOVIEMBRE!$AF$70:$AF$81,[1]NOVIEMBRE!$AF$84:$AF$88,[1]NOVIEMBRE!$AF$92:$AF$95,[1]NOVIEMBRE!$AF$97:$AF$102,[1]NOVIEMBRE!$AF$106:$AF$108,[1]NOVIEMBRE!$AF$115:$AF$121,[1]NOVIEMBRE!$AF$124:$AF$139,[1]NOVIEMBRE!$AF$142:$AF$143,[1]NOVIEMBRE!$AF$148,[1]NOVIEMBRE!$AF$150:$AF$153,[1]NOVIEMBRE!$AF$156,[1]NOVIEMBRE!$AF$158:$AF$167,[1]NOVIEMBRE!$AF$172:$AF$173,[1]NOVIEMBRE!$AF$176:$AF$182,[1]NOVIEMBRE!$AF$185,[1]NOVIEMBRE!$AF$187:$AF$190,[1]NOVIEMBRE!$AF$195:$AF$201,[1]NOVIEMBRE!$AF$203:$AF$204,[1]NOVIEMBRE!$AF$211:$AF$217,[1]NOVIEMBRE!$AF$222:$AF$224,[1]NOVIEMBRE!$AF$227:$AF$229,[1]NOVIEMBRE!$AF$235:$AF$240,[1]NOVIEMBRE!$AF$244:$AF$255</definedName>
    <definedName name="Pagos_nov" localSheetId="16">[1]NOVIEMBRE!$AF$17:$AF$19,[1]NOVIEMBRE!$AF$21:$AF$33,[1]NOVIEMBRE!$AF$36:$AF$41,[1]NOVIEMBRE!$AF$45:$AF$48,[1]NOVIEMBRE!$AF$50:$AF$55,[1]NOVIEMBRE!$AF$59:$AF$61,[1]NOVIEMBRE!$AF$66:$AF$68,[1]NOVIEMBRE!$AF$70:$AF$81,[1]NOVIEMBRE!$AF$84:$AF$88,[1]NOVIEMBRE!$AF$92:$AF$95,[1]NOVIEMBRE!$AF$97:$AF$102,[1]NOVIEMBRE!$AF$106:$AF$108,[1]NOVIEMBRE!$AF$115:$AF$121,[1]NOVIEMBRE!$AF$124:$AF$139,[1]NOVIEMBRE!$AF$142:$AF$143,[1]NOVIEMBRE!$AF$148,[1]NOVIEMBRE!$AF$150:$AF$153,[1]NOVIEMBRE!$AF$156,[1]NOVIEMBRE!$AF$158:$AF$167,[1]NOVIEMBRE!$AF$172:$AF$173,[1]NOVIEMBRE!$AF$176:$AF$182,[1]NOVIEMBRE!$AF$185,[1]NOVIEMBRE!$AF$187:$AF$190,[1]NOVIEMBRE!$AF$195:$AF$201,[1]NOVIEMBRE!$AF$203:$AF$204,[1]NOVIEMBRE!$AF$211:$AF$217,[1]NOVIEMBRE!$AF$222:$AF$224,[1]NOVIEMBRE!$AF$227:$AF$229,[1]NOVIEMBRE!$AF$235:$AF$240,[1]NOVIEMBRE!$AF$244:$AF$255</definedName>
    <definedName name="Pagos_nov" localSheetId="19">[1]NOVIEMBRE!$AF$17:$AF$19,[1]NOVIEMBRE!$AF$21:$AF$33,[1]NOVIEMBRE!$AF$36:$AF$41,[1]NOVIEMBRE!$AF$45:$AF$48,[1]NOVIEMBRE!$AF$50:$AF$55,[1]NOVIEMBRE!$AF$59:$AF$61,[1]NOVIEMBRE!$AF$66:$AF$68,[1]NOVIEMBRE!$AF$70:$AF$81,[1]NOVIEMBRE!$AF$84:$AF$88,[1]NOVIEMBRE!$AF$92:$AF$95,[1]NOVIEMBRE!$AF$97:$AF$102,[1]NOVIEMBRE!$AF$106:$AF$108,[1]NOVIEMBRE!$AF$115:$AF$121,[1]NOVIEMBRE!$AF$124:$AF$139,[1]NOVIEMBRE!$AF$142:$AF$143,[1]NOVIEMBRE!$AF$148,[1]NOVIEMBRE!$AF$150:$AF$153,[1]NOVIEMBRE!$AF$156,[1]NOVIEMBRE!$AF$158:$AF$167,[1]NOVIEMBRE!$AF$172:$AF$173,[1]NOVIEMBRE!$AF$176:$AF$182,[1]NOVIEMBRE!$AF$185,[1]NOVIEMBRE!$AF$187:$AF$190,[1]NOVIEMBRE!$AF$195:$AF$201,[1]NOVIEMBRE!$AF$203:$AF$204,[1]NOVIEMBRE!$AF$211:$AF$217,[1]NOVIEMBRE!$AF$222:$AF$224,[1]NOVIEMBRE!$AF$227:$AF$229,[1]NOVIEMBRE!$AF$235:$AF$240,[1]NOVIEMBRE!$AF$244:$AF$255</definedName>
    <definedName name="Pagos_nov" localSheetId="17">[1]NOVIEMBRE!$AF$17:$AF$19,[1]NOVIEMBRE!$AF$21:$AF$33,[1]NOVIEMBRE!$AF$36:$AF$41,[1]NOVIEMBRE!$AF$45:$AF$48,[1]NOVIEMBRE!$AF$50:$AF$55,[1]NOVIEMBRE!$AF$59:$AF$61,[1]NOVIEMBRE!$AF$66:$AF$68,[1]NOVIEMBRE!$AF$70:$AF$81,[1]NOVIEMBRE!$AF$84:$AF$88,[1]NOVIEMBRE!$AF$92:$AF$95,[1]NOVIEMBRE!$AF$97:$AF$102,[1]NOVIEMBRE!$AF$106:$AF$108,[1]NOVIEMBRE!$AF$115:$AF$121,[1]NOVIEMBRE!$AF$124:$AF$139,[1]NOVIEMBRE!$AF$142:$AF$143,[1]NOVIEMBRE!$AF$148,[1]NOVIEMBRE!$AF$150:$AF$153,[1]NOVIEMBRE!$AF$156,[1]NOVIEMBRE!$AF$158:$AF$167,[1]NOVIEMBRE!$AF$172:$AF$173,[1]NOVIEMBRE!$AF$176:$AF$182,[1]NOVIEMBRE!$AF$185,[1]NOVIEMBRE!$AF$187:$AF$190,[1]NOVIEMBRE!$AF$195:$AF$201,[1]NOVIEMBRE!$AF$203:$AF$204,[1]NOVIEMBRE!$AF$211:$AF$217,[1]NOVIEMBRE!$AF$222:$AF$224,[1]NOVIEMBRE!$AF$227:$AF$229,[1]NOVIEMBRE!$AF$235:$AF$240,[1]NOVIEMBRE!$AF$244:$AF$255</definedName>
    <definedName name="Pagos_nov">NOVIEMBRE!$AF$17:$AF$19,NOVIEMBRE!$AF$21:$AF$33,NOVIEMBRE!$AF$36:$AF$41,NOVIEMBRE!$AF$45:$AF$48,NOVIEMBRE!$AF$50:$AF$55,NOVIEMBRE!$AF$59:$AF$61,NOVIEMBRE!$AF$66:$AF$68,NOVIEMBRE!$AF$70:$AF$81,NOVIEMBRE!$AF$84:$AF$88,NOVIEMBRE!$AF$92:$AF$95,NOVIEMBRE!$AF$97:$AF$102,NOVIEMBRE!$AF$106:$AF$108,NOVIEMBRE!$AF$115:$AF$121,NOVIEMBRE!$AF$124:$AF$139,NOVIEMBRE!$AF$142:$AF$143,NOVIEMBRE!$AF$148,NOVIEMBRE!$AF$150:$AF$153,NOVIEMBRE!$AF$156,NOVIEMBRE!$AF$158:$AF$168,NOVIEMBRE!$AF$173:$AF$174,NOVIEMBRE!$AF$177:$AF$183,NOVIEMBRE!$AF$186,NOVIEMBRE!$AF$188:$AF$191,NOVIEMBRE!$AF$198:$AF$204,NOVIEMBRE!$AF$206:$AF$207,NOVIEMBRE!$AF$212:$AF$218,NOVIEMBRE!$AF$223:$AF$225,NOVIEMBRE!$AF$228:$AF$230,NOVIEMBRE!$AF$236:$AF$241,NOVIEMBRE!$AF$245:$AF$256</definedName>
    <definedName name="Pagos_oct" localSheetId="18">[1]OCTUBRE!$AF$17:$AF$19,[1]OCTUBRE!$AF$21:$AF$33,[1]OCTUBRE!$AF$36:$AF$41,[1]OCTUBRE!$AF$45:$AF$48,[1]OCTUBRE!$AF$50:$AF$55,[1]OCTUBRE!$AF$59:$AF$61,[1]OCTUBRE!$AF$66:$AF$68,[1]OCTUBRE!$AF$70:$AF$81,[1]OCTUBRE!$AF$84:$AF$88,[1]OCTUBRE!$AF$92:$AF$95,[1]OCTUBRE!$AF$97:$AF$102,[1]OCTUBRE!$AF$106:$AF$108,[1]OCTUBRE!$AF$115:$AF$121,[1]OCTUBRE!$AF$124:$AF$139,[1]OCTUBRE!$AF$142:$AF$143,[1]OCTUBRE!$AF$148,[1]OCTUBRE!$AF$150:$AF$153,[1]OCTUBRE!$AF$156,[1]OCTUBRE!$AF$158:$AF$167,[1]OCTUBRE!$AF$172:$AF$173,[1]OCTUBRE!$AF$176:$AF$182,[1]OCTUBRE!$AF$185,[1]OCTUBRE!$AF$187:$AF$190,[1]OCTUBRE!$AF$195:$AF$201,[1]OCTUBRE!$AF$203:$AF$204,[1]OCTUBRE!$AF$211:$AF$217,[1]OCTUBRE!$AF$222:$AF$224,[1]OCTUBRE!$AF$227:$AF$229,[1]OCTUBRE!$AF$235:$AF$240,[1]OCTUBRE!$AF$244:$AF$255</definedName>
    <definedName name="Pagos_oct" localSheetId="16">[1]OCTUBRE!$AF$17:$AF$19,[1]OCTUBRE!$AF$21:$AF$33,[1]OCTUBRE!$AF$36:$AF$41,[1]OCTUBRE!$AF$45:$AF$48,[1]OCTUBRE!$AF$50:$AF$55,[1]OCTUBRE!$AF$59:$AF$61,[1]OCTUBRE!$AF$66:$AF$68,[1]OCTUBRE!$AF$70:$AF$81,[1]OCTUBRE!$AF$84:$AF$88,[1]OCTUBRE!$AF$92:$AF$95,[1]OCTUBRE!$AF$97:$AF$102,[1]OCTUBRE!$AF$106:$AF$108,[1]OCTUBRE!$AF$115:$AF$121,[1]OCTUBRE!$AF$124:$AF$139,[1]OCTUBRE!$AF$142:$AF$143,[1]OCTUBRE!$AF$148,[1]OCTUBRE!$AF$150:$AF$153,[1]OCTUBRE!$AF$156,[1]OCTUBRE!$AF$158:$AF$167,[1]OCTUBRE!$AF$172:$AF$173,[1]OCTUBRE!$AF$176:$AF$182,[1]OCTUBRE!$AF$185,[1]OCTUBRE!$AF$187:$AF$190,[1]OCTUBRE!$AF$195:$AF$201,[1]OCTUBRE!$AF$203:$AF$204,[1]OCTUBRE!$AF$211:$AF$217,[1]OCTUBRE!$AF$222:$AF$224,[1]OCTUBRE!$AF$227:$AF$229,[1]OCTUBRE!$AF$235:$AF$240,[1]OCTUBRE!$AF$244:$AF$255</definedName>
    <definedName name="Pagos_oct" localSheetId="19">[1]OCTUBRE!$AF$17:$AF$19,[1]OCTUBRE!$AF$21:$AF$33,[1]OCTUBRE!$AF$36:$AF$41,[1]OCTUBRE!$AF$45:$AF$48,[1]OCTUBRE!$AF$50:$AF$55,[1]OCTUBRE!$AF$59:$AF$61,[1]OCTUBRE!$AF$66:$AF$68,[1]OCTUBRE!$AF$70:$AF$81,[1]OCTUBRE!$AF$84:$AF$88,[1]OCTUBRE!$AF$92:$AF$95,[1]OCTUBRE!$AF$97:$AF$102,[1]OCTUBRE!$AF$106:$AF$108,[1]OCTUBRE!$AF$115:$AF$121,[1]OCTUBRE!$AF$124:$AF$139,[1]OCTUBRE!$AF$142:$AF$143,[1]OCTUBRE!$AF$148,[1]OCTUBRE!$AF$150:$AF$153,[1]OCTUBRE!$AF$156,[1]OCTUBRE!$AF$158:$AF$167,[1]OCTUBRE!$AF$172:$AF$173,[1]OCTUBRE!$AF$176:$AF$182,[1]OCTUBRE!$AF$185,[1]OCTUBRE!$AF$187:$AF$190,[1]OCTUBRE!$AF$195:$AF$201,[1]OCTUBRE!$AF$203:$AF$204,[1]OCTUBRE!$AF$211:$AF$217,[1]OCTUBRE!$AF$222:$AF$224,[1]OCTUBRE!$AF$227:$AF$229,[1]OCTUBRE!$AF$235:$AF$240,[1]OCTUBRE!$AF$244:$AF$255</definedName>
    <definedName name="Pagos_oct" localSheetId="17">[1]OCTUBRE!$AF$17:$AF$19,[1]OCTUBRE!$AF$21:$AF$33,[1]OCTUBRE!$AF$36:$AF$41,[1]OCTUBRE!$AF$45:$AF$48,[1]OCTUBRE!$AF$50:$AF$55,[1]OCTUBRE!$AF$59:$AF$61,[1]OCTUBRE!$AF$66:$AF$68,[1]OCTUBRE!$AF$70:$AF$81,[1]OCTUBRE!$AF$84:$AF$88,[1]OCTUBRE!$AF$92:$AF$95,[1]OCTUBRE!$AF$97:$AF$102,[1]OCTUBRE!$AF$106:$AF$108,[1]OCTUBRE!$AF$115:$AF$121,[1]OCTUBRE!$AF$124:$AF$139,[1]OCTUBRE!$AF$142:$AF$143,[1]OCTUBRE!$AF$148,[1]OCTUBRE!$AF$150:$AF$153,[1]OCTUBRE!$AF$156,[1]OCTUBRE!$AF$158:$AF$167,[1]OCTUBRE!$AF$172:$AF$173,[1]OCTUBRE!$AF$176:$AF$182,[1]OCTUBRE!$AF$185,[1]OCTUBRE!$AF$187:$AF$190,[1]OCTUBRE!$AF$195:$AF$201,[1]OCTUBRE!$AF$203:$AF$204,[1]OCTUBRE!$AF$211:$AF$217,[1]OCTUBRE!$AF$222:$AF$224,[1]OCTUBRE!$AF$227:$AF$229,[1]OCTUBRE!$AF$235:$AF$240,[1]OCTUBRE!$AF$244:$AF$255</definedName>
    <definedName name="Pagos_oct">OCTUBRE!$AF$17:$AF$19,OCTUBRE!$AF$21:$AF$33,OCTUBRE!$AF$36:$AF$41,OCTUBRE!$AF$45:$AF$48,OCTUBRE!$AF$50:$AF$55,OCTUBRE!$AF$59:$AF$61,OCTUBRE!$AF$66:$AF$68,OCTUBRE!$AF$70:$AF$81,OCTUBRE!$AF$84:$AF$88,OCTUBRE!$AF$92:$AF$95,OCTUBRE!$AF$97:$AF$102,OCTUBRE!$AF$106:$AF$108,OCTUBRE!$AF$115:$AF$121,OCTUBRE!$AF$124:$AF$139,OCTUBRE!$AF$142:$AF$143,OCTUBRE!$AF$148,OCTUBRE!$AF$150:$AF$153,OCTUBRE!$AF$156,OCTUBRE!$AF$158:$AF$168,OCTUBRE!$AF$173:$AF$174,OCTUBRE!$AF$177:$AF$183,OCTUBRE!$AF$186,OCTUBRE!$AF$188:$AF$191,OCTUBRE!$AF$198:$AF$204,OCTUBRE!$AF$206:$AF$207,OCTUBRE!$AF$212:$AF$218,OCTUBRE!$AF$223:$AF$225,OCTUBRE!$AF$228:$AF$230,OCTUBRE!$AF$236:$AF$241,OCTUBRE!$AF$245:$AF$256</definedName>
    <definedName name="Pagos_sep" localSheetId="18">[1]SEPTIEMBRE!$AF$17:$AF$19,[1]SEPTIEMBRE!$AF$21:$AF$33,[1]SEPTIEMBRE!$AF$36:$AF$41,[1]SEPTIEMBRE!$AF$45:$AF$48,[1]SEPTIEMBRE!$AF$50:$AF$55,[1]SEPTIEMBRE!$AF$59:$AF$61,[1]SEPTIEMBRE!$AF$66:$AF$68,[1]SEPTIEMBRE!$AF$70:$AF$81,[1]SEPTIEMBRE!$AF$84:$AF$88,[1]SEPTIEMBRE!$AF$92:$AF$95,[1]SEPTIEMBRE!$AF$97:$AF$102,[1]SEPTIEMBRE!$AF$106:$AF$108,[1]SEPTIEMBRE!$AF$115:$AF$121,[1]SEPTIEMBRE!$AF$124:$AF$139,[1]SEPTIEMBRE!$AF$142:$AF$143,[1]SEPTIEMBRE!$AF$148,[1]SEPTIEMBRE!$AF$150:$AF$153,[1]SEPTIEMBRE!$AF$156,[1]SEPTIEMBRE!$AF$158:$AF$167,[1]SEPTIEMBRE!$AF$172:$AF$173,[1]SEPTIEMBRE!$AF$176:$AF$182,[1]SEPTIEMBRE!$AF$185,[1]SEPTIEMBRE!$AF$187:$AF$190,[1]SEPTIEMBRE!$AF$195:$AF$201,[1]SEPTIEMBRE!$AF$203:$AF$204,[1]SEPTIEMBRE!$AF$211:$AF$217,[1]SEPTIEMBRE!$AF$222:$AF$224,[1]SEPTIEMBRE!$AF$227:$AF$229,[1]SEPTIEMBRE!$AF$235:$AF$240,[1]SEPTIEMBRE!$AF$244:$AF$255</definedName>
    <definedName name="Pagos_sep" localSheetId="16">[1]SEPTIEMBRE!$AF$17:$AF$19,[1]SEPTIEMBRE!$AF$21:$AF$33,[1]SEPTIEMBRE!$AF$36:$AF$41,[1]SEPTIEMBRE!$AF$45:$AF$48,[1]SEPTIEMBRE!$AF$50:$AF$55,[1]SEPTIEMBRE!$AF$59:$AF$61,[1]SEPTIEMBRE!$AF$66:$AF$68,[1]SEPTIEMBRE!$AF$70:$AF$81,[1]SEPTIEMBRE!$AF$84:$AF$88,[1]SEPTIEMBRE!$AF$92:$AF$95,[1]SEPTIEMBRE!$AF$97:$AF$102,[1]SEPTIEMBRE!$AF$106:$AF$108,[1]SEPTIEMBRE!$AF$115:$AF$121,[1]SEPTIEMBRE!$AF$124:$AF$139,[1]SEPTIEMBRE!$AF$142:$AF$143,[1]SEPTIEMBRE!$AF$148,[1]SEPTIEMBRE!$AF$150:$AF$153,[1]SEPTIEMBRE!$AF$156,[1]SEPTIEMBRE!$AF$158:$AF$167,[1]SEPTIEMBRE!$AF$172:$AF$173,[1]SEPTIEMBRE!$AF$176:$AF$182,[1]SEPTIEMBRE!$AF$185,[1]SEPTIEMBRE!$AF$187:$AF$190,[1]SEPTIEMBRE!$AF$195:$AF$201,[1]SEPTIEMBRE!$AF$203:$AF$204,[1]SEPTIEMBRE!$AF$211:$AF$217,[1]SEPTIEMBRE!$AF$222:$AF$224,[1]SEPTIEMBRE!$AF$227:$AF$229,[1]SEPTIEMBRE!$AF$235:$AF$240,[1]SEPTIEMBRE!$AF$244:$AF$255</definedName>
    <definedName name="Pagos_sep" localSheetId="19">[1]SEPTIEMBRE!$AF$17:$AF$19,[1]SEPTIEMBRE!$AF$21:$AF$33,[1]SEPTIEMBRE!$AF$36:$AF$41,[1]SEPTIEMBRE!$AF$45:$AF$48,[1]SEPTIEMBRE!$AF$50:$AF$55,[1]SEPTIEMBRE!$AF$59:$AF$61,[1]SEPTIEMBRE!$AF$66:$AF$68,[1]SEPTIEMBRE!$AF$70:$AF$81,[1]SEPTIEMBRE!$AF$84:$AF$88,[1]SEPTIEMBRE!$AF$92:$AF$95,[1]SEPTIEMBRE!$AF$97:$AF$102,[1]SEPTIEMBRE!$AF$106:$AF$108,[1]SEPTIEMBRE!$AF$115:$AF$121,[1]SEPTIEMBRE!$AF$124:$AF$139,[1]SEPTIEMBRE!$AF$142:$AF$143,[1]SEPTIEMBRE!$AF$148,[1]SEPTIEMBRE!$AF$150:$AF$153,[1]SEPTIEMBRE!$AF$156,[1]SEPTIEMBRE!$AF$158:$AF$167,[1]SEPTIEMBRE!$AF$172:$AF$173,[1]SEPTIEMBRE!$AF$176:$AF$182,[1]SEPTIEMBRE!$AF$185,[1]SEPTIEMBRE!$AF$187:$AF$190,[1]SEPTIEMBRE!$AF$195:$AF$201,[1]SEPTIEMBRE!$AF$203:$AF$204,[1]SEPTIEMBRE!$AF$211:$AF$217,[1]SEPTIEMBRE!$AF$222:$AF$224,[1]SEPTIEMBRE!$AF$227:$AF$229,[1]SEPTIEMBRE!$AF$235:$AF$240,[1]SEPTIEMBRE!$AF$244:$AF$255</definedName>
    <definedName name="Pagos_sep" localSheetId="17">[1]SEPTIEMBRE!$AF$17:$AF$19,[1]SEPTIEMBRE!$AF$21:$AF$33,[1]SEPTIEMBRE!$AF$36:$AF$41,[1]SEPTIEMBRE!$AF$45:$AF$48,[1]SEPTIEMBRE!$AF$50:$AF$55,[1]SEPTIEMBRE!$AF$59:$AF$61,[1]SEPTIEMBRE!$AF$66:$AF$68,[1]SEPTIEMBRE!$AF$70:$AF$81,[1]SEPTIEMBRE!$AF$84:$AF$88,[1]SEPTIEMBRE!$AF$92:$AF$95,[1]SEPTIEMBRE!$AF$97:$AF$102,[1]SEPTIEMBRE!$AF$106:$AF$108,[1]SEPTIEMBRE!$AF$115:$AF$121,[1]SEPTIEMBRE!$AF$124:$AF$139,[1]SEPTIEMBRE!$AF$142:$AF$143,[1]SEPTIEMBRE!$AF$148,[1]SEPTIEMBRE!$AF$150:$AF$153,[1]SEPTIEMBRE!$AF$156,[1]SEPTIEMBRE!$AF$158:$AF$167,[1]SEPTIEMBRE!$AF$172:$AF$173,[1]SEPTIEMBRE!$AF$176:$AF$182,[1]SEPTIEMBRE!$AF$185,[1]SEPTIEMBRE!$AF$187:$AF$190,[1]SEPTIEMBRE!$AF$195:$AF$201,[1]SEPTIEMBRE!$AF$203:$AF$204,[1]SEPTIEMBRE!$AF$211:$AF$217,[1]SEPTIEMBRE!$AF$222:$AF$224,[1]SEPTIEMBRE!$AF$227:$AF$229,[1]SEPTIEMBRE!$AF$235:$AF$240,[1]SEPTIEMBRE!$AF$244:$AF$255</definedName>
    <definedName name="Pagos_sep">SEPTIEMBRE!$AF$17:$AF$19,SEPTIEMBRE!$AF$21:$AF$33,SEPTIEMBRE!$AF$36:$AF$41,SEPTIEMBRE!$AF$45:$AF$48,SEPTIEMBRE!$AF$50:$AF$55,SEPTIEMBRE!$AF$59:$AF$61,SEPTIEMBRE!$AF$66:$AF$68,SEPTIEMBRE!$AF$70:$AF$81,SEPTIEMBRE!$AF$84:$AF$88,SEPTIEMBRE!$AF$92:$AF$95,SEPTIEMBRE!$AF$97:$AF$102,SEPTIEMBRE!$AF$106:$AF$108,SEPTIEMBRE!$AF$115:$AF$121,SEPTIEMBRE!$AF$124:$AF$139,SEPTIEMBRE!$AF$142:$AF$143,SEPTIEMBRE!$AF$148,SEPTIEMBRE!$AF$150:$AF$153,SEPTIEMBRE!$AF$156,SEPTIEMBRE!$AF$158:$AF$168,SEPTIEMBRE!$AF$173:$AF$174,SEPTIEMBRE!$AF$177:$AF$183,SEPTIEMBRE!$AF$186,SEPTIEMBRE!$AF$188:$AF$191,SEPTIEMBRE!$AF$198:$AF$204,SEPTIEMBRE!$AF$206:$AF$207,SEPTIEMBRE!$AF$212:$AF$218,SEPTIEMBRE!$AF$223:$AF$225,SEPTIEMBRE!$AF$228:$AF$230,SEPTIEMBRE!$AF$236:$AF$241,SEPTIEMBRE!$AF$245:$AF$256</definedName>
    <definedName name="Presupuesto_inicial_gastos" localSheetId="18">[1]ENERO!$U$17:$U$19,[1]ENERO!$U$21:$U$33,[1]ENERO!$U$36:$U$41,[1]ENERO!$U$45:$U$48,[1]ENERO!$U$50:$U$56,[1]ENERO!$U$59:$U$61,[1]ENERO!$U$66:$U$68,[1]ENERO!$U$70:$U$81,[1]ENERO!$U$84:$U$88,[1]ENERO!$U$92:$U$95,[1]ENERO!$U$97:$U$102,[1]ENERO!$U$106:$U$108,[1]ENERO!$U$115:$U$121,[1]ENERO!$U$124:$U$139,[1]ENERO!$U$142:$U$143,[1]ENERO!$U$148,[1]ENERO!$U$150:$U$153,[1]ENERO!$U$156,[1]ENERO!$U$158:$U$167,[1]ENERO!$U$172:$U$173,[1]ENERO!$U$176:$U$182,[1]ENERO!$U$185,[1]ENERO!$U$187:$U$190,[1]ENERO!$U$195:$U$201,[1]ENERO!$U$203:$U$204,[1]ENERO!$U$211:$U$217,[1]ENERO!$U$222:$U$224,[1]ENERO!$U$227:$U$229,[1]ENERO!$U$235:$U$240,[1]ENERO!$U$244:$U$255</definedName>
    <definedName name="Presupuesto_inicial_gastos" localSheetId="16">[1]ENERO!$U$17:$U$19,[1]ENERO!$U$21:$U$33,[1]ENERO!$U$36:$U$41,[1]ENERO!$U$45:$U$48,[1]ENERO!$U$50:$U$56,[1]ENERO!$U$59:$U$61,[1]ENERO!$U$66:$U$68,[1]ENERO!$U$70:$U$81,[1]ENERO!$U$84:$U$88,[1]ENERO!$U$92:$U$95,[1]ENERO!$U$97:$U$102,[1]ENERO!$U$106:$U$108,[1]ENERO!$U$115:$U$121,[1]ENERO!$U$124:$U$139,[1]ENERO!$U$142:$U$143,[1]ENERO!$U$148,[1]ENERO!$U$150:$U$153,[1]ENERO!$U$156,[1]ENERO!$U$158:$U$167,[1]ENERO!$U$172:$U$173,[1]ENERO!$U$176:$U$182,[1]ENERO!$U$185,[1]ENERO!$U$187:$U$190,[1]ENERO!$U$195:$U$201,[1]ENERO!$U$203:$U$204,[1]ENERO!$U$211:$U$217,[1]ENERO!$U$222:$U$224,[1]ENERO!$U$227:$U$229,[1]ENERO!$U$235:$U$240,[1]ENERO!$U$244:$U$255</definedName>
    <definedName name="Presupuesto_inicial_gastos" localSheetId="19">[1]ENERO!$U$17:$U$19,[1]ENERO!$U$21:$U$33,[1]ENERO!$U$36:$U$41,[1]ENERO!$U$45:$U$48,[1]ENERO!$U$50:$U$56,[1]ENERO!$U$59:$U$61,[1]ENERO!$U$66:$U$68,[1]ENERO!$U$70:$U$81,[1]ENERO!$U$84:$U$88,[1]ENERO!$U$92:$U$95,[1]ENERO!$U$97:$U$102,[1]ENERO!$U$106:$U$108,[1]ENERO!$U$115:$U$121,[1]ENERO!$U$124:$U$139,[1]ENERO!$U$142:$U$143,[1]ENERO!$U$148,[1]ENERO!$U$150:$U$153,[1]ENERO!$U$156,[1]ENERO!$U$158:$U$167,[1]ENERO!$U$172:$U$173,[1]ENERO!$U$176:$U$182,[1]ENERO!$U$185,[1]ENERO!$U$187:$U$190,[1]ENERO!$U$195:$U$201,[1]ENERO!$U$203:$U$204,[1]ENERO!$U$211:$U$217,[1]ENERO!$U$222:$U$224,[1]ENERO!$U$227:$U$229,[1]ENERO!$U$235:$U$240,[1]ENERO!$U$244:$U$255</definedName>
    <definedName name="Presupuesto_inicial_gastos" localSheetId="17">[1]ENERO!$U$17:$U$19,[1]ENERO!$U$21:$U$33,[1]ENERO!$U$36:$U$41,[1]ENERO!$U$45:$U$48,[1]ENERO!$U$50:$U$56,[1]ENERO!$U$59:$U$61,[1]ENERO!$U$66:$U$68,[1]ENERO!$U$70:$U$81,[1]ENERO!$U$84:$U$88,[1]ENERO!$U$92:$U$95,[1]ENERO!$U$97:$U$102,[1]ENERO!$U$106:$U$108,[1]ENERO!$U$115:$U$121,[1]ENERO!$U$124:$U$139,[1]ENERO!$U$142:$U$143,[1]ENERO!$U$148,[1]ENERO!$U$150:$U$153,[1]ENERO!$U$156,[1]ENERO!$U$158:$U$167,[1]ENERO!$U$172:$U$173,[1]ENERO!$U$176:$U$182,[1]ENERO!$U$185,[1]ENERO!$U$187:$U$190,[1]ENERO!$U$195:$U$201,[1]ENERO!$U$203:$U$204,[1]ENERO!$U$211:$U$217,[1]ENERO!$U$222:$U$224,[1]ENERO!$U$227:$U$229,[1]ENERO!$U$235:$U$240,[1]ENERO!$U$244:$U$255</definedName>
    <definedName name="Presupuesto_inicial_gastos">ENERO!$U$17:$U$19,ENERO!$U$21:$U$33,ENERO!$U$36:$U$41,ENERO!$U$45:$U$48,ENERO!$U$50:$U$56,ENERO!$U$59:$U$61,ENERO!$U$66:$U$68,ENERO!$U$70:$U$81,ENERO!$U$84:$U$88,ENERO!$U$92:$U$95,ENERO!$U$97:$U$102,ENERO!$U$106:$U$108,ENERO!$U$115:$U$121,ENERO!$U$124:$U$139,ENERO!$U$142:$U$143,ENERO!$U$148,ENERO!$U$150:$U$153,ENERO!$U$156,ENERO!$U$158:$U$168,ENERO!$U$173:$U$174,ENERO!$U$177:$U$183,ENERO!$U$186,ENERO!$U$188:$U$191,ENERO!$U$198:$U$204,ENERO!$U$206:$U$207,ENERO!$U$212:$U$218,ENERO!$U$223:$U$225,ENERO!$U$228:$U$230,ENERO!$U$236:$U$241,ENERO!$U$245:$U$256</definedName>
    <definedName name="Presupuesto_inicial_ingresos" localSheetId="18">[1]ENERO!$C$12:$C$15,[1]ENERO!$C$23:$C$24,[1]ENERO!$C$26:$C$27,[1]ENERO!$C$30:$C$31,[1]ENERO!$C$33:$C$34,[1]ENERO!$C$36:$C$41,[1]ENERO!$C$43:$C$44,[1]ENERO!$C$46:$C$47,[1]ENERO!$C$49:$C$50,[1]ENERO!$C$52:$C$53,[1]ENERO!$C$55:$C$56,[1]ENERO!$C$58:$C$59,[1]ENERO!$C$61:$C$62,[1]ENERO!$C$64:$C$65,[1]ENERO!$C$67:$C$68,[1]ENERO!$C$70:$C$71,[1]ENERO!$C$73:$C$74,[1]ENERO!$C$76:$C$77,[1]ENERO!$C$79:$C$80,[1]ENERO!$C$82:$C$83,[1]ENERO!$C$86:$C$92,[1]ENERO!$C$94:$C$97,[1]ENERO!$C$100:$C$106,[1]ENERO!$C$109:$C$117</definedName>
    <definedName name="Presupuesto_inicial_ingresos" localSheetId="16">[1]ENERO!$C$12:$C$15,[1]ENERO!$C$23:$C$24,[1]ENERO!$C$26:$C$27,[1]ENERO!$C$30:$C$31,[1]ENERO!$C$33:$C$34,[1]ENERO!$C$36:$C$41,[1]ENERO!$C$43:$C$44,[1]ENERO!$C$46:$C$47,[1]ENERO!$C$49:$C$50,[1]ENERO!$C$52:$C$53,[1]ENERO!$C$55:$C$56,[1]ENERO!$C$58:$C$59,[1]ENERO!$C$61:$C$62,[1]ENERO!$C$64:$C$65,[1]ENERO!$C$67:$C$68,[1]ENERO!$C$70:$C$71,[1]ENERO!$C$73:$C$74,[1]ENERO!$C$76:$C$77,[1]ENERO!$C$79:$C$80,[1]ENERO!$C$82:$C$83,[1]ENERO!$C$86:$C$92,[1]ENERO!$C$94:$C$97,[1]ENERO!$C$100:$C$106,[1]ENERO!$C$109:$C$117</definedName>
    <definedName name="Presupuesto_inicial_ingresos" localSheetId="19">[1]ENERO!$C$12:$C$15,[1]ENERO!$C$23:$C$24,[1]ENERO!$C$26:$C$27,[1]ENERO!$C$30:$C$31,[1]ENERO!$C$33:$C$34,[1]ENERO!$C$36:$C$41,[1]ENERO!$C$43:$C$44,[1]ENERO!$C$46:$C$47,[1]ENERO!$C$49:$C$50,[1]ENERO!$C$52:$C$53,[1]ENERO!$C$55:$C$56,[1]ENERO!$C$58:$C$59,[1]ENERO!$C$61:$C$62,[1]ENERO!$C$64:$C$65,[1]ENERO!$C$67:$C$68,[1]ENERO!$C$70:$C$71,[1]ENERO!$C$73:$C$74,[1]ENERO!$C$76:$C$77,[1]ENERO!$C$79:$C$80,[1]ENERO!$C$82:$C$83,[1]ENERO!$C$86:$C$92,[1]ENERO!$C$94:$C$97,[1]ENERO!$C$100:$C$106,[1]ENERO!$C$109:$C$117</definedName>
    <definedName name="Presupuesto_inicial_ingresos" localSheetId="17">[1]ENERO!$C$12:$C$15,[1]ENERO!$C$23:$C$24,[1]ENERO!$C$26:$C$27,[1]ENERO!$C$30:$C$31,[1]ENERO!$C$33:$C$34,[1]ENERO!$C$36:$C$41,[1]ENERO!$C$43:$C$44,[1]ENERO!$C$46:$C$47,[1]ENERO!$C$49:$C$50,[1]ENERO!$C$52:$C$53,[1]ENERO!$C$55:$C$56,[1]ENERO!$C$58:$C$59,[1]ENERO!$C$61:$C$62,[1]ENERO!$C$64:$C$65,[1]ENERO!$C$67:$C$68,[1]ENERO!$C$70:$C$71,[1]ENERO!$C$73:$C$74,[1]ENERO!$C$76:$C$77,[1]ENERO!$C$79:$C$80,[1]ENERO!$C$82:$C$83,[1]ENERO!$C$86:$C$92,[1]ENERO!$C$94:$C$97,[1]ENERO!$C$100:$C$106,[1]ENERO!$C$109:$C$117</definedName>
    <definedName name="Presupuesto_inicial_ingresos">ENERO!$C$12:$C$15,ENERO!$C$23:$C$24,ENERO!$C$26:$C$27,ENERO!$C$30:$C$31,ENERO!$C$33:$C$34,ENERO!$C$36:$C$41,ENERO!$C$43:$C$44,ENERO!$C$46:$C$47,ENERO!$C$49:$C$50,ENERO!$C$52:$C$53,ENERO!$C$55:$C$56,ENERO!$C$58:$C$59,ENERO!$C$61:$C$62,ENERO!$C$64:$C$65,ENERO!$C$67:$C$68,ENERO!$C$70:$C$71,ENERO!$C$73:$C$74,ENERO!$C$76:$C$77,ENERO!$C$79:$C$80,ENERO!$C$82:$C$83,ENERO!$C$86:$C$92,ENERO!$C$94:$C$97,ENERO!$C$100:$C$106,ENERO!$C$109:$C$117</definedName>
    <definedName name="Print_Area" localSheetId="4">ABRIL!$A$2:$N$130,ABRIL!$S$2:$AJ$259</definedName>
    <definedName name="Print_Area" localSheetId="8">AGOSTO!$A$2:$N$130,AGOSTO!$S$2:$AJ$259</definedName>
    <definedName name="Print_Area" localSheetId="13">'Datos para el 2193'!$B$1:$R$57</definedName>
    <definedName name="Print_Area" localSheetId="12">DICIEMBRE!$A$2:$N$130,DICIEMBRE!$S$2:$AJ$259</definedName>
    <definedName name="Print_Area" localSheetId="1">ENERO!$A$2:$N$130,ENERO!$S$2:$AJ$259</definedName>
    <definedName name="Print_Area" localSheetId="2">FEBRERO!$A$2:$N$130,FEBRERO!$S$2:$AJ$259</definedName>
    <definedName name="Print_Area" localSheetId="18">'GRAF. EJECUCIÓN GASTOS'!$A$1:$Q$577</definedName>
    <definedName name="Print_Area" localSheetId="16">'GRAF. EJECUCIÓN INGRESOS'!$A$1:$Q$127</definedName>
    <definedName name="Print_Area" localSheetId="19">'GRAF. PAGOS'!$A$1:$Q$561</definedName>
    <definedName name="Print_Area" localSheetId="17">'GRAF. RECAUDOS'!$A$1:$Q$127</definedName>
    <definedName name="Print_Area" localSheetId="7">JULIO!$A$2:$N$130,JULIO!$S$2:$AJ$259</definedName>
    <definedName name="Print_Area" localSheetId="6">JUNIO!$A$2:$N$130,JUNIO!$S$2:$AJ$259</definedName>
    <definedName name="Print_Area" localSheetId="3">MARZO!$A$2:$N$130,MARZO!$S$2:$AJ$259</definedName>
    <definedName name="Print_Area" localSheetId="5">MAYO!$A$2:$N$130,MAYO!$S$2:$AJ$259</definedName>
    <definedName name="Print_Area" localSheetId="11">NOVIEMBRE!$A$2:$N$130,NOVIEMBRE!$S$2:$AJ$259</definedName>
    <definedName name="Print_Area" localSheetId="10">OCTUBRE!$A$2:$N$130,OCTUBRE!$S$2:$AJ$259</definedName>
    <definedName name="Print_Area" localSheetId="14">'SEGUIMIENTO EQUILIBRIOS'!$A$1:$J$29</definedName>
    <definedName name="Print_Area" localSheetId="9">SEPTIEMBRE!$A$2:$N$130,SEPTIEMBRE!$S$2:$AJ$259</definedName>
    <definedName name="Print_Area" localSheetId="15">'VERIFICACION MANTENIMIENTO'!$A$1:$V$14</definedName>
    <definedName name="Print_Titles" localSheetId="4">ABRIL!$2:$6</definedName>
    <definedName name="Print_Titles" localSheetId="8">AGOSTO!$2:$6</definedName>
    <definedName name="Print_Titles" localSheetId="12">DICIEMBRE!$2:$6</definedName>
    <definedName name="Print_Titles" localSheetId="1">ENERO!$2:$6</definedName>
    <definedName name="Print_Titles" localSheetId="2">FEBRERO!$2:$6</definedName>
    <definedName name="Print_Titles" localSheetId="7">JULIO!$2:$6</definedName>
    <definedName name="Print_Titles" localSheetId="6">JUNIO!$2:$6</definedName>
    <definedName name="Print_Titles" localSheetId="3">MARZO!$2:$6</definedName>
    <definedName name="Print_Titles" localSheetId="5">MAYO!$2:$6</definedName>
    <definedName name="Print_Titles" localSheetId="11">NOVIEMBRE!$2:$6</definedName>
    <definedName name="Print_Titles" localSheetId="10">OCTUBRE!$2:$6</definedName>
    <definedName name="Print_Titles" localSheetId="9">SEPTIEMBRE!$2:$6</definedName>
    <definedName name="Recaudos_abr" localSheetId="18">[1]ABRIL!$K$109:$K$117,[1]ABRIL!$K$100:$K$106,[1]ABRIL!$K$93:$K$97,[1]ABRIL!$K$86:$K$92,[1]ABRIL!$K$82:$K$83,[1]ABRIL!$K$79:$K$80,[1]ABRIL!$K$76:$K$77,[1]ABRIL!$K$73:$K$74,[1]ABRIL!$K$70:$K$71,[1]ABRIL!$K$67:$K$68,[1]ABRIL!$K$64:$K$65,[1]ABRIL!$K$61:$K$62,[1]ABRIL!$K$58:$K$59,[1]ABRIL!$K$55:$K$56,[1]ABRIL!$K$52:$K$53,[1]ABRIL!$K$49:$K$50,[1]ABRIL!$K$46:$K$47,[1]ABRIL!$K$43:$K$44,[1]ABRIL!$K$36:$K$41,[1]ABRIL!$K$33:$K$34,[1]ABRIL!$K$30:$K$31,[1]ABRIL!$K$26:$K$27,[1]ABRIL!$K$23:$K$24</definedName>
    <definedName name="Recaudos_abr" localSheetId="16">[1]ABRIL!$K$109:$K$117,[1]ABRIL!$K$100:$K$106,[1]ABRIL!$K$93:$K$97,[1]ABRIL!$K$86:$K$92,[1]ABRIL!$K$82:$K$83,[1]ABRIL!$K$79:$K$80,[1]ABRIL!$K$76:$K$77,[1]ABRIL!$K$73:$K$74,[1]ABRIL!$K$70:$K$71,[1]ABRIL!$K$67:$K$68,[1]ABRIL!$K$64:$K$65,[1]ABRIL!$K$61:$K$62,[1]ABRIL!$K$58:$K$59,[1]ABRIL!$K$55:$K$56,[1]ABRIL!$K$52:$K$53,[1]ABRIL!$K$49:$K$50,[1]ABRIL!$K$46:$K$47,[1]ABRIL!$K$43:$K$44,[1]ABRIL!$K$36:$K$41,[1]ABRIL!$K$33:$K$34,[1]ABRIL!$K$30:$K$31,[1]ABRIL!$K$26:$K$27,[1]ABRIL!$K$23:$K$24</definedName>
    <definedName name="Recaudos_abr" localSheetId="19">[1]ABRIL!$K$109:$K$117,[1]ABRIL!$K$100:$K$106,[1]ABRIL!$K$93:$K$97,[1]ABRIL!$K$86:$K$92,[1]ABRIL!$K$82:$K$83,[1]ABRIL!$K$79:$K$80,[1]ABRIL!$K$76:$K$77,[1]ABRIL!$K$73:$K$74,[1]ABRIL!$K$70:$K$71,[1]ABRIL!$K$67:$K$68,[1]ABRIL!$K$64:$K$65,[1]ABRIL!$K$61:$K$62,[1]ABRIL!$K$58:$K$59,[1]ABRIL!$K$55:$K$56,[1]ABRIL!$K$52:$K$53,[1]ABRIL!$K$49:$K$50,[1]ABRIL!$K$46:$K$47,[1]ABRIL!$K$43:$K$44,[1]ABRIL!$K$36:$K$41,[1]ABRIL!$K$33:$K$34,[1]ABRIL!$K$30:$K$31,[1]ABRIL!$K$26:$K$27,[1]ABRIL!$K$23:$K$24</definedName>
    <definedName name="Recaudos_abr" localSheetId="17">[1]ABRIL!$K$109:$K$117,[1]ABRIL!$K$100:$K$106,[1]ABRIL!$K$93:$K$97,[1]ABRIL!$K$86:$K$92,[1]ABRIL!$K$82:$K$83,[1]ABRIL!$K$79:$K$80,[1]ABRIL!$K$76:$K$77,[1]ABRIL!$K$73:$K$74,[1]ABRIL!$K$70:$K$71,[1]ABRIL!$K$67:$K$68,[1]ABRIL!$K$64:$K$65,[1]ABRIL!$K$61:$K$62,[1]ABRIL!$K$58:$K$59,[1]ABRIL!$K$55:$K$56,[1]ABRIL!$K$52:$K$53,[1]ABRIL!$K$49:$K$50,[1]ABRIL!$K$46:$K$47,[1]ABRIL!$K$43:$K$44,[1]ABRIL!$K$36:$K$41,[1]ABRIL!$K$33:$K$34,[1]ABRIL!$K$30:$K$31,[1]ABRIL!$K$26:$K$27,[1]ABRIL!$K$23:$K$24</definedName>
    <definedName name="Recaudos_abr">ABRIL!$K$109:$K$117,ABRIL!$K$100:$K$106,ABRIL!$K$93:$K$97,ABRIL!$K$86:$K$92,ABRIL!$K$82:$K$83,ABRIL!$K$79:$K$80,ABRIL!$K$76:$K$77,ABRIL!$K$73:$K$74,ABRIL!$K$70:$K$71,ABRIL!$K$67:$K$68,ABRIL!$K$64:$K$65,ABRIL!$K$61:$K$62,ABRIL!$K$58:$K$59,ABRIL!$K$55:$K$56,ABRIL!$K$52:$K$53,ABRIL!$K$49:$K$50,ABRIL!$K$46:$K$47,ABRIL!$K$43:$K$44,ABRIL!$K$36:$K$41,ABRIL!$K$33:$K$34,ABRIL!$K$30:$K$31,ABRIL!$K$26:$K$27,ABRIL!$K$23:$K$24</definedName>
    <definedName name="Recaudos_ago" localSheetId="18">[1]AGOSTO!$K$109:$K$117,[1]AGOSTO!$K$100:$K$106,[1]AGOSTO!$K$93:$K$97,[1]AGOSTO!$K$86:$K$92,[1]AGOSTO!$K$82:$K$83,[1]AGOSTO!$K$79:$K$80,[1]AGOSTO!$K$76:$K$77,[1]AGOSTO!$K$73:$K$74,[1]AGOSTO!$K$70:$K$71,[1]AGOSTO!$K$67:$K$68,[1]AGOSTO!$K$64:$K$65,[1]AGOSTO!$K$61:$K$62,[1]AGOSTO!$K$58:$K$59,[1]AGOSTO!$K$55:$K$56,[1]AGOSTO!$K$52:$K$53,[1]AGOSTO!$K$49:$K$50,[1]AGOSTO!$K$46:$K$47,[1]AGOSTO!$K$43:$K$44,[1]AGOSTO!$K$36:$K$41,[1]AGOSTO!$K$33:$K$34,[1]AGOSTO!$K$30:$K$31,[1]AGOSTO!$K$26:$K$27,[1]AGOSTO!$K$23:$K$24</definedName>
    <definedName name="Recaudos_ago" localSheetId="16">[1]AGOSTO!$K$109:$K$117,[1]AGOSTO!$K$100:$K$106,[1]AGOSTO!$K$93:$K$97,[1]AGOSTO!$K$86:$K$92,[1]AGOSTO!$K$82:$K$83,[1]AGOSTO!$K$79:$K$80,[1]AGOSTO!$K$76:$K$77,[1]AGOSTO!$K$73:$K$74,[1]AGOSTO!$K$70:$K$71,[1]AGOSTO!$K$67:$K$68,[1]AGOSTO!$K$64:$K$65,[1]AGOSTO!$K$61:$K$62,[1]AGOSTO!$K$58:$K$59,[1]AGOSTO!$K$55:$K$56,[1]AGOSTO!$K$52:$K$53,[1]AGOSTO!$K$49:$K$50,[1]AGOSTO!$K$46:$K$47,[1]AGOSTO!$K$43:$K$44,[1]AGOSTO!$K$36:$K$41,[1]AGOSTO!$K$33:$K$34,[1]AGOSTO!$K$30:$K$31,[1]AGOSTO!$K$26:$K$27,[1]AGOSTO!$K$23:$K$24</definedName>
    <definedName name="Recaudos_ago" localSheetId="19">[1]AGOSTO!$K$109:$K$117,[1]AGOSTO!$K$100:$K$106,[1]AGOSTO!$K$93:$K$97,[1]AGOSTO!$K$86:$K$92,[1]AGOSTO!$K$82:$K$83,[1]AGOSTO!$K$79:$K$80,[1]AGOSTO!$K$76:$K$77,[1]AGOSTO!$K$73:$K$74,[1]AGOSTO!$K$70:$K$71,[1]AGOSTO!$K$67:$K$68,[1]AGOSTO!$K$64:$K$65,[1]AGOSTO!$K$61:$K$62,[1]AGOSTO!$K$58:$K$59,[1]AGOSTO!$K$55:$K$56,[1]AGOSTO!$K$52:$K$53,[1]AGOSTO!$K$49:$K$50,[1]AGOSTO!$K$46:$K$47,[1]AGOSTO!$K$43:$K$44,[1]AGOSTO!$K$36:$K$41,[1]AGOSTO!$K$33:$K$34,[1]AGOSTO!$K$30:$K$31,[1]AGOSTO!$K$26:$K$27,[1]AGOSTO!$K$23:$K$24</definedName>
    <definedName name="Recaudos_ago" localSheetId="17">[1]AGOSTO!$K$109:$K$117,[1]AGOSTO!$K$100:$K$106,[1]AGOSTO!$K$93:$K$97,[1]AGOSTO!$K$86:$K$92,[1]AGOSTO!$K$82:$K$83,[1]AGOSTO!$K$79:$K$80,[1]AGOSTO!$K$76:$K$77,[1]AGOSTO!$K$73:$K$74,[1]AGOSTO!$K$70:$K$71,[1]AGOSTO!$K$67:$K$68,[1]AGOSTO!$K$64:$K$65,[1]AGOSTO!$K$61:$K$62,[1]AGOSTO!$K$58:$K$59,[1]AGOSTO!$K$55:$K$56,[1]AGOSTO!$K$52:$K$53,[1]AGOSTO!$K$49:$K$50,[1]AGOSTO!$K$46:$K$47,[1]AGOSTO!$K$43:$K$44,[1]AGOSTO!$K$36:$K$41,[1]AGOSTO!$K$33:$K$34,[1]AGOSTO!$K$30:$K$31,[1]AGOSTO!$K$26:$K$27,[1]AGOSTO!$K$23:$K$24</definedName>
    <definedName name="Recaudos_ago">AGOSTO!$K$109:$K$117,AGOSTO!$K$100:$K$106,AGOSTO!$K$93:$K$97,AGOSTO!$K$86:$K$92,AGOSTO!$K$82:$K$83,AGOSTO!$K$79:$K$80,AGOSTO!$K$76:$K$77,AGOSTO!$K$73:$K$74,AGOSTO!$K$70:$K$71,AGOSTO!$K$67:$K$68,AGOSTO!$K$64:$K$65,AGOSTO!$K$61:$K$62,AGOSTO!$K$58:$K$59,AGOSTO!$K$55:$K$56,AGOSTO!$K$52:$K$53,AGOSTO!$K$49:$K$50,AGOSTO!$K$46:$K$47,AGOSTO!$K$43:$K$44,AGOSTO!$K$36:$K$41,AGOSTO!$K$33:$K$34,AGOSTO!$K$30:$K$31,AGOSTO!$K$26:$K$27,AGOSTO!$K$23:$K$24</definedName>
    <definedName name="Recaudos_dic" localSheetId="18">[1]DICIEMBRE!$K$109:$K$117,[1]DICIEMBRE!$K$100:$K$106,[1]DICIEMBRE!$K$93:$K$97,[1]DICIEMBRE!$K$86:$K$92,[1]DICIEMBRE!$K$82:$K$83,[1]DICIEMBRE!$K$79:$K$80,[1]DICIEMBRE!$K$76:$K$77,[1]DICIEMBRE!$K$73:$K$74,[1]DICIEMBRE!$K$70:$K$71,[1]DICIEMBRE!$K$67:$K$68,[1]DICIEMBRE!$K$64:$K$65,[1]DICIEMBRE!$K$61:$K$62,[1]DICIEMBRE!$K$58:$K$59,[1]DICIEMBRE!$K$55:$K$56,[1]DICIEMBRE!$K$52:$K$53,[1]DICIEMBRE!$K$49:$K$50,[1]DICIEMBRE!$K$46:$K$47,[1]DICIEMBRE!$K$43:$K$44,[1]DICIEMBRE!$K$36:$K$41,[1]DICIEMBRE!$K$33:$K$34,[1]DICIEMBRE!$K$30:$K$31,[1]DICIEMBRE!$K$26:$K$27,[1]DICIEMBRE!$K$23:$K$24</definedName>
    <definedName name="Recaudos_dic" localSheetId="16">[1]DICIEMBRE!$K$109:$K$117,[1]DICIEMBRE!$K$100:$K$106,[1]DICIEMBRE!$K$93:$K$97,[1]DICIEMBRE!$K$86:$K$92,[1]DICIEMBRE!$K$82:$K$83,[1]DICIEMBRE!$K$79:$K$80,[1]DICIEMBRE!$K$76:$K$77,[1]DICIEMBRE!$K$73:$K$74,[1]DICIEMBRE!$K$70:$K$71,[1]DICIEMBRE!$K$67:$K$68,[1]DICIEMBRE!$K$64:$K$65,[1]DICIEMBRE!$K$61:$K$62,[1]DICIEMBRE!$K$58:$K$59,[1]DICIEMBRE!$K$55:$K$56,[1]DICIEMBRE!$K$52:$K$53,[1]DICIEMBRE!$K$49:$K$50,[1]DICIEMBRE!$K$46:$K$47,[1]DICIEMBRE!$K$43:$K$44,[1]DICIEMBRE!$K$36:$K$41,[1]DICIEMBRE!$K$33:$K$34,[1]DICIEMBRE!$K$30:$K$31,[1]DICIEMBRE!$K$26:$K$27,[1]DICIEMBRE!$K$23:$K$24</definedName>
    <definedName name="Recaudos_dic" localSheetId="19">[1]DICIEMBRE!$K$109:$K$117,[1]DICIEMBRE!$K$100:$K$106,[1]DICIEMBRE!$K$93:$K$97,[1]DICIEMBRE!$K$86:$K$92,[1]DICIEMBRE!$K$82:$K$83,[1]DICIEMBRE!$K$79:$K$80,[1]DICIEMBRE!$K$76:$K$77,[1]DICIEMBRE!$K$73:$K$74,[1]DICIEMBRE!$K$70:$K$71,[1]DICIEMBRE!$K$67:$K$68,[1]DICIEMBRE!$K$64:$K$65,[1]DICIEMBRE!$K$61:$K$62,[1]DICIEMBRE!$K$58:$K$59,[1]DICIEMBRE!$K$55:$K$56,[1]DICIEMBRE!$K$52:$K$53,[1]DICIEMBRE!$K$49:$K$50,[1]DICIEMBRE!$K$46:$K$47,[1]DICIEMBRE!$K$43:$K$44,[1]DICIEMBRE!$K$36:$K$41,[1]DICIEMBRE!$K$33:$K$34,[1]DICIEMBRE!$K$30:$K$31,[1]DICIEMBRE!$K$26:$K$27,[1]DICIEMBRE!$K$23:$K$24</definedName>
    <definedName name="Recaudos_dic" localSheetId="17">[1]DICIEMBRE!$K$109:$K$117,[1]DICIEMBRE!$K$100:$K$106,[1]DICIEMBRE!$K$93:$K$97,[1]DICIEMBRE!$K$86:$K$92,[1]DICIEMBRE!$K$82:$K$83,[1]DICIEMBRE!$K$79:$K$80,[1]DICIEMBRE!$K$76:$K$77,[1]DICIEMBRE!$K$73:$K$74,[1]DICIEMBRE!$K$70:$K$71,[1]DICIEMBRE!$K$67:$K$68,[1]DICIEMBRE!$K$64:$K$65,[1]DICIEMBRE!$K$61:$K$62,[1]DICIEMBRE!$K$58:$K$59,[1]DICIEMBRE!$K$55:$K$56,[1]DICIEMBRE!$K$52:$K$53,[1]DICIEMBRE!$K$49:$K$50,[1]DICIEMBRE!$K$46:$K$47,[1]DICIEMBRE!$K$43:$K$44,[1]DICIEMBRE!$K$36:$K$41,[1]DICIEMBRE!$K$33:$K$34,[1]DICIEMBRE!$K$30:$K$31,[1]DICIEMBRE!$K$26:$K$27,[1]DICIEMBRE!$K$23:$K$24</definedName>
    <definedName name="Recaudos_dic">DICIEMBRE!$K$109:$K$117,DICIEMBRE!$K$100:$K$106,DICIEMBRE!$K$93:$K$97,DICIEMBRE!$K$86:$K$92,DICIEMBRE!$K$82:$K$83,DICIEMBRE!$K$79:$K$80,DICIEMBRE!$K$76:$K$77,DICIEMBRE!$K$73:$K$74,DICIEMBRE!$K$70:$K$71,DICIEMBRE!$K$67:$K$68,DICIEMBRE!$K$64:$K$65,DICIEMBRE!$K$61:$K$62,DICIEMBRE!$K$58:$K$59,DICIEMBRE!$K$55:$K$56,DICIEMBRE!$K$52:$K$53,DICIEMBRE!$K$49:$K$50,DICIEMBRE!$K$46:$K$47,DICIEMBRE!$K$43:$K$44,DICIEMBRE!$K$36:$K$41,DICIEMBRE!$K$33:$K$34,DICIEMBRE!$K$30:$K$31,DICIEMBRE!$K$26:$K$27,DICIEMBRE!$K$23:$K$24</definedName>
    <definedName name="Recaudos_ene" localSheetId="18">[1]ENERO!$K$109:$K$117,[1]ENERO!$K$100:$K$106,[1]ENERO!$K$93:$K$97,[1]ENERO!$K$86:$K$92,[1]ENERO!$K$82:$K$83,[1]ENERO!$K$79:$K$80,[1]ENERO!$K$76:$K$77,[1]ENERO!$K$73:$K$74,[1]ENERO!$K$70:$K$71,[1]ENERO!$K$67:$K$68,[1]ENERO!$K$64:$K$65,[1]ENERO!$K$61:$K$62,[1]ENERO!$K$58:$K$59,[1]ENERO!$K$55:$K$56,[1]ENERO!$K$52:$K$53,[1]ENERO!$K$49:$K$50,[1]ENERO!$K$46:$K$47,[1]ENERO!$K$43:$K$44,[1]ENERO!$K$36:$K$41,[1]ENERO!$K$33:$K$34,[1]ENERO!$K$30:$K$31,[1]ENERO!$K$26:$K$27,[1]ENERO!$K$23:$K$24</definedName>
    <definedName name="Recaudos_ene" localSheetId="16">[1]ENERO!$K$109:$K$117,[1]ENERO!$K$100:$K$106,[1]ENERO!$K$93:$K$97,[1]ENERO!$K$86:$K$92,[1]ENERO!$K$82:$K$83,[1]ENERO!$K$79:$K$80,[1]ENERO!$K$76:$K$77,[1]ENERO!$K$73:$K$74,[1]ENERO!$K$70:$K$71,[1]ENERO!$K$67:$K$68,[1]ENERO!$K$64:$K$65,[1]ENERO!$K$61:$K$62,[1]ENERO!$K$58:$K$59,[1]ENERO!$K$55:$K$56,[1]ENERO!$K$52:$K$53,[1]ENERO!$K$49:$K$50,[1]ENERO!$K$46:$K$47,[1]ENERO!$K$43:$K$44,[1]ENERO!$K$36:$K$41,[1]ENERO!$K$33:$K$34,[1]ENERO!$K$30:$K$31,[1]ENERO!$K$26:$K$27,[1]ENERO!$K$23:$K$24</definedName>
    <definedName name="Recaudos_ene" localSheetId="19">[1]ENERO!$K$109:$K$117,[1]ENERO!$K$100:$K$106,[1]ENERO!$K$93:$K$97,[1]ENERO!$K$86:$K$92,[1]ENERO!$K$82:$K$83,[1]ENERO!$K$79:$K$80,[1]ENERO!$K$76:$K$77,[1]ENERO!$K$73:$K$74,[1]ENERO!$K$70:$K$71,[1]ENERO!$K$67:$K$68,[1]ENERO!$K$64:$K$65,[1]ENERO!$K$61:$K$62,[1]ENERO!$K$58:$K$59,[1]ENERO!$K$55:$K$56,[1]ENERO!$K$52:$K$53,[1]ENERO!$K$49:$K$50,[1]ENERO!$K$46:$K$47,[1]ENERO!$K$43:$K$44,[1]ENERO!$K$36:$K$41,[1]ENERO!$K$33:$K$34,[1]ENERO!$K$30:$K$31,[1]ENERO!$K$26:$K$27,[1]ENERO!$K$23:$K$24</definedName>
    <definedName name="Recaudos_ene" localSheetId="17">[1]ENERO!$K$109:$K$117,[1]ENERO!$K$100:$K$106,[1]ENERO!$K$93:$K$97,[1]ENERO!$K$86:$K$92,[1]ENERO!$K$82:$K$83,[1]ENERO!$K$79:$K$80,[1]ENERO!$K$76:$K$77,[1]ENERO!$K$73:$K$74,[1]ENERO!$K$70:$K$71,[1]ENERO!$K$67:$K$68,[1]ENERO!$K$64:$K$65,[1]ENERO!$K$61:$K$62,[1]ENERO!$K$58:$K$59,[1]ENERO!$K$55:$K$56,[1]ENERO!$K$52:$K$53,[1]ENERO!$K$49:$K$50,[1]ENERO!$K$46:$K$47,[1]ENERO!$K$43:$K$44,[1]ENERO!$K$36:$K$41,[1]ENERO!$K$33:$K$34,[1]ENERO!$K$30:$K$31,[1]ENERO!$K$26:$K$27,[1]ENERO!$K$23:$K$24</definedName>
    <definedName name="Recaudos_ene">ENERO!$K$109:$K$117,ENERO!$K$100:$K$106,ENERO!$K$93:$K$97,ENERO!$K$86:$K$92,ENERO!$K$82:$K$83,ENERO!$K$79:$K$80,ENERO!$K$76:$K$77,ENERO!$K$73:$K$74,ENERO!$K$70:$K$71,ENERO!$K$67:$K$68,ENERO!$K$64:$K$65,ENERO!$K$61:$K$62,ENERO!$K$58:$K$59,ENERO!$K$55:$K$56,ENERO!$K$52:$K$53,ENERO!$K$49:$K$50,ENERO!$K$46:$K$47,ENERO!$K$43:$K$44,ENERO!$K$36:$K$41,ENERO!$K$33:$K$34,ENERO!$K$30:$K$31,ENERO!$K$26:$K$27,ENERO!$K$23:$K$24</definedName>
    <definedName name="Recaudos_feb" localSheetId="18">[1]FEBRERO!$K$109:$K$117,[1]FEBRERO!$K$100:$K$106,[1]FEBRERO!$K$93:$K$97,[1]FEBRERO!$K$86:$K$92,[1]FEBRERO!$K$82:$K$83,[1]FEBRERO!$K$79:$K$80,[1]FEBRERO!$K$76:$K$77,[1]FEBRERO!$K$73:$K$74,[1]FEBRERO!$K$70:$K$71,[1]FEBRERO!$K$67:$K$68,[1]FEBRERO!$K$64:$K$65,[1]FEBRERO!$K$61:$K$62,[1]FEBRERO!$K$58:$K$59,[1]FEBRERO!$K$55:$K$56,[1]FEBRERO!$K$52:$K$53,[1]FEBRERO!$K$49:$K$50,[1]FEBRERO!$K$46:$K$47,[1]FEBRERO!$K$43:$K$44,[1]FEBRERO!$K$36:$K$41,[1]FEBRERO!$K$33:$K$34,[1]FEBRERO!$K$30:$K$31,[1]FEBRERO!$K$26:$K$27,[1]FEBRERO!$K$23:$K$24</definedName>
    <definedName name="Recaudos_feb" localSheetId="16">[1]FEBRERO!$K$109:$K$117,[1]FEBRERO!$K$100:$K$106,[1]FEBRERO!$K$93:$K$97,[1]FEBRERO!$K$86:$K$92,[1]FEBRERO!$K$82:$K$83,[1]FEBRERO!$K$79:$K$80,[1]FEBRERO!$K$76:$K$77,[1]FEBRERO!$K$73:$K$74,[1]FEBRERO!$K$70:$K$71,[1]FEBRERO!$K$67:$K$68,[1]FEBRERO!$K$64:$K$65,[1]FEBRERO!$K$61:$K$62,[1]FEBRERO!$K$58:$K$59,[1]FEBRERO!$K$55:$K$56,[1]FEBRERO!$K$52:$K$53,[1]FEBRERO!$K$49:$K$50,[1]FEBRERO!$K$46:$K$47,[1]FEBRERO!$K$43:$K$44,[1]FEBRERO!$K$36:$K$41,[1]FEBRERO!$K$33:$K$34,[1]FEBRERO!$K$30:$K$31,[1]FEBRERO!$K$26:$K$27,[1]FEBRERO!$K$23:$K$24</definedName>
    <definedName name="Recaudos_feb" localSheetId="19">[1]FEBRERO!$K$109:$K$117,[1]FEBRERO!$K$100:$K$106,[1]FEBRERO!$K$93:$K$97,[1]FEBRERO!$K$86:$K$92,[1]FEBRERO!$K$82:$K$83,[1]FEBRERO!$K$79:$K$80,[1]FEBRERO!$K$76:$K$77,[1]FEBRERO!$K$73:$K$74,[1]FEBRERO!$K$70:$K$71,[1]FEBRERO!$K$67:$K$68,[1]FEBRERO!$K$64:$K$65,[1]FEBRERO!$K$61:$K$62,[1]FEBRERO!$K$58:$K$59,[1]FEBRERO!$K$55:$K$56,[1]FEBRERO!$K$52:$K$53,[1]FEBRERO!$K$49:$K$50,[1]FEBRERO!$K$46:$K$47,[1]FEBRERO!$K$43:$K$44,[1]FEBRERO!$K$36:$K$41,[1]FEBRERO!$K$33:$K$34,[1]FEBRERO!$K$30:$K$31,[1]FEBRERO!$K$26:$K$27,[1]FEBRERO!$K$23:$K$24</definedName>
    <definedName name="Recaudos_feb" localSheetId="17">[1]FEBRERO!$K$109:$K$117,[1]FEBRERO!$K$100:$K$106,[1]FEBRERO!$K$93:$K$97,[1]FEBRERO!$K$86:$K$92,[1]FEBRERO!$K$82:$K$83,[1]FEBRERO!$K$79:$K$80,[1]FEBRERO!$K$76:$K$77,[1]FEBRERO!$K$73:$K$74,[1]FEBRERO!$K$70:$K$71,[1]FEBRERO!$K$67:$K$68,[1]FEBRERO!$K$64:$K$65,[1]FEBRERO!$K$61:$K$62,[1]FEBRERO!$K$58:$K$59,[1]FEBRERO!$K$55:$K$56,[1]FEBRERO!$K$52:$K$53,[1]FEBRERO!$K$49:$K$50,[1]FEBRERO!$K$46:$K$47,[1]FEBRERO!$K$43:$K$44,[1]FEBRERO!$K$36:$K$41,[1]FEBRERO!$K$33:$K$34,[1]FEBRERO!$K$30:$K$31,[1]FEBRERO!$K$26:$K$27,[1]FEBRERO!$K$23:$K$24</definedName>
    <definedName name="Recaudos_feb">FEBRERO!$K$109:$K$117,FEBRERO!$K$100:$K$106,FEBRERO!$K$93:$K$97,FEBRERO!$K$86:$K$92,FEBRERO!$K$82:$K$83,FEBRERO!$K$79:$K$80,FEBRERO!$K$76:$K$77,FEBRERO!$K$73:$K$74,FEBRERO!$K$70:$K$71,FEBRERO!$K$67:$K$68,FEBRERO!$K$64:$K$65,FEBRERO!$K$61:$K$62,FEBRERO!$K$58:$K$59,FEBRERO!$K$55:$K$56,FEBRERO!$K$52:$K$53,FEBRERO!$K$49:$K$50,FEBRERO!$K$46:$K$47,FEBRERO!$K$43:$K$44,FEBRERO!$K$36:$K$41,FEBRERO!$K$33:$K$34,FEBRERO!$K$30:$K$31,FEBRERO!$K$26:$K$27,FEBRERO!$K$23:$K$24</definedName>
    <definedName name="Recaudos_jul" localSheetId="18">[1]JULIO!$K$109:$K$117,[1]JULIO!$K$100:$K$106,[1]JULIO!$K$93:$K$97,[1]JULIO!$K$86:$K$92,[1]JULIO!$K$82:$K$83,[1]JULIO!$K$79:$K$80,[1]JULIO!$K$76:$K$77,[1]JULIO!$K$73:$K$74,[1]JULIO!$K$70:$K$71,[1]JULIO!$K$67:$K$68,[1]JULIO!$K$64:$K$65,[1]JULIO!$K$61:$K$62,[1]JULIO!$K$58:$K$59,[1]JULIO!$K$55:$K$56,[1]JULIO!$K$52:$K$53,[1]JULIO!$K$49:$K$50,[1]JULIO!$K$46:$K$47,[1]JULIO!$K$43:$K$44,[1]JULIO!$K$36:$K$41,[1]JULIO!$K$33:$K$34,[1]JULIO!$K$30:$K$31,[1]JULIO!$K$26:$K$27,[1]JULIO!$K$23:$K$24</definedName>
    <definedName name="Recaudos_jul" localSheetId="16">[1]JULIO!$K$109:$K$117,[1]JULIO!$K$100:$K$106,[1]JULIO!$K$93:$K$97,[1]JULIO!$K$86:$K$92,[1]JULIO!$K$82:$K$83,[1]JULIO!$K$79:$K$80,[1]JULIO!$K$76:$K$77,[1]JULIO!$K$73:$K$74,[1]JULIO!$K$70:$K$71,[1]JULIO!$K$67:$K$68,[1]JULIO!$K$64:$K$65,[1]JULIO!$K$61:$K$62,[1]JULIO!$K$58:$K$59,[1]JULIO!$K$55:$K$56,[1]JULIO!$K$52:$K$53,[1]JULIO!$K$49:$K$50,[1]JULIO!$K$46:$K$47,[1]JULIO!$K$43:$K$44,[1]JULIO!$K$36:$K$41,[1]JULIO!$K$33:$K$34,[1]JULIO!$K$30:$K$31,[1]JULIO!$K$26:$K$27,[1]JULIO!$K$23:$K$24</definedName>
    <definedName name="Recaudos_jul" localSheetId="19">[1]JULIO!$K$109:$K$117,[1]JULIO!$K$100:$K$106,[1]JULIO!$K$93:$K$97,[1]JULIO!$K$86:$K$92,[1]JULIO!$K$82:$K$83,[1]JULIO!$K$79:$K$80,[1]JULIO!$K$76:$K$77,[1]JULIO!$K$73:$K$74,[1]JULIO!$K$70:$K$71,[1]JULIO!$K$67:$K$68,[1]JULIO!$K$64:$K$65,[1]JULIO!$K$61:$K$62,[1]JULIO!$K$58:$K$59,[1]JULIO!$K$55:$K$56,[1]JULIO!$K$52:$K$53,[1]JULIO!$K$49:$K$50,[1]JULIO!$K$46:$K$47,[1]JULIO!$K$43:$K$44,[1]JULIO!$K$36:$K$41,[1]JULIO!$K$33:$K$34,[1]JULIO!$K$30:$K$31,[1]JULIO!$K$26:$K$27,[1]JULIO!$K$23:$K$24</definedName>
    <definedName name="Recaudos_jul" localSheetId="17">[1]JULIO!$K$109:$K$117,[1]JULIO!$K$100:$K$106,[1]JULIO!$K$93:$K$97,[1]JULIO!$K$86:$K$92,[1]JULIO!$K$82:$K$83,[1]JULIO!$K$79:$K$80,[1]JULIO!$K$76:$K$77,[1]JULIO!$K$73:$K$74,[1]JULIO!$K$70:$K$71,[1]JULIO!$K$67:$K$68,[1]JULIO!$K$64:$K$65,[1]JULIO!$K$61:$K$62,[1]JULIO!$K$58:$K$59,[1]JULIO!$K$55:$K$56,[1]JULIO!$K$52:$K$53,[1]JULIO!$K$49:$K$50,[1]JULIO!$K$46:$K$47,[1]JULIO!$K$43:$K$44,[1]JULIO!$K$36:$K$41,[1]JULIO!$K$33:$K$34,[1]JULIO!$K$30:$K$31,[1]JULIO!$K$26:$K$27,[1]JULIO!$K$23:$K$24</definedName>
    <definedName name="Recaudos_jul">JULIO!$K$109:$K$117,JULIO!$K$100:$K$106,JULIO!$K$93:$K$97,JULIO!$K$86:$K$92,JULIO!$K$82:$K$83,JULIO!$K$79:$K$80,JULIO!$K$76:$K$77,JULIO!$K$73:$K$74,JULIO!$K$70:$K$71,JULIO!$K$67:$K$68,JULIO!$K$64:$K$65,JULIO!$K$61:$K$62,JULIO!$K$58:$K$59,JULIO!$K$55:$K$56,JULIO!$K$52:$K$53,JULIO!$K$49:$K$50,JULIO!$K$46:$K$47,JULIO!$K$43:$K$44,JULIO!$K$36:$K$41,JULIO!$K$33:$K$34,JULIO!$K$30:$K$31,JULIO!$K$26:$K$27,JULIO!$K$23:$K$24</definedName>
    <definedName name="Recaudos_jun" localSheetId="18">[1]JUNIO!$K$109:$K$117,[1]JUNIO!$K$100:$K$106,[1]JUNIO!$K$93:$K$97,[1]JUNIO!$K$86:$K$92,[1]JUNIO!$K$82:$K$83,[1]JUNIO!$K$79:$K$80,[1]JUNIO!$K$76:$K$77,[1]JUNIO!$K$73:$K$74,[1]JUNIO!$K$70:$K$71,[1]JUNIO!$K$67:$K$68,[1]JUNIO!$K$64:$K$65,[1]JUNIO!$K$61:$K$62,[1]JUNIO!$K$58:$K$59,[1]JUNIO!$K$55:$K$56,[1]JUNIO!$K$52:$K$53,[1]JUNIO!$K$49:$K$50,[1]JUNIO!$K$46:$K$47,[1]JUNIO!$K$43:$K$44,[1]JUNIO!$K$36:$K$41,[1]JUNIO!$K$33:$K$34,[1]JUNIO!$K$30:$K$31,[1]JUNIO!$K$26:$K$27,[1]JUNIO!$K$23:$K$24</definedName>
    <definedName name="Recaudos_jun" localSheetId="16">[1]JUNIO!$K$109:$K$117,[1]JUNIO!$K$100:$K$106,[1]JUNIO!$K$93:$K$97,[1]JUNIO!$K$86:$K$92,[1]JUNIO!$K$82:$K$83,[1]JUNIO!$K$79:$K$80,[1]JUNIO!$K$76:$K$77,[1]JUNIO!$K$73:$K$74,[1]JUNIO!$K$70:$K$71,[1]JUNIO!$K$67:$K$68,[1]JUNIO!$K$64:$K$65,[1]JUNIO!$K$61:$K$62,[1]JUNIO!$K$58:$K$59,[1]JUNIO!$K$55:$K$56,[1]JUNIO!$K$52:$K$53,[1]JUNIO!$K$49:$K$50,[1]JUNIO!$K$46:$K$47,[1]JUNIO!$K$43:$K$44,[1]JUNIO!$K$36:$K$41,[1]JUNIO!$K$33:$K$34,[1]JUNIO!$K$30:$K$31,[1]JUNIO!$K$26:$K$27,[1]JUNIO!$K$23:$K$24</definedName>
    <definedName name="Recaudos_jun" localSheetId="19">[1]JUNIO!$K$109:$K$117,[1]JUNIO!$K$100:$K$106,[1]JUNIO!$K$93:$K$97,[1]JUNIO!$K$86:$K$92,[1]JUNIO!$K$82:$K$83,[1]JUNIO!$K$79:$K$80,[1]JUNIO!$K$76:$K$77,[1]JUNIO!$K$73:$K$74,[1]JUNIO!$K$70:$K$71,[1]JUNIO!$K$67:$K$68,[1]JUNIO!$K$64:$K$65,[1]JUNIO!$K$61:$K$62,[1]JUNIO!$K$58:$K$59,[1]JUNIO!$K$55:$K$56,[1]JUNIO!$K$52:$K$53,[1]JUNIO!$K$49:$K$50,[1]JUNIO!$K$46:$K$47,[1]JUNIO!$K$43:$K$44,[1]JUNIO!$K$36:$K$41,[1]JUNIO!$K$33:$K$34,[1]JUNIO!$K$30:$K$31,[1]JUNIO!$K$26:$K$27,[1]JUNIO!$K$23:$K$24</definedName>
    <definedName name="Recaudos_jun" localSheetId="17">[1]JUNIO!$K$109:$K$117,[1]JUNIO!$K$100:$K$106,[1]JUNIO!$K$93:$K$97,[1]JUNIO!$K$86:$K$92,[1]JUNIO!$K$82:$K$83,[1]JUNIO!$K$79:$K$80,[1]JUNIO!$K$76:$K$77,[1]JUNIO!$K$73:$K$74,[1]JUNIO!$K$70:$K$71,[1]JUNIO!$K$67:$K$68,[1]JUNIO!$K$64:$K$65,[1]JUNIO!$K$61:$K$62,[1]JUNIO!$K$58:$K$59,[1]JUNIO!$K$55:$K$56,[1]JUNIO!$K$52:$K$53,[1]JUNIO!$K$49:$K$50,[1]JUNIO!$K$46:$K$47,[1]JUNIO!$K$43:$K$44,[1]JUNIO!$K$36:$K$41,[1]JUNIO!$K$33:$K$34,[1]JUNIO!$K$30:$K$31,[1]JUNIO!$K$26:$K$27,[1]JUNIO!$K$23:$K$24</definedName>
    <definedName name="Recaudos_jun">JUNIO!$K$109:$K$117,JUNIO!$K$100:$K$106,JUNIO!$K$93:$K$97,JUNIO!$K$86:$K$92,JUNIO!$K$82:$K$83,JUNIO!$K$79:$K$80,JUNIO!$K$76:$K$77,JUNIO!$K$73:$K$74,JUNIO!$K$70:$K$71,JUNIO!$K$67:$K$68,JUNIO!$K$64:$K$65,JUNIO!$K$61:$K$62,JUNIO!$K$58:$K$59,JUNIO!$K$55:$K$56,JUNIO!$K$52:$K$53,JUNIO!$K$49:$K$50,JUNIO!$K$46:$K$47,JUNIO!$K$43:$K$44,JUNIO!$K$36:$K$41,JUNIO!$K$33:$K$34,JUNIO!$K$30:$K$31,JUNIO!$K$26:$K$27,JUNIO!$K$23:$K$24</definedName>
    <definedName name="Recaudos_mar" localSheetId="18">[1]MARZO!$K$109:$K$117,[1]MARZO!$K$100:$K$106,[1]MARZO!$K$93:$K$97,[1]MARZO!$K$86:$K$92,[1]MARZO!$K$82:$K$83,[1]MARZO!$K$79:$K$80,[1]MARZO!$K$76:$K$77,[1]MARZO!$K$73:$K$74,[1]MARZO!$K$70:$K$71,[1]MARZO!$K$67:$K$68,[1]MARZO!$K$64:$K$65,[1]MARZO!$K$61:$K$62,[1]MARZO!$K$58:$K$59,[1]MARZO!$K$55:$K$56,[1]MARZO!$K$52:$K$53,[1]MARZO!$K$49:$K$50,[1]MARZO!$K$46:$K$47,[1]MARZO!$K$43:$K$44,[1]MARZO!$K$36:$K$41,[1]MARZO!$K$33:$K$34,[1]MARZO!$K$30:$K$31,[1]MARZO!$K$26:$K$27,[1]MARZO!$K$23:$K$24</definedName>
    <definedName name="Recaudos_mar" localSheetId="16">[1]MARZO!$K$109:$K$117,[1]MARZO!$K$100:$K$106,[1]MARZO!$K$93:$K$97,[1]MARZO!$K$86:$K$92,[1]MARZO!$K$82:$K$83,[1]MARZO!$K$79:$K$80,[1]MARZO!$K$76:$K$77,[1]MARZO!$K$73:$K$74,[1]MARZO!$K$70:$K$71,[1]MARZO!$K$67:$K$68,[1]MARZO!$K$64:$K$65,[1]MARZO!$K$61:$K$62,[1]MARZO!$K$58:$K$59,[1]MARZO!$K$55:$K$56,[1]MARZO!$K$52:$K$53,[1]MARZO!$K$49:$K$50,[1]MARZO!$K$46:$K$47,[1]MARZO!$K$43:$K$44,[1]MARZO!$K$36:$K$41,[1]MARZO!$K$33:$K$34,[1]MARZO!$K$30:$K$31,[1]MARZO!$K$26:$K$27,[1]MARZO!$K$23:$K$24</definedName>
    <definedName name="Recaudos_mar" localSheetId="19">[1]MARZO!$K$109:$K$117,[1]MARZO!$K$100:$K$106,[1]MARZO!$K$93:$K$97,[1]MARZO!$K$86:$K$92,[1]MARZO!$K$82:$K$83,[1]MARZO!$K$79:$K$80,[1]MARZO!$K$76:$K$77,[1]MARZO!$K$73:$K$74,[1]MARZO!$K$70:$K$71,[1]MARZO!$K$67:$K$68,[1]MARZO!$K$64:$K$65,[1]MARZO!$K$61:$K$62,[1]MARZO!$K$58:$K$59,[1]MARZO!$K$55:$K$56,[1]MARZO!$K$52:$K$53,[1]MARZO!$K$49:$K$50,[1]MARZO!$K$46:$K$47,[1]MARZO!$K$43:$K$44,[1]MARZO!$K$36:$K$41,[1]MARZO!$K$33:$K$34,[1]MARZO!$K$30:$K$31,[1]MARZO!$K$26:$K$27,[1]MARZO!$K$23:$K$24</definedName>
    <definedName name="Recaudos_mar" localSheetId="17">[1]MARZO!$K$109:$K$117,[1]MARZO!$K$100:$K$106,[1]MARZO!$K$93:$K$97,[1]MARZO!$K$86:$K$92,[1]MARZO!$K$82:$K$83,[1]MARZO!$K$79:$K$80,[1]MARZO!$K$76:$K$77,[1]MARZO!$K$73:$K$74,[1]MARZO!$K$70:$K$71,[1]MARZO!$K$67:$K$68,[1]MARZO!$K$64:$K$65,[1]MARZO!$K$61:$K$62,[1]MARZO!$K$58:$K$59,[1]MARZO!$K$55:$K$56,[1]MARZO!$K$52:$K$53,[1]MARZO!$K$49:$K$50,[1]MARZO!$K$46:$K$47,[1]MARZO!$K$43:$K$44,[1]MARZO!$K$36:$K$41,[1]MARZO!$K$33:$K$34,[1]MARZO!$K$30:$K$31,[1]MARZO!$K$26:$K$27,[1]MARZO!$K$23:$K$24</definedName>
    <definedName name="Recaudos_mar">MARZO!$K$109:$K$117,MARZO!$K$100:$K$106,MARZO!$K$93:$K$97,MARZO!$K$86:$K$92,MARZO!$K$82:$K$83,MARZO!$K$79:$K$80,MARZO!$K$76:$K$77,MARZO!$K$73:$K$74,MARZO!$K$70:$K$71,MARZO!$K$67:$K$68,MARZO!$K$64:$K$65,MARZO!$K$61:$K$62,MARZO!$K$58:$K$59,MARZO!$K$55:$K$56,MARZO!$K$52:$K$53,MARZO!$K$49:$K$50,MARZO!$K$46:$K$47,MARZO!$K$43:$K$44,MARZO!$K$36:$K$41,MARZO!$K$33:$K$34,MARZO!$K$30:$K$31,MARZO!$K$26:$K$27,MARZO!$K$23:$K$24</definedName>
    <definedName name="Recaudos_may" localSheetId="18">[1]MAYO!$K$109:$K$117,[1]MAYO!$K$100:$K$106,[1]MAYO!$K$93:$K$97,[1]MAYO!$K$86:$K$92,[1]MAYO!$K$82:$K$83,[1]MAYO!$K$79:$K$80,[1]MAYO!$K$76:$K$77,[1]MAYO!$K$73:$K$74,[1]MAYO!$K$70:$K$71,[1]MAYO!$K$67:$K$68,[1]MAYO!$K$64:$K$65,[1]MAYO!$K$61:$K$62,[1]MAYO!$K$58:$K$59,[1]MAYO!$K$55:$K$56,[1]MAYO!$K$52:$K$53,[1]MAYO!$K$49:$K$50,[1]MAYO!$K$46:$K$47,[1]MAYO!$K$43:$K$44,[1]MAYO!$K$36:$K$41,[1]MAYO!$K$33:$K$34,[1]MAYO!$K$30:$K$31,[1]MAYO!$K$26:$K$27,[1]MAYO!$K$23:$K$24</definedName>
    <definedName name="Recaudos_may" localSheetId="16">[1]MAYO!$K$109:$K$117,[1]MAYO!$K$100:$K$106,[1]MAYO!$K$93:$K$97,[1]MAYO!$K$86:$K$92,[1]MAYO!$K$82:$K$83,[1]MAYO!$K$79:$K$80,[1]MAYO!$K$76:$K$77,[1]MAYO!$K$73:$K$74,[1]MAYO!$K$70:$K$71,[1]MAYO!$K$67:$K$68,[1]MAYO!$K$64:$K$65,[1]MAYO!$K$61:$K$62,[1]MAYO!$K$58:$K$59,[1]MAYO!$K$55:$K$56,[1]MAYO!$K$52:$K$53,[1]MAYO!$K$49:$K$50,[1]MAYO!$K$46:$K$47,[1]MAYO!$K$43:$K$44,[1]MAYO!$K$36:$K$41,[1]MAYO!$K$33:$K$34,[1]MAYO!$K$30:$K$31,[1]MAYO!$K$26:$K$27,[1]MAYO!$K$23:$K$24</definedName>
    <definedName name="Recaudos_may" localSheetId="19">[1]MAYO!$K$109:$K$117,[1]MAYO!$K$100:$K$106,[1]MAYO!$K$93:$K$97,[1]MAYO!$K$86:$K$92,[1]MAYO!$K$82:$K$83,[1]MAYO!$K$79:$K$80,[1]MAYO!$K$76:$K$77,[1]MAYO!$K$73:$K$74,[1]MAYO!$K$70:$K$71,[1]MAYO!$K$67:$K$68,[1]MAYO!$K$64:$K$65,[1]MAYO!$K$61:$K$62,[1]MAYO!$K$58:$K$59,[1]MAYO!$K$55:$K$56,[1]MAYO!$K$52:$K$53,[1]MAYO!$K$49:$K$50,[1]MAYO!$K$46:$K$47,[1]MAYO!$K$43:$K$44,[1]MAYO!$K$36:$K$41,[1]MAYO!$K$33:$K$34,[1]MAYO!$K$30:$K$31,[1]MAYO!$K$26:$K$27,[1]MAYO!$K$23:$K$24</definedName>
    <definedName name="Recaudos_may" localSheetId="17">[1]MAYO!$K$109:$K$117,[1]MAYO!$K$100:$K$106,[1]MAYO!$K$93:$K$97,[1]MAYO!$K$86:$K$92,[1]MAYO!$K$82:$K$83,[1]MAYO!$K$79:$K$80,[1]MAYO!$K$76:$K$77,[1]MAYO!$K$73:$K$74,[1]MAYO!$K$70:$K$71,[1]MAYO!$K$67:$K$68,[1]MAYO!$K$64:$K$65,[1]MAYO!$K$61:$K$62,[1]MAYO!$K$58:$K$59,[1]MAYO!$K$55:$K$56,[1]MAYO!$K$52:$K$53,[1]MAYO!$K$49:$K$50,[1]MAYO!$K$46:$K$47,[1]MAYO!$K$43:$K$44,[1]MAYO!$K$36:$K$41,[1]MAYO!$K$33:$K$34,[1]MAYO!$K$30:$K$31,[1]MAYO!$K$26:$K$27,[1]MAYO!$K$23:$K$24</definedName>
    <definedName name="Recaudos_may">MAYO!$K$109:$K$117,MAYO!$K$100:$K$106,MAYO!$K$93:$K$97,MAYO!$K$86:$K$92,MAYO!$K$82:$K$83,MAYO!$K$79:$K$80,MAYO!$K$76:$K$77,MAYO!$K$73:$K$74,MAYO!$K$70:$K$71,MAYO!$K$67:$K$68,MAYO!$K$64:$K$65,MAYO!$K$61:$K$62,MAYO!$K$58:$K$59,MAYO!$K$55:$K$56,MAYO!$K$52:$K$53,MAYO!$K$49:$K$50,MAYO!$K$46:$K$47,MAYO!$K$43:$K$44,MAYO!$K$36:$K$41,MAYO!$K$33:$K$34,MAYO!$K$30:$K$31,MAYO!$K$26:$K$27,MAYO!$K$23:$K$24</definedName>
    <definedName name="Recaudos_nov" localSheetId="18">[1]NOVIEMBRE!$K$109:$K$117,[1]NOVIEMBRE!$K$100:$K$106,[1]NOVIEMBRE!$K$93:$K$97,[1]NOVIEMBRE!$K$86:$K$92,[1]NOVIEMBRE!$K$82:$K$83,[1]NOVIEMBRE!$K$79:$K$80,[1]NOVIEMBRE!$K$76:$K$77,[1]NOVIEMBRE!$K$73:$K$74,[1]NOVIEMBRE!$K$70:$K$71,[1]NOVIEMBRE!$K$67:$K$68,[1]NOVIEMBRE!$K$64:$K$65,[1]NOVIEMBRE!$K$61:$K$62,[1]NOVIEMBRE!$K$58:$K$59,[1]NOVIEMBRE!$K$55:$K$56,[1]NOVIEMBRE!$K$52:$K$53,[1]NOVIEMBRE!$K$49:$K$50,[1]NOVIEMBRE!$K$46:$K$47,[1]NOVIEMBRE!$K$43:$K$44,[1]NOVIEMBRE!$K$36:$K$41,[1]NOVIEMBRE!$K$33:$K$34,[1]NOVIEMBRE!$K$30:$K$31,[1]NOVIEMBRE!$K$26:$K$27,[1]NOVIEMBRE!$K$23:$K$24</definedName>
    <definedName name="Recaudos_nov" localSheetId="16">[1]NOVIEMBRE!$K$109:$K$117,[1]NOVIEMBRE!$K$100:$K$106,[1]NOVIEMBRE!$K$93:$K$97,[1]NOVIEMBRE!$K$86:$K$92,[1]NOVIEMBRE!$K$82:$K$83,[1]NOVIEMBRE!$K$79:$K$80,[1]NOVIEMBRE!$K$76:$K$77,[1]NOVIEMBRE!$K$73:$K$74,[1]NOVIEMBRE!$K$70:$K$71,[1]NOVIEMBRE!$K$67:$K$68,[1]NOVIEMBRE!$K$64:$K$65,[1]NOVIEMBRE!$K$61:$K$62,[1]NOVIEMBRE!$K$58:$K$59,[1]NOVIEMBRE!$K$55:$K$56,[1]NOVIEMBRE!$K$52:$K$53,[1]NOVIEMBRE!$K$49:$K$50,[1]NOVIEMBRE!$K$46:$K$47,[1]NOVIEMBRE!$K$43:$K$44,[1]NOVIEMBRE!$K$36:$K$41,[1]NOVIEMBRE!$K$33:$K$34,[1]NOVIEMBRE!$K$30:$K$31,[1]NOVIEMBRE!$K$26:$K$27,[1]NOVIEMBRE!$K$23:$K$24</definedName>
    <definedName name="Recaudos_nov" localSheetId="19">[1]NOVIEMBRE!$K$109:$K$117,[1]NOVIEMBRE!$K$100:$K$106,[1]NOVIEMBRE!$K$93:$K$97,[1]NOVIEMBRE!$K$86:$K$92,[1]NOVIEMBRE!$K$82:$K$83,[1]NOVIEMBRE!$K$79:$K$80,[1]NOVIEMBRE!$K$76:$K$77,[1]NOVIEMBRE!$K$73:$K$74,[1]NOVIEMBRE!$K$70:$K$71,[1]NOVIEMBRE!$K$67:$K$68,[1]NOVIEMBRE!$K$64:$K$65,[1]NOVIEMBRE!$K$61:$K$62,[1]NOVIEMBRE!$K$58:$K$59,[1]NOVIEMBRE!$K$55:$K$56,[1]NOVIEMBRE!$K$52:$K$53,[1]NOVIEMBRE!$K$49:$K$50,[1]NOVIEMBRE!$K$46:$K$47,[1]NOVIEMBRE!$K$43:$K$44,[1]NOVIEMBRE!$K$36:$K$41,[1]NOVIEMBRE!$K$33:$K$34,[1]NOVIEMBRE!$K$30:$K$31,[1]NOVIEMBRE!$K$26:$K$27,[1]NOVIEMBRE!$K$23:$K$24</definedName>
    <definedName name="Recaudos_nov" localSheetId="17">[1]NOVIEMBRE!$K$109:$K$117,[1]NOVIEMBRE!$K$100:$K$106,[1]NOVIEMBRE!$K$93:$K$97,[1]NOVIEMBRE!$K$86:$K$92,[1]NOVIEMBRE!$K$82:$K$83,[1]NOVIEMBRE!$K$79:$K$80,[1]NOVIEMBRE!$K$76:$K$77,[1]NOVIEMBRE!$K$73:$K$74,[1]NOVIEMBRE!$K$70:$K$71,[1]NOVIEMBRE!$K$67:$K$68,[1]NOVIEMBRE!$K$64:$K$65,[1]NOVIEMBRE!$K$61:$K$62,[1]NOVIEMBRE!$K$58:$K$59,[1]NOVIEMBRE!$K$55:$K$56,[1]NOVIEMBRE!$K$52:$K$53,[1]NOVIEMBRE!$K$49:$K$50,[1]NOVIEMBRE!$K$46:$K$47,[1]NOVIEMBRE!$K$43:$K$44,[1]NOVIEMBRE!$K$36:$K$41,[1]NOVIEMBRE!$K$33:$K$34,[1]NOVIEMBRE!$K$30:$K$31,[1]NOVIEMBRE!$K$26:$K$27,[1]NOVIEMBRE!$K$23:$K$24</definedName>
    <definedName name="Recaudos_nov">NOVIEMBRE!$K$109:$K$117,NOVIEMBRE!$K$100:$K$106,NOVIEMBRE!$K$93:$K$97,NOVIEMBRE!$K$86:$K$92,NOVIEMBRE!$K$82:$K$83,NOVIEMBRE!$K$79:$K$80,NOVIEMBRE!$K$76:$K$77,NOVIEMBRE!$K$73:$K$74,NOVIEMBRE!$K$70:$K$71,NOVIEMBRE!$K$67:$K$68,NOVIEMBRE!$K$64:$K$65,NOVIEMBRE!$K$61:$K$62,NOVIEMBRE!$K$58:$K$59,NOVIEMBRE!$K$55:$K$56,NOVIEMBRE!$K$52:$K$53,NOVIEMBRE!$K$49:$K$50,NOVIEMBRE!$K$46:$K$47,NOVIEMBRE!$K$43:$K$44,NOVIEMBRE!$K$36:$K$41,NOVIEMBRE!$K$33:$K$34,NOVIEMBRE!$K$30:$K$31,NOVIEMBRE!$K$26:$K$27,NOVIEMBRE!$K$23:$K$24</definedName>
    <definedName name="Recaudos_oct" localSheetId="18">[1]OCTUBRE!$K$109:$K$117,[1]OCTUBRE!$K$100:$K$106,[1]OCTUBRE!$K$93:$K$97,[1]OCTUBRE!$K$86:$K$92,[1]OCTUBRE!$K$82:$K$83,[1]OCTUBRE!$K$79:$K$80,[1]OCTUBRE!$K$76:$K$77,[1]OCTUBRE!$K$73:$K$74,[1]OCTUBRE!$K$70:$K$71,[1]OCTUBRE!$K$67:$K$68,[1]OCTUBRE!$K$64:$K$65,[1]OCTUBRE!$K$61:$K$62,[1]OCTUBRE!$K$58:$K$59,[1]OCTUBRE!$K$55:$K$56,[1]OCTUBRE!$K$52:$K$53,[1]OCTUBRE!$K$49:$K$50,[1]OCTUBRE!$K$46:$K$47,[1]OCTUBRE!$K$43:$K$44,[1]OCTUBRE!$K$36:$K$41,[1]OCTUBRE!$K$33:$K$34,[1]OCTUBRE!$K$30:$K$31,[1]OCTUBRE!$K$26:$K$27,[1]OCTUBRE!$K$23:$K$24</definedName>
    <definedName name="Recaudos_oct" localSheetId="16">[1]OCTUBRE!$K$109:$K$117,[1]OCTUBRE!$K$100:$K$106,[1]OCTUBRE!$K$93:$K$97,[1]OCTUBRE!$K$86:$K$92,[1]OCTUBRE!$K$82:$K$83,[1]OCTUBRE!$K$79:$K$80,[1]OCTUBRE!$K$76:$K$77,[1]OCTUBRE!$K$73:$K$74,[1]OCTUBRE!$K$70:$K$71,[1]OCTUBRE!$K$67:$K$68,[1]OCTUBRE!$K$64:$K$65,[1]OCTUBRE!$K$61:$K$62,[1]OCTUBRE!$K$58:$K$59,[1]OCTUBRE!$K$55:$K$56,[1]OCTUBRE!$K$52:$K$53,[1]OCTUBRE!$K$49:$K$50,[1]OCTUBRE!$K$46:$K$47,[1]OCTUBRE!$K$43:$K$44,[1]OCTUBRE!$K$36:$K$41,[1]OCTUBRE!$K$33:$K$34,[1]OCTUBRE!$K$30:$K$31,[1]OCTUBRE!$K$26:$K$27,[1]OCTUBRE!$K$23:$K$24</definedName>
    <definedName name="Recaudos_oct" localSheetId="19">[1]OCTUBRE!$K$109:$K$117,[1]OCTUBRE!$K$100:$K$106,[1]OCTUBRE!$K$93:$K$97,[1]OCTUBRE!$K$86:$K$92,[1]OCTUBRE!$K$82:$K$83,[1]OCTUBRE!$K$79:$K$80,[1]OCTUBRE!$K$76:$K$77,[1]OCTUBRE!$K$73:$K$74,[1]OCTUBRE!$K$70:$K$71,[1]OCTUBRE!$K$67:$K$68,[1]OCTUBRE!$K$64:$K$65,[1]OCTUBRE!$K$61:$K$62,[1]OCTUBRE!$K$58:$K$59,[1]OCTUBRE!$K$55:$K$56,[1]OCTUBRE!$K$52:$K$53,[1]OCTUBRE!$K$49:$K$50,[1]OCTUBRE!$K$46:$K$47,[1]OCTUBRE!$K$43:$K$44,[1]OCTUBRE!$K$36:$K$41,[1]OCTUBRE!$K$33:$K$34,[1]OCTUBRE!$K$30:$K$31,[1]OCTUBRE!$K$26:$K$27,[1]OCTUBRE!$K$23:$K$24</definedName>
    <definedName name="Recaudos_oct" localSheetId="17">[1]OCTUBRE!$K$109:$K$117,[1]OCTUBRE!$K$100:$K$106,[1]OCTUBRE!$K$93:$K$97,[1]OCTUBRE!$K$86:$K$92,[1]OCTUBRE!$K$82:$K$83,[1]OCTUBRE!$K$79:$K$80,[1]OCTUBRE!$K$76:$K$77,[1]OCTUBRE!$K$73:$K$74,[1]OCTUBRE!$K$70:$K$71,[1]OCTUBRE!$K$67:$K$68,[1]OCTUBRE!$K$64:$K$65,[1]OCTUBRE!$K$61:$K$62,[1]OCTUBRE!$K$58:$K$59,[1]OCTUBRE!$K$55:$K$56,[1]OCTUBRE!$K$52:$K$53,[1]OCTUBRE!$K$49:$K$50,[1]OCTUBRE!$K$46:$K$47,[1]OCTUBRE!$K$43:$K$44,[1]OCTUBRE!$K$36:$K$41,[1]OCTUBRE!$K$33:$K$34,[1]OCTUBRE!$K$30:$K$31,[1]OCTUBRE!$K$26:$K$27,[1]OCTUBRE!$K$23:$K$24</definedName>
    <definedName name="Recaudos_oct">OCTUBRE!$K$109:$K$117,OCTUBRE!$K$100:$K$106,OCTUBRE!$K$93:$K$97,OCTUBRE!$K$86:$K$92,OCTUBRE!$K$82:$K$83,OCTUBRE!$K$79:$K$80,OCTUBRE!$K$76:$K$77,OCTUBRE!$K$73:$K$74,OCTUBRE!$K$70:$K$71,OCTUBRE!$K$67:$K$68,OCTUBRE!$K$64:$K$65,OCTUBRE!$K$61:$K$62,OCTUBRE!$K$58:$K$59,OCTUBRE!$K$55:$K$56,OCTUBRE!$K$52:$K$53,OCTUBRE!$K$49:$K$50,OCTUBRE!$K$46:$K$47,OCTUBRE!$K$43:$K$44,OCTUBRE!$K$36:$K$41,OCTUBRE!$K$33:$K$34,OCTUBRE!$K$30:$K$31,OCTUBRE!$K$26:$K$27,OCTUBRE!$K$23:$K$24</definedName>
    <definedName name="Recaudos_sep" localSheetId="18">[1]SEPTIEMBRE!$K$109:$K$117,[1]SEPTIEMBRE!$K$100:$K$106,[1]SEPTIEMBRE!$K$93:$K$97,[1]SEPTIEMBRE!$K$86:$K$92,[1]SEPTIEMBRE!$K$82:$K$83,[1]SEPTIEMBRE!$K$79:$K$80,[1]SEPTIEMBRE!$K$76:$K$77,[1]SEPTIEMBRE!$K$73:$K$74,[1]SEPTIEMBRE!$K$70:$K$71,[1]SEPTIEMBRE!$K$67:$K$68,[1]SEPTIEMBRE!$K$64:$K$65,[1]SEPTIEMBRE!$K$61:$K$62,[1]SEPTIEMBRE!$K$58:$K$59,[1]SEPTIEMBRE!$K$55:$K$56,[1]SEPTIEMBRE!$K$52:$K$53,[1]SEPTIEMBRE!$K$49:$K$50,[1]SEPTIEMBRE!$K$46:$K$47,[1]SEPTIEMBRE!$K$43:$K$44,[1]SEPTIEMBRE!$K$36:$K$41,[1]SEPTIEMBRE!$K$33:$K$34,[1]SEPTIEMBRE!$K$30:$K$31,[1]SEPTIEMBRE!$K$26:$K$27,[1]SEPTIEMBRE!$K$23:$K$24</definedName>
    <definedName name="Recaudos_sep" localSheetId="16">[1]SEPTIEMBRE!$K$109:$K$117,[1]SEPTIEMBRE!$K$100:$K$106,[1]SEPTIEMBRE!$K$93:$K$97,[1]SEPTIEMBRE!$K$86:$K$92,[1]SEPTIEMBRE!$K$82:$K$83,[1]SEPTIEMBRE!$K$79:$K$80,[1]SEPTIEMBRE!$K$76:$K$77,[1]SEPTIEMBRE!$K$73:$K$74,[1]SEPTIEMBRE!$K$70:$K$71,[1]SEPTIEMBRE!$K$67:$K$68,[1]SEPTIEMBRE!$K$64:$K$65,[1]SEPTIEMBRE!$K$61:$K$62,[1]SEPTIEMBRE!$K$58:$K$59,[1]SEPTIEMBRE!$K$55:$K$56,[1]SEPTIEMBRE!$K$52:$K$53,[1]SEPTIEMBRE!$K$49:$K$50,[1]SEPTIEMBRE!$K$46:$K$47,[1]SEPTIEMBRE!$K$43:$K$44,[1]SEPTIEMBRE!$K$36:$K$41,[1]SEPTIEMBRE!$K$33:$K$34,[1]SEPTIEMBRE!$K$30:$K$31,[1]SEPTIEMBRE!$K$26:$K$27,[1]SEPTIEMBRE!$K$23:$K$24</definedName>
    <definedName name="Recaudos_sep" localSheetId="19">[1]SEPTIEMBRE!$K$109:$K$117,[1]SEPTIEMBRE!$K$100:$K$106,[1]SEPTIEMBRE!$K$93:$K$97,[1]SEPTIEMBRE!$K$86:$K$92,[1]SEPTIEMBRE!$K$82:$K$83,[1]SEPTIEMBRE!$K$79:$K$80,[1]SEPTIEMBRE!$K$76:$K$77,[1]SEPTIEMBRE!$K$73:$K$74,[1]SEPTIEMBRE!$K$70:$K$71,[1]SEPTIEMBRE!$K$67:$K$68,[1]SEPTIEMBRE!$K$64:$K$65,[1]SEPTIEMBRE!$K$61:$K$62,[1]SEPTIEMBRE!$K$58:$K$59,[1]SEPTIEMBRE!$K$55:$K$56,[1]SEPTIEMBRE!$K$52:$K$53,[1]SEPTIEMBRE!$K$49:$K$50,[1]SEPTIEMBRE!$K$46:$K$47,[1]SEPTIEMBRE!$K$43:$K$44,[1]SEPTIEMBRE!$K$36:$K$41,[1]SEPTIEMBRE!$K$33:$K$34,[1]SEPTIEMBRE!$K$30:$K$31,[1]SEPTIEMBRE!$K$26:$K$27,[1]SEPTIEMBRE!$K$23:$K$24</definedName>
    <definedName name="Recaudos_sep" localSheetId="17">[1]SEPTIEMBRE!$K$109:$K$117,[1]SEPTIEMBRE!$K$100:$K$106,[1]SEPTIEMBRE!$K$93:$K$97,[1]SEPTIEMBRE!$K$86:$K$92,[1]SEPTIEMBRE!$K$82:$K$83,[1]SEPTIEMBRE!$K$79:$K$80,[1]SEPTIEMBRE!$K$76:$K$77,[1]SEPTIEMBRE!$K$73:$K$74,[1]SEPTIEMBRE!$K$70:$K$71,[1]SEPTIEMBRE!$K$67:$K$68,[1]SEPTIEMBRE!$K$64:$K$65,[1]SEPTIEMBRE!$K$61:$K$62,[1]SEPTIEMBRE!$K$58:$K$59,[1]SEPTIEMBRE!$K$55:$K$56,[1]SEPTIEMBRE!$K$52:$K$53,[1]SEPTIEMBRE!$K$49:$K$50,[1]SEPTIEMBRE!$K$46:$K$47,[1]SEPTIEMBRE!$K$43:$K$44,[1]SEPTIEMBRE!$K$36:$K$41,[1]SEPTIEMBRE!$K$33:$K$34,[1]SEPTIEMBRE!$K$30:$K$31,[1]SEPTIEMBRE!$K$26:$K$27,[1]SEPTIEMBRE!$K$23:$K$24</definedName>
    <definedName name="Recaudos_sep">SEPTIEMBRE!$K$109:$K$117,SEPTIEMBRE!$K$100:$K$106,SEPTIEMBRE!$K$93:$K$97,SEPTIEMBRE!$K$86:$K$92,SEPTIEMBRE!$K$82:$K$83,SEPTIEMBRE!$K$79:$K$80,SEPTIEMBRE!$K$76:$K$77,SEPTIEMBRE!$K$73:$K$74,SEPTIEMBRE!$K$70:$K$71,SEPTIEMBRE!$K$67:$K$68,SEPTIEMBRE!$K$64:$K$65,SEPTIEMBRE!$K$61:$K$62,SEPTIEMBRE!$K$58:$K$59,SEPTIEMBRE!$K$55:$K$56,SEPTIEMBRE!$K$52:$K$53,SEPTIEMBRE!$K$49:$K$50,SEPTIEMBRE!$K$46:$K$47,SEPTIEMBRE!$K$43:$K$44,SEPTIEMBRE!$K$36:$K$41,SEPTIEMBRE!$K$33:$K$34,SEPTIEMBRE!$K$30:$K$31,SEPTIEMBRE!$K$26:$K$27,SEPTIEMBRE!$K$23:$K$24</definedName>
    <definedName name="Reconocimiento_dispon_inicial_ene">ENERO!$H$12:$H$15</definedName>
    <definedName name="Reconocimiento_dispon_inicial_feb">FEBRERO!$H$12:$H$15</definedName>
    <definedName name="Reconocimiento_dispon_inicial_mar">MARZO!$H$12:$H$15</definedName>
    <definedName name="Reconocimientos_abr" localSheetId="18">[1]ABRIL!$H$23:$H$24,[1]ABRIL!$H$26:$H$27,[1]ABRIL!$H$30:$H$31,[1]ABRIL!$H$33:$H$34,[1]ABRIL!$H$36:$H$41,[1]ABRIL!$H$43:$H$44,[1]ABRIL!$H$46:$H$47,[1]ABRIL!$H$49:$H$50,[1]ABRIL!$H$52:$H$53,[1]ABRIL!$H$55:$H$56,[1]ABRIL!$H$58:$H$59,[1]ABRIL!$H$61:$H$62,[1]ABRIL!$H$64:$H$65,[1]ABRIL!$H$67:$H$68,[1]ABRIL!$H$70:$H$71,[1]ABRIL!$H$73:$H$74,[1]ABRIL!$H$76:$H$77,[1]ABRIL!$H$79:$H$80,[1]ABRIL!$H$82:$H$83,[1]ABRIL!$H$86:$H$92,[1]ABRIL!$H$94:$H$97,[1]ABRIL!$H$100:$H$106,[1]ABRIL!$H$109:$H$117</definedName>
    <definedName name="Reconocimientos_abr" localSheetId="16">[1]ABRIL!$H$23:$H$24,[1]ABRIL!$H$26:$H$27,[1]ABRIL!$H$30:$H$31,[1]ABRIL!$H$33:$H$34,[1]ABRIL!$H$36:$H$41,[1]ABRIL!$H$43:$H$44,[1]ABRIL!$H$46:$H$47,[1]ABRIL!$H$49:$H$50,[1]ABRIL!$H$52:$H$53,[1]ABRIL!$H$55:$H$56,[1]ABRIL!$H$58:$H$59,[1]ABRIL!$H$61:$H$62,[1]ABRIL!$H$64:$H$65,[1]ABRIL!$H$67:$H$68,[1]ABRIL!$H$70:$H$71,[1]ABRIL!$H$73:$H$74,[1]ABRIL!$H$76:$H$77,[1]ABRIL!$H$79:$H$80,[1]ABRIL!$H$82:$H$83,[1]ABRIL!$H$86:$H$92,[1]ABRIL!$H$94:$H$97,[1]ABRIL!$H$100:$H$106,[1]ABRIL!$H$109:$H$117</definedName>
    <definedName name="Reconocimientos_abr" localSheetId="19">[1]ABRIL!$H$23:$H$24,[1]ABRIL!$H$26:$H$27,[1]ABRIL!$H$30:$H$31,[1]ABRIL!$H$33:$H$34,[1]ABRIL!$H$36:$H$41,[1]ABRIL!$H$43:$H$44,[1]ABRIL!$H$46:$H$47,[1]ABRIL!$H$49:$H$50,[1]ABRIL!$H$52:$H$53,[1]ABRIL!$H$55:$H$56,[1]ABRIL!$H$58:$H$59,[1]ABRIL!$H$61:$H$62,[1]ABRIL!$H$64:$H$65,[1]ABRIL!$H$67:$H$68,[1]ABRIL!$H$70:$H$71,[1]ABRIL!$H$73:$H$74,[1]ABRIL!$H$76:$H$77,[1]ABRIL!$H$79:$H$80,[1]ABRIL!$H$82:$H$83,[1]ABRIL!$H$86:$H$92,[1]ABRIL!$H$94:$H$97,[1]ABRIL!$H$100:$H$106,[1]ABRIL!$H$109:$H$117</definedName>
    <definedName name="Reconocimientos_abr" localSheetId="17">[1]ABRIL!$H$23:$H$24,[1]ABRIL!$H$26:$H$27,[1]ABRIL!$H$30:$H$31,[1]ABRIL!$H$33:$H$34,[1]ABRIL!$H$36:$H$41,[1]ABRIL!$H$43:$H$44,[1]ABRIL!$H$46:$H$47,[1]ABRIL!$H$49:$H$50,[1]ABRIL!$H$52:$H$53,[1]ABRIL!$H$55:$H$56,[1]ABRIL!$H$58:$H$59,[1]ABRIL!$H$61:$H$62,[1]ABRIL!$H$64:$H$65,[1]ABRIL!$H$67:$H$68,[1]ABRIL!$H$70:$H$71,[1]ABRIL!$H$73:$H$74,[1]ABRIL!$H$76:$H$77,[1]ABRIL!$H$79:$H$80,[1]ABRIL!$H$82:$H$83,[1]ABRIL!$H$86:$H$92,[1]ABRIL!$H$94:$H$97,[1]ABRIL!$H$100:$H$106,[1]ABRIL!$H$109:$H$117</definedName>
    <definedName name="Reconocimientos_abr">ABRIL!$H$23:$H$24,ABRIL!$H$26:$H$27,ABRIL!$H$30:$H$31,ABRIL!$H$33:$H$34,ABRIL!$H$36:$H$41,ABRIL!$H$43:$H$44,ABRIL!$H$46:$H$47,ABRIL!$H$49:$H$50,ABRIL!$H$52:$H$53,ABRIL!$H$55:$H$56,ABRIL!$H$58:$H$59,ABRIL!$H$61:$H$62,ABRIL!$H$64:$H$65,ABRIL!$H$67:$H$68,ABRIL!$H$70:$H$71,ABRIL!$H$73:$H$74,ABRIL!$H$76:$H$77,ABRIL!$H$79:$H$80,ABRIL!$H$82:$H$83,ABRIL!$H$86:$H$92,ABRIL!$H$94:$H$97,ABRIL!$H$100:$H$106,ABRIL!$H$109:$H$117</definedName>
    <definedName name="Reconocimientos_ago" localSheetId="18">[1]AGOSTO!$H$23:$H$24,[1]AGOSTO!$H$26:$H$27,[1]AGOSTO!$H$30:$H$31,[1]AGOSTO!$H$33:$H$34,[1]AGOSTO!$H$36:$H$41,[1]AGOSTO!$H$43:$H$44,[1]AGOSTO!$H$46:$H$47,[1]AGOSTO!$H$49:$H$50,[1]AGOSTO!$H$52:$H$53,[1]AGOSTO!$H$55:$H$56,[1]AGOSTO!$H$58:$H$59,[1]AGOSTO!$H$61:$H$62,[1]AGOSTO!$H$64:$H$65,[1]AGOSTO!$H$67:$H$68,[1]AGOSTO!$H$70:$H$71,[1]AGOSTO!$H$73:$H$74,[1]AGOSTO!$H$76:$H$77,[1]AGOSTO!$H$79:$H$80,[1]AGOSTO!$H$82:$H$83,[1]AGOSTO!$H$86:$H$92,[1]AGOSTO!$H$94:$H$97,[1]AGOSTO!$H$100:$H$106,[1]AGOSTO!$H$109:$H$117</definedName>
    <definedName name="Reconocimientos_ago" localSheetId="16">[1]AGOSTO!$H$23:$H$24,[1]AGOSTO!$H$26:$H$27,[1]AGOSTO!$H$30:$H$31,[1]AGOSTO!$H$33:$H$34,[1]AGOSTO!$H$36:$H$41,[1]AGOSTO!$H$43:$H$44,[1]AGOSTO!$H$46:$H$47,[1]AGOSTO!$H$49:$H$50,[1]AGOSTO!$H$52:$H$53,[1]AGOSTO!$H$55:$H$56,[1]AGOSTO!$H$58:$H$59,[1]AGOSTO!$H$61:$H$62,[1]AGOSTO!$H$64:$H$65,[1]AGOSTO!$H$67:$H$68,[1]AGOSTO!$H$70:$H$71,[1]AGOSTO!$H$73:$H$74,[1]AGOSTO!$H$76:$H$77,[1]AGOSTO!$H$79:$H$80,[1]AGOSTO!$H$82:$H$83,[1]AGOSTO!$H$86:$H$92,[1]AGOSTO!$H$94:$H$97,[1]AGOSTO!$H$100:$H$106,[1]AGOSTO!$H$109:$H$117</definedName>
    <definedName name="Reconocimientos_ago" localSheetId="19">[1]AGOSTO!$H$23:$H$24,[1]AGOSTO!$H$26:$H$27,[1]AGOSTO!$H$30:$H$31,[1]AGOSTO!$H$33:$H$34,[1]AGOSTO!$H$36:$H$41,[1]AGOSTO!$H$43:$H$44,[1]AGOSTO!$H$46:$H$47,[1]AGOSTO!$H$49:$H$50,[1]AGOSTO!$H$52:$H$53,[1]AGOSTO!$H$55:$H$56,[1]AGOSTO!$H$58:$H$59,[1]AGOSTO!$H$61:$H$62,[1]AGOSTO!$H$64:$H$65,[1]AGOSTO!$H$67:$H$68,[1]AGOSTO!$H$70:$H$71,[1]AGOSTO!$H$73:$H$74,[1]AGOSTO!$H$76:$H$77,[1]AGOSTO!$H$79:$H$80,[1]AGOSTO!$H$82:$H$83,[1]AGOSTO!$H$86:$H$92,[1]AGOSTO!$H$94:$H$97,[1]AGOSTO!$H$100:$H$106,[1]AGOSTO!$H$109:$H$117</definedName>
    <definedName name="Reconocimientos_ago" localSheetId="17">[1]AGOSTO!$H$23:$H$24,[1]AGOSTO!$H$26:$H$27,[1]AGOSTO!$H$30:$H$31,[1]AGOSTO!$H$33:$H$34,[1]AGOSTO!$H$36:$H$41,[1]AGOSTO!$H$43:$H$44,[1]AGOSTO!$H$46:$H$47,[1]AGOSTO!$H$49:$H$50,[1]AGOSTO!$H$52:$H$53,[1]AGOSTO!$H$55:$H$56,[1]AGOSTO!$H$58:$H$59,[1]AGOSTO!$H$61:$H$62,[1]AGOSTO!$H$64:$H$65,[1]AGOSTO!$H$67:$H$68,[1]AGOSTO!$H$70:$H$71,[1]AGOSTO!$H$73:$H$74,[1]AGOSTO!$H$76:$H$77,[1]AGOSTO!$H$79:$H$80,[1]AGOSTO!$H$82:$H$83,[1]AGOSTO!$H$86:$H$92,[1]AGOSTO!$H$94:$H$97,[1]AGOSTO!$H$100:$H$106,[1]AGOSTO!$H$109:$H$117</definedName>
    <definedName name="Reconocimientos_ago">AGOSTO!$H$23:$H$24,AGOSTO!$H$26:$H$27,AGOSTO!$H$30:$H$31,AGOSTO!$H$33:$H$34,AGOSTO!$H$36:$H$41,AGOSTO!$H$43:$H$44,AGOSTO!$H$46:$H$47,AGOSTO!$H$49:$H$50,AGOSTO!$H$52:$H$53,AGOSTO!$H$55:$H$56,AGOSTO!$H$58:$H$59,AGOSTO!$H$61:$H$62,AGOSTO!$H$64:$H$65,AGOSTO!$H$67:$H$68,AGOSTO!$H$70:$H$71,AGOSTO!$H$73:$H$74,AGOSTO!$H$76:$H$77,AGOSTO!$H$79:$H$80,AGOSTO!$H$82:$H$83,AGOSTO!$H$86:$H$92,AGOSTO!$H$94:$H$97,AGOSTO!$H$100:$H$106,AGOSTO!$H$109:$H$117</definedName>
    <definedName name="Reconocimientos_dic" localSheetId="18">[1]DICIEMBRE!$H$23:$H$24,[1]DICIEMBRE!$H$26:$H$27,[1]DICIEMBRE!$H$30:$H$31,[1]DICIEMBRE!$H$33:$H$34,[1]DICIEMBRE!$H$36:$H$41,[1]DICIEMBRE!$H$43:$H$44,[1]DICIEMBRE!$H$46:$H$47,[1]DICIEMBRE!$H$49:$H$50,[1]DICIEMBRE!$H$52:$H$53,[1]DICIEMBRE!$H$55:$H$56,[1]DICIEMBRE!$H$58:$H$59,[1]DICIEMBRE!$H$61:$H$62,[1]DICIEMBRE!$H$64:$H$65,[1]DICIEMBRE!$H$67:$H$68,[1]DICIEMBRE!$H$70:$H$71,[1]DICIEMBRE!$H$73:$H$74,[1]DICIEMBRE!$H$76:$H$77,[1]DICIEMBRE!$H$79:$H$80,[1]DICIEMBRE!$H$82:$H$83,[1]DICIEMBRE!$H$86:$H$92,[1]DICIEMBRE!$H$94:$H$97,[1]DICIEMBRE!$H$100:$H$106,[1]DICIEMBRE!$H$109:$H$117</definedName>
    <definedName name="Reconocimientos_dic" localSheetId="16">[1]DICIEMBRE!$H$23:$H$24,[1]DICIEMBRE!$H$26:$H$27,[1]DICIEMBRE!$H$30:$H$31,[1]DICIEMBRE!$H$33:$H$34,[1]DICIEMBRE!$H$36:$H$41,[1]DICIEMBRE!$H$43:$H$44,[1]DICIEMBRE!$H$46:$H$47,[1]DICIEMBRE!$H$49:$H$50,[1]DICIEMBRE!$H$52:$H$53,[1]DICIEMBRE!$H$55:$H$56,[1]DICIEMBRE!$H$58:$H$59,[1]DICIEMBRE!$H$61:$H$62,[1]DICIEMBRE!$H$64:$H$65,[1]DICIEMBRE!$H$67:$H$68,[1]DICIEMBRE!$H$70:$H$71,[1]DICIEMBRE!$H$73:$H$74,[1]DICIEMBRE!$H$76:$H$77,[1]DICIEMBRE!$H$79:$H$80,[1]DICIEMBRE!$H$82:$H$83,[1]DICIEMBRE!$H$86:$H$92,[1]DICIEMBRE!$H$94:$H$97,[1]DICIEMBRE!$H$100:$H$106,[1]DICIEMBRE!$H$109:$H$117</definedName>
    <definedName name="Reconocimientos_dic" localSheetId="19">[1]DICIEMBRE!$H$23:$H$24,[1]DICIEMBRE!$H$26:$H$27,[1]DICIEMBRE!$H$30:$H$31,[1]DICIEMBRE!$H$33:$H$34,[1]DICIEMBRE!$H$36:$H$41,[1]DICIEMBRE!$H$43:$H$44,[1]DICIEMBRE!$H$46:$H$47,[1]DICIEMBRE!$H$49:$H$50,[1]DICIEMBRE!$H$52:$H$53,[1]DICIEMBRE!$H$55:$H$56,[1]DICIEMBRE!$H$58:$H$59,[1]DICIEMBRE!$H$61:$H$62,[1]DICIEMBRE!$H$64:$H$65,[1]DICIEMBRE!$H$67:$H$68,[1]DICIEMBRE!$H$70:$H$71,[1]DICIEMBRE!$H$73:$H$74,[1]DICIEMBRE!$H$76:$H$77,[1]DICIEMBRE!$H$79:$H$80,[1]DICIEMBRE!$H$82:$H$83,[1]DICIEMBRE!$H$86:$H$92,[1]DICIEMBRE!$H$94:$H$97,[1]DICIEMBRE!$H$100:$H$106,[1]DICIEMBRE!$H$109:$H$117</definedName>
    <definedName name="Reconocimientos_dic" localSheetId="17">[1]DICIEMBRE!$H$23:$H$24,[1]DICIEMBRE!$H$26:$H$27,[1]DICIEMBRE!$H$30:$H$31,[1]DICIEMBRE!$H$33:$H$34,[1]DICIEMBRE!$H$36:$H$41,[1]DICIEMBRE!$H$43:$H$44,[1]DICIEMBRE!$H$46:$H$47,[1]DICIEMBRE!$H$49:$H$50,[1]DICIEMBRE!$H$52:$H$53,[1]DICIEMBRE!$H$55:$H$56,[1]DICIEMBRE!$H$58:$H$59,[1]DICIEMBRE!$H$61:$H$62,[1]DICIEMBRE!$H$64:$H$65,[1]DICIEMBRE!$H$67:$H$68,[1]DICIEMBRE!$H$70:$H$71,[1]DICIEMBRE!$H$73:$H$74,[1]DICIEMBRE!$H$76:$H$77,[1]DICIEMBRE!$H$79:$H$80,[1]DICIEMBRE!$H$82:$H$83,[1]DICIEMBRE!$H$86:$H$92,[1]DICIEMBRE!$H$94:$H$97,[1]DICIEMBRE!$H$100:$H$106,[1]DICIEMBRE!$H$109:$H$117</definedName>
    <definedName name="Reconocimientos_dic">DICIEMBRE!$H$23:$H$24,DICIEMBRE!$H$26:$H$27,DICIEMBRE!$H$30:$H$31,DICIEMBRE!$H$33:$H$34,DICIEMBRE!$H$36:$H$41,DICIEMBRE!$H$43:$H$44,DICIEMBRE!$H$46:$H$47,DICIEMBRE!$H$49:$H$50,DICIEMBRE!$H$52:$H$53,DICIEMBRE!$H$55:$H$56,DICIEMBRE!$H$58:$H$59,DICIEMBRE!$H$61:$H$62,DICIEMBRE!$H$64:$H$65,DICIEMBRE!$H$67:$H$68,DICIEMBRE!$H$70:$H$71,DICIEMBRE!$H$73:$H$74,DICIEMBRE!$H$76:$H$77,DICIEMBRE!$H$79:$H$80,DICIEMBRE!$H$82:$H$83,DICIEMBRE!$H$86:$H$92,DICIEMBRE!$H$94:$H$97,DICIEMBRE!$H$100:$H$106,DICIEMBRE!$H$109:$H$117</definedName>
    <definedName name="Reconocimientos_ene" localSheetId="18">[1]ENERO!$H$23:$H$24,[1]ENERO!$H$26:$H$27,[1]ENERO!$H$30:$H$31,[1]ENERO!$H$33:$H$34,[1]ENERO!$H$36:$H$41,[1]ENERO!$H$43:$H$44,[1]ENERO!$H$46:$H$47,[1]ENERO!$H$49:$H$50,[1]ENERO!$H$52:$H$53,[1]ENERO!$H$55:$H$56,[1]ENERO!$H$58:$H$59,[1]ENERO!$H$61:$H$62,[1]ENERO!$H$64:$H$65,[1]ENERO!$H$67:$H$68,[1]ENERO!$H$70:$H$71,[1]ENERO!$H$73:$H$74,[1]ENERO!$H$76:$H$77,[1]ENERO!$H$79:$H$80,[1]ENERO!$H$82:$H$83,[1]ENERO!$H$86:$H$92,[1]ENERO!$H$94:$H$97,[1]ENERO!$H$100:$H$106,[1]ENERO!$H$109:$H$117</definedName>
    <definedName name="Reconocimientos_ene" localSheetId="16">[1]ENERO!$H$23:$H$24,[1]ENERO!$H$26:$H$27,[1]ENERO!$H$30:$H$31,[1]ENERO!$H$33:$H$34,[1]ENERO!$H$36:$H$41,[1]ENERO!$H$43:$H$44,[1]ENERO!$H$46:$H$47,[1]ENERO!$H$49:$H$50,[1]ENERO!$H$52:$H$53,[1]ENERO!$H$55:$H$56,[1]ENERO!$H$58:$H$59,[1]ENERO!$H$61:$H$62,[1]ENERO!$H$64:$H$65,[1]ENERO!$H$67:$H$68,[1]ENERO!$H$70:$H$71,[1]ENERO!$H$73:$H$74,[1]ENERO!$H$76:$H$77,[1]ENERO!$H$79:$H$80,[1]ENERO!$H$82:$H$83,[1]ENERO!$H$86:$H$92,[1]ENERO!$H$94:$H$97,[1]ENERO!$H$100:$H$106,[1]ENERO!$H$109:$H$117</definedName>
    <definedName name="Reconocimientos_ene" localSheetId="19">[1]ENERO!$H$23:$H$24,[1]ENERO!$H$26:$H$27,[1]ENERO!$H$30:$H$31,[1]ENERO!$H$33:$H$34,[1]ENERO!$H$36:$H$41,[1]ENERO!$H$43:$H$44,[1]ENERO!$H$46:$H$47,[1]ENERO!$H$49:$H$50,[1]ENERO!$H$52:$H$53,[1]ENERO!$H$55:$H$56,[1]ENERO!$H$58:$H$59,[1]ENERO!$H$61:$H$62,[1]ENERO!$H$64:$H$65,[1]ENERO!$H$67:$H$68,[1]ENERO!$H$70:$H$71,[1]ENERO!$H$73:$H$74,[1]ENERO!$H$76:$H$77,[1]ENERO!$H$79:$H$80,[1]ENERO!$H$82:$H$83,[1]ENERO!$H$86:$H$92,[1]ENERO!$H$94:$H$97,[1]ENERO!$H$100:$H$106,[1]ENERO!$H$109:$H$117</definedName>
    <definedName name="Reconocimientos_ene" localSheetId="17">[1]ENERO!$H$23:$H$24,[1]ENERO!$H$26:$H$27,[1]ENERO!$H$30:$H$31,[1]ENERO!$H$33:$H$34,[1]ENERO!$H$36:$H$41,[1]ENERO!$H$43:$H$44,[1]ENERO!$H$46:$H$47,[1]ENERO!$H$49:$H$50,[1]ENERO!$H$52:$H$53,[1]ENERO!$H$55:$H$56,[1]ENERO!$H$58:$H$59,[1]ENERO!$H$61:$H$62,[1]ENERO!$H$64:$H$65,[1]ENERO!$H$67:$H$68,[1]ENERO!$H$70:$H$71,[1]ENERO!$H$73:$H$74,[1]ENERO!$H$76:$H$77,[1]ENERO!$H$79:$H$80,[1]ENERO!$H$82:$H$83,[1]ENERO!$H$86:$H$92,[1]ENERO!$H$94:$H$97,[1]ENERO!$H$100:$H$106,[1]ENERO!$H$109:$H$117</definedName>
    <definedName name="Reconocimientos_ene">ENERO!$H$23:$H$24,ENERO!$H$26:$H$27,ENERO!$H$30:$H$31,ENERO!$H$33:$H$34,ENERO!$H$36:$H$41,ENERO!$H$43:$H$44,ENERO!$H$46:$H$47,ENERO!$H$49:$H$50,ENERO!$H$52:$H$53,ENERO!$H$55:$H$56,ENERO!$H$58:$H$59,ENERO!$H$61:$H$62,ENERO!$H$64:$H$65,ENERO!$H$67:$H$68,ENERO!$H$70:$H$71,ENERO!$H$73:$H$74,ENERO!$H$76:$H$77,ENERO!$H$79:$H$80,ENERO!$H$82:$H$83,ENERO!$H$86:$H$92,ENERO!$H$94:$H$97,ENERO!$H$100:$H$106,ENERO!$H$109:$H$117</definedName>
    <definedName name="Reconocimientos_feb" localSheetId="18">[1]FEBRERO!$H$23:$H$24,[1]FEBRERO!$H$26:$H$27,[1]FEBRERO!$H$30:$H$31,[1]FEBRERO!$H$33:$H$34,[1]FEBRERO!$H$36:$H$41,[1]FEBRERO!$H$43:$H$44,[1]FEBRERO!$H$46:$H$47,[1]FEBRERO!$H$49:$H$50,[1]FEBRERO!$H$52:$H$53,[1]FEBRERO!$H$55:$H$56,[1]FEBRERO!$H$58:$H$59,[1]FEBRERO!$H$61:$H$62,[1]FEBRERO!$H$64:$H$65,[1]FEBRERO!$H$67:$H$68,[1]FEBRERO!$H$70:$H$71,[1]FEBRERO!$H$73:$H$74,[1]FEBRERO!$H$76:$H$77,[1]FEBRERO!$H$79:$H$80,[1]FEBRERO!$H$82:$H$83,[1]FEBRERO!$H$86:$H$92,[1]FEBRERO!$H$94:$H$97,[1]FEBRERO!$H$100:$H$106,[1]FEBRERO!$H$109:$H$117</definedName>
    <definedName name="Reconocimientos_feb" localSheetId="16">[1]FEBRERO!$H$23:$H$24,[1]FEBRERO!$H$26:$H$27,[1]FEBRERO!$H$30:$H$31,[1]FEBRERO!$H$33:$H$34,[1]FEBRERO!$H$36:$H$41,[1]FEBRERO!$H$43:$H$44,[1]FEBRERO!$H$46:$H$47,[1]FEBRERO!$H$49:$H$50,[1]FEBRERO!$H$52:$H$53,[1]FEBRERO!$H$55:$H$56,[1]FEBRERO!$H$58:$H$59,[1]FEBRERO!$H$61:$H$62,[1]FEBRERO!$H$64:$H$65,[1]FEBRERO!$H$67:$H$68,[1]FEBRERO!$H$70:$H$71,[1]FEBRERO!$H$73:$H$74,[1]FEBRERO!$H$76:$H$77,[1]FEBRERO!$H$79:$H$80,[1]FEBRERO!$H$82:$H$83,[1]FEBRERO!$H$86:$H$92,[1]FEBRERO!$H$94:$H$97,[1]FEBRERO!$H$100:$H$106,[1]FEBRERO!$H$109:$H$117</definedName>
    <definedName name="Reconocimientos_feb" localSheetId="19">[1]FEBRERO!$H$23:$H$24,[1]FEBRERO!$H$26:$H$27,[1]FEBRERO!$H$30:$H$31,[1]FEBRERO!$H$33:$H$34,[1]FEBRERO!$H$36:$H$41,[1]FEBRERO!$H$43:$H$44,[1]FEBRERO!$H$46:$H$47,[1]FEBRERO!$H$49:$H$50,[1]FEBRERO!$H$52:$H$53,[1]FEBRERO!$H$55:$H$56,[1]FEBRERO!$H$58:$H$59,[1]FEBRERO!$H$61:$H$62,[1]FEBRERO!$H$64:$H$65,[1]FEBRERO!$H$67:$H$68,[1]FEBRERO!$H$70:$H$71,[1]FEBRERO!$H$73:$H$74,[1]FEBRERO!$H$76:$H$77,[1]FEBRERO!$H$79:$H$80,[1]FEBRERO!$H$82:$H$83,[1]FEBRERO!$H$86:$H$92,[1]FEBRERO!$H$94:$H$97,[1]FEBRERO!$H$100:$H$106,[1]FEBRERO!$H$109:$H$117</definedName>
    <definedName name="Reconocimientos_feb" localSheetId="17">[1]FEBRERO!$H$23:$H$24,[1]FEBRERO!$H$26:$H$27,[1]FEBRERO!$H$30:$H$31,[1]FEBRERO!$H$33:$H$34,[1]FEBRERO!$H$36:$H$41,[1]FEBRERO!$H$43:$H$44,[1]FEBRERO!$H$46:$H$47,[1]FEBRERO!$H$49:$H$50,[1]FEBRERO!$H$52:$H$53,[1]FEBRERO!$H$55:$H$56,[1]FEBRERO!$H$58:$H$59,[1]FEBRERO!$H$61:$H$62,[1]FEBRERO!$H$64:$H$65,[1]FEBRERO!$H$67:$H$68,[1]FEBRERO!$H$70:$H$71,[1]FEBRERO!$H$73:$H$74,[1]FEBRERO!$H$76:$H$77,[1]FEBRERO!$H$79:$H$80,[1]FEBRERO!$H$82:$H$83,[1]FEBRERO!$H$86:$H$92,[1]FEBRERO!$H$94:$H$97,[1]FEBRERO!$H$100:$H$106,[1]FEBRERO!$H$109:$H$117</definedName>
    <definedName name="Reconocimientos_feb">FEBRERO!$H$23:$H$24,FEBRERO!$H$26:$H$27,FEBRERO!$H$30:$H$31,FEBRERO!$H$33:$H$34,FEBRERO!$H$36:$H$41,FEBRERO!$H$43:$H$44,FEBRERO!$H$46:$H$47,FEBRERO!$H$49:$H$50,FEBRERO!$H$52:$H$53,FEBRERO!$H$55:$H$56,FEBRERO!$H$58:$H$59,FEBRERO!$H$61:$H$62,FEBRERO!$H$64:$H$65,FEBRERO!$H$67:$H$68,FEBRERO!$H$70:$H$71,FEBRERO!$H$73:$H$74,FEBRERO!$H$76:$H$77,FEBRERO!$H$79:$H$80,FEBRERO!$H$82:$H$83,FEBRERO!$H$86:$H$92,FEBRERO!$H$94:$H$97,FEBRERO!$H$100:$H$106,FEBRERO!$H$109:$H$117</definedName>
    <definedName name="Reconocimientos_jul" localSheetId="18">[1]JULIO!$H$23:$H$24,[1]JULIO!$H$26:$H$27,[1]JULIO!$H$30:$H$31,[1]JULIO!$H$33:$H$34,[1]JULIO!$H$36:$H$41,[1]JULIO!$H$43:$H$44,[1]JULIO!$H$46:$H$47,[1]JULIO!$H$49:$H$50,[1]JULIO!$H$52:$H$53,[1]JULIO!$H$55:$H$56,[1]JULIO!$H$58:$H$59,[1]JULIO!$H$61:$H$62,[1]JULIO!$H$64:$H$65,[1]JULIO!$H$67:$H$68,[1]JULIO!$H$70:$H$71,[1]JULIO!$H$73:$H$74,[1]JULIO!$H$76:$H$77,[1]JULIO!$H$79:$H$80,[1]JULIO!$H$82:$H$83,[1]JULIO!$H$86:$H$92,[1]JULIO!$H$94:$H$97,[1]JULIO!$H$100:$H$106,[1]JULIO!$H$109:$H$117</definedName>
    <definedName name="Reconocimientos_jul" localSheetId="16">[1]JULIO!$H$23:$H$24,[1]JULIO!$H$26:$H$27,[1]JULIO!$H$30:$H$31,[1]JULIO!$H$33:$H$34,[1]JULIO!$H$36:$H$41,[1]JULIO!$H$43:$H$44,[1]JULIO!$H$46:$H$47,[1]JULIO!$H$49:$H$50,[1]JULIO!$H$52:$H$53,[1]JULIO!$H$55:$H$56,[1]JULIO!$H$58:$H$59,[1]JULIO!$H$61:$H$62,[1]JULIO!$H$64:$H$65,[1]JULIO!$H$67:$H$68,[1]JULIO!$H$70:$H$71,[1]JULIO!$H$73:$H$74,[1]JULIO!$H$76:$H$77,[1]JULIO!$H$79:$H$80,[1]JULIO!$H$82:$H$83,[1]JULIO!$H$86:$H$92,[1]JULIO!$H$94:$H$97,[1]JULIO!$H$100:$H$106,[1]JULIO!$H$109:$H$117</definedName>
    <definedName name="Reconocimientos_jul" localSheetId="19">[1]JULIO!$H$23:$H$24,[1]JULIO!$H$26:$H$27,[1]JULIO!$H$30:$H$31,[1]JULIO!$H$33:$H$34,[1]JULIO!$H$36:$H$41,[1]JULIO!$H$43:$H$44,[1]JULIO!$H$46:$H$47,[1]JULIO!$H$49:$H$50,[1]JULIO!$H$52:$H$53,[1]JULIO!$H$55:$H$56,[1]JULIO!$H$58:$H$59,[1]JULIO!$H$61:$H$62,[1]JULIO!$H$64:$H$65,[1]JULIO!$H$67:$H$68,[1]JULIO!$H$70:$H$71,[1]JULIO!$H$73:$H$74,[1]JULIO!$H$76:$H$77,[1]JULIO!$H$79:$H$80,[1]JULIO!$H$82:$H$83,[1]JULIO!$H$86:$H$92,[1]JULIO!$H$94:$H$97,[1]JULIO!$H$100:$H$106,[1]JULIO!$H$109:$H$117</definedName>
    <definedName name="Reconocimientos_jul" localSheetId="17">[1]JULIO!$H$23:$H$24,[1]JULIO!$H$26:$H$27,[1]JULIO!$H$30:$H$31,[1]JULIO!$H$33:$H$34,[1]JULIO!$H$36:$H$41,[1]JULIO!$H$43:$H$44,[1]JULIO!$H$46:$H$47,[1]JULIO!$H$49:$H$50,[1]JULIO!$H$52:$H$53,[1]JULIO!$H$55:$H$56,[1]JULIO!$H$58:$H$59,[1]JULIO!$H$61:$H$62,[1]JULIO!$H$64:$H$65,[1]JULIO!$H$67:$H$68,[1]JULIO!$H$70:$H$71,[1]JULIO!$H$73:$H$74,[1]JULIO!$H$76:$H$77,[1]JULIO!$H$79:$H$80,[1]JULIO!$H$82:$H$83,[1]JULIO!$H$86:$H$92,[1]JULIO!$H$94:$H$97,[1]JULIO!$H$100:$H$106,[1]JULIO!$H$109:$H$117</definedName>
    <definedName name="Reconocimientos_jul">JULIO!$H$23:$H$24,JULIO!$H$26:$H$27,JULIO!$H$30:$H$31,JULIO!$H$33:$H$34,JULIO!$H$36:$H$41,JULIO!$H$43:$H$44,JULIO!$H$46:$H$47,JULIO!$H$49:$H$50,JULIO!$H$52:$H$53,JULIO!$H$55:$H$56,JULIO!$H$58:$H$59,JULIO!$H$61:$H$62,JULIO!$H$64:$H$65,JULIO!$H$67:$H$68,JULIO!$H$70:$H$71,JULIO!$H$73:$H$74,JULIO!$H$76:$H$77,JULIO!$H$79:$H$80,JULIO!$H$82:$H$83,JULIO!$H$86:$H$92,JULIO!$H$94:$H$97,JULIO!$H$100:$H$106,JULIO!$H$109:$H$117</definedName>
    <definedName name="Reconocimientos_jun" localSheetId="18">[1]JUNIO!$H$23:$H$24,[1]JUNIO!$H$26:$H$27,[1]JUNIO!$H$30:$H$31,[1]JUNIO!$H$33:$H$34,[1]JUNIO!$H$36:$H$41,[1]JUNIO!$H$43:$H$44,[1]JUNIO!$H$46:$H$47,[1]JUNIO!$H$49:$H$50,[1]JUNIO!$H$52:$H$53,[1]JUNIO!$H$55:$H$56,[1]JUNIO!$H$58:$H$59,[1]JUNIO!$H$61:$H$62,[1]JUNIO!$H$64:$H$65,[1]JUNIO!$H$67:$H$68,[1]JUNIO!$H$70:$H$71,[1]JUNIO!$H$73:$H$74,[1]JUNIO!$H$76:$H$77,[1]JUNIO!$H$79:$H$80,[1]JUNIO!$H$82:$H$83,[1]JUNIO!$H$86:$H$92,[1]JUNIO!$H$94:$H$97,[1]JUNIO!$H$100:$H$106,[1]JUNIO!$H$109:$H$117</definedName>
    <definedName name="Reconocimientos_jun" localSheetId="16">[1]JUNIO!$H$23:$H$24,[1]JUNIO!$H$26:$H$27,[1]JUNIO!$H$30:$H$31,[1]JUNIO!$H$33:$H$34,[1]JUNIO!$H$36:$H$41,[1]JUNIO!$H$43:$H$44,[1]JUNIO!$H$46:$H$47,[1]JUNIO!$H$49:$H$50,[1]JUNIO!$H$52:$H$53,[1]JUNIO!$H$55:$H$56,[1]JUNIO!$H$58:$H$59,[1]JUNIO!$H$61:$H$62,[1]JUNIO!$H$64:$H$65,[1]JUNIO!$H$67:$H$68,[1]JUNIO!$H$70:$H$71,[1]JUNIO!$H$73:$H$74,[1]JUNIO!$H$76:$H$77,[1]JUNIO!$H$79:$H$80,[1]JUNIO!$H$82:$H$83,[1]JUNIO!$H$86:$H$92,[1]JUNIO!$H$94:$H$97,[1]JUNIO!$H$100:$H$106,[1]JUNIO!$H$109:$H$117</definedName>
    <definedName name="Reconocimientos_jun" localSheetId="19">[1]JUNIO!$H$23:$H$24,[1]JUNIO!$H$26:$H$27,[1]JUNIO!$H$30:$H$31,[1]JUNIO!$H$33:$H$34,[1]JUNIO!$H$36:$H$41,[1]JUNIO!$H$43:$H$44,[1]JUNIO!$H$46:$H$47,[1]JUNIO!$H$49:$H$50,[1]JUNIO!$H$52:$H$53,[1]JUNIO!$H$55:$H$56,[1]JUNIO!$H$58:$H$59,[1]JUNIO!$H$61:$H$62,[1]JUNIO!$H$64:$H$65,[1]JUNIO!$H$67:$H$68,[1]JUNIO!$H$70:$H$71,[1]JUNIO!$H$73:$H$74,[1]JUNIO!$H$76:$H$77,[1]JUNIO!$H$79:$H$80,[1]JUNIO!$H$82:$H$83,[1]JUNIO!$H$86:$H$92,[1]JUNIO!$H$94:$H$97,[1]JUNIO!$H$100:$H$106,[1]JUNIO!$H$109:$H$117</definedName>
    <definedName name="Reconocimientos_jun" localSheetId="17">[1]JUNIO!$H$23:$H$24,[1]JUNIO!$H$26:$H$27,[1]JUNIO!$H$30:$H$31,[1]JUNIO!$H$33:$H$34,[1]JUNIO!$H$36:$H$41,[1]JUNIO!$H$43:$H$44,[1]JUNIO!$H$46:$H$47,[1]JUNIO!$H$49:$H$50,[1]JUNIO!$H$52:$H$53,[1]JUNIO!$H$55:$H$56,[1]JUNIO!$H$58:$H$59,[1]JUNIO!$H$61:$H$62,[1]JUNIO!$H$64:$H$65,[1]JUNIO!$H$67:$H$68,[1]JUNIO!$H$70:$H$71,[1]JUNIO!$H$73:$H$74,[1]JUNIO!$H$76:$H$77,[1]JUNIO!$H$79:$H$80,[1]JUNIO!$H$82:$H$83,[1]JUNIO!$H$86:$H$92,[1]JUNIO!$H$94:$H$97,[1]JUNIO!$H$100:$H$106,[1]JUNIO!$H$109:$H$117</definedName>
    <definedName name="Reconocimientos_jun">JUNIO!$H$23:$H$24,JUNIO!$H$26:$H$27,JUNIO!$H$30:$H$31,JUNIO!$H$33:$H$34,JUNIO!$H$36:$H$41,JUNIO!$H$43:$H$44,JUNIO!$H$46:$H$47,JUNIO!$H$49:$H$50,JUNIO!$H$52:$H$53,JUNIO!$H$55:$H$56,JUNIO!$H$58:$H$59,JUNIO!$H$61:$H$62,JUNIO!$H$64:$H$65,JUNIO!$H$67:$H$68,JUNIO!$H$70:$H$71,JUNIO!$H$73:$H$74,JUNIO!$H$76:$H$77,JUNIO!$H$79:$H$80,JUNIO!$H$82:$H$83,JUNIO!$H$86:$H$92,JUNIO!$H$94:$H$97,JUNIO!$H$100:$H$106,JUNIO!$H$109:$H$117</definedName>
    <definedName name="Reconocimientos_mar" localSheetId="18">[1]MARZO!$H$23:$H$24,[1]MARZO!$H$26:$H$27,[1]MARZO!$H$30:$H$31,[1]MARZO!$H$33:$H$34,[1]MARZO!$H$36:$H$41,[1]MARZO!$H$43:$H$44,[1]MARZO!$H$46:$H$47,[1]MARZO!$H$49:$H$50,[1]MARZO!$H$52:$H$53,[1]MARZO!$H$55:$H$56,[1]MARZO!$H$58:$H$59,[1]MARZO!$H$61:$H$62,[1]MARZO!$H$64:$H$65,[1]MARZO!$H$67:$H$68,[1]MARZO!$H$70:$H$71,[1]MARZO!$H$73:$H$74,[1]MARZO!$H$76:$H$77,[1]MARZO!$H$79:$H$80,[1]MARZO!$H$82:$H$83,[1]MARZO!$H$86:$H$92,[1]MARZO!$H$94:$H$97,[1]MARZO!$H$100:$H$106,[1]MARZO!$H$109:$H$117</definedName>
    <definedName name="Reconocimientos_mar" localSheetId="16">[1]MARZO!$H$23:$H$24,[1]MARZO!$H$26:$H$27,[1]MARZO!$H$30:$H$31,[1]MARZO!$H$33:$H$34,[1]MARZO!$H$36:$H$41,[1]MARZO!$H$43:$H$44,[1]MARZO!$H$46:$H$47,[1]MARZO!$H$49:$H$50,[1]MARZO!$H$52:$H$53,[1]MARZO!$H$55:$H$56,[1]MARZO!$H$58:$H$59,[1]MARZO!$H$61:$H$62,[1]MARZO!$H$64:$H$65,[1]MARZO!$H$67:$H$68,[1]MARZO!$H$70:$H$71,[1]MARZO!$H$73:$H$74,[1]MARZO!$H$76:$H$77,[1]MARZO!$H$79:$H$80,[1]MARZO!$H$82:$H$83,[1]MARZO!$H$86:$H$92,[1]MARZO!$H$94:$H$97,[1]MARZO!$H$100:$H$106,[1]MARZO!$H$109:$H$117</definedName>
    <definedName name="Reconocimientos_mar" localSheetId="19">[1]MARZO!$H$23:$H$24,[1]MARZO!$H$26:$H$27,[1]MARZO!$H$30:$H$31,[1]MARZO!$H$33:$H$34,[1]MARZO!$H$36:$H$41,[1]MARZO!$H$43:$H$44,[1]MARZO!$H$46:$H$47,[1]MARZO!$H$49:$H$50,[1]MARZO!$H$52:$H$53,[1]MARZO!$H$55:$H$56,[1]MARZO!$H$58:$H$59,[1]MARZO!$H$61:$H$62,[1]MARZO!$H$64:$H$65,[1]MARZO!$H$67:$H$68,[1]MARZO!$H$70:$H$71,[1]MARZO!$H$73:$H$74,[1]MARZO!$H$76:$H$77,[1]MARZO!$H$79:$H$80,[1]MARZO!$H$82:$H$83,[1]MARZO!$H$86:$H$92,[1]MARZO!$H$94:$H$97,[1]MARZO!$H$100:$H$106,[1]MARZO!$H$109:$H$117</definedName>
    <definedName name="Reconocimientos_mar" localSheetId="17">[1]MARZO!$H$23:$H$24,[1]MARZO!$H$26:$H$27,[1]MARZO!$H$30:$H$31,[1]MARZO!$H$33:$H$34,[1]MARZO!$H$36:$H$41,[1]MARZO!$H$43:$H$44,[1]MARZO!$H$46:$H$47,[1]MARZO!$H$49:$H$50,[1]MARZO!$H$52:$H$53,[1]MARZO!$H$55:$H$56,[1]MARZO!$H$58:$H$59,[1]MARZO!$H$61:$H$62,[1]MARZO!$H$64:$H$65,[1]MARZO!$H$67:$H$68,[1]MARZO!$H$70:$H$71,[1]MARZO!$H$73:$H$74,[1]MARZO!$H$76:$H$77,[1]MARZO!$H$79:$H$80,[1]MARZO!$H$82:$H$83,[1]MARZO!$H$86:$H$92,[1]MARZO!$H$94:$H$97,[1]MARZO!$H$100:$H$106,[1]MARZO!$H$109:$H$117</definedName>
    <definedName name="Reconocimientos_mar">MARZO!$H$23:$H$24,MARZO!$H$26:$H$27,MARZO!$H$30:$H$31,MARZO!$H$33:$H$34,MARZO!$H$36:$H$41,MARZO!$H$43:$H$44,MARZO!$H$46:$H$47,MARZO!$H$49:$H$50,MARZO!$H$52:$H$53,MARZO!$H$55:$H$56,MARZO!$H$58:$H$59,MARZO!$H$61:$H$62,MARZO!$H$64:$H$65,MARZO!$H$67:$H$68,MARZO!$H$70:$H$71,MARZO!$H$73:$H$74,MARZO!$H$76:$H$77,MARZO!$H$79:$H$80,MARZO!$H$82:$H$83,MARZO!$H$86:$H$92,MARZO!$H$94:$H$97,MARZO!$H$100:$H$106,MARZO!$H$109:$H$117</definedName>
    <definedName name="Reconocimientos_may" localSheetId="18">[1]MAYO!$H$23:$H$24,[1]MAYO!$H$26:$H$27,[1]MAYO!$H$30:$H$31,[1]MAYO!$H$33:$H$34,[1]MAYO!$H$36:$H$41,[1]MAYO!$H$43:$H$44,[1]MAYO!$H$46:$H$47,[1]MAYO!$H$49:$H$50,[1]MAYO!$H$52:$H$53,[1]MAYO!$H$55:$H$56,[1]MAYO!$H$58:$H$59,[1]MAYO!$H$61:$H$62,[1]MAYO!$H$64:$H$65,[1]MAYO!$H$67:$H$68,[1]MAYO!$H$70:$H$71,[1]MAYO!$H$73:$H$74,[1]MAYO!$H$76:$H$77,[1]MAYO!$H$79:$H$80,[1]MAYO!$H$82:$H$83,[1]MAYO!$H$86:$H$92,[1]MAYO!$H$94:$H$97,[1]MAYO!$H$100:$H$106,[1]MAYO!$H$109:$H$117</definedName>
    <definedName name="Reconocimientos_may" localSheetId="16">[1]MAYO!$H$23:$H$24,[1]MAYO!$H$26:$H$27,[1]MAYO!$H$30:$H$31,[1]MAYO!$H$33:$H$34,[1]MAYO!$H$36:$H$41,[1]MAYO!$H$43:$H$44,[1]MAYO!$H$46:$H$47,[1]MAYO!$H$49:$H$50,[1]MAYO!$H$52:$H$53,[1]MAYO!$H$55:$H$56,[1]MAYO!$H$58:$H$59,[1]MAYO!$H$61:$H$62,[1]MAYO!$H$64:$H$65,[1]MAYO!$H$67:$H$68,[1]MAYO!$H$70:$H$71,[1]MAYO!$H$73:$H$74,[1]MAYO!$H$76:$H$77,[1]MAYO!$H$79:$H$80,[1]MAYO!$H$82:$H$83,[1]MAYO!$H$86:$H$92,[1]MAYO!$H$94:$H$97,[1]MAYO!$H$100:$H$106,[1]MAYO!$H$109:$H$117</definedName>
    <definedName name="Reconocimientos_may" localSheetId="19">[1]MAYO!$H$23:$H$24,[1]MAYO!$H$26:$H$27,[1]MAYO!$H$30:$H$31,[1]MAYO!$H$33:$H$34,[1]MAYO!$H$36:$H$41,[1]MAYO!$H$43:$H$44,[1]MAYO!$H$46:$H$47,[1]MAYO!$H$49:$H$50,[1]MAYO!$H$52:$H$53,[1]MAYO!$H$55:$H$56,[1]MAYO!$H$58:$H$59,[1]MAYO!$H$61:$H$62,[1]MAYO!$H$64:$H$65,[1]MAYO!$H$67:$H$68,[1]MAYO!$H$70:$H$71,[1]MAYO!$H$73:$H$74,[1]MAYO!$H$76:$H$77,[1]MAYO!$H$79:$H$80,[1]MAYO!$H$82:$H$83,[1]MAYO!$H$86:$H$92,[1]MAYO!$H$94:$H$97,[1]MAYO!$H$100:$H$106,[1]MAYO!$H$109:$H$117</definedName>
    <definedName name="Reconocimientos_may" localSheetId="17">[1]MAYO!$H$23:$H$24,[1]MAYO!$H$26:$H$27,[1]MAYO!$H$30:$H$31,[1]MAYO!$H$33:$H$34,[1]MAYO!$H$36:$H$41,[1]MAYO!$H$43:$H$44,[1]MAYO!$H$46:$H$47,[1]MAYO!$H$49:$H$50,[1]MAYO!$H$52:$H$53,[1]MAYO!$H$55:$H$56,[1]MAYO!$H$58:$H$59,[1]MAYO!$H$61:$H$62,[1]MAYO!$H$64:$H$65,[1]MAYO!$H$67:$H$68,[1]MAYO!$H$70:$H$71,[1]MAYO!$H$73:$H$74,[1]MAYO!$H$76:$H$77,[1]MAYO!$H$79:$H$80,[1]MAYO!$H$82:$H$83,[1]MAYO!$H$86:$H$92,[1]MAYO!$H$94:$H$97,[1]MAYO!$H$100:$H$106,[1]MAYO!$H$109:$H$117</definedName>
    <definedName name="Reconocimientos_may">MAYO!$H$23:$H$24,MAYO!$H$26:$H$27,MAYO!$H$30:$H$31,MAYO!$H$33:$H$34,MAYO!$H$36:$H$41,MAYO!$H$43:$H$44,MAYO!$H$46:$H$47,MAYO!$H$49:$H$50,MAYO!$H$52:$H$53,MAYO!$H$55:$H$56,MAYO!$H$58:$H$59,MAYO!$H$61:$H$62,MAYO!$H$64:$H$65,MAYO!$H$67:$H$68,MAYO!$H$70:$H$71,MAYO!$H$73:$H$74,MAYO!$H$76:$H$77,MAYO!$H$79:$H$80,MAYO!$H$82:$H$83,MAYO!$H$86:$H$92,MAYO!$H$94:$H$97,MAYO!$H$100:$H$106,MAYO!$H$109:$H$117</definedName>
    <definedName name="Reconocimientos_nov" localSheetId="18">[1]NOVIEMBRE!$H$23:$H$24,[1]NOVIEMBRE!$H$26:$H$27,[1]NOVIEMBRE!$H$30:$H$31,[1]NOVIEMBRE!$H$33:$H$34,[1]NOVIEMBRE!$H$36:$H$41,[1]NOVIEMBRE!$H$43:$H$44,[1]NOVIEMBRE!$H$46:$H$47,[1]NOVIEMBRE!$H$49:$H$50,[1]NOVIEMBRE!$H$52:$H$53,[1]NOVIEMBRE!$H$55:$H$56,[1]NOVIEMBRE!$H$58:$H$59,[1]NOVIEMBRE!$H$61:$H$62,[1]NOVIEMBRE!$H$64:$H$65,[1]NOVIEMBRE!$H$67:$H$68,[1]NOVIEMBRE!$H$70:$H$71,[1]NOVIEMBRE!$H$73:$H$74,[1]NOVIEMBRE!$H$76:$H$77,[1]NOVIEMBRE!$H$79:$H$80,[1]NOVIEMBRE!$H$82:$H$83,[1]NOVIEMBRE!$H$86:$H$92,[1]NOVIEMBRE!$H$94:$H$97,[1]NOVIEMBRE!$H$100:$H$106,[1]NOVIEMBRE!$H$109:$H$117</definedName>
    <definedName name="Reconocimientos_nov" localSheetId="16">[1]NOVIEMBRE!$H$23:$H$24,[1]NOVIEMBRE!$H$26:$H$27,[1]NOVIEMBRE!$H$30:$H$31,[1]NOVIEMBRE!$H$33:$H$34,[1]NOVIEMBRE!$H$36:$H$41,[1]NOVIEMBRE!$H$43:$H$44,[1]NOVIEMBRE!$H$46:$H$47,[1]NOVIEMBRE!$H$49:$H$50,[1]NOVIEMBRE!$H$52:$H$53,[1]NOVIEMBRE!$H$55:$H$56,[1]NOVIEMBRE!$H$58:$H$59,[1]NOVIEMBRE!$H$61:$H$62,[1]NOVIEMBRE!$H$64:$H$65,[1]NOVIEMBRE!$H$67:$H$68,[1]NOVIEMBRE!$H$70:$H$71,[1]NOVIEMBRE!$H$73:$H$74,[1]NOVIEMBRE!$H$76:$H$77,[1]NOVIEMBRE!$H$79:$H$80,[1]NOVIEMBRE!$H$82:$H$83,[1]NOVIEMBRE!$H$86:$H$92,[1]NOVIEMBRE!$H$94:$H$97,[1]NOVIEMBRE!$H$100:$H$106,[1]NOVIEMBRE!$H$109:$H$117</definedName>
    <definedName name="Reconocimientos_nov" localSheetId="19">[1]NOVIEMBRE!$H$23:$H$24,[1]NOVIEMBRE!$H$26:$H$27,[1]NOVIEMBRE!$H$30:$H$31,[1]NOVIEMBRE!$H$33:$H$34,[1]NOVIEMBRE!$H$36:$H$41,[1]NOVIEMBRE!$H$43:$H$44,[1]NOVIEMBRE!$H$46:$H$47,[1]NOVIEMBRE!$H$49:$H$50,[1]NOVIEMBRE!$H$52:$H$53,[1]NOVIEMBRE!$H$55:$H$56,[1]NOVIEMBRE!$H$58:$H$59,[1]NOVIEMBRE!$H$61:$H$62,[1]NOVIEMBRE!$H$64:$H$65,[1]NOVIEMBRE!$H$67:$H$68,[1]NOVIEMBRE!$H$70:$H$71,[1]NOVIEMBRE!$H$73:$H$74,[1]NOVIEMBRE!$H$76:$H$77,[1]NOVIEMBRE!$H$79:$H$80,[1]NOVIEMBRE!$H$82:$H$83,[1]NOVIEMBRE!$H$86:$H$92,[1]NOVIEMBRE!$H$94:$H$97,[1]NOVIEMBRE!$H$100:$H$106,[1]NOVIEMBRE!$H$109:$H$117</definedName>
    <definedName name="Reconocimientos_nov" localSheetId="17">[1]NOVIEMBRE!$H$23:$H$24,[1]NOVIEMBRE!$H$26:$H$27,[1]NOVIEMBRE!$H$30:$H$31,[1]NOVIEMBRE!$H$33:$H$34,[1]NOVIEMBRE!$H$36:$H$41,[1]NOVIEMBRE!$H$43:$H$44,[1]NOVIEMBRE!$H$46:$H$47,[1]NOVIEMBRE!$H$49:$H$50,[1]NOVIEMBRE!$H$52:$H$53,[1]NOVIEMBRE!$H$55:$H$56,[1]NOVIEMBRE!$H$58:$H$59,[1]NOVIEMBRE!$H$61:$H$62,[1]NOVIEMBRE!$H$64:$H$65,[1]NOVIEMBRE!$H$67:$H$68,[1]NOVIEMBRE!$H$70:$H$71,[1]NOVIEMBRE!$H$73:$H$74,[1]NOVIEMBRE!$H$76:$H$77,[1]NOVIEMBRE!$H$79:$H$80,[1]NOVIEMBRE!$H$82:$H$83,[1]NOVIEMBRE!$H$86:$H$92,[1]NOVIEMBRE!$H$94:$H$97,[1]NOVIEMBRE!$H$100:$H$106,[1]NOVIEMBRE!$H$109:$H$117</definedName>
    <definedName name="Reconocimientos_nov">NOVIEMBRE!$H$23:$H$24,NOVIEMBRE!$H$26:$H$27,NOVIEMBRE!$H$30:$H$31,NOVIEMBRE!$H$33:$H$34,NOVIEMBRE!$H$36:$H$41,NOVIEMBRE!$H$43:$H$44,NOVIEMBRE!$H$46:$H$47,NOVIEMBRE!$H$49:$H$50,NOVIEMBRE!$H$52:$H$53,NOVIEMBRE!$H$55:$H$56,NOVIEMBRE!$H$58:$H$59,NOVIEMBRE!$H$61:$H$62,NOVIEMBRE!$H$64:$H$65,NOVIEMBRE!$H$67:$H$68,NOVIEMBRE!$H$70:$H$71,NOVIEMBRE!$H$73:$H$74,NOVIEMBRE!$H$76:$H$77,NOVIEMBRE!$H$79:$H$80,NOVIEMBRE!$H$82:$H$83,NOVIEMBRE!$H$86:$H$92,NOVIEMBRE!$H$94:$H$97,NOVIEMBRE!$H$100:$H$106,NOVIEMBRE!$H$109:$H$117</definedName>
    <definedName name="Reconocimientos_oct" localSheetId="18">[1]OCTUBRE!$H$23:$H$24,[1]OCTUBRE!$H$26:$H$27,[1]OCTUBRE!$H$30:$H$31,[1]OCTUBRE!$H$33:$H$34,[1]OCTUBRE!$H$36:$H$41,[1]OCTUBRE!$H$43:$H$44,[1]OCTUBRE!$H$46:$H$47,[1]OCTUBRE!$H$49:$H$50,[1]OCTUBRE!$H$52:$H$53,[1]OCTUBRE!$H$55:$H$56,[1]OCTUBRE!$H$58:$H$59,[1]OCTUBRE!$H$61:$H$62,[1]OCTUBRE!$H$64:$H$65,[1]OCTUBRE!$H$67:$H$68,[1]OCTUBRE!$H$70:$H$71,[1]OCTUBRE!$H$73:$H$74,[1]OCTUBRE!$H$76:$H$77,[1]OCTUBRE!$H$79:$H$80,[1]OCTUBRE!$H$82:$H$83,[1]OCTUBRE!$H$86:$H$92,[1]OCTUBRE!$H$94:$H$97,[1]OCTUBRE!$H$100:$H$106,[1]OCTUBRE!$H$109:$H$117</definedName>
    <definedName name="Reconocimientos_oct" localSheetId="16">[1]OCTUBRE!$H$23:$H$24,[1]OCTUBRE!$H$26:$H$27,[1]OCTUBRE!$H$30:$H$31,[1]OCTUBRE!$H$33:$H$34,[1]OCTUBRE!$H$36:$H$41,[1]OCTUBRE!$H$43:$H$44,[1]OCTUBRE!$H$46:$H$47,[1]OCTUBRE!$H$49:$H$50,[1]OCTUBRE!$H$52:$H$53,[1]OCTUBRE!$H$55:$H$56,[1]OCTUBRE!$H$58:$H$59,[1]OCTUBRE!$H$61:$H$62,[1]OCTUBRE!$H$64:$H$65,[1]OCTUBRE!$H$67:$H$68,[1]OCTUBRE!$H$70:$H$71,[1]OCTUBRE!$H$73:$H$74,[1]OCTUBRE!$H$76:$H$77,[1]OCTUBRE!$H$79:$H$80,[1]OCTUBRE!$H$82:$H$83,[1]OCTUBRE!$H$86:$H$92,[1]OCTUBRE!$H$94:$H$97,[1]OCTUBRE!$H$100:$H$106,[1]OCTUBRE!$H$109:$H$117</definedName>
    <definedName name="Reconocimientos_oct" localSheetId="19">[1]OCTUBRE!$H$23:$H$24,[1]OCTUBRE!$H$26:$H$27,[1]OCTUBRE!$H$30:$H$31,[1]OCTUBRE!$H$33:$H$34,[1]OCTUBRE!$H$36:$H$41,[1]OCTUBRE!$H$43:$H$44,[1]OCTUBRE!$H$46:$H$47,[1]OCTUBRE!$H$49:$H$50,[1]OCTUBRE!$H$52:$H$53,[1]OCTUBRE!$H$55:$H$56,[1]OCTUBRE!$H$58:$H$59,[1]OCTUBRE!$H$61:$H$62,[1]OCTUBRE!$H$64:$H$65,[1]OCTUBRE!$H$67:$H$68,[1]OCTUBRE!$H$70:$H$71,[1]OCTUBRE!$H$73:$H$74,[1]OCTUBRE!$H$76:$H$77,[1]OCTUBRE!$H$79:$H$80,[1]OCTUBRE!$H$82:$H$83,[1]OCTUBRE!$H$86:$H$92,[1]OCTUBRE!$H$94:$H$97,[1]OCTUBRE!$H$100:$H$106,[1]OCTUBRE!$H$109:$H$117</definedName>
    <definedName name="Reconocimientos_oct" localSheetId="17">[1]OCTUBRE!$H$23:$H$24,[1]OCTUBRE!$H$26:$H$27,[1]OCTUBRE!$H$30:$H$31,[1]OCTUBRE!$H$33:$H$34,[1]OCTUBRE!$H$36:$H$41,[1]OCTUBRE!$H$43:$H$44,[1]OCTUBRE!$H$46:$H$47,[1]OCTUBRE!$H$49:$H$50,[1]OCTUBRE!$H$52:$H$53,[1]OCTUBRE!$H$55:$H$56,[1]OCTUBRE!$H$58:$H$59,[1]OCTUBRE!$H$61:$H$62,[1]OCTUBRE!$H$64:$H$65,[1]OCTUBRE!$H$67:$H$68,[1]OCTUBRE!$H$70:$H$71,[1]OCTUBRE!$H$73:$H$74,[1]OCTUBRE!$H$76:$H$77,[1]OCTUBRE!$H$79:$H$80,[1]OCTUBRE!$H$82:$H$83,[1]OCTUBRE!$H$86:$H$92,[1]OCTUBRE!$H$94:$H$97,[1]OCTUBRE!$H$100:$H$106,[1]OCTUBRE!$H$109:$H$117</definedName>
    <definedName name="Reconocimientos_oct">OCTUBRE!$H$23:$H$24,OCTUBRE!$H$26:$H$27,OCTUBRE!$H$30:$H$31,OCTUBRE!$H$33:$H$34,OCTUBRE!$H$36:$H$41,OCTUBRE!$H$43:$H$44,OCTUBRE!$H$46:$H$47,OCTUBRE!$H$49:$H$50,OCTUBRE!$H$52:$H$53,OCTUBRE!$H$55:$H$56,OCTUBRE!$H$58:$H$59,OCTUBRE!$H$61:$H$62,OCTUBRE!$H$64:$H$65,OCTUBRE!$H$67:$H$68,OCTUBRE!$H$70:$H$71,OCTUBRE!$H$73:$H$74,OCTUBRE!$H$76:$H$77,OCTUBRE!$H$79:$H$80,OCTUBRE!$H$82:$H$83,OCTUBRE!$H$86:$H$92,OCTUBRE!$H$94:$H$97,OCTUBRE!$H$100:$H$106,OCTUBRE!$H$109:$H$117</definedName>
    <definedName name="Reconocimientos_sep" localSheetId="18">[1]SEPTIEMBRE!$H$23:$H$24,[1]SEPTIEMBRE!$H$26:$H$27,[1]SEPTIEMBRE!$H$30:$H$31,[1]SEPTIEMBRE!$H$33:$H$34,[1]SEPTIEMBRE!$H$36:$H$41,[1]SEPTIEMBRE!$H$43:$H$44,[1]SEPTIEMBRE!$H$46:$H$47,[1]SEPTIEMBRE!$H$49:$H$50,[1]SEPTIEMBRE!$H$52:$H$53,[1]SEPTIEMBRE!$H$55:$H$56,[1]SEPTIEMBRE!$H$58:$H$59,[1]SEPTIEMBRE!$H$61:$H$62,[1]SEPTIEMBRE!$H$64:$H$65,[1]SEPTIEMBRE!$H$67:$H$68,[1]SEPTIEMBRE!$H$70:$H$71,[1]SEPTIEMBRE!$H$73:$H$74,[1]SEPTIEMBRE!$H$76:$H$77,[1]SEPTIEMBRE!$H$79:$H$80,[1]SEPTIEMBRE!$H$82:$H$83,[1]SEPTIEMBRE!$H$86:$H$92,[1]SEPTIEMBRE!$H$94:$H$97,[1]SEPTIEMBRE!$H$100:$H$106,[1]SEPTIEMBRE!$H$109:$H$117</definedName>
    <definedName name="Reconocimientos_sep" localSheetId="16">[1]SEPTIEMBRE!$H$23:$H$24,[1]SEPTIEMBRE!$H$26:$H$27,[1]SEPTIEMBRE!$H$30:$H$31,[1]SEPTIEMBRE!$H$33:$H$34,[1]SEPTIEMBRE!$H$36:$H$41,[1]SEPTIEMBRE!$H$43:$H$44,[1]SEPTIEMBRE!$H$46:$H$47,[1]SEPTIEMBRE!$H$49:$H$50,[1]SEPTIEMBRE!$H$52:$H$53,[1]SEPTIEMBRE!$H$55:$H$56,[1]SEPTIEMBRE!$H$58:$H$59,[1]SEPTIEMBRE!$H$61:$H$62,[1]SEPTIEMBRE!$H$64:$H$65,[1]SEPTIEMBRE!$H$67:$H$68,[1]SEPTIEMBRE!$H$70:$H$71,[1]SEPTIEMBRE!$H$73:$H$74,[1]SEPTIEMBRE!$H$76:$H$77,[1]SEPTIEMBRE!$H$79:$H$80,[1]SEPTIEMBRE!$H$82:$H$83,[1]SEPTIEMBRE!$H$86:$H$92,[1]SEPTIEMBRE!$H$94:$H$97,[1]SEPTIEMBRE!$H$100:$H$106,[1]SEPTIEMBRE!$H$109:$H$117</definedName>
    <definedName name="Reconocimientos_sep" localSheetId="19">[1]SEPTIEMBRE!$H$23:$H$24,[1]SEPTIEMBRE!$H$26:$H$27,[1]SEPTIEMBRE!$H$30:$H$31,[1]SEPTIEMBRE!$H$33:$H$34,[1]SEPTIEMBRE!$H$36:$H$41,[1]SEPTIEMBRE!$H$43:$H$44,[1]SEPTIEMBRE!$H$46:$H$47,[1]SEPTIEMBRE!$H$49:$H$50,[1]SEPTIEMBRE!$H$52:$H$53,[1]SEPTIEMBRE!$H$55:$H$56,[1]SEPTIEMBRE!$H$58:$H$59,[1]SEPTIEMBRE!$H$61:$H$62,[1]SEPTIEMBRE!$H$64:$H$65,[1]SEPTIEMBRE!$H$67:$H$68,[1]SEPTIEMBRE!$H$70:$H$71,[1]SEPTIEMBRE!$H$73:$H$74,[1]SEPTIEMBRE!$H$76:$H$77,[1]SEPTIEMBRE!$H$79:$H$80,[1]SEPTIEMBRE!$H$82:$H$83,[1]SEPTIEMBRE!$H$86:$H$92,[1]SEPTIEMBRE!$H$94:$H$97,[1]SEPTIEMBRE!$H$100:$H$106,[1]SEPTIEMBRE!$H$109:$H$117</definedName>
    <definedName name="Reconocimientos_sep" localSheetId="17">[1]SEPTIEMBRE!$H$23:$H$24,[1]SEPTIEMBRE!$H$26:$H$27,[1]SEPTIEMBRE!$H$30:$H$31,[1]SEPTIEMBRE!$H$33:$H$34,[1]SEPTIEMBRE!$H$36:$H$41,[1]SEPTIEMBRE!$H$43:$H$44,[1]SEPTIEMBRE!$H$46:$H$47,[1]SEPTIEMBRE!$H$49:$H$50,[1]SEPTIEMBRE!$H$52:$H$53,[1]SEPTIEMBRE!$H$55:$H$56,[1]SEPTIEMBRE!$H$58:$H$59,[1]SEPTIEMBRE!$H$61:$H$62,[1]SEPTIEMBRE!$H$64:$H$65,[1]SEPTIEMBRE!$H$67:$H$68,[1]SEPTIEMBRE!$H$70:$H$71,[1]SEPTIEMBRE!$H$73:$H$74,[1]SEPTIEMBRE!$H$76:$H$77,[1]SEPTIEMBRE!$H$79:$H$80,[1]SEPTIEMBRE!$H$82:$H$83,[1]SEPTIEMBRE!$H$86:$H$92,[1]SEPTIEMBRE!$H$94:$H$97,[1]SEPTIEMBRE!$H$100:$H$106,[1]SEPTIEMBRE!$H$109:$H$117</definedName>
    <definedName name="Reconocimientos_sep">SEPTIEMBRE!$H$23:$H$24,SEPTIEMBRE!$H$26:$H$27,SEPTIEMBRE!$H$30:$H$31,SEPTIEMBRE!$H$33:$H$34,SEPTIEMBRE!$H$36:$H$41,SEPTIEMBRE!$H$43:$H$44,SEPTIEMBRE!$H$46:$H$47,SEPTIEMBRE!$H$49:$H$50,SEPTIEMBRE!$H$52:$H$53,SEPTIEMBRE!$H$55:$H$56,SEPTIEMBRE!$H$58:$H$59,SEPTIEMBRE!$H$61:$H$62,SEPTIEMBRE!$H$64:$H$65,SEPTIEMBRE!$H$67:$H$68,SEPTIEMBRE!$H$70:$H$71,SEPTIEMBRE!$H$73:$H$74,SEPTIEMBRE!$H$76:$H$77,SEPTIEMBRE!$H$79:$H$80,SEPTIEMBRE!$H$82:$H$83,SEPTIEMBRE!$H$86:$H$92,SEPTIEMBRE!$H$94:$H$97,SEPTIEMBRE!$H$100:$H$106,SEPTIEMBRE!$H$109:$H$117</definedName>
  </definedNames>
  <calcPr calcId="145621" calcMode="autoNoTable"/>
</workbook>
</file>

<file path=xl/calcChain.xml><?xml version="1.0" encoding="utf-8"?>
<calcChain xmlns="http://schemas.openxmlformats.org/spreadsheetml/2006/main">
  <c r="AF206" i="12" l="1"/>
  <c r="AC206" i="12"/>
  <c r="Z206" i="12"/>
  <c r="H122" i="12" l="1"/>
  <c r="H119" i="12"/>
  <c r="K122" i="12" l="1"/>
  <c r="K119" i="12"/>
  <c r="K109" i="12"/>
  <c r="H109" i="12"/>
  <c r="O590" i="24" l="1"/>
  <c r="N590" i="24"/>
  <c r="M590" i="24"/>
  <c r="L590" i="24"/>
  <c r="K590" i="24"/>
  <c r="J590" i="24"/>
  <c r="I590" i="24"/>
  <c r="H590" i="24"/>
  <c r="G590" i="24"/>
  <c r="F590" i="24"/>
  <c r="E590" i="24"/>
  <c r="D590" i="24"/>
  <c r="O589" i="24"/>
  <c r="N589" i="24"/>
  <c r="M589" i="24"/>
  <c r="L589" i="24"/>
  <c r="K589" i="24"/>
  <c r="J589" i="24"/>
  <c r="I589" i="24"/>
  <c r="H589" i="24"/>
  <c r="G589" i="24"/>
  <c r="F589" i="24"/>
  <c r="E589" i="24"/>
  <c r="D589" i="24"/>
  <c r="C54" i="5" l="1"/>
  <c r="AG237" i="5" l="1"/>
  <c r="K15" i="11" l="1"/>
  <c r="K14" i="11"/>
  <c r="K13" i="11"/>
  <c r="K12" i="11"/>
  <c r="C99" i="7" l="1"/>
  <c r="T2" i="6" l="1"/>
  <c r="T2" i="7"/>
  <c r="T2" i="8"/>
  <c r="B2" i="6"/>
  <c r="B2" i="7"/>
  <c r="B2" i="16"/>
  <c r="T2" i="16"/>
  <c r="T2" i="15"/>
  <c r="B2" i="15"/>
  <c r="T2" i="14"/>
  <c r="T2" i="13"/>
  <c r="B2" i="14"/>
  <c r="B2" i="13"/>
  <c r="T2" i="12"/>
  <c r="B2" i="12"/>
  <c r="T2" i="11"/>
  <c r="B2" i="11"/>
  <c r="B2" i="10"/>
  <c r="T2" i="10"/>
  <c r="T2" i="9"/>
  <c r="B2" i="9"/>
  <c r="A1" i="19" l="1"/>
  <c r="AT26" i="7" l="1"/>
  <c r="AL243" i="5"/>
  <c r="AM243" i="5"/>
  <c r="Y243" i="5"/>
  <c r="Z243" i="5"/>
  <c r="AB243" i="5"/>
  <c r="AC243" i="5"/>
  <c r="AE243" i="5"/>
  <c r="AF243" i="5"/>
  <c r="BE20" i="7" l="1"/>
  <c r="AL259" i="9" l="1"/>
  <c r="C119" i="9" l="1"/>
  <c r="C124" i="9"/>
  <c r="C123" i="9"/>
  <c r="C122" i="9"/>
  <c r="C121" i="9"/>
  <c r="C120" i="9"/>
  <c r="C118" i="9"/>
  <c r="C117" i="9"/>
  <c r="C116" i="9"/>
  <c r="C115" i="9"/>
  <c r="BE20" i="16" l="1"/>
  <c r="BE20" i="15"/>
  <c r="BE20" i="14"/>
  <c r="BE20" i="13"/>
  <c r="BE20" i="12"/>
  <c r="BE20" i="11"/>
  <c r="BE20" i="10"/>
  <c r="BE20" i="9"/>
  <c r="BE20" i="8"/>
  <c r="BE20" i="6"/>
  <c r="BE20" i="5"/>
  <c r="E9" i="20" l="1"/>
  <c r="Q22" i="20"/>
  <c r="P22" i="20"/>
  <c r="O22" i="20"/>
  <c r="N22" i="20"/>
  <c r="M22" i="20"/>
  <c r="L22" i="20"/>
  <c r="K22" i="20"/>
  <c r="J22" i="20"/>
  <c r="I22" i="20"/>
  <c r="H22" i="20"/>
  <c r="G22" i="20"/>
  <c r="F22" i="20"/>
  <c r="Q20" i="20"/>
  <c r="P20" i="20"/>
  <c r="O20" i="20"/>
  <c r="N20" i="20"/>
  <c r="M20" i="20"/>
  <c r="L20" i="20"/>
  <c r="K20" i="20"/>
  <c r="J20" i="20"/>
  <c r="I20" i="20"/>
  <c r="H20" i="20"/>
  <c r="G20" i="20"/>
  <c r="F20" i="20"/>
  <c r="Q19" i="20"/>
  <c r="P19" i="20"/>
  <c r="O19" i="20"/>
  <c r="N19" i="20"/>
  <c r="M19" i="20"/>
  <c r="L19" i="20"/>
  <c r="K19" i="20"/>
  <c r="J19" i="20"/>
  <c r="I19" i="20"/>
  <c r="H19" i="20"/>
  <c r="G19" i="20"/>
  <c r="F19" i="20"/>
  <c r="BE19" i="15"/>
  <c r="BE18" i="15"/>
  <c r="BE17" i="15"/>
  <c r="BE19" i="14"/>
  <c r="BE18" i="14"/>
  <c r="BE17" i="14"/>
  <c r="BE19" i="13"/>
  <c r="BE18" i="13"/>
  <c r="BE17" i="13"/>
  <c r="BE19" i="12"/>
  <c r="BE18" i="12"/>
  <c r="BE17" i="12"/>
  <c r="BE19" i="11"/>
  <c r="BE18" i="11"/>
  <c r="BE17" i="11"/>
  <c r="BE19" i="10"/>
  <c r="BE18" i="10"/>
  <c r="BE17" i="10"/>
  <c r="BE19" i="9"/>
  <c r="BE18" i="9"/>
  <c r="BE17" i="9"/>
  <c r="BE19" i="8"/>
  <c r="BE18" i="8"/>
  <c r="BE17" i="8"/>
  <c r="BE19" i="7"/>
  <c r="BE18" i="7"/>
  <c r="BE17" i="7"/>
  <c r="BE19" i="6"/>
  <c r="BE18" i="6"/>
  <c r="BE17" i="6"/>
  <c r="BE19" i="5"/>
  <c r="BE18" i="5"/>
  <c r="BE17" i="5"/>
  <c r="BE18" i="16"/>
  <c r="BE19" i="16"/>
  <c r="BE17" i="16"/>
  <c r="R22" i="20" l="1"/>
  <c r="Q21" i="20"/>
  <c r="P21" i="20"/>
  <c r="O21" i="20"/>
  <c r="N21" i="20"/>
  <c r="M21" i="20"/>
  <c r="L21" i="20"/>
  <c r="K21" i="20"/>
  <c r="J21" i="20"/>
  <c r="I21" i="20"/>
  <c r="H21" i="20"/>
  <c r="G21" i="20"/>
  <c r="F21" i="20"/>
  <c r="Q18" i="20"/>
  <c r="P18" i="20"/>
  <c r="O18" i="20"/>
  <c r="N18" i="20"/>
  <c r="M18" i="20"/>
  <c r="L18" i="20"/>
  <c r="K18" i="20"/>
  <c r="J18" i="20"/>
  <c r="I18" i="20"/>
  <c r="H18" i="20"/>
  <c r="G18" i="20"/>
  <c r="F18" i="20"/>
  <c r="R21" i="20" l="1"/>
  <c r="C124" i="16" l="1"/>
  <c r="C123" i="16"/>
  <c r="C122" i="16"/>
  <c r="C121" i="16"/>
  <c r="C120" i="16"/>
  <c r="C119" i="16"/>
  <c r="C118" i="16"/>
  <c r="C117" i="16"/>
  <c r="C116" i="16"/>
  <c r="C115" i="16"/>
  <c r="C111" i="16"/>
  <c r="C110" i="16"/>
  <c r="C109" i="16"/>
  <c r="C108" i="16"/>
  <c r="C107" i="16"/>
  <c r="C106" i="16"/>
  <c r="C105" i="16"/>
  <c r="C102" i="16"/>
  <c r="C101" i="16"/>
  <c r="C100" i="16"/>
  <c r="C99" i="16"/>
  <c r="C98" i="16"/>
  <c r="C97" i="16"/>
  <c r="C96" i="16"/>
  <c r="C95" i="16"/>
  <c r="C92" i="16"/>
  <c r="C91" i="16"/>
  <c r="C90" i="16"/>
  <c r="C89" i="16"/>
  <c r="C88" i="16"/>
  <c r="C87" i="16"/>
  <c r="C86" i="16"/>
  <c r="C102" i="15"/>
  <c r="C101" i="15"/>
  <c r="C100" i="15"/>
  <c r="C99" i="15"/>
  <c r="C98" i="15"/>
  <c r="C97" i="15"/>
  <c r="C96" i="15"/>
  <c r="C95" i="15"/>
  <c r="C92" i="15"/>
  <c r="C91" i="15"/>
  <c r="C90" i="15"/>
  <c r="C89" i="15"/>
  <c r="C88" i="15"/>
  <c r="C87" i="15"/>
  <c r="C86" i="15"/>
  <c r="C124" i="15"/>
  <c r="C123" i="15"/>
  <c r="C122" i="15"/>
  <c r="C121" i="15"/>
  <c r="C120" i="15"/>
  <c r="C119" i="15"/>
  <c r="C118" i="15"/>
  <c r="C117" i="15"/>
  <c r="C116" i="15"/>
  <c r="C115" i="15"/>
  <c r="C111" i="15"/>
  <c r="C110" i="15"/>
  <c r="C109" i="15"/>
  <c r="C108" i="15"/>
  <c r="C107" i="15"/>
  <c r="C106" i="15"/>
  <c r="C105" i="15"/>
  <c r="C124" i="14" l="1"/>
  <c r="C123" i="14"/>
  <c r="C122" i="14"/>
  <c r="C121" i="14"/>
  <c r="C120" i="14"/>
  <c r="C119" i="14"/>
  <c r="C118" i="14"/>
  <c r="C117" i="14"/>
  <c r="C116" i="14"/>
  <c r="C115" i="14"/>
  <c r="C111" i="14"/>
  <c r="C110" i="14"/>
  <c r="C109" i="14"/>
  <c r="C108" i="14"/>
  <c r="C107" i="14"/>
  <c r="C106" i="14"/>
  <c r="C105" i="14"/>
  <c r="C102" i="14"/>
  <c r="C101" i="14"/>
  <c r="C100" i="14"/>
  <c r="C99" i="14"/>
  <c r="C98" i="14"/>
  <c r="C97" i="14"/>
  <c r="C96" i="14"/>
  <c r="C95" i="14"/>
  <c r="C92" i="14"/>
  <c r="C91" i="14"/>
  <c r="C90" i="14"/>
  <c r="C89" i="14"/>
  <c r="C88" i="14"/>
  <c r="C87" i="14"/>
  <c r="C86" i="14"/>
  <c r="O126" i="13"/>
  <c r="C124" i="13"/>
  <c r="C123" i="13"/>
  <c r="C122" i="13"/>
  <c r="C121" i="13"/>
  <c r="C120" i="13"/>
  <c r="C119" i="13"/>
  <c r="C118" i="13"/>
  <c r="C117" i="13"/>
  <c r="C116" i="13"/>
  <c r="C115" i="13"/>
  <c r="C111" i="13"/>
  <c r="C110" i="13"/>
  <c r="C109" i="13"/>
  <c r="C108" i="13"/>
  <c r="C107" i="13"/>
  <c r="C106" i="13"/>
  <c r="C105" i="13"/>
  <c r="C102" i="13"/>
  <c r="C101" i="13"/>
  <c r="C100" i="13"/>
  <c r="C99" i="13"/>
  <c r="C98" i="13"/>
  <c r="C97" i="13"/>
  <c r="C96" i="13"/>
  <c r="C95" i="13"/>
  <c r="C92" i="13"/>
  <c r="C91" i="13"/>
  <c r="C90" i="13"/>
  <c r="C89" i="13"/>
  <c r="C88" i="13"/>
  <c r="C87" i="13"/>
  <c r="C86" i="13"/>
  <c r="C124" i="12"/>
  <c r="C123" i="12"/>
  <c r="C122" i="12"/>
  <c r="C121" i="12"/>
  <c r="C120" i="12"/>
  <c r="C119" i="12"/>
  <c r="C118" i="12"/>
  <c r="C117" i="12"/>
  <c r="C116" i="12"/>
  <c r="C115" i="12"/>
  <c r="C111" i="12"/>
  <c r="C110" i="12"/>
  <c r="C109" i="12"/>
  <c r="C108" i="12"/>
  <c r="C107" i="12"/>
  <c r="C106" i="12"/>
  <c r="C105" i="12"/>
  <c r="C102" i="12"/>
  <c r="C101" i="12"/>
  <c r="C100" i="12"/>
  <c r="C99" i="12"/>
  <c r="C98" i="12"/>
  <c r="C97" i="12"/>
  <c r="C96" i="12"/>
  <c r="C95" i="12"/>
  <c r="C92" i="12"/>
  <c r="C91" i="12"/>
  <c r="C90" i="12"/>
  <c r="C89" i="12"/>
  <c r="C88" i="12"/>
  <c r="C87" i="12"/>
  <c r="C86" i="12"/>
  <c r="C124" i="11"/>
  <c r="C123" i="11"/>
  <c r="C122" i="11"/>
  <c r="C121" i="11"/>
  <c r="C120" i="11"/>
  <c r="C119" i="11"/>
  <c r="C118" i="11"/>
  <c r="C117" i="11"/>
  <c r="C116" i="11"/>
  <c r="C115" i="11"/>
  <c r="C111" i="11"/>
  <c r="C110" i="11"/>
  <c r="C109" i="11"/>
  <c r="C108" i="11"/>
  <c r="C107" i="11"/>
  <c r="C106" i="11"/>
  <c r="C105" i="11"/>
  <c r="C102" i="11"/>
  <c r="C101" i="11"/>
  <c r="C100" i="11"/>
  <c r="C99" i="11"/>
  <c r="C98" i="11"/>
  <c r="C97" i="11"/>
  <c r="C96" i="11"/>
  <c r="C95" i="11"/>
  <c r="C92" i="11"/>
  <c r="C91" i="11"/>
  <c r="C90" i="11"/>
  <c r="C89" i="11"/>
  <c r="C88" i="11"/>
  <c r="C87" i="11"/>
  <c r="C86" i="11"/>
  <c r="C124" i="10"/>
  <c r="C123" i="10"/>
  <c r="C122" i="10"/>
  <c r="C121" i="10"/>
  <c r="C120" i="10"/>
  <c r="C119" i="10"/>
  <c r="C118" i="10"/>
  <c r="C117" i="10"/>
  <c r="C116" i="10"/>
  <c r="C115" i="10"/>
  <c r="C111" i="10"/>
  <c r="C110" i="10"/>
  <c r="C109" i="10"/>
  <c r="C108" i="10"/>
  <c r="C107" i="10"/>
  <c r="C106" i="10"/>
  <c r="C105" i="10"/>
  <c r="C102" i="10"/>
  <c r="C101" i="10"/>
  <c r="C100" i="10"/>
  <c r="C99" i="10"/>
  <c r="C98" i="10"/>
  <c r="C97" i="10"/>
  <c r="C96" i="10"/>
  <c r="C95" i="10"/>
  <c r="C92" i="10"/>
  <c r="C91" i="10"/>
  <c r="C90" i="10"/>
  <c r="C89" i="10"/>
  <c r="C88" i="10"/>
  <c r="C87" i="10"/>
  <c r="C86" i="10"/>
  <c r="C111" i="9"/>
  <c r="C110" i="9"/>
  <c r="C109" i="9"/>
  <c r="C108" i="9"/>
  <c r="C107" i="9"/>
  <c r="C106" i="9"/>
  <c r="C105" i="9"/>
  <c r="C102" i="9"/>
  <c r="C101" i="9"/>
  <c r="C100" i="9"/>
  <c r="C99" i="9"/>
  <c r="C98" i="9"/>
  <c r="C97" i="9"/>
  <c r="C96" i="9"/>
  <c r="C95" i="9"/>
  <c r="C92" i="9"/>
  <c r="C91" i="9"/>
  <c r="C90" i="9"/>
  <c r="C89" i="9"/>
  <c r="C88" i="9"/>
  <c r="C87" i="9"/>
  <c r="C86" i="9"/>
  <c r="C124" i="8"/>
  <c r="C123" i="8"/>
  <c r="C122" i="8"/>
  <c r="C121" i="8"/>
  <c r="C120" i="8"/>
  <c r="C119" i="8"/>
  <c r="C118" i="8"/>
  <c r="C117" i="8"/>
  <c r="C116" i="8"/>
  <c r="C115" i="8"/>
  <c r="C111" i="8"/>
  <c r="C110" i="8"/>
  <c r="C109" i="8"/>
  <c r="C108" i="8"/>
  <c r="C107" i="8"/>
  <c r="C106" i="8"/>
  <c r="C105" i="8"/>
  <c r="C102" i="8"/>
  <c r="C101" i="8"/>
  <c r="C100" i="8"/>
  <c r="C99" i="8"/>
  <c r="C98" i="8"/>
  <c r="C97" i="8"/>
  <c r="C96" i="8"/>
  <c r="C95" i="8"/>
  <c r="C92" i="8"/>
  <c r="C91" i="8"/>
  <c r="C90" i="8"/>
  <c r="C89" i="8"/>
  <c r="C88" i="8"/>
  <c r="C87" i="8"/>
  <c r="C86" i="8"/>
  <c r="C124" i="7"/>
  <c r="C123" i="7"/>
  <c r="C122" i="7"/>
  <c r="C121" i="7"/>
  <c r="C120" i="7"/>
  <c r="C119" i="7"/>
  <c r="C118" i="7"/>
  <c r="C117" i="7"/>
  <c r="C116" i="7"/>
  <c r="C115" i="7"/>
  <c r="C111" i="7"/>
  <c r="C110" i="7"/>
  <c r="C109" i="7"/>
  <c r="C108" i="7"/>
  <c r="C107" i="7"/>
  <c r="C106" i="7"/>
  <c r="C105" i="7"/>
  <c r="C102" i="7"/>
  <c r="C101" i="7"/>
  <c r="C100" i="7"/>
  <c r="C98" i="7"/>
  <c r="C97" i="7"/>
  <c r="C96" i="7"/>
  <c r="C95" i="7"/>
  <c r="C92" i="7"/>
  <c r="C91" i="7"/>
  <c r="C90" i="7"/>
  <c r="C89" i="7"/>
  <c r="C88" i="7"/>
  <c r="C87" i="7"/>
  <c r="C86" i="7"/>
  <c r="C111" i="6" l="1"/>
  <c r="C110" i="6"/>
  <c r="C109" i="6"/>
  <c r="C108" i="6"/>
  <c r="C107" i="6"/>
  <c r="C106" i="6"/>
  <c r="C105" i="6"/>
  <c r="C102" i="6"/>
  <c r="C101" i="6"/>
  <c r="C100" i="6"/>
  <c r="C99" i="6"/>
  <c r="C98" i="6"/>
  <c r="C97" i="6"/>
  <c r="C96" i="6"/>
  <c r="C95" i="6"/>
  <c r="C92" i="6"/>
  <c r="C91" i="6"/>
  <c r="C90" i="6"/>
  <c r="C89" i="6"/>
  <c r="C88" i="6"/>
  <c r="C87" i="6"/>
  <c r="C86" i="6"/>
  <c r="E26" i="20"/>
  <c r="C124" i="6" l="1"/>
  <c r="C123" i="6"/>
  <c r="C122" i="6"/>
  <c r="C121" i="6"/>
  <c r="C120" i="6"/>
  <c r="C119" i="6"/>
  <c r="C118" i="6"/>
  <c r="C117" i="6"/>
  <c r="C116" i="6"/>
  <c r="C115" i="6"/>
  <c r="B84" i="6"/>
  <c r="B84" i="7" s="1"/>
  <c r="B84" i="8" s="1"/>
  <c r="B84" i="9" s="1"/>
  <c r="B84" i="10" s="1"/>
  <c r="B84" i="11" s="1"/>
  <c r="B84" i="12" s="1"/>
  <c r="B84" i="13" s="1"/>
  <c r="B84" i="14" s="1"/>
  <c r="B84" i="15" s="1"/>
  <c r="B84" i="16" s="1"/>
  <c r="A84" i="6"/>
  <c r="A84" i="7" s="1"/>
  <c r="A84" i="8" s="1"/>
  <c r="A84" i="9" s="1"/>
  <c r="A84" i="10" s="1"/>
  <c r="A84" i="11" s="1"/>
  <c r="A84" i="12" s="1"/>
  <c r="A84" i="13" s="1"/>
  <c r="A84" i="14" s="1"/>
  <c r="A84" i="15" s="1"/>
  <c r="A84" i="16" s="1"/>
  <c r="B124" i="6"/>
  <c r="B124" i="7" s="1"/>
  <c r="B124" i="8" s="1"/>
  <c r="B124" i="9" s="1"/>
  <c r="B124" i="10" s="1"/>
  <c r="B124" i="11" s="1"/>
  <c r="B124" i="12" s="1"/>
  <c r="B124" i="13" s="1"/>
  <c r="B124" i="14" s="1"/>
  <c r="B124" i="15" s="1"/>
  <c r="B124" i="16" s="1"/>
  <c r="A124" i="6"/>
  <c r="A124" i="7" s="1"/>
  <c r="A124" i="8" s="1"/>
  <c r="A124" i="9" s="1"/>
  <c r="A124" i="10" s="1"/>
  <c r="A124" i="11" s="1"/>
  <c r="A124" i="12" s="1"/>
  <c r="A124" i="13" s="1"/>
  <c r="A124" i="14" s="1"/>
  <c r="A124" i="15" s="1"/>
  <c r="A124" i="16" s="1"/>
  <c r="B123" i="6"/>
  <c r="B123" i="7" s="1"/>
  <c r="B123" i="8" s="1"/>
  <c r="B123" i="9" s="1"/>
  <c r="B123" i="10" s="1"/>
  <c r="B123" i="11" s="1"/>
  <c r="B123" i="12" s="1"/>
  <c r="B123" i="13" s="1"/>
  <c r="B123" i="14" s="1"/>
  <c r="B123" i="15" s="1"/>
  <c r="B123" i="16" s="1"/>
  <c r="A123" i="6"/>
  <c r="A123" i="7" s="1"/>
  <c r="A123" i="8" s="1"/>
  <c r="A123" i="9" s="1"/>
  <c r="A123" i="10" s="1"/>
  <c r="A123" i="11" s="1"/>
  <c r="A123" i="12" s="1"/>
  <c r="A123" i="13" s="1"/>
  <c r="A123" i="14" s="1"/>
  <c r="A123" i="15" s="1"/>
  <c r="A123" i="16" s="1"/>
  <c r="A122" i="6"/>
  <c r="A122" i="7" s="1"/>
  <c r="A122" i="8" s="1"/>
  <c r="A122" i="9" s="1"/>
  <c r="A122" i="10" s="1"/>
  <c r="A122" i="11" s="1"/>
  <c r="A122" i="12" s="1"/>
  <c r="A122" i="13" s="1"/>
  <c r="A122" i="14" s="1"/>
  <c r="A122" i="15" s="1"/>
  <c r="A122" i="16" s="1"/>
  <c r="B121" i="6"/>
  <c r="B121" i="7" s="1"/>
  <c r="B121" i="8" s="1"/>
  <c r="B121" i="9" s="1"/>
  <c r="B121" i="10" s="1"/>
  <c r="B121" i="11" s="1"/>
  <c r="B121" i="12" s="1"/>
  <c r="B121" i="13" s="1"/>
  <c r="B121" i="14" s="1"/>
  <c r="B121" i="15" s="1"/>
  <c r="B121" i="16" s="1"/>
  <c r="A121" i="6"/>
  <c r="A121" i="7" s="1"/>
  <c r="A121" i="8" s="1"/>
  <c r="A121" i="9" s="1"/>
  <c r="A121" i="10" s="1"/>
  <c r="A121" i="11" s="1"/>
  <c r="A121" i="12" s="1"/>
  <c r="A121" i="13" s="1"/>
  <c r="A121" i="14" s="1"/>
  <c r="A121" i="15" s="1"/>
  <c r="A121" i="16" s="1"/>
  <c r="B120" i="6"/>
  <c r="B120" i="7" s="1"/>
  <c r="B120" i="8" s="1"/>
  <c r="B120" i="9" s="1"/>
  <c r="B120" i="10" s="1"/>
  <c r="B120" i="11" s="1"/>
  <c r="B120" i="12" s="1"/>
  <c r="B120" i="13" s="1"/>
  <c r="B120" i="14" s="1"/>
  <c r="B120" i="15" s="1"/>
  <c r="B120" i="16" s="1"/>
  <c r="A120" i="6"/>
  <c r="A120" i="7" s="1"/>
  <c r="A120" i="8" s="1"/>
  <c r="A120" i="9" s="1"/>
  <c r="A120" i="10" s="1"/>
  <c r="A120" i="11" s="1"/>
  <c r="A120" i="12" s="1"/>
  <c r="A120" i="13" s="1"/>
  <c r="A120" i="14" s="1"/>
  <c r="A120" i="15" s="1"/>
  <c r="A120" i="16" s="1"/>
  <c r="B119" i="6"/>
  <c r="B119" i="7" s="1"/>
  <c r="B119" i="8" s="1"/>
  <c r="B119" i="9" s="1"/>
  <c r="B119" i="10" s="1"/>
  <c r="B119" i="11" s="1"/>
  <c r="B119" i="12" s="1"/>
  <c r="B119" i="13" s="1"/>
  <c r="B119" i="14" s="1"/>
  <c r="B119" i="15" s="1"/>
  <c r="B119" i="16" s="1"/>
  <c r="A119" i="6"/>
  <c r="A119" i="7" s="1"/>
  <c r="A119" i="8" s="1"/>
  <c r="A119" i="9" s="1"/>
  <c r="A119" i="10" s="1"/>
  <c r="A119" i="11" s="1"/>
  <c r="A119" i="12" s="1"/>
  <c r="A119" i="13" s="1"/>
  <c r="A119" i="14" s="1"/>
  <c r="A119" i="15" s="1"/>
  <c r="A119" i="16" s="1"/>
  <c r="B118" i="6"/>
  <c r="B118" i="7" s="1"/>
  <c r="B118" i="8" s="1"/>
  <c r="B118" i="9" s="1"/>
  <c r="B118" i="10" s="1"/>
  <c r="B118" i="11" s="1"/>
  <c r="B118" i="12" s="1"/>
  <c r="B118" i="13" s="1"/>
  <c r="B118" i="14" s="1"/>
  <c r="B118" i="15" s="1"/>
  <c r="B118" i="16" s="1"/>
  <c r="A118" i="6"/>
  <c r="A118" i="7" s="1"/>
  <c r="A118" i="8" s="1"/>
  <c r="A118" i="9" s="1"/>
  <c r="A118" i="10" s="1"/>
  <c r="A118" i="11" s="1"/>
  <c r="A118" i="12" s="1"/>
  <c r="A118" i="13" s="1"/>
  <c r="A118" i="14" s="1"/>
  <c r="A118" i="15" s="1"/>
  <c r="A118" i="16" s="1"/>
  <c r="B117" i="6"/>
  <c r="B117" i="7" s="1"/>
  <c r="B117" i="8" s="1"/>
  <c r="B117" i="9" s="1"/>
  <c r="B117" i="10" s="1"/>
  <c r="B117" i="11" s="1"/>
  <c r="B117" i="12" s="1"/>
  <c r="B117" i="13" s="1"/>
  <c r="B117" i="14" s="1"/>
  <c r="B117" i="15" s="1"/>
  <c r="B117" i="16" s="1"/>
  <c r="A117" i="6"/>
  <c r="A117" i="7" s="1"/>
  <c r="A117" i="8" s="1"/>
  <c r="A117" i="9" s="1"/>
  <c r="A117" i="10" s="1"/>
  <c r="A117" i="11" s="1"/>
  <c r="A117" i="12" s="1"/>
  <c r="A117" i="13" s="1"/>
  <c r="A117" i="14" s="1"/>
  <c r="A117" i="15" s="1"/>
  <c r="A117" i="16" s="1"/>
  <c r="B116" i="6"/>
  <c r="B116" i="7" s="1"/>
  <c r="B116" i="8" s="1"/>
  <c r="B116" i="9" s="1"/>
  <c r="B116" i="10" s="1"/>
  <c r="B116" i="11" s="1"/>
  <c r="B116" i="12" s="1"/>
  <c r="B116" i="13" s="1"/>
  <c r="B116" i="14" s="1"/>
  <c r="B116" i="15" s="1"/>
  <c r="B116" i="16" s="1"/>
  <c r="A116" i="6"/>
  <c r="A116" i="7" s="1"/>
  <c r="A116" i="8" s="1"/>
  <c r="A116" i="9" s="1"/>
  <c r="A116" i="10" s="1"/>
  <c r="A116" i="11" s="1"/>
  <c r="A116" i="12" s="1"/>
  <c r="A116" i="13" s="1"/>
  <c r="A116" i="14" s="1"/>
  <c r="A116" i="15" s="1"/>
  <c r="A116" i="16" s="1"/>
  <c r="B115" i="6"/>
  <c r="B115" i="7" s="1"/>
  <c r="B115" i="8" s="1"/>
  <c r="B115" i="9" s="1"/>
  <c r="B115" i="10" s="1"/>
  <c r="B115" i="11" s="1"/>
  <c r="B115" i="12" s="1"/>
  <c r="B115" i="13" s="1"/>
  <c r="B115" i="14" s="1"/>
  <c r="B115" i="15" s="1"/>
  <c r="B115" i="16" s="1"/>
  <c r="A115" i="6"/>
  <c r="A115" i="7" s="1"/>
  <c r="A115" i="8" s="1"/>
  <c r="A115" i="9" s="1"/>
  <c r="A115" i="10" s="1"/>
  <c r="A115" i="11" s="1"/>
  <c r="A115" i="12" s="1"/>
  <c r="A115" i="13" s="1"/>
  <c r="A115" i="14" s="1"/>
  <c r="A115" i="15" s="1"/>
  <c r="A115" i="16" s="1"/>
  <c r="B114" i="6"/>
  <c r="B114" i="7" s="1"/>
  <c r="B114" i="8" s="1"/>
  <c r="B114" i="9" s="1"/>
  <c r="B114" i="10" s="1"/>
  <c r="B114" i="11" s="1"/>
  <c r="B114" i="12" s="1"/>
  <c r="B114" i="13" s="1"/>
  <c r="B114" i="14" s="1"/>
  <c r="B114" i="15" s="1"/>
  <c r="B114" i="16" s="1"/>
  <c r="A114" i="6"/>
  <c r="A114" i="7" s="1"/>
  <c r="A114" i="8" s="1"/>
  <c r="A114" i="9" s="1"/>
  <c r="A114" i="10" s="1"/>
  <c r="A114" i="11" s="1"/>
  <c r="A114" i="12" s="1"/>
  <c r="A114" i="13" s="1"/>
  <c r="A114" i="14" s="1"/>
  <c r="A114" i="15" s="1"/>
  <c r="A114" i="16" s="1"/>
  <c r="B113" i="6"/>
  <c r="B113" i="7" s="1"/>
  <c r="B113" i="8" s="1"/>
  <c r="B113" i="9" s="1"/>
  <c r="B113" i="10" s="1"/>
  <c r="B113" i="11" s="1"/>
  <c r="B113" i="12" s="1"/>
  <c r="B113" i="13" s="1"/>
  <c r="B113" i="14" s="1"/>
  <c r="B113" i="15" s="1"/>
  <c r="B113" i="16" s="1"/>
  <c r="A113" i="6"/>
  <c r="A113" i="7" s="1"/>
  <c r="A113" i="8" s="1"/>
  <c r="A113" i="9" s="1"/>
  <c r="A113" i="10" s="1"/>
  <c r="A113" i="11" s="1"/>
  <c r="A113" i="12" s="1"/>
  <c r="A113" i="13" s="1"/>
  <c r="A113" i="14" s="1"/>
  <c r="A113" i="15" s="1"/>
  <c r="A113" i="16" s="1"/>
  <c r="B112" i="6"/>
  <c r="B112" i="7" s="1"/>
  <c r="B112" i="8" s="1"/>
  <c r="B112" i="9" s="1"/>
  <c r="B112" i="10" s="1"/>
  <c r="B112" i="11" s="1"/>
  <c r="B112" i="12" s="1"/>
  <c r="B112" i="13" s="1"/>
  <c r="B112" i="14" s="1"/>
  <c r="B112" i="15" s="1"/>
  <c r="B112" i="16" s="1"/>
  <c r="A112" i="6"/>
  <c r="A112" i="7" s="1"/>
  <c r="A112" i="8" s="1"/>
  <c r="A112" i="9" s="1"/>
  <c r="A112" i="10" s="1"/>
  <c r="A112" i="11" s="1"/>
  <c r="A112" i="12" s="1"/>
  <c r="A112" i="13" s="1"/>
  <c r="A112" i="14" s="1"/>
  <c r="A112" i="15" s="1"/>
  <c r="A112" i="16" s="1"/>
  <c r="B111" i="6"/>
  <c r="B111" i="7" s="1"/>
  <c r="B111" i="8" s="1"/>
  <c r="B111" i="9" s="1"/>
  <c r="B111" i="10" s="1"/>
  <c r="B111" i="11" s="1"/>
  <c r="B111" i="12" s="1"/>
  <c r="B111" i="13" s="1"/>
  <c r="B111" i="14" s="1"/>
  <c r="B111" i="15" s="1"/>
  <c r="B111" i="16" s="1"/>
  <c r="A111" i="6"/>
  <c r="A111" i="7" s="1"/>
  <c r="A111" i="8" s="1"/>
  <c r="A111" i="9" s="1"/>
  <c r="A111" i="10" s="1"/>
  <c r="A111" i="11" s="1"/>
  <c r="A111" i="12" s="1"/>
  <c r="A111" i="13" s="1"/>
  <c r="A111" i="14" s="1"/>
  <c r="A111" i="15" s="1"/>
  <c r="A111" i="16" s="1"/>
  <c r="B110" i="6"/>
  <c r="B110" i="7" s="1"/>
  <c r="B110" i="8" s="1"/>
  <c r="B110" i="9" s="1"/>
  <c r="B110" i="10" s="1"/>
  <c r="B110" i="11" s="1"/>
  <c r="B110" i="12" s="1"/>
  <c r="B110" i="13" s="1"/>
  <c r="B110" i="14" s="1"/>
  <c r="B110" i="15" s="1"/>
  <c r="B110" i="16" s="1"/>
  <c r="A110" i="6"/>
  <c r="A110" i="7" s="1"/>
  <c r="A110" i="8" s="1"/>
  <c r="A110" i="9" s="1"/>
  <c r="A110" i="10" s="1"/>
  <c r="A110" i="11" s="1"/>
  <c r="A110" i="12" s="1"/>
  <c r="A110" i="13" s="1"/>
  <c r="A110" i="14" s="1"/>
  <c r="A110" i="15" s="1"/>
  <c r="A110" i="16" s="1"/>
  <c r="B109" i="6"/>
  <c r="B109" i="7" s="1"/>
  <c r="B109" i="8" s="1"/>
  <c r="B109" i="9" s="1"/>
  <c r="B109" i="10" s="1"/>
  <c r="B109" i="11" s="1"/>
  <c r="B109" i="12" s="1"/>
  <c r="B109" i="13" s="1"/>
  <c r="B109" i="14" s="1"/>
  <c r="B109" i="15" s="1"/>
  <c r="B109" i="16" s="1"/>
  <c r="A109" i="6"/>
  <c r="A109" i="7" s="1"/>
  <c r="A109" i="8" s="1"/>
  <c r="A109" i="9" s="1"/>
  <c r="A109" i="10" s="1"/>
  <c r="A109" i="11" s="1"/>
  <c r="A109" i="12" s="1"/>
  <c r="A109" i="13" s="1"/>
  <c r="A109" i="14" s="1"/>
  <c r="A109" i="15" s="1"/>
  <c r="A109" i="16" s="1"/>
  <c r="B108" i="6"/>
  <c r="B108" i="7" s="1"/>
  <c r="B108" i="8" s="1"/>
  <c r="B108" i="9" s="1"/>
  <c r="B108" i="10" s="1"/>
  <c r="B108" i="11" s="1"/>
  <c r="B108" i="12" s="1"/>
  <c r="B108" i="13" s="1"/>
  <c r="B108" i="14" s="1"/>
  <c r="B108" i="15" s="1"/>
  <c r="B108" i="16" s="1"/>
  <c r="A108" i="6"/>
  <c r="A108" i="7" s="1"/>
  <c r="A108" i="8" s="1"/>
  <c r="A108" i="9" s="1"/>
  <c r="A108" i="10" s="1"/>
  <c r="A108" i="11" s="1"/>
  <c r="A108" i="12" s="1"/>
  <c r="A108" i="13" s="1"/>
  <c r="A108" i="14" s="1"/>
  <c r="A108" i="15" s="1"/>
  <c r="A108" i="16" s="1"/>
  <c r="B107" i="6"/>
  <c r="B107" i="7" s="1"/>
  <c r="B107" i="8" s="1"/>
  <c r="B107" i="9" s="1"/>
  <c r="B107" i="10" s="1"/>
  <c r="B107" i="11" s="1"/>
  <c r="B107" i="12" s="1"/>
  <c r="B107" i="13" s="1"/>
  <c r="B107" i="14" s="1"/>
  <c r="B107" i="15" s="1"/>
  <c r="B107" i="16" s="1"/>
  <c r="A107" i="6"/>
  <c r="A107" i="7" s="1"/>
  <c r="A107" i="8" s="1"/>
  <c r="A107" i="9" s="1"/>
  <c r="A107" i="10" s="1"/>
  <c r="A107" i="11" s="1"/>
  <c r="A107" i="12" s="1"/>
  <c r="A107" i="13" s="1"/>
  <c r="A107" i="14" s="1"/>
  <c r="A107" i="15" s="1"/>
  <c r="A107" i="16" s="1"/>
  <c r="B106" i="6"/>
  <c r="B106" i="7" s="1"/>
  <c r="B106" i="8" s="1"/>
  <c r="B106" i="9" s="1"/>
  <c r="B106" i="10" s="1"/>
  <c r="B106" i="11" s="1"/>
  <c r="B106" i="12" s="1"/>
  <c r="B106" i="13" s="1"/>
  <c r="B106" i="14" s="1"/>
  <c r="B106" i="15" s="1"/>
  <c r="B106" i="16" s="1"/>
  <c r="A106" i="6"/>
  <c r="A106" i="7" s="1"/>
  <c r="A106" i="8" s="1"/>
  <c r="A106" i="9" s="1"/>
  <c r="A106" i="10" s="1"/>
  <c r="A106" i="11" s="1"/>
  <c r="A106" i="12" s="1"/>
  <c r="A106" i="13" s="1"/>
  <c r="A106" i="14" s="1"/>
  <c r="A106" i="15" s="1"/>
  <c r="A106" i="16" s="1"/>
  <c r="B105" i="6"/>
  <c r="B105" i="7" s="1"/>
  <c r="B105" i="8" s="1"/>
  <c r="B105" i="9" s="1"/>
  <c r="B105" i="10" s="1"/>
  <c r="B105" i="11" s="1"/>
  <c r="B105" i="12" s="1"/>
  <c r="B105" i="13" s="1"/>
  <c r="B105" i="14" s="1"/>
  <c r="B105" i="15" s="1"/>
  <c r="B105" i="16" s="1"/>
  <c r="A105" i="6"/>
  <c r="A105" i="7" s="1"/>
  <c r="A105" i="8" s="1"/>
  <c r="A105" i="9" s="1"/>
  <c r="A105" i="10" s="1"/>
  <c r="A105" i="11" s="1"/>
  <c r="A105" i="12" s="1"/>
  <c r="A105" i="13" s="1"/>
  <c r="A105" i="14" s="1"/>
  <c r="A105" i="15" s="1"/>
  <c r="A105" i="16" s="1"/>
  <c r="B104" i="6"/>
  <c r="B104" i="7" s="1"/>
  <c r="B104" i="8" s="1"/>
  <c r="B104" i="9" s="1"/>
  <c r="B104" i="10" s="1"/>
  <c r="B104" i="11" s="1"/>
  <c r="B104" i="12" s="1"/>
  <c r="B104" i="13" s="1"/>
  <c r="B104" i="14" s="1"/>
  <c r="B104" i="15" s="1"/>
  <c r="B104" i="16" s="1"/>
  <c r="A104" i="6"/>
  <c r="A104" i="7" s="1"/>
  <c r="A104" i="8" s="1"/>
  <c r="A104" i="9" s="1"/>
  <c r="A104" i="10" s="1"/>
  <c r="A104" i="11" s="1"/>
  <c r="A104" i="12" s="1"/>
  <c r="A104" i="13" s="1"/>
  <c r="A104" i="14" s="1"/>
  <c r="A104" i="15" s="1"/>
  <c r="A104" i="16" s="1"/>
  <c r="B103" i="6"/>
  <c r="B103" i="7" s="1"/>
  <c r="B103" i="8" s="1"/>
  <c r="B103" i="9" s="1"/>
  <c r="B103" i="10" s="1"/>
  <c r="B103" i="11" s="1"/>
  <c r="B103" i="12" s="1"/>
  <c r="B103" i="13" s="1"/>
  <c r="B103" i="14" s="1"/>
  <c r="B103" i="15" s="1"/>
  <c r="B103" i="16" s="1"/>
  <c r="A103" i="6"/>
  <c r="A103" i="7" s="1"/>
  <c r="A103" i="8" s="1"/>
  <c r="A103" i="9" s="1"/>
  <c r="A103" i="10" s="1"/>
  <c r="A103" i="11" s="1"/>
  <c r="A103" i="12" s="1"/>
  <c r="A103" i="13" s="1"/>
  <c r="A103" i="14" s="1"/>
  <c r="A103" i="15" s="1"/>
  <c r="A103" i="16" s="1"/>
  <c r="B102" i="6"/>
  <c r="B102" i="7" s="1"/>
  <c r="B102" i="8" s="1"/>
  <c r="B102" i="9" s="1"/>
  <c r="B102" i="10" s="1"/>
  <c r="B102" i="11" s="1"/>
  <c r="B102" i="12" s="1"/>
  <c r="B102" i="13" s="1"/>
  <c r="B102" i="14" s="1"/>
  <c r="B102" i="15" s="1"/>
  <c r="B102" i="16" s="1"/>
  <c r="A102" i="6"/>
  <c r="A102" i="7" s="1"/>
  <c r="A102" i="8" s="1"/>
  <c r="A102" i="9" s="1"/>
  <c r="A102" i="10" s="1"/>
  <c r="A102" i="11" s="1"/>
  <c r="A102" i="12" s="1"/>
  <c r="A102" i="13" s="1"/>
  <c r="A102" i="14" s="1"/>
  <c r="A102" i="15" s="1"/>
  <c r="A102" i="16" s="1"/>
  <c r="B101" i="6"/>
  <c r="B101" i="7" s="1"/>
  <c r="B101" i="8" s="1"/>
  <c r="B101" i="9" s="1"/>
  <c r="B101" i="10" s="1"/>
  <c r="B101" i="11" s="1"/>
  <c r="B101" i="12" s="1"/>
  <c r="B101" i="13" s="1"/>
  <c r="B101" i="14" s="1"/>
  <c r="B101" i="15" s="1"/>
  <c r="B101" i="16" s="1"/>
  <c r="A101" i="6"/>
  <c r="A101" i="7" s="1"/>
  <c r="A101" i="8" s="1"/>
  <c r="A101" i="9" s="1"/>
  <c r="A101" i="10" s="1"/>
  <c r="A101" i="11" s="1"/>
  <c r="A101" i="12" s="1"/>
  <c r="A101" i="13" s="1"/>
  <c r="A101" i="14" s="1"/>
  <c r="A101" i="15" s="1"/>
  <c r="A101" i="16" s="1"/>
  <c r="B100" i="6"/>
  <c r="B100" i="7" s="1"/>
  <c r="B100" i="8" s="1"/>
  <c r="B100" i="9" s="1"/>
  <c r="B100" i="10" s="1"/>
  <c r="B100" i="11" s="1"/>
  <c r="B100" i="12" s="1"/>
  <c r="B100" i="13" s="1"/>
  <c r="B100" i="14" s="1"/>
  <c r="B100" i="15" s="1"/>
  <c r="B100" i="16" s="1"/>
  <c r="A100" i="6"/>
  <c r="A100" i="7" s="1"/>
  <c r="A100" i="8" s="1"/>
  <c r="A100" i="9" s="1"/>
  <c r="A100" i="10" s="1"/>
  <c r="A100" i="11" s="1"/>
  <c r="A100" i="12" s="1"/>
  <c r="A100" i="13" s="1"/>
  <c r="A100" i="14" s="1"/>
  <c r="A100" i="15" s="1"/>
  <c r="A100" i="16" s="1"/>
  <c r="B99" i="6"/>
  <c r="B99" i="7" s="1"/>
  <c r="B99" i="8" s="1"/>
  <c r="B99" i="9" s="1"/>
  <c r="B99" i="10" s="1"/>
  <c r="B99" i="11" s="1"/>
  <c r="B99" i="12" s="1"/>
  <c r="B99" i="13" s="1"/>
  <c r="B99" i="14" s="1"/>
  <c r="B99" i="15" s="1"/>
  <c r="B99" i="16" s="1"/>
  <c r="A99" i="6"/>
  <c r="A99" i="7" s="1"/>
  <c r="A99" i="8" s="1"/>
  <c r="A99" i="9" s="1"/>
  <c r="A99" i="10" s="1"/>
  <c r="A99" i="11" s="1"/>
  <c r="A99" i="12" s="1"/>
  <c r="A99" i="13" s="1"/>
  <c r="A99" i="14" s="1"/>
  <c r="A99" i="15" s="1"/>
  <c r="A99" i="16" s="1"/>
  <c r="B98" i="6"/>
  <c r="B98" i="7" s="1"/>
  <c r="B98" i="8" s="1"/>
  <c r="B98" i="9" s="1"/>
  <c r="B98" i="10" s="1"/>
  <c r="B98" i="11" s="1"/>
  <c r="B98" i="12" s="1"/>
  <c r="B98" i="13" s="1"/>
  <c r="B98" i="14" s="1"/>
  <c r="B98" i="15" s="1"/>
  <c r="B98" i="16" s="1"/>
  <c r="A98" i="6"/>
  <c r="A98" i="7" s="1"/>
  <c r="A98" i="8" s="1"/>
  <c r="A98" i="9" s="1"/>
  <c r="A98" i="10" s="1"/>
  <c r="A98" i="11" s="1"/>
  <c r="A98" i="12" s="1"/>
  <c r="A98" i="13" s="1"/>
  <c r="A98" i="14" s="1"/>
  <c r="A98" i="15" s="1"/>
  <c r="A98" i="16" s="1"/>
  <c r="B97" i="6"/>
  <c r="B97" i="7" s="1"/>
  <c r="B97" i="8" s="1"/>
  <c r="B97" i="9" s="1"/>
  <c r="B97" i="10" s="1"/>
  <c r="B97" i="11" s="1"/>
  <c r="B97" i="12" s="1"/>
  <c r="B97" i="13" s="1"/>
  <c r="B97" i="14" s="1"/>
  <c r="B97" i="15" s="1"/>
  <c r="B97" i="16" s="1"/>
  <c r="A97" i="6"/>
  <c r="A97" i="7" s="1"/>
  <c r="A97" i="8" s="1"/>
  <c r="A97" i="9" s="1"/>
  <c r="A97" i="10" s="1"/>
  <c r="A97" i="11" s="1"/>
  <c r="A97" i="12" s="1"/>
  <c r="A97" i="13" s="1"/>
  <c r="A97" i="14" s="1"/>
  <c r="A97" i="15" s="1"/>
  <c r="A97" i="16" s="1"/>
  <c r="B96" i="6"/>
  <c r="B96" i="7" s="1"/>
  <c r="B96" i="8" s="1"/>
  <c r="B96" i="9" s="1"/>
  <c r="B96" i="10" s="1"/>
  <c r="B96" i="11" s="1"/>
  <c r="B96" i="12" s="1"/>
  <c r="B96" i="13" s="1"/>
  <c r="B96" i="14" s="1"/>
  <c r="B96" i="15" s="1"/>
  <c r="B96" i="16" s="1"/>
  <c r="A96" i="6"/>
  <c r="A96" i="7" s="1"/>
  <c r="A96" i="8" s="1"/>
  <c r="A96" i="9" s="1"/>
  <c r="A96" i="10" s="1"/>
  <c r="A96" i="11" s="1"/>
  <c r="A96" i="12" s="1"/>
  <c r="A96" i="13" s="1"/>
  <c r="A96" i="14" s="1"/>
  <c r="A96" i="15" s="1"/>
  <c r="A96" i="16" s="1"/>
  <c r="B95" i="6"/>
  <c r="B95" i="7" s="1"/>
  <c r="B95" i="8" s="1"/>
  <c r="B95" i="9" s="1"/>
  <c r="B95" i="10" s="1"/>
  <c r="B95" i="11" s="1"/>
  <c r="B95" i="12" s="1"/>
  <c r="B95" i="13" s="1"/>
  <c r="B95" i="14" s="1"/>
  <c r="B95" i="15" s="1"/>
  <c r="B95" i="16" s="1"/>
  <c r="A95" i="6"/>
  <c r="A95" i="7" s="1"/>
  <c r="A95" i="8" s="1"/>
  <c r="A95" i="9" s="1"/>
  <c r="A95" i="10" s="1"/>
  <c r="A95" i="11" s="1"/>
  <c r="A95" i="12" s="1"/>
  <c r="A95" i="13" s="1"/>
  <c r="A95" i="14" s="1"/>
  <c r="A95" i="15" s="1"/>
  <c r="A95" i="16" s="1"/>
  <c r="B94" i="6"/>
  <c r="B94" i="7" s="1"/>
  <c r="B94" i="8" s="1"/>
  <c r="B94" i="9" s="1"/>
  <c r="B94" i="10" s="1"/>
  <c r="B94" i="11" s="1"/>
  <c r="B94" i="12" s="1"/>
  <c r="B94" i="13" s="1"/>
  <c r="B94" i="14" s="1"/>
  <c r="B94" i="15" s="1"/>
  <c r="B94" i="16" s="1"/>
  <c r="A94" i="6"/>
  <c r="A94" i="7" s="1"/>
  <c r="A94" i="8" s="1"/>
  <c r="A94" i="9" s="1"/>
  <c r="A94" i="10" s="1"/>
  <c r="A94" i="11" s="1"/>
  <c r="A94" i="12" s="1"/>
  <c r="A94" i="13" s="1"/>
  <c r="A94" i="14" s="1"/>
  <c r="A94" i="15" s="1"/>
  <c r="A94" i="16" s="1"/>
  <c r="B93" i="6"/>
  <c r="B93" i="7" s="1"/>
  <c r="B93" i="8" s="1"/>
  <c r="B93" i="9" s="1"/>
  <c r="B93" i="10" s="1"/>
  <c r="B93" i="11" s="1"/>
  <c r="B93" i="12" s="1"/>
  <c r="B93" i="13" s="1"/>
  <c r="B93" i="14" s="1"/>
  <c r="B93" i="15" s="1"/>
  <c r="B93" i="16" s="1"/>
  <c r="A93" i="6"/>
  <c r="A93" i="7" s="1"/>
  <c r="A93" i="8" s="1"/>
  <c r="A93" i="9" s="1"/>
  <c r="A93" i="10" s="1"/>
  <c r="A93" i="11" s="1"/>
  <c r="A93" i="12" s="1"/>
  <c r="A93" i="13" s="1"/>
  <c r="A93" i="14" s="1"/>
  <c r="A93" i="15" s="1"/>
  <c r="A93" i="16" s="1"/>
  <c r="B92" i="6"/>
  <c r="B92" i="7" s="1"/>
  <c r="B92" i="8" s="1"/>
  <c r="B92" i="9" s="1"/>
  <c r="B92" i="10" s="1"/>
  <c r="B92" i="11" s="1"/>
  <c r="B92" i="12" s="1"/>
  <c r="B92" i="13" s="1"/>
  <c r="B92" i="14" s="1"/>
  <c r="B92" i="15" s="1"/>
  <c r="B92" i="16" s="1"/>
  <c r="A92" i="6"/>
  <c r="A92" i="7" s="1"/>
  <c r="A92" i="8" s="1"/>
  <c r="A92" i="9" s="1"/>
  <c r="A92" i="10" s="1"/>
  <c r="A92" i="11" s="1"/>
  <c r="A92" i="12" s="1"/>
  <c r="A92" i="13" s="1"/>
  <c r="A92" i="14" s="1"/>
  <c r="A92" i="15" s="1"/>
  <c r="A92" i="16" s="1"/>
  <c r="B91" i="6"/>
  <c r="B91" i="7" s="1"/>
  <c r="B91" i="8" s="1"/>
  <c r="B91" i="9" s="1"/>
  <c r="B91" i="10" s="1"/>
  <c r="B91" i="11" s="1"/>
  <c r="B91" i="12" s="1"/>
  <c r="B91" i="13" s="1"/>
  <c r="B91" i="14" s="1"/>
  <c r="B91" i="15" s="1"/>
  <c r="B91" i="16" s="1"/>
  <c r="A91" i="6"/>
  <c r="A91" i="7" s="1"/>
  <c r="A91" i="8" s="1"/>
  <c r="A91" i="9" s="1"/>
  <c r="A91" i="10" s="1"/>
  <c r="A91" i="11" s="1"/>
  <c r="A91" i="12" s="1"/>
  <c r="A91" i="13" s="1"/>
  <c r="A91" i="14" s="1"/>
  <c r="A91" i="15" s="1"/>
  <c r="A91" i="16" s="1"/>
  <c r="B90" i="6"/>
  <c r="B90" i="7" s="1"/>
  <c r="B90" i="8" s="1"/>
  <c r="B90" i="9" s="1"/>
  <c r="B90" i="10" s="1"/>
  <c r="B90" i="11" s="1"/>
  <c r="B90" i="12" s="1"/>
  <c r="B90" i="13" s="1"/>
  <c r="B90" i="14" s="1"/>
  <c r="B90" i="15" s="1"/>
  <c r="B90" i="16" s="1"/>
  <c r="A90" i="6"/>
  <c r="A90" i="7" s="1"/>
  <c r="A90" i="8" s="1"/>
  <c r="A90" i="9" s="1"/>
  <c r="A90" i="10" s="1"/>
  <c r="A90" i="11" s="1"/>
  <c r="A90" i="12" s="1"/>
  <c r="A90" i="13" s="1"/>
  <c r="A90" i="14" s="1"/>
  <c r="A90" i="15" s="1"/>
  <c r="A90" i="16" s="1"/>
  <c r="B89" i="6"/>
  <c r="B89" i="7" s="1"/>
  <c r="B89" i="8" s="1"/>
  <c r="B89" i="9" s="1"/>
  <c r="B89" i="10" s="1"/>
  <c r="B89" i="11" s="1"/>
  <c r="B89" i="12" s="1"/>
  <c r="B89" i="13" s="1"/>
  <c r="B89" i="14" s="1"/>
  <c r="B89" i="15" s="1"/>
  <c r="B89" i="16" s="1"/>
  <c r="A89" i="6"/>
  <c r="A89" i="7" s="1"/>
  <c r="A89" i="8" s="1"/>
  <c r="A89" i="9" s="1"/>
  <c r="A89" i="10" s="1"/>
  <c r="A89" i="11" s="1"/>
  <c r="A89" i="12" s="1"/>
  <c r="A89" i="13" s="1"/>
  <c r="A89" i="14" s="1"/>
  <c r="A89" i="15" s="1"/>
  <c r="A89" i="16" s="1"/>
  <c r="B88" i="6"/>
  <c r="B88" i="7" s="1"/>
  <c r="B88" i="8" s="1"/>
  <c r="B88" i="9" s="1"/>
  <c r="B88" i="10" s="1"/>
  <c r="B88" i="11" s="1"/>
  <c r="B88" i="12" s="1"/>
  <c r="B88" i="13" s="1"/>
  <c r="B88" i="14" s="1"/>
  <c r="B88" i="15" s="1"/>
  <c r="B88" i="16" s="1"/>
  <c r="A88" i="6"/>
  <c r="A88" i="7" s="1"/>
  <c r="A88" i="8" s="1"/>
  <c r="A88" i="9" s="1"/>
  <c r="A88" i="10" s="1"/>
  <c r="A88" i="11" s="1"/>
  <c r="A88" i="12" s="1"/>
  <c r="A88" i="13" s="1"/>
  <c r="A88" i="14" s="1"/>
  <c r="A88" i="15" s="1"/>
  <c r="A88" i="16" s="1"/>
  <c r="B87" i="6"/>
  <c r="B87" i="7" s="1"/>
  <c r="B87" i="8" s="1"/>
  <c r="B87" i="9" s="1"/>
  <c r="B87" i="10" s="1"/>
  <c r="B87" i="11" s="1"/>
  <c r="B87" i="12" s="1"/>
  <c r="B87" i="13" s="1"/>
  <c r="B87" i="14" s="1"/>
  <c r="B87" i="15" s="1"/>
  <c r="B87" i="16" s="1"/>
  <c r="A87" i="6"/>
  <c r="A87" i="7" s="1"/>
  <c r="A87" i="8" s="1"/>
  <c r="A87" i="9" s="1"/>
  <c r="A87" i="10" s="1"/>
  <c r="A87" i="11" s="1"/>
  <c r="A87" i="12" s="1"/>
  <c r="A87" i="13" s="1"/>
  <c r="A87" i="14" s="1"/>
  <c r="A87" i="15" s="1"/>
  <c r="A87" i="16" s="1"/>
  <c r="B86" i="6"/>
  <c r="A86" i="6"/>
  <c r="A86" i="7" s="1"/>
  <c r="A86" i="8" s="1"/>
  <c r="A86" i="9" s="1"/>
  <c r="A86" i="10" s="1"/>
  <c r="A86" i="11" s="1"/>
  <c r="A86" i="12" s="1"/>
  <c r="A86" i="13" s="1"/>
  <c r="A86" i="14" s="1"/>
  <c r="A86" i="15" s="1"/>
  <c r="A86" i="16" s="1"/>
  <c r="B85" i="6"/>
  <c r="B85" i="7" s="1"/>
  <c r="B85" i="8" s="1"/>
  <c r="B85" i="9" s="1"/>
  <c r="B85" i="10" s="1"/>
  <c r="B85" i="11" s="1"/>
  <c r="B85" i="12" s="1"/>
  <c r="B85" i="13" s="1"/>
  <c r="B85" i="14" s="1"/>
  <c r="B85" i="15" s="1"/>
  <c r="B85" i="16" s="1"/>
  <c r="A85" i="6"/>
  <c r="A85" i="7" s="1"/>
  <c r="A85" i="8" s="1"/>
  <c r="A85" i="9" s="1"/>
  <c r="A85" i="10" s="1"/>
  <c r="A85" i="11" s="1"/>
  <c r="A85" i="12" s="1"/>
  <c r="A85" i="13" s="1"/>
  <c r="A85" i="14" s="1"/>
  <c r="A85" i="15" s="1"/>
  <c r="A85" i="16" s="1"/>
  <c r="Q113" i="16"/>
  <c r="P113" i="16"/>
  <c r="K113" i="16"/>
  <c r="H113" i="16"/>
  <c r="C113" i="16"/>
  <c r="Q104" i="16"/>
  <c r="P104" i="16"/>
  <c r="K104" i="16"/>
  <c r="H104" i="16"/>
  <c r="C104" i="16"/>
  <c r="Q94" i="16"/>
  <c r="P94" i="16"/>
  <c r="K94" i="16"/>
  <c r="H94" i="16"/>
  <c r="C94" i="16"/>
  <c r="Q85" i="16"/>
  <c r="P85" i="16"/>
  <c r="K85" i="16"/>
  <c r="H85" i="16"/>
  <c r="C85" i="16"/>
  <c r="Q113" i="15"/>
  <c r="P113" i="15"/>
  <c r="K113" i="15"/>
  <c r="H113" i="15"/>
  <c r="C113" i="15"/>
  <c r="Q104" i="15"/>
  <c r="P104" i="15"/>
  <c r="K104" i="15"/>
  <c r="H104" i="15"/>
  <c r="C104" i="15"/>
  <c r="Q94" i="15"/>
  <c r="P94" i="15"/>
  <c r="K94" i="15"/>
  <c r="H94" i="15"/>
  <c r="C94" i="15"/>
  <c r="Q85" i="15"/>
  <c r="P85" i="15"/>
  <c r="K85" i="15"/>
  <c r="H85" i="15"/>
  <c r="C85" i="15"/>
  <c r="Q113" i="14"/>
  <c r="P113" i="14"/>
  <c r="K113" i="14"/>
  <c r="H113" i="14"/>
  <c r="C113" i="14"/>
  <c r="Q104" i="14"/>
  <c r="P104" i="14"/>
  <c r="K104" i="14"/>
  <c r="H104" i="14"/>
  <c r="C104" i="14"/>
  <c r="Q94" i="14"/>
  <c r="P94" i="14"/>
  <c r="K94" i="14"/>
  <c r="H94" i="14"/>
  <c r="C94" i="14"/>
  <c r="Q85" i="14"/>
  <c r="P85" i="14"/>
  <c r="K85" i="14"/>
  <c r="H85" i="14"/>
  <c r="C85" i="14"/>
  <c r="Q113" i="13"/>
  <c r="P113" i="13"/>
  <c r="K113" i="13"/>
  <c r="H113" i="13"/>
  <c r="C113" i="13"/>
  <c r="Q104" i="13"/>
  <c r="P104" i="13"/>
  <c r="K104" i="13"/>
  <c r="H104" i="13"/>
  <c r="C104" i="13"/>
  <c r="Q94" i="13"/>
  <c r="P94" i="13"/>
  <c r="K94" i="13"/>
  <c r="H94" i="13"/>
  <c r="C94" i="13"/>
  <c r="Q85" i="13"/>
  <c r="P85" i="13"/>
  <c r="K85" i="13"/>
  <c r="H85" i="13"/>
  <c r="C85" i="13"/>
  <c r="Q113" i="12"/>
  <c r="P113" i="12"/>
  <c r="K113" i="12"/>
  <c r="H113" i="12"/>
  <c r="C113" i="12"/>
  <c r="Q104" i="12"/>
  <c r="P104" i="12"/>
  <c r="K104" i="12"/>
  <c r="H104" i="12"/>
  <c r="C104" i="12"/>
  <c r="Q94" i="12"/>
  <c r="P94" i="12"/>
  <c r="K94" i="12"/>
  <c r="H94" i="12"/>
  <c r="C94" i="12"/>
  <c r="Q85" i="12"/>
  <c r="P85" i="12"/>
  <c r="K85" i="12"/>
  <c r="H85" i="12"/>
  <c r="C85" i="12"/>
  <c r="Q113" i="11"/>
  <c r="P113" i="11"/>
  <c r="K113" i="11"/>
  <c r="H113" i="11"/>
  <c r="C113" i="11"/>
  <c r="Q104" i="11"/>
  <c r="P104" i="11"/>
  <c r="K104" i="11"/>
  <c r="H104" i="11"/>
  <c r="C104" i="11"/>
  <c r="Q94" i="11"/>
  <c r="P94" i="11"/>
  <c r="K94" i="11"/>
  <c r="H94" i="11"/>
  <c r="C94" i="11"/>
  <c r="Q85" i="11"/>
  <c r="P85" i="11"/>
  <c r="K85" i="11"/>
  <c r="H85" i="11"/>
  <c r="C85" i="11"/>
  <c r="Q113" i="10"/>
  <c r="P113" i="10"/>
  <c r="K113" i="10"/>
  <c r="H113" i="10"/>
  <c r="C113" i="10"/>
  <c r="Q104" i="10"/>
  <c r="P104" i="10"/>
  <c r="K104" i="10"/>
  <c r="H104" i="10"/>
  <c r="C104" i="10"/>
  <c r="Q94" i="10"/>
  <c r="P94" i="10"/>
  <c r="K94" i="10"/>
  <c r="H94" i="10"/>
  <c r="C94" i="10"/>
  <c r="Q85" i="10"/>
  <c r="P85" i="10"/>
  <c r="K85" i="10"/>
  <c r="H85" i="10"/>
  <c r="C85" i="10"/>
  <c r="Q113" i="9"/>
  <c r="P113" i="9"/>
  <c r="K113" i="9"/>
  <c r="H113" i="9"/>
  <c r="C113" i="9"/>
  <c r="Q104" i="9"/>
  <c r="P104" i="9"/>
  <c r="K104" i="9"/>
  <c r="H104" i="9"/>
  <c r="C104" i="9"/>
  <c r="Q94" i="9"/>
  <c r="P94" i="9"/>
  <c r="K94" i="9"/>
  <c r="H94" i="9"/>
  <c r="C94" i="9"/>
  <c r="Q85" i="9"/>
  <c r="P85" i="9"/>
  <c r="K85" i="9"/>
  <c r="H85" i="9"/>
  <c r="C85" i="9"/>
  <c r="Q113" i="8"/>
  <c r="P113" i="8"/>
  <c r="K113" i="8"/>
  <c r="H113" i="8"/>
  <c r="C113" i="8"/>
  <c r="Q104" i="8"/>
  <c r="P104" i="8"/>
  <c r="K104" i="8"/>
  <c r="H104" i="8"/>
  <c r="C104" i="8"/>
  <c r="Q94" i="8"/>
  <c r="P94" i="8"/>
  <c r="K94" i="8"/>
  <c r="H94" i="8"/>
  <c r="C94" i="8"/>
  <c r="Q85" i="8"/>
  <c r="P85" i="8"/>
  <c r="K85" i="8"/>
  <c r="H85" i="8"/>
  <c r="C85" i="8"/>
  <c r="Q113" i="7"/>
  <c r="P113" i="7"/>
  <c r="K113" i="7"/>
  <c r="H113" i="7"/>
  <c r="C113" i="7"/>
  <c r="Q104" i="7"/>
  <c r="P104" i="7"/>
  <c r="K104" i="7"/>
  <c r="H104" i="7"/>
  <c r="C104" i="7"/>
  <c r="Q94" i="7"/>
  <c r="P94" i="7"/>
  <c r="K94" i="7"/>
  <c r="H94" i="7"/>
  <c r="C94" i="7"/>
  <c r="Q85" i="7"/>
  <c r="P85" i="7"/>
  <c r="K85" i="7"/>
  <c r="H85" i="7"/>
  <c r="C85" i="7"/>
  <c r="Q113" i="6"/>
  <c r="P113" i="6"/>
  <c r="K113" i="6"/>
  <c r="H113" i="6"/>
  <c r="Q104" i="6"/>
  <c r="P104" i="6"/>
  <c r="K104" i="6"/>
  <c r="H104" i="6"/>
  <c r="Q94" i="6"/>
  <c r="P94" i="6"/>
  <c r="K94" i="6"/>
  <c r="H94" i="6"/>
  <c r="C94" i="6"/>
  <c r="Q85" i="6"/>
  <c r="P85" i="6"/>
  <c r="K85" i="6"/>
  <c r="H85" i="6"/>
  <c r="C85" i="6"/>
  <c r="B86" i="7" l="1"/>
  <c r="C113" i="6"/>
  <c r="C104" i="6"/>
  <c r="B122" i="5"/>
  <c r="B122" i="6" s="1"/>
  <c r="B122" i="7" s="1"/>
  <c r="B122" i="8" s="1"/>
  <c r="B122" i="9" s="1"/>
  <c r="B122" i="10" s="1"/>
  <c r="B122" i="11" s="1"/>
  <c r="B122" i="12" s="1"/>
  <c r="B122" i="13" s="1"/>
  <c r="B122" i="14" s="1"/>
  <c r="B122" i="15" s="1"/>
  <c r="B122" i="16" s="1"/>
  <c r="Q113" i="5"/>
  <c r="P113" i="5"/>
  <c r="K113" i="5"/>
  <c r="J113" i="5"/>
  <c r="H113" i="5"/>
  <c r="G113" i="5"/>
  <c r="C113" i="5"/>
  <c r="L122" i="5"/>
  <c r="I122" i="5"/>
  <c r="E122" i="5"/>
  <c r="D122" i="5"/>
  <c r="B86" i="8" l="1"/>
  <c r="G122" i="6"/>
  <c r="J122" i="6"/>
  <c r="E122" i="6"/>
  <c r="F122" i="5"/>
  <c r="D122" i="6"/>
  <c r="B86" i="9" l="1"/>
  <c r="N122" i="5"/>
  <c r="L122" i="6"/>
  <c r="E122" i="7"/>
  <c r="I122" i="6"/>
  <c r="M122" i="5"/>
  <c r="D122" i="7"/>
  <c r="F122" i="6"/>
  <c r="Q104" i="5"/>
  <c r="P104" i="5"/>
  <c r="G104" i="5"/>
  <c r="H104" i="5"/>
  <c r="J104" i="5"/>
  <c r="K104" i="5"/>
  <c r="C104" i="5"/>
  <c r="L111" i="5"/>
  <c r="J111" i="6" s="1"/>
  <c r="L111" i="6" s="1"/>
  <c r="J111" i="7" s="1"/>
  <c r="L111" i="7" s="1"/>
  <c r="J111" i="8" s="1"/>
  <c r="L111" i="8" s="1"/>
  <c r="J111" i="9" s="1"/>
  <c r="L111" i="9" s="1"/>
  <c r="J111" i="10" s="1"/>
  <c r="L111" i="10" s="1"/>
  <c r="J111" i="11" s="1"/>
  <c r="L111" i="11" s="1"/>
  <c r="J111" i="12" s="1"/>
  <c r="L111" i="12" s="1"/>
  <c r="J111" i="13" s="1"/>
  <c r="L111" i="13" s="1"/>
  <c r="J111" i="14" s="1"/>
  <c r="L111" i="14" s="1"/>
  <c r="J111" i="15" s="1"/>
  <c r="L111" i="15" s="1"/>
  <c r="J111" i="16" s="1"/>
  <c r="L111" i="16" s="1"/>
  <c r="I111" i="5"/>
  <c r="G111" i="6" s="1"/>
  <c r="I111" i="6" s="1"/>
  <c r="G111" i="7" s="1"/>
  <c r="I111" i="7" s="1"/>
  <c r="G111" i="8" s="1"/>
  <c r="I111" i="8" s="1"/>
  <c r="G111" i="9" s="1"/>
  <c r="I111" i="9" s="1"/>
  <c r="G111" i="10" s="1"/>
  <c r="I111" i="10" s="1"/>
  <c r="G111" i="11" s="1"/>
  <c r="I111" i="11" s="1"/>
  <c r="G111" i="12" s="1"/>
  <c r="I111" i="12" s="1"/>
  <c r="G111" i="13" s="1"/>
  <c r="I111" i="13" s="1"/>
  <c r="G111" i="14" s="1"/>
  <c r="I111" i="14" s="1"/>
  <c r="G111" i="15" s="1"/>
  <c r="I111" i="15" s="1"/>
  <c r="G111" i="16" s="1"/>
  <c r="I111" i="16" s="1"/>
  <c r="E111" i="5"/>
  <c r="E111" i="6" s="1"/>
  <c r="E111" i="7" s="1"/>
  <c r="E111" i="8" s="1"/>
  <c r="E111" i="9" s="1"/>
  <c r="E111" i="10" s="1"/>
  <c r="E111" i="11" s="1"/>
  <c r="E111" i="12" s="1"/>
  <c r="E111" i="13" s="1"/>
  <c r="E111" i="14" s="1"/>
  <c r="E111" i="15" s="1"/>
  <c r="E111" i="16" s="1"/>
  <c r="D111" i="5"/>
  <c r="L110" i="5"/>
  <c r="J110" i="6" s="1"/>
  <c r="L110" i="6" s="1"/>
  <c r="J110" i="7" s="1"/>
  <c r="L110" i="7" s="1"/>
  <c r="J110" i="8" s="1"/>
  <c r="L110" i="8" s="1"/>
  <c r="J110" i="9" s="1"/>
  <c r="L110" i="9" s="1"/>
  <c r="J110" i="10" s="1"/>
  <c r="L110" i="10" s="1"/>
  <c r="J110" i="11" s="1"/>
  <c r="L110" i="11" s="1"/>
  <c r="J110" i="12" s="1"/>
  <c r="L110" i="12" s="1"/>
  <c r="J110" i="13" s="1"/>
  <c r="L110" i="13" s="1"/>
  <c r="J110" i="14" s="1"/>
  <c r="L110" i="14" s="1"/>
  <c r="J110" i="15" s="1"/>
  <c r="L110" i="15" s="1"/>
  <c r="J110" i="16" s="1"/>
  <c r="L110" i="16" s="1"/>
  <c r="I110" i="5"/>
  <c r="G110" i="6" s="1"/>
  <c r="I110" i="6" s="1"/>
  <c r="G110" i="7" s="1"/>
  <c r="I110" i="7" s="1"/>
  <c r="G110" i="8" s="1"/>
  <c r="I110" i="8" s="1"/>
  <c r="G110" i="9" s="1"/>
  <c r="I110" i="9" s="1"/>
  <c r="G110" i="10" s="1"/>
  <c r="I110" i="10" s="1"/>
  <c r="G110" i="11" s="1"/>
  <c r="I110" i="11" s="1"/>
  <c r="G110" i="12" s="1"/>
  <c r="I110" i="12" s="1"/>
  <c r="G110" i="13" s="1"/>
  <c r="I110" i="13" s="1"/>
  <c r="G110" i="14" s="1"/>
  <c r="I110" i="14" s="1"/>
  <c r="G110" i="15" s="1"/>
  <c r="I110" i="15" s="1"/>
  <c r="G110" i="16" s="1"/>
  <c r="I110" i="16" s="1"/>
  <c r="E110" i="5"/>
  <c r="E110" i="6" s="1"/>
  <c r="E110" i="7" s="1"/>
  <c r="E110" i="8" s="1"/>
  <c r="E110" i="9" s="1"/>
  <c r="E110" i="10" s="1"/>
  <c r="E110" i="11" s="1"/>
  <c r="E110" i="12" s="1"/>
  <c r="E110" i="13" s="1"/>
  <c r="E110" i="14" s="1"/>
  <c r="E110" i="15" s="1"/>
  <c r="E110" i="16" s="1"/>
  <c r="D110" i="5"/>
  <c r="L109" i="5"/>
  <c r="J109" i="6" s="1"/>
  <c r="L109" i="6" s="1"/>
  <c r="J109" i="7" s="1"/>
  <c r="L109" i="7" s="1"/>
  <c r="I109" i="5"/>
  <c r="G109" i="6" s="1"/>
  <c r="I109" i="6" s="1"/>
  <c r="G109" i="7" s="1"/>
  <c r="I109" i="7" s="1"/>
  <c r="G109" i="8" s="1"/>
  <c r="I109" i="8" s="1"/>
  <c r="G109" i="9" s="1"/>
  <c r="I109" i="9" s="1"/>
  <c r="G109" i="10" s="1"/>
  <c r="I109" i="10" s="1"/>
  <c r="G109" i="11" s="1"/>
  <c r="I109" i="11" s="1"/>
  <c r="G109" i="12" s="1"/>
  <c r="I109" i="12" s="1"/>
  <c r="G109" i="13" s="1"/>
  <c r="I109" i="13" s="1"/>
  <c r="G109" i="14" s="1"/>
  <c r="I109" i="14" s="1"/>
  <c r="G109" i="15" s="1"/>
  <c r="I109" i="15" s="1"/>
  <c r="G109" i="16" s="1"/>
  <c r="I109" i="16" s="1"/>
  <c r="E109" i="5"/>
  <c r="D109" i="5"/>
  <c r="D109" i="6" s="1"/>
  <c r="L108" i="5"/>
  <c r="J108" i="6" s="1"/>
  <c r="L108" i="6" s="1"/>
  <c r="J108" i="7" s="1"/>
  <c r="L108" i="7" s="1"/>
  <c r="J108" i="8" s="1"/>
  <c r="L108" i="8" s="1"/>
  <c r="J108" i="9" s="1"/>
  <c r="L108" i="9" s="1"/>
  <c r="J108" i="10" s="1"/>
  <c r="L108" i="10" s="1"/>
  <c r="J108" i="11" s="1"/>
  <c r="L108" i="11" s="1"/>
  <c r="J108" i="12" s="1"/>
  <c r="L108" i="12" s="1"/>
  <c r="J108" i="13" s="1"/>
  <c r="L108" i="13" s="1"/>
  <c r="J108" i="14" s="1"/>
  <c r="L108" i="14" s="1"/>
  <c r="J108" i="15" s="1"/>
  <c r="L108" i="15" s="1"/>
  <c r="J108" i="16" s="1"/>
  <c r="L108" i="16" s="1"/>
  <c r="I108" i="5"/>
  <c r="G108" i="6" s="1"/>
  <c r="I108" i="6" s="1"/>
  <c r="G108" i="7" s="1"/>
  <c r="I108" i="7" s="1"/>
  <c r="G108" i="8" s="1"/>
  <c r="I108" i="8" s="1"/>
  <c r="G108" i="9" s="1"/>
  <c r="I108" i="9" s="1"/>
  <c r="G108" i="10" s="1"/>
  <c r="I108" i="10" s="1"/>
  <c r="G108" i="11" s="1"/>
  <c r="I108" i="11" s="1"/>
  <c r="G108" i="12" s="1"/>
  <c r="I108" i="12" s="1"/>
  <c r="G108" i="13" s="1"/>
  <c r="I108" i="13" s="1"/>
  <c r="G108" i="14" s="1"/>
  <c r="I108" i="14" s="1"/>
  <c r="G108" i="15" s="1"/>
  <c r="I108" i="15" s="1"/>
  <c r="G108" i="16" s="1"/>
  <c r="I108" i="16" s="1"/>
  <c r="E108" i="5"/>
  <c r="E108" i="6" s="1"/>
  <c r="E108" i="7" s="1"/>
  <c r="E108" i="8" s="1"/>
  <c r="E108" i="9" s="1"/>
  <c r="E108" i="10" s="1"/>
  <c r="E108" i="11" s="1"/>
  <c r="E108" i="12" s="1"/>
  <c r="E108" i="13" s="1"/>
  <c r="E108" i="14" s="1"/>
  <c r="E108" i="15" s="1"/>
  <c r="E108" i="16" s="1"/>
  <c r="D108" i="5"/>
  <c r="L107" i="5"/>
  <c r="J107" i="6" s="1"/>
  <c r="L107" i="6" s="1"/>
  <c r="J107" i="7" s="1"/>
  <c r="L107" i="7" s="1"/>
  <c r="J107" i="8" s="1"/>
  <c r="L107" i="8" s="1"/>
  <c r="J107" i="9" s="1"/>
  <c r="L107" i="9" s="1"/>
  <c r="J107" i="10" s="1"/>
  <c r="L107" i="10" s="1"/>
  <c r="J107" i="11" s="1"/>
  <c r="L107" i="11" s="1"/>
  <c r="J107" i="12" s="1"/>
  <c r="L107" i="12" s="1"/>
  <c r="J107" i="13" s="1"/>
  <c r="L107" i="13" s="1"/>
  <c r="J107" i="14" s="1"/>
  <c r="L107" i="14" s="1"/>
  <c r="J107" i="15" s="1"/>
  <c r="L107" i="15" s="1"/>
  <c r="J107" i="16" s="1"/>
  <c r="L107" i="16" s="1"/>
  <c r="I107" i="5"/>
  <c r="G107" i="6" s="1"/>
  <c r="I107" i="6" s="1"/>
  <c r="G107" i="7" s="1"/>
  <c r="I107" i="7" s="1"/>
  <c r="G107" i="8" s="1"/>
  <c r="I107" i="8" s="1"/>
  <c r="G107" i="9" s="1"/>
  <c r="I107" i="9" s="1"/>
  <c r="G107" i="10" s="1"/>
  <c r="I107" i="10" s="1"/>
  <c r="G107" i="11" s="1"/>
  <c r="I107" i="11" s="1"/>
  <c r="G107" i="12" s="1"/>
  <c r="I107" i="12" s="1"/>
  <c r="G107" i="13" s="1"/>
  <c r="I107" i="13" s="1"/>
  <c r="G107" i="14" s="1"/>
  <c r="I107" i="14" s="1"/>
  <c r="G107" i="15" s="1"/>
  <c r="I107" i="15" s="1"/>
  <c r="G107" i="16" s="1"/>
  <c r="I107" i="16" s="1"/>
  <c r="E107" i="5"/>
  <c r="E107" i="6" s="1"/>
  <c r="E107" i="7" s="1"/>
  <c r="E107" i="8" s="1"/>
  <c r="E107" i="9" s="1"/>
  <c r="E107" i="10" s="1"/>
  <c r="E107" i="11" s="1"/>
  <c r="E107" i="12" s="1"/>
  <c r="E107" i="13" s="1"/>
  <c r="E107" i="14" s="1"/>
  <c r="E107" i="15" s="1"/>
  <c r="E107" i="16" s="1"/>
  <c r="D107" i="5"/>
  <c r="L106" i="5"/>
  <c r="J106" i="6" s="1"/>
  <c r="L106" i="6" s="1"/>
  <c r="J106" i="7" s="1"/>
  <c r="L106" i="7" s="1"/>
  <c r="J106" i="8" s="1"/>
  <c r="L106" i="8" s="1"/>
  <c r="J106" i="9" s="1"/>
  <c r="L106" i="9" s="1"/>
  <c r="J106" i="10" s="1"/>
  <c r="L106" i="10" s="1"/>
  <c r="J106" i="11" s="1"/>
  <c r="L106" i="11" s="1"/>
  <c r="J106" i="12" s="1"/>
  <c r="L106" i="12" s="1"/>
  <c r="J106" i="13" s="1"/>
  <c r="L106" i="13" s="1"/>
  <c r="J106" i="14" s="1"/>
  <c r="L106" i="14" s="1"/>
  <c r="J106" i="15" s="1"/>
  <c r="L106" i="15" s="1"/>
  <c r="J106" i="16" s="1"/>
  <c r="L106" i="16" s="1"/>
  <c r="I106" i="5"/>
  <c r="G106" i="6" s="1"/>
  <c r="I106" i="6" s="1"/>
  <c r="G106" i="7" s="1"/>
  <c r="I106" i="7" s="1"/>
  <c r="G106" i="8" s="1"/>
  <c r="I106" i="8" s="1"/>
  <c r="G106" i="9" s="1"/>
  <c r="I106" i="9" s="1"/>
  <c r="G106" i="10" s="1"/>
  <c r="I106" i="10" s="1"/>
  <c r="G106" i="11" s="1"/>
  <c r="I106" i="11" s="1"/>
  <c r="G106" i="12" s="1"/>
  <c r="I106" i="12" s="1"/>
  <c r="G106" i="13" s="1"/>
  <c r="I106" i="13" s="1"/>
  <c r="G106" i="14" s="1"/>
  <c r="I106" i="14" s="1"/>
  <c r="G106" i="15" s="1"/>
  <c r="I106" i="15" s="1"/>
  <c r="G106" i="16" s="1"/>
  <c r="I106" i="16" s="1"/>
  <c r="E106" i="5"/>
  <c r="E106" i="6" s="1"/>
  <c r="E106" i="7" s="1"/>
  <c r="E106" i="8" s="1"/>
  <c r="E106" i="9" s="1"/>
  <c r="E106" i="10" s="1"/>
  <c r="E106" i="11" s="1"/>
  <c r="E106" i="12" s="1"/>
  <c r="E106" i="13" s="1"/>
  <c r="E106" i="14" s="1"/>
  <c r="E106" i="15" s="1"/>
  <c r="E106" i="16" s="1"/>
  <c r="D106" i="5"/>
  <c r="D106" i="6" s="1"/>
  <c r="L105" i="5"/>
  <c r="I105" i="5"/>
  <c r="E105" i="5"/>
  <c r="D105" i="5"/>
  <c r="Q94" i="5"/>
  <c r="P94" i="5"/>
  <c r="L96" i="5"/>
  <c r="J96" i="6" s="1"/>
  <c r="L96" i="6" s="1"/>
  <c r="J96" i="7" s="1"/>
  <c r="L96" i="7" s="1"/>
  <c r="J96" i="8" s="1"/>
  <c r="L96" i="8" s="1"/>
  <c r="J96" i="9" s="1"/>
  <c r="L96" i="9" s="1"/>
  <c r="J96" i="10" s="1"/>
  <c r="L96" i="10" s="1"/>
  <c r="J96" i="11" s="1"/>
  <c r="L96" i="11" s="1"/>
  <c r="J96" i="12" s="1"/>
  <c r="L96" i="12" s="1"/>
  <c r="J96" i="13" s="1"/>
  <c r="L96" i="13" s="1"/>
  <c r="J96" i="14" s="1"/>
  <c r="L96" i="14" s="1"/>
  <c r="J96" i="15" s="1"/>
  <c r="L96" i="15" s="1"/>
  <c r="J96" i="16" s="1"/>
  <c r="L96" i="16" s="1"/>
  <c r="L97" i="5"/>
  <c r="J97" i="6" s="1"/>
  <c r="L97" i="6" s="1"/>
  <c r="J97" i="7" s="1"/>
  <c r="L97" i="7" s="1"/>
  <c r="J97" i="8" s="1"/>
  <c r="L97" i="8" s="1"/>
  <c r="J97" i="9" s="1"/>
  <c r="L97" i="9" s="1"/>
  <c r="J97" i="10" s="1"/>
  <c r="L97" i="10" s="1"/>
  <c r="J97" i="11" s="1"/>
  <c r="L97" i="11" s="1"/>
  <c r="J97" i="12" s="1"/>
  <c r="L97" i="12" s="1"/>
  <c r="J97" i="13" s="1"/>
  <c r="L97" i="13" s="1"/>
  <c r="J97" i="14" s="1"/>
  <c r="L97" i="14" s="1"/>
  <c r="J97" i="15" s="1"/>
  <c r="L97" i="15" s="1"/>
  <c r="J97" i="16" s="1"/>
  <c r="L97" i="16" s="1"/>
  <c r="L98" i="5"/>
  <c r="J98" i="6" s="1"/>
  <c r="L98" i="6" s="1"/>
  <c r="J98" i="7" s="1"/>
  <c r="L98" i="7" s="1"/>
  <c r="J98" i="8" s="1"/>
  <c r="L98" i="8" s="1"/>
  <c r="J98" i="9" s="1"/>
  <c r="L98" i="9" s="1"/>
  <c r="J98" i="10" s="1"/>
  <c r="L98" i="10" s="1"/>
  <c r="J98" i="11" s="1"/>
  <c r="L98" i="11" s="1"/>
  <c r="J98" i="12" s="1"/>
  <c r="L98" i="12" s="1"/>
  <c r="J98" i="13" s="1"/>
  <c r="L98" i="13" s="1"/>
  <c r="J98" i="14" s="1"/>
  <c r="L98" i="14" s="1"/>
  <c r="J98" i="15" s="1"/>
  <c r="L98" i="15" s="1"/>
  <c r="J98" i="16" s="1"/>
  <c r="L98" i="16" s="1"/>
  <c r="L99" i="5"/>
  <c r="J99" i="6" s="1"/>
  <c r="L99" i="6" s="1"/>
  <c r="J99" i="7" s="1"/>
  <c r="L99" i="7" s="1"/>
  <c r="J99" i="8" s="1"/>
  <c r="L99" i="8" s="1"/>
  <c r="J99" i="9" s="1"/>
  <c r="L99" i="9" s="1"/>
  <c r="J99" i="10" s="1"/>
  <c r="L99" i="10" s="1"/>
  <c r="J99" i="11" s="1"/>
  <c r="L99" i="11" s="1"/>
  <c r="J99" i="12" s="1"/>
  <c r="L99" i="12" s="1"/>
  <c r="J99" i="13" s="1"/>
  <c r="L99" i="13" s="1"/>
  <c r="J99" i="14" s="1"/>
  <c r="L99" i="14" s="1"/>
  <c r="J99" i="15" s="1"/>
  <c r="L99" i="15" s="1"/>
  <c r="J99" i="16" s="1"/>
  <c r="L99" i="16" s="1"/>
  <c r="L100" i="5"/>
  <c r="J100" i="6" s="1"/>
  <c r="L100" i="6" s="1"/>
  <c r="J100" i="7" s="1"/>
  <c r="L100" i="7" s="1"/>
  <c r="J100" i="8" s="1"/>
  <c r="L100" i="8" s="1"/>
  <c r="J100" i="9" s="1"/>
  <c r="L100" i="9" s="1"/>
  <c r="J100" i="10" s="1"/>
  <c r="L100" i="10" s="1"/>
  <c r="J100" i="11" s="1"/>
  <c r="L100" i="11" s="1"/>
  <c r="J100" i="12" s="1"/>
  <c r="L100" i="12" s="1"/>
  <c r="J100" i="13" s="1"/>
  <c r="L100" i="13" s="1"/>
  <c r="J100" i="14" s="1"/>
  <c r="L100" i="14" s="1"/>
  <c r="J100" i="15" s="1"/>
  <c r="L100" i="15" s="1"/>
  <c r="J100" i="16" s="1"/>
  <c r="L100" i="16" s="1"/>
  <c r="L101" i="5"/>
  <c r="J101" i="6" s="1"/>
  <c r="L101" i="6" s="1"/>
  <c r="J101" i="7" s="1"/>
  <c r="L101" i="7" s="1"/>
  <c r="J101" i="8" s="1"/>
  <c r="L101" i="8" s="1"/>
  <c r="J101" i="9" s="1"/>
  <c r="L101" i="9" s="1"/>
  <c r="J101" i="10" s="1"/>
  <c r="L101" i="10" s="1"/>
  <c r="J101" i="11" s="1"/>
  <c r="L101" i="11" s="1"/>
  <c r="J101" i="12" s="1"/>
  <c r="L101" i="12" s="1"/>
  <c r="J101" i="13" s="1"/>
  <c r="L101" i="13" s="1"/>
  <c r="J101" i="14" s="1"/>
  <c r="L101" i="14" s="1"/>
  <c r="J101" i="15" s="1"/>
  <c r="L101" i="15" s="1"/>
  <c r="J101" i="16" s="1"/>
  <c r="L101" i="16" s="1"/>
  <c r="L102" i="5"/>
  <c r="J102" i="6" s="1"/>
  <c r="L102" i="6" s="1"/>
  <c r="J102" i="7" s="1"/>
  <c r="L102" i="7" s="1"/>
  <c r="J102" i="8" s="1"/>
  <c r="L102" i="8" s="1"/>
  <c r="J102" i="9" s="1"/>
  <c r="L102" i="9" s="1"/>
  <c r="J102" i="10" s="1"/>
  <c r="L102" i="10" s="1"/>
  <c r="J102" i="11" s="1"/>
  <c r="L102" i="11" s="1"/>
  <c r="J102" i="12" s="1"/>
  <c r="L102" i="12" s="1"/>
  <c r="J102" i="13" s="1"/>
  <c r="L102" i="13" s="1"/>
  <c r="J102" i="14" s="1"/>
  <c r="L102" i="14" s="1"/>
  <c r="J102" i="15" s="1"/>
  <c r="L102" i="15" s="1"/>
  <c r="J102" i="16" s="1"/>
  <c r="L102" i="16" s="1"/>
  <c r="I96" i="5"/>
  <c r="G96" i="6" s="1"/>
  <c r="I96" i="6" s="1"/>
  <c r="G96" i="7" s="1"/>
  <c r="I96" i="7" s="1"/>
  <c r="I97" i="5"/>
  <c r="G97" i="6" s="1"/>
  <c r="I97" i="6" s="1"/>
  <c r="G97" i="7" s="1"/>
  <c r="I97" i="7" s="1"/>
  <c r="I98" i="5"/>
  <c r="G98" i="6" s="1"/>
  <c r="I98" i="6" s="1"/>
  <c r="G98" i="7" s="1"/>
  <c r="I98" i="7" s="1"/>
  <c r="G98" i="8" s="1"/>
  <c r="I98" i="8" s="1"/>
  <c r="G98" i="9" s="1"/>
  <c r="I98" i="9" s="1"/>
  <c r="G98" i="10" s="1"/>
  <c r="I98" i="10" s="1"/>
  <c r="G98" i="11" s="1"/>
  <c r="I98" i="11" s="1"/>
  <c r="G98" i="12" s="1"/>
  <c r="I98" i="12" s="1"/>
  <c r="G98" i="13" s="1"/>
  <c r="I98" i="13" s="1"/>
  <c r="G98" i="14" s="1"/>
  <c r="I98" i="14" s="1"/>
  <c r="G98" i="15" s="1"/>
  <c r="I98" i="15" s="1"/>
  <c r="G98" i="16" s="1"/>
  <c r="I98" i="16" s="1"/>
  <c r="I99" i="5"/>
  <c r="G99" i="6" s="1"/>
  <c r="I99" i="6" s="1"/>
  <c r="G99" i="7" s="1"/>
  <c r="I99" i="7" s="1"/>
  <c r="I100" i="5"/>
  <c r="G100" i="6" s="1"/>
  <c r="I100" i="6" s="1"/>
  <c r="G100" i="7" s="1"/>
  <c r="I100" i="7" s="1"/>
  <c r="I101" i="5"/>
  <c r="G101" i="6" s="1"/>
  <c r="I101" i="6" s="1"/>
  <c r="G101" i="7" s="1"/>
  <c r="I101" i="7" s="1"/>
  <c r="G101" i="8" s="1"/>
  <c r="I101" i="8" s="1"/>
  <c r="G101" i="9" s="1"/>
  <c r="I101" i="9" s="1"/>
  <c r="G101" i="10" s="1"/>
  <c r="I101" i="10" s="1"/>
  <c r="G101" i="11" s="1"/>
  <c r="I101" i="11" s="1"/>
  <c r="G101" i="12" s="1"/>
  <c r="I101" i="12" s="1"/>
  <c r="G101" i="13" s="1"/>
  <c r="I101" i="13" s="1"/>
  <c r="G101" i="14" s="1"/>
  <c r="I101" i="14" s="1"/>
  <c r="G101" i="15" s="1"/>
  <c r="I101" i="15" s="1"/>
  <c r="G101" i="16" s="1"/>
  <c r="I101" i="16" s="1"/>
  <c r="I102" i="5"/>
  <c r="G102" i="6" s="1"/>
  <c r="I102" i="6" s="1"/>
  <c r="G102" i="7" s="1"/>
  <c r="I102" i="7" s="1"/>
  <c r="G102" i="8" s="1"/>
  <c r="I102" i="8" s="1"/>
  <c r="G102" i="9" s="1"/>
  <c r="I102" i="9" s="1"/>
  <c r="G102" i="10" s="1"/>
  <c r="I102" i="10" s="1"/>
  <c r="G102" i="11" s="1"/>
  <c r="I102" i="11" s="1"/>
  <c r="G102" i="12" s="1"/>
  <c r="I102" i="12" s="1"/>
  <c r="G102" i="13" s="1"/>
  <c r="I102" i="13" s="1"/>
  <c r="G102" i="14" s="1"/>
  <c r="I102" i="14" s="1"/>
  <c r="G102" i="15" s="1"/>
  <c r="I102" i="15" s="1"/>
  <c r="G102" i="16" s="1"/>
  <c r="I102" i="16" s="1"/>
  <c r="E96" i="5"/>
  <c r="E96" i="6" s="1"/>
  <c r="E96" i="7" s="1"/>
  <c r="E96" i="8" s="1"/>
  <c r="E96" i="9" s="1"/>
  <c r="E96" i="10" s="1"/>
  <c r="E96" i="11" s="1"/>
  <c r="E96" i="12" s="1"/>
  <c r="E96" i="13" s="1"/>
  <c r="E96" i="14" s="1"/>
  <c r="E96" i="15" s="1"/>
  <c r="E96" i="16" s="1"/>
  <c r="E97" i="5"/>
  <c r="E97" i="6" s="1"/>
  <c r="E97" i="7" s="1"/>
  <c r="E98" i="5"/>
  <c r="E98" i="6" s="1"/>
  <c r="E98" i="7" s="1"/>
  <c r="E98" i="8" s="1"/>
  <c r="E98" i="9" s="1"/>
  <c r="E98" i="10" s="1"/>
  <c r="E98" i="11" s="1"/>
  <c r="E98" i="12" s="1"/>
  <c r="E98" i="13" s="1"/>
  <c r="E98" i="14" s="1"/>
  <c r="E98" i="15" s="1"/>
  <c r="E98" i="16" s="1"/>
  <c r="E99" i="5"/>
  <c r="E99" i="6" s="1"/>
  <c r="E99" i="7" s="1"/>
  <c r="E99" i="8" s="1"/>
  <c r="E99" i="9" s="1"/>
  <c r="E99" i="10" s="1"/>
  <c r="E99" i="11" s="1"/>
  <c r="E99" i="12" s="1"/>
  <c r="E99" i="13" s="1"/>
  <c r="E99" i="14" s="1"/>
  <c r="E99" i="15" s="1"/>
  <c r="E99" i="16" s="1"/>
  <c r="E100" i="5"/>
  <c r="E100" i="6" s="1"/>
  <c r="E100" i="7" s="1"/>
  <c r="E100" i="8" s="1"/>
  <c r="E100" i="9" s="1"/>
  <c r="E100" i="10" s="1"/>
  <c r="E100" i="11" s="1"/>
  <c r="E100" i="12" s="1"/>
  <c r="E100" i="13" s="1"/>
  <c r="E100" i="14" s="1"/>
  <c r="E100" i="15" s="1"/>
  <c r="E100" i="16" s="1"/>
  <c r="E101" i="5"/>
  <c r="E101" i="6" s="1"/>
  <c r="E101" i="7" s="1"/>
  <c r="E102" i="5"/>
  <c r="E102" i="6" s="1"/>
  <c r="E102" i="7" s="1"/>
  <c r="E102" i="8" s="1"/>
  <c r="E102" i="9" s="1"/>
  <c r="E102" i="10" s="1"/>
  <c r="E102" i="11" s="1"/>
  <c r="E102" i="12" s="1"/>
  <c r="E102" i="13" s="1"/>
  <c r="E102" i="14" s="1"/>
  <c r="E102" i="15" s="1"/>
  <c r="E102" i="16" s="1"/>
  <c r="D96" i="5"/>
  <c r="D97" i="5"/>
  <c r="D97" i="6" s="1"/>
  <c r="D98" i="5"/>
  <c r="D99" i="5"/>
  <c r="D100" i="5"/>
  <c r="D100" i="6" s="1"/>
  <c r="D101" i="5"/>
  <c r="D101" i="6" s="1"/>
  <c r="D102" i="5"/>
  <c r="G94" i="5"/>
  <c r="H94" i="5"/>
  <c r="J94" i="5"/>
  <c r="K94" i="5"/>
  <c r="C94" i="5"/>
  <c r="L95" i="5"/>
  <c r="J95" i="6" s="1"/>
  <c r="I95" i="5"/>
  <c r="E95" i="5"/>
  <c r="E95" i="6" s="1"/>
  <c r="D95" i="5"/>
  <c r="D115" i="5"/>
  <c r="E115" i="5"/>
  <c r="E115" i="6" s="1"/>
  <c r="I115" i="5"/>
  <c r="L115" i="5"/>
  <c r="J115" i="6" s="1"/>
  <c r="D116" i="5"/>
  <c r="E116" i="5"/>
  <c r="E116" i="6" s="1"/>
  <c r="E116" i="7" s="1"/>
  <c r="E116" i="8" s="1"/>
  <c r="E116" i="9" s="1"/>
  <c r="E116" i="10" s="1"/>
  <c r="E116" i="11" s="1"/>
  <c r="E116" i="12" s="1"/>
  <c r="E116" i="13" s="1"/>
  <c r="E116" i="14" s="1"/>
  <c r="E116" i="15" s="1"/>
  <c r="E116" i="16" s="1"/>
  <c r="I116" i="5"/>
  <c r="G116" i="6" s="1"/>
  <c r="I116" i="6" s="1"/>
  <c r="G116" i="7" s="1"/>
  <c r="I116" i="7" s="1"/>
  <c r="G116" i="8" s="1"/>
  <c r="I116" i="8" s="1"/>
  <c r="G116" i="9" s="1"/>
  <c r="I116" i="9" s="1"/>
  <c r="G116" i="10" s="1"/>
  <c r="I116" i="10" s="1"/>
  <c r="G116" i="11" s="1"/>
  <c r="I116" i="11" s="1"/>
  <c r="G116" i="12" s="1"/>
  <c r="I116" i="12" s="1"/>
  <c r="G116" i="13" s="1"/>
  <c r="I116" i="13" s="1"/>
  <c r="G116" i="14" s="1"/>
  <c r="I116" i="14" s="1"/>
  <c r="G116" i="15" s="1"/>
  <c r="I116" i="15" s="1"/>
  <c r="G116" i="16" s="1"/>
  <c r="I116" i="16" s="1"/>
  <c r="L116" i="5"/>
  <c r="J116" i="6" s="1"/>
  <c r="L116" i="6" s="1"/>
  <c r="J116" i="7" s="1"/>
  <c r="L116" i="7" s="1"/>
  <c r="J116" i="8" s="1"/>
  <c r="L116" i="8" s="1"/>
  <c r="J116" i="9" s="1"/>
  <c r="L116" i="9" s="1"/>
  <c r="J116" i="10" s="1"/>
  <c r="L116" i="10" s="1"/>
  <c r="J116" i="11" s="1"/>
  <c r="L116" i="11" s="1"/>
  <c r="J116" i="12" s="1"/>
  <c r="L116" i="12" s="1"/>
  <c r="J116" i="13" s="1"/>
  <c r="L116" i="13" s="1"/>
  <c r="J116" i="14" s="1"/>
  <c r="L116" i="14" s="1"/>
  <c r="J116" i="15" s="1"/>
  <c r="L116" i="15" s="1"/>
  <c r="J116" i="16" s="1"/>
  <c r="L116" i="16" s="1"/>
  <c r="D117" i="5"/>
  <c r="E117" i="5"/>
  <c r="E117" i="6" s="1"/>
  <c r="E117" i="7" s="1"/>
  <c r="E117" i="8" s="1"/>
  <c r="E117" i="9" s="1"/>
  <c r="E117" i="10" s="1"/>
  <c r="E117" i="11" s="1"/>
  <c r="E117" i="12" s="1"/>
  <c r="E117" i="13" s="1"/>
  <c r="E117" i="14" s="1"/>
  <c r="E117" i="15" s="1"/>
  <c r="E117" i="16" s="1"/>
  <c r="I117" i="5"/>
  <c r="G117" i="6" s="1"/>
  <c r="I117" i="6" s="1"/>
  <c r="G117" i="7" s="1"/>
  <c r="I117" i="7" s="1"/>
  <c r="G117" i="8" s="1"/>
  <c r="I117" i="8" s="1"/>
  <c r="G117" i="9" s="1"/>
  <c r="I117" i="9" s="1"/>
  <c r="G117" i="10" s="1"/>
  <c r="I117" i="10" s="1"/>
  <c r="G117" i="11" s="1"/>
  <c r="I117" i="11" s="1"/>
  <c r="G117" i="12" s="1"/>
  <c r="I117" i="12" s="1"/>
  <c r="G117" i="13" s="1"/>
  <c r="I117" i="13" s="1"/>
  <c r="G117" i="14" s="1"/>
  <c r="I117" i="14" s="1"/>
  <c r="G117" i="15" s="1"/>
  <c r="I117" i="15" s="1"/>
  <c r="G117" i="16" s="1"/>
  <c r="I117" i="16" s="1"/>
  <c r="L117" i="5"/>
  <c r="J117" i="6" s="1"/>
  <c r="L117" i="6" s="1"/>
  <c r="J117" i="7" s="1"/>
  <c r="L117" i="7" s="1"/>
  <c r="J117" i="8" s="1"/>
  <c r="L117" i="8" s="1"/>
  <c r="J117" i="9" s="1"/>
  <c r="L117" i="9" s="1"/>
  <c r="J117" i="10" s="1"/>
  <c r="L117" i="10" s="1"/>
  <c r="J117" i="11" s="1"/>
  <c r="L117" i="11" s="1"/>
  <c r="J117" i="12" s="1"/>
  <c r="L117" i="12" s="1"/>
  <c r="J117" i="13" s="1"/>
  <c r="L117" i="13" s="1"/>
  <c r="J117" i="14" s="1"/>
  <c r="L117" i="14" s="1"/>
  <c r="J117" i="15" s="1"/>
  <c r="L117" i="15" s="1"/>
  <c r="J117" i="16" s="1"/>
  <c r="L117" i="16" s="1"/>
  <c r="D118" i="5"/>
  <c r="D118" i="6" s="1"/>
  <c r="E118" i="5"/>
  <c r="E118" i="6" s="1"/>
  <c r="E118" i="7" s="1"/>
  <c r="E118" i="8" s="1"/>
  <c r="E118" i="9" s="1"/>
  <c r="E118" i="10" s="1"/>
  <c r="E118" i="11" s="1"/>
  <c r="E118" i="12" s="1"/>
  <c r="E118" i="13" s="1"/>
  <c r="E118" i="14" s="1"/>
  <c r="E118" i="15" s="1"/>
  <c r="E118" i="16" s="1"/>
  <c r="I118" i="5"/>
  <c r="G118" i="6" s="1"/>
  <c r="I118" i="6" s="1"/>
  <c r="G118" i="7" s="1"/>
  <c r="I118" i="7" s="1"/>
  <c r="G118" i="8" s="1"/>
  <c r="I118" i="8" s="1"/>
  <c r="G118" i="9" s="1"/>
  <c r="I118" i="9" s="1"/>
  <c r="G118" i="10" s="1"/>
  <c r="I118" i="10" s="1"/>
  <c r="G118" i="11" s="1"/>
  <c r="I118" i="11" s="1"/>
  <c r="G118" i="12" s="1"/>
  <c r="I118" i="12" s="1"/>
  <c r="G118" i="13" s="1"/>
  <c r="I118" i="13" s="1"/>
  <c r="G118" i="14" s="1"/>
  <c r="I118" i="14" s="1"/>
  <c r="G118" i="15" s="1"/>
  <c r="I118" i="15" s="1"/>
  <c r="G118" i="16" s="1"/>
  <c r="I118" i="16" s="1"/>
  <c r="L118" i="5"/>
  <c r="J118" i="6" s="1"/>
  <c r="L118" i="6" s="1"/>
  <c r="J118" i="7" s="1"/>
  <c r="L118" i="7" s="1"/>
  <c r="J118" i="8" s="1"/>
  <c r="L118" i="8" s="1"/>
  <c r="J118" i="9" s="1"/>
  <c r="L118" i="9" s="1"/>
  <c r="J118" i="10" s="1"/>
  <c r="L118" i="10" s="1"/>
  <c r="J118" i="11" s="1"/>
  <c r="L118" i="11" s="1"/>
  <c r="J118" i="12" s="1"/>
  <c r="L118" i="12" s="1"/>
  <c r="J118" i="13" s="1"/>
  <c r="L118" i="13" s="1"/>
  <c r="J118" i="14" s="1"/>
  <c r="L118" i="14" s="1"/>
  <c r="J118" i="15" s="1"/>
  <c r="L118" i="15" s="1"/>
  <c r="J118" i="16" s="1"/>
  <c r="L118" i="16" s="1"/>
  <c r="D119" i="5"/>
  <c r="E119" i="5"/>
  <c r="E119" i="6" s="1"/>
  <c r="E119" i="7" s="1"/>
  <c r="E119" i="8" s="1"/>
  <c r="E119" i="9" s="1"/>
  <c r="E119" i="10" s="1"/>
  <c r="E119" i="11" s="1"/>
  <c r="E119" i="12" s="1"/>
  <c r="E119" i="13" s="1"/>
  <c r="E119" i="14" s="1"/>
  <c r="E119" i="15" s="1"/>
  <c r="E119" i="16" s="1"/>
  <c r="I119" i="5"/>
  <c r="G119" i="6" s="1"/>
  <c r="I119" i="6" s="1"/>
  <c r="G119" i="7" s="1"/>
  <c r="I119" i="7" s="1"/>
  <c r="G119" i="8" s="1"/>
  <c r="I119" i="8" s="1"/>
  <c r="G119" i="9" s="1"/>
  <c r="I119" i="9" s="1"/>
  <c r="G119" i="10" s="1"/>
  <c r="I119" i="10" s="1"/>
  <c r="G119" i="11" s="1"/>
  <c r="I119" i="11" s="1"/>
  <c r="G119" i="12" s="1"/>
  <c r="I119" i="12" s="1"/>
  <c r="G119" i="13" s="1"/>
  <c r="I119" i="13" s="1"/>
  <c r="G119" i="14" s="1"/>
  <c r="I119" i="14" s="1"/>
  <c r="G119" i="15" s="1"/>
  <c r="I119" i="15" s="1"/>
  <c r="G119" i="16" s="1"/>
  <c r="I119" i="16" s="1"/>
  <c r="L119" i="5"/>
  <c r="J119" i="6" s="1"/>
  <c r="L119" i="6" s="1"/>
  <c r="J119" i="7" s="1"/>
  <c r="L119" i="7" s="1"/>
  <c r="J119" i="8" s="1"/>
  <c r="L119" i="8" s="1"/>
  <c r="J119" i="9" s="1"/>
  <c r="L119" i="9" s="1"/>
  <c r="J119" i="10" s="1"/>
  <c r="L119" i="10" s="1"/>
  <c r="J119" i="11" s="1"/>
  <c r="L119" i="11" s="1"/>
  <c r="J119" i="12" s="1"/>
  <c r="L119" i="12" s="1"/>
  <c r="J119" i="13" s="1"/>
  <c r="L119" i="13" s="1"/>
  <c r="J119" i="14" s="1"/>
  <c r="L119" i="14" s="1"/>
  <c r="J119" i="15" s="1"/>
  <c r="L119" i="15" s="1"/>
  <c r="J119" i="16" s="1"/>
  <c r="L119" i="16" s="1"/>
  <c r="D120" i="5"/>
  <c r="D120" i="6" s="1"/>
  <c r="E120" i="5"/>
  <c r="E120" i="6" s="1"/>
  <c r="E120" i="7" s="1"/>
  <c r="E120" i="8" s="1"/>
  <c r="E120" i="9" s="1"/>
  <c r="E120" i="10" s="1"/>
  <c r="E120" i="11" s="1"/>
  <c r="E120" i="12" s="1"/>
  <c r="E120" i="13" s="1"/>
  <c r="E120" i="14" s="1"/>
  <c r="E120" i="15" s="1"/>
  <c r="E120" i="16" s="1"/>
  <c r="I120" i="5"/>
  <c r="G120" i="6" s="1"/>
  <c r="I120" i="6" s="1"/>
  <c r="G120" i="7" s="1"/>
  <c r="I120" i="7" s="1"/>
  <c r="G120" i="8" s="1"/>
  <c r="I120" i="8" s="1"/>
  <c r="G120" i="9" s="1"/>
  <c r="I120" i="9" s="1"/>
  <c r="G120" i="10" s="1"/>
  <c r="I120" i="10" s="1"/>
  <c r="G120" i="11" s="1"/>
  <c r="I120" i="11" s="1"/>
  <c r="G120" i="12" s="1"/>
  <c r="I120" i="12" s="1"/>
  <c r="G120" i="13" s="1"/>
  <c r="I120" i="13" s="1"/>
  <c r="G120" i="14" s="1"/>
  <c r="I120" i="14" s="1"/>
  <c r="G120" i="15" s="1"/>
  <c r="I120" i="15" s="1"/>
  <c r="G120" i="16" s="1"/>
  <c r="I120" i="16" s="1"/>
  <c r="L120" i="5"/>
  <c r="J120" i="6" s="1"/>
  <c r="L120" i="6" s="1"/>
  <c r="J120" i="7" s="1"/>
  <c r="L120" i="7" s="1"/>
  <c r="J120" i="8" s="1"/>
  <c r="L120" i="8" s="1"/>
  <c r="J120" i="9" s="1"/>
  <c r="L120" i="9" s="1"/>
  <c r="J120" i="10" s="1"/>
  <c r="L120" i="10" s="1"/>
  <c r="J120" i="11" s="1"/>
  <c r="L120" i="11" s="1"/>
  <c r="J120" i="12" s="1"/>
  <c r="L120" i="12" s="1"/>
  <c r="J120" i="13" s="1"/>
  <c r="L120" i="13" s="1"/>
  <c r="J120" i="14" s="1"/>
  <c r="L120" i="14" s="1"/>
  <c r="J120" i="15" s="1"/>
  <c r="L120" i="15" s="1"/>
  <c r="J120" i="16" s="1"/>
  <c r="L120" i="16" s="1"/>
  <c r="D121" i="5"/>
  <c r="E121" i="5"/>
  <c r="E121" i="6" s="1"/>
  <c r="E121" i="7" s="1"/>
  <c r="E121" i="8" s="1"/>
  <c r="E121" i="9" s="1"/>
  <c r="E121" i="10" s="1"/>
  <c r="E121" i="11" s="1"/>
  <c r="E121" i="12" s="1"/>
  <c r="E121" i="13" s="1"/>
  <c r="E121" i="14" s="1"/>
  <c r="E121" i="15" s="1"/>
  <c r="E121" i="16" s="1"/>
  <c r="I121" i="5"/>
  <c r="G121" i="6" s="1"/>
  <c r="I121" i="6" s="1"/>
  <c r="G121" i="7" s="1"/>
  <c r="I121" i="7" s="1"/>
  <c r="G121" i="8" s="1"/>
  <c r="I121" i="8" s="1"/>
  <c r="G121" i="9" s="1"/>
  <c r="I121" i="9" s="1"/>
  <c r="G121" i="10" s="1"/>
  <c r="I121" i="10" s="1"/>
  <c r="G121" i="11" s="1"/>
  <c r="I121" i="11" s="1"/>
  <c r="G121" i="12" s="1"/>
  <c r="I121" i="12" s="1"/>
  <c r="G121" i="13" s="1"/>
  <c r="I121" i="13" s="1"/>
  <c r="G121" i="14" s="1"/>
  <c r="I121" i="14" s="1"/>
  <c r="G121" i="15" s="1"/>
  <c r="I121" i="15" s="1"/>
  <c r="G121" i="16" s="1"/>
  <c r="I121" i="16" s="1"/>
  <c r="L121" i="5"/>
  <c r="J121" i="6" s="1"/>
  <c r="L121" i="6" s="1"/>
  <c r="J121" i="7" s="1"/>
  <c r="L121" i="7" s="1"/>
  <c r="J121" i="8" s="1"/>
  <c r="L121" i="8" s="1"/>
  <c r="J121" i="9" s="1"/>
  <c r="L121" i="9" s="1"/>
  <c r="J121" i="10" s="1"/>
  <c r="L121" i="10" s="1"/>
  <c r="J121" i="11" s="1"/>
  <c r="L121" i="11" s="1"/>
  <c r="J121" i="12" s="1"/>
  <c r="L121" i="12" s="1"/>
  <c r="J121" i="13" s="1"/>
  <c r="L121" i="13" s="1"/>
  <c r="J121" i="14" s="1"/>
  <c r="L121" i="14" s="1"/>
  <c r="J121" i="15" s="1"/>
  <c r="L121" i="15" s="1"/>
  <c r="J121" i="16" s="1"/>
  <c r="L121" i="16" s="1"/>
  <c r="D123" i="5"/>
  <c r="D123" i="6" s="1"/>
  <c r="E123" i="5"/>
  <c r="E123" i="6" s="1"/>
  <c r="E123" i="7" s="1"/>
  <c r="E123" i="8" s="1"/>
  <c r="E123" i="9" s="1"/>
  <c r="E123" i="10" s="1"/>
  <c r="E123" i="11" s="1"/>
  <c r="E123" i="12" s="1"/>
  <c r="E123" i="13" s="1"/>
  <c r="E123" i="14" s="1"/>
  <c r="E123" i="15" s="1"/>
  <c r="E123" i="16" s="1"/>
  <c r="I123" i="5"/>
  <c r="G123" i="6" s="1"/>
  <c r="I123" i="6" s="1"/>
  <c r="G123" i="7" s="1"/>
  <c r="I123" i="7" s="1"/>
  <c r="G123" i="8" s="1"/>
  <c r="I123" i="8" s="1"/>
  <c r="G123" i="9" s="1"/>
  <c r="I123" i="9" s="1"/>
  <c r="G123" i="10" s="1"/>
  <c r="I123" i="10" s="1"/>
  <c r="G123" i="11" s="1"/>
  <c r="I123" i="11" s="1"/>
  <c r="G123" i="12" s="1"/>
  <c r="I123" i="12" s="1"/>
  <c r="G123" i="13" s="1"/>
  <c r="I123" i="13" s="1"/>
  <c r="G123" i="14" s="1"/>
  <c r="I123" i="14" s="1"/>
  <c r="G123" i="15" s="1"/>
  <c r="I123" i="15" s="1"/>
  <c r="G123" i="16" s="1"/>
  <c r="I123" i="16" s="1"/>
  <c r="L123" i="5"/>
  <c r="J123" i="6" s="1"/>
  <c r="L123" i="6" s="1"/>
  <c r="J123" i="7" s="1"/>
  <c r="L123" i="7" s="1"/>
  <c r="J123" i="8" s="1"/>
  <c r="L123" i="8" s="1"/>
  <c r="J123" i="9" s="1"/>
  <c r="L123" i="9" s="1"/>
  <c r="J123" i="10" s="1"/>
  <c r="L123" i="10" s="1"/>
  <c r="J123" i="11" s="1"/>
  <c r="L123" i="11" s="1"/>
  <c r="J123" i="12" s="1"/>
  <c r="L123" i="12" s="1"/>
  <c r="J123" i="13" s="1"/>
  <c r="L123" i="13" s="1"/>
  <c r="J123" i="14" s="1"/>
  <c r="L123" i="14" s="1"/>
  <c r="J123" i="15" s="1"/>
  <c r="L123" i="15" s="1"/>
  <c r="J123" i="16" s="1"/>
  <c r="L123" i="16" s="1"/>
  <c r="D124" i="5"/>
  <c r="D124" i="6" s="1"/>
  <c r="E124" i="5"/>
  <c r="E124" i="6" s="1"/>
  <c r="E124" i="7" s="1"/>
  <c r="E124" i="8" s="1"/>
  <c r="E124" i="9" s="1"/>
  <c r="E124" i="10" s="1"/>
  <c r="E124" i="11" s="1"/>
  <c r="E124" i="12" s="1"/>
  <c r="E124" i="13" s="1"/>
  <c r="E124" i="14" s="1"/>
  <c r="E124" i="15" s="1"/>
  <c r="E124" i="16" s="1"/>
  <c r="I124" i="5"/>
  <c r="G124" i="6" s="1"/>
  <c r="I124" i="6" s="1"/>
  <c r="G124" i="7" s="1"/>
  <c r="I124" i="7" s="1"/>
  <c r="G124" i="8" s="1"/>
  <c r="I124" i="8" s="1"/>
  <c r="G124" i="9" s="1"/>
  <c r="I124" i="9" s="1"/>
  <c r="G124" i="10" s="1"/>
  <c r="I124" i="10" s="1"/>
  <c r="G124" i="11" s="1"/>
  <c r="I124" i="11" s="1"/>
  <c r="G124" i="12" s="1"/>
  <c r="I124" i="12" s="1"/>
  <c r="G124" i="13" s="1"/>
  <c r="I124" i="13" s="1"/>
  <c r="G124" i="14" s="1"/>
  <c r="I124" i="14" s="1"/>
  <c r="G124" i="15" s="1"/>
  <c r="I124" i="15" s="1"/>
  <c r="G124" i="16" s="1"/>
  <c r="I124" i="16" s="1"/>
  <c r="L124" i="5"/>
  <c r="J124" i="6" s="1"/>
  <c r="L124" i="6" s="1"/>
  <c r="J124" i="7" s="1"/>
  <c r="L124" i="7" s="1"/>
  <c r="J124" i="8" s="1"/>
  <c r="L124" i="8" s="1"/>
  <c r="J124" i="9" s="1"/>
  <c r="L124" i="9" s="1"/>
  <c r="J124" i="10" s="1"/>
  <c r="L124" i="10" s="1"/>
  <c r="J124" i="11" s="1"/>
  <c r="L124" i="11" s="1"/>
  <c r="J124" i="12" s="1"/>
  <c r="L124" i="12" s="1"/>
  <c r="J124" i="13" s="1"/>
  <c r="L124" i="13" s="1"/>
  <c r="J124" i="14" s="1"/>
  <c r="L124" i="14" s="1"/>
  <c r="J124" i="15" s="1"/>
  <c r="L124" i="15" s="1"/>
  <c r="J124" i="16" s="1"/>
  <c r="L124" i="16" s="1"/>
  <c r="Q85" i="5"/>
  <c r="P85" i="5"/>
  <c r="K85" i="5"/>
  <c r="J85" i="5"/>
  <c r="H85" i="5"/>
  <c r="G85" i="5"/>
  <c r="C85" i="5"/>
  <c r="L92" i="5"/>
  <c r="J92" i="6" s="1"/>
  <c r="L92" i="6" s="1"/>
  <c r="J92" i="7" s="1"/>
  <c r="L92" i="7" s="1"/>
  <c r="J92" i="8" s="1"/>
  <c r="L92" i="8" s="1"/>
  <c r="J92" i="9" s="1"/>
  <c r="L92" i="9" s="1"/>
  <c r="J92" i="10" s="1"/>
  <c r="L92" i="10" s="1"/>
  <c r="J92" i="11" s="1"/>
  <c r="L92" i="11" s="1"/>
  <c r="J92" i="12" s="1"/>
  <c r="L92" i="12" s="1"/>
  <c r="J92" i="13" s="1"/>
  <c r="L92" i="13" s="1"/>
  <c r="J92" i="14" s="1"/>
  <c r="L92" i="14" s="1"/>
  <c r="J92" i="15" s="1"/>
  <c r="L92" i="15" s="1"/>
  <c r="J92" i="16" s="1"/>
  <c r="L92" i="16" s="1"/>
  <c r="I92" i="5"/>
  <c r="G92" i="6" s="1"/>
  <c r="I92" i="6" s="1"/>
  <c r="G92" i="7" s="1"/>
  <c r="I92" i="7" s="1"/>
  <c r="G92" i="8" s="1"/>
  <c r="I92" i="8" s="1"/>
  <c r="G92" i="9" s="1"/>
  <c r="I92" i="9" s="1"/>
  <c r="G92" i="10" s="1"/>
  <c r="I92" i="10" s="1"/>
  <c r="G92" i="11" s="1"/>
  <c r="I92" i="11" s="1"/>
  <c r="G92" i="12" s="1"/>
  <c r="I92" i="12" s="1"/>
  <c r="G92" i="13" s="1"/>
  <c r="I92" i="13" s="1"/>
  <c r="G92" i="14" s="1"/>
  <c r="I92" i="14" s="1"/>
  <c r="G92" i="15" s="1"/>
  <c r="I92" i="15" s="1"/>
  <c r="G92" i="16" s="1"/>
  <c r="I92" i="16" s="1"/>
  <c r="E92" i="5"/>
  <c r="E92" i="6" s="1"/>
  <c r="E92" i="7" s="1"/>
  <c r="E92" i="8" s="1"/>
  <c r="E92" i="9" s="1"/>
  <c r="E92" i="10" s="1"/>
  <c r="E92" i="11" s="1"/>
  <c r="E92" i="12" s="1"/>
  <c r="E92" i="13" s="1"/>
  <c r="E92" i="14" s="1"/>
  <c r="E92" i="15" s="1"/>
  <c r="E92" i="16" s="1"/>
  <c r="D92" i="5"/>
  <c r="L91" i="5"/>
  <c r="J91" i="6" s="1"/>
  <c r="L91" i="6" s="1"/>
  <c r="J91" i="7" s="1"/>
  <c r="L91" i="7" s="1"/>
  <c r="J91" i="8" s="1"/>
  <c r="L91" i="8" s="1"/>
  <c r="J91" i="9" s="1"/>
  <c r="L91" i="9" s="1"/>
  <c r="J91" i="10" s="1"/>
  <c r="L91" i="10" s="1"/>
  <c r="J91" i="11" s="1"/>
  <c r="L91" i="11" s="1"/>
  <c r="J91" i="12" s="1"/>
  <c r="L91" i="12" s="1"/>
  <c r="J91" i="13" s="1"/>
  <c r="L91" i="13" s="1"/>
  <c r="J91" i="14" s="1"/>
  <c r="L91" i="14" s="1"/>
  <c r="J91" i="15" s="1"/>
  <c r="L91" i="15" s="1"/>
  <c r="J91" i="16" s="1"/>
  <c r="L91" i="16" s="1"/>
  <c r="I91" i="5"/>
  <c r="G91" i="6" s="1"/>
  <c r="I91" i="6" s="1"/>
  <c r="G91" i="7" s="1"/>
  <c r="I91" i="7" s="1"/>
  <c r="G91" i="8" s="1"/>
  <c r="I91" i="8" s="1"/>
  <c r="G91" i="9" s="1"/>
  <c r="I91" i="9" s="1"/>
  <c r="G91" i="10" s="1"/>
  <c r="I91" i="10" s="1"/>
  <c r="G91" i="11" s="1"/>
  <c r="I91" i="11" s="1"/>
  <c r="G91" i="12" s="1"/>
  <c r="I91" i="12" s="1"/>
  <c r="G91" i="13" s="1"/>
  <c r="I91" i="13" s="1"/>
  <c r="G91" i="14" s="1"/>
  <c r="I91" i="14" s="1"/>
  <c r="G91" i="15" s="1"/>
  <c r="I91" i="15" s="1"/>
  <c r="G91" i="16" s="1"/>
  <c r="I91" i="16" s="1"/>
  <c r="E91" i="5"/>
  <c r="E91" i="6" s="1"/>
  <c r="D91" i="5"/>
  <c r="L90" i="5"/>
  <c r="J90" i="6" s="1"/>
  <c r="L90" i="6" s="1"/>
  <c r="J90" i="7" s="1"/>
  <c r="L90" i="7" s="1"/>
  <c r="J90" i="8" s="1"/>
  <c r="L90" i="8" s="1"/>
  <c r="J90" i="9" s="1"/>
  <c r="L90" i="9" s="1"/>
  <c r="J90" i="10" s="1"/>
  <c r="L90" i="10" s="1"/>
  <c r="J90" i="11" s="1"/>
  <c r="L90" i="11" s="1"/>
  <c r="J90" i="12" s="1"/>
  <c r="L90" i="12" s="1"/>
  <c r="J90" i="13" s="1"/>
  <c r="L90" i="13" s="1"/>
  <c r="J90" i="14" s="1"/>
  <c r="L90" i="14" s="1"/>
  <c r="J90" i="15" s="1"/>
  <c r="L90" i="15" s="1"/>
  <c r="J90" i="16" s="1"/>
  <c r="L90" i="16" s="1"/>
  <c r="I90" i="5"/>
  <c r="G90" i="6" s="1"/>
  <c r="I90" i="6" s="1"/>
  <c r="G90" i="7" s="1"/>
  <c r="I90" i="7" s="1"/>
  <c r="G90" i="8" s="1"/>
  <c r="I90" i="8" s="1"/>
  <c r="G90" i="9" s="1"/>
  <c r="I90" i="9" s="1"/>
  <c r="G90" i="10" s="1"/>
  <c r="I90" i="10" s="1"/>
  <c r="G90" i="11" s="1"/>
  <c r="I90" i="11" s="1"/>
  <c r="G90" i="12" s="1"/>
  <c r="I90" i="12" s="1"/>
  <c r="G90" i="13" s="1"/>
  <c r="I90" i="13" s="1"/>
  <c r="G90" i="14" s="1"/>
  <c r="I90" i="14" s="1"/>
  <c r="G90" i="15" s="1"/>
  <c r="I90" i="15" s="1"/>
  <c r="G90" i="16" s="1"/>
  <c r="I90" i="16" s="1"/>
  <c r="E90" i="5"/>
  <c r="D90" i="5"/>
  <c r="D90" i="6" s="1"/>
  <c r="L89" i="5"/>
  <c r="J89" i="6" s="1"/>
  <c r="L89" i="6" s="1"/>
  <c r="J89" i="7" s="1"/>
  <c r="L89" i="7" s="1"/>
  <c r="J89" i="8" s="1"/>
  <c r="L89" i="8" s="1"/>
  <c r="J89" i="9" s="1"/>
  <c r="L89" i="9" s="1"/>
  <c r="J89" i="10" s="1"/>
  <c r="L89" i="10" s="1"/>
  <c r="J89" i="11" s="1"/>
  <c r="L89" i="11" s="1"/>
  <c r="J89" i="12" s="1"/>
  <c r="L89" i="12" s="1"/>
  <c r="J89" i="13" s="1"/>
  <c r="L89" i="13" s="1"/>
  <c r="J89" i="14" s="1"/>
  <c r="L89" i="14" s="1"/>
  <c r="J89" i="15" s="1"/>
  <c r="L89" i="15" s="1"/>
  <c r="J89" i="16" s="1"/>
  <c r="L89" i="16" s="1"/>
  <c r="I89" i="5"/>
  <c r="G89" i="6" s="1"/>
  <c r="I89" i="6" s="1"/>
  <c r="G89" i="7" s="1"/>
  <c r="I89" i="7" s="1"/>
  <c r="G89" i="8" s="1"/>
  <c r="I89" i="8" s="1"/>
  <c r="G89" i="9" s="1"/>
  <c r="I89" i="9" s="1"/>
  <c r="G89" i="10" s="1"/>
  <c r="I89" i="10" s="1"/>
  <c r="G89" i="11" s="1"/>
  <c r="I89" i="11" s="1"/>
  <c r="G89" i="12" s="1"/>
  <c r="I89" i="12" s="1"/>
  <c r="G89" i="13" s="1"/>
  <c r="I89" i="13" s="1"/>
  <c r="G89" i="14" s="1"/>
  <c r="I89" i="14" s="1"/>
  <c r="G89" i="15" s="1"/>
  <c r="I89" i="15" s="1"/>
  <c r="G89" i="16" s="1"/>
  <c r="I89" i="16" s="1"/>
  <c r="E89" i="5"/>
  <c r="E89" i="6" s="1"/>
  <c r="D89" i="5"/>
  <c r="D89" i="6" s="1"/>
  <c r="D89" i="7" s="1"/>
  <c r="L88" i="5"/>
  <c r="J88" i="6" s="1"/>
  <c r="L88" i="6" s="1"/>
  <c r="J88" i="7" s="1"/>
  <c r="L88" i="7" s="1"/>
  <c r="J88" i="8" s="1"/>
  <c r="L88" i="8" s="1"/>
  <c r="J88" i="9" s="1"/>
  <c r="L88" i="9" s="1"/>
  <c r="J88" i="10" s="1"/>
  <c r="L88" i="10" s="1"/>
  <c r="J88" i="11" s="1"/>
  <c r="L88" i="11" s="1"/>
  <c r="J88" i="12" s="1"/>
  <c r="L88" i="12" s="1"/>
  <c r="J88" i="13" s="1"/>
  <c r="L88" i="13" s="1"/>
  <c r="J88" i="14" s="1"/>
  <c r="L88" i="14" s="1"/>
  <c r="J88" i="15" s="1"/>
  <c r="L88" i="15" s="1"/>
  <c r="J88" i="16" s="1"/>
  <c r="L88" i="16" s="1"/>
  <c r="I88" i="5"/>
  <c r="G88" i="6" s="1"/>
  <c r="E88" i="5"/>
  <c r="E88" i="6" s="1"/>
  <c r="E88" i="7" s="1"/>
  <c r="D88" i="5"/>
  <c r="L87" i="5"/>
  <c r="J87" i="6" s="1"/>
  <c r="L87" i="6" s="1"/>
  <c r="J87" i="7" s="1"/>
  <c r="L87" i="7" s="1"/>
  <c r="J87" i="8" s="1"/>
  <c r="L87" i="8" s="1"/>
  <c r="J87" i="9" s="1"/>
  <c r="L87" i="9" s="1"/>
  <c r="J87" i="10" s="1"/>
  <c r="L87" i="10" s="1"/>
  <c r="J87" i="11" s="1"/>
  <c r="L87" i="11" s="1"/>
  <c r="J87" i="12" s="1"/>
  <c r="L87" i="12" s="1"/>
  <c r="J87" i="13" s="1"/>
  <c r="L87" i="13" s="1"/>
  <c r="J87" i="14" s="1"/>
  <c r="L87" i="14" s="1"/>
  <c r="J87" i="15" s="1"/>
  <c r="L87" i="15" s="1"/>
  <c r="J87" i="16" s="1"/>
  <c r="L87" i="16" s="1"/>
  <c r="I87" i="5"/>
  <c r="G87" i="6" s="1"/>
  <c r="I87" i="6" s="1"/>
  <c r="G87" i="7" s="1"/>
  <c r="I87" i="7" s="1"/>
  <c r="G87" i="8" s="1"/>
  <c r="I87" i="8" s="1"/>
  <c r="G87" i="9" s="1"/>
  <c r="I87" i="9" s="1"/>
  <c r="G87" i="10" s="1"/>
  <c r="I87" i="10" s="1"/>
  <c r="G87" i="11" s="1"/>
  <c r="I87" i="11" s="1"/>
  <c r="G87" i="12" s="1"/>
  <c r="I87" i="12" s="1"/>
  <c r="G87" i="13" s="1"/>
  <c r="I87" i="13" s="1"/>
  <c r="G87" i="14" s="1"/>
  <c r="I87" i="14" s="1"/>
  <c r="G87" i="15" s="1"/>
  <c r="I87" i="15" s="1"/>
  <c r="G87" i="16" s="1"/>
  <c r="I87" i="16" s="1"/>
  <c r="E87" i="5"/>
  <c r="E87" i="6" s="1"/>
  <c r="D87" i="5"/>
  <c r="L86" i="5"/>
  <c r="I86" i="5"/>
  <c r="G86" i="6" s="1"/>
  <c r="I86" i="6" s="1"/>
  <c r="G86" i="7" s="1"/>
  <c r="I86" i="7" s="1"/>
  <c r="G86" i="8" s="1"/>
  <c r="I86" i="8" s="1"/>
  <c r="G86" i="9" s="1"/>
  <c r="I86" i="9" s="1"/>
  <c r="G86" i="10" s="1"/>
  <c r="I86" i="10" s="1"/>
  <c r="G86" i="11" s="1"/>
  <c r="I86" i="11" s="1"/>
  <c r="G86" i="12" s="1"/>
  <c r="I86" i="12" s="1"/>
  <c r="G86" i="13" s="1"/>
  <c r="I86" i="13" s="1"/>
  <c r="G86" i="14" s="1"/>
  <c r="I86" i="14" s="1"/>
  <c r="G86" i="15" s="1"/>
  <c r="I86" i="15" s="1"/>
  <c r="G86" i="16" s="1"/>
  <c r="I86" i="16" s="1"/>
  <c r="E86" i="5"/>
  <c r="D86" i="5"/>
  <c r="J109" i="8" l="1"/>
  <c r="L109" i="8" s="1"/>
  <c r="J109" i="9" s="1"/>
  <c r="L109" i="9" s="1"/>
  <c r="J109" i="10" s="1"/>
  <c r="L109" i="10" s="1"/>
  <c r="B86" i="10"/>
  <c r="G122" i="7"/>
  <c r="J122" i="7"/>
  <c r="E122" i="8"/>
  <c r="D89" i="8"/>
  <c r="D120" i="7"/>
  <c r="F120" i="6"/>
  <c r="F119" i="5"/>
  <c r="M119" i="5" s="1"/>
  <c r="D119" i="6"/>
  <c r="F116" i="5"/>
  <c r="N116" i="5" s="1"/>
  <c r="D116" i="6"/>
  <c r="L95" i="6"/>
  <c r="J94" i="6"/>
  <c r="D100" i="7"/>
  <c r="F100" i="6"/>
  <c r="F96" i="5"/>
  <c r="N96" i="5" s="1"/>
  <c r="D96" i="6"/>
  <c r="D104" i="5"/>
  <c r="D105" i="6"/>
  <c r="D106" i="7"/>
  <c r="F106" i="6"/>
  <c r="F121" i="5"/>
  <c r="N121" i="5" s="1"/>
  <c r="D121" i="6"/>
  <c r="D118" i="7"/>
  <c r="F118" i="6"/>
  <c r="F117" i="5"/>
  <c r="D117" i="6"/>
  <c r="F115" i="5"/>
  <c r="M115" i="5" s="1"/>
  <c r="D115" i="6"/>
  <c r="E85" i="5"/>
  <c r="E86" i="6"/>
  <c r="E87" i="7"/>
  <c r="E87" i="8" s="1"/>
  <c r="E87" i="9" s="1"/>
  <c r="E87" i="10" s="1"/>
  <c r="E87" i="11" s="1"/>
  <c r="E87" i="12" s="1"/>
  <c r="E87" i="13" s="1"/>
  <c r="E87" i="14" s="1"/>
  <c r="E87" i="15" s="1"/>
  <c r="E87" i="16" s="1"/>
  <c r="E88" i="8"/>
  <c r="E88" i="9" s="1"/>
  <c r="E88" i="10" s="1"/>
  <c r="E88" i="11" s="1"/>
  <c r="E88" i="12" s="1"/>
  <c r="E88" i="13" s="1"/>
  <c r="E88" i="14" s="1"/>
  <c r="E88" i="15" s="1"/>
  <c r="E88" i="16" s="1"/>
  <c r="F89" i="6"/>
  <c r="E89" i="7"/>
  <c r="E89" i="8" s="1"/>
  <c r="E89" i="9" s="1"/>
  <c r="E89" i="10" s="1"/>
  <c r="E89" i="11" s="1"/>
  <c r="E89" i="12" s="1"/>
  <c r="E89" i="13" s="1"/>
  <c r="E89" i="14" s="1"/>
  <c r="E89" i="15" s="1"/>
  <c r="E89" i="16" s="1"/>
  <c r="D90" i="7"/>
  <c r="F91" i="5"/>
  <c r="M91" i="5" s="1"/>
  <c r="D91" i="6"/>
  <c r="D91" i="7" s="1"/>
  <c r="F92" i="5"/>
  <c r="N92" i="5" s="1"/>
  <c r="D92" i="6"/>
  <c r="L115" i="6"/>
  <c r="J113" i="6"/>
  <c r="F95" i="5"/>
  <c r="M95" i="5" s="1"/>
  <c r="D95" i="6"/>
  <c r="F99" i="5"/>
  <c r="M99" i="5" s="1"/>
  <c r="D99" i="6"/>
  <c r="G97" i="8"/>
  <c r="I97" i="8" s="1"/>
  <c r="G97" i="9" s="1"/>
  <c r="I97" i="9" s="1"/>
  <c r="G97" i="10" s="1"/>
  <c r="I97" i="10" s="1"/>
  <c r="G97" i="11" s="1"/>
  <c r="I97" i="11" s="1"/>
  <c r="G97" i="12" s="1"/>
  <c r="I97" i="12" s="1"/>
  <c r="G97" i="13" s="1"/>
  <c r="I97" i="13" s="1"/>
  <c r="G97" i="14" s="1"/>
  <c r="I97" i="14" s="1"/>
  <c r="G97" i="15" s="1"/>
  <c r="I97" i="15" s="1"/>
  <c r="G97" i="16" s="1"/>
  <c r="I97" i="16" s="1"/>
  <c r="E104" i="5"/>
  <c r="E105" i="6"/>
  <c r="F107" i="5"/>
  <c r="D107" i="6"/>
  <c r="F108" i="5"/>
  <c r="N108" i="5" s="1"/>
  <c r="D108" i="6"/>
  <c r="D109" i="7"/>
  <c r="F110" i="5"/>
  <c r="M110" i="5" s="1"/>
  <c r="D110" i="6"/>
  <c r="F111" i="5"/>
  <c r="N111" i="5" s="1"/>
  <c r="D111" i="6"/>
  <c r="N122" i="6"/>
  <c r="M122" i="6"/>
  <c r="L85" i="5"/>
  <c r="D373" i="22" s="1"/>
  <c r="J86" i="6"/>
  <c r="F86" i="5"/>
  <c r="N86" i="5" s="1"/>
  <c r="D86" i="6"/>
  <c r="F87" i="5"/>
  <c r="N87" i="5" s="1"/>
  <c r="D87" i="6"/>
  <c r="D87" i="7" s="1"/>
  <c r="F88" i="5"/>
  <c r="M88" i="5" s="1"/>
  <c r="D88" i="6"/>
  <c r="F89" i="5"/>
  <c r="M89" i="5" s="1"/>
  <c r="F90" i="5"/>
  <c r="N90" i="5" s="1"/>
  <c r="E90" i="6"/>
  <c r="E90" i="7" s="1"/>
  <c r="E90" i="8" s="1"/>
  <c r="E90" i="9" s="1"/>
  <c r="E90" i="10" s="1"/>
  <c r="E90" i="11" s="1"/>
  <c r="E90" i="12" s="1"/>
  <c r="E90" i="13" s="1"/>
  <c r="E90" i="14" s="1"/>
  <c r="E90" i="15" s="1"/>
  <c r="E90" i="16" s="1"/>
  <c r="E91" i="7"/>
  <c r="E91" i="8" s="1"/>
  <c r="E91" i="9" s="1"/>
  <c r="E91" i="10" s="1"/>
  <c r="E91" i="11" s="1"/>
  <c r="E91" i="12" s="1"/>
  <c r="E91" i="13" s="1"/>
  <c r="E91" i="14" s="1"/>
  <c r="E91" i="15" s="1"/>
  <c r="E91" i="16" s="1"/>
  <c r="F123" i="5"/>
  <c r="N123" i="5" s="1"/>
  <c r="BD20" i="5"/>
  <c r="G115" i="6"/>
  <c r="E95" i="7"/>
  <c r="E94" i="6"/>
  <c r="F102" i="5"/>
  <c r="M102" i="5" s="1"/>
  <c r="D102" i="6"/>
  <c r="F98" i="5"/>
  <c r="M98" i="5" s="1"/>
  <c r="D98" i="6"/>
  <c r="E101" i="8"/>
  <c r="E101" i="9" s="1"/>
  <c r="E101" i="10" s="1"/>
  <c r="E101" i="11" s="1"/>
  <c r="E101" i="12" s="1"/>
  <c r="E101" i="13" s="1"/>
  <c r="E101" i="14" s="1"/>
  <c r="E101" i="15" s="1"/>
  <c r="E101" i="16" s="1"/>
  <c r="E97" i="8"/>
  <c r="E97" i="9" s="1"/>
  <c r="E97" i="10" s="1"/>
  <c r="E97" i="11" s="1"/>
  <c r="E97" i="12" s="1"/>
  <c r="E97" i="13" s="1"/>
  <c r="E97" i="14" s="1"/>
  <c r="E97" i="15" s="1"/>
  <c r="E97" i="16" s="1"/>
  <c r="G100" i="8"/>
  <c r="I100" i="8" s="1"/>
  <c r="G100" i="9" s="1"/>
  <c r="I100" i="9" s="1"/>
  <c r="G100" i="10" s="1"/>
  <c r="I100" i="10" s="1"/>
  <c r="G100" i="11" s="1"/>
  <c r="I100" i="11" s="1"/>
  <c r="G100" i="12" s="1"/>
  <c r="I100" i="12" s="1"/>
  <c r="G100" i="13" s="1"/>
  <c r="I100" i="13" s="1"/>
  <c r="G100" i="14" s="1"/>
  <c r="I100" i="14" s="1"/>
  <c r="G100" i="15" s="1"/>
  <c r="I100" i="15" s="1"/>
  <c r="G100" i="16" s="1"/>
  <c r="I100" i="16" s="1"/>
  <c r="G96" i="8"/>
  <c r="I96" i="8" s="1"/>
  <c r="G96" i="9" s="1"/>
  <c r="I96" i="9" s="1"/>
  <c r="G96" i="10" s="1"/>
  <c r="I96" i="10" s="1"/>
  <c r="G96" i="11" s="1"/>
  <c r="I96" i="11" s="1"/>
  <c r="G96" i="12" s="1"/>
  <c r="I96" i="12" s="1"/>
  <c r="G96" i="13" s="1"/>
  <c r="I96" i="13" s="1"/>
  <c r="G96" i="14" s="1"/>
  <c r="I96" i="14" s="1"/>
  <c r="G96" i="15" s="1"/>
  <c r="I96" i="15" s="1"/>
  <c r="G96" i="16" s="1"/>
  <c r="I96" i="16" s="1"/>
  <c r="I104" i="5"/>
  <c r="BD19" i="5"/>
  <c r="G105" i="6"/>
  <c r="F106" i="5"/>
  <c r="N106" i="5" s="1"/>
  <c r="F109" i="5"/>
  <c r="M109" i="5" s="1"/>
  <c r="E109" i="6"/>
  <c r="E109" i="7" s="1"/>
  <c r="E109" i="8" s="1"/>
  <c r="E109" i="9" s="1"/>
  <c r="E109" i="10" s="1"/>
  <c r="E109" i="11" s="1"/>
  <c r="E109" i="12" s="1"/>
  <c r="E109" i="13" s="1"/>
  <c r="E109" i="14" s="1"/>
  <c r="E109" i="15" s="1"/>
  <c r="E109" i="16" s="1"/>
  <c r="D122" i="8"/>
  <c r="F122" i="7"/>
  <c r="D124" i="7"/>
  <c r="F124" i="6"/>
  <c r="E115" i="7"/>
  <c r="E113" i="6"/>
  <c r="BD18" i="5"/>
  <c r="G95" i="6"/>
  <c r="F101" i="6"/>
  <c r="D101" i="7"/>
  <c r="D101" i="8" s="1"/>
  <c r="F97" i="6"/>
  <c r="D97" i="7"/>
  <c r="D97" i="8" s="1"/>
  <c r="G99" i="8"/>
  <c r="I99" i="8" s="1"/>
  <c r="G99" i="9" s="1"/>
  <c r="I99" i="9" s="1"/>
  <c r="G99" i="10" s="1"/>
  <c r="I99" i="10" s="1"/>
  <c r="G99" i="11" s="1"/>
  <c r="I99" i="11" s="1"/>
  <c r="G99" i="12" s="1"/>
  <c r="I99" i="12" s="1"/>
  <c r="G99" i="13" s="1"/>
  <c r="I99" i="13" s="1"/>
  <c r="G99" i="14" s="1"/>
  <c r="I99" i="14" s="1"/>
  <c r="G99" i="15" s="1"/>
  <c r="I99" i="15" s="1"/>
  <c r="G99" i="16" s="1"/>
  <c r="I99" i="16" s="1"/>
  <c r="L104" i="5"/>
  <c r="J105" i="6"/>
  <c r="F123" i="6"/>
  <c r="D123" i="7"/>
  <c r="M106" i="5"/>
  <c r="I85" i="5"/>
  <c r="D373" i="21" s="1"/>
  <c r="D372" i="22" s="1"/>
  <c r="I88" i="6"/>
  <c r="G85" i="6"/>
  <c r="F120" i="5"/>
  <c r="N120" i="5" s="1"/>
  <c r="F118" i="5"/>
  <c r="N118" i="5" s="1"/>
  <c r="D85" i="5"/>
  <c r="F124" i="5"/>
  <c r="N124" i="5" s="1"/>
  <c r="E113" i="5"/>
  <c r="L113" i="5"/>
  <c r="D113" i="5"/>
  <c r="F100" i="5"/>
  <c r="M100" i="5" s="1"/>
  <c r="E94" i="5"/>
  <c r="I113" i="5"/>
  <c r="N107" i="5"/>
  <c r="M107" i="5"/>
  <c r="F105" i="5"/>
  <c r="F101" i="5"/>
  <c r="M101" i="5" s="1"/>
  <c r="F97" i="5"/>
  <c r="N97" i="5" s="1"/>
  <c r="D94" i="5"/>
  <c r="L94" i="5"/>
  <c r="D404" i="22" s="1"/>
  <c r="I94" i="5"/>
  <c r="D404" i="21" s="1"/>
  <c r="D403" i="22" s="1"/>
  <c r="M117" i="5"/>
  <c r="N117" i="5"/>
  <c r="M116" i="5"/>
  <c r="M121" i="5"/>
  <c r="M123" i="5"/>
  <c r="F91" i="6" l="1"/>
  <c r="J109" i="11"/>
  <c r="L109" i="11" s="1"/>
  <c r="J109" i="12" s="1"/>
  <c r="L109" i="12" s="1"/>
  <c r="J109" i="13" s="1"/>
  <c r="L109" i="13" s="1"/>
  <c r="B86" i="11"/>
  <c r="N99" i="5"/>
  <c r="N89" i="5"/>
  <c r="N98" i="5"/>
  <c r="AR15" i="5"/>
  <c r="AW15" i="5" s="1"/>
  <c r="D435" i="21"/>
  <c r="D434" i="22" s="1"/>
  <c r="N91" i="5"/>
  <c r="E122" i="9"/>
  <c r="L122" i="7"/>
  <c r="N122" i="7" s="1"/>
  <c r="I122" i="7"/>
  <c r="M111" i="5"/>
  <c r="AS15" i="5"/>
  <c r="AX15" i="5" s="1"/>
  <c r="D435" i="22"/>
  <c r="M87" i="5"/>
  <c r="N119" i="5"/>
  <c r="M90" i="5"/>
  <c r="M86" i="5"/>
  <c r="N102" i="5"/>
  <c r="M92" i="5"/>
  <c r="N115" i="5"/>
  <c r="M108" i="5"/>
  <c r="D113" i="6"/>
  <c r="M96" i="5"/>
  <c r="N88" i="5"/>
  <c r="N85" i="5" s="1"/>
  <c r="M124" i="5"/>
  <c r="N95" i="5"/>
  <c r="M97" i="5"/>
  <c r="N110" i="5"/>
  <c r="F85" i="5"/>
  <c r="N109" i="5"/>
  <c r="M118" i="5"/>
  <c r="F113" i="5"/>
  <c r="AQ15" i="5" s="1"/>
  <c r="N100" i="5"/>
  <c r="F104" i="5"/>
  <c r="D21" i="20"/>
  <c r="F122" i="8"/>
  <c r="D122" i="9"/>
  <c r="BC18" i="5"/>
  <c r="M120" i="5"/>
  <c r="N97" i="6"/>
  <c r="M97" i="6"/>
  <c r="D124" i="8"/>
  <c r="F124" i="7"/>
  <c r="D22" i="20"/>
  <c r="F101" i="7"/>
  <c r="J115" i="7"/>
  <c r="L113" i="6"/>
  <c r="N89" i="6"/>
  <c r="M89" i="6"/>
  <c r="F87" i="6"/>
  <c r="D118" i="8"/>
  <c r="F118" i="7"/>
  <c r="D105" i="7"/>
  <c r="F105" i="6"/>
  <c r="D104" i="6"/>
  <c r="N100" i="6"/>
  <c r="M100" i="6"/>
  <c r="D116" i="7"/>
  <c r="F116" i="6"/>
  <c r="N120" i="6"/>
  <c r="M120" i="6"/>
  <c r="BC20" i="5"/>
  <c r="D101" i="9"/>
  <c r="F101" i="8"/>
  <c r="D98" i="7"/>
  <c r="F98" i="6"/>
  <c r="D87" i="8"/>
  <c r="F87" i="7"/>
  <c r="L86" i="6"/>
  <c r="J85" i="6"/>
  <c r="D111" i="7"/>
  <c r="F111" i="6"/>
  <c r="F109" i="6"/>
  <c r="D107" i="7"/>
  <c r="F107" i="6"/>
  <c r="F95" i="6"/>
  <c r="D95" i="7"/>
  <c r="D94" i="6"/>
  <c r="D92" i="7"/>
  <c r="F92" i="6"/>
  <c r="F90" i="6"/>
  <c r="E86" i="7"/>
  <c r="E85" i="6"/>
  <c r="F117" i="6"/>
  <c r="D117" i="7"/>
  <c r="F121" i="6"/>
  <c r="D121" i="7"/>
  <c r="D100" i="8"/>
  <c r="F100" i="7"/>
  <c r="D120" i="8"/>
  <c r="F120" i="7"/>
  <c r="N101" i="5"/>
  <c r="N101" i="6"/>
  <c r="M101" i="6"/>
  <c r="E115" i="8"/>
  <c r="E113" i="7"/>
  <c r="I105" i="6"/>
  <c r="G104" i="6"/>
  <c r="D19" i="20"/>
  <c r="F97" i="7"/>
  <c r="F95" i="7"/>
  <c r="E95" i="8"/>
  <c r="E94" i="7"/>
  <c r="D109" i="8"/>
  <c r="F109" i="7"/>
  <c r="D20" i="20"/>
  <c r="D90" i="8"/>
  <c r="F90" i="7"/>
  <c r="M106" i="6"/>
  <c r="N106" i="6"/>
  <c r="D96" i="7"/>
  <c r="F96" i="6"/>
  <c r="D119" i="7"/>
  <c r="F119" i="6"/>
  <c r="F89" i="7"/>
  <c r="L105" i="6"/>
  <c r="J104" i="6"/>
  <c r="D97" i="9"/>
  <c r="F97" i="8"/>
  <c r="I95" i="6"/>
  <c r="G94" i="6"/>
  <c r="N124" i="6"/>
  <c r="M124" i="6"/>
  <c r="D102" i="7"/>
  <c r="F102" i="6"/>
  <c r="I115" i="6"/>
  <c r="G113" i="6"/>
  <c r="M91" i="6"/>
  <c r="N91" i="6"/>
  <c r="D88" i="7"/>
  <c r="F88" i="6"/>
  <c r="N88" i="6" s="1"/>
  <c r="D86" i="7"/>
  <c r="F86" i="6"/>
  <c r="D85" i="6"/>
  <c r="F110" i="6"/>
  <c r="D110" i="7"/>
  <c r="F108" i="6"/>
  <c r="D108" i="7"/>
  <c r="E105" i="7"/>
  <c r="E104" i="6"/>
  <c r="F99" i="6"/>
  <c r="D99" i="7"/>
  <c r="D91" i="8"/>
  <c r="F91" i="7"/>
  <c r="F115" i="6"/>
  <c r="D115" i="7"/>
  <c r="N118" i="6"/>
  <c r="M118" i="6"/>
  <c r="D106" i="8"/>
  <c r="F106" i="7"/>
  <c r="J95" i="7"/>
  <c r="L94" i="6"/>
  <c r="E404" i="22" s="1"/>
  <c r="D89" i="9"/>
  <c r="F89" i="8"/>
  <c r="BC19" i="5"/>
  <c r="F123" i="7"/>
  <c r="D123" i="8"/>
  <c r="D123" i="9" s="1"/>
  <c r="M123" i="6"/>
  <c r="N123" i="6"/>
  <c r="G88" i="7"/>
  <c r="I85" i="6"/>
  <c r="E373" i="21" s="1"/>
  <c r="E372" i="22" s="1"/>
  <c r="N105" i="5"/>
  <c r="M105" i="5"/>
  <c r="F94" i="5"/>
  <c r="M122" i="7" l="1"/>
  <c r="J109" i="14"/>
  <c r="L109" i="14" s="1"/>
  <c r="J109" i="15" s="1"/>
  <c r="L109" i="15" s="1"/>
  <c r="J109" i="16" s="1"/>
  <c r="L109" i="16" s="1"/>
  <c r="B86" i="12"/>
  <c r="J122" i="8"/>
  <c r="AS15" i="6"/>
  <c r="AX15" i="6" s="1"/>
  <c r="E435" i="22"/>
  <c r="G122" i="8"/>
  <c r="E122" i="10"/>
  <c r="N113" i="5"/>
  <c r="M85" i="5"/>
  <c r="M104" i="5"/>
  <c r="M94" i="5"/>
  <c r="M113" i="5"/>
  <c r="N104" i="5"/>
  <c r="M88" i="6"/>
  <c r="BC19" i="6"/>
  <c r="N94" i="5"/>
  <c r="F113" i="6"/>
  <c r="AQ15" i="6" s="1"/>
  <c r="F120" i="8"/>
  <c r="N120" i="8" s="1"/>
  <c r="D120" i="9"/>
  <c r="F123" i="9"/>
  <c r="D123" i="10"/>
  <c r="F118" i="8"/>
  <c r="N118" i="8" s="1"/>
  <c r="D118" i="9"/>
  <c r="E113" i="8"/>
  <c r="E115" i="9"/>
  <c r="F124" i="8"/>
  <c r="N124" i="8" s="1"/>
  <c r="D124" i="9"/>
  <c r="F122" i="9"/>
  <c r="D122" i="10"/>
  <c r="F89" i="9"/>
  <c r="D89" i="10"/>
  <c r="D106" i="9"/>
  <c r="F106" i="8"/>
  <c r="N91" i="7"/>
  <c r="M91" i="7"/>
  <c r="F110" i="7"/>
  <c r="D110" i="8"/>
  <c r="D86" i="8"/>
  <c r="D85" i="7"/>
  <c r="D102" i="8"/>
  <c r="F102" i="7"/>
  <c r="N97" i="8"/>
  <c r="M97" i="8"/>
  <c r="F119" i="7"/>
  <c r="D119" i="8"/>
  <c r="E95" i="9"/>
  <c r="E94" i="8"/>
  <c r="N120" i="7"/>
  <c r="M120" i="7"/>
  <c r="F121" i="7"/>
  <c r="D121" i="8"/>
  <c r="D92" i="8"/>
  <c r="F92" i="7"/>
  <c r="M107" i="6"/>
  <c r="N107" i="6"/>
  <c r="D111" i="8"/>
  <c r="F111" i="7"/>
  <c r="D87" i="9"/>
  <c r="F87" i="8"/>
  <c r="F101" i="9"/>
  <c r="D101" i="10"/>
  <c r="N116" i="6"/>
  <c r="M116" i="6"/>
  <c r="D91" i="9"/>
  <c r="F91" i="8"/>
  <c r="E105" i="8"/>
  <c r="E104" i="7"/>
  <c r="N110" i="6"/>
  <c r="M110" i="6"/>
  <c r="F97" i="9"/>
  <c r="D97" i="10"/>
  <c r="M96" i="6"/>
  <c r="N96" i="6"/>
  <c r="N109" i="7"/>
  <c r="M109" i="7"/>
  <c r="BD19" i="6"/>
  <c r="G105" i="7"/>
  <c r="I104" i="6"/>
  <c r="N121" i="6"/>
  <c r="M121" i="6"/>
  <c r="F86" i="7"/>
  <c r="E86" i="8"/>
  <c r="E85" i="7"/>
  <c r="D107" i="8"/>
  <c r="F107" i="7"/>
  <c r="N98" i="6"/>
  <c r="M98" i="6"/>
  <c r="D116" i="8"/>
  <c r="F116" i="7"/>
  <c r="N105" i="6"/>
  <c r="M105" i="6"/>
  <c r="F104" i="6"/>
  <c r="M118" i="7"/>
  <c r="N118" i="7"/>
  <c r="L95" i="7"/>
  <c r="N95" i="7" s="1"/>
  <c r="J94" i="7"/>
  <c r="F115" i="7"/>
  <c r="D115" i="8"/>
  <c r="D99" i="8"/>
  <c r="F99" i="7"/>
  <c r="F108" i="7"/>
  <c r="D108" i="8"/>
  <c r="D88" i="8"/>
  <c r="F88" i="7"/>
  <c r="N88" i="7" s="1"/>
  <c r="BD20" i="6"/>
  <c r="G115" i="7"/>
  <c r="I113" i="6"/>
  <c r="N89" i="7"/>
  <c r="M89" i="7"/>
  <c r="D96" i="8"/>
  <c r="F96" i="7"/>
  <c r="N90" i="7"/>
  <c r="M90" i="7"/>
  <c r="D109" i="9"/>
  <c r="F109" i="8"/>
  <c r="N97" i="7"/>
  <c r="M97" i="7"/>
  <c r="M100" i="7"/>
  <c r="N100" i="7"/>
  <c r="F117" i="7"/>
  <c r="D117" i="8"/>
  <c r="M90" i="6"/>
  <c r="N90" i="6"/>
  <c r="D95" i="8"/>
  <c r="D94" i="7"/>
  <c r="M109" i="6"/>
  <c r="N109" i="6"/>
  <c r="J86" i="7"/>
  <c r="L85" i="6"/>
  <c r="E373" i="22" s="1"/>
  <c r="D98" i="8"/>
  <c r="F98" i="7"/>
  <c r="D105" i="8"/>
  <c r="F105" i="7"/>
  <c r="D104" i="7"/>
  <c r="D113" i="7"/>
  <c r="M89" i="8"/>
  <c r="N89" i="8"/>
  <c r="N106" i="7"/>
  <c r="M106" i="7"/>
  <c r="N115" i="6"/>
  <c r="M115" i="6"/>
  <c r="N99" i="6"/>
  <c r="M99" i="6"/>
  <c r="N108" i="6"/>
  <c r="M108" i="6"/>
  <c r="N86" i="6"/>
  <c r="M86" i="6"/>
  <c r="F85" i="6"/>
  <c r="M102" i="6"/>
  <c r="N102" i="6"/>
  <c r="BD18" i="6"/>
  <c r="G95" i="7"/>
  <c r="I94" i="6"/>
  <c r="E404" i="21" s="1"/>
  <c r="E403" i="22" s="1"/>
  <c r="J105" i="7"/>
  <c r="L104" i="6"/>
  <c r="BC20" i="6"/>
  <c r="N119" i="6"/>
  <c r="M119" i="6"/>
  <c r="D90" i="9"/>
  <c r="F90" i="8"/>
  <c r="D100" i="9"/>
  <c r="F100" i="8"/>
  <c r="N117" i="6"/>
  <c r="M117" i="6"/>
  <c r="N92" i="6"/>
  <c r="M92" i="6"/>
  <c r="BC18" i="6"/>
  <c r="M95" i="6"/>
  <c r="N95" i="6"/>
  <c r="F94" i="6"/>
  <c r="M111" i="6"/>
  <c r="N111" i="6"/>
  <c r="N87" i="7"/>
  <c r="M87" i="7"/>
  <c r="N101" i="8"/>
  <c r="M101" i="8"/>
  <c r="N87" i="6"/>
  <c r="M87" i="6"/>
  <c r="L115" i="7"/>
  <c r="J113" i="7"/>
  <c r="N101" i="7"/>
  <c r="M101" i="7"/>
  <c r="N124" i="7"/>
  <c r="M124" i="7"/>
  <c r="F123" i="8"/>
  <c r="N123" i="7"/>
  <c r="M123" i="7"/>
  <c r="I88" i="7"/>
  <c r="G85" i="7"/>
  <c r="C38" i="16"/>
  <c r="C39" i="16"/>
  <c r="C40" i="16"/>
  <c r="C41" i="16"/>
  <c r="C38" i="15"/>
  <c r="C39" i="15"/>
  <c r="C40" i="15"/>
  <c r="C38" i="14"/>
  <c r="C39" i="14"/>
  <c r="C40" i="14"/>
  <c r="C41" i="14"/>
  <c r="C38" i="13"/>
  <c r="C39" i="13"/>
  <c r="C40" i="13"/>
  <c r="C41" i="13"/>
  <c r="C38" i="12"/>
  <c r="C39" i="12"/>
  <c r="C40" i="12"/>
  <c r="C41" i="12"/>
  <c r="C38" i="11"/>
  <c r="C39" i="11"/>
  <c r="C40" i="11"/>
  <c r="C41" i="11"/>
  <c r="C38" i="10"/>
  <c r="C39" i="10"/>
  <c r="C40" i="10"/>
  <c r="C41" i="10"/>
  <c r="C38" i="9"/>
  <c r="C39" i="9"/>
  <c r="C40" i="9"/>
  <c r="C41" i="9"/>
  <c r="C38" i="8"/>
  <c r="C39" i="8"/>
  <c r="C40" i="8"/>
  <c r="C38" i="7"/>
  <c r="C39" i="7"/>
  <c r="C40" i="7"/>
  <c r="BE13" i="6"/>
  <c r="C38" i="6"/>
  <c r="C39" i="6"/>
  <c r="C40" i="6"/>
  <c r="B38" i="6"/>
  <c r="B38" i="7" s="1"/>
  <c r="B38" i="8" s="1"/>
  <c r="B38" i="9" s="1"/>
  <c r="B38" i="10" s="1"/>
  <c r="B38" i="11" s="1"/>
  <c r="B38" i="12" s="1"/>
  <c r="B38" i="13" s="1"/>
  <c r="B38" i="14" s="1"/>
  <c r="B38" i="15" s="1"/>
  <c r="B38" i="16" s="1"/>
  <c r="B39" i="6"/>
  <c r="B39" i="7" s="1"/>
  <c r="B39" i="8" s="1"/>
  <c r="B39" i="9" s="1"/>
  <c r="B39" i="10" s="1"/>
  <c r="B39" i="11" s="1"/>
  <c r="B39" i="12" s="1"/>
  <c r="B39" i="13" s="1"/>
  <c r="B39" i="14" s="1"/>
  <c r="B39" i="15" s="1"/>
  <c r="B39" i="16" s="1"/>
  <c r="B40" i="6"/>
  <c r="B40" i="7" s="1"/>
  <c r="B40" i="8" s="1"/>
  <c r="B40" i="9" s="1"/>
  <c r="B40" i="10" s="1"/>
  <c r="B40" i="11" s="1"/>
  <c r="B40" i="12" s="1"/>
  <c r="B40" i="13" s="1"/>
  <c r="B40" i="14" s="1"/>
  <c r="B40" i="15" s="1"/>
  <c r="B40" i="16" s="1"/>
  <c r="A40" i="6"/>
  <c r="A40" i="7" s="1"/>
  <c r="A40" i="8" s="1"/>
  <c r="A40" i="9" s="1"/>
  <c r="A40" i="10" s="1"/>
  <c r="A40" i="11" s="1"/>
  <c r="A40" i="12" s="1"/>
  <c r="A38" i="6"/>
  <c r="A38" i="7" s="1"/>
  <c r="A38" i="8" s="1"/>
  <c r="A38" i="9" s="1"/>
  <c r="A38" i="10" s="1"/>
  <c r="A38" i="11" s="1"/>
  <c r="A38" i="12" s="1"/>
  <c r="A39" i="6"/>
  <c r="A39" i="7" s="1"/>
  <c r="A39" i="8" s="1"/>
  <c r="A39" i="9" s="1"/>
  <c r="A39" i="10" s="1"/>
  <c r="A39" i="11" s="1"/>
  <c r="A39" i="12" s="1"/>
  <c r="BE13" i="5"/>
  <c r="B86" i="13" l="1"/>
  <c r="E122" i="11"/>
  <c r="I122" i="8"/>
  <c r="AR15" i="6"/>
  <c r="AW15" i="6" s="1"/>
  <c r="E435" i="21"/>
  <c r="E434" i="22" s="1"/>
  <c r="L122" i="8"/>
  <c r="M120" i="8"/>
  <c r="M118" i="8"/>
  <c r="M124" i="8"/>
  <c r="BC19" i="7"/>
  <c r="D113" i="8"/>
  <c r="N94" i="6"/>
  <c r="F113" i="7"/>
  <c r="AQ15" i="7" s="1"/>
  <c r="M94" i="6"/>
  <c r="F117" i="8"/>
  <c r="M117" i="8" s="1"/>
  <c r="D117" i="9"/>
  <c r="N123" i="9"/>
  <c r="M123" i="9"/>
  <c r="F119" i="8"/>
  <c r="M119" i="8" s="1"/>
  <c r="D119" i="9"/>
  <c r="F124" i="9"/>
  <c r="D124" i="10"/>
  <c r="F118" i="9"/>
  <c r="D118" i="10"/>
  <c r="F120" i="9"/>
  <c r="D120" i="10"/>
  <c r="F94" i="7"/>
  <c r="F115" i="8"/>
  <c r="D115" i="9"/>
  <c r="F116" i="8"/>
  <c r="N116" i="8" s="1"/>
  <c r="D116" i="9"/>
  <c r="M85" i="6"/>
  <c r="F121" i="8"/>
  <c r="N121" i="8" s="1"/>
  <c r="D121" i="9"/>
  <c r="D122" i="11"/>
  <c r="F122" i="10"/>
  <c r="E115" i="10"/>
  <c r="E113" i="9"/>
  <c r="D123" i="11"/>
  <c r="F123" i="10"/>
  <c r="M113" i="6"/>
  <c r="N113" i="6"/>
  <c r="D105" i="9"/>
  <c r="F105" i="8"/>
  <c r="D104" i="8"/>
  <c r="D98" i="9"/>
  <c r="F98" i="8"/>
  <c r="D95" i="9"/>
  <c r="F95" i="8"/>
  <c r="D94" i="8"/>
  <c r="N117" i="7"/>
  <c r="M117" i="7"/>
  <c r="D109" i="10"/>
  <c r="F109" i="9"/>
  <c r="D96" i="9"/>
  <c r="F96" i="8"/>
  <c r="N108" i="7"/>
  <c r="M108" i="7"/>
  <c r="N115" i="7"/>
  <c r="M104" i="6"/>
  <c r="I105" i="7"/>
  <c r="M105" i="7" s="1"/>
  <c r="G104" i="7"/>
  <c r="E105" i="9"/>
  <c r="E104" i="8"/>
  <c r="D87" i="10"/>
  <c r="F87" i="9"/>
  <c r="N121" i="7"/>
  <c r="M121" i="7"/>
  <c r="E95" i="10"/>
  <c r="E94" i="9"/>
  <c r="D86" i="9"/>
  <c r="F86" i="8"/>
  <c r="D85" i="8"/>
  <c r="N110" i="7"/>
  <c r="M110" i="7"/>
  <c r="D106" i="10"/>
  <c r="F106" i="9"/>
  <c r="N100" i="8"/>
  <c r="M100" i="8"/>
  <c r="N90" i="8"/>
  <c r="M90" i="8"/>
  <c r="I95" i="7"/>
  <c r="G94" i="7"/>
  <c r="N99" i="7"/>
  <c r="M99" i="7"/>
  <c r="N104" i="6"/>
  <c r="E86" i="9"/>
  <c r="E85" i="8"/>
  <c r="D97" i="11"/>
  <c r="F97" i="10"/>
  <c r="N91" i="8"/>
  <c r="M91" i="8"/>
  <c r="D101" i="11"/>
  <c r="F101" i="10"/>
  <c r="M111" i="7"/>
  <c r="N111" i="7"/>
  <c r="N92" i="7"/>
  <c r="M92" i="7"/>
  <c r="N119" i="8"/>
  <c r="M102" i="7"/>
  <c r="N102" i="7"/>
  <c r="D89" i="11"/>
  <c r="F89" i="10"/>
  <c r="D100" i="10"/>
  <c r="F100" i="9"/>
  <c r="F90" i="9"/>
  <c r="D90" i="10"/>
  <c r="N85" i="6"/>
  <c r="L86" i="7"/>
  <c r="J85" i="7"/>
  <c r="D88" i="9"/>
  <c r="F88" i="8"/>
  <c r="N88" i="8" s="1"/>
  <c r="D99" i="9"/>
  <c r="F99" i="8"/>
  <c r="J95" i="8"/>
  <c r="L94" i="7"/>
  <c r="F404" i="22" s="1"/>
  <c r="N116" i="7"/>
  <c r="M116" i="7"/>
  <c r="M107" i="7"/>
  <c r="N107" i="7"/>
  <c r="N86" i="7"/>
  <c r="M86" i="7"/>
  <c r="F85" i="7"/>
  <c r="N97" i="9"/>
  <c r="M97" i="9"/>
  <c r="D91" i="10"/>
  <c r="F91" i="9"/>
  <c r="N101" i="9"/>
  <c r="M101" i="9"/>
  <c r="D111" i="9"/>
  <c r="F111" i="8"/>
  <c r="D92" i="9"/>
  <c r="F92" i="8"/>
  <c r="BC20" i="7"/>
  <c r="M119" i="7"/>
  <c r="N119" i="7"/>
  <c r="D102" i="9"/>
  <c r="F102" i="8"/>
  <c r="M89" i="9"/>
  <c r="N89" i="9"/>
  <c r="J115" i="8"/>
  <c r="L113" i="7"/>
  <c r="L105" i="7"/>
  <c r="N105" i="7" s="1"/>
  <c r="J104" i="7"/>
  <c r="F104" i="7"/>
  <c r="M98" i="7"/>
  <c r="N98" i="7"/>
  <c r="N109" i="8"/>
  <c r="M109" i="8"/>
  <c r="N96" i="7"/>
  <c r="M96" i="7"/>
  <c r="I115" i="7"/>
  <c r="G113" i="7"/>
  <c r="F108" i="8"/>
  <c r="D108" i="9"/>
  <c r="D107" i="9"/>
  <c r="F107" i="8"/>
  <c r="BC18" i="7"/>
  <c r="N87" i="8"/>
  <c r="M87" i="8"/>
  <c r="F110" i="8"/>
  <c r="D110" i="9"/>
  <c r="M106" i="8"/>
  <c r="N106" i="8"/>
  <c r="M123" i="8"/>
  <c r="N123" i="8"/>
  <c r="G88" i="8"/>
  <c r="M88" i="7"/>
  <c r="I85" i="7"/>
  <c r="F373" i="21" s="1"/>
  <c r="F372" i="22" s="1"/>
  <c r="L38" i="5"/>
  <c r="L39" i="5"/>
  <c r="J39" i="6" s="1"/>
  <c r="L39" i="6" s="1"/>
  <c r="J39" i="7" s="1"/>
  <c r="L39" i="7" s="1"/>
  <c r="J39" i="8" s="1"/>
  <c r="L39" i="8" s="1"/>
  <c r="J39" i="9" s="1"/>
  <c r="L39" i="9" s="1"/>
  <c r="J39" i="10" s="1"/>
  <c r="L39" i="10" s="1"/>
  <c r="J39" i="11" s="1"/>
  <c r="L39" i="11" s="1"/>
  <c r="J39" i="12" s="1"/>
  <c r="L39" i="12" s="1"/>
  <c r="J39" i="13" s="1"/>
  <c r="L39" i="13" s="1"/>
  <c r="J39" i="14" s="1"/>
  <c r="L39" i="14" s="1"/>
  <c r="J39" i="15" s="1"/>
  <c r="L39" i="15" s="1"/>
  <c r="J39" i="16" s="1"/>
  <c r="L39" i="16" s="1"/>
  <c r="L40" i="5"/>
  <c r="J40" i="6" s="1"/>
  <c r="L40" i="6" s="1"/>
  <c r="J40" i="7" s="1"/>
  <c r="L40" i="7" s="1"/>
  <c r="J40" i="8" s="1"/>
  <c r="L40" i="8" s="1"/>
  <c r="J40" i="9" s="1"/>
  <c r="L40" i="9" s="1"/>
  <c r="J40" i="10" s="1"/>
  <c r="L40" i="10" s="1"/>
  <c r="J40" i="11" s="1"/>
  <c r="L40" i="11" s="1"/>
  <c r="J40" i="12" s="1"/>
  <c r="L40" i="12" s="1"/>
  <c r="J40" i="13" s="1"/>
  <c r="L40" i="13" s="1"/>
  <c r="J40" i="14" s="1"/>
  <c r="L40" i="14" s="1"/>
  <c r="J40" i="15" s="1"/>
  <c r="L40" i="15" s="1"/>
  <c r="J40" i="16" s="1"/>
  <c r="L40" i="16" s="1"/>
  <c r="I38" i="5"/>
  <c r="I39" i="5"/>
  <c r="G39" i="6" s="1"/>
  <c r="I39" i="6" s="1"/>
  <c r="G39" i="7" s="1"/>
  <c r="I39" i="7" s="1"/>
  <c r="G39" i="8" s="1"/>
  <c r="I39" i="8" s="1"/>
  <c r="G39" i="9" s="1"/>
  <c r="I39" i="9" s="1"/>
  <c r="G39" i="10" s="1"/>
  <c r="I39" i="10" s="1"/>
  <c r="G39" i="11" s="1"/>
  <c r="I39" i="11" s="1"/>
  <c r="G39" i="12" s="1"/>
  <c r="I39" i="12" s="1"/>
  <c r="G39" i="13" s="1"/>
  <c r="I39" i="13" s="1"/>
  <c r="G39" i="14" s="1"/>
  <c r="I39" i="14" s="1"/>
  <c r="G39" i="15" s="1"/>
  <c r="I39" i="15" s="1"/>
  <c r="G39" i="16" s="1"/>
  <c r="I39" i="16" s="1"/>
  <c r="I40" i="5"/>
  <c r="G40" i="6" s="1"/>
  <c r="I40" i="6" s="1"/>
  <c r="G40" i="7" s="1"/>
  <c r="I40" i="7" s="1"/>
  <c r="G40" i="8" s="1"/>
  <c r="I40" i="8" s="1"/>
  <c r="G40" i="9" s="1"/>
  <c r="I40" i="9" s="1"/>
  <c r="G40" i="10" s="1"/>
  <c r="I40" i="10" s="1"/>
  <c r="G40" i="11" s="1"/>
  <c r="I40" i="11" s="1"/>
  <c r="G40" i="12" s="1"/>
  <c r="I40" i="12" s="1"/>
  <c r="G40" i="13" s="1"/>
  <c r="I40" i="13" s="1"/>
  <c r="G40" i="14" s="1"/>
  <c r="I40" i="14" s="1"/>
  <c r="G40" i="15" s="1"/>
  <c r="I40" i="15" s="1"/>
  <c r="G40" i="16" s="1"/>
  <c r="I40" i="16" s="1"/>
  <c r="E38" i="5"/>
  <c r="E38" i="6" s="1"/>
  <c r="E38" i="7" s="1"/>
  <c r="E38" i="8" s="1"/>
  <c r="E38" i="9" s="1"/>
  <c r="E38" i="10" s="1"/>
  <c r="E38" i="11" s="1"/>
  <c r="E39" i="5"/>
  <c r="E40" i="5"/>
  <c r="E40" i="6" s="1"/>
  <c r="E40" i="7" s="1"/>
  <c r="E40" i="8" s="1"/>
  <c r="E40" i="9" s="1"/>
  <c r="E40" i="10" s="1"/>
  <c r="E40" i="11" s="1"/>
  <c r="E40" i="12" s="1"/>
  <c r="E40" i="13" s="1"/>
  <c r="E40" i="14" s="1"/>
  <c r="E40" i="15" s="1"/>
  <c r="E40" i="16" s="1"/>
  <c r="D38" i="5"/>
  <c r="D39" i="5"/>
  <c r="D39" i="6" s="1"/>
  <c r="D40" i="5"/>
  <c r="D40" i="6" s="1"/>
  <c r="B86" i="14" l="1"/>
  <c r="J38" i="6"/>
  <c r="L38" i="6" s="1"/>
  <c r="D125" i="22"/>
  <c r="AS15" i="7"/>
  <c r="AX15" i="7" s="1"/>
  <c r="F435" i="22"/>
  <c r="G38" i="6"/>
  <c r="I38" i="6" s="1"/>
  <c r="D125" i="21"/>
  <c r="D124" i="22" s="1"/>
  <c r="E122" i="12"/>
  <c r="J122" i="9"/>
  <c r="N122" i="8"/>
  <c r="G122" i="9"/>
  <c r="M122" i="8"/>
  <c r="N113" i="7"/>
  <c r="M121" i="8"/>
  <c r="N85" i="7"/>
  <c r="BC20" i="8"/>
  <c r="N117" i="8"/>
  <c r="F113" i="8"/>
  <c r="AQ15" i="8" s="1"/>
  <c r="M85" i="7"/>
  <c r="M116" i="8"/>
  <c r="N104" i="7"/>
  <c r="M104" i="7"/>
  <c r="N94" i="7"/>
  <c r="BC19" i="8"/>
  <c r="N123" i="10"/>
  <c r="M123" i="10"/>
  <c r="F118" i="10"/>
  <c r="D118" i="11"/>
  <c r="F119" i="9"/>
  <c r="D119" i="10"/>
  <c r="F123" i="11"/>
  <c r="D123" i="12"/>
  <c r="D122" i="12"/>
  <c r="F122" i="11"/>
  <c r="F116" i="9"/>
  <c r="D116" i="10"/>
  <c r="N118" i="9"/>
  <c r="M118" i="9"/>
  <c r="F121" i="9"/>
  <c r="D121" i="10"/>
  <c r="D120" i="11"/>
  <c r="F120" i="10"/>
  <c r="D124" i="11"/>
  <c r="F124" i="10"/>
  <c r="F117" i="9"/>
  <c r="D117" i="10"/>
  <c r="E115" i="11"/>
  <c r="E113" i="10"/>
  <c r="F115" i="9"/>
  <c r="D113" i="9"/>
  <c r="D115" i="10"/>
  <c r="N120" i="9"/>
  <c r="M120" i="9"/>
  <c r="M124" i="9"/>
  <c r="N124" i="9"/>
  <c r="M107" i="8"/>
  <c r="N107" i="8"/>
  <c r="N111" i="8"/>
  <c r="M111" i="8"/>
  <c r="N91" i="9"/>
  <c r="M91" i="9"/>
  <c r="L95" i="8"/>
  <c r="N95" i="8" s="1"/>
  <c r="J94" i="8"/>
  <c r="F88" i="9"/>
  <c r="N88" i="9" s="1"/>
  <c r="D88" i="10"/>
  <c r="J86" i="8"/>
  <c r="L85" i="7"/>
  <c r="F373" i="22" s="1"/>
  <c r="N100" i="9"/>
  <c r="M100" i="9"/>
  <c r="BD18" i="7"/>
  <c r="G95" i="8"/>
  <c r="I94" i="7"/>
  <c r="F404" i="21" s="1"/>
  <c r="F403" i="22" s="1"/>
  <c r="M95" i="7"/>
  <c r="M94" i="7" s="1"/>
  <c r="F106" i="10"/>
  <c r="D106" i="11"/>
  <c r="M86" i="8"/>
  <c r="F85" i="8"/>
  <c r="E105" i="10"/>
  <c r="E104" i="9"/>
  <c r="D96" i="10"/>
  <c r="F96" i="9"/>
  <c r="M98" i="8"/>
  <c r="N98" i="8"/>
  <c r="D105" i="10"/>
  <c r="F105" i="9"/>
  <c r="D104" i="9"/>
  <c r="D107" i="10"/>
  <c r="F107" i="9"/>
  <c r="BD20" i="7"/>
  <c r="G115" i="8"/>
  <c r="I113" i="7"/>
  <c r="N102" i="8"/>
  <c r="M102" i="8"/>
  <c r="D111" i="10"/>
  <c r="F111" i="9"/>
  <c r="D91" i="11"/>
  <c r="F91" i="10"/>
  <c r="M99" i="8"/>
  <c r="N99" i="8"/>
  <c r="D100" i="11"/>
  <c r="F100" i="10"/>
  <c r="N89" i="10"/>
  <c r="M89" i="10"/>
  <c r="E86" i="10"/>
  <c r="E85" i="9"/>
  <c r="F86" i="9"/>
  <c r="D86" i="10"/>
  <c r="D85" i="9"/>
  <c r="M115" i="7"/>
  <c r="M113" i="7" s="1"/>
  <c r="N109" i="9"/>
  <c r="M109" i="9"/>
  <c r="D98" i="10"/>
  <c r="F98" i="9"/>
  <c r="D110" i="10"/>
  <c r="F110" i="9"/>
  <c r="D108" i="10"/>
  <c r="F108" i="9"/>
  <c r="F102" i="9"/>
  <c r="D102" i="10"/>
  <c r="M92" i="8"/>
  <c r="N92" i="8"/>
  <c r="D94" i="9"/>
  <c r="F99" i="9"/>
  <c r="D99" i="10"/>
  <c r="D90" i="11"/>
  <c r="F90" i="10"/>
  <c r="D89" i="12"/>
  <c r="F89" i="11"/>
  <c r="N101" i="10"/>
  <c r="M101" i="10"/>
  <c r="N97" i="10"/>
  <c r="M97" i="10"/>
  <c r="N87" i="9"/>
  <c r="M87" i="9"/>
  <c r="BD19" i="7"/>
  <c r="G105" i="8"/>
  <c r="I104" i="7"/>
  <c r="F109" i="10"/>
  <c r="D109" i="11"/>
  <c r="F94" i="8"/>
  <c r="M110" i="8"/>
  <c r="N110" i="8"/>
  <c r="N108" i="8"/>
  <c r="M108" i="8"/>
  <c r="J105" i="8"/>
  <c r="L104" i="7"/>
  <c r="L115" i="8"/>
  <c r="J115" i="9" s="1"/>
  <c r="J113" i="8"/>
  <c r="D92" i="10"/>
  <c r="F92" i="9"/>
  <c r="N90" i="9"/>
  <c r="M90" i="9"/>
  <c r="F101" i="11"/>
  <c r="D101" i="12"/>
  <c r="F97" i="11"/>
  <c r="D97" i="12"/>
  <c r="N106" i="9"/>
  <c r="M106" i="9"/>
  <c r="E95" i="11"/>
  <c r="E94" i="10"/>
  <c r="D87" i="11"/>
  <c r="F87" i="10"/>
  <c r="BC18" i="8"/>
  <c r="M96" i="8"/>
  <c r="N96" i="8"/>
  <c r="F95" i="9"/>
  <c r="D95" i="10"/>
  <c r="F104" i="8"/>
  <c r="I88" i="8"/>
  <c r="G85" i="8"/>
  <c r="D39" i="7"/>
  <c r="F38" i="5"/>
  <c r="M38" i="5" s="1"/>
  <c r="D38" i="6"/>
  <c r="F40" i="6"/>
  <c r="D40" i="7"/>
  <c r="F39" i="5"/>
  <c r="M39" i="5" s="1"/>
  <c r="E39" i="6"/>
  <c r="E39" i="7" s="1"/>
  <c r="E39" i="8" s="1"/>
  <c r="E39" i="9" s="1"/>
  <c r="E39" i="10" s="1"/>
  <c r="E39" i="11" s="1"/>
  <c r="E39" i="12" s="1"/>
  <c r="E39" i="13" s="1"/>
  <c r="E39" i="14" s="1"/>
  <c r="E39" i="15" s="1"/>
  <c r="E39" i="16" s="1"/>
  <c r="E38" i="12"/>
  <c r="E38" i="13" s="1"/>
  <c r="E38" i="14" s="1"/>
  <c r="E38" i="15" s="1"/>
  <c r="F40" i="5"/>
  <c r="N40" i="5" s="1"/>
  <c r="K15" i="10"/>
  <c r="K14" i="10"/>
  <c r="K13" i="10"/>
  <c r="K12" i="10"/>
  <c r="K15" i="9"/>
  <c r="K14" i="9"/>
  <c r="K13" i="9"/>
  <c r="K12" i="9"/>
  <c r="K15" i="8"/>
  <c r="K14" i="8"/>
  <c r="K13" i="8"/>
  <c r="K12" i="8"/>
  <c r="B86" i="15" l="1"/>
  <c r="E122" i="13"/>
  <c r="L122" i="9"/>
  <c r="I122" i="9"/>
  <c r="AR15" i="7"/>
  <c r="AW15" i="7" s="1"/>
  <c r="F435" i="21"/>
  <c r="F434" i="22" s="1"/>
  <c r="G38" i="7"/>
  <c r="I38" i="7" s="1"/>
  <c r="E125" i="21"/>
  <c r="E124" i="22" s="1"/>
  <c r="J38" i="7"/>
  <c r="L38" i="7" s="1"/>
  <c r="E125" i="22"/>
  <c r="D117" i="11"/>
  <c r="F117" i="10"/>
  <c r="M120" i="10"/>
  <c r="N120" i="10"/>
  <c r="D119" i="11"/>
  <c r="F119" i="10"/>
  <c r="BC20" i="9"/>
  <c r="F113" i="9"/>
  <c r="AQ15" i="9" s="1"/>
  <c r="N117" i="9"/>
  <c r="M117" i="9"/>
  <c r="D120" i="12"/>
  <c r="F120" i="11"/>
  <c r="D122" i="13"/>
  <c r="F122" i="12"/>
  <c r="N119" i="9"/>
  <c r="M119" i="9"/>
  <c r="M124" i="10"/>
  <c r="N124" i="10"/>
  <c r="D121" i="11"/>
  <c r="F121" i="10"/>
  <c r="D116" i="11"/>
  <c r="F116" i="10"/>
  <c r="F123" i="12"/>
  <c r="D123" i="13"/>
  <c r="D118" i="12"/>
  <c r="F118" i="11"/>
  <c r="L115" i="9"/>
  <c r="J113" i="9"/>
  <c r="D115" i="11"/>
  <c r="F115" i="10"/>
  <c r="D113" i="10"/>
  <c r="E115" i="12"/>
  <c r="E113" i="11"/>
  <c r="D124" i="12"/>
  <c r="F124" i="11"/>
  <c r="N121" i="9"/>
  <c r="M121" i="9"/>
  <c r="N116" i="9"/>
  <c r="M116" i="9"/>
  <c r="M123" i="11"/>
  <c r="N123" i="11"/>
  <c r="M118" i="10"/>
  <c r="N118" i="10"/>
  <c r="M40" i="5"/>
  <c r="D95" i="11"/>
  <c r="F95" i="10"/>
  <c r="D94" i="10"/>
  <c r="E95" i="12"/>
  <c r="E94" i="11"/>
  <c r="N97" i="11"/>
  <c r="M97" i="11"/>
  <c r="N90" i="10"/>
  <c r="M90" i="10"/>
  <c r="N102" i="9"/>
  <c r="M102" i="9"/>
  <c r="D110" i="11"/>
  <c r="F110" i="10"/>
  <c r="N98" i="9"/>
  <c r="M98" i="9"/>
  <c r="D86" i="11"/>
  <c r="F86" i="10"/>
  <c r="D85" i="10"/>
  <c r="N111" i="9"/>
  <c r="M111" i="9"/>
  <c r="D107" i="11"/>
  <c r="F107" i="10"/>
  <c r="D105" i="11"/>
  <c r="F105" i="10"/>
  <c r="D104" i="10"/>
  <c r="D96" i="11"/>
  <c r="F96" i="10"/>
  <c r="BC18" i="9"/>
  <c r="F94" i="9"/>
  <c r="N87" i="10"/>
  <c r="M87" i="10"/>
  <c r="F101" i="12"/>
  <c r="D101" i="13"/>
  <c r="L113" i="8"/>
  <c r="N115" i="8"/>
  <c r="N113" i="8" s="1"/>
  <c r="F109" i="11"/>
  <c r="D109" i="12"/>
  <c r="I105" i="8"/>
  <c r="G104" i="8"/>
  <c r="D90" i="12"/>
  <c r="F90" i="11"/>
  <c r="N108" i="9"/>
  <c r="M108" i="9"/>
  <c r="D98" i="11"/>
  <c r="F98" i="10"/>
  <c r="M86" i="9"/>
  <c r="F85" i="9"/>
  <c r="D111" i="11"/>
  <c r="F111" i="10"/>
  <c r="I115" i="8"/>
  <c r="G115" i="9" s="1"/>
  <c r="G113" i="8"/>
  <c r="L86" i="8"/>
  <c r="J85" i="8"/>
  <c r="J95" i="9"/>
  <c r="L94" i="8"/>
  <c r="G404" i="22" s="1"/>
  <c r="D87" i="12"/>
  <c r="F87" i="11"/>
  <c r="N101" i="11"/>
  <c r="M101" i="11"/>
  <c r="N92" i="9"/>
  <c r="M92" i="9"/>
  <c r="N109" i="10"/>
  <c r="M109" i="10"/>
  <c r="M89" i="11"/>
  <c r="N89" i="11"/>
  <c r="F99" i="10"/>
  <c r="D99" i="11"/>
  <c r="F108" i="10"/>
  <c r="D108" i="11"/>
  <c r="M100" i="10"/>
  <c r="N100" i="10"/>
  <c r="N91" i="10"/>
  <c r="M91" i="10"/>
  <c r="E105" i="11"/>
  <c r="E104" i="10"/>
  <c r="D106" i="12"/>
  <c r="F106" i="11"/>
  <c r="I95" i="8"/>
  <c r="G94" i="8"/>
  <c r="D88" i="11"/>
  <c r="F88" i="10"/>
  <c r="N88" i="10" s="1"/>
  <c r="F97" i="12"/>
  <c r="D97" i="13"/>
  <c r="D92" i="11"/>
  <c r="F92" i="10"/>
  <c r="L105" i="8"/>
  <c r="J104" i="8"/>
  <c r="N94" i="8"/>
  <c r="F89" i="12"/>
  <c r="D89" i="13"/>
  <c r="M99" i="9"/>
  <c r="N99" i="9"/>
  <c r="D102" i="11"/>
  <c r="F102" i="10"/>
  <c r="N110" i="9"/>
  <c r="M110" i="9"/>
  <c r="E86" i="11"/>
  <c r="E85" i="10"/>
  <c r="D100" i="12"/>
  <c r="F100" i="11"/>
  <c r="D91" i="12"/>
  <c r="F91" i="11"/>
  <c r="N107" i="9"/>
  <c r="M107" i="9"/>
  <c r="BC19" i="9"/>
  <c r="F104" i="9"/>
  <c r="N96" i="9"/>
  <c r="M96" i="9"/>
  <c r="N106" i="10"/>
  <c r="M106" i="10"/>
  <c r="G88" i="9"/>
  <c r="M88" i="8"/>
  <c r="M85" i="8" s="1"/>
  <c r="I85" i="8"/>
  <c r="G373" i="21" s="1"/>
  <c r="G372" i="22" s="1"/>
  <c r="F39" i="6"/>
  <c r="M39" i="6" s="1"/>
  <c r="N39" i="5"/>
  <c r="N38" i="5"/>
  <c r="M40" i="6"/>
  <c r="N40" i="6"/>
  <c r="D39" i="8"/>
  <c r="F39" i="7"/>
  <c r="D38" i="7"/>
  <c r="F38" i="6"/>
  <c r="F40" i="7"/>
  <c r="D40" i="8"/>
  <c r="E38" i="16"/>
  <c r="F45" i="20"/>
  <c r="G45" i="20"/>
  <c r="H45" i="20"/>
  <c r="I45" i="20"/>
  <c r="J45" i="20"/>
  <c r="K45" i="20"/>
  <c r="L45" i="20"/>
  <c r="M45" i="20"/>
  <c r="N45" i="20"/>
  <c r="O45" i="20"/>
  <c r="P45" i="20"/>
  <c r="Q45" i="20"/>
  <c r="E45" i="20"/>
  <c r="D45" i="20"/>
  <c r="C45" i="20"/>
  <c r="B86" i="16" l="1"/>
  <c r="AS15" i="8"/>
  <c r="AX15" i="8" s="1"/>
  <c r="G435" i="22"/>
  <c r="G122" i="10"/>
  <c r="M122" i="9"/>
  <c r="J38" i="8"/>
  <c r="L38" i="8" s="1"/>
  <c r="F125" i="22"/>
  <c r="E122" i="14"/>
  <c r="J122" i="10"/>
  <c r="N122" i="9"/>
  <c r="G38" i="8"/>
  <c r="I38" i="8" s="1"/>
  <c r="F125" i="21"/>
  <c r="F124" i="22" s="1"/>
  <c r="N39" i="6"/>
  <c r="E115" i="13"/>
  <c r="E113" i="12"/>
  <c r="F123" i="13"/>
  <c r="D123" i="14"/>
  <c r="M121" i="10"/>
  <c r="N121" i="10"/>
  <c r="N120" i="11"/>
  <c r="M120" i="11"/>
  <c r="M119" i="10"/>
  <c r="N119" i="10"/>
  <c r="N124" i="11"/>
  <c r="M124" i="11"/>
  <c r="J115" i="10"/>
  <c r="L113" i="9"/>
  <c r="N123" i="12"/>
  <c r="M123" i="12"/>
  <c r="D121" i="12"/>
  <c r="F121" i="11"/>
  <c r="F120" i="12"/>
  <c r="D120" i="13"/>
  <c r="F119" i="11"/>
  <c r="D119" i="12"/>
  <c r="D124" i="13"/>
  <c r="F124" i="12"/>
  <c r="F113" i="10"/>
  <c r="AQ15" i="10" s="1"/>
  <c r="BC20" i="10"/>
  <c r="N118" i="11"/>
  <c r="M118" i="11"/>
  <c r="M116" i="10"/>
  <c r="N116" i="10"/>
  <c r="M117" i="10"/>
  <c r="N117" i="10"/>
  <c r="I115" i="9"/>
  <c r="G113" i="9"/>
  <c r="F115" i="11"/>
  <c r="D115" i="12"/>
  <c r="D113" i="11"/>
  <c r="F118" i="12"/>
  <c r="D118" i="13"/>
  <c r="D116" i="12"/>
  <c r="F116" i="11"/>
  <c r="D122" i="14"/>
  <c r="F122" i="13"/>
  <c r="N115" i="9"/>
  <c r="D117" i="12"/>
  <c r="F117" i="11"/>
  <c r="D100" i="13"/>
  <c r="F100" i="12"/>
  <c r="D97" i="14"/>
  <c r="F97" i="13"/>
  <c r="N108" i="10"/>
  <c r="M108" i="10"/>
  <c r="F87" i="12"/>
  <c r="D87" i="13"/>
  <c r="J86" i="9"/>
  <c r="L85" i="8"/>
  <c r="G373" i="22" s="1"/>
  <c r="N86" i="8"/>
  <c r="N85" i="8" s="1"/>
  <c r="D111" i="12"/>
  <c r="F111" i="11"/>
  <c r="N98" i="10"/>
  <c r="M98" i="10"/>
  <c r="N90" i="11"/>
  <c r="M90" i="11"/>
  <c r="D109" i="13"/>
  <c r="F109" i="12"/>
  <c r="D101" i="14"/>
  <c r="F101" i="13"/>
  <c r="BC18" i="10"/>
  <c r="M96" i="10"/>
  <c r="N96" i="10"/>
  <c r="F105" i="11"/>
  <c r="D105" i="12"/>
  <c r="D104" i="11"/>
  <c r="N91" i="11"/>
  <c r="M91" i="11"/>
  <c r="N102" i="10"/>
  <c r="M102" i="10"/>
  <c r="D89" i="14"/>
  <c r="F89" i="13"/>
  <c r="AQ12" i="13" s="1"/>
  <c r="J105" i="9"/>
  <c r="L104" i="8"/>
  <c r="N105" i="8"/>
  <c r="N104" i="8" s="1"/>
  <c r="M97" i="12"/>
  <c r="N97" i="12"/>
  <c r="BD18" i="8"/>
  <c r="G95" i="9"/>
  <c r="I94" i="8"/>
  <c r="G404" i="21" s="1"/>
  <c r="G403" i="22" s="1"/>
  <c r="M95" i="8"/>
  <c r="M94" i="8" s="1"/>
  <c r="E105" i="12"/>
  <c r="E104" i="11"/>
  <c r="F99" i="11"/>
  <c r="D99" i="12"/>
  <c r="D98" i="12"/>
  <c r="F98" i="11"/>
  <c r="D90" i="13"/>
  <c r="F90" i="12"/>
  <c r="N109" i="11"/>
  <c r="M109" i="11"/>
  <c r="N101" i="12"/>
  <c r="M101" i="12"/>
  <c r="D96" i="12"/>
  <c r="F96" i="11"/>
  <c r="N107" i="10"/>
  <c r="M107" i="10"/>
  <c r="F94" i="10"/>
  <c r="F91" i="12"/>
  <c r="D91" i="13"/>
  <c r="E86" i="12"/>
  <c r="E85" i="11"/>
  <c r="F102" i="11"/>
  <c r="D102" i="12"/>
  <c r="N89" i="12"/>
  <c r="M89" i="12"/>
  <c r="N92" i="10"/>
  <c r="M92" i="10"/>
  <c r="N106" i="11"/>
  <c r="M106" i="11"/>
  <c r="M99" i="10"/>
  <c r="N99" i="10"/>
  <c r="L95" i="9"/>
  <c r="J94" i="9"/>
  <c r="BD20" i="8"/>
  <c r="I113" i="8"/>
  <c r="M115" i="8"/>
  <c r="M113" i="8" s="1"/>
  <c r="F107" i="11"/>
  <c r="D107" i="12"/>
  <c r="M86" i="10"/>
  <c r="F85" i="10"/>
  <c r="N110" i="10"/>
  <c r="M110" i="10"/>
  <c r="F95" i="11"/>
  <c r="D95" i="12"/>
  <c r="D94" i="11"/>
  <c r="N100" i="11"/>
  <c r="M100" i="11"/>
  <c r="D92" i="12"/>
  <c r="F92" i="11"/>
  <c r="D88" i="12"/>
  <c r="F88" i="11"/>
  <c r="N88" i="11" s="1"/>
  <c r="F106" i="12"/>
  <c r="D106" i="13"/>
  <c r="D108" i="12"/>
  <c r="F108" i="11"/>
  <c r="N87" i="11"/>
  <c r="M87" i="11"/>
  <c r="N111" i="10"/>
  <c r="M111" i="10"/>
  <c r="BD19" i="8"/>
  <c r="G105" i="9"/>
  <c r="I104" i="8"/>
  <c r="M105" i="8"/>
  <c r="M104" i="8" s="1"/>
  <c r="BC19" i="10"/>
  <c r="F104" i="10"/>
  <c r="D86" i="12"/>
  <c r="F86" i="11"/>
  <c r="D85" i="11"/>
  <c r="D110" i="12"/>
  <c r="F110" i="11"/>
  <c r="E95" i="13"/>
  <c r="E94" i="12"/>
  <c r="I88" i="9"/>
  <c r="AW11" i="9" s="1"/>
  <c r="G85" i="9"/>
  <c r="R45" i="20"/>
  <c r="M40" i="7"/>
  <c r="N40" i="7"/>
  <c r="N38" i="6"/>
  <c r="M38" i="6"/>
  <c r="D38" i="8"/>
  <c r="F38" i="7"/>
  <c r="F40" i="8"/>
  <c r="D40" i="9"/>
  <c r="M39" i="7"/>
  <c r="N39" i="7"/>
  <c r="D39" i="9"/>
  <c r="F39" i="8"/>
  <c r="BM3" i="16"/>
  <c r="BG3" i="16"/>
  <c r="BB3" i="16"/>
  <c r="BM3" i="15"/>
  <c r="BG3" i="15"/>
  <c r="BB3" i="15"/>
  <c r="BM3" i="14"/>
  <c r="BG3" i="14"/>
  <c r="BB3" i="14"/>
  <c r="BM3" i="13"/>
  <c r="BG3" i="13"/>
  <c r="BB3" i="13"/>
  <c r="BM3" i="12"/>
  <c r="BG3" i="12"/>
  <c r="BB3" i="12"/>
  <c r="BM3" i="11"/>
  <c r="BG3" i="11"/>
  <c r="BB3" i="11"/>
  <c r="BB3" i="10"/>
  <c r="BG3" i="10"/>
  <c r="BM3" i="10"/>
  <c r="BM3" i="9"/>
  <c r="BG3" i="9"/>
  <c r="BB3" i="9"/>
  <c r="BG3" i="7"/>
  <c r="BM3" i="6"/>
  <c r="BG3" i="8"/>
  <c r="BM3" i="8"/>
  <c r="BB3" i="8"/>
  <c r="BM3" i="7"/>
  <c r="BB3" i="7"/>
  <c r="BG3" i="6"/>
  <c r="BB3" i="6"/>
  <c r="BB3" i="5"/>
  <c r="BM3" i="5"/>
  <c r="BG3" i="5"/>
  <c r="A2" i="18"/>
  <c r="A2" i="19"/>
  <c r="B3" i="20"/>
  <c r="Q29" i="20"/>
  <c r="P29" i="20"/>
  <c r="O29" i="20"/>
  <c r="N29" i="20"/>
  <c r="M29" i="20"/>
  <c r="L29" i="20"/>
  <c r="K29" i="20"/>
  <c r="J29" i="20"/>
  <c r="I29" i="20"/>
  <c r="H29" i="20"/>
  <c r="G29" i="20"/>
  <c r="F29" i="20"/>
  <c r="H2" i="20"/>
  <c r="K1" i="20"/>
  <c r="AT11" i="6"/>
  <c r="T209" i="10"/>
  <c r="T209" i="11" s="1"/>
  <c r="T209" i="12" s="1"/>
  <c r="T106" i="6"/>
  <c r="T106" i="7" s="1"/>
  <c r="T106" i="8" s="1"/>
  <c r="T106" i="9" s="1"/>
  <c r="T106" i="10" s="1"/>
  <c r="T106" i="11" s="1"/>
  <c r="T106" i="12" s="1"/>
  <c r="T106" i="13" s="1"/>
  <c r="T106" i="14" s="1"/>
  <c r="T106" i="15" s="1"/>
  <c r="T106" i="16" s="1"/>
  <c r="T107" i="6"/>
  <c r="T107" i="7" s="1"/>
  <c r="T107" i="8" s="1"/>
  <c r="T107" i="9" s="1"/>
  <c r="T107" i="10" s="1"/>
  <c r="T107" i="11" s="1"/>
  <c r="T107" i="12" s="1"/>
  <c r="T107" i="13" s="1"/>
  <c r="T107" i="14" s="1"/>
  <c r="T107" i="15" s="1"/>
  <c r="T107" i="16" s="1"/>
  <c r="T59" i="6"/>
  <c r="T59" i="7" s="1"/>
  <c r="T59" i="8" s="1"/>
  <c r="T59" i="9" s="1"/>
  <c r="T59" i="10" s="1"/>
  <c r="T59" i="11" s="1"/>
  <c r="T59" i="12" s="1"/>
  <c r="T59" i="13" s="1"/>
  <c r="T59" i="14" s="1"/>
  <c r="T59" i="15" s="1"/>
  <c r="T59" i="16" s="1"/>
  <c r="T60" i="6"/>
  <c r="T60" i="7" s="1"/>
  <c r="T60" i="8" s="1"/>
  <c r="T60" i="9" s="1"/>
  <c r="T60" i="10" s="1"/>
  <c r="T60" i="11" s="1"/>
  <c r="T60" i="12" s="1"/>
  <c r="T60" i="13" s="1"/>
  <c r="T60" i="14" s="1"/>
  <c r="T60" i="15" s="1"/>
  <c r="T60" i="16" s="1"/>
  <c r="T209" i="6"/>
  <c r="T209" i="7" s="1"/>
  <c r="T209" i="8" s="1"/>
  <c r="T188" i="6"/>
  <c r="T188" i="7" s="1"/>
  <c r="T188" i="8" s="1"/>
  <c r="T188" i="9" s="1"/>
  <c r="T188" i="10" s="1"/>
  <c r="T188" i="11" s="1"/>
  <c r="T188" i="12" s="1"/>
  <c r="T188" i="13" s="1"/>
  <c r="T188" i="14" s="1"/>
  <c r="T188" i="15" s="1"/>
  <c r="T188" i="16" s="1"/>
  <c r="T189" i="6"/>
  <c r="T189" i="7" s="1"/>
  <c r="T189" i="8" s="1"/>
  <c r="T189" i="9" s="1"/>
  <c r="T189" i="10" s="1"/>
  <c r="T189" i="11" s="1"/>
  <c r="T189" i="12" s="1"/>
  <c r="T189" i="13" s="1"/>
  <c r="T189" i="14" s="1"/>
  <c r="T189" i="15" s="1"/>
  <c r="T189" i="16" s="1"/>
  <c r="T190" i="6"/>
  <c r="T190" i="7" s="1"/>
  <c r="T190" i="8" s="1"/>
  <c r="T190" i="9" s="1"/>
  <c r="T190" i="10" s="1"/>
  <c r="T190" i="11" s="1"/>
  <c r="T190" i="12" s="1"/>
  <c r="T190" i="13" s="1"/>
  <c r="T190" i="14" s="1"/>
  <c r="T190" i="15" s="1"/>
  <c r="T190" i="16" s="1"/>
  <c r="T150" i="6"/>
  <c r="T150" i="7" s="1"/>
  <c r="T150" i="8" s="1"/>
  <c r="T150" i="9" s="1"/>
  <c r="T150" i="10" s="1"/>
  <c r="T150" i="11" s="1"/>
  <c r="T150" i="12" s="1"/>
  <c r="T150" i="13" s="1"/>
  <c r="T150" i="14" s="1"/>
  <c r="T150" i="15" s="1"/>
  <c r="T150" i="16" s="1"/>
  <c r="T151" i="6"/>
  <c r="T151" i="7" s="1"/>
  <c r="T151" i="8" s="1"/>
  <c r="T151" i="9" s="1"/>
  <c r="T151" i="10" s="1"/>
  <c r="T151" i="11" s="1"/>
  <c r="T151" i="12" s="1"/>
  <c r="T151" i="13" s="1"/>
  <c r="T151" i="14" s="1"/>
  <c r="T151" i="15" s="1"/>
  <c r="T151" i="16" s="1"/>
  <c r="T152" i="6"/>
  <c r="T152" i="7" s="1"/>
  <c r="T152" i="8" s="1"/>
  <c r="T152" i="9" s="1"/>
  <c r="T152" i="10" s="1"/>
  <c r="T152" i="11" s="1"/>
  <c r="T152" i="12" s="1"/>
  <c r="T152" i="13" s="1"/>
  <c r="T152" i="14" s="1"/>
  <c r="T152" i="15" s="1"/>
  <c r="T152" i="16" s="1"/>
  <c r="U172" i="5"/>
  <c r="B2" i="8"/>
  <c r="D12" i="5"/>
  <c r="D13" i="5"/>
  <c r="D14" i="5"/>
  <c r="D14" i="6" s="1"/>
  <c r="D14" i="7" s="1"/>
  <c r="D14" i="8" s="1"/>
  <c r="D14" i="9" s="1"/>
  <c r="D14" i="10" s="1"/>
  <c r="D14" i="11" s="1"/>
  <c r="D14" i="12" s="1"/>
  <c r="D14" i="13" s="1"/>
  <c r="D14" i="14" s="1"/>
  <c r="D14" i="15" s="1"/>
  <c r="D14" i="16" s="1"/>
  <c r="D15" i="5"/>
  <c r="D15" i="6" s="1"/>
  <c r="D15" i="7" s="1"/>
  <c r="D15" i="8" s="1"/>
  <c r="D15" i="9" s="1"/>
  <c r="D15" i="10" s="1"/>
  <c r="D15" i="11" s="1"/>
  <c r="D15" i="12" s="1"/>
  <c r="D15" i="13" s="1"/>
  <c r="D15" i="14" s="1"/>
  <c r="D15" i="15" s="1"/>
  <c r="D15" i="16" s="1"/>
  <c r="D23" i="5"/>
  <c r="D24" i="5"/>
  <c r="D26" i="5"/>
  <c r="D26" i="6" s="1"/>
  <c r="D26" i="7" s="1"/>
  <c r="D26" i="8" s="1"/>
  <c r="D26" i="9" s="1"/>
  <c r="D26" i="10" s="1"/>
  <c r="D26" i="11" s="1"/>
  <c r="D27" i="5"/>
  <c r="D27" i="6" s="1"/>
  <c r="D27" i="7" s="1"/>
  <c r="D27" i="8" s="1"/>
  <c r="D27" i="9" s="1"/>
  <c r="D27" i="10" s="1"/>
  <c r="D27" i="11" s="1"/>
  <c r="D27" i="12" s="1"/>
  <c r="D27" i="13" s="1"/>
  <c r="D27" i="14" s="1"/>
  <c r="D27" i="15" s="1"/>
  <c r="D27" i="16" s="1"/>
  <c r="D30" i="5"/>
  <c r="D31" i="5"/>
  <c r="D33" i="5"/>
  <c r="D33" i="6" s="1"/>
  <c r="D33" i="7" s="1"/>
  <c r="D33" i="8" s="1"/>
  <c r="D33" i="9" s="1"/>
  <c r="D33" i="10" s="1"/>
  <c r="D33" i="11" s="1"/>
  <c r="D33" i="12" s="1"/>
  <c r="D34" i="5"/>
  <c r="D34" i="6" s="1"/>
  <c r="D34" i="7" s="1"/>
  <c r="D34" i="8" s="1"/>
  <c r="D34" i="9" s="1"/>
  <c r="D34" i="10" s="1"/>
  <c r="D36" i="5"/>
  <c r="D37" i="5"/>
  <c r="D41" i="5"/>
  <c r="D41" i="6" s="1"/>
  <c r="D43" i="5"/>
  <c r="D43" i="6" s="1"/>
  <c r="D44" i="5"/>
  <c r="D46" i="5"/>
  <c r="D47" i="5"/>
  <c r="D47" i="6" s="1"/>
  <c r="D47" i="7" s="1"/>
  <c r="D47" i="8" s="1"/>
  <c r="D47" i="9" s="1"/>
  <c r="D47" i="10" s="1"/>
  <c r="D47" i="11" s="1"/>
  <c r="D47" i="12" s="1"/>
  <c r="D47" i="13" s="1"/>
  <c r="D47" i="14" s="1"/>
  <c r="D47" i="15" s="1"/>
  <c r="D47" i="16" s="1"/>
  <c r="D49" i="5"/>
  <c r="D49" i="6" s="1"/>
  <c r="D49" i="7" s="1"/>
  <c r="D50" i="5"/>
  <c r="D50" i="6" s="1"/>
  <c r="D50" i="7" s="1"/>
  <c r="D50" i="8" s="1"/>
  <c r="D50" i="9" s="1"/>
  <c r="D50" i="10" s="1"/>
  <c r="D50" i="11" s="1"/>
  <c r="D52" i="5"/>
  <c r="D53" i="5"/>
  <c r="D53" i="6" s="1"/>
  <c r="D53" i="7" s="1"/>
  <c r="D53" i="8" s="1"/>
  <c r="D53" i="9" s="1"/>
  <c r="D53" i="10" s="1"/>
  <c r="D53" i="11" s="1"/>
  <c r="D53" i="12" s="1"/>
  <c r="D53" i="13" s="1"/>
  <c r="D53" i="14" s="1"/>
  <c r="D53" i="15" s="1"/>
  <c r="D53" i="16" s="1"/>
  <c r="D55" i="5"/>
  <c r="D55" i="6" s="1"/>
  <c r="D56" i="5"/>
  <c r="D58" i="5"/>
  <c r="D59" i="5"/>
  <c r="D59" i="6" s="1"/>
  <c r="D61" i="5"/>
  <c r="D61" i="6" s="1"/>
  <c r="D61" i="7" s="1"/>
  <c r="D62" i="5"/>
  <c r="D64" i="5"/>
  <c r="D65" i="5"/>
  <c r="D65" i="6" s="1"/>
  <c r="D65" i="7" s="1"/>
  <c r="D65" i="8" s="1"/>
  <c r="D65" i="9" s="1"/>
  <c r="D65" i="10" s="1"/>
  <c r="D65" i="11" s="1"/>
  <c r="D67" i="5"/>
  <c r="D67" i="6" s="1"/>
  <c r="D68" i="5"/>
  <c r="D70" i="5"/>
  <c r="D70" i="6" s="1"/>
  <c r="D70" i="7" s="1"/>
  <c r="D70" i="8" s="1"/>
  <c r="D70" i="9" s="1"/>
  <c r="D70" i="10" s="1"/>
  <c r="D70" i="11" s="1"/>
  <c r="D70" i="12" s="1"/>
  <c r="D70" i="13" s="1"/>
  <c r="D70" i="14" s="1"/>
  <c r="D70" i="15" s="1"/>
  <c r="D70" i="16" s="1"/>
  <c r="D71" i="5"/>
  <c r="D71" i="6" s="1"/>
  <c r="D73" i="5"/>
  <c r="D73" i="6" s="1"/>
  <c r="D73" i="7" s="1"/>
  <c r="D74" i="5"/>
  <c r="D74" i="6" s="1"/>
  <c r="D76" i="5"/>
  <c r="D77" i="5"/>
  <c r="D77" i="6" s="1"/>
  <c r="D77" i="7" s="1"/>
  <c r="D77" i="8" s="1"/>
  <c r="D77" i="9" s="1"/>
  <c r="D77" i="10" s="1"/>
  <c r="D77" i="11" s="1"/>
  <c r="D77" i="12" s="1"/>
  <c r="D77" i="13" s="1"/>
  <c r="D77" i="14" s="1"/>
  <c r="D77" i="15" s="1"/>
  <c r="D77" i="16" s="1"/>
  <c r="D79" i="5"/>
  <c r="D79" i="6" s="1"/>
  <c r="D80" i="5"/>
  <c r="D82" i="5"/>
  <c r="D83" i="5"/>
  <c r="D83" i="6" s="1"/>
  <c r="D83" i="7" s="1"/>
  <c r="V17" i="5"/>
  <c r="V17" i="6" s="1"/>
  <c r="V17" i="7" s="1"/>
  <c r="V17" i="8" s="1"/>
  <c r="V17" i="9" s="1"/>
  <c r="V17" i="10" s="1"/>
  <c r="V17" i="11" s="1"/>
  <c r="V17" i="12" s="1"/>
  <c r="V17" i="13" s="1"/>
  <c r="V17" i="14" s="1"/>
  <c r="V17" i="15" s="1"/>
  <c r="V17" i="16" s="1"/>
  <c r="V18" i="5"/>
  <c r="V18" i="6" s="1"/>
  <c r="V18" i="7" s="1"/>
  <c r="V18" i="8" s="1"/>
  <c r="V18" i="9" s="1"/>
  <c r="V18" i="10" s="1"/>
  <c r="V18" i="11" s="1"/>
  <c r="V18" i="12" s="1"/>
  <c r="V18" i="13" s="1"/>
  <c r="V18" i="14" s="1"/>
  <c r="V18" i="15" s="1"/>
  <c r="V18" i="16" s="1"/>
  <c r="V19" i="5"/>
  <c r="V21" i="5"/>
  <c r="V21" i="6" s="1"/>
  <c r="V22" i="5"/>
  <c r="V22" i="6" s="1"/>
  <c r="V22" i="7" s="1"/>
  <c r="V22" i="8" s="1"/>
  <c r="V22" i="9" s="1"/>
  <c r="V22" i="10" s="1"/>
  <c r="V22" i="11" s="1"/>
  <c r="V22" i="12" s="1"/>
  <c r="V22" i="13" s="1"/>
  <c r="V22" i="14" s="1"/>
  <c r="V22" i="15" s="1"/>
  <c r="V22" i="16" s="1"/>
  <c r="V23" i="5"/>
  <c r="V23" i="6" s="1"/>
  <c r="V23" i="7" s="1"/>
  <c r="V23" i="8" s="1"/>
  <c r="V23" i="9" s="1"/>
  <c r="V23" i="10" s="1"/>
  <c r="V23" i="11" s="1"/>
  <c r="V24" i="5"/>
  <c r="V25" i="5"/>
  <c r="V25" i="6" s="1"/>
  <c r="V25" i="7" s="1"/>
  <c r="V25" i="8" s="1"/>
  <c r="V26" i="5"/>
  <c r="V26" i="6" s="1"/>
  <c r="V26" i="7" s="1"/>
  <c r="V26" i="8" s="1"/>
  <c r="V26" i="9" s="1"/>
  <c r="V26" i="10" s="1"/>
  <c r="V26" i="11" s="1"/>
  <c r="V26" i="12" s="1"/>
  <c r="V26" i="13" s="1"/>
  <c r="V26" i="14" s="1"/>
  <c r="V26" i="15" s="1"/>
  <c r="V26" i="16" s="1"/>
  <c r="V27" i="5"/>
  <c r="V28" i="5"/>
  <c r="V28" i="6" s="1"/>
  <c r="V28" i="7" s="1"/>
  <c r="V28" i="8" s="1"/>
  <c r="V28" i="9" s="1"/>
  <c r="V28" i="10" s="1"/>
  <c r="V28" i="11" s="1"/>
  <c r="V28" i="12" s="1"/>
  <c r="V28" i="13" s="1"/>
  <c r="V28" i="14" s="1"/>
  <c r="V28" i="15" s="1"/>
  <c r="V28" i="16" s="1"/>
  <c r="V29" i="5"/>
  <c r="V29" i="6" s="1"/>
  <c r="V29" i="7" s="1"/>
  <c r="V29" i="8" s="1"/>
  <c r="V29" i="9" s="1"/>
  <c r="V29" i="10" s="1"/>
  <c r="V29" i="11" s="1"/>
  <c r="V29" i="12" s="1"/>
  <c r="V29" i="13" s="1"/>
  <c r="V29" i="14" s="1"/>
  <c r="V29" i="15" s="1"/>
  <c r="V29" i="16" s="1"/>
  <c r="V30" i="5"/>
  <c r="V30" i="6" s="1"/>
  <c r="V30" i="7" s="1"/>
  <c r="V30" i="8" s="1"/>
  <c r="V30" i="9" s="1"/>
  <c r="V30" i="10" s="1"/>
  <c r="V30" i="11" s="1"/>
  <c r="V30" i="12" s="1"/>
  <c r="V30" i="13" s="1"/>
  <c r="V30" i="14" s="1"/>
  <c r="V30" i="15" s="1"/>
  <c r="V30" i="16" s="1"/>
  <c r="V31" i="5"/>
  <c r="V31" i="6" s="1"/>
  <c r="V31" i="7" s="1"/>
  <c r="V31" i="8" s="1"/>
  <c r="V31" i="9" s="1"/>
  <c r="V31" i="10" s="1"/>
  <c r="V31" i="11" s="1"/>
  <c r="V31" i="12" s="1"/>
  <c r="V31" i="13" s="1"/>
  <c r="V31" i="14" s="1"/>
  <c r="V31" i="15" s="1"/>
  <c r="V31" i="16" s="1"/>
  <c r="V32" i="5"/>
  <c r="V32" i="6" s="1"/>
  <c r="V32" i="7" s="1"/>
  <c r="V32" i="8" s="1"/>
  <c r="V32" i="9" s="1"/>
  <c r="V32" i="10" s="1"/>
  <c r="V32" i="11" s="1"/>
  <c r="V32" i="12" s="1"/>
  <c r="V32" i="13" s="1"/>
  <c r="V32" i="14" s="1"/>
  <c r="V32" i="15" s="1"/>
  <c r="V32" i="16" s="1"/>
  <c r="V33" i="5"/>
  <c r="V33" i="6" s="1"/>
  <c r="V33" i="7" s="1"/>
  <c r="V33" i="8" s="1"/>
  <c r="V33" i="9" s="1"/>
  <c r="V33" i="10" s="1"/>
  <c r="V33" i="11" s="1"/>
  <c r="V33" i="12" s="1"/>
  <c r="V33" i="13" s="1"/>
  <c r="V33" i="14" s="1"/>
  <c r="V33" i="15" s="1"/>
  <c r="V33" i="16" s="1"/>
  <c r="V36" i="5"/>
  <c r="V36" i="6" s="1"/>
  <c r="V36" i="7" s="1"/>
  <c r="V36" i="8" s="1"/>
  <c r="V36" i="9" s="1"/>
  <c r="V36" i="10" s="1"/>
  <c r="V36" i="11" s="1"/>
  <c r="V36" i="12" s="1"/>
  <c r="V36" i="13" s="1"/>
  <c r="V36" i="14" s="1"/>
  <c r="V36" i="15" s="1"/>
  <c r="V36" i="16" s="1"/>
  <c r="V37" i="5"/>
  <c r="V38" i="5"/>
  <c r="V39" i="5"/>
  <c r="V39" i="6" s="1"/>
  <c r="V40" i="5"/>
  <c r="V40" i="6" s="1"/>
  <c r="V40" i="7" s="1"/>
  <c r="V40" i="8" s="1"/>
  <c r="V40" i="9" s="1"/>
  <c r="V40" i="10" s="1"/>
  <c r="V40" i="11" s="1"/>
  <c r="V40" i="12" s="1"/>
  <c r="V40" i="13" s="1"/>
  <c r="V40" i="14" s="1"/>
  <c r="V40" i="15" s="1"/>
  <c r="V40" i="16" s="1"/>
  <c r="V41" i="5"/>
  <c r="V41" i="6" s="1"/>
  <c r="V41" i="7" s="1"/>
  <c r="V41" i="8" s="1"/>
  <c r="V41" i="9" s="1"/>
  <c r="V41" i="10" s="1"/>
  <c r="V41" i="11" s="1"/>
  <c r="V41" i="12" s="1"/>
  <c r="V41" i="13" s="1"/>
  <c r="V41" i="14" s="1"/>
  <c r="V41" i="15" s="1"/>
  <c r="V41" i="16" s="1"/>
  <c r="V45" i="5"/>
  <c r="V45" i="6" s="1"/>
  <c r="V45" i="7" s="1"/>
  <c r="V45" i="8" s="1"/>
  <c r="V45" i="9" s="1"/>
  <c r="V45" i="10" s="1"/>
  <c r="V45" i="11" s="1"/>
  <c r="V45" i="12" s="1"/>
  <c r="V45" i="13" s="1"/>
  <c r="V45" i="14" s="1"/>
  <c r="V45" i="15" s="1"/>
  <c r="V45" i="16" s="1"/>
  <c r="V46" i="5"/>
  <c r="V47" i="5"/>
  <c r="V47" i="6" s="1"/>
  <c r="V47" i="7" s="1"/>
  <c r="V47" i="8" s="1"/>
  <c r="V47" i="9" s="1"/>
  <c r="V47" i="10" s="1"/>
  <c r="V47" i="11" s="1"/>
  <c r="V47" i="12" s="1"/>
  <c r="V47" i="13" s="1"/>
  <c r="V47" i="14" s="1"/>
  <c r="V47" i="15" s="1"/>
  <c r="V47" i="16" s="1"/>
  <c r="V48" i="5"/>
  <c r="V50" i="5"/>
  <c r="V50" i="6" s="1"/>
  <c r="V50" i="7" s="1"/>
  <c r="V50" i="8" s="1"/>
  <c r="V50" i="9" s="1"/>
  <c r="V50" i="10" s="1"/>
  <c r="V51" i="5"/>
  <c r="V51" i="6" s="1"/>
  <c r="V52" i="5"/>
  <c r="V52" i="6" s="1"/>
  <c r="V52" i="7" s="1"/>
  <c r="V52" i="8" s="1"/>
  <c r="V52" i="9" s="1"/>
  <c r="V52" i="10" s="1"/>
  <c r="V52" i="11" s="1"/>
  <c r="V52" i="12" s="1"/>
  <c r="V52" i="13" s="1"/>
  <c r="V52" i="14" s="1"/>
  <c r="V52" i="15" s="1"/>
  <c r="V52" i="16" s="1"/>
  <c r="V53" i="5"/>
  <c r="V53" i="6" s="1"/>
  <c r="V53" i="7" s="1"/>
  <c r="V53" i="8" s="1"/>
  <c r="V53" i="9" s="1"/>
  <c r="V53" i="10" s="1"/>
  <c r="V53" i="11" s="1"/>
  <c r="V53" i="12" s="1"/>
  <c r="V54" i="5"/>
  <c r="V54" i="6" s="1"/>
  <c r="V54" i="7" s="1"/>
  <c r="V54" i="8" s="1"/>
  <c r="V54" i="9" s="1"/>
  <c r="V54" i="10" s="1"/>
  <c r="V54" i="11" s="1"/>
  <c r="V54" i="12" s="1"/>
  <c r="V54" i="13" s="1"/>
  <c r="V54" i="14" s="1"/>
  <c r="V54" i="15" s="1"/>
  <c r="V54" i="16" s="1"/>
  <c r="V55" i="5"/>
  <c r="V55" i="6" s="1"/>
  <c r="V55" i="7" s="1"/>
  <c r="V55" i="8" s="1"/>
  <c r="V55" i="9" s="1"/>
  <c r="V55" i="10" s="1"/>
  <c r="V55" i="11" s="1"/>
  <c r="V55" i="12" s="1"/>
  <c r="V55" i="13" s="1"/>
  <c r="V55" i="14" s="1"/>
  <c r="V55" i="15" s="1"/>
  <c r="V55" i="16" s="1"/>
  <c r="V59" i="5"/>
  <c r="V59" i="6" s="1"/>
  <c r="V59" i="7" s="1"/>
  <c r="V59" i="8" s="1"/>
  <c r="V59" i="9" s="1"/>
  <c r="V59" i="10" s="1"/>
  <c r="V60" i="5"/>
  <c r="V61" i="5"/>
  <c r="V66" i="5"/>
  <c r="V66" i="6" s="1"/>
  <c r="V66" i="7" s="1"/>
  <c r="V66" i="8" s="1"/>
  <c r="V66" i="9" s="1"/>
  <c r="V66" i="10" s="1"/>
  <c r="V66" i="11" s="1"/>
  <c r="V66" i="12" s="1"/>
  <c r="V66" i="13" s="1"/>
  <c r="V66" i="14" s="1"/>
  <c r="V66" i="15" s="1"/>
  <c r="V66" i="16" s="1"/>
  <c r="V67" i="5"/>
  <c r="V67" i="6" s="1"/>
  <c r="V67" i="7" s="1"/>
  <c r="V67" i="8" s="1"/>
  <c r="V67" i="9" s="1"/>
  <c r="V67" i="10" s="1"/>
  <c r="V67" i="11" s="1"/>
  <c r="V67" i="12" s="1"/>
  <c r="V67" i="13" s="1"/>
  <c r="V67" i="14" s="1"/>
  <c r="V67" i="15" s="1"/>
  <c r="V67" i="16" s="1"/>
  <c r="V68" i="5"/>
  <c r="V68" i="6" s="1"/>
  <c r="V68" i="7" s="1"/>
  <c r="V68" i="8" s="1"/>
  <c r="V68" i="9" s="1"/>
  <c r="V68" i="10" s="1"/>
  <c r="V68" i="11" s="1"/>
  <c r="V68" i="12" s="1"/>
  <c r="V68" i="13" s="1"/>
  <c r="V68" i="14" s="1"/>
  <c r="V68" i="15" s="1"/>
  <c r="V68" i="16" s="1"/>
  <c r="V70" i="5"/>
  <c r="V70" i="6" s="1"/>
  <c r="V70" i="7" s="1"/>
  <c r="V70" i="8" s="1"/>
  <c r="V70" i="9" s="1"/>
  <c r="V70" i="10" s="1"/>
  <c r="V70" i="11" s="1"/>
  <c r="V70" i="12" s="1"/>
  <c r="V70" i="13" s="1"/>
  <c r="V70" i="14" s="1"/>
  <c r="V70" i="15" s="1"/>
  <c r="V70" i="16" s="1"/>
  <c r="V71" i="5"/>
  <c r="V71" i="6" s="1"/>
  <c r="V72" i="5"/>
  <c r="V72" i="6" s="1"/>
  <c r="V72" i="7" s="1"/>
  <c r="V72" i="8" s="1"/>
  <c r="V72" i="9" s="1"/>
  <c r="V72" i="10" s="1"/>
  <c r="V72" i="11" s="1"/>
  <c r="V72" i="12" s="1"/>
  <c r="V72" i="13" s="1"/>
  <c r="V72" i="14" s="1"/>
  <c r="V72" i="15" s="1"/>
  <c r="V72" i="16" s="1"/>
  <c r="V73" i="5"/>
  <c r="V74" i="5"/>
  <c r="V74" i="6" s="1"/>
  <c r="V74" i="7" s="1"/>
  <c r="V74" i="8" s="1"/>
  <c r="V74" i="9" s="1"/>
  <c r="V74" i="10" s="1"/>
  <c r="V74" i="11" s="1"/>
  <c r="V74" i="12" s="1"/>
  <c r="V74" i="13" s="1"/>
  <c r="V74" i="14" s="1"/>
  <c r="V74" i="15" s="1"/>
  <c r="V74" i="16" s="1"/>
  <c r="V75" i="5"/>
  <c r="V75" i="6" s="1"/>
  <c r="V75" i="7" s="1"/>
  <c r="V76" i="5"/>
  <c r="V76" i="6" s="1"/>
  <c r="V76" i="7" s="1"/>
  <c r="V76" i="8" s="1"/>
  <c r="V76" i="9" s="1"/>
  <c r="V76" i="10" s="1"/>
  <c r="V76" i="11" s="1"/>
  <c r="V76" i="12" s="1"/>
  <c r="V76" i="13" s="1"/>
  <c r="V76" i="14" s="1"/>
  <c r="V76" i="15" s="1"/>
  <c r="V76" i="16" s="1"/>
  <c r="V77" i="5"/>
  <c r="V77" i="6" s="1"/>
  <c r="V77" i="7" s="1"/>
  <c r="V77" i="8" s="1"/>
  <c r="V77" i="9" s="1"/>
  <c r="V77" i="10" s="1"/>
  <c r="V77" i="11" s="1"/>
  <c r="V77" i="12" s="1"/>
  <c r="V77" i="13" s="1"/>
  <c r="V77" i="14" s="1"/>
  <c r="V77" i="15" s="1"/>
  <c r="V77" i="16" s="1"/>
  <c r="V78" i="5"/>
  <c r="V79" i="5"/>
  <c r="V79" i="6" s="1"/>
  <c r="V79" i="7" s="1"/>
  <c r="V79" i="8" s="1"/>
  <c r="V79" i="9" s="1"/>
  <c r="V79" i="10" s="1"/>
  <c r="V79" i="11" s="1"/>
  <c r="V79" i="12" s="1"/>
  <c r="V79" i="13" s="1"/>
  <c r="V79" i="14" s="1"/>
  <c r="V79" i="15" s="1"/>
  <c r="V79" i="16" s="1"/>
  <c r="V80" i="5"/>
  <c r="V80" i="6" s="1"/>
  <c r="V80" i="7" s="1"/>
  <c r="V80" i="8" s="1"/>
  <c r="V80" i="9" s="1"/>
  <c r="V80" i="10" s="1"/>
  <c r="V80" i="11" s="1"/>
  <c r="V80" i="12" s="1"/>
  <c r="V80" i="13" s="1"/>
  <c r="V80" i="14" s="1"/>
  <c r="V80" i="15" s="1"/>
  <c r="V80" i="16" s="1"/>
  <c r="V81" i="5"/>
  <c r="V84" i="5"/>
  <c r="V84" i="6" s="1"/>
  <c r="V84" i="7" s="1"/>
  <c r="V84" i="8" s="1"/>
  <c r="V84" i="9" s="1"/>
  <c r="V84" i="10" s="1"/>
  <c r="V84" i="11" s="1"/>
  <c r="V84" i="12" s="1"/>
  <c r="V84" i="13" s="1"/>
  <c r="V84" i="14" s="1"/>
  <c r="V84" i="15" s="1"/>
  <c r="V84" i="16" s="1"/>
  <c r="V85" i="5"/>
  <c r="V86" i="5"/>
  <c r="V86" i="6" s="1"/>
  <c r="V86" i="7" s="1"/>
  <c r="V86" i="8" s="1"/>
  <c r="V86" i="9" s="1"/>
  <c r="V86" i="10" s="1"/>
  <c r="V86" i="11" s="1"/>
  <c r="V86" i="12" s="1"/>
  <c r="V86" i="13" s="1"/>
  <c r="V86" i="14" s="1"/>
  <c r="V86" i="15" s="1"/>
  <c r="V86" i="16" s="1"/>
  <c r="V87" i="5"/>
  <c r="V87" i="6" s="1"/>
  <c r="V87" i="7" s="1"/>
  <c r="V87" i="8" s="1"/>
  <c r="V87" i="9" s="1"/>
  <c r="V87" i="10" s="1"/>
  <c r="V87" i="11" s="1"/>
  <c r="V88" i="5"/>
  <c r="V88" i="6" s="1"/>
  <c r="V88" i="7" s="1"/>
  <c r="V88" i="8" s="1"/>
  <c r="V88" i="9" s="1"/>
  <c r="V88" i="10" s="1"/>
  <c r="V88" i="11" s="1"/>
  <c r="V88" i="12" s="1"/>
  <c r="V88" i="13" s="1"/>
  <c r="V88" i="14" s="1"/>
  <c r="V88" i="15" s="1"/>
  <c r="V88" i="16" s="1"/>
  <c r="V92" i="5"/>
  <c r="V92" i="6" s="1"/>
  <c r="V93" i="5"/>
  <c r="V93" i="6" s="1"/>
  <c r="V93" i="7" s="1"/>
  <c r="V93" i="8" s="1"/>
  <c r="V93" i="9" s="1"/>
  <c r="V93" i="10" s="1"/>
  <c r="V93" i="11" s="1"/>
  <c r="V93" i="12" s="1"/>
  <c r="V93" i="13" s="1"/>
  <c r="V93" i="14" s="1"/>
  <c r="V93" i="15" s="1"/>
  <c r="V93" i="16" s="1"/>
  <c r="V94" i="5"/>
  <c r="V95" i="5"/>
  <c r="V97" i="5"/>
  <c r="V97" i="6" s="1"/>
  <c r="V98" i="5"/>
  <c r="V98" i="6" s="1"/>
  <c r="V98" i="7" s="1"/>
  <c r="V98" i="8" s="1"/>
  <c r="V98" i="9" s="1"/>
  <c r="V98" i="10" s="1"/>
  <c r="V98" i="11" s="1"/>
  <c r="V98" i="12" s="1"/>
  <c r="V98" i="13" s="1"/>
  <c r="V98" i="14" s="1"/>
  <c r="V98" i="15" s="1"/>
  <c r="V98" i="16" s="1"/>
  <c r="V99" i="5"/>
  <c r="V99" i="6" s="1"/>
  <c r="V99" i="7" s="1"/>
  <c r="V99" i="8" s="1"/>
  <c r="V99" i="9" s="1"/>
  <c r="V99" i="10" s="1"/>
  <c r="V99" i="11" s="1"/>
  <c r="V99" i="12" s="1"/>
  <c r="V100" i="5"/>
  <c r="V100" i="6" s="1"/>
  <c r="V100" i="7" s="1"/>
  <c r="V100" i="8" s="1"/>
  <c r="V100" i="9" s="1"/>
  <c r="V100" i="10" s="1"/>
  <c r="V100" i="11" s="1"/>
  <c r="V100" i="12" s="1"/>
  <c r="V100" i="13" s="1"/>
  <c r="V100" i="14" s="1"/>
  <c r="V100" i="15" s="1"/>
  <c r="V100" i="16" s="1"/>
  <c r="V101" i="5"/>
  <c r="V101" i="6" s="1"/>
  <c r="V101" i="7" s="1"/>
  <c r="V101" i="8" s="1"/>
  <c r="V101" i="9" s="1"/>
  <c r="V101" i="10" s="1"/>
  <c r="V101" i="11" s="1"/>
  <c r="V101" i="12" s="1"/>
  <c r="V101" i="13" s="1"/>
  <c r="V101" i="14" s="1"/>
  <c r="V101" i="15" s="1"/>
  <c r="V101" i="16" s="1"/>
  <c r="V102" i="5"/>
  <c r="V102" i="6" s="1"/>
  <c r="V102" i="7" s="1"/>
  <c r="V102" i="8" s="1"/>
  <c r="V106" i="5"/>
  <c r="V106" i="6" s="1"/>
  <c r="V106" i="7" s="1"/>
  <c r="V106" i="8" s="1"/>
  <c r="V106" i="9" s="1"/>
  <c r="V106" i="10" s="1"/>
  <c r="V106" i="11" s="1"/>
  <c r="V107" i="5"/>
  <c r="V108" i="5"/>
  <c r="V108" i="6" s="1"/>
  <c r="V108" i="7" s="1"/>
  <c r="V108" i="8" s="1"/>
  <c r="V108" i="9" s="1"/>
  <c r="V108" i="10" s="1"/>
  <c r="V108" i="11" s="1"/>
  <c r="V108" i="12" s="1"/>
  <c r="V108" i="13" s="1"/>
  <c r="V108" i="14" s="1"/>
  <c r="V108" i="15" s="1"/>
  <c r="V108" i="16" s="1"/>
  <c r="V115" i="5"/>
  <c r="V115" i="6" s="1"/>
  <c r="V115" i="7" s="1"/>
  <c r="V115" i="8" s="1"/>
  <c r="V115" i="9" s="1"/>
  <c r="V115" i="10" s="1"/>
  <c r="V115" i="11" s="1"/>
  <c r="V115" i="12" s="1"/>
  <c r="V115" i="13" s="1"/>
  <c r="V115" i="14" s="1"/>
  <c r="V115" i="15" s="1"/>
  <c r="V115" i="16" s="1"/>
  <c r="V116" i="5"/>
  <c r="V116" i="6" s="1"/>
  <c r="V116" i="7" s="1"/>
  <c r="V116" i="8" s="1"/>
  <c r="V116" i="9" s="1"/>
  <c r="V116" i="10" s="1"/>
  <c r="V116" i="11" s="1"/>
  <c r="V117" i="5"/>
  <c r="V117" i="6" s="1"/>
  <c r="V117" i="7" s="1"/>
  <c r="V117" i="8" s="1"/>
  <c r="V117" i="9" s="1"/>
  <c r="V117" i="10" s="1"/>
  <c r="V117" i="11" s="1"/>
  <c r="V117" i="12" s="1"/>
  <c r="V117" i="13" s="1"/>
  <c r="V117" i="14" s="1"/>
  <c r="V117" i="15" s="1"/>
  <c r="V117" i="16" s="1"/>
  <c r="V118" i="5"/>
  <c r="V119" i="5"/>
  <c r="V119" i="6" s="1"/>
  <c r="V119" i="7" s="1"/>
  <c r="V119" i="8" s="1"/>
  <c r="V119" i="9" s="1"/>
  <c r="V119" i="10" s="1"/>
  <c r="V119" i="11" s="1"/>
  <c r="V119" i="12" s="1"/>
  <c r="V119" i="13" s="1"/>
  <c r="V119" i="14" s="1"/>
  <c r="V119" i="15" s="1"/>
  <c r="V119" i="16" s="1"/>
  <c r="V120" i="5"/>
  <c r="V120" i="6" s="1"/>
  <c r="V120" i="7" s="1"/>
  <c r="V120" i="8" s="1"/>
  <c r="V120" i="9" s="1"/>
  <c r="V120" i="10" s="1"/>
  <c r="V120" i="11" s="1"/>
  <c r="V120" i="12" s="1"/>
  <c r="V120" i="13" s="1"/>
  <c r="V120" i="14" s="1"/>
  <c r="V120" i="15" s="1"/>
  <c r="V120" i="16" s="1"/>
  <c r="V121" i="5"/>
  <c r="V121" i="6" s="1"/>
  <c r="V121" i="7" s="1"/>
  <c r="V121" i="8" s="1"/>
  <c r="V121" i="9" s="1"/>
  <c r="V121" i="10" s="1"/>
  <c r="V121" i="11" s="1"/>
  <c r="V121" i="12" s="1"/>
  <c r="V121" i="13" s="1"/>
  <c r="V121" i="14" s="1"/>
  <c r="V121" i="15" s="1"/>
  <c r="V121" i="16" s="1"/>
  <c r="V124" i="5"/>
  <c r="V124" i="6" s="1"/>
  <c r="V125" i="5"/>
  <c r="V125" i="6" s="1"/>
  <c r="V125" i="7" s="1"/>
  <c r="V125" i="8" s="1"/>
  <c r="V125" i="9" s="1"/>
  <c r="V125" i="10" s="1"/>
  <c r="V125" i="11" s="1"/>
  <c r="V125" i="12" s="1"/>
  <c r="V125" i="13" s="1"/>
  <c r="V125" i="14" s="1"/>
  <c r="V125" i="15" s="1"/>
  <c r="V125" i="16" s="1"/>
  <c r="V126" i="5"/>
  <c r="V126" i="6" s="1"/>
  <c r="V126" i="7" s="1"/>
  <c r="V126" i="8" s="1"/>
  <c r="V126" i="9" s="1"/>
  <c r="V126" i="10" s="1"/>
  <c r="V126" i="11" s="1"/>
  <c r="V126" i="12" s="1"/>
  <c r="V126" i="13" s="1"/>
  <c r="V126" i="14" s="1"/>
  <c r="V126" i="15" s="1"/>
  <c r="V126" i="16" s="1"/>
  <c r="V127" i="5"/>
  <c r="V127" i="6" s="1"/>
  <c r="V127" i="7" s="1"/>
  <c r="V127" i="8" s="1"/>
  <c r="V127" i="9" s="1"/>
  <c r="V127" i="10" s="1"/>
  <c r="V127" i="11" s="1"/>
  <c r="V127" i="12" s="1"/>
  <c r="V127" i="13" s="1"/>
  <c r="V127" i="14" s="1"/>
  <c r="V127" i="15" s="1"/>
  <c r="V127" i="16" s="1"/>
  <c r="V128" i="5"/>
  <c r="V128" i="6" s="1"/>
  <c r="V128" i="7" s="1"/>
  <c r="V128" i="8" s="1"/>
  <c r="V128" i="9" s="1"/>
  <c r="V128" i="10" s="1"/>
  <c r="V128" i="11" s="1"/>
  <c r="V128" i="12" s="1"/>
  <c r="V128" i="13" s="1"/>
  <c r="V128" i="14" s="1"/>
  <c r="V128" i="15" s="1"/>
  <c r="V128" i="16" s="1"/>
  <c r="V129" i="5"/>
  <c r="V129" i="6" s="1"/>
  <c r="V129" i="7" s="1"/>
  <c r="V129" i="8" s="1"/>
  <c r="V129" i="9" s="1"/>
  <c r="V129" i="10" s="1"/>
  <c r="V129" i="11" s="1"/>
  <c r="V129" i="12" s="1"/>
  <c r="V129" i="13" s="1"/>
  <c r="V129" i="14" s="1"/>
  <c r="V129" i="15" s="1"/>
  <c r="V129" i="16" s="1"/>
  <c r="V130" i="5"/>
  <c r="V130" i="6" s="1"/>
  <c r="V130" i="7" s="1"/>
  <c r="V130" i="8" s="1"/>
  <c r="V130" i="9" s="1"/>
  <c r="V130" i="10" s="1"/>
  <c r="V130" i="11" s="1"/>
  <c r="V130" i="12" s="1"/>
  <c r="V130" i="13" s="1"/>
  <c r="V130" i="14" s="1"/>
  <c r="V130" i="15" s="1"/>
  <c r="V130" i="16" s="1"/>
  <c r="V131" i="5"/>
  <c r="V131" i="6" s="1"/>
  <c r="V131" i="7" s="1"/>
  <c r="V131" i="8" s="1"/>
  <c r="V131" i="9" s="1"/>
  <c r="V131" i="10" s="1"/>
  <c r="V131" i="11" s="1"/>
  <c r="V131" i="12" s="1"/>
  <c r="V131" i="13" s="1"/>
  <c r="V131" i="14" s="1"/>
  <c r="V131" i="15" s="1"/>
  <c r="V131" i="16" s="1"/>
  <c r="V132" i="5"/>
  <c r="V132" i="6" s="1"/>
  <c r="V132" i="7" s="1"/>
  <c r="V132" i="8" s="1"/>
  <c r="V132" i="9" s="1"/>
  <c r="V132" i="10" s="1"/>
  <c r="V132" i="11" s="1"/>
  <c r="V132" i="12" s="1"/>
  <c r="V132" i="13" s="1"/>
  <c r="V132" i="14" s="1"/>
  <c r="V132" i="15" s="1"/>
  <c r="V132" i="16" s="1"/>
  <c r="V133" i="5"/>
  <c r="V133" i="6" s="1"/>
  <c r="V133" i="7" s="1"/>
  <c r="V133" i="8" s="1"/>
  <c r="V133" i="9" s="1"/>
  <c r="V133" i="10" s="1"/>
  <c r="V133" i="11" s="1"/>
  <c r="V133" i="12" s="1"/>
  <c r="V133" i="13" s="1"/>
  <c r="V133" i="14" s="1"/>
  <c r="V133" i="15" s="1"/>
  <c r="V133" i="16" s="1"/>
  <c r="V134" i="5"/>
  <c r="V134" i="6" s="1"/>
  <c r="V134" i="7" s="1"/>
  <c r="V134" i="8" s="1"/>
  <c r="V134" i="9" s="1"/>
  <c r="V134" i="10" s="1"/>
  <c r="V135" i="5"/>
  <c r="V136" i="5"/>
  <c r="V136" i="6" s="1"/>
  <c r="V136" i="7" s="1"/>
  <c r="V136" i="8" s="1"/>
  <c r="V136" i="9" s="1"/>
  <c r="V136" i="10" s="1"/>
  <c r="V136" i="11" s="1"/>
  <c r="V136" i="12" s="1"/>
  <c r="V136" i="13" s="1"/>
  <c r="V136" i="14" s="1"/>
  <c r="V136" i="15" s="1"/>
  <c r="V136" i="16" s="1"/>
  <c r="V137" i="5"/>
  <c r="V137" i="6" s="1"/>
  <c r="V137" i="7" s="1"/>
  <c r="V137" i="8" s="1"/>
  <c r="V137" i="9" s="1"/>
  <c r="V137" i="10" s="1"/>
  <c r="V137" i="11" s="1"/>
  <c r="V137" i="12" s="1"/>
  <c r="V137" i="13" s="1"/>
  <c r="V137" i="14" s="1"/>
  <c r="V137" i="15" s="1"/>
  <c r="V137" i="16" s="1"/>
  <c r="V138" i="5"/>
  <c r="V139" i="5"/>
  <c r="V139" i="6" s="1"/>
  <c r="V139" i="7" s="1"/>
  <c r="V139" i="8" s="1"/>
  <c r="V139" i="9" s="1"/>
  <c r="V139" i="10" s="1"/>
  <c r="V139" i="11" s="1"/>
  <c r="V139" i="12" s="1"/>
  <c r="V139" i="13" s="1"/>
  <c r="V139" i="14" s="1"/>
  <c r="V139" i="15" s="1"/>
  <c r="V139" i="16" s="1"/>
  <c r="V142" i="5"/>
  <c r="V142" i="6" s="1"/>
  <c r="V143" i="5"/>
  <c r="V143" i="6" s="1"/>
  <c r="V143" i="7" s="1"/>
  <c r="V143" i="8" s="1"/>
  <c r="V143" i="9" s="1"/>
  <c r="V143" i="10" s="1"/>
  <c r="V143" i="11" s="1"/>
  <c r="V143" i="12" s="1"/>
  <c r="V143" i="13" s="1"/>
  <c r="V143" i="14" s="1"/>
  <c r="V148" i="5"/>
  <c r="V148" i="6" s="1"/>
  <c r="V148" i="7" s="1"/>
  <c r="V148" i="8" s="1"/>
  <c r="V148" i="9" s="1"/>
  <c r="V148" i="10" s="1"/>
  <c r="V148" i="11" s="1"/>
  <c r="V148" i="12" s="1"/>
  <c r="V148" i="13" s="1"/>
  <c r="V148" i="14" s="1"/>
  <c r="V148" i="15" s="1"/>
  <c r="V148" i="16" s="1"/>
  <c r="V150" i="5"/>
  <c r="V150" i="6" s="1"/>
  <c r="V150" i="7" s="1"/>
  <c r="V150" i="8" s="1"/>
  <c r="V150" i="9" s="1"/>
  <c r="V150" i="10" s="1"/>
  <c r="V151" i="5"/>
  <c r="V151" i="6" s="1"/>
  <c r="V152" i="5"/>
  <c r="V152" i="6" s="1"/>
  <c r="V152" i="7" s="1"/>
  <c r="V152" i="8" s="1"/>
  <c r="V152" i="9" s="1"/>
  <c r="V152" i="10" s="1"/>
  <c r="V152" i="11" s="1"/>
  <c r="V152" i="12" s="1"/>
  <c r="V152" i="13" s="1"/>
  <c r="V153" i="5"/>
  <c r="V153" i="6" s="1"/>
  <c r="V153" i="7" s="1"/>
  <c r="V153" i="8" s="1"/>
  <c r="V153" i="9" s="1"/>
  <c r="V153" i="10" s="1"/>
  <c r="V153" i="11" s="1"/>
  <c r="V153" i="12" s="1"/>
  <c r="V153" i="13" s="1"/>
  <c r="V153" i="14" s="1"/>
  <c r="V153" i="15" s="1"/>
  <c r="V153" i="16" s="1"/>
  <c r="V156" i="5"/>
  <c r="V156" i="6" s="1"/>
  <c r="V156" i="7" s="1"/>
  <c r="V156" i="8" s="1"/>
  <c r="V156" i="9" s="1"/>
  <c r="V156" i="10" s="1"/>
  <c r="V156" i="11" s="1"/>
  <c r="V156" i="12" s="1"/>
  <c r="V156" i="13" s="1"/>
  <c r="V156" i="14" s="1"/>
  <c r="V156" i="15" s="1"/>
  <c r="V156" i="16" s="1"/>
  <c r="V158" i="5"/>
  <c r="V158" i="6" s="1"/>
  <c r="V159" i="5"/>
  <c r="V159" i="6" s="1"/>
  <c r="V159" i="7" s="1"/>
  <c r="V159" i="8" s="1"/>
  <c r="V159" i="9" s="1"/>
  <c r="V159" i="10" s="1"/>
  <c r="V159" i="11" s="1"/>
  <c r="V159" i="12" s="1"/>
  <c r="V159" i="13" s="1"/>
  <c r="V159" i="14" s="1"/>
  <c r="V159" i="15" s="1"/>
  <c r="V159" i="16" s="1"/>
  <c r="V160" i="5"/>
  <c r="V160" i="6" s="1"/>
  <c r="V160" i="7" s="1"/>
  <c r="V160" i="8" s="1"/>
  <c r="V160" i="9" s="1"/>
  <c r="V160" i="10" s="1"/>
  <c r="V160" i="11" s="1"/>
  <c r="V161" i="5"/>
  <c r="V161" i="6" s="1"/>
  <c r="V161" i="7" s="1"/>
  <c r="V161" i="8" s="1"/>
  <c r="V161" i="9" s="1"/>
  <c r="V161" i="10" s="1"/>
  <c r="V161" i="11" s="1"/>
  <c r="V161" i="12" s="1"/>
  <c r="V161" i="13" s="1"/>
  <c r="V161" i="14" s="1"/>
  <c r="V161" i="15" s="1"/>
  <c r="V161" i="16" s="1"/>
  <c r="V162" i="5"/>
  <c r="V162" i="6" s="1"/>
  <c r="V162" i="7" s="1"/>
  <c r="V162" i="8" s="1"/>
  <c r="V162" i="9" s="1"/>
  <c r="V162" i="10" s="1"/>
  <c r="V162" i="11" s="1"/>
  <c r="V162" i="12" s="1"/>
  <c r="V162" i="13" s="1"/>
  <c r="V162" i="14" s="1"/>
  <c r="V162" i="15" s="1"/>
  <c r="V162" i="16" s="1"/>
  <c r="V163" i="5"/>
  <c r="V163" i="6" s="1"/>
  <c r="V163" i="7" s="1"/>
  <c r="V163" i="8" s="1"/>
  <c r="V163" i="9" s="1"/>
  <c r="V163" i="10" s="1"/>
  <c r="V163" i="11" s="1"/>
  <c r="V163" i="12" s="1"/>
  <c r="V163" i="13" s="1"/>
  <c r="V163" i="14" s="1"/>
  <c r="V163" i="15" s="1"/>
  <c r="V163" i="16" s="1"/>
  <c r="V164" i="5"/>
  <c r="V165" i="5"/>
  <c r="V165" i="6" s="1"/>
  <c r="V165" i="7" s="1"/>
  <c r="V165" i="8" s="1"/>
  <c r="V165" i="9" s="1"/>
  <c r="V165" i="10" s="1"/>
  <c r="V165" i="11" s="1"/>
  <c r="V165" i="12" s="1"/>
  <c r="V165" i="13" s="1"/>
  <c r="V165" i="14" s="1"/>
  <c r="V165" i="15" s="1"/>
  <c r="V165" i="16" s="1"/>
  <c r="V166" i="5"/>
  <c r="V166" i="6" s="1"/>
  <c r="V166" i="7" s="1"/>
  <c r="V166" i="8" s="1"/>
  <c r="V166" i="9" s="1"/>
  <c r="V166" i="10" s="1"/>
  <c r="V166" i="11" s="1"/>
  <c r="V166" i="12" s="1"/>
  <c r="V166" i="13" s="1"/>
  <c r="V166" i="14" s="1"/>
  <c r="V166" i="15" s="1"/>
  <c r="V166" i="16" s="1"/>
  <c r="V167" i="5"/>
  <c r="V167" i="6" s="1"/>
  <c r="V167" i="7" s="1"/>
  <c r="V167" i="8" s="1"/>
  <c r="V167" i="9" s="1"/>
  <c r="V167" i="10" s="1"/>
  <c r="V167" i="11" s="1"/>
  <c r="V167" i="12" s="1"/>
  <c r="V167" i="13" s="1"/>
  <c r="V167" i="14" s="1"/>
  <c r="V167" i="15" s="1"/>
  <c r="V167" i="16" s="1"/>
  <c r="V168" i="5"/>
  <c r="V168" i="6" s="1"/>
  <c r="V168" i="7" s="1"/>
  <c r="V168" i="8" s="1"/>
  <c r="V168" i="9" s="1"/>
  <c r="V168" i="10" s="1"/>
  <c r="V168" i="11" s="1"/>
  <c r="V168" i="12" s="1"/>
  <c r="V168" i="13" s="1"/>
  <c r="V168" i="14" s="1"/>
  <c r="V168" i="15" s="1"/>
  <c r="V168" i="16" s="1"/>
  <c r="V173" i="5"/>
  <c r="V173" i="6" s="1"/>
  <c r="V174" i="5"/>
  <c r="V174" i="6" s="1"/>
  <c r="V174" i="7" s="1"/>
  <c r="V177" i="5"/>
  <c r="V177" i="6" s="1"/>
  <c r="V177" i="7" s="1"/>
  <c r="V178" i="5"/>
  <c r="V178" i="6" s="1"/>
  <c r="V178" i="7" s="1"/>
  <c r="V179" i="5"/>
  <c r="V180" i="5"/>
  <c r="V180" i="6" s="1"/>
  <c r="V181" i="5"/>
  <c r="V181" i="6" s="1"/>
  <c r="V181" i="7" s="1"/>
  <c r="V181" i="8" s="1"/>
  <c r="V181" i="9" s="1"/>
  <c r="V181" i="10" s="1"/>
  <c r="V181" i="11" s="1"/>
  <c r="V181" i="12" s="1"/>
  <c r="V181" i="13" s="1"/>
  <c r="V181" i="14" s="1"/>
  <c r="V181" i="15" s="1"/>
  <c r="V181" i="16" s="1"/>
  <c r="V182" i="5"/>
  <c r="V182" i="6" s="1"/>
  <c r="V182" i="7" s="1"/>
  <c r="V182" i="8" s="1"/>
  <c r="V182" i="9" s="1"/>
  <c r="V182" i="10" s="1"/>
  <c r="V182" i="11" s="1"/>
  <c r="V182" i="12" s="1"/>
  <c r="V182" i="13" s="1"/>
  <c r="V182" i="14" s="1"/>
  <c r="V182" i="15" s="1"/>
  <c r="V182" i="16" s="1"/>
  <c r="V183" i="5"/>
  <c r="V183" i="6" s="1"/>
  <c r="V183" i="7" s="1"/>
  <c r="V183" i="8" s="1"/>
  <c r="V183" i="9" s="1"/>
  <c r="V183" i="10" s="1"/>
  <c r="V183" i="11" s="1"/>
  <c r="V183" i="12" s="1"/>
  <c r="V183" i="13" s="1"/>
  <c r="V183" i="14" s="1"/>
  <c r="V183" i="15" s="1"/>
  <c r="V183" i="16" s="1"/>
  <c r="V186" i="5"/>
  <c r="V186" i="6" s="1"/>
  <c r="V186" i="7" s="1"/>
  <c r="V186" i="8" s="1"/>
  <c r="V186" i="9" s="1"/>
  <c r="V186" i="10" s="1"/>
  <c r="V186" i="11" s="1"/>
  <c r="V186" i="12" s="1"/>
  <c r="V186" i="13" s="1"/>
  <c r="V186" i="14" s="1"/>
  <c r="V186" i="15" s="1"/>
  <c r="V186" i="16" s="1"/>
  <c r="V188" i="5"/>
  <c r="V188" i="6" s="1"/>
  <c r="V188" i="7" s="1"/>
  <c r="V189" i="5"/>
  <c r="V189" i="6" s="1"/>
  <c r="V189" i="7" s="1"/>
  <c r="V189" i="8" s="1"/>
  <c r="V189" i="9" s="1"/>
  <c r="V189" i="10" s="1"/>
  <c r="V189" i="11" s="1"/>
  <c r="V189" i="12" s="1"/>
  <c r="V189" i="13" s="1"/>
  <c r="V189" i="14" s="1"/>
  <c r="V189" i="15" s="1"/>
  <c r="V189" i="16" s="1"/>
  <c r="V190" i="5"/>
  <c r="V191" i="5"/>
  <c r="V191" i="6" s="1"/>
  <c r="V191" i="7" s="1"/>
  <c r="V191" i="8" s="1"/>
  <c r="V191" i="9" s="1"/>
  <c r="V191" i="10" s="1"/>
  <c r="V191" i="11" s="1"/>
  <c r="V191" i="12" s="1"/>
  <c r="V191" i="13" s="1"/>
  <c r="V191" i="14" s="1"/>
  <c r="V191" i="15" s="1"/>
  <c r="V191" i="16" s="1"/>
  <c r="V198" i="5"/>
  <c r="V198" i="6" s="1"/>
  <c r="V198" i="7" s="1"/>
  <c r="V198" i="8" s="1"/>
  <c r="V198" i="9" s="1"/>
  <c r="V198" i="10" s="1"/>
  <c r="V198" i="11" s="1"/>
  <c r="V198" i="12" s="1"/>
  <c r="V198" i="13" s="1"/>
  <c r="V198" i="14" s="1"/>
  <c r="V198" i="15" s="1"/>
  <c r="V198" i="16" s="1"/>
  <c r="V199" i="5"/>
  <c r="V199" i="6" s="1"/>
  <c r="V199" i="7" s="1"/>
  <c r="V199" i="8" s="1"/>
  <c r="V199" i="9" s="1"/>
  <c r="V199" i="10" s="1"/>
  <c r="V199" i="11" s="1"/>
  <c r="V200" i="5"/>
  <c r="V201" i="5"/>
  <c r="V201" i="6" s="1"/>
  <c r="V202" i="5"/>
  <c r="V202" i="6" s="1"/>
  <c r="V202" i="7" s="1"/>
  <c r="V202" i="8" s="1"/>
  <c r="V202" i="9" s="1"/>
  <c r="V202" i="10" s="1"/>
  <c r="V202" i="11" s="1"/>
  <c r="V202" i="12" s="1"/>
  <c r="V202" i="13" s="1"/>
  <c r="V202" i="14" s="1"/>
  <c r="V202" i="15" s="1"/>
  <c r="V202" i="16" s="1"/>
  <c r="V203" i="5"/>
  <c r="V203" i="6" s="1"/>
  <c r="V203" i="7" s="1"/>
  <c r="V203" i="8" s="1"/>
  <c r="V203" i="9" s="1"/>
  <c r="V203" i="10" s="1"/>
  <c r="V203" i="11" s="1"/>
  <c r="V203" i="12" s="1"/>
  <c r="V203" i="13" s="1"/>
  <c r="V203" i="14" s="1"/>
  <c r="V203" i="15" s="1"/>
  <c r="V203" i="16" s="1"/>
  <c r="V204" i="5"/>
  <c r="V206" i="5"/>
  <c r="V206" i="6" s="1"/>
  <c r="V207" i="5"/>
  <c r="V207" i="6" s="1"/>
  <c r="V207" i="7" s="1"/>
  <c r="V212" i="5"/>
  <c r="V213" i="5"/>
  <c r="V213" i="6" s="1"/>
  <c r="V213" i="7" s="1"/>
  <c r="V213" i="8" s="1"/>
  <c r="V213" i="9" s="1"/>
  <c r="V213" i="10" s="1"/>
  <c r="V214" i="5"/>
  <c r="V214" i="6" s="1"/>
  <c r="V215" i="5"/>
  <c r="V215" i="6" s="1"/>
  <c r="V215" i="7" s="1"/>
  <c r="V215" i="8" s="1"/>
  <c r="V215" i="9" s="1"/>
  <c r="V215" i="10" s="1"/>
  <c r="V215" i="11" s="1"/>
  <c r="V215" i="12" s="1"/>
  <c r="V215" i="13" s="1"/>
  <c r="V215" i="14" s="1"/>
  <c r="V215" i="15" s="1"/>
  <c r="V215" i="16" s="1"/>
  <c r="V216" i="5"/>
  <c r="V216" i="6" s="1"/>
  <c r="V216" i="7" s="1"/>
  <c r="V216" i="8" s="1"/>
  <c r="V216" i="9" s="1"/>
  <c r="V216" i="10" s="1"/>
  <c r="V216" i="11" s="1"/>
  <c r="V216" i="12" s="1"/>
  <c r="V216" i="13" s="1"/>
  <c r="V216" i="14" s="1"/>
  <c r="V216" i="15" s="1"/>
  <c r="V216" i="16" s="1"/>
  <c r="V217" i="5"/>
  <c r="V217" i="6" s="1"/>
  <c r="V217" i="7" s="1"/>
  <c r="V217" i="8" s="1"/>
  <c r="V217" i="9" s="1"/>
  <c r="V217" i="10" s="1"/>
  <c r="V217" i="11" s="1"/>
  <c r="V217" i="12" s="1"/>
  <c r="V217" i="13" s="1"/>
  <c r="V217" i="14" s="1"/>
  <c r="V217" i="15" s="1"/>
  <c r="V217" i="16" s="1"/>
  <c r="V218" i="5"/>
  <c r="V218" i="6" s="1"/>
  <c r="V218" i="7" s="1"/>
  <c r="V218" i="8" s="1"/>
  <c r="V218" i="9" s="1"/>
  <c r="V218" i="10" s="1"/>
  <c r="V218" i="11" s="1"/>
  <c r="V218" i="12" s="1"/>
  <c r="V218" i="13" s="1"/>
  <c r="V218" i="14" s="1"/>
  <c r="V218" i="15" s="1"/>
  <c r="V218" i="16" s="1"/>
  <c r="V223" i="5"/>
  <c r="V223" i="6" s="1"/>
  <c r="V223" i="7" s="1"/>
  <c r="V224" i="5"/>
  <c r="V224" i="6" s="1"/>
  <c r="V224" i="7" s="1"/>
  <c r="V224" i="8" s="1"/>
  <c r="V224" i="9" s="1"/>
  <c r="V224" i="10" s="1"/>
  <c r="V224" i="11" s="1"/>
  <c r="V224" i="12" s="1"/>
  <c r="V224" i="13" s="1"/>
  <c r="V224" i="14" s="1"/>
  <c r="V225" i="5"/>
  <c r="V228" i="5"/>
  <c r="V228" i="6" s="1"/>
  <c r="V229" i="5"/>
  <c r="V229" i="6" s="1"/>
  <c r="V229" i="7" s="1"/>
  <c r="V230" i="5"/>
  <c r="V236" i="5"/>
  <c r="V236" i="6" s="1"/>
  <c r="V236" i="7" s="1"/>
  <c r="V236" i="8" s="1"/>
  <c r="V236" i="9" s="1"/>
  <c r="V236" i="10" s="1"/>
  <c r="V236" i="11" s="1"/>
  <c r="V236" i="12" s="1"/>
  <c r="V236" i="13" s="1"/>
  <c r="V236" i="14" s="1"/>
  <c r="V236" i="15" s="1"/>
  <c r="V236" i="16" s="1"/>
  <c r="V237" i="5"/>
  <c r="V237" i="6" s="1"/>
  <c r="V238" i="5"/>
  <c r="V238" i="6" s="1"/>
  <c r="V238" i="7" s="1"/>
  <c r="V239" i="5"/>
  <c r="V239" i="6" s="1"/>
  <c r="V239" i="7" s="1"/>
  <c r="V239" i="8" s="1"/>
  <c r="V239" i="9" s="1"/>
  <c r="V239" i="10" s="1"/>
  <c r="V239" i="11" s="1"/>
  <c r="V239" i="12" s="1"/>
  <c r="V239" i="13" s="1"/>
  <c r="V239" i="14" s="1"/>
  <c r="V239" i="15" s="1"/>
  <c r="V239" i="16" s="1"/>
  <c r="V240" i="5"/>
  <c r="V240" i="6" s="1"/>
  <c r="V240" i="7" s="1"/>
  <c r="V240" i="8" s="1"/>
  <c r="V240" i="9" s="1"/>
  <c r="V240" i="10" s="1"/>
  <c r="V240" i="11" s="1"/>
  <c r="V240" i="12" s="1"/>
  <c r="V240" i="13" s="1"/>
  <c r="V240" i="14" s="1"/>
  <c r="V240" i="15" s="1"/>
  <c r="V240" i="16" s="1"/>
  <c r="V241" i="5"/>
  <c r="V241" i="6" s="1"/>
  <c r="V241" i="7" s="1"/>
  <c r="V241" i="8" s="1"/>
  <c r="V241" i="9" s="1"/>
  <c r="V241" i="10" s="1"/>
  <c r="V241" i="11" s="1"/>
  <c r="V241" i="12" s="1"/>
  <c r="V241" i="13" s="1"/>
  <c r="V241" i="14" s="1"/>
  <c r="V241" i="15" s="1"/>
  <c r="V241" i="16" s="1"/>
  <c r="V244" i="5"/>
  <c r="V245" i="5"/>
  <c r="V245" i="6" s="1"/>
  <c r="V245" i="7" s="1"/>
  <c r="V246" i="5"/>
  <c r="V246" i="6" s="1"/>
  <c r="V246" i="7" s="1"/>
  <c r="V246" i="8" s="1"/>
  <c r="V246" i="9" s="1"/>
  <c r="V246" i="10" s="1"/>
  <c r="V246" i="11" s="1"/>
  <c r="V246" i="12" s="1"/>
  <c r="V246" i="13" s="1"/>
  <c r="V246" i="14" s="1"/>
  <c r="V246" i="15" s="1"/>
  <c r="V246" i="16" s="1"/>
  <c r="V247" i="5"/>
  <c r="V247" i="6" s="1"/>
  <c r="V247" i="7" s="1"/>
  <c r="V247" i="8" s="1"/>
  <c r="V247" i="9" s="1"/>
  <c r="V247" i="10" s="1"/>
  <c r="V247" i="11" s="1"/>
  <c r="V247" i="12" s="1"/>
  <c r="V247" i="13" s="1"/>
  <c r="V247" i="14" s="1"/>
  <c r="V247" i="15" s="1"/>
  <c r="V247" i="16" s="1"/>
  <c r="V248" i="5"/>
  <c r="V248" i="6" s="1"/>
  <c r="V248" i="7" s="1"/>
  <c r="V248" i="8" s="1"/>
  <c r="V248" i="9" s="1"/>
  <c r="V248" i="10" s="1"/>
  <c r="V248" i="11" s="1"/>
  <c r="V248" i="12" s="1"/>
  <c r="V248" i="13" s="1"/>
  <c r="V248" i="14" s="1"/>
  <c r="V248" i="15" s="1"/>
  <c r="V248" i="16" s="1"/>
  <c r="V249" i="5"/>
  <c r="V250" i="5"/>
  <c r="V250" i="6" s="1"/>
  <c r="V250" i="7" s="1"/>
  <c r="V250" i="8" s="1"/>
  <c r="V250" i="9" s="1"/>
  <c r="V250" i="10" s="1"/>
  <c r="V250" i="11" s="1"/>
  <c r="V250" i="12" s="1"/>
  <c r="V250" i="13" s="1"/>
  <c r="V250" i="14" s="1"/>
  <c r="V250" i="15" s="1"/>
  <c r="V250" i="16" s="1"/>
  <c r="V251" i="5"/>
  <c r="V251" i="6" s="1"/>
  <c r="V251" i="7" s="1"/>
  <c r="V251" i="8" s="1"/>
  <c r="V251" i="9" s="1"/>
  <c r="V251" i="10" s="1"/>
  <c r="V251" i="11" s="1"/>
  <c r="V251" i="12" s="1"/>
  <c r="V251" i="13" s="1"/>
  <c r="V251" i="14" s="1"/>
  <c r="V251" i="15" s="1"/>
  <c r="V251" i="16" s="1"/>
  <c r="V252" i="5"/>
  <c r="V252" i="6" s="1"/>
  <c r="V252" i="7" s="1"/>
  <c r="V252" i="8" s="1"/>
  <c r="V252" i="9" s="1"/>
  <c r="V252" i="10" s="1"/>
  <c r="V252" i="11" s="1"/>
  <c r="V252" i="12" s="1"/>
  <c r="V252" i="13" s="1"/>
  <c r="V252" i="14" s="1"/>
  <c r="V252" i="15" s="1"/>
  <c r="V252" i="16" s="1"/>
  <c r="V253" i="5"/>
  <c r="V253" i="6" s="1"/>
  <c r="V253" i="7" s="1"/>
  <c r="V253" i="8" s="1"/>
  <c r="V253" i="9" s="1"/>
  <c r="V253" i="10" s="1"/>
  <c r="V253" i="11" s="1"/>
  <c r="V253" i="12" s="1"/>
  <c r="V253" i="13" s="1"/>
  <c r="V253" i="14" s="1"/>
  <c r="V253" i="15" s="1"/>
  <c r="V253" i="16" s="1"/>
  <c r="V254" i="5"/>
  <c r="V254" i="6" s="1"/>
  <c r="V254" i="7" s="1"/>
  <c r="V254" i="8" s="1"/>
  <c r="V254" i="9" s="1"/>
  <c r="V254" i="10" s="1"/>
  <c r="V254" i="11" s="1"/>
  <c r="V254" i="12" s="1"/>
  <c r="V254" i="13" s="1"/>
  <c r="V254" i="14" s="1"/>
  <c r="V254" i="15" s="1"/>
  <c r="V254" i="16" s="1"/>
  <c r="V255" i="5"/>
  <c r="V255" i="6" s="1"/>
  <c r="V255" i="7" s="1"/>
  <c r="V255" i="8" s="1"/>
  <c r="V255" i="9" s="1"/>
  <c r="V255" i="10" s="1"/>
  <c r="V255" i="11" s="1"/>
  <c r="V255" i="12" s="1"/>
  <c r="V255" i="13" s="1"/>
  <c r="V255" i="14" s="1"/>
  <c r="V255" i="15" s="1"/>
  <c r="V255" i="16" s="1"/>
  <c r="V256" i="5"/>
  <c r="V256" i="6" s="1"/>
  <c r="V256" i="7" s="1"/>
  <c r="V256" i="8" s="1"/>
  <c r="V256" i="9" s="1"/>
  <c r="V256" i="10" s="1"/>
  <c r="V256" i="11" s="1"/>
  <c r="V256" i="12" s="1"/>
  <c r="V256" i="13" s="1"/>
  <c r="V256" i="14" s="1"/>
  <c r="V256" i="15" s="1"/>
  <c r="V256" i="16" s="1"/>
  <c r="E12" i="5"/>
  <c r="E12" i="6" s="1"/>
  <c r="E12" i="7" s="1"/>
  <c r="E12" i="8" s="1"/>
  <c r="E12" i="9" s="1"/>
  <c r="E12" i="10" s="1"/>
  <c r="E12" i="11" s="1"/>
  <c r="E12" i="12" s="1"/>
  <c r="E12" i="13" s="1"/>
  <c r="E12" i="14" s="1"/>
  <c r="E12" i="15" s="1"/>
  <c r="E12" i="16" s="1"/>
  <c r="E13" i="5"/>
  <c r="E13" i="6" s="1"/>
  <c r="E13" i="7" s="1"/>
  <c r="E13" i="8" s="1"/>
  <c r="E13" i="9" s="1"/>
  <c r="E13" i="10" s="1"/>
  <c r="E13" i="11" s="1"/>
  <c r="E13" i="12" s="1"/>
  <c r="E13" i="13" s="1"/>
  <c r="E13" i="14" s="1"/>
  <c r="E13" i="15" s="1"/>
  <c r="E13" i="16" s="1"/>
  <c r="E14" i="5"/>
  <c r="E14" i="6" s="1"/>
  <c r="E15" i="5"/>
  <c r="E15" i="6" s="1"/>
  <c r="E15" i="7" s="1"/>
  <c r="E15" i="8" s="1"/>
  <c r="E15" i="9" s="1"/>
  <c r="E15" i="10" s="1"/>
  <c r="E15" i="11" s="1"/>
  <c r="E15" i="12" s="1"/>
  <c r="E15" i="13" s="1"/>
  <c r="E15" i="14" s="1"/>
  <c r="E15" i="15" s="1"/>
  <c r="E15" i="16" s="1"/>
  <c r="E23" i="5"/>
  <c r="E23" i="6" s="1"/>
  <c r="E23" i="7" s="1"/>
  <c r="E23" i="8" s="1"/>
  <c r="E23" i="9" s="1"/>
  <c r="E23" i="10" s="1"/>
  <c r="E23" i="11" s="1"/>
  <c r="E23" i="12" s="1"/>
  <c r="E23" i="13" s="1"/>
  <c r="E23" i="14" s="1"/>
  <c r="E23" i="15" s="1"/>
  <c r="E23" i="16" s="1"/>
  <c r="E24" i="5"/>
  <c r="E26" i="5"/>
  <c r="E26" i="6" s="1"/>
  <c r="E27" i="5"/>
  <c r="E27" i="6" s="1"/>
  <c r="E27" i="7" s="1"/>
  <c r="E27" i="8" s="1"/>
  <c r="E27" i="9" s="1"/>
  <c r="E27" i="10" s="1"/>
  <c r="E27" i="11" s="1"/>
  <c r="E27" i="12" s="1"/>
  <c r="E27" i="13" s="1"/>
  <c r="E27" i="14" s="1"/>
  <c r="E27" i="15" s="1"/>
  <c r="E27" i="16" s="1"/>
  <c r="E30" i="5"/>
  <c r="E30" i="6" s="1"/>
  <c r="E30" i="7" s="1"/>
  <c r="E30" i="8" s="1"/>
  <c r="E30" i="9" s="1"/>
  <c r="E30" i="10" s="1"/>
  <c r="E30" i="11" s="1"/>
  <c r="E31" i="5"/>
  <c r="E33" i="5"/>
  <c r="E33" i="6" s="1"/>
  <c r="E34" i="5"/>
  <c r="E34" i="6" s="1"/>
  <c r="E34" i="7" s="1"/>
  <c r="E34" i="8" s="1"/>
  <c r="E34" i="9" s="1"/>
  <c r="E34" i="10" s="1"/>
  <c r="E34" i="11" s="1"/>
  <c r="E34" i="12" s="1"/>
  <c r="E34" i="13" s="1"/>
  <c r="E34" i="14" s="1"/>
  <c r="E34" i="15" s="1"/>
  <c r="E34" i="16" s="1"/>
  <c r="E36" i="5"/>
  <c r="E36" i="6" s="1"/>
  <c r="E36" i="7" s="1"/>
  <c r="E36" i="8" s="1"/>
  <c r="E36" i="9" s="1"/>
  <c r="E36" i="10" s="1"/>
  <c r="E36" i="11" s="1"/>
  <c r="E36" i="12" s="1"/>
  <c r="E36" i="13" s="1"/>
  <c r="E36" i="14" s="1"/>
  <c r="E36" i="15" s="1"/>
  <c r="E36" i="16" s="1"/>
  <c r="E37" i="5"/>
  <c r="E37" i="6" s="1"/>
  <c r="E41" i="5"/>
  <c r="E41" i="6" s="1"/>
  <c r="E41" i="7" s="1"/>
  <c r="E41" i="8" s="1"/>
  <c r="E41" i="9" s="1"/>
  <c r="E41" i="10" s="1"/>
  <c r="E41" i="11" s="1"/>
  <c r="E41" i="12" s="1"/>
  <c r="E41" i="13" s="1"/>
  <c r="E41" i="14" s="1"/>
  <c r="E41" i="15" s="1"/>
  <c r="E43" i="5"/>
  <c r="E43" i="6" s="1"/>
  <c r="E43" i="7" s="1"/>
  <c r="E43" i="8" s="1"/>
  <c r="E43" i="9" s="1"/>
  <c r="E43" i="10" s="1"/>
  <c r="E43" i="11" s="1"/>
  <c r="E43" i="12" s="1"/>
  <c r="E43" i="13" s="1"/>
  <c r="E43" i="14" s="1"/>
  <c r="E43" i="15" s="1"/>
  <c r="E43" i="16" s="1"/>
  <c r="E44" i="5"/>
  <c r="E44" i="6" s="1"/>
  <c r="E44" i="7" s="1"/>
  <c r="E44" i="8" s="1"/>
  <c r="E46" i="5"/>
  <c r="E47" i="5"/>
  <c r="E47" i="6" s="1"/>
  <c r="E49" i="5"/>
  <c r="E49" i="6" s="1"/>
  <c r="E49" i="7" s="1"/>
  <c r="E50" i="5"/>
  <c r="E50" i="6" s="1"/>
  <c r="E52" i="5"/>
  <c r="E52" i="6" s="1"/>
  <c r="E52" i="7" s="1"/>
  <c r="E52" i="8" s="1"/>
  <c r="E52" i="9" s="1"/>
  <c r="E52" i="10" s="1"/>
  <c r="E52" i="11" s="1"/>
  <c r="E52" i="12" s="1"/>
  <c r="E52" i="13" s="1"/>
  <c r="E52" i="14" s="1"/>
  <c r="E52" i="15" s="1"/>
  <c r="E52" i="16" s="1"/>
  <c r="E53" i="5"/>
  <c r="E53" i="6" s="1"/>
  <c r="E55" i="5"/>
  <c r="E55" i="6" s="1"/>
  <c r="E55" i="7" s="1"/>
  <c r="E56" i="5"/>
  <c r="E56" i="6" s="1"/>
  <c r="E58" i="5"/>
  <c r="E58" i="6" s="1"/>
  <c r="E58" i="7" s="1"/>
  <c r="E58" i="8" s="1"/>
  <c r="E58" i="9" s="1"/>
  <c r="E58" i="10" s="1"/>
  <c r="E58" i="11" s="1"/>
  <c r="E58" i="12" s="1"/>
  <c r="E58" i="13" s="1"/>
  <c r="E58" i="14" s="1"/>
  <c r="E58" i="15" s="1"/>
  <c r="E58" i="16" s="1"/>
  <c r="E59" i="5"/>
  <c r="E59" i="6" s="1"/>
  <c r="E61" i="5"/>
  <c r="E61" i="6" s="1"/>
  <c r="E61" i="7" s="1"/>
  <c r="E61" i="8" s="1"/>
  <c r="E61" i="9" s="1"/>
  <c r="E61" i="10" s="1"/>
  <c r="E61" i="11" s="1"/>
  <c r="E61" i="12" s="1"/>
  <c r="E61" i="13" s="1"/>
  <c r="E61" i="14" s="1"/>
  <c r="E61" i="15" s="1"/>
  <c r="E61" i="16" s="1"/>
  <c r="E62" i="5"/>
  <c r="E64" i="5"/>
  <c r="E64" i="6" s="1"/>
  <c r="E64" i="7" s="1"/>
  <c r="E64" i="8" s="1"/>
  <c r="E64" i="9" s="1"/>
  <c r="E64" i="10" s="1"/>
  <c r="E64" i="11" s="1"/>
  <c r="E64" i="12" s="1"/>
  <c r="E64" i="13" s="1"/>
  <c r="E64" i="14" s="1"/>
  <c r="E64" i="15" s="1"/>
  <c r="E64" i="16" s="1"/>
  <c r="E65" i="5"/>
  <c r="E65" i="6" s="1"/>
  <c r="E67" i="5"/>
  <c r="E67" i="6" s="1"/>
  <c r="E67" i="7" s="1"/>
  <c r="E67" i="8" s="1"/>
  <c r="E67" i="9" s="1"/>
  <c r="E67" i="10" s="1"/>
  <c r="E67" i="11" s="1"/>
  <c r="E67" i="12" s="1"/>
  <c r="E67" i="13" s="1"/>
  <c r="E67" i="14" s="1"/>
  <c r="E67" i="15" s="1"/>
  <c r="E67" i="16" s="1"/>
  <c r="E68" i="5"/>
  <c r="E68" i="6" s="1"/>
  <c r="E70" i="5"/>
  <c r="E70" i="6" s="1"/>
  <c r="E70" i="7" s="1"/>
  <c r="E70" i="8" s="1"/>
  <c r="E70" i="9" s="1"/>
  <c r="E70" i="10" s="1"/>
  <c r="E70" i="11" s="1"/>
  <c r="E70" i="12" s="1"/>
  <c r="E70" i="13" s="1"/>
  <c r="E70" i="14" s="1"/>
  <c r="E70" i="15" s="1"/>
  <c r="E70" i="16" s="1"/>
  <c r="E71" i="5"/>
  <c r="E71" i="6" s="1"/>
  <c r="E73" i="5"/>
  <c r="E73" i="6" s="1"/>
  <c r="E73" i="7" s="1"/>
  <c r="E74" i="5"/>
  <c r="E74" i="6" s="1"/>
  <c r="E76" i="5"/>
  <c r="E76" i="6" s="1"/>
  <c r="E76" i="7" s="1"/>
  <c r="E76" i="8" s="1"/>
  <c r="E76" i="9" s="1"/>
  <c r="E76" i="10" s="1"/>
  <c r="E76" i="11" s="1"/>
  <c r="E76" i="12" s="1"/>
  <c r="E76" i="13" s="1"/>
  <c r="E76" i="14" s="1"/>
  <c r="E76" i="15" s="1"/>
  <c r="E76" i="16" s="1"/>
  <c r="E77" i="5"/>
  <c r="E77" i="6" s="1"/>
  <c r="E79" i="5"/>
  <c r="E79" i="6" s="1"/>
  <c r="E79" i="7" s="1"/>
  <c r="E80" i="5"/>
  <c r="E80" i="6" s="1"/>
  <c r="E82" i="5"/>
  <c r="E83" i="5"/>
  <c r="E83" i="6" s="1"/>
  <c r="W17" i="5"/>
  <c r="W17" i="6" s="1"/>
  <c r="W17" i="7" s="1"/>
  <c r="W17" i="8" s="1"/>
  <c r="W17" i="9" s="1"/>
  <c r="W17" i="10" s="1"/>
  <c r="W17" i="11" s="1"/>
  <c r="W17" i="12" s="1"/>
  <c r="W17" i="13" s="1"/>
  <c r="W17" i="14" s="1"/>
  <c r="W17" i="15" s="1"/>
  <c r="W17" i="16" s="1"/>
  <c r="W18" i="5"/>
  <c r="W18" i="6" s="1"/>
  <c r="W18" i="7" s="1"/>
  <c r="W18" i="8" s="1"/>
  <c r="W18" i="9" s="1"/>
  <c r="W18" i="10" s="1"/>
  <c r="W18" i="11" s="1"/>
  <c r="W18" i="12" s="1"/>
  <c r="W18" i="13" s="1"/>
  <c r="W18" i="14" s="1"/>
  <c r="W18" i="15" s="1"/>
  <c r="W18" i="16" s="1"/>
  <c r="W19" i="5"/>
  <c r="W19" i="6" s="1"/>
  <c r="W19" i="7" s="1"/>
  <c r="W19" i="8" s="1"/>
  <c r="W19" i="9" s="1"/>
  <c r="W19" i="10" s="1"/>
  <c r="W19" i="11" s="1"/>
  <c r="W19" i="12" s="1"/>
  <c r="W19" i="13" s="1"/>
  <c r="W19" i="14" s="1"/>
  <c r="W19" i="15" s="1"/>
  <c r="W19" i="16" s="1"/>
  <c r="W21" i="5"/>
  <c r="W21" i="6" s="1"/>
  <c r="W22" i="5"/>
  <c r="W22" i="6" s="1"/>
  <c r="W22" i="7" s="1"/>
  <c r="W22" i="8" s="1"/>
  <c r="W22" i="9" s="1"/>
  <c r="W22" i="10" s="1"/>
  <c r="W22" i="11" s="1"/>
  <c r="W22" i="12" s="1"/>
  <c r="W22" i="13" s="1"/>
  <c r="W22" i="14" s="1"/>
  <c r="W22" i="15" s="1"/>
  <c r="W22" i="16" s="1"/>
  <c r="W23" i="5"/>
  <c r="W23" i="6" s="1"/>
  <c r="W23" i="7" s="1"/>
  <c r="W23" i="8" s="1"/>
  <c r="W23" i="9" s="1"/>
  <c r="W23" i="10" s="1"/>
  <c r="W23" i="11" s="1"/>
  <c r="W24" i="5"/>
  <c r="W25" i="5"/>
  <c r="W25" i="6" s="1"/>
  <c r="W25" i="7" s="1"/>
  <c r="W25" i="8" s="1"/>
  <c r="W25" i="9" s="1"/>
  <c r="W25" i="10" s="1"/>
  <c r="W25" i="11" s="1"/>
  <c r="W25" i="12" s="1"/>
  <c r="W25" i="13" s="1"/>
  <c r="W25" i="14" s="1"/>
  <c r="W25" i="15" s="1"/>
  <c r="W25" i="16" s="1"/>
  <c r="W26" i="5"/>
  <c r="W26" i="6" s="1"/>
  <c r="W26" i="7" s="1"/>
  <c r="W26" i="8" s="1"/>
  <c r="W26" i="9" s="1"/>
  <c r="W26" i="10" s="1"/>
  <c r="W26" i="11" s="1"/>
  <c r="W26" i="12" s="1"/>
  <c r="W26" i="13" s="1"/>
  <c r="W26" i="14" s="1"/>
  <c r="W26" i="15" s="1"/>
  <c r="W26" i="16" s="1"/>
  <c r="W27" i="5"/>
  <c r="W27" i="6" s="1"/>
  <c r="W27" i="7" s="1"/>
  <c r="W27" i="8" s="1"/>
  <c r="W27" i="9" s="1"/>
  <c r="W27" i="10" s="1"/>
  <c r="W27" i="11" s="1"/>
  <c r="W27" i="12" s="1"/>
  <c r="W27" i="13" s="1"/>
  <c r="W27" i="14" s="1"/>
  <c r="W27" i="15" s="1"/>
  <c r="W27" i="16" s="1"/>
  <c r="W28" i="5"/>
  <c r="W28" i="6" s="1"/>
  <c r="W28" i="7" s="1"/>
  <c r="W28" i="8" s="1"/>
  <c r="W28" i="9" s="1"/>
  <c r="W28" i="10" s="1"/>
  <c r="W28" i="11" s="1"/>
  <c r="W28" i="12" s="1"/>
  <c r="W28" i="13" s="1"/>
  <c r="W28" i="14" s="1"/>
  <c r="W28" i="15" s="1"/>
  <c r="W28" i="16" s="1"/>
  <c r="W29" i="5"/>
  <c r="W29" i="6" s="1"/>
  <c r="W29" i="7" s="1"/>
  <c r="W29" i="8" s="1"/>
  <c r="W29" i="9" s="1"/>
  <c r="W29" i="10" s="1"/>
  <c r="W29" i="11" s="1"/>
  <c r="W29" i="12" s="1"/>
  <c r="W29" i="13" s="1"/>
  <c r="W29" i="14" s="1"/>
  <c r="W29" i="15" s="1"/>
  <c r="W29" i="16" s="1"/>
  <c r="W30" i="5"/>
  <c r="W30" i="6" s="1"/>
  <c r="W30" i="7" s="1"/>
  <c r="W30" i="8" s="1"/>
  <c r="W30" i="9" s="1"/>
  <c r="W30" i="10" s="1"/>
  <c r="W30" i="11" s="1"/>
  <c r="W30" i="12" s="1"/>
  <c r="W30" i="13" s="1"/>
  <c r="W30" i="14" s="1"/>
  <c r="W30" i="15" s="1"/>
  <c r="W30" i="16" s="1"/>
  <c r="W31" i="5"/>
  <c r="W31" i="6" s="1"/>
  <c r="W31" i="7" s="1"/>
  <c r="W31" i="8" s="1"/>
  <c r="W31" i="9" s="1"/>
  <c r="W31" i="10" s="1"/>
  <c r="W31" i="11" s="1"/>
  <c r="W31" i="12" s="1"/>
  <c r="W31" i="13" s="1"/>
  <c r="W31" i="14" s="1"/>
  <c r="W31" i="15" s="1"/>
  <c r="W31" i="16" s="1"/>
  <c r="W32" i="5"/>
  <c r="W32" i="6" s="1"/>
  <c r="W32" i="7" s="1"/>
  <c r="W32" i="8" s="1"/>
  <c r="W32" i="9" s="1"/>
  <c r="W32" i="10" s="1"/>
  <c r="W32" i="11" s="1"/>
  <c r="W32" i="12" s="1"/>
  <c r="W32" i="13" s="1"/>
  <c r="W32" i="14" s="1"/>
  <c r="W32" i="15" s="1"/>
  <c r="W32" i="16" s="1"/>
  <c r="W33" i="5"/>
  <c r="W33" i="6" s="1"/>
  <c r="W33" i="7" s="1"/>
  <c r="W33" i="8" s="1"/>
  <c r="W33" i="9" s="1"/>
  <c r="W33" i="10" s="1"/>
  <c r="W33" i="11" s="1"/>
  <c r="W33" i="12" s="1"/>
  <c r="W33" i="13" s="1"/>
  <c r="W33" i="14" s="1"/>
  <c r="W33" i="15" s="1"/>
  <c r="W33" i="16" s="1"/>
  <c r="W36" i="5"/>
  <c r="W36" i="6" s="1"/>
  <c r="W36" i="7" s="1"/>
  <c r="W36" i="8" s="1"/>
  <c r="W36" i="9" s="1"/>
  <c r="W36" i="10" s="1"/>
  <c r="W36" i="11" s="1"/>
  <c r="W36" i="12" s="1"/>
  <c r="W36" i="13" s="1"/>
  <c r="W36" i="14" s="1"/>
  <c r="W36" i="15" s="1"/>
  <c r="W36" i="16" s="1"/>
  <c r="W37" i="5"/>
  <c r="W37" i="6" s="1"/>
  <c r="W37" i="7" s="1"/>
  <c r="W37" i="8" s="1"/>
  <c r="W37" i="9" s="1"/>
  <c r="W37" i="10" s="1"/>
  <c r="W37" i="11" s="1"/>
  <c r="W38" i="5"/>
  <c r="W38" i="6" s="1"/>
  <c r="W38" i="7" s="1"/>
  <c r="W38" i="8" s="1"/>
  <c r="W38" i="9" s="1"/>
  <c r="W38" i="10" s="1"/>
  <c r="W38" i="11" s="1"/>
  <c r="W38" i="12" s="1"/>
  <c r="W38" i="13" s="1"/>
  <c r="W38" i="14" s="1"/>
  <c r="W38" i="15" s="1"/>
  <c r="W38" i="16" s="1"/>
  <c r="W39" i="5"/>
  <c r="W39" i="6" s="1"/>
  <c r="W40" i="5"/>
  <c r="W40" i="6" s="1"/>
  <c r="W40" i="7" s="1"/>
  <c r="W40" i="8" s="1"/>
  <c r="W40" i="9" s="1"/>
  <c r="W40" i="10" s="1"/>
  <c r="W40" i="11" s="1"/>
  <c r="W40" i="12" s="1"/>
  <c r="W40" i="13" s="1"/>
  <c r="W40" i="14" s="1"/>
  <c r="W40" i="15" s="1"/>
  <c r="W40" i="16" s="1"/>
  <c r="W41" i="5"/>
  <c r="W41" i="6" s="1"/>
  <c r="W41" i="7" s="1"/>
  <c r="W41" i="8" s="1"/>
  <c r="W41" i="9" s="1"/>
  <c r="W41" i="10" s="1"/>
  <c r="W41" i="11" s="1"/>
  <c r="W41" i="12" s="1"/>
  <c r="W41" i="13" s="1"/>
  <c r="W41" i="14" s="1"/>
  <c r="W41" i="15" s="1"/>
  <c r="W41" i="16" s="1"/>
  <c r="W45" i="5"/>
  <c r="W45" i="6" s="1"/>
  <c r="W45" i="7" s="1"/>
  <c r="W45" i="8" s="1"/>
  <c r="W45" i="9" s="1"/>
  <c r="W45" i="10" s="1"/>
  <c r="W45" i="11" s="1"/>
  <c r="W45" i="12" s="1"/>
  <c r="W45" i="13" s="1"/>
  <c r="W45" i="14" s="1"/>
  <c r="W45" i="15" s="1"/>
  <c r="W45" i="16" s="1"/>
  <c r="W46" i="5"/>
  <c r="W46" i="6" s="1"/>
  <c r="W47" i="5"/>
  <c r="W47" i="6" s="1"/>
  <c r="W47" i="7" s="1"/>
  <c r="W47" i="8" s="1"/>
  <c r="W47" i="9" s="1"/>
  <c r="W47" i="10" s="1"/>
  <c r="W47" i="11" s="1"/>
  <c r="W47" i="12" s="1"/>
  <c r="W47" i="13" s="1"/>
  <c r="W47" i="14" s="1"/>
  <c r="W47" i="15" s="1"/>
  <c r="W47" i="16" s="1"/>
  <c r="W48" i="5"/>
  <c r="W48" i="6" s="1"/>
  <c r="W48" i="7" s="1"/>
  <c r="W48" i="8" s="1"/>
  <c r="W48" i="9" s="1"/>
  <c r="W48" i="10" s="1"/>
  <c r="W48" i="11" s="1"/>
  <c r="W50" i="5"/>
  <c r="W50" i="6" s="1"/>
  <c r="W50" i="7" s="1"/>
  <c r="W50" i="8" s="1"/>
  <c r="W50" i="9" s="1"/>
  <c r="W50" i="10" s="1"/>
  <c r="W51" i="5"/>
  <c r="W51" i="6" s="1"/>
  <c r="W52" i="5"/>
  <c r="W52" i="6" s="1"/>
  <c r="W52" i="7" s="1"/>
  <c r="W52" i="8" s="1"/>
  <c r="W52" i="9" s="1"/>
  <c r="W52" i="10" s="1"/>
  <c r="W52" i="11" s="1"/>
  <c r="W52" i="12" s="1"/>
  <c r="W53" i="5"/>
  <c r="W53" i="6" s="1"/>
  <c r="W53" i="7" s="1"/>
  <c r="W53" i="8" s="1"/>
  <c r="W53" i="9" s="1"/>
  <c r="W53" i="10" s="1"/>
  <c r="W53" i="11" s="1"/>
  <c r="W53" i="12" s="1"/>
  <c r="W53" i="13" s="1"/>
  <c r="W53" i="14" s="1"/>
  <c r="W53" i="15" s="1"/>
  <c r="W53" i="16" s="1"/>
  <c r="W54" i="5"/>
  <c r="W54" i="6" s="1"/>
  <c r="W54" i="7" s="1"/>
  <c r="W54" i="8" s="1"/>
  <c r="W54" i="9" s="1"/>
  <c r="W54" i="10" s="1"/>
  <c r="W54" i="11" s="1"/>
  <c r="W54" i="12" s="1"/>
  <c r="W54" i="13" s="1"/>
  <c r="W54" i="14" s="1"/>
  <c r="W54" i="15" s="1"/>
  <c r="W54" i="16" s="1"/>
  <c r="W55" i="5"/>
  <c r="W55" i="6" s="1"/>
  <c r="W55" i="7" s="1"/>
  <c r="W55" i="8" s="1"/>
  <c r="W55" i="9" s="1"/>
  <c r="W55" i="10" s="1"/>
  <c r="W55" i="11" s="1"/>
  <c r="W55" i="12" s="1"/>
  <c r="W55" i="13" s="1"/>
  <c r="W55" i="14" s="1"/>
  <c r="W55" i="15" s="1"/>
  <c r="W55" i="16" s="1"/>
  <c r="W59" i="5"/>
  <c r="W59" i="6" s="1"/>
  <c r="W59" i="7" s="1"/>
  <c r="W59" i="8" s="1"/>
  <c r="W59" i="9" s="1"/>
  <c r="W59" i="10" s="1"/>
  <c r="W59" i="11" s="1"/>
  <c r="W60" i="5"/>
  <c r="W60" i="6" s="1"/>
  <c r="W60" i="7" s="1"/>
  <c r="W60" i="8" s="1"/>
  <c r="W61" i="5"/>
  <c r="W61" i="6" s="1"/>
  <c r="W61" i="7" s="1"/>
  <c r="W61" i="8" s="1"/>
  <c r="W61" i="9" s="1"/>
  <c r="W61" i="10" s="1"/>
  <c r="W61" i="11" s="1"/>
  <c r="W61" i="12" s="1"/>
  <c r="W61" i="13" s="1"/>
  <c r="W61" i="14" s="1"/>
  <c r="W61" i="15" s="1"/>
  <c r="W61" i="16" s="1"/>
  <c r="W66" i="5"/>
  <c r="W66" i="6" s="1"/>
  <c r="W66" i="7" s="1"/>
  <c r="W66" i="8" s="1"/>
  <c r="W66" i="9" s="1"/>
  <c r="W66" i="10" s="1"/>
  <c r="W66" i="11" s="1"/>
  <c r="W66" i="12" s="1"/>
  <c r="W66" i="13" s="1"/>
  <c r="W66" i="14" s="1"/>
  <c r="W66" i="15" s="1"/>
  <c r="W66" i="16" s="1"/>
  <c r="W67" i="5"/>
  <c r="W67" i="6" s="1"/>
  <c r="W67" i="7" s="1"/>
  <c r="W67" i="8" s="1"/>
  <c r="W67" i="9" s="1"/>
  <c r="W67" i="10" s="1"/>
  <c r="W67" i="11" s="1"/>
  <c r="W67" i="12" s="1"/>
  <c r="W67" i="13" s="1"/>
  <c r="W67" i="14" s="1"/>
  <c r="W67" i="15" s="1"/>
  <c r="W67" i="16" s="1"/>
  <c r="W68" i="5"/>
  <c r="W68" i="6" s="1"/>
  <c r="W68" i="7" s="1"/>
  <c r="W68" i="8" s="1"/>
  <c r="W68" i="9" s="1"/>
  <c r="W68" i="10" s="1"/>
  <c r="W68" i="11" s="1"/>
  <c r="W68" i="12" s="1"/>
  <c r="W68" i="13" s="1"/>
  <c r="W68" i="14" s="1"/>
  <c r="W68" i="15" s="1"/>
  <c r="W68" i="16" s="1"/>
  <c r="W70" i="5"/>
  <c r="W70" i="6" s="1"/>
  <c r="W70" i="7" s="1"/>
  <c r="W70" i="8" s="1"/>
  <c r="W71" i="5"/>
  <c r="W71" i="6" s="1"/>
  <c r="W71" i="7" s="1"/>
  <c r="W71" i="8" s="1"/>
  <c r="W71" i="9" s="1"/>
  <c r="W71" i="10" s="1"/>
  <c r="W71" i="11" s="1"/>
  <c r="W71" i="12" s="1"/>
  <c r="W71" i="13" s="1"/>
  <c r="W71" i="14" s="1"/>
  <c r="W71" i="15" s="1"/>
  <c r="W71" i="16" s="1"/>
  <c r="W72" i="5"/>
  <c r="W72" i="6" s="1"/>
  <c r="W72" i="7" s="1"/>
  <c r="W72" i="8" s="1"/>
  <c r="W72" i="9" s="1"/>
  <c r="W72" i="10" s="1"/>
  <c r="W72" i="11" s="1"/>
  <c r="W73" i="5"/>
  <c r="W73" i="6" s="1"/>
  <c r="W73" i="7" s="1"/>
  <c r="W73" i="8" s="1"/>
  <c r="W73" i="9" s="1"/>
  <c r="W73" i="10" s="1"/>
  <c r="W73" i="11" s="1"/>
  <c r="W73" i="12" s="1"/>
  <c r="W73" i="13" s="1"/>
  <c r="W73" i="14" s="1"/>
  <c r="W73" i="15" s="1"/>
  <c r="W73" i="16" s="1"/>
  <c r="W74" i="5"/>
  <c r="W74" i="6" s="1"/>
  <c r="W74" i="7" s="1"/>
  <c r="W74" i="8" s="1"/>
  <c r="W74" i="9" s="1"/>
  <c r="W74" i="10" s="1"/>
  <c r="W74" i="11" s="1"/>
  <c r="W74" i="12" s="1"/>
  <c r="W74" i="13" s="1"/>
  <c r="W74" i="14" s="1"/>
  <c r="W74" i="15" s="1"/>
  <c r="W74" i="16" s="1"/>
  <c r="W75" i="5"/>
  <c r="W75" i="6" s="1"/>
  <c r="W75" i="7" s="1"/>
  <c r="W75" i="8" s="1"/>
  <c r="W75" i="9" s="1"/>
  <c r="W75" i="10" s="1"/>
  <c r="W75" i="11" s="1"/>
  <c r="W75" i="12" s="1"/>
  <c r="W75" i="13" s="1"/>
  <c r="W75" i="14" s="1"/>
  <c r="W75" i="15" s="1"/>
  <c r="W75" i="16" s="1"/>
  <c r="W76" i="5"/>
  <c r="W76" i="6" s="1"/>
  <c r="W76" i="7" s="1"/>
  <c r="W76" i="8" s="1"/>
  <c r="W76" i="9" s="1"/>
  <c r="W76" i="10" s="1"/>
  <c r="W76" i="11" s="1"/>
  <c r="W76" i="12" s="1"/>
  <c r="W76" i="13" s="1"/>
  <c r="W76" i="14" s="1"/>
  <c r="W76" i="15" s="1"/>
  <c r="W76" i="16" s="1"/>
  <c r="W77" i="5"/>
  <c r="W77" i="6" s="1"/>
  <c r="W77" i="7" s="1"/>
  <c r="W77" i="8" s="1"/>
  <c r="W77" i="9" s="1"/>
  <c r="W77" i="10" s="1"/>
  <c r="W77" i="11" s="1"/>
  <c r="W77" i="12" s="1"/>
  <c r="W77" i="13" s="1"/>
  <c r="W77" i="14" s="1"/>
  <c r="W77" i="15" s="1"/>
  <c r="W77" i="16" s="1"/>
  <c r="W78" i="5"/>
  <c r="W78" i="6" s="1"/>
  <c r="W78" i="7" s="1"/>
  <c r="W78" i="8" s="1"/>
  <c r="W78" i="9" s="1"/>
  <c r="W78" i="10" s="1"/>
  <c r="W78" i="11" s="1"/>
  <c r="W78" i="12" s="1"/>
  <c r="W78" i="13" s="1"/>
  <c r="W78" i="14" s="1"/>
  <c r="W78" i="15" s="1"/>
  <c r="W78" i="16" s="1"/>
  <c r="W79" i="5"/>
  <c r="W79" i="6" s="1"/>
  <c r="W79" i="7" s="1"/>
  <c r="W79" i="8" s="1"/>
  <c r="W79" i="9" s="1"/>
  <c r="W79" i="10" s="1"/>
  <c r="W79" i="11" s="1"/>
  <c r="W79" i="12" s="1"/>
  <c r="W79" i="13" s="1"/>
  <c r="W79" i="14" s="1"/>
  <c r="W79" i="15" s="1"/>
  <c r="W79" i="16" s="1"/>
  <c r="W80" i="5"/>
  <c r="W80" i="6" s="1"/>
  <c r="W80" i="7" s="1"/>
  <c r="W80" i="8" s="1"/>
  <c r="W80" i="9" s="1"/>
  <c r="W80" i="10" s="1"/>
  <c r="W80" i="11" s="1"/>
  <c r="W80" i="12" s="1"/>
  <c r="W80" i="13" s="1"/>
  <c r="W80" i="14" s="1"/>
  <c r="W80" i="15" s="1"/>
  <c r="W80" i="16" s="1"/>
  <c r="W81" i="5"/>
  <c r="W81" i="6" s="1"/>
  <c r="W81" i="7" s="1"/>
  <c r="W81" i="8" s="1"/>
  <c r="W81" i="9" s="1"/>
  <c r="W81" i="10" s="1"/>
  <c r="W81" i="11" s="1"/>
  <c r="W81" i="12" s="1"/>
  <c r="W81" i="13" s="1"/>
  <c r="W81" i="14" s="1"/>
  <c r="W81" i="15" s="1"/>
  <c r="W81" i="16" s="1"/>
  <c r="W84" i="5"/>
  <c r="W84" i="6" s="1"/>
  <c r="W85" i="5"/>
  <c r="W85" i="6" s="1"/>
  <c r="W85" i="7" s="1"/>
  <c r="W85" i="8" s="1"/>
  <c r="W85" i="9" s="1"/>
  <c r="W85" i="10" s="1"/>
  <c r="W85" i="11" s="1"/>
  <c r="W85" i="12" s="1"/>
  <c r="W85" i="13" s="1"/>
  <c r="W85" i="14" s="1"/>
  <c r="W85" i="15" s="1"/>
  <c r="W85" i="16" s="1"/>
  <c r="W86" i="5"/>
  <c r="W86" i="6" s="1"/>
  <c r="W86" i="7" s="1"/>
  <c r="W87" i="5"/>
  <c r="W87" i="6" s="1"/>
  <c r="W87" i="7" s="1"/>
  <c r="W87" i="8" s="1"/>
  <c r="W87" i="9" s="1"/>
  <c r="W87" i="10" s="1"/>
  <c r="W87" i="11" s="1"/>
  <c r="W87" i="12" s="1"/>
  <c r="W87" i="13" s="1"/>
  <c r="W87" i="14" s="1"/>
  <c r="W87" i="15" s="1"/>
  <c r="W87" i="16" s="1"/>
  <c r="W88" i="5"/>
  <c r="W88" i="6" s="1"/>
  <c r="W88" i="7" s="1"/>
  <c r="W88" i="8" s="1"/>
  <c r="W88" i="9" s="1"/>
  <c r="W88" i="10" s="1"/>
  <c r="W88" i="11" s="1"/>
  <c r="W88" i="12" s="1"/>
  <c r="W88" i="13" s="1"/>
  <c r="W88" i="14" s="1"/>
  <c r="W88" i="15" s="1"/>
  <c r="W88" i="16" s="1"/>
  <c r="W92" i="5"/>
  <c r="W92" i="6" s="1"/>
  <c r="W92" i="7" s="1"/>
  <c r="W92" i="8" s="1"/>
  <c r="W92" i="9" s="1"/>
  <c r="W92" i="10" s="1"/>
  <c r="W92" i="11" s="1"/>
  <c r="W92" i="12" s="1"/>
  <c r="W92" i="13" s="1"/>
  <c r="W92" i="14" s="1"/>
  <c r="W92" i="15" s="1"/>
  <c r="W92" i="16" s="1"/>
  <c r="W93" i="5"/>
  <c r="W93" i="6" s="1"/>
  <c r="W93" i="7" s="1"/>
  <c r="W94" i="5"/>
  <c r="W95" i="5"/>
  <c r="W95" i="6" s="1"/>
  <c r="W95" i="7" s="1"/>
  <c r="W95" i="8" s="1"/>
  <c r="W95" i="9" s="1"/>
  <c r="W95" i="10" s="1"/>
  <c r="W95" i="11" s="1"/>
  <c r="W95" i="12" s="1"/>
  <c r="W95" i="13" s="1"/>
  <c r="W95" i="14" s="1"/>
  <c r="W95" i="15" s="1"/>
  <c r="W95" i="16" s="1"/>
  <c r="W97" i="5"/>
  <c r="W97" i="6" s="1"/>
  <c r="W97" i="7" s="1"/>
  <c r="W97" i="8" s="1"/>
  <c r="W97" i="9" s="1"/>
  <c r="W97" i="10" s="1"/>
  <c r="W97" i="11" s="1"/>
  <c r="W97" i="12" s="1"/>
  <c r="W97" i="13" s="1"/>
  <c r="W97" i="14" s="1"/>
  <c r="W97" i="15" s="1"/>
  <c r="W97" i="16" s="1"/>
  <c r="W98" i="5"/>
  <c r="W98" i="6" s="1"/>
  <c r="W98" i="7" s="1"/>
  <c r="W98" i="8" s="1"/>
  <c r="W98" i="9" s="1"/>
  <c r="W98" i="10" s="1"/>
  <c r="W99" i="5"/>
  <c r="W99" i="6" s="1"/>
  <c r="W99" i="7" s="1"/>
  <c r="W99" i="8" s="1"/>
  <c r="W99" i="9" s="1"/>
  <c r="W99" i="10" s="1"/>
  <c r="W99" i="11" s="1"/>
  <c r="W99" i="12" s="1"/>
  <c r="W99" i="13" s="1"/>
  <c r="W99" i="14" s="1"/>
  <c r="W99" i="15" s="1"/>
  <c r="W99" i="16" s="1"/>
  <c r="W100" i="5"/>
  <c r="W100" i="6" s="1"/>
  <c r="W100" i="7" s="1"/>
  <c r="W100" i="8" s="1"/>
  <c r="W100" i="9" s="1"/>
  <c r="W100" i="10" s="1"/>
  <c r="W100" i="11" s="1"/>
  <c r="W100" i="12" s="1"/>
  <c r="W100" i="13" s="1"/>
  <c r="W100" i="14" s="1"/>
  <c r="W100" i="15" s="1"/>
  <c r="W100" i="16" s="1"/>
  <c r="W101" i="5"/>
  <c r="W101" i="6" s="1"/>
  <c r="W101" i="7" s="1"/>
  <c r="W101" i="8" s="1"/>
  <c r="W101" i="9" s="1"/>
  <c r="W101" i="10" s="1"/>
  <c r="W101" i="11" s="1"/>
  <c r="W101" i="12" s="1"/>
  <c r="W101" i="13" s="1"/>
  <c r="W101" i="14" s="1"/>
  <c r="W101" i="15" s="1"/>
  <c r="W101" i="16" s="1"/>
  <c r="W102" i="5"/>
  <c r="W102" i="6" s="1"/>
  <c r="W102" i="7" s="1"/>
  <c r="W102" i="8" s="1"/>
  <c r="W106" i="5"/>
  <c r="W106" i="6" s="1"/>
  <c r="W106" i="7" s="1"/>
  <c r="W106" i="8" s="1"/>
  <c r="W106" i="9" s="1"/>
  <c r="W107" i="5"/>
  <c r="W107" i="6" s="1"/>
  <c r="W107" i="7" s="1"/>
  <c r="W107" i="8" s="1"/>
  <c r="W107" i="9" s="1"/>
  <c r="W107" i="10" s="1"/>
  <c r="W107" i="11" s="1"/>
  <c r="W107" i="12" s="1"/>
  <c r="W107" i="13" s="1"/>
  <c r="W107" i="14" s="1"/>
  <c r="W107" i="15" s="1"/>
  <c r="W107" i="16" s="1"/>
  <c r="W108" i="5"/>
  <c r="W108" i="6" s="1"/>
  <c r="W108" i="7" s="1"/>
  <c r="W108" i="8" s="1"/>
  <c r="W108" i="9" s="1"/>
  <c r="W108" i="10" s="1"/>
  <c r="W108" i="11" s="1"/>
  <c r="W108" i="12" s="1"/>
  <c r="W108" i="13" s="1"/>
  <c r="W108" i="14" s="1"/>
  <c r="W108" i="15" s="1"/>
  <c r="W108" i="16" s="1"/>
  <c r="W115" i="5"/>
  <c r="W115" i="6" s="1"/>
  <c r="W115" i="7" s="1"/>
  <c r="W116" i="5"/>
  <c r="W116" i="6" s="1"/>
  <c r="W116" i="7" s="1"/>
  <c r="W116" i="8" s="1"/>
  <c r="W116" i="9" s="1"/>
  <c r="W116" i="10" s="1"/>
  <c r="W116" i="11" s="1"/>
  <c r="W116" i="12" s="1"/>
  <c r="W116" i="13" s="1"/>
  <c r="W116" i="14" s="1"/>
  <c r="W116" i="15" s="1"/>
  <c r="W116" i="16" s="1"/>
  <c r="W117" i="5"/>
  <c r="W117" i="6" s="1"/>
  <c r="W117" i="7" s="1"/>
  <c r="W117" i="8" s="1"/>
  <c r="W117" i="9" s="1"/>
  <c r="W117" i="10" s="1"/>
  <c r="W117" i="11" s="1"/>
  <c r="W117" i="12" s="1"/>
  <c r="W117" i="13" s="1"/>
  <c r="W117" i="14" s="1"/>
  <c r="W117" i="15" s="1"/>
  <c r="W117" i="16" s="1"/>
  <c r="W118" i="5"/>
  <c r="W118" i="6" s="1"/>
  <c r="W118" i="7" s="1"/>
  <c r="W118" i="8" s="1"/>
  <c r="W118" i="9" s="1"/>
  <c r="W118" i="10" s="1"/>
  <c r="W118" i="11" s="1"/>
  <c r="W118" i="12" s="1"/>
  <c r="W118" i="13" s="1"/>
  <c r="W118" i="14" s="1"/>
  <c r="W118" i="15" s="1"/>
  <c r="W118" i="16" s="1"/>
  <c r="W119" i="5"/>
  <c r="W119" i="6" s="1"/>
  <c r="W119" i="7" s="1"/>
  <c r="W119" i="8" s="1"/>
  <c r="W119" i="9" s="1"/>
  <c r="W119" i="10" s="1"/>
  <c r="W119" i="11" s="1"/>
  <c r="W119" i="12" s="1"/>
  <c r="W119" i="13" s="1"/>
  <c r="W119" i="14" s="1"/>
  <c r="W119" i="15" s="1"/>
  <c r="W119" i="16" s="1"/>
  <c r="W120" i="5"/>
  <c r="W120" i="6" s="1"/>
  <c r="W120" i="7" s="1"/>
  <c r="W120" i="8" s="1"/>
  <c r="W120" i="9" s="1"/>
  <c r="W120" i="10" s="1"/>
  <c r="W120" i="11" s="1"/>
  <c r="W120" i="12" s="1"/>
  <c r="W120" i="13" s="1"/>
  <c r="W120" i="14" s="1"/>
  <c r="W120" i="15" s="1"/>
  <c r="W120" i="16" s="1"/>
  <c r="W121" i="5"/>
  <c r="W121" i="6" s="1"/>
  <c r="W121" i="7" s="1"/>
  <c r="W121" i="8" s="1"/>
  <c r="W121" i="9" s="1"/>
  <c r="W121" i="10" s="1"/>
  <c r="W121" i="11" s="1"/>
  <c r="W121" i="12" s="1"/>
  <c r="W121" i="13" s="1"/>
  <c r="W121" i="14" s="1"/>
  <c r="W121" i="15" s="1"/>
  <c r="W121" i="16" s="1"/>
  <c r="W124" i="5"/>
  <c r="W124" i="6" s="1"/>
  <c r="W124" i="7" s="1"/>
  <c r="W124" i="8" s="1"/>
  <c r="W124" i="9" s="1"/>
  <c r="W124" i="10" s="1"/>
  <c r="W124" i="11" s="1"/>
  <c r="W124" i="12" s="1"/>
  <c r="W124" i="13" s="1"/>
  <c r="W124" i="14" s="1"/>
  <c r="W124" i="15" s="1"/>
  <c r="W124" i="16" s="1"/>
  <c r="W125" i="5"/>
  <c r="W125" i="6" s="1"/>
  <c r="W125" i="7" s="1"/>
  <c r="W125" i="8" s="1"/>
  <c r="W125" i="9" s="1"/>
  <c r="W125" i="10" s="1"/>
  <c r="W125" i="11" s="1"/>
  <c r="W125" i="12" s="1"/>
  <c r="W125" i="13" s="1"/>
  <c r="W125" i="14" s="1"/>
  <c r="W125" i="15" s="1"/>
  <c r="W125" i="16" s="1"/>
  <c r="W126" i="5"/>
  <c r="W126" i="6" s="1"/>
  <c r="W126" i="7" s="1"/>
  <c r="W126" i="8" s="1"/>
  <c r="W126" i="9" s="1"/>
  <c r="W126" i="10" s="1"/>
  <c r="W126" i="11" s="1"/>
  <c r="W126" i="12" s="1"/>
  <c r="W126" i="13" s="1"/>
  <c r="W126" i="14" s="1"/>
  <c r="W126" i="15" s="1"/>
  <c r="W126" i="16" s="1"/>
  <c r="W127" i="5"/>
  <c r="W127" i="6" s="1"/>
  <c r="W127" i="7" s="1"/>
  <c r="W127" i="8" s="1"/>
  <c r="W127" i="9" s="1"/>
  <c r="W127" i="10" s="1"/>
  <c r="W127" i="11" s="1"/>
  <c r="W127" i="12" s="1"/>
  <c r="W127" i="13" s="1"/>
  <c r="W127" i="14" s="1"/>
  <c r="W127" i="15" s="1"/>
  <c r="W127" i="16" s="1"/>
  <c r="W128" i="5"/>
  <c r="W128" i="6" s="1"/>
  <c r="W128" i="7" s="1"/>
  <c r="W128" i="8" s="1"/>
  <c r="W128" i="9" s="1"/>
  <c r="W128" i="10" s="1"/>
  <c r="W128" i="11" s="1"/>
  <c r="W128" i="12" s="1"/>
  <c r="W128" i="13" s="1"/>
  <c r="W128" i="14" s="1"/>
  <c r="W128" i="15" s="1"/>
  <c r="W128" i="16" s="1"/>
  <c r="W129" i="5"/>
  <c r="W129" i="6" s="1"/>
  <c r="W129" i="7" s="1"/>
  <c r="W129" i="8" s="1"/>
  <c r="W129" i="9" s="1"/>
  <c r="W129" i="10" s="1"/>
  <c r="W129" i="11" s="1"/>
  <c r="W129" i="12" s="1"/>
  <c r="W129" i="13" s="1"/>
  <c r="W129" i="14" s="1"/>
  <c r="W129" i="15" s="1"/>
  <c r="W129" i="16" s="1"/>
  <c r="W130" i="5"/>
  <c r="W130" i="6" s="1"/>
  <c r="W130" i="7" s="1"/>
  <c r="W130" i="8" s="1"/>
  <c r="W130" i="9" s="1"/>
  <c r="W130" i="10" s="1"/>
  <c r="W130" i="11" s="1"/>
  <c r="W130" i="12" s="1"/>
  <c r="W130" i="13" s="1"/>
  <c r="W130" i="14" s="1"/>
  <c r="W130" i="15" s="1"/>
  <c r="W130" i="16" s="1"/>
  <c r="W131" i="5"/>
  <c r="W131" i="6" s="1"/>
  <c r="W131" i="7" s="1"/>
  <c r="W131" i="8" s="1"/>
  <c r="W131" i="9" s="1"/>
  <c r="W131" i="10" s="1"/>
  <c r="W131" i="11" s="1"/>
  <c r="W131" i="12" s="1"/>
  <c r="W131" i="13" s="1"/>
  <c r="W131" i="14" s="1"/>
  <c r="W131" i="15" s="1"/>
  <c r="W131" i="16" s="1"/>
  <c r="W132" i="5"/>
  <c r="W132" i="6" s="1"/>
  <c r="W132" i="7" s="1"/>
  <c r="W132" i="8" s="1"/>
  <c r="W132" i="9" s="1"/>
  <c r="W132" i="10" s="1"/>
  <c r="W132" i="11" s="1"/>
  <c r="W132" i="12" s="1"/>
  <c r="W132" i="13" s="1"/>
  <c r="W132" i="14" s="1"/>
  <c r="W133" i="5"/>
  <c r="W133" i="6" s="1"/>
  <c r="W134" i="5"/>
  <c r="W134" i="6" s="1"/>
  <c r="W134" i="7" s="1"/>
  <c r="W134" i="8" s="1"/>
  <c r="W134" i="9" s="1"/>
  <c r="W134" i="10" s="1"/>
  <c r="W134" i="11" s="1"/>
  <c r="W134" i="12" s="1"/>
  <c r="W134" i="13" s="1"/>
  <c r="W134" i="14" s="1"/>
  <c r="W134" i="15" s="1"/>
  <c r="W134" i="16" s="1"/>
  <c r="W135" i="5"/>
  <c r="W135" i="6" s="1"/>
  <c r="W135" i="7" s="1"/>
  <c r="W135" i="8" s="1"/>
  <c r="W135" i="9" s="1"/>
  <c r="W135" i="10" s="1"/>
  <c r="W135" i="11" s="1"/>
  <c r="W135" i="12" s="1"/>
  <c r="W135" i="13" s="1"/>
  <c r="W135" i="14" s="1"/>
  <c r="W135" i="15" s="1"/>
  <c r="W135" i="16" s="1"/>
  <c r="W136" i="5"/>
  <c r="W136" i="6" s="1"/>
  <c r="W136" i="7" s="1"/>
  <c r="W136" i="8" s="1"/>
  <c r="W136" i="9" s="1"/>
  <c r="W136" i="10" s="1"/>
  <c r="W136" i="11" s="1"/>
  <c r="W136" i="12" s="1"/>
  <c r="W136" i="13" s="1"/>
  <c r="W136" i="14" s="1"/>
  <c r="W136" i="15" s="1"/>
  <c r="W136" i="16" s="1"/>
  <c r="W137" i="5"/>
  <c r="W137" i="6" s="1"/>
  <c r="W137" i="7" s="1"/>
  <c r="W137" i="8" s="1"/>
  <c r="W137" i="9" s="1"/>
  <c r="W137" i="10" s="1"/>
  <c r="W137" i="11" s="1"/>
  <c r="W137" i="12" s="1"/>
  <c r="W137" i="13" s="1"/>
  <c r="W137" i="14" s="1"/>
  <c r="W137" i="15" s="1"/>
  <c r="W137" i="16" s="1"/>
  <c r="W138" i="5"/>
  <c r="W138" i="6" s="1"/>
  <c r="W138" i="7" s="1"/>
  <c r="W138" i="8" s="1"/>
  <c r="W138" i="9" s="1"/>
  <c r="W138" i="10" s="1"/>
  <c r="W138" i="11" s="1"/>
  <c r="W138" i="12" s="1"/>
  <c r="W138" i="13" s="1"/>
  <c r="W138" i="14" s="1"/>
  <c r="W138" i="15" s="1"/>
  <c r="W139" i="5"/>
  <c r="W139" i="6" s="1"/>
  <c r="W139" i="7" s="1"/>
  <c r="W139" i="8" s="1"/>
  <c r="W139" i="9" s="1"/>
  <c r="W139" i="10" s="1"/>
  <c r="W139" i="11" s="1"/>
  <c r="W139" i="12" s="1"/>
  <c r="W139" i="13" s="1"/>
  <c r="W139" i="14" s="1"/>
  <c r="W139" i="15" s="1"/>
  <c r="W139" i="16" s="1"/>
  <c r="W142" i="5"/>
  <c r="W142" i="6" s="1"/>
  <c r="W142" i="7" s="1"/>
  <c r="W142" i="8" s="1"/>
  <c r="W142" i="9" s="1"/>
  <c r="W142" i="10" s="1"/>
  <c r="W142" i="11" s="1"/>
  <c r="W142" i="12" s="1"/>
  <c r="W142" i="13" s="1"/>
  <c r="W142" i="14" s="1"/>
  <c r="W142" i="15" s="1"/>
  <c r="W142" i="16" s="1"/>
  <c r="W143" i="5"/>
  <c r="W143" i="6" s="1"/>
  <c r="W143" i="7" s="1"/>
  <c r="W148" i="5"/>
  <c r="W148" i="6" s="1"/>
  <c r="W148" i="7" s="1"/>
  <c r="W148" i="8" s="1"/>
  <c r="W148" i="9" s="1"/>
  <c r="W148" i="10" s="1"/>
  <c r="W148" i="11" s="1"/>
  <c r="W148" i="12" s="1"/>
  <c r="W148" i="13" s="1"/>
  <c r="W148" i="14" s="1"/>
  <c r="W148" i="15" s="1"/>
  <c r="W148" i="16" s="1"/>
  <c r="W150" i="5"/>
  <c r="W150" i="6" s="1"/>
  <c r="W150" i="7" s="1"/>
  <c r="W150" i="8" s="1"/>
  <c r="W150" i="9" s="1"/>
  <c r="W150" i="10" s="1"/>
  <c r="W150" i="11" s="1"/>
  <c r="W150" i="12" s="1"/>
  <c r="W150" i="13" s="1"/>
  <c r="W150" i="14" s="1"/>
  <c r="W150" i="15" s="1"/>
  <c r="W150" i="16" s="1"/>
  <c r="W151" i="5"/>
  <c r="W151" i="6" s="1"/>
  <c r="W151" i="7" s="1"/>
  <c r="W151" i="8" s="1"/>
  <c r="W151" i="9" s="1"/>
  <c r="W151" i="10" s="1"/>
  <c r="W151" i="11" s="1"/>
  <c r="W151" i="12" s="1"/>
  <c r="W151" i="13" s="1"/>
  <c r="W151" i="14" s="1"/>
  <c r="W151" i="15" s="1"/>
  <c r="W151" i="16" s="1"/>
  <c r="W152" i="5"/>
  <c r="W152" i="6" s="1"/>
  <c r="W152" i="7" s="1"/>
  <c r="W152" i="8" s="1"/>
  <c r="W152" i="9" s="1"/>
  <c r="W152" i="10" s="1"/>
  <c r="W153" i="5"/>
  <c r="W153" i="6" s="1"/>
  <c r="W153" i="7" s="1"/>
  <c r="W153" i="8" s="1"/>
  <c r="W153" i="9" s="1"/>
  <c r="W153" i="10" s="1"/>
  <c r="W153" i="11" s="1"/>
  <c r="W153" i="12" s="1"/>
  <c r="W153" i="13" s="1"/>
  <c r="W153" i="14" s="1"/>
  <c r="W153" i="15" s="1"/>
  <c r="W153" i="16" s="1"/>
  <c r="W156" i="5"/>
  <c r="W156" i="6" s="1"/>
  <c r="W156" i="7" s="1"/>
  <c r="W156" i="8" s="1"/>
  <c r="W156" i="9" s="1"/>
  <c r="W156" i="10" s="1"/>
  <c r="W156" i="11" s="1"/>
  <c r="W156" i="12" s="1"/>
  <c r="W156" i="13" s="1"/>
  <c r="W156" i="14" s="1"/>
  <c r="W156" i="15" s="1"/>
  <c r="W156" i="16" s="1"/>
  <c r="W158" i="5"/>
  <c r="W158" i="6" s="1"/>
  <c r="W158" i="7" s="1"/>
  <c r="W158" i="8" s="1"/>
  <c r="W158" i="9" s="1"/>
  <c r="W158" i="10" s="1"/>
  <c r="W158" i="11" s="1"/>
  <c r="W158" i="12" s="1"/>
  <c r="W158" i="13" s="1"/>
  <c r="W158" i="14" s="1"/>
  <c r="W158" i="15" s="1"/>
  <c r="W158" i="16" s="1"/>
  <c r="W159" i="5"/>
  <c r="W159" i="6" s="1"/>
  <c r="W159" i="7" s="1"/>
  <c r="W159" i="8" s="1"/>
  <c r="W159" i="9" s="1"/>
  <c r="W159" i="10" s="1"/>
  <c r="W159" i="11" s="1"/>
  <c r="W160" i="5"/>
  <c r="W160" i="6" s="1"/>
  <c r="W160" i="7" s="1"/>
  <c r="W160" i="8" s="1"/>
  <c r="W160" i="9" s="1"/>
  <c r="W160" i="10" s="1"/>
  <c r="W160" i="11" s="1"/>
  <c r="W160" i="12" s="1"/>
  <c r="W160" i="13" s="1"/>
  <c r="W160" i="14" s="1"/>
  <c r="W160" i="15" s="1"/>
  <c r="W160" i="16" s="1"/>
  <c r="W161" i="5"/>
  <c r="W161" i="6" s="1"/>
  <c r="W161" i="7" s="1"/>
  <c r="W161" i="8" s="1"/>
  <c r="W161" i="9" s="1"/>
  <c r="W161" i="10" s="1"/>
  <c r="W161" i="11" s="1"/>
  <c r="W161" i="12" s="1"/>
  <c r="W161" i="13" s="1"/>
  <c r="W161" i="14" s="1"/>
  <c r="W161" i="15" s="1"/>
  <c r="W161" i="16" s="1"/>
  <c r="W162" i="5"/>
  <c r="W162" i="6" s="1"/>
  <c r="W162" i="7" s="1"/>
  <c r="W162" i="8" s="1"/>
  <c r="W162" i="9" s="1"/>
  <c r="W162" i="10" s="1"/>
  <c r="W162" i="11" s="1"/>
  <c r="W162" i="12" s="1"/>
  <c r="W162" i="13" s="1"/>
  <c r="W162" i="14" s="1"/>
  <c r="W163" i="5"/>
  <c r="W163" i="6" s="1"/>
  <c r="W163" i="7" s="1"/>
  <c r="W163" i="8" s="1"/>
  <c r="W163" i="9" s="1"/>
  <c r="W163" i="10" s="1"/>
  <c r="W163" i="11" s="1"/>
  <c r="W163" i="12" s="1"/>
  <c r="W163" i="13" s="1"/>
  <c r="W163" i="14" s="1"/>
  <c r="W163" i="15" s="1"/>
  <c r="W163" i="16" s="1"/>
  <c r="W164" i="5"/>
  <c r="W164" i="6" s="1"/>
  <c r="W164" i="7" s="1"/>
  <c r="W164" i="8" s="1"/>
  <c r="W164" i="9" s="1"/>
  <c r="W164" i="10" s="1"/>
  <c r="W164" i="11" s="1"/>
  <c r="W164" i="12" s="1"/>
  <c r="W164" i="13" s="1"/>
  <c r="W164" i="14" s="1"/>
  <c r="W164" i="15" s="1"/>
  <c r="W164" i="16" s="1"/>
  <c r="W165" i="5"/>
  <c r="W165" i="6" s="1"/>
  <c r="W165" i="7" s="1"/>
  <c r="W165" i="8" s="1"/>
  <c r="W165" i="9" s="1"/>
  <c r="W165" i="10" s="1"/>
  <c r="W165" i="11" s="1"/>
  <c r="W165" i="12" s="1"/>
  <c r="W165" i="13" s="1"/>
  <c r="W165" i="14" s="1"/>
  <c r="W165" i="15" s="1"/>
  <c r="W165" i="16" s="1"/>
  <c r="W166" i="5"/>
  <c r="W166" i="6" s="1"/>
  <c r="W166" i="7" s="1"/>
  <c r="W166" i="8" s="1"/>
  <c r="W166" i="9" s="1"/>
  <c r="W166" i="10" s="1"/>
  <c r="W166" i="11" s="1"/>
  <c r="W166" i="12" s="1"/>
  <c r="W166" i="13" s="1"/>
  <c r="W166" i="14" s="1"/>
  <c r="W166" i="15" s="1"/>
  <c r="W166" i="16" s="1"/>
  <c r="W167" i="5"/>
  <c r="W167" i="6" s="1"/>
  <c r="W167" i="7" s="1"/>
  <c r="W167" i="8" s="1"/>
  <c r="W167" i="9" s="1"/>
  <c r="W167" i="10" s="1"/>
  <c r="W167" i="11" s="1"/>
  <c r="W167" i="12" s="1"/>
  <c r="W167" i="13" s="1"/>
  <c r="W167" i="14" s="1"/>
  <c r="W167" i="15" s="1"/>
  <c r="W167" i="16" s="1"/>
  <c r="W168" i="5"/>
  <c r="W168" i="6" s="1"/>
  <c r="W168" i="7" s="1"/>
  <c r="W168" i="8" s="1"/>
  <c r="W168" i="9" s="1"/>
  <c r="W168" i="10" s="1"/>
  <c r="W168" i="11" s="1"/>
  <c r="W168" i="12" s="1"/>
  <c r="W168" i="13" s="1"/>
  <c r="W168" i="14" s="1"/>
  <c r="W168" i="15" s="1"/>
  <c r="W168" i="16" s="1"/>
  <c r="W173" i="5"/>
  <c r="W173" i="6" s="1"/>
  <c r="W174" i="5"/>
  <c r="W174" i="6" s="1"/>
  <c r="W174" i="7" s="1"/>
  <c r="W174" i="8" s="1"/>
  <c r="W174" i="9" s="1"/>
  <c r="W174" i="10" s="1"/>
  <c r="W174" i="11" s="1"/>
  <c r="W174" i="12" s="1"/>
  <c r="W177" i="5"/>
  <c r="W177" i="6" s="1"/>
  <c r="W177" i="7" s="1"/>
  <c r="W178" i="5"/>
  <c r="W178" i="6" s="1"/>
  <c r="W178" i="7" s="1"/>
  <c r="W178" i="8" s="1"/>
  <c r="W178" i="9" s="1"/>
  <c r="W178" i="10" s="1"/>
  <c r="W179" i="5"/>
  <c r="W179" i="6" s="1"/>
  <c r="W179" i="7" s="1"/>
  <c r="W179" i="8" s="1"/>
  <c r="W179" i="9" s="1"/>
  <c r="W179" i="10" s="1"/>
  <c r="W179" i="11" s="1"/>
  <c r="W179" i="12" s="1"/>
  <c r="W179" i="13" s="1"/>
  <c r="W179" i="14" s="1"/>
  <c r="W179" i="15" s="1"/>
  <c r="W179" i="16" s="1"/>
  <c r="W180" i="5"/>
  <c r="W180" i="6" s="1"/>
  <c r="W180" i="7" s="1"/>
  <c r="W180" i="8" s="1"/>
  <c r="W180" i="9" s="1"/>
  <c r="W180" i="10" s="1"/>
  <c r="W180" i="11" s="1"/>
  <c r="W180" i="12" s="1"/>
  <c r="W180" i="13" s="1"/>
  <c r="W180" i="14" s="1"/>
  <c r="W180" i="15" s="1"/>
  <c r="W180" i="16" s="1"/>
  <c r="W181" i="5"/>
  <c r="W181" i="6" s="1"/>
  <c r="W181" i="7" s="1"/>
  <c r="W181" i="8" s="1"/>
  <c r="W181" i="9" s="1"/>
  <c r="W181" i="10" s="1"/>
  <c r="W181" i="11" s="1"/>
  <c r="W181" i="12" s="1"/>
  <c r="W181" i="13" s="1"/>
  <c r="W181" i="14" s="1"/>
  <c r="W181" i="15" s="1"/>
  <c r="W181" i="16" s="1"/>
  <c r="W182" i="5"/>
  <c r="W182" i="6" s="1"/>
  <c r="W182" i="7" s="1"/>
  <c r="W182" i="8" s="1"/>
  <c r="W182" i="9" s="1"/>
  <c r="W182" i="10" s="1"/>
  <c r="W182" i="11" s="1"/>
  <c r="W182" i="12" s="1"/>
  <c r="W182" i="13" s="1"/>
  <c r="W182" i="14" s="1"/>
  <c r="W182" i="15" s="1"/>
  <c r="W182" i="16" s="1"/>
  <c r="W183" i="5"/>
  <c r="W183" i="6" s="1"/>
  <c r="W183" i="7" s="1"/>
  <c r="W183" i="8" s="1"/>
  <c r="W183" i="9" s="1"/>
  <c r="W183" i="10" s="1"/>
  <c r="W183" i="11" s="1"/>
  <c r="W183" i="12" s="1"/>
  <c r="W183" i="13" s="1"/>
  <c r="W183" i="14" s="1"/>
  <c r="W186" i="5"/>
  <c r="W186" i="6" s="1"/>
  <c r="W186" i="7" s="1"/>
  <c r="W186" i="8" s="1"/>
  <c r="W186" i="9" s="1"/>
  <c r="W186" i="10" s="1"/>
  <c r="W186" i="11" s="1"/>
  <c r="W186" i="12" s="1"/>
  <c r="W186" i="13" s="1"/>
  <c r="W186" i="14" s="1"/>
  <c r="W186" i="15" s="1"/>
  <c r="W186" i="16" s="1"/>
  <c r="W188" i="5"/>
  <c r="W188" i="6" s="1"/>
  <c r="W188" i="7" s="1"/>
  <c r="W188" i="8" s="1"/>
  <c r="W188" i="9" s="1"/>
  <c r="W188" i="10" s="1"/>
  <c r="W189" i="5"/>
  <c r="W189" i="6" s="1"/>
  <c r="W189" i="7" s="1"/>
  <c r="W190" i="5"/>
  <c r="W190" i="6" s="1"/>
  <c r="W190" i="7" s="1"/>
  <c r="W190" i="8" s="1"/>
  <c r="W190" i="9" s="1"/>
  <c r="W190" i="10" s="1"/>
  <c r="W190" i="11" s="1"/>
  <c r="W190" i="12" s="1"/>
  <c r="W190" i="13" s="1"/>
  <c r="W190" i="14" s="1"/>
  <c r="W191" i="5"/>
  <c r="W191" i="6" s="1"/>
  <c r="W191" i="7" s="1"/>
  <c r="W191" i="8" s="1"/>
  <c r="W191" i="9" s="1"/>
  <c r="W191" i="10" s="1"/>
  <c r="W191" i="11" s="1"/>
  <c r="W191" i="12" s="1"/>
  <c r="W191" i="13" s="1"/>
  <c r="W191" i="14" s="1"/>
  <c r="W191" i="15" s="1"/>
  <c r="W191" i="16" s="1"/>
  <c r="W198" i="5"/>
  <c r="W198" i="6" s="1"/>
  <c r="W198" i="7" s="1"/>
  <c r="W199" i="5"/>
  <c r="W199" i="6" s="1"/>
  <c r="W199" i="7" s="1"/>
  <c r="W199" i="8" s="1"/>
  <c r="W199" i="9" s="1"/>
  <c r="W199" i="10" s="1"/>
  <c r="W199" i="11" s="1"/>
  <c r="W199" i="12" s="1"/>
  <c r="W199" i="13" s="1"/>
  <c r="W199" i="14" s="1"/>
  <c r="W199" i="15" s="1"/>
  <c r="W199" i="16" s="1"/>
  <c r="W200" i="5"/>
  <c r="W200" i="6" s="1"/>
  <c r="W200" i="7" s="1"/>
  <c r="W200" i="8" s="1"/>
  <c r="W200" i="9" s="1"/>
  <c r="W200" i="10" s="1"/>
  <c r="W200" i="11" s="1"/>
  <c r="W200" i="12" s="1"/>
  <c r="W200" i="13" s="1"/>
  <c r="W200" i="14" s="1"/>
  <c r="W200" i="15" s="1"/>
  <c r="W200" i="16" s="1"/>
  <c r="W201" i="5"/>
  <c r="W201" i="6" s="1"/>
  <c r="W201" i="7" s="1"/>
  <c r="W201" i="8" s="1"/>
  <c r="W201" i="9" s="1"/>
  <c r="W201" i="10" s="1"/>
  <c r="W201" i="11" s="1"/>
  <c r="W201" i="12" s="1"/>
  <c r="W201" i="13" s="1"/>
  <c r="W201" i="14" s="1"/>
  <c r="W201" i="15" s="1"/>
  <c r="W201" i="16" s="1"/>
  <c r="W202" i="5"/>
  <c r="W202" i="6" s="1"/>
  <c r="W202" i="7" s="1"/>
  <c r="W202" i="8" s="1"/>
  <c r="W202" i="9" s="1"/>
  <c r="W202" i="10" s="1"/>
  <c r="W202" i="11" s="1"/>
  <c r="W202" i="12" s="1"/>
  <c r="W202" i="13" s="1"/>
  <c r="W202" i="14" s="1"/>
  <c r="W202" i="15" s="1"/>
  <c r="W202" i="16" s="1"/>
  <c r="W203" i="5"/>
  <c r="W203" i="6" s="1"/>
  <c r="W203" i="7" s="1"/>
  <c r="W203" i="8" s="1"/>
  <c r="W203" i="9" s="1"/>
  <c r="W203" i="10" s="1"/>
  <c r="W203" i="11" s="1"/>
  <c r="W203" i="12" s="1"/>
  <c r="W203" i="13" s="1"/>
  <c r="W203" i="14" s="1"/>
  <c r="W203" i="15" s="1"/>
  <c r="W203" i="16" s="1"/>
  <c r="W204" i="5"/>
  <c r="W204" i="6" s="1"/>
  <c r="W204" i="7" s="1"/>
  <c r="W204" i="8" s="1"/>
  <c r="W204" i="9" s="1"/>
  <c r="W204" i="10" s="1"/>
  <c r="W204" i="11" s="1"/>
  <c r="W204" i="12" s="1"/>
  <c r="W204" i="13" s="1"/>
  <c r="W204" i="14" s="1"/>
  <c r="W204" i="15" s="1"/>
  <c r="W204" i="16" s="1"/>
  <c r="W206" i="5"/>
  <c r="W206" i="6" s="1"/>
  <c r="W206" i="7" s="1"/>
  <c r="W206" i="8" s="1"/>
  <c r="W206" i="9" s="1"/>
  <c r="W206" i="10" s="1"/>
  <c r="W206" i="11" s="1"/>
  <c r="W206" i="12" s="1"/>
  <c r="W206" i="13" s="1"/>
  <c r="W206" i="14" s="1"/>
  <c r="W207" i="5"/>
  <c r="W207" i="6" s="1"/>
  <c r="W207" i="7" s="1"/>
  <c r="W207" i="8" s="1"/>
  <c r="W207" i="9" s="1"/>
  <c r="W207" i="10" s="1"/>
  <c r="W207" i="11" s="1"/>
  <c r="W207" i="12" s="1"/>
  <c r="W207" i="13" s="1"/>
  <c r="W207" i="14" s="1"/>
  <c r="W207" i="15" s="1"/>
  <c r="W207" i="16" s="1"/>
  <c r="W212" i="5"/>
  <c r="W212" i="6" s="1"/>
  <c r="W212" i="7" s="1"/>
  <c r="W212" i="8" s="1"/>
  <c r="W212" i="9" s="1"/>
  <c r="W212" i="10" s="1"/>
  <c r="W213" i="5"/>
  <c r="W213" i="6" s="1"/>
  <c r="W213" i="7" s="1"/>
  <c r="W213" i="8" s="1"/>
  <c r="W213" i="9" s="1"/>
  <c r="W213" i="10" s="1"/>
  <c r="W213" i="11" s="1"/>
  <c r="W213" i="12" s="1"/>
  <c r="W213" i="13" s="1"/>
  <c r="W213" i="14" s="1"/>
  <c r="W213" i="15" s="1"/>
  <c r="W213" i="16" s="1"/>
  <c r="W214" i="5"/>
  <c r="W214" i="6" s="1"/>
  <c r="W214" i="7" s="1"/>
  <c r="W214" i="8" s="1"/>
  <c r="W214" i="9" s="1"/>
  <c r="W214" i="10" s="1"/>
  <c r="W214" i="11" s="1"/>
  <c r="W214" i="12" s="1"/>
  <c r="W214" i="13" s="1"/>
  <c r="W214" i="14" s="1"/>
  <c r="W214" i="15" s="1"/>
  <c r="W214" i="16" s="1"/>
  <c r="W215" i="5"/>
  <c r="W215" i="6" s="1"/>
  <c r="W215" i="7" s="1"/>
  <c r="W216" i="5"/>
  <c r="W216" i="6" s="1"/>
  <c r="W216" i="7" s="1"/>
  <c r="W216" i="8" s="1"/>
  <c r="W216" i="9" s="1"/>
  <c r="W216" i="10" s="1"/>
  <c r="W216" i="11" s="1"/>
  <c r="W216" i="12" s="1"/>
  <c r="W216" i="13" s="1"/>
  <c r="W216" i="14" s="1"/>
  <c r="W216" i="15" s="1"/>
  <c r="W216" i="16" s="1"/>
  <c r="W217" i="5"/>
  <c r="W217" i="6" s="1"/>
  <c r="W217" i="7" s="1"/>
  <c r="W217" i="8" s="1"/>
  <c r="W217" i="9" s="1"/>
  <c r="W217" i="10" s="1"/>
  <c r="W217" i="11" s="1"/>
  <c r="W217" i="12" s="1"/>
  <c r="W217" i="13" s="1"/>
  <c r="W217" i="14" s="1"/>
  <c r="W217" i="15" s="1"/>
  <c r="W217" i="16" s="1"/>
  <c r="W218" i="5"/>
  <c r="W218" i="6" s="1"/>
  <c r="W218" i="7" s="1"/>
  <c r="W218" i="8" s="1"/>
  <c r="W218" i="9" s="1"/>
  <c r="W218" i="10" s="1"/>
  <c r="W218" i="11" s="1"/>
  <c r="W218" i="12" s="1"/>
  <c r="W218" i="13" s="1"/>
  <c r="W218" i="14" s="1"/>
  <c r="W218" i="15" s="1"/>
  <c r="W218" i="16" s="1"/>
  <c r="W223" i="5"/>
  <c r="W223" i="6" s="1"/>
  <c r="W223" i="7" s="1"/>
  <c r="W224" i="5"/>
  <c r="W224" i="6" s="1"/>
  <c r="W224" i="7" s="1"/>
  <c r="W224" i="8" s="1"/>
  <c r="W224" i="9" s="1"/>
  <c r="W224" i="10" s="1"/>
  <c r="W224" i="11" s="1"/>
  <c r="W224" i="12" s="1"/>
  <c r="W224" i="13" s="1"/>
  <c r="W224" i="14" s="1"/>
  <c r="W224" i="15" s="1"/>
  <c r="W224" i="16" s="1"/>
  <c r="W225" i="5"/>
  <c r="W225" i="6" s="1"/>
  <c r="W225" i="7" s="1"/>
  <c r="W225" i="8" s="1"/>
  <c r="W225" i="9" s="1"/>
  <c r="W225" i="10" s="1"/>
  <c r="W225" i="11" s="1"/>
  <c r="W225" i="12" s="1"/>
  <c r="W225" i="13" s="1"/>
  <c r="W225" i="14" s="1"/>
  <c r="W225" i="15" s="1"/>
  <c r="W225" i="16" s="1"/>
  <c r="W228" i="5"/>
  <c r="W228" i="6" s="1"/>
  <c r="W228" i="7" s="1"/>
  <c r="W228" i="8" s="1"/>
  <c r="W228" i="9" s="1"/>
  <c r="W228" i="10" s="1"/>
  <c r="W228" i="11" s="1"/>
  <c r="W228" i="12" s="1"/>
  <c r="W228" i="13" s="1"/>
  <c r="W228" i="14" s="1"/>
  <c r="W228" i="15" s="1"/>
  <c r="W228" i="16" s="1"/>
  <c r="W229" i="5"/>
  <c r="W229" i="6" s="1"/>
  <c r="W229" i="7" s="1"/>
  <c r="W229" i="8" s="1"/>
  <c r="W229" i="9" s="1"/>
  <c r="W230" i="5"/>
  <c r="W236" i="5"/>
  <c r="W236" i="6" s="1"/>
  <c r="W237" i="5"/>
  <c r="W237" i="6" s="1"/>
  <c r="W237" i="7" s="1"/>
  <c r="W237" i="8" s="1"/>
  <c r="W237" i="9" s="1"/>
  <c r="W237" i="10" s="1"/>
  <c r="W237" i="11" s="1"/>
  <c r="W237" i="12" s="1"/>
  <c r="W237" i="13" s="1"/>
  <c r="W237" i="14" s="1"/>
  <c r="W237" i="15" s="1"/>
  <c r="W237" i="16" s="1"/>
  <c r="W238" i="5"/>
  <c r="W238" i="6" s="1"/>
  <c r="W238" i="7" s="1"/>
  <c r="W239" i="5"/>
  <c r="W239" i="6" s="1"/>
  <c r="W239" i="7" s="1"/>
  <c r="W239" i="8" s="1"/>
  <c r="W239" i="9" s="1"/>
  <c r="W239" i="10" s="1"/>
  <c r="W239" i="11" s="1"/>
  <c r="W239" i="12" s="1"/>
  <c r="W239" i="13" s="1"/>
  <c r="W239" i="14" s="1"/>
  <c r="W239" i="15" s="1"/>
  <c r="W239" i="16" s="1"/>
  <c r="W240" i="5"/>
  <c r="W240" i="6" s="1"/>
  <c r="W240" i="7" s="1"/>
  <c r="W240" i="8" s="1"/>
  <c r="W240" i="9" s="1"/>
  <c r="W240" i="10" s="1"/>
  <c r="W240" i="11" s="1"/>
  <c r="W240" i="12" s="1"/>
  <c r="W240" i="13" s="1"/>
  <c r="W240" i="14" s="1"/>
  <c r="W240" i="15" s="1"/>
  <c r="W240" i="16" s="1"/>
  <c r="W241" i="5"/>
  <c r="W241" i="6" s="1"/>
  <c r="W241" i="7" s="1"/>
  <c r="W241" i="8" s="1"/>
  <c r="W241" i="9" s="1"/>
  <c r="W241" i="10" s="1"/>
  <c r="W241" i="11" s="1"/>
  <c r="W241" i="12" s="1"/>
  <c r="W241" i="13" s="1"/>
  <c r="W241" i="14" s="1"/>
  <c r="W241" i="15" s="1"/>
  <c r="W241" i="16" s="1"/>
  <c r="W244" i="5"/>
  <c r="W245" i="5"/>
  <c r="W245" i="6" s="1"/>
  <c r="W245" i="7" s="1"/>
  <c r="W245" i="8" s="1"/>
  <c r="W245" i="9" s="1"/>
  <c r="W245" i="10" s="1"/>
  <c r="W245" i="11" s="1"/>
  <c r="W245" i="12" s="1"/>
  <c r="W245" i="13" s="1"/>
  <c r="W245" i="14" s="1"/>
  <c r="W245" i="15" s="1"/>
  <c r="W245" i="16" s="1"/>
  <c r="W246" i="5"/>
  <c r="W246" i="6" s="1"/>
  <c r="W246" i="7" s="1"/>
  <c r="W246" i="8" s="1"/>
  <c r="W246" i="9" s="1"/>
  <c r="W246" i="10" s="1"/>
  <c r="W246" i="11" s="1"/>
  <c r="W246" i="12" s="1"/>
  <c r="W246" i="13" s="1"/>
  <c r="W246" i="14" s="1"/>
  <c r="W246" i="15" s="1"/>
  <c r="W246" i="16" s="1"/>
  <c r="W247" i="5"/>
  <c r="W247" i="6" s="1"/>
  <c r="W247" i="7" s="1"/>
  <c r="W247" i="8" s="1"/>
  <c r="W247" i="9" s="1"/>
  <c r="W247" i="10" s="1"/>
  <c r="W247" i="11" s="1"/>
  <c r="W247" i="12" s="1"/>
  <c r="W247" i="13" s="1"/>
  <c r="W247" i="14" s="1"/>
  <c r="W247" i="15" s="1"/>
  <c r="W247" i="16" s="1"/>
  <c r="W248" i="5"/>
  <c r="W248" i="6" s="1"/>
  <c r="W248" i="7" s="1"/>
  <c r="W248" i="8" s="1"/>
  <c r="W248" i="9" s="1"/>
  <c r="W248" i="10" s="1"/>
  <c r="W248" i="11" s="1"/>
  <c r="W248" i="12" s="1"/>
  <c r="W248" i="13" s="1"/>
  <c r="W248" i="14" s="1"/>
  <c r="W248" i="15" s="1"/>
  <c r="W248" i="16" s="1"/>
  <c r="W249" i="5"/>
  <c r="W249" i="6" s="1"/>
  <c r="W249" i="7" s="1"/>
  <c r="W249" i="8" s="1"/>
  <c r="W249" i="9" s="1"/>
  <c r="W249" i="10" s="1"/>
  <c r="W249" i="11" s="1"/>
  <c r="W249" i="12" s="1"/>
  <c r="W249" i="13" s="1"/>
  <c r="W249" i="14" s="1"/>
  <c r="W249" i="15" s="1"/>
  <c r="W249" i="16" s="1"/>
  <c r="W250" i="5"/>
  <c r="W250" i="6" s="1"/>
  <c r="W250" i="7" s="1"/>
  <c r="W250" i="8" s="1"/>
  <c r="W250" i="9" s="1"/>
  <c r="W250" i="10" s="1"/>
  <c r="W250" i="11" s="1"/>
  <c r="W250" i="12" s="1"/>
  <c r="W250" i="13" s="1"/>
  <c r="W250" i="14" s="1"/>
  <c r="W250" i="15" s="1"/>
  <c r="W250" i="16" s="1"/>
  <c r="W251" i="5"/>
  <c r="W251" i="6" s="1"/>
  <c r="W251" i="7" s="1"/>
  <c r="W251" i="8" s="1"/>
  <c r="W251" i="9" s="1"/>
  <c r="W251" i="10" s="1"/>
  <c r="W251" i="11" s="1"/>
  <c r="W251" i="12" s="1"/>
  <c r="W251" i="13" s="1"/>
  <c r="W251" i="14" s="1"/>
  <c r="W251" i="15" s="1"/>
  <c r="W251" i="16" s="1"/>
  <c r="W252" i="5"/>
  <c r="W252" i="6" s="1"/>
  <c r="W252" i="7" s="1"/>
  <c r="W252" i="8" s="1"/>
  <c r="W252" i="9" s="1"/>
  <c r="W252" i="10" s="1"/>
  <c r="W252" i="11" s="1"/>
  <c r="W252" i="12" s="1"/>
  <c r="W252" i="13" s="1"/>
  <c r="W252" i="14" s="1"/>
  <c r="W253" i="5"/>
  <c r="W253" i="6" s="1"/>
  <c r="W253" i="7" s="1"/>
  <c r="W253" i="8" s="1"/>
  <c r="W253" i="9" s="1"/>
  <c r="W253" i="10" s="1"/>
  <c r="W253" i="11" s="1"/>
  <c r="W253" i="12" s="1"/>
  <c r="W253" i="13" s="1"/>
  <c r="W253" i="14" s="1"/>
  <c r="W253" i="15" s="1"/>
  <c r="W253" i="16" s="1"/>
  <c r="W254" i="5"/>
  <c r="W254" i="6" s="1"/>
  <c r="W254" i="7" s="1"/>
  <c r="W254" i="8" s="1"/>
  <c r="W254" i="9" s="1"/>
  <c r="W254" i="10" s="1"/>
  <c r="W254" i="11" s="1"/>
  <c r="W254" i="12" s="1"/>
  <c r="W254" i="13" s="1"/>
  <c r="W254" i="14" s="1"/>
  <c r="W254" i="15" s="1"/>
  <c r="W254" i="16" s="1"/>
  <c r="W255" i="5"/>
  <c r="W255" i="6" s="1"/>
  <c r="W255" i="7" s="1"/>
  <c r="W255" i="8" s="1"/>
  <c r="W255" i="9" s="1"/>
  <c r="W255" i="10" s="1"/>
  <c r="W255" i="11" s="1"/>
  <c r="W255" i="12" s="1"/>
  <c r="W255" i="13" s="1"/>
  <c r="W255" i="14" s="1"/>
  <c r="W255" i="15" s="1"/>
  <c r="W255" i="16" s="1"/>
  <c r="W256" i="5"/>
  <c r="W256" i="6" s="1"/>
  <c r="W256" i="7" s="1"/>
  <c r="W256" i="8" s="1"/>
  <c r="W256" i="9" s="1"/>
  <c r="W256" i="10" s="1"/>
  <c r="W256" i="11" s="1"/>
  <c r="W256" i="12" s="1"/>
  <c r="W256" i="13" s="1"/>
  <c r="W256" i="14" s="1"/>
  <c r="W256" i="15" s="1"/>
  <c r="W256" i="16" s="1"/>
  <c r="C12" i="16"/>
  <c r="C13" i="16"/>
  <c r="C14" i="16"/>
  <c r="C15" i="16"/>
  <c r="C23" i="16"/>
  <c r="C24" i="16"/>
  <c r="C26" i="16"/>
  <c r="C27" i="16"/>
  <c r="C30" i="16"/>
  <c r="C31" i="16"/>
  <c r="C33" i="16"/>
  <c r="C34" i="16"/>
  <c r="C36" i="16"/>
  <c r="C37" i="16"/>
  <c r="C43" i="16"/>
  <c r="C44" i="16"/>
  <c r="C46" i="16"/>
  <c r="C47" i="16"/>
  <c r="C49" i="16"/>
  <c r="C50" i="16"/>
  <c r="C52" i="16"/>
  <c r="C53" i="16"/>
  <c r="C55" i="16"/>
  <c r="C56" i="16"/>
  <c r="C58" i="16"/>
  <c r="C59" i="16"/>
  <c r="C61" i="16"/>
  <c r="C62" i="16"/>
  <c r="C64" i="16"/>
  <c r="C65" i="16"/>
  <c r="C67" i="16"/>
  <c r="C68" i="16"/>
  <c r="C70" i="16"/>
  <c r="C71" i="16"/>
  <c r="C73" i="16"/>
  <c r="C74" i="16"/>
  <c r="C76" i="16"/>
  <c r="C77" i="16"/>
  <c r="C79" i="16"/>
  <c r="C80" i="16"/>
  <c r="C82" i="16"/>
  <c r="C83" i="16"/>
  <c r="U17" i="16"/>
  <c r="U18" i="16"/>
  <c r="U19" i="16"/>
  <c r="U21" i="16"/>
  <c r="U22" i="16"/>
  <c r="U23" i="16"/>
  <c r="U24" i="16"/>
  <c r="U25" i="16"/>
  <c r="U26" i="16"/>
  <c r="U27" i="16"/>
  <c r="U28" i="16"/>
  <c r="U29" i="16"/>
  <c r="U30" i="16"/>
  <c r="U31" i="16"/>
  <c r="U32" i="16"/>
  <c r="U33" i="16"/>
  <c r="U36" i="16"/>
  <c r="U37" i="16"/>
  <c r="U38" i="16"/>
  <c r="U39" i="16"/>
  <c r="U40" i="16"/>
  <c r="U41" i="16"/>
  <c r="U45" i="16"/>
  <c r="U46" i="16"/>
  <c r="U47" i="16"/>
  <c r="U48" i="16"/>
  <c r="U50" i="16"/>
  <c r="U51" i="16"/>
  <c r="U52" i="16"/>
  <c r="U53" i="16"/>
  <c r="U54" i="16"/>
  <c r="U55" i="16"/>
  <c r="U59" i="16"/>
  <c r="U58" i="16" s="1"/>
  <c r="U60" i="16"/>
  <c r="U61" i="16"/>
  <c r="U66" i="16"/>
  <c r="U67" i="16"/>
  <c r="U68" i="16"/>
  <c r="U70" i="16"/>
  <c r="U71" i="16"/>
  <c r="U72" i="16"/>
  <c r="U73" i="16"/>
  <c r="U74" i="16"/>
  <c r="U75" i="16"/>
  <c r="U76" i="16"/>
  <c r="U77" i="16"/>
  <c r="U78" i="16"/>
  <c r="U79" i="16"/>
  <c r="U80" i="16"/>
  <c r="U81" i="16"/>
  <c r="U84" i="16"/>
  <c r="U85" i="16"/>
  <c r="U86" i="16"/>
  <c r="U87" i="16"/>
  <c r="U88" i="16"/>
  <c r="U92" i="16"/>
  <c r="U93" i="16"/>
  <c r="U94" i="16"/>
  <c r="U95" i="16"/>
  <c r="U97" i="16"/>
  <c r="U98" i="16"/>
  <c r="U99" i="16"/>
  <c r="U100" i="16"/>
  <c r="U101" i="16"/>
  <c r="U102" i="16"/>
  <c r="U106" i="16"/>
  <c r="U107" i="16"/>
  <c r="U108" i="16"/>
  <c r="U115" i="16"/>
  <c r="U116" i="16"/>
  <c r="U117" i="16"/>
  <c r="U118" i="16"/>
  <c r="U119" i="16"/>
  <c r="U120" i="16"/>
  <c r="U121" i="16"/>
  <c r="U124" i="16"/>
  <c r="U125" i="16"/>
  <c r="U126" i="16"/>
  <c r="U127" i="16"/>
  <c r="U128" i="16"/>
  <c r="U129" i="16"/>
  <c r="U130" i="16"/>
  <c r="U131" i="16"/>
  <c r="U132" i="16"/>
  <c r="U133" i="16"/>
  <c r="U134" i="16"/>
  <c r="U135" i="16"/>
  <c r="U136" i="16"/>
  <c r="U137" i="16"/>
  <c r="X137" i="16" s="1"/>
  <c r="AH137" i="16" s="1"/>
  <c r="U138" i="16"/>
  <c r="U139" i="16"/>
  <c r="U142" i="16"/>
  <c r="U143" i="16"/>
  <c r="U148" i="16"/>
  <c r="U150" i="16"/>
  <c r="U151" i="16"/>
  <c r="U152" i="16"/>
  <c r="U153" i="16"/>
  <c r="U156" i="16"/>
  <c r="U158" i="16"/>
  <c r="U159" i="16"/>
  <c r="U160" i="16"/>
  <c r="U161" i="16"/>
  <c r="U162" i="16"/>
  <c r="U163" i="16"/>
  <c r="U164" i="16"/>
  <c r="U165" i="16"/>
  <c r="U166" i="16"/>
  <c r="U167" i="16"/>
  <c r="U168" i="16"/>
  <c r="U173" i="16"/>
  <c r="U174" i="16"/>
  <c r="U177" i="16"/>
  <c r="U178" i="16"/>
  <c r="U179" i="16"/>
  <c r="U180" i="16"/>
  <c r="U181" i="16"/>
  <c r="U182" i="16"/>
  <c r="U183" i="16"/>
  <c r="U186" i="16"/>
  <c r="U188" i="16"/>
  <c r="U189" i="16"/>
  <c r="U190" i="16"/>
  <c r="U191" i="16"/>
  <c r="U198" i="16"/>
  <c r="U199" i="16"/>
  <c r="U200" i="16"/>
  <c r="U201" i="16"/>
  <c r="U202" i="16"/>
  <c r="U203" i="16"/>
  <c r="U204" i="16"/>
  <c r="U206" i="16"/>
  <c r="U205" i="16" s="1"/>
  <c r="U207" i="16"/>
  <c r="U212" i="16"/>
  <c r="U213" i="16"/>
  <c r="U214" i="16"/>
  <c r="U215" i="16"/>
  <c r="U216" i="16"/>
  <c r="U217" i="16"/>
  <c r="U218" i="16"/>
  <c r="U223" i="16"/>
  <c r="U224" i="16"/>
  <c r="U225" i="16"/>
  <c r="U228" i="16"/>
  <c r="U229" i="16"/>
  <c r="U230" i="16"/>
  <c r="U236" i="16"/>
  <c r="U237" i="16"/>
  <c r="U238" i="16"/>
  <c r="U239" i="16"/>
  <c r="U240" i="16"/>
  <c r="U241" i="16"/>
  <c r="U244" i="16"/>
  <c r="U245" i="16"/>
  <c r="U246" i="16"/>
  <c r="U247" i="16"/>
  <c r="U248" i="16"/>
  <c r="U249" i="16"/>
  <c r="U250" i="16"/>
  <c r="U251" i="16"/>
  <c r="U252" i="16"/>
  <c r="U253" i="16"/>
  <c r="U254" i="16"/>
  <c r="U255" i="16"/>
  <c r="U256" i="16"/>
  <c r="I12" i="5"/>
  <c r="G12" i="6" s="1"/>
  <c r="I13" i="5"/>
  <c r="G13" i="6" s="1"/>
  <c r="I13" i="6" s="1"/>
  <c r="G13" i="7" s="1"/>
  <c r="I13" i="7" s="1"/>
  <c r="G13" i="8" s="1"/>
  <c r="I13" i="8" s="1"/>
  <c r="G13" i="9" s="1"/>
  <c r="I13" i="9" s="1"/>
  <c r="G13" i="10" s="1"/>
  <c r="I13" i="10" s="1"/>
  <c r="G13" i="11" s="1"/>
  <c r="I13" i="11" s="1"/>
  <c r="G13" i="12" s="1"/>
  <c r="I13" i="12" s="1"/>
  <c r="G13" i="13" s="1"/>
  <c r="I13" i="13" s="1"/>
  <c r="G13" i="14" s="1"/>
  <c r="I13" i="14" s="1"/>
  <c r="G13" i="15" s="1"/>
  <c r="I13" i="15" s="1"/>
  <c r="G13" i="16" s="1"/>
  <c r="I13" i="16" s="1"/>
  <c r="I14" i="5"/>
  <c r="G14" i="6" s="1"/>
  <c r="I14" i="6" s="1"/>
  <c r="G14" i="7" s="1"/>
  <c r="I14" i="7" s="1"/>
  <c r="G14" i="8" s="1"/>
  <c r="I14" i="8" s="1"/>
  <c r="G14" i="9" s="1"/>
  <c r="I14" i="9" s="1"/>
  <c r="G14" i="10" s="1"/>
  <c r="I14" i="10" s="1"/>
  <c r="G14" i="11" s="1"/>
  <c r="I14" i="11" s="1"/>
  <c r="G14" i="12" s="1"/>
  <c r="I14" i="12" s="1"/>
  <c r="G14" i="13" s="1"/>
  <c r="I14" i="13" s="1"/>
  <c r="G14" i="14" s="1"/>
  <c r="I14" i="14" s="1"/>
  <c r="G14" i="15" s="1"/>
  <c r="I14" i="15" s="1"/>
  <c r="G14" i="16" s="1"/>
  <c r="I14" i="16" s="1"/>
  <c r="I15" i="5"/>
  <c r="G15" i="6" s="1"/>
  <c r="I15" i="6" s="1"/>
  <c r="G15" i="7" s="1"/>
  <c r="I15" i="7" s="1"/>
  <c r="G15" i="8" s="1"/>
  <c r="I15" i="8" s="1"/>
  <c r="G15" i="9" s="1"/>
  <c r="I15" i="9" s="1"/>
  <c r="G15" i="10" s="1"/>
  <c r="I15" i="10" s="1"/>
  <c r="G15" i="11" s="1"/>
  <c r="I15" i="11" s="1"/>
  <c r="G15" i="12" s="1"/>
  <c r="I15" i="12" s="1"/>
  <c r="G15" i="13" s="1"/>
  <c r="I15" i="13" s="1"/>
  <c r="G15" i="14" s="1"/>
  <c r="I15" i="14" s="1"/>
  <c r="G15" i="15" s="1"/>
  <c r="I15" i="15" s="1"/>
  <c r="G15" i="16" s="1"/>
  <c r="I15" i="16" s="1"/>
  <c r="I23" i="5"/>
  <c r="G23" i="6" s="1"/>
  <c r="I23" i="6" s="1"/>
  <c r="I24" i="5"/>
  <c r="I26" i="5"/>
  <c r="G26" i="6" s="1"/>
  <c r="I26" i="6" s="1"/>
  <c r="G26" i="7" s="1"/>
  <c r="I26" i="7" s="1"/>
  <c r="G26" i="8" s="1"/>
  <c r="I26" i="8" s="1"/>
  <c r="G26" i="9" s="1"/>
  <c r="I26" i="9" s="1"/>
  <c r="G26" i="10" s="1"/>
  <c r="I26" i="10" s="1"/>
  <c r="G26" i="11" s="1"/>
  <c r="I26" i="11" s="1"/>
  <c r="G26" i="12" s="1"/>
  <c r="I26" i="12" s="1"/>
  <c r="G26" i="13" s="1"/>
  <c r="I26" i="13" s="1"/>
  <c r="G26" i="14" s="1"/>
  <c r="I26" i="14" s="1"/>
  <c r="G26" i="15" s="1"/>
  <c r="I27" i="5"/>
  <c r="I30" i="5"/>
  <c r="G30" i="6" s="1"/>
  <c r="I30" i="6" s="1"/>
  <c r="I31" i="5"/>
  <c r="I33" i="5"/>
  <c r="G33" i="6" s="1"/>
  <c r="I34" i="5"/>
  <c r="G34" i="6" s="1"/>
  <c r="I34" i="6" s="1"/>
  <c r="G34" i="7" s="1"/>
  <c r="I34" i="7" s="1"/>
  <c r="G34" i="8" s="1"/>
  <c r="I34" i="8" s="1"/>
  <c r="G34" i="9" s="1"/>
  <c r="I34" i="9" s="1"/>
  <c r="G34" i="10" s="1"/>
  <c r="I34" i="10" s="1"/>
  <c r="G34" i="11" s="1"/>
  <c r="I34" i="11" s="1"/>
  <c r="G34" i="12" s="1"/>
  <c r="I34" i="12" s="1"/>
  <c r="G34" i="13" s="1"/>
  <c r="I34" i="13" s="1"/>
  <c r="I36" i="5"/>
  <c r="G36" i="6" s="1"/>
  <c r="I36" i="6" s="1"/>
  <c r="G36" i="7" s="1"/>
  <c r="I36" i="7" s="1"/>
  <c r="G36" i="8" s="1"/>
  <c r="I36" i="8" s="1"/>
  <c r="G36" i="9" s="1"/>
  <c r="I36" i="9" s="1"/>
  <c r="G36" i="10" s="1"/>
  <c r="I36" i="10" s="1"/>
  <c r="G36" i="11" s="1"/>
  <c r="I36" i="11" s="1"/>
  <c r="G36" i="12" s="1"/>
  <c r="I36" i="12" s="1"/>
  <c r="G36" i="13" s="1"/>
  <c r="I36" i="13" s="1"/>
  <c r="G36" i="14" s="1"/>
  <c r="I36" i="14" s="1"/>
  <c r="G36" i="15" s="1"/>
  <c r="I36" i="15" s="1"/>
  <c r="G36" i="16" s="1"/>
  <c r="I36" i="16" s="1"/>
  <c r="I37" i="5"/>
  <c r="G37" i="6" s="1"/>
  <c r="I41" i="5"/>
  <c r="I43" i="5"/>
  <c r="G43" i="6" s="1"/>
  <c r="I43" i="6" s="1"/>
  <c r="G43" i="7" s="1"/>
  <c r="I43" i="7" s="1"/>
  <c r="G43" i="8" s="1"/>
  <c r="I43" i="8" s="1"/>
  <c r="G43" i="9" s="1"/>
  <c r="I43" i="9" s="1"/>
  <c r="G43" i="10" s="1"/>
  <c r="I43" i="10" s="1"/>
  <c r="G43" i="11" s="1"/>
  <c r="I43" i="11" s="1"/>
  <c r="G43" i="12" s="1"/>
  <c r="I43" i="12" s="1"/>
  <c r="G43" i="13" s="1"/>
  <c r="I43" i="13" s="1"/>
  <c r="G43" i="14" s="1"/>
  <c r="I43" i="14" s="1"/>
  <c r="G43" i="15" s="1"/>
  <c r="I43" i="15" s="1"/>
  <c r="G43" i="16" s="1"/>
  <c r="I43" i="16" s="1"/>
  <c r="BD16" i="16" s="1"/>
  <c r="I44" i="5"/>
  <c r="G44" i="6" s="1"/>
  <c r="I44" i="6" s="1"/>
  <c r="G44" i="7" s="1"/>
  <c r="I46" i="5"/>
  <c r="G46" i="6" s="1"/>
  <c r="I46" i="6" s="1"/>
  <c r="G46" i="7" s="1"/>
  <c r="I47" i="5"/>
  <c r="G47" i="6" s="1"/>
  <c r="I47" i="6" s="1"/>
  <c r="G47" i="7" s="1"/>
  <c r="I47" i="7" s="1"/>
  <c r="G47" i="8" s="1"/>
  <c r="I47" i="8" s="1"/>
  <c r="G47" i="9" s="1"/>
  <c r="I47" i="9" s="1"/>
  <c r="G47" i="10" s="1"/>
  <c r="I47" i="10" s="1"/>
  <c r="G47" i="11" s="1"/>
  <c r="I47" i="11" s="1"/>
  <c r="G47" i="12" s="1"/>
  <c r="I47" i="12" s="1"/>
  <c r="G47" i="13" s="1"/>
  <c r="I47" i="13" s="1"/>
  <c r="G47" i="14" s="1"/>
  <c r="I47" i="14" s="1"/>
  <c r="G47" i="15" s="1"/>
  <c r="I47" i="15" s="1"/>
  <c r="G47" i="16" s="1"/>
  <c r="I47" i="16" s="1"/>
  <c r="I49" i="5"/>
  <c r="G49" i="6" s="1"/>
  <c r="I49" i="6" s="1"/>
  <c r="G49" i="7" s="1"/>
  <c r="I49" i="7" s="1"/>
  <c r="G49" i="8" s="1"/>
  <c r="I49" i="8" s="1"/>
  <c r="G49" i="9" s="1"/>
  <c r="I49" i="9" s="1"/>
  <c r="G49" i="10" s="1"/>
  <c r="I49" i="10" s="1"/>
  <c r="G49" i="11" s="1"/>
  <c r="I49" i="11" s="1"/>
  <c r="G49" i="12" s="1"/>
  <c r="I49" i="12" s="1"/>
  <c r="G49" i="13" s="1"/>
  <c r="I49" i="13" s="1"/>
  <c r="G49" i="14" s="1"/>
  <c r="I49" i="14" s="1"/>
  <c r="G49" i="15" s="1"/>
  <c r="I49" i="15" s="1"/>
  <c r="G49" i="16" s="1"/>
  <c r="I49" i="16" s="1"/>
  <c r="I50" i="5"/>
  <c r="G50" i="6" s="1"/>
  <c r="I50" i="6" s="1"/>
  <c r="G50" i="7" s="1"/>
  <c r="I52" i="5"/>
  <c r="G52" i="6" s="1"/>
  <c r="I53" i="5"/>
  <c r="G53" i="6" s="1"/>
  <c r="I53" i="6" s="1"/>
  <c r="G53" i="7" s="1"/>
  <c r="I53" i="7" s="1"/>
  <c r="G53" i="8" s="1"/>
  <c r="I53" i="8" s="1"/>
  <c r="G53" i="9" s="1"/>
  <c r="I53" i="9" s="1"/>
  <c r="G53" i="10" s="1"/>
  <c r="I53" i="10" s="1"/>
  <c r="G53" i="11" s="1"/>
  <c r="I53" i="11" s="1"/>
  <c r="G53" i="12" s="1"/>
  <c r="I53" i="12" s="1"/>
  <c r="G53" i="13" s="1"/>
  <c r="I53" i="13" s="1"/>
  <c r="G53" i="14" s="1"/>
  <c r="I53" i="14" s="1"/>
  <c r="G53" i="15" s="1"/>
  <c r="I53" i="15" s="1"/>
  <c r="G53" i="16" s="1"/>
  <c r="I53" i="16" s="1"/>
  <c r="I55" i="5"/>
  <c r="G55" i="6" s="1"/>
  <c r="I56" i="5"/>
  <c r="G56" i="6" s="1"/>
  <c r="I56" i="6" s="1"/>
  <c r="G56" i="7" s="1"/>
  <c r="I58" i="5"/>
  <c r="I59" i="5"/>
  <c r="G59" i="6" s="1"/>
  <c r="I59" i="6" s="1"/>
  <c r="G59" i="7" s="1"/>
  <c r="I59" i="7" s="1"/>
  <c r="G59" i="8" s="1"/>
  <c r="I59" i="8" s="1"/>
  <c r="G59" i="9" s="1"/>
  <c r="I59" i="9" s="1"/>
  <c r="G59" i="10" s="1"/>
  <c r="I59" i="10" s="1"/>
  <c r="G59" i="11" s="1"/>
  <c r="I59" i="11" s="1"/>
  <c r="G59" i="12" s="1"/>
  <c r="I59" i="12" s="1"/>
  <c r="G59" i="13" s="1"/>
  <c r="I61" i="5"/>
  <c r="G61" i="6" s="1"/>
  <c r="I61" i="6" s="1"/>
  <c r="G61" i="7" s="1"/>
  <c r="I61" i="7" s="1"/>
  <c r="G61" i="8" s="1"/>
  <c r="I61" i="8" s="1"/>
  <c r="G61" i="9" s="1"/>
  <c r="I61" i="9" s="1"/>
  <c r="I62" i="5"/>
  <c r="G62" i="6" s="1"/>
  <c r="I62" i="6" s="1"/>
  <c r="G62" i="7" s="1"/>
  <c r="I62" i="7" s="1"/>
  <c r="I64" i="5"/>
  <c r="G64" i="6" s="1"/>
  <c r="I64" i="6" s="1"/>
  <c r="G64" i="7" s="1"/>
  <c r="I64" i="7" s="1"/>
  <c r="G64" i="8" s="1"/>
  <c r="I65" i="5"/>
  <c r="G65" i="6" s="1"/>
  <c r="I65" i="6" s="1"/>
  <c r="G65" i="7" s="1"/>
  <c r="I65" i="7" s="1"/>
  <c r="I67" i="5"/>
  <c r="G67" i="6" s="1"/>
  <c r="I67" i="6" s="1"/>
  <c r="G67" i="7" s="1"/>
  <c r="I67" i="7" s="1"/>
  <c r="G67" i="8" s="1"/>
  <c r="I67" i="8" s="1"/>
  <c r="G67" i="9" s="1"/>
  <c r="I67" i="9" s="1"/>
  <c r="G67" i="10" s="1"/>
  <c r="I67" i="10" s="1"/>
  <c r="G67" i="11" s="1"/>
  <c r="I67" i="11" s="1"/>
  <c r="G67" i="12" s="1"/>
  <c r="I67" i="12" s="1"/>
  <c r="G67" i="13" s="1"/>
  <c r="I67" i="13" s="1"/>
  <c r="G67" i="14" s="1"/>
  <c r="I67" i="14" s="1"/>
  <c r="G67" i="15" s="1"/>
  <c r="I67" i="15" s="1"/>
  <c r="G67" i="16" s="1"/>
  <c r="I67" i="16" s="1"/>
  <c r="I68" i="5"/>
  <c r="G68" i="6" s="1"/>
  <c r="I68" i="6" s="1"/>
  <c r="G68" i="7" s="1"/>
  <c r="I68" i="7" s="1"/>
  <c r="I70" i="5"/>
  <c r="G70" i="6" s="1"/>
  <c r="I70" i="6" s="1"/>
  <c r="G70" i="7" s="1"/>
  <c r="I71" i="5"/>
  <c r="G71" i="6" s="1"/>
  <c r="I71" i="6" s="1"/>
  <c r="G71" i="7" s="1"/>
  <c r="I71" i="7" s="1"/>
  <c r="G71" i="8" s="1"/>
  <c r="I71" i="8" s="1"/>
  <c r="G71" i="9" s="1"/>
  <c r="I71" i="9" s="1"/>
  <c r="G71" i="10" s="1"/>
  <c r="I71" i="10" s="1"/>
  <c r="G71" i="11" s="1"/>
  <c r="I71" i="11" s="1"/>
  <c r="G71" i="12" s="1"/>
  <c r="I71" i="12" s="1"/>
  <c r="G71" i="13" s="1"/>
  <c r="I73" i="5"/>
  <c r="G73" i="6" s="1"/>
  <c r="I73" i="6" s="1"/>
  <c r="G73" i="7" s="1"/>
  <c r="I73" i="7" s="1"/>
  <c r="G73" i="8" s="1"/>
  <c r="I73" i="8" s="1"/>
  <c r="G73" i="9" s="1"/>
  <c r="I73" i="9" s="1"/>
  <c r="G73" i="10" s="1"/>
  <c r="I73" i="10" s="1"/>
  <c r="G73" i="11" s="1"/>
  <c r="I73" i="11" s="1"/>
  <c r="G73" i="12" s="1"/>
  <c r="I73" i="12" s="1"/>
  <c r="G73" i="13" s="1"/>
  <c r="I73" i="13" s="1"/>
  <c r="G73" i="14" s="1"/>
  <c r="I73" i="14" s="1"/>
  <c r="G73" i="15" s="1"/>
  <c r="I73" i="15" s="1"/>
  <c r="I74" i="5"/>
  <c r="G74" i="6" s="1"/>
  <c r="I74" i="6" s="1"/>
  <c r="G74" i="7" s="1"/>
  <c r="I74" i="7" s="1"/>
  <c r="I76" i="5"/>
  <c r="G76" i="6" s="1"/>
  <c r="I77" i="5"/>
  <c r="G77" i="6" s="1"/>
  <c r="I77" i="6" s="1"/>
  <c r="G77" i="7" s="1"/>
  <c r="I79" i="5"/>
  <c r="G79" i="6" s="1"/>
  <c r="I79" i="6" s="1"/>
  <c r="G79" i="7" s="1"/>
  <c r="I79" i="7" s="1"/>
  <c r="G79" i="8" s="1"/>
  <c r="I79" i="8" s="1"/>
  <c r="G79" i="9" s="1"/>
  <c r="I79" i="9" s="1"/>
  <c r="G79" i="10" s="1"/>
  <c r="I79" i="10" s="1"/>
  <c r="G79" i="11" s="1"/>
  <c r="I79" i="11" s="1"/>
  <c r="G79" i="12" s="1"/>
  <c r="I79" i="12" s="1"/>
  <c r="G79" i="13" s="1"/>
  <c r="I79" i="13" s="1"/>
  <c r="G79" i="14" s="1"/>
  <c r="I79" i="14" s="1"/>
  <c r="G79" i="15" s="1"/>
  <c r="I79" i="15" s="1"/>
  <c r="G79" i="16" s="1"/>
  <c r="I79" i="16" s="1"/>
  <c r="I80" i="5"/>
  <c r="G80" i="6" s="1"/>
  <c r="I80" i="6" s="1"/>
  <c r="G80" i="7" s="1"/>
  <c r="I80" i="7" s="1"/>
  <c r="G80" i="8" s="1"/>
  <c r="I82" i="5"/>
  <c r="G82" i="6" s="1"/>
  <c r="I82" i="6" s="1"/>
  <c r="G82" i="7" s="1"/>
  <c r="I83" i="5"/>
  <c r="G83" i="6" s="1"/>
  <c r="I83" i="6" s="1"/>
  <c r="G83" i="7" s="1"/>
  <c r="I83" i="7" s="1"/>
  <c r="G83" i="8" s="1"/>
  <c r="I83" i="8" s="1"/>
  <c r="G83" i="9" s="1"/>
  <c r="I83" i="9" s="1"/>
  <c r="G83" i="10" s="1"/>
  <c r="I83" i="10" s="1"/>
  <c r="G83" i="11" s="1"/>
  <c r="I83" i="11" s="1"/>
  <c r="G83" i="12" s="1"/>
  <c r="I83" i="12" s="1"/>
  <c r="G83" i="13" s="1"/>
  <c r="AR13" i="6"/>
  <c r="AA17" i="5"/>
  <c r="Y17" i="6" s="1"/>
  <c r="AA17" i="6" s="1"/>
  <c r="Y17" i="7" s="1"/>
  <c r="AA17" i="7" s="1"/>
  <c r="Y17" i="8" s="1"/>
  <c r="AA17" i="8" s="1"/>
  <c r="Y17" i="9" s="1"/>
  <c r="AA17" i="9" s="1"/>
  <c r="Y17" i="10" s="1"/>
  <c r="AA17" i="10" s="1"/>
  <c r="Y17" i="11" s="1"/>
  <c r="AA17" i="11" s="1"/>
  <c r="Y17" i="12" s="1"/>
  <c r="AA17" i="12" s="1"/>
  <c r="Y17" i="13" s="1"/>
  <c r="AA17" i="13" s="1"/>
  <c r="Y17" i="14" s="1"/>
  <c r="AA17" i="14" s="1"/>
  <c r="Y17" i="15" s="1"/>
  <c r="AA17" i="15" s="1"/>
  <c r="Y17" i="16" s="1"/>
  <c r="AA17" i="16" s="1"/>
  <c r="AA18" i="5"/>
  <c r="Y18" i="6" s="1"/>
  <c r="AA18" i="6" s="1"/>
  <c r="Y18" i="7" s="1"/>
  <c r="AA18" i="7" s="1"/>
  <c r="Y18" i="8" s="1"/>
  <c r="AA18" i="8" s="1"/>
  <c r="Y18" i="9" s="1"/>
  <c r="AA18" i="9" s="1"/>
  <c r="Y18" i="10" s="1"/>
  <c r="AA18" i="10" s="1"/>
  <c r="Y18" i="11" s="1"/>
  <c r="AA18" i="11" s="1"/>
  <c r="Y18" i="12" s="1"/>
  <c r="AA18" i="12" s="1"/>
  <c r="Y18" i="13" s="1"/>
  <c r="AA18" i="13" s="1"/>
  <c r="Y18" i="14" s="1"/>
  <c r="AA18" i="14" s="1"/>
  <c r="Y18" i="15" s="1"/>
  <c r="AA18" i="15" s="1"/>
  <c r="Y18" i="16" s="1"/>
  <c r="AA18" i="16" s="1"/>
  <c r="AA19" i="5"/>
  <c r="Y19" i="6" s="1"/>
  <c r="AA19" i="6" s="1"/>
  <c r="Y19" i="7" s="1"/>
  <c r="AA19" i="7" s="1"/>
  <c r="Y19" i="8" s="1"/>
  <c r="AA19" i="8" s="1"/>
  <c r="Y19" i="9" s="1"/>
  <c r="AA19" i="9" s="1"/>
  <c r="Y19" i="10" s="1"/>
  <c r="AA19" i="10" s="1"/>
  <c r="Y19" i="11" s="1"/>
  <c r="AA19" i="11" s="1"/>
  <c r="Y19" i="12" s="1"/>
  <c r="AA19" i="12" s="1"/>
  <c r="Y19" i="13" s="1"/>
  <c r="AA19" i="13" s="1"/>
  <c r="Y19" i="14" s="1"/>
  <c r="AA19" i="14" s="1"/>
  <c r="Y19" i="15" s="1"/>
  <c r="AA19" i="15" s="1"/>
  <c r="Y19" i="16" s="1"/>
  <c r="AA19" i="16" s="1"/>
  <c r="AA21" i="5"/>
  <c r="Y21" i="6" s="1"/>
  <c r="AA21" i="6" s="1"/>
  <c r="Y21" i="7" s="1"/>
  <c r="AA21" i="7" s="1"/>
  <c r="Y21" i="8" s="1"/>
  <c r="AA21" i="8" s="1"/>
  <c r="Y21" i="9" s="1"/>
  <c r="AA21" i="9" s="1"/>
  <c r="Y21" i="10" s="1"/>
  <c r="AA21" i="10" s="1"/>
  <c r="Y21" i="11" s="1"/>
  <c r="AA21" i="11" s="1"/>
  <c r="Y21" i="12" s="1"/>
  <c r="AA21" i="12" s="1"/>
  <c r="Y21" i="13" s="1"/>
  <c r="AA21" i="13" s="1"/>
  <c r="Y21" i="14" s="1"/>
  <c r="AA21" i="14" s="1"/>
  <c r="Y21" i="15" s="1"/>
  <c r="AA21" i="15" s="1"/>
  <c r="Y21" i="16" s="1"/>
  <c r="AA22" i="5"/>
  <c r="Y22" i="6" s="1"/>
  <c r="AA22" i="6" s="1"/>
  <c r="Y22" i="7" s="1"/>
  <c r="AA22" i="7" s="1"/>
  <c r="Y22" i="8" s="1"/>
  <c r="AA22" i="8" s="1"/>
  <c r="Y22" i="9" s="1"/>
  <c r="AA22" i="9" s="1"/>
  <c r="Y22" i="10" s="1"/>
  <c r="AA22" i="10" s="1"/>
  <c r="Y22" i="11" s="1"/>
  <c r="AA22" i="11" s="1"/>
  <c r="Y22" i="12" s="1"/>
  <c r="AA22" i="12" s="1"/>
  <c r="Y22" i="13" s="1"/>
  <c r="AA22" i="13" s="1"/>
  <c r="Y22" i="14" s="1"/>
  <c r="AA22" i="14" s="1"/>
  <c r="Y22" i="15" s="1"/>
  <c r="AA22" i="15" s="1"/>
  <c r="Y22" i="16" s="1"/>
  <c r="AA22" i="16" s="1"/>
  <c r="AA23" i="5"/>
  <c r="Y23" i="6" s="1"/>
  <c r="AA23" i="6" s="1"/>
  <c r="Y23" i="7" s="1"/>
  <c r="AA23" i="7" s="1"/>
  <c r="Y23" i="8" s="1"/>
  <c r="AA23" i="8" s="1"/>
  <c r="Y23" i="9" s="1"/>
  <c r="AA23" i="9" s="1"/>
  <c r="Y23" i="10" s="1"/>
  <c r="AA23" i="10" s="1"/>
  <c r="Y23" i="11" s="1"/>
  <c r="AA23" i="11" s="1"/>
  <c r="Y23" i="12" s="1"/>
  <c r="AA23" i="12" s="1"/>
  <c r="Y23" i="13" s="1"/>
  <c r="AA23" i="13" s="1"/>
  <c r="Y23" i="14" s="1"/>
  <c r="AA23" i="14" s="1"/>
  <c r="Y23" i="15" s="1"/>
  <c r="AA23" i="15" s="1"/>
  <c r="Y23" i="16" s="1"/>
  <c r="AA23" i="16" s="1"/>
  <c r="AA24" i="5"/>
  <c r="Y24" i="6" s="1"/>
  <c r="AA24" i="6" s="1"/>
  <c r="Y24" i="7" s="1"/>
  <c r="AA24" i="7" s="1"/>
  <c r="Y24" i="8" s="1"/>
  <c r="AA24" i="8" s="1"/>
  <c r="Y24" i="9" s="1"/>
  <c r="AA24" i="9" s="1"/>
  <c r="Y24" i="10" s="1"/>
  <c r="AA24" i="10" s="1"/>
  <c r="Y24" i="11" s="1"/>
  <c r="AA24" i="11" s="1"/>
  <c r="Y24" i="12" s="1"/>
  <c r="AA24" i="12" s="1"/>
  <c r="Y24" i="13" s="1"/>
  <c r="AA24" i="13" s="1"/>
  <c r="Y24" i="14" s="1"/>
  <c r="AA24" i="14" s="1"/>
  <c r="Y24" i="15" s="1"/>
  <c r="AA24" i="15" s="1"/>
  <c r="Y24" i="16" s="1"/>
  <c r="AA24" i="16" s="1"/>
  <c r="AA25" i="5"/>
  <c r="Y25" i="6" s="1"/>
  <c r="AA25" i="6" s="1"/>
  <c r="Y25" i="7" s="1"/>
  <c r="AA25" i="7" s="1"/>
  <c r="Y25" i="8" s="1"/>
  <c r="AA25" i="8" s="1"/>
  <c r="Y25" i="9" s="1"/>
  <c r="AA25" i="9" s="1"/>
  <c r="Y25" i="10" s="1"/>
  <c r="AA25" i="10" s="1"/>
  <c r="Y25" i="11" s="1"/>
  <c r="AA25" i="11" s="1"/>
  <c r="Y25" i="12" s="1"/>
  <c r="AA25" i="12" s="1"/>
  <c r="AA26" i="5"/>
  <c r="Y26" i="6" s="1"/>
  <c r="AA26" i="6" s="1"/>
  <c r="Y26" i="7" s="1"/>
  <c r="AA26" i="7" s="1"/>
  <c r="Y26" i="8" s="1"/>
  <c r="AA26" i="8" s="1"/>
  <c r="AA27" i="5"/>
  <c r="Y27" i="6" s="1"/>
  <c r="AA28" i="5"/>
  <c r="Y28" i="6" s="1"/>
  <c r="AA28" i="6" s="1"/>
  <c r="AA29" i="5"/>
  <c r="Y29" i="6" s="1"/>
  <c r="AA29" i="6" s="1"/>
  <c r="Y29" i="7" s="1"/>
  <c r="AA29" i="7" s="1"/>
  <c r="Y29" i="8" s="1"/>
  <c r="AA29" i="8" s="1"/>
  <c r="Y29" i="9" s="1"/>
  <c r="AA29" i="9" s="1"/>
  <c r="Y29" i="10" s="1"/>
  <c r="AA29" i="10" s="1"/>
  <c r="Y29" i="11" s="1"/>
  <c r="AA29" i="11" s="1"/>
  <c r="Y29" i="12" s="1"/>
  <c r="AA29" i="12" s="1"/>
  <c r="Y29" i="13" s="1"/>
  <c r="AA29" i="13" s="1"/>
  <c r="Y29" i="14" s="1"/>
  <c r="AA29" i="14" s="1"/>
  <c r="Y29" i="15" s="1"/>
  <c r="AA29" i="15" s="1"/>
  <c r="AA30" i="5"/>
  <c r="Y30" i="6" s="1"/>
  <c r="AA30" i="6" s="1"/>
  <c r="Y30" i="7" s="1"/>
  <c r="AA30" i="7" s="1"/>
  <c r="Y30" i="8" s="1"/>
  <c r="AA30" i="8" s="1"/>
  <c r="Y30" i="9" s="1"/>
  <c r="AA30" i="9" s="1"/>
  <c r="Y30" i="10" s="1"/>
  <c r="AA30" i="10" s="1"/>
  <c r="Y30" i="11" s="1"/>
  <c r="AA30" i="11" s="1"/>
  <c r="Y30" i="12" s="1"/>
  <c r="AA30" i="12" s="1"/>
  <c r="Y30" i="13" s="1"/>
  <c r="AA30" i="13" s="1"/>
  <c r="Y30" i="14" s="1"/>
  <c r="AA30" i="14" s="1"/>
  <c r="Y30" i="15" s="1"/>
  <c r="AA30" i="15" s="1"/>
  <c r="Y30" i="16" s="1"/>
  <c r="AA30" i="16" s="1"/>
  <c r="AA31" i="5"/>
  <c r="Y31" i="6" s="1"/>
  <c r="AA31" i="6" s="1"/>
  <c r="Y31" i="7" s="1"/>
  <c r="AA31" i="7" s="1"/>
  <c r="Y31" i="8" s="1"/>
  <c r="AA31" i="8" s="1"/>
  <c r="Y31" i="9" s="1"/>
  <c r="AA31" i="9" s="1"/>
  <c r="Y31" i="10" s="1"/>
  <c r="AA31" i="10" s="1"/>
  <c r="Y31" i="11" s="1"/>
  <c r="AA31" i="11" s="1"/>
  <c r="Y31" i="12" s="1"/>
  <c r="AA31" i="12" s="1"/>
  <c r="Y31" i="13" s="1"/>
  <c r="AA31" i="13" s="1"/>
  <c r="Y31" i="14" s="1"/>
  <c r="AA31" i="14" s="1"/>
  <c r="Y31" i="15" s="1"/>
  <c r="AA31" i="15" s="1"/>
  <c r="Y31" i="16" s="1"/>
  <c r="AA31" i="16" s="1"/>
  <c r="AA32" i="5"/>
  <c r="Y32" i="6" s="1"/>
  <c r="AA32" i="6" s="1"/>
  <c r="Y32" i="7" s="1"/>
  <c r="AA32" i="7" s="1"/>
  <c r="Y32" i="8" s="1"/>
  <c r="AA32" i="8" s="1"/>
  <c r="Y32" i="9" s="1"/>
  <c r="AA32" i="9" s="1"/>
  <c r="Y32" i="10" s="1"/>
  <c r="AA32" i="10" s="1"/>
  <c r="Y32" i="11" s="1"/>
  <c r="AA32" i="11" s="1"/>
  <c r="Y32" i="12" s="1"/>
  <c r="AA32" i="12" s="1"/>
  <c r="Y32" i="13" s="1"/>
  <c r="AA32" i="13" s="1"/>
  <c r="Y32" i="14" s="1"/>
  <c r="AA32" i="14" s="1"/>
  <c r="Y32" i="15" s="1"/>
  <c r="AA32" i="15" s="1"/>
  <c r="Y32" i="16" s="1"/>
  <c r="AA32" i="16" s="1"/>
  <c r="AA33" i="5"/>
  <c r="Y33" i="6" s="1"/>
  <c r="AA33" i="6" s="1"/>
  <c r="Y33" i="7" s="1"/>
  <c r="AA33" i="7" s="1"/>
  <c r="Y33" i="8" s="1"/>
  <c r="AA33" i="8" s="1"/>
  <c r="Y33" i="9" s="1"/>
  <c r="AA33" i="9" s="1"/>
  <c r="Y33" i="10" s="1"/>
  <c r="AA33" i="10" s="1"/>
  <c r="Y33" i="11" s="1"/>
  <c r="AA33" i="11" s="1"/>
  <c r="Y33" i="12" s="1"/>
  <c r="AA33" i="12" s="1"/>
  <c r="Y33" i="13" s="1"/>
  <c r="AA33" i="13" s="1"/>
  <c r="AA36" i="5"/>
  <c r="Y36" i="6" s="1"/>
  <c r="AA36" i="6" s="1"/>
  <c r="Y36" i="7" s="1"/>
  <c r="AA36" i="7" s="1"/>
  <c r="Y36" i="8" s="1"/>
  <c r="AA36" i="8" s="1"/>
  <c r="Y36" i="9" s="1"/>
  <c r="AA36" i="9" s="1"/>
  <c r="AA37" i="5"/>
  <c r="Y37" i="6" s="1"/>
  <c r="AA38" i="5"/>
  <c r="Y38" i="6" s="1"/>
  <c r="AA38" i="6" s="1"/>
  <c r="Y38" i="7" s="1"/>
  <c r="AA38" i="7" s="1"/>
  <c r="Y38" i="8" s="1"/>
  <c r="AA38" i="8" s="1"/>
  <c r="Y38" i="9" s="1"/>
  <c r="AA38" i="9" s="1"/>
  <c r="Y38" i="10" s="1"/>
  <c r="AA38" i="10" s="1"/>
  <c r="Y38" i="11" s="1"/>
  <c r="AA38" i="11" s="1"/>
  <c r="Y38" i="12" s="1"/>
  <c r="AA38" i="12" s="1"/>
  <c r="Y38" i="13" s="1"/>
  <c r="AA38" i="13" s="1"/>
  <c r="Y38" i="14" s="1"/>
  <c r="AA38" i="14" s="1"/>
  <c r="Y38" i="15" s="1"/>
  <c r="AA38" i="15" s="1"/>
  <c r="Y38" i="16" s="1"/>
  <c r="AA38" i="16" s="1"/>
  <c r="AA39" i="5"/>
  <c r="Y39" i="6" s="1"/>
  <c r="AA39" i="6" s="1"/>
  <c r="Y39" i="7" s="1"/>
  <c r="AA39" i="7" s="1"/>
  <c r="Y39" i="8" s="1"/>
  <c r="AA39" i="8" s="1"/>
  <c r="Y39" i="9" s="1"/>
  <c r="AA39" i="9" s="1"/>
  <c r="Y39" i="10" s="1"/>
  <c r="AA39" i="10" s="1"/>
  <c r="Y39" i="11" s="1"/>
  <c r="AA39" i="11" s="1"/>
  <c r="Y39" i="12" s="1"/>
  <c r="AA39" i="12" s="1"/>
  <c r="AA40" i="5"/>
  <c r="Y40" i="6" s="1"/>
  <c r="AA40" i="6" s="1"/>
  <c r="Y40" i="7" s="1"/>
  <c r="AA40" i="7" s="1"/>
  <c r="Y40" i="8" s="1"/>
  <c r="AA40" i="8" s="1"/>
  <c r="Y40" i="9" s="1"/>
  <c r="AA40" i="9" s="1"/>
  <c r="Y40" i="10" s="1"/>
  <c r="AA40" i="10" s="1"/>
  <c r="Y40" i="11" s="1"/>
  <c r="AA40" i="11" s="1"/>
  <c r="Y40" i="12" s="1"/>
  <c r="AA40" i="12" s="1"/>
  <c r="Y40" i="13" s="1"/>
  <c r="AA40" i="13" s="1"/>
  <c r="Y40" i="14" s="1"/>
  <c r="AA40" i="14" s="1"/>
  <c r="Y40" i="15" s="1"/>
  <c r="AA40" i="15" s="1"/>
  <c r="Y40" i="16" s="1"/>
  <c r="AA40" i="16" s="1"/>
  <c r="AA41" i="5"/>
  <c r="Y41" i="6" s="1"/>
  <c r="AA41" i="6" s="1"/>
  <c r="Y41" i="7" s="1"/>
  <c r="AA41" i="7" s="1"/>
  <c r="Y41" i="8" s="1"/>
  <c r="AA41" i="8" s="1"/>
  <c r="Y41" i="9" s="1"/>
  <c r="AA41" i="9" s="1"/>
  <c r="Y41" i="10" s="1"/>
  <c r="AA41" i="10" s="1"/>
  <c r="Y41" i="11" s="1"/>
  <c r="AA41" i="11" s="1"/>
  <c r="Y41" i="12" s="1"/>
  <c r="AA41" i="12" s="1"/>
  <c r="Y41" i="13" s="1"/>
  <c r="AA41" i="13" s="1"/>
  <c r="Y41" i="14" s="1"/>
  <c r="AA41" i="14" s="1"/>
  <c r="Y41" i="15" s="1"/>
  <c r="AA41" i="15" s="1"/>
  <c r="Y41" i="16" s="1"/>
  <c r="AA41" i="16" s="1"/>
  <c r="AA45" i="5"/>
  <c r="Y45" i="6" s="1"/>
  <c r="AA46" i="5"/>
  <c r="Y46" i="6" s="1"/>
  <c r="AA46" i="6" s="1"/>
  <c r="Y46" i="7" s="1"/>
  <c r="AA46" i="7" s="1"/>
  <c r="Y46" i="8" s="1"/>
  <c r="AA46" i="8" s="1"/>
  <c r="Y46" i="9" s="1"/>
  <c r="AA46" i="9" s="1"/>
  <c r="Y46" i="10" s="1"/>
  <c r="AA46" i="10" s="1"/>
  <c r="Y46" i="11" s="1"/>
  <c r="AA46" i="11" s="1"/>
  <c r="Y46" i="12" s="1"/>
  <c r="AA47" i="5"/>
  <c r="Y47" i="6" s="1"/>
  <c r="AA47" i="6" s="1"/>
  <c r="Y47" i="7" s="1"/>
  <c r="AA47" i="7" s="1"/>
  <c r="Y47" i="8" s="1"/>
  <c r="AA47" i="8" s="1"/>
  <c r="Y47" i="9" s="1"/>
  <c r="AA47" i="9" s="1"/>
  <c r="AA48" i="5"/>
  <c r="Y48" i="6" s="1"/>
  <c r="AA48" i="6" s="1"/>
  <c r="Y48" i="7" s="1"/>
  <c r="AA48" i="7" s="1"/>
  <c r="Y48" i="8" s="1"/>
  <c r="AA48" i="8" s="1"/>
  <c r="Y48" i="9" s="1"/>
  <c r="AA48" i="9" s="1"/>
  <c r="Y48" i="10" s="1"/>
  <c r="AA48" i="10" s="1"/>
  <c r="Y48" i="11" s="1"/>
  <c r="AA48" i="11" s="1"/>
  <c r="Y48" i="12" s="1"/>
  <c r="AA48" i="12" s="1"/>
  <c r="Y48" i="13" s="1"/>
  <c r="AA48" i="13" s="1"/>
  <c r="Y48" i="14" s="1"/>
  <c r="AA48" i="14" s="1"/>
  <c r="Y48" i="15" s="1"/>
  <c r="AA48" i="15" s="1"/>
  <c r="Y48" i="16" s="1"/>
  <c r="AA48" i="16" s="1"/>
  <c r="AA50" i="5"/>
  <c r="Y50" i="6" s="1"/>
  <c r="AA50" i="6" s="1"/>
  <c r="Y50" i="7" s="1"/>
  <c r="AA50" i="7" s="1"/>
  <c r="Y50" i="8" s="1"/>
  <c r="AA50" i="8" s="1"/>
  <c r="Y50" i="9" s="1"/>
  <c r="AA50" i="9" s="1"/>
  <c r="Y50" i="10" s="1"/>
  <c r="AA50" i="10" s="1"/>
  <c r="Y50" i="11" s="1"/>
  <c r="AA50" i="11" s="1"/>
  <c r="Y50" i="12" s="1"/>
  <c r="AA50" i="12" s="1"/>
  <c r="Y50" i="13" s="1"/>
  <c r="AA50" i="13" s="1"/>
  <c r="AA51" i="5"/>
  <c r="Y51" i="6" s="1"/>
  <c r="AA51" i="6" s="1"/>
  <c r="Y51" i="7" s="1"/>
  <c r="AA51" i="7" s="1"/>
  <c r="Y51" i="8" s="1"/>
  <c r="AA51" i="8" s="1"/>
  <c r="Y51" i="9" s="1"/>
  <c r="AA51" i="9" s="1"/>
  <c r="Y51" i="10" s="1"/>
  <c r="AA51" i="10" s="1"/>
  <c r="Y51" i="11" s="1"/>
  <c r="AA51" i="11" s="1"/>
  <c r="Y51" i="12" s="1"/>
  <c r="AA52" i="5"/>
  <c r="Y52" i="6" s="1"/>
  <c r="AA52" i="6" s="1"/>
  <c r="Y52" i="7" s="1"/>
  <c r="AA53" i="5"/>
  <c r="Y53" i="6" s="1"/>
  <c r="AA53" i="6" s="1"/>
  <c r="Y53" i="7" s="1"/>
  <c r="AA53" i="7" s="1"/>
  <c r="Y53" i="8" s="1"/>
  <c r="AA53" i="8" s="1"/>
  <c r="Y53" i="9" s="1"/>
  <c r="AA53" i="9" s="1"/>
  <c r="Y53" i="10" s="1"/>
  <c r="AA53" i="10" s="1"/>
  <c r="Y53" i="11" s="1"/>
  <c r="AA53" i="11" s="1"/>
  <c r="Y53" i="12" s="1"/>
  <c r="AA53" i="12" s="1"/>
  <c r="Y53" i="13" s="1"/>
  <c r="AA54" i="5"/>
  <c r="Y54" i="6" s="1"/>
  <c r="AA54" i="6" s="1"/>
  <c r="Y54" i="7" s="1"/>
  <c r="AA54" i="7" s="1"/>
  <c r="Y54" i="8" s="1"/>
  <c r="AA54" i="8" s="1"/>
  <c r="Y54" i="9" s="1"/>
  <c r="AA54" i="9" s="1"/>
  <c r="Y54" i="10" s="1"/>
  <c r="AA54" i="10" s="1"/>
  <c r="Y54" i="11" s="1"/>
  <c r="AA54" i="11" s="1"/>
  <c r="Y54" i="12" s="1"/>
  <c r="AA54" i="12" s="1"/>
  <c r="Y54" i="13" s="1"/>
  <c r="AA54" i="13" s="1"/>
  <c r="Y54" i="14" s="1"/>
  <c r="AA54" i="14" s="1"/>
  <c r="Y54" i="15" s="1"/>
  <c r="AA54" i="15" s="1"/>
  <c r="Y54" i="16" s="1"/>
  <c r="AA54" i="16" s="1"/>
  <c r="AA55" i="5"/>
  <c r="Y55" i="6" s="1"/>
  <c r="AA55" i="6" s="1"/>
  <c r="Y55" i="7" s="1"/>
  <c r="AA55" i="7" s="1"/>
  <c r="Y55" i="8" s="1"/>
  <c r="AA55" i="8" s="1"/>
  <c r="Y55" i="9" s="1"/>
  <c r="AA55" i="9" s="1"/>
  <c r="Y55" i="10" s="1"/>
  <c r="AA55" i="10" s="1"/>
  <c r="Y55" i="11" s="1"/>
  <c r="AA55" i="11" s="1"/>
  <c r="Y55" i="12" s="1"/>
  <c r="AA55" i="12" s="1"/>
  <c r="AA59" i="5"/>
  <c r="Y59" i="6" s="1"/>
  <c r="AA59" i="6" s="1"/>
  <c r="Y59" i="7" s="1"/>
  <c r="AA59" i="7" s="1"/>
  <c r="Y59" i="8" s="1"/>
  <c r="AA59" i="8" s="1"/>
  <c r="Y59" i="9" s="1"/>
  <c r="AA59" i="9" s="1"/>
  <c r="AA60" i="5"/>
  <c r="AA61" i="5"/>
  <c r="Y61" i="6" s="1"/>
  <c r="AA61" i="6" s="1"/>
  <c r="AA66" i="5"/>
  <c r="Y66" i="6" s="1"/>
  <c r="AA66" i="6" s="1"/>
  <c r="Y66" i="7" s="1"/>
  <c r="AA66" i="7" s="1"/>
  <c r="Y66" i="8" s="1"/>
  <c r="AA66" i="8" s="1"/>
  <c r="Y66" i="9" s="1"/>
  <c r="AA66" i="9" s="1"/>
  <c r="Y66" i="10" s="1"/>
  <c r="AA66" i="10" s="1"/>
  <c r="Y66" i="11" s="1"/>
  <c r="AA66" i="11" s="1"/>
  <c r="Y66" i="12" s="1"/>
  <c r="AA66" i="12" s="1"/>
  <c r="AA67" i="5"/>
  <c r="Y67" i="6" s="1"/>
  <c r="AA67" i="6" s="1"/>
  <c r="Y67" i="7" s="1"/>
  <c r="AA67" i="7" s="1"/>
  <c r="Y67" i="8" s="1"/>
  <c r="AA67" i="8" s="1"/>
  <c r="Y67" i="9" s="1"/>
  <c r="AA67" i="9" s="1"/>
  <c r="Y67" i="10" s="1"/>
  <c r="AA67" i="10" s="1"/>
  <c r="Y67" i="11" s="1"/>
  <c r="AA67" i="11" s="1"/>
  <c r="Y67" i="12" s="1"/>
  <c r="AA67" i="12" s="1"/>
  <c r="Y67" i="13" s="1"/>
  <c r="AA67" i="13" s="1"/>
  <c r="Y67" i="14" s="1"/>
  <c r="AA67" i="14" s="1"/>
  <c r="Y67" i="15" s="1"/>
  <c r="AA67" i="15" s="1"/>
  <c r="Y67" i="16" s="1"/>
  <c r="AA67" i="16" s="1"/>
  <c r="AA68" i="5"/>
  <c r="Y68" i="6" s="1"/>
  <c r="AA68" i="6" s="1"/>
  <c r="Y68" i="7" s="1"/>
  <c r="AA68" i="7" s="1"/>
  <c r="AA70" i="5"/>
  <c r="Y70" i="6" s="1"/>
  <c r="AA70" i="6" s="1"/>
  <c r="Y70" i="7" s="1"/>
  <c r="AA70" i="7" s="1"/>
  <c r="Y70" i="8" s="1"/>
  <c r="AA70" i="8" s="1"/>
  <c r="AA71" i="5"/>
  <c r="Y71" i="6" s="1"/>
  <c r="AA72" i="5"/>
  <c r="Y72" i="6" s="1"/>
  <c r="AA72" i="6" s="1"/>
  <c r="Y72" i="7" s="1"/>
  <c r="AA72" i="7" s="1"/>
  <c r="Y72" i="8" s="1"/>
  <c r="AA72" i="8" s="1"/>
  <c r="Y72" i="9" s="1"/>
  <c r="AA72" i="9" s="1"/>
  <c r="Y72" i="10" s="1"/>
  <c r="AA72" i="10" s="1"/>
  <c r="Y72" i="11" s="1"/>
  <c r="AA72" i="11" s="1"/>
  <c r="Y72" i="12" s="1"/>
  <c r="AA72" i="12" s="1"/>
  <c r="Y72" i="13" s="1"/>
  <c r="AA72" i="13" s="1"/>
  <c r="Y72" i="14" s="1"/>
  <c r="AA72" i="14" s="1"/>
  <c r="Y72" i="15" s="1"/>
  <c r="AA72" i="15" s="1"/>
  <c r="AA73" i="5"/>
  <c r="Y73" i="6" s="1"/>
  <c r="AA73" i="6" s="1"/>
  <c r="Y73" i="7" s="1"/>
  <c r="AA73" i="7" s="1"/>
  <c r="Y73" i="8" s="1"/>
  <c r="AA73" i="8" s="1"/>
  <c r="Y73" i="9" s="1"/>
  <c r="AA73" i="9" s="1"/>
  <c r="Y73" i="10" s="1"/>
  <c r="AA73" i="10" s="1"/>
  <c r="Y73" i="11" s="1"/>
  <c r="AA73" i="11" s="1"/>
  <c r="Y73" i="12" s="1"/>
  <c r="AA73" i="12" s="1"/>
  <c r="Y73" i="13" s="1"/>
  <c r="AA73" i="13" s="1"/>
  <c r="Y73" i="14" s="1"/>
  <c r="AA73" i="14" s="1"/>
  <c r="Y73" i="15" s="1"/>
  <c r="AA73" i="15" s="1"/>
  <c r="Y73" i="16" s="1"/>
  <c r="AA73" i="16" s="1"/>
  <c r="AA74" i="5"/>
  <c r="Y74" i="6" s="1"/>
  <c r="AA74" i="6" s="1"/>
  <c r="Y74" i="7" s="1"/>
  <c r="AA74" i="7" s="1"/>
  <c r="Y74" i="8" s="1"/>
  <c r="AA74" i="8" s="1"/>
  <c r="Y74" i="9" s="1"/>
  <c r="AA74" i="9" s="1"/>
  <c r="Y74" i="10" s="1"/>
  <c r="AA74" i="10" s="1"/>
  <c r="Y74" i="11" s="1"/>
  <c r="AA74" i="11" s="1"/>
  <c r="Y74" i="12" s="1"/>
  <c r="AA74" i="12" s="1"/>
  <c r="Y74" i="13" s="1"/>
  <c r="AA74" i="13" s="1"/>
  <c r="Y74" i="14" s="1"/>
  <c r="AA74" i="14" s="1"/>
  <c r="Y74" i="15" s="1"/>
  <c r="AA74" i="15" s="1"/>
  <c r="Y74" i="16" s="1"/>
  <c r="AA74" i="16" s="1"/>
  <c r="AA75" i="5"/>
  <c r="Y75" i="6" s="1"/>
  <c r="AA75" i="6" s="1"/>
  <c r="Y75" i="7" s="1"/>
  <c r="AA75" i="7" s="1"/>
  <c r="Y75" i="8" s="1"/>
  <c r="AA75" i="8" s="1"/>
  <c r="Y75" i="9" s="1"/>
  <c r="AA75" i="9" s="1"/>
  <c r="Y75" i="10" s="1"/>
  <c r="AA75" i="10" s="1"/>
  <c r="Y75" i="11" s="1"/>
  <c r="AA75" i="11" s="1"/>
  <c r="Y75" i="12" s="1"/>
  <c r="AA75" i="12" s="1"/>
  <c r="Y75" i="13" s="1"/>
  <c r="AA75" i="13" s="1"/>
  <c r="Y75" i="14" s="1"/>
  <c r="AA75" i="14" s="1"/>
  <c r="Y75" i="15" s="1"/>
  <c r="AA75" i="15" s="1"/>
  <c r="Y75" i="16" s="1"/>
  <c r="AA75" i="16" s="1"/>
  <c r="AA76" i="5"/>
  <c r="Y76" i="6" s="1"/>
  <c r="AA76" i="6" s="1"/>
  <c r="Y76" i="7" s="1"/>
  <c r="AA76" i="7" s="1"/>
  <c r="Y76" i="8" s="1"/>
  <c r="AA76" i="8" s="1"/>
  <c r="AA77" i="5"/>
  <c r="Y77" i="6" s="1"/>
  <c r="AA77" i="6" s="1"/>
  <c r="Y77" i="7" s="1"/>
  <c r="AA77" i="7" s="1"/>
  <c r="Y77" i="8" s="1"/>
  <c r="AA77" i="8" s="1"/>
  <c r="Y77" i="9" s="1"/>
  <c r="AA77" i="9" s="1"/>
  <c r="Y77" i="10" s="1"/>
  <c r="AA77" i="10" s="1"/>
  <c r="Y77" i="11" s="1"/>
  <c r="AA77" i="11" s="1"/>
  <c r="Y77" i="12" s="1"/>
  <c r="AA77" i="12" s="1"/>
  <c r="Y77" i="13" s="1"/>
  <c r="AA77" i="13" s="1"/>
  <c r="Y77" i="14" s="1"/>
  <c r="AA77" i="14" s="1"/>
  <c r="Y77" i="15" s="1"/>
  <c r="AA77" i="15" s="1"/>
  <c r="Y77" i="16" s="1"/>
  <c r="AA77" i="16" s="1"/>
  <c r="AA78" i="5"/>
  <c r="Y78" i="6" s="1"/>
  <c r="AA78" i="6" s="1"/>
  <c r="Y78" i="7" s="1"/>
  <c r="AA78" i="7" s="1"/>
  <c r="Y78" i="8" s="1"/>
  <c r="AA78" i="8" s="1"/>
  <c r="Y78" i="9" s="1"/>
  <c r="AA78" i="9" s="1"/>
  <c r="Y78" i="10" s="1"/>
  <c r="AA78" i="10" s="1"/>
  <c r="Y78" i="11" s="1"/>
  <c r="AA78" i="11" s="1"/>
  <c r="Y78" i="12" s="1"/>
  <c r="AA78" i="12" s="1"/>
  <c r="Y78" i="13" s="1"/>
  <c r="AA78" i="13" s="1"/>
  <c r="AA79" i="5"/>
  <c r="Y79" i="6" s="1"/>
  <c r="AA79" i="6" s="1"/>
  <c r="Y79" i="7" s="1"/>
  <c r="AA79" i="7" s="1"/>
  <c r="Y79" i="8" s="1"/>
  <c r="AA79" i="8" s="1"/>
  <c r="Y79" i="9" s="1"/>
  <c r="AA79" i="9" s="1"/>
  <c r="Y79" i="10" s="1"/>
  <c r="AA79" i="10" s="1"/>
  <c r="Y79" i="11" s="1"/>
  <c r="AA79" i="11" s="1"/>
  <c r="Y79" i="12" s="1"/>
  <c r="AA79" i="12" s="1"/>
  <c r="Y79" i="13" s="1"/>
  <c r="AA79" i="13" s="1"/>
  <c r="Y79" i="14" s="1"/>
  <c r="AA79" i="14" s="1"/>
  <c r="Y79" i="15" s="1"/>
  <c r="AA79" i="15" s="1"/>
  <c r="Y79" i="16" s="1"/>
  <c r="AA79" i="16" s="1"/>
  <c r="AA80" i="5"/>
  <c r="Y80" i="6" s="1"/>
  <c r="AA80" i="6" s="1"/>
  <c r="Y80" i="7" s="1"/>
  <c r="AA80" i="7" s="1"/>
  <c r="Y80" i="8" s="1"/>
  <c r="AA80" i="8" s="1"/>
  <c r="Y80" i="9" s="1"/>
  <c r="AA80" i="9" s="1"/>
  <c r="Y80" i="10" s="1"/>
  <c r="AA80" i="10" s="1"/>
  <c r="Y80" i="11" s="1"/>
  <c r="AA80" i="11" s="1"/>
  <c r="Y80" i="12" s="1"/>
  <c r="AA80" i="12" s="1"/>
  <c r="Y80" i="13" s="1"/>
  <c r="AA80" i="13" s="1"/>
  <c r="Y80" i="14" s="1"/>
  <c r="AA80" i="14" s="1"/>
  <c r="Y80" i="15" s="1"/>
  <c r="AA80" i="15" s="1"/>
  <c r="Y80" i="16" s="1"/>
  <c r="AA80" i="16" s="1"/>
  <c r="AA81" i="5"/>
  <c r="Y81" i="6" s="1"/>
  <c r="AA81" i="6" s="1"/>
  <c r="Y81" i="7" s="1"/>
  <c r="AA81" i="7" s="1"/>
  <c r="Y81" i="8" s="1"/>
  <c r="AA81" i="8" s="1"/>
  <c r="Y81" i="9" s="1"/>
  <c r="AA81" i="9" s="1"/>
  <c r="Y81" i="10" s="1"/>
  <c r="AA81" i="10" s="1"/>
  <c r="Y81" i="11" s="1"/>
  <c r="AA81" i="11" s="1"/>
  <c r="Y81" i="12" s="1"/>
  <c r="AA81" i="12" s="1"/>
  <c r="Y81" i="13" s="1"/>
  <c r="AA81" i="13" s="1"/>
  <c r="Y81" i="14" s="1"/>
  <c r="AA81" i="14" s="1"/>
  <c r="Y81" i="15" s="1"/>
  <c r="AA81" i="15" s="1"/>
  <c r="Y81" i="16" s="1"/>
  <c r="AA81" i="16" s="1"/>
  <c r="AA84" i="5"/>
  <c r="Y84" i="6" s="1"/>
  <c r="AA84" i="6" s="1"/>
  <c r="Y84" i="7" s="1"/>
  <c r="AA84" i="7" s="1"/>
  <c r="Y84" i="8" s="1"/>
  <c r="AA84" i="8" s="1"/>
  <c r="Y84" i="9" s="1"/>
  <c r="AA84" i="9" s="1"/>
  <c r="Y84" i="10" s="1"/>
  <c r="AA84" i="10" s="1"/>
  <c r="Y84" i="11" s="1"/>
  <c r="AA84" i="11" s="1"/>
  <c r="Y84" i="12" s="1"/>
  <c r="AA84" i="12" s="1"/>
  <c r="Y84" i="13" s="1"/>
  <c r="AA84" i="13" s="1"/>
  <c r="AA85" i="5"/>
  <c r="Y85" i="6" s="1"/>
  <c r="AA86" i="5"/>
  <c r="Y86" i="6" s="1"/>
  <c r="AA86" i="6" s="1"/>
  <c r="Y86" i="7" s="1"/>
  <c r="AA86" i="7" s="1"/>
  <c r="Y86" i="8" s="1"/>
  <c r="AA86" i="8" s="1"/>
  <c r="Y86" i="9" s="1"/>
  <c r="AA86" i="9" s="1"/>
  <c r="Y86" i="10" s="1"/>
  <c r="AA86" i="10" s="1"/>
  <c r="Y86" i="11" s="1"/>
  <c r="AA86" i="11" s="1"/>
  <c r="Y86" i="12" s="1"/>
  <c r="AA86" i="12" s="1"/>
  <c r="Y86" i="13" s="1"/>
  <c r="AA86" i="13" s="1"/>
  <c r="Y86" i="14" s="1"/>
  <c r="AA86" i="14" s="1"/>
  <c r="Y86" i="15" s="1"/>
  <c r="AA86" i="15" s="1"/>
  <c r="Y86" i="16" s="1"/>
  <c r="AA86" i="16" s="1"/>
  <c r="AA87" i="5"/>
  <c r="Y87" i="6" s="1"/>
  <c r="AA87" i="6" s="1"/>
  <c r="Y87" i="7" s="1"/>
  <c r="AA87" i="7" s="1"/>
  <c r="Y87" i="8" s="1"/>
  <c r="AA87" i="8" s="1"/>
  <c r="Y87" i="9" s="1"/>
  <c r="AA87" i="9" s="1"/>
  <c r="Y87" i="10" s="1"/>
  <c r="AA87" i="10" s="1"/>
  <c r="Y87" i="11" s="1"/>
  <c r="AA87" i="11" s="1"/>
  <c r="Y87" i="12" s="1"/>
  <c r="AA87" i="12" s="1"/>
  <c r="Y87" i="13" s="1"/>
  <c r="AA87" i="13" s="1"/>
  <c r="Y87" i="14" s="1"/>
  <c r="AA87" i="14" s="1"/>
  <c r="Y87" i="15" s="1"/>
  <c r="AA87" i="15" s="1"/>
  <c r="Y87" i="16" s="1"/>
  <c r="AA87" i="16" s="1"/>
  <c r="AA88" i="5"/>
  <c r="Y88" i="6" s="1"/>
  <c r="AA88" i="6" s="1"/>
  <c r="Y88" i="7" s="1"/>
  <c r="AA88" i="7" s="1"/>
  <c r="Y88" i="8" s="1"/>
  <c r="AA88" i="8" s="1"/>
  <c r="Y88" i="9" s="1"/>
  <c r="AA88" i="9" s="1"/>
  <c r="Y88" i="10" s="1"/>
  <c r="AA88" i="10" s="1"/>
  <c r="Y88" i="11" s="1"/>
  <c r="AA88" i="11" s="1"/>
  <c r="Y88" i="12" s="1"/>
  <c r="AA88" i="12" s="1"/>
  <c r="Y88" i="13" s="1"/>
  <c r="AA88" i="13" s="1"/>
  <c r="Y88" i="14" s="1"/>
  <c r="AA88" i="14" s="1"/>
  <c r="Y88" i="15" s="1"/>
  <c r="AA88" i="15" s="1"/>
  <c r="Y88" i="16" s="1"/>
  <c r="AA88" i="16" s="1"/>
  <c r="AA92" i="5"/>
  <c r="Y92" i="6" s="1"/>
  <c r="AA92" i="6" s="1"/>
  <c r="Y92" i="7" s="1"/>
  <c r="AA92" i="7" s="1"/>
  <c r="Y92" i="8" s="1"/>
  <c r="AA92" i="8" s="1"/>
  <c r="Y92" i="9" s="1"/>
  <c r="AA92" i="9" s="1"/>
  <c r="Y92" i="10" s="1"/>
  <c r="AA92" i="10" s="1"/>
  <c r="Y92" i="11" s="1"/>
  <c r="AA92" i="11" s="1"/>
  <c r="Y92" i="12" s="1"/>
  <c r="AA92" i="12" s="1"/>
  <c r="Y92" i="13" s="1"/>
  <c r="AA92" i="13" s="1"/>
  <c r="Y92" i="14" s="1"/>
  <c r="AA92" i="14" s="1"/>
  <c r="Y92" i="15" s="1"/>
  <c r="AA92" i="15" s="1"/>
  <c r="Y92" i="16" s="1"/>
  <c r="AA92" i="16" s="1"/>
  <c r="AA93" i="5"/>
  <c r="Y93" i="6" s="1"/>
  <c r="AA93" i="6" s="1"/>
  <c r="Y93" i="7" s="1"/>
  <c r="AA94" i="5"/>
  <c r="Y94" i="6" s="1"/>
  <c r="AA94" i="6" s="1"/>
  <c r="Y94" i="7" s="1"/>
  <c r="AA94" i="7" s="1"/>
  <c r="Y94" i="8" s="1"/>
  <c r="AA94" i="8" s="1"/>
  <c r="Y94" i="9" s="1"/>
  <c r="AA94" i="9" s="1"/>
  <c r="Y94" i="10" s="1"/>
  <c r="AA94" i="10" s="1"/>
  <c r="Y94" i="11" s="1"/>
  <c r="AA94" i="11" s="1"/>
  <c r="Y94" i="12" s="1"/>
  <c r="AA94" i="12" s="1"/>
  <c r="Y94" i="13" s="1"/>
  <c r="AA94" i="13" s="1"/>
  <c r="Y94" i="14" s="1"/>
  <c r="AA94" i="14" s="1"/>
  <c r="Y94" i="15" s="1"/>
  <c r="AA94" i="15" s="1"/>
  <c r="Y94" i="16" s="1"/>
  <c r="AA94" i="16" s="1"/>
  <c r="AA95" i="5"/>
  <c r="Y95" i="6" s="1"/>
  <c r="AA95" i="6" s="1"/>
  <c r="Y95" i="7" s="1"/>
  <c r="AA95" i="7" s="1"/>
  <c r="Y95" i="8" s="1"/>
  <c r="AA95" i="8" s="1"/>
  <c r="Y95" i="9" s="1"/>
  <c r="AA95" i="9" s="1"/>
  <c r="Y95" i="10" s="1"/>
  <c r="AA97" i="5"/>
  <c r="Y97" i="6" s="1"/>
  <c r="AA97" i="6" s="1"/>
  <c r="Y97" i="7" s="1"/>
  <c r="AA97" i="7" s="1"/>
  <c r="Y97" i="8" s="1"/>
  <c r="AA97" i="8" s="1"/>
  <c r="Y97" i="9" s="1"/>
  <c r="AA97" i="9" s="1"/>
  <c r="Y97" i="10" s="1"/>
  <c r="AA97" i="10" s="1"/>
  <c r="Y97" i="11" s="1"/>
  <c r="AA97" i="11" s="1"/>
  <c r="Y97" i="12" s="1"/>
  <c r="AA97" i="12" s="1"/>
  <c r="Y97" i="13" s="1"/>
  <c r="AA97" i="13" s="1"/>
  <c r="Y97" i="14" s="1"/>
  <c r="AA97" i="14" s="1"/>
  <c r="Y97" i="15" s="1"/>
  <c r="AA97" i="15" s="1"/>
  <c r="Y97" i="16" s="1"/>
  <c r="AA97" i="16" s="1"/>
  <c r="AA98" i="5"/>
  <c r="Y98" i="6" s="1"/>
  <c r="AA98" i="6" s="1"/>
  <c r="Y98" i="7" s="1"/>
  <c r="AA98" i="7" s="1"/>
  <c r="Y98" i="8" s="1"/>
  <c r="AA98" i="8" s="1"/>
  <c r="Y98" i="9" s="1"/>
  <c r="AA98" i="9" s="1"/>
  <c r="AA99" i="5"/>
  <c r="Y99" i="6" s="1"/>
  <c r="AA99" i="6" s="1"/>
  <c r="AA100" i="5"/>
  <c r="Y100" i="6" s="1"/>
  <c r="AA100" i="6" s="1"/>
  <c r="Y100" i="7" s="1"/>
  <c r="AA100" i="7" s="1"/>
  <c r="Y100" i="8" s="1"/>
  <c r="AA100" i="8" s="1"/>
  <c r="Y100" i="9" s="1"/>
  <c r="AA100" i="9" s="1"/>
  <c r="Y100" i="10" s="1"/>
  <c r="AA101" i="5"/>
  <c r="Y101" i="6" s="1"/>
  <c r="AA101" i="6" s="1"/>
  <c r="Y101" i="7" s="1"/>
  <c r="AA101" i="7" s="1"/>
  <c r="Y101" i="8" s="1"/>
  <c r="AA101" i="8" s="1"/>
  <c r="Y101" i="9" s="1"/>
  <c r="AA101" i="9" s="1"/>
  <c r="Y101" i="10" s="1"/>
  <c r="AA101" i="10" s="1"/>
  <c r="Y101" i="11" s="1"/>
  <c r="AA101" i="11" s="1"/>
  <c r="Y101" i="12" s="1"/>
  <c r="AA101" i="12" s="1"/>
  <c r="Y101" i="13" s="1"/>
  <c r="AA101" i="13" s="1"/>
  <c r="Y101" i="14" s="1"/>
  <c r="AA101" i="14" s="1"/>
  <c r="Y101" i="15" s="1"/>
  <c r="AA101" i="15" s="1"/>
  <c r="Y101" i="16" s="1"/>
  <c r="AA101" i="16" s="1"/>
  <c r="AA102" i="5"/>
  <c r="Y102" i="6" s="1"/>
  <c r="AA102" i="6" s="1"/>
  <c r="Y102" i="7" s="1"/>
  <c r="AA102" i="7" s="1"/>
  <c r="Y102" i="8" s="1"/>
  <c r="AA102" i="8" s="1"/>
  <c r="AA106" i="5"/>
  <c r="Y106" i="6" s="1"/>
  <c r="AA107" i="5"/>
  <c r="Y107" i="6" s="1"/>
  <c r="AA107" i="6" s="1"/>
  <c r="Y107" i="7" s="1"/>
  <c r="AA107" i="7" s="1"/>
  <c r="Y107" i="8" s="1"/>
  <c r="AA107" i="8" s="1"/>
  <c r="Y107" i="9" s="1"/>
  <c r="AA107" i="9" s="1"/>
  <c r="Y107" i="10" s="1"/>
  <c r="AA107" i="10" s="1"/>
  <c r="AA108" i="5"/>
  <c r="Y108" i="6" s="1"/>
  <c r="AA108" i="6" s="1"/>
  <c r="Y108" i="7" s="1"/>
  <c r="AA108" i="7" s="1"/>
  <c r="Y108" i="8" s="1"/>
  <c r="AA108" i="8" s="1"/>
  <c r="Y108" i="9" s="1"/>
  <c r="AA108" i="9" s="1"/>
  <c r="Y108" i="10" s="1"/>
  <c r="AA108" i="10" s="1"/>
  <c r="Y108" i="11" s="1"/>
  <c r="AA108" i="11" s="1"/>
  <c r="Y108" i="12" s="1"/>
  <c r="AA108" i="12" s="1"/>
  <c r="Y108" i="13" s="1"/>
  <c r="AA108" i="13" s="1"/>
  <c r="Y108" i="14" s="1"/>
  <c r="AA108" i="14" s="1"/>
  <c r="Y108" i="15" s="1"/>
  <c r="AA108" i="15" s="1"/>
  <c r="Y108" i="16" s="1"/>
  <c r="AA108" i="16" s="1"/>
  <c r="AA115" i="5"/>
  <c r="Y115" i="6" s="1"/>
  <c r="AA115" i="6" s="1"/>
  <c r="Y115" i="7" s="1"/>
  <c r="AA115" i="7" s="1"/>
  <c r="Y115" i="8" s="1"/>
  <c r="AA115" i="8" s="1"/>
  <c r="Y115" i="9" s="1"/>
  <c r="AA115" i="9" s="1"/>
  <c r="AA116" i="5"/>
  <c r="Y116" i="6" s="1"/>
  <c r="AA116" i="6" s="1"/>
  <c r="Y116" i="7" s="1"/>
  <c r="AA117" i="5"/>
  <c r="AA118" i="5"/>
  <c r="Y118" i="6" s="1"/>
  <c r="AA118" i="6" s="1"/>
  <c r="Y118" i="7" s="1"/>
  <c r="AA118" i="7" s="1"/>
  <c r="Y118" i="8" s="1"/>
  <c r="AA118" i="8" s="1"/>
  <c r="Y118" i="9" s="1"/>
  <c r="AA118" i="9" s="1"/>
  <c r="Y118" i="10" s="1"/>
  <c r="AA118" i="10" s="1"/>
  <c r="Y118" i="11" s="1"/>
  <c r="AA118" i="11" s="1"/>
  <c r="Y118" i="12" s="1"/>
  <c r="AA118" i="12" s="1"/>
  <c r="Y118" i="13" s="1"/>
  <c r="AA118" i="13" s="1"/>
  <c r="Y118" i="14" s="1"/>
  <c r="AA118" i="14" s="1"/>
  <c r="Y118" i="15" s="1"/>
  <c r="AA118" i="15" s="1"/>
  <c r="Y118" i="16" s="1"/>
  <c r="AA118" i="16" s="1"/>
  <c r="AA119" i="5"/>
  <c r="Y119" i="6" s="1"/>
  <c r="AA119" i="6" s="1"/>
  <c r="Y119" i="7" s="1"/>
  <c r="AA119" i="7" s="1"/>
  <c r="Y119" i="8" s="1"/>
  <c r="AA119" i="8" s="1"/>
  <c r="Y119" i="9" s="1"/>
  <c r="AA119" i="9" s="1"/>
  <c r="Y119" i="10" s="1"/>
  <c r="AA119" i="10" s="1"/>
  <c r="Y119" i="11" s="1"/>
  <c r="AA119" i="11" s="1"/>
  <c r="Y119" i="12" s="1"/>
  <c r="AA119" i="12" s="1"/>
  <c r="Y119" i="13" s="1"/>
  <c r="AA119" i="13" s="1"/>
  <c r="Y119" i="14" s="1"/>
  <c r="AA119" i="14" s="1"/>
  <c r="Y119" i="15" s="1"/>
  <c r="AA119" i="15" s="1"/>
  <c r="Y119" i="16" s="1"/>
  <c r="AA119" i="16" s="1"/>
  <c r="AA120" i="5"/>
  <c r="Y120" i="6" s="1"/>
  <c r="AA120" i="6" s="1"/>
  <c r="Y120" i="7" s="1"/>
  <c r="AA120" i="7" s="1"/>
  <c r="Y120" i="8" s="1"/>
  <c r="AA120" i="8" s="1"/>
  <c r="Y120" i="9" s="1"/>
  <c r="AA120" i="9" s="1"/>
  <c r="Y120" i="10" s="1"/>
  <c r="AA120" i="10" s="1"/>
  <c r="Y120" i="11" s="1"/>
  <c r="AA120" i="11" s="1"/>
  <c r="Y120" i="12" s="1"/>
  <c r="AA120" i="12" s="1"/>
  <c r="Y120" i="13" s="1"/>
  <c r="AA120" i="13" s="1"/>
  <c r="Y120" i="14" s="1"/>
  <c r="AA120" i="14" s="1"/>
  <c r="Y120" i="15" s="1"/>
  <c r="AA120" i="15" s="1"/>
  <c r="Y120" i="16" s="1"/>
  <c r="AA120" i="16" s="1"/>
  <c r="AA121" i="5"/>
  <c r="Y121" i="6" s="1"/>
  <c r="AA121" i="6" s="1"/>
  <c r="Y121" i="7" s="1"/>
  <c r="AA121" i="7" s="1"/>
  <c r="Y121" i="8" s="1"/>
  <c r="AA121" i="8" s="1"/>
  <c r="Y121" i="9" s="1"/>
  <c r="AA121" i="9" s="1"/>
  <c r="Y121" i="10" s="1"/>
  <c r="AA121" i="10" s="1"/>
  <c r="Y121" i="11" s="1"/>
  <c r="AA121" i="11" s="1"/>
  <c r="Y121" i="12" s="1"/>
  <c r="AA121" i="12" s="1"/>
  <c r="Y121" i="13" s="1"/>
  <c r="AA121" i="13" s="1"/>
  <c r="Y121" i="14" s="1"/>
  <c r="AA121" i="14" s="1"/>
  <c r="Y121" i="15" s="1"/>
  <c r="AA121" i="15" s="1"/>
  <c r="AA124" i="5"/>
  <c r="Y124" i="6" s="1"/>
  <c r="AA124" i="6" s="1"/>
  <c r="Y124" i="7" s="1"/>
  <c r="AA124" i="7" s="1"/>
  <c r="Y124" i="8" s="1"/>
  <c r="AA124" i="8" s="1"/>
  <c r="Y124" i="9" s="1"/>
  <c r="AA124" i="9" s="1"/>
  <c r="Y124" i="10" s="1"/>
  <c r="AA124" i="10" s="1"/>
  <c r="Y124" i="11" s="1"/>
  <c r="AA124" i="11" s="1"/>
  <c r="Y124" i="12" s="1"/>
  <c r="AA124" i="12" s="1"/>
  <c r="Y124" i="13" s="1"/>
  <c r="AA124" i="13" s="1"/>
  <c r="Y124" i="14" s="1"/>
  <c r="AA124" i="14" s="1"/>
  <c r="Y124" i="15" s="1"/>
  <c r="AA124" i="15" s="1"/>
  <c r="Y124" i="16" s="1"/>
  <c r="AA124" i="16" s="1"/>
  <c r="AA125" i="5"/>
  <c r="Y125" i="6" s="1"/>
  <c r="AA125" i="6" s="1"/>
  <c r="Y125" i="7" s="1"/>
  <c r="AA125" i="7" s="1"/>
  <c r="Y125" i="8" s="1"/>
  <c r="AA125" i="8" s="1"/>
  <c r="Y125" i="9" s="1"/>
  <c r="AA125" i="9" s="1"/>
  <c r="Y125" i="10" s="1"/>
  <c r="AA125" i="10" s="1"/>
  <c r="Y125" i="11" s="1"/>
  <c r="AA125" i="11" s="1"/>
  <c r="Y125" i="12" s="1"/>
  <c r="AA125" i="12" s="1"/>
  <c r="Y125" i="13" s="1"/>
  <c r="AA125" i="13" s="1"/>
  <c r="Y125" i="14" s="1"/>
  <c r="AA125" i="14" s="1"/>
  <c r="Y125" i="15" s="1"/>
  <c r="AA125" i="15" s="1"/>
  <c r="Y125" i="16" s="1"/>
  <c r="AA125" i="16" s="1"/>
  <c r="AA126" i="5"/>
  <c r="AA127" i="5"/>
  <c r="Y127" i="6" s="1"/>
  <c r="AA127" i="6" s="1"/>
  <c r="Y127" i="7" s="1"/>
  <c r="AA127" i="7" s="1"/>
  <c r="Y127" i="8" s="1"/>
  <c r="AA127" i="8" s="1"/>
  <c r="Y127" i="9" s="1"/>
  <c r="AA127" i="9" s="1"/>
  <c r="Y127" i="10" s="1"/>
  <c r="AA127" i="10" s="1"/>
  <c r="Y127" i="11" s="1"/>
  <c r="AA127" i="11" s="1"/>
  <c r="Y127" i="12" s="1"/>
  <c r="AA127" i="12" s="1"/>
  <c r="Y127" i="13" s="1"/>
  <c r="AA127" i="13" s="1"/>
  <c r="Y127" i="14" s="1"/>
  <c r="AA127" i="14" s="1"/>
  <c r="Y127" i="15" s="1"/>
  <c r="AA127" i="15" s="1"/>
  <c r="Y127" i="16" s="1"/>
  <c r="AA127" i="16" s="1"/>
  <c r="AA128" i="5"/>
  <c r="Y128" i="6" s="1"/>
  <c r="AA128" i="6" s="1"/>
  <c r="Y128" i="7" s="1"/>
  <c r="AA128" i="7" s="1"/>
  <c r="Y128" i="8" s="1"/>
  <c r="AA128" i="8" s="1"/>
  <c r="Y128" i="9" s="1"/>
  <c r="AA128" i="9" s="1"/>
  <c r="Y128" i="10" s="1"/>
  <c r="AA128" i="10" s="1"/>
  <c r="Y128" i="11" s="1"/>
  <c r="AA128" i="11" s="1"/>
  <c r="Y128" i="12" s="1"/>
  <c r="AA128" i="12" s="1"/>
  <c r="Y128" i="13" s="1"/>
  <c r="AA128" i="13" s="1"/>
  <c r="Y128" i="14" s="1"/>
  <c r="AA128" i="14" s="1"/>
  <c r="Y128" i="15" s="1"/>
  <c r="AA128" i="15" s="1"/>
  <c r="Y128" i="16" s="1"/>
  <c r="AA128" i="16" s="1"/>
  <c r="AA129" i="5"/>
  <c r="Y129" i="6" s="1"/>
  <c r="AA129" i="6" s="1"/>
  <c r="Y129" i="7" s="1"/>
  <c r="AA129" i="7" s="1"/>
  <c r="Y129" i="8" s="1"/>
  <c r="AA129" i="8" s="1"/>
  <c r="Y129" i="9" s="1"/>
  <c r="AA129" i="9" s="1"/>
  <c r="Y129" i="10" s="1"/>
  <c r="AA129" i="10" s="1"/>
  <c r="Y129" i="11" s="1"/>
  <c r="AA129" i="11" s="1"/>
  <c r="Y129" i="12" s="1"/>
  <c r="AA129" i="12" s="1"/>
  <c r="Y129" i="13" s="1"/>
  <c r="AA129" i="13" s="1"/>
  <c r="Y129" i="14" s="1"/>
  <c r="AA129" i="14" s="1"/>
  <c r="Y129" i="15" s="1"/>
  <c r="AA129" i="15" s="1"/>
  <c r="Y129" i="16" s="1"/>
  <c r="AA129" i="16" s="1"/>
  <c r="AA130" i="5"/>
  <c r="Y130" i="6" s="1"/>
  <c r="AA130" i="6" s="1"/>
  <c r="Y130" i="7" s="1"/>
  <c r="AA130" i="7" s="1"/>
  <c r="Y130" i="8" s="1"/>
  <c r="AA130" i="8" s="1"/>
  <c r="Y130" i="9" s="1"/>
  <c r="AA130" i="9" s="1"/>
  <c r="Y130" i="10" s="1"/>
  <c r="AA130" i="10" s="1"/>
  <c r="Y130" i="11" s="1"/>
  <c r="AA130" i="11" s="1"/>
  <c r="Y130" i="12" s="1"/>
  <c r="AA130" i="12" s="1"/>
  <c r="Y130" i="13" s="1"/>
  <c r="AA130" i="13" s="1"/>
  <c r="Y130" i="14" s="1"/>
  <c r="AA130" i="14" s="1"/>
  <c r="Y130" i="15" s="1"/>
  <c r="AA130" i="15" s="1"/>
  <c r="Y130" i="16" s="1"/>
  <c r="AA130" i="16" s="1"/>
  <c r="AA131" i="5"/>
  <c r="Y131" i="6" s="1"/>
  <c r="AA131" i="6" s="1"/>
  <c r="Y131" i="7" s="1"/>
  <c r="AA131" i="7" s="1"/>
  <c r="Y131" i="8" s="1"/>
  <c r="AA131" i="8" s="1"/>
  <c r="Y131" i="9" s="1"/>
  <c r="AA131" i="9" s="1"/>
  <c r="Y131" i="10" s="1"/>
  <c r="AA131" i="10" s="1"/>
  <c r="Y131" i="11" s="1"/>
  <c r="AA131" i="11" s="1"/>
  <c r="Y131" i="12" s="1"/>
  <c r="AA131" i="12" s="1"/>
  <c r="AA132" i="5"/>
  <c r="Y132" i="6" s="1"/>
  <c r="AA132" i="6" s="1"/>
  <c r="Y132" i="7" s="1"/>
  <c r="AA132" i="7" s="1"/>
  <c r="Y132" i="8" s="1"/>
  <c r="AA132" i="8" s="1"/>
  <c r="Y132" i="9" s="1"/>
  <c r="AA132" i="9" s="1"/>
  <c r="Y132" i="10" s="1"/>
  <c r="AA132" i="10" s="1"/>
  <c r="Y132" i="11" s="1"/>
  <c r="AA132" i="11" s="1"/>
  <c r="Y132" i="12" s="1"/>
  <c r="AA132" i="12" s="1"/>
  <c r="Y132" i="13" s="1"/>
  <c r="AA132" i="13" s="1"/>
  <c r="Y132" i="14" s="1"/>
  <c r="AA132" i="14" s="1"/>
  <c r="Y132" i="15" s="1"/>
  <c r="AA132" i="15" s="1"/>
  <c r="Y132" i="16" s="1"/>
  <c r="AA132" i="16" s="1"/>
  <c r="AA133" i="5"/>
  <c r="Y133" i="6" s="1"/>
  <c r="AA133" i="6" s="1"/>
  <c r="Y133" i="7" s="1"/>
  <c r="AA134" i="5"/>
  <c r="Y134" i="6" s="1"/>
  <c r="AA134" i="6" s="1"/>
  <c r="Y134" i="7" s="1"/>
  <c r="AA134" i="7" s="1"/>
  <c r="Y134" i="8" s="1"/>
  <c r="AA134" i="8" s="1"/>
  <c r="Y134" i="9" s="1"/>
  <c r="AA134" i="9" s="1"/>
  <c r="Y134" i="10" s="1"/>
  <c r="AA134" i="10" s="1"/>
  <c r="Y134" i="11" s="1"/>
  <c r="AA134" i="11" s="1"/>
  <c r="Y134" i="12" s="1"/>
  <c r="AA134" i="12" s="1"/>
  <c r="Y134" i="13" s="1"/>
  <c r="AA134" i="13" s="1"/>
  <c r="Y134" i="14" s="1"/>
  <c r="AA134" i="14" s="1"/>
  <c r="Y134" i="15" s="1"/>
  <c r="AA134" i="15" s="1"/>
  <c r="Y134" i="16" s="1"/>
  <c r="AA134" i="16" s="1"/>
  <c r="AA135" i="5"/>
  <c r="Y135" i="6" s="1"/>
  <c r="AA135" i="6" s="1"/>
  <c r="Y135" i="7" s="1"/>
  <c r="AA135" i="7" s="1"/>
  <c r="Y135" i="8" s="1"/>
  <c r="AA135" i="8" s="1"/>
  <c r="Y135" i="9" s="1"/>
  <c r="AA135" i="9" s="1"/>
  <c r="Y135" i="10" s="1"/>
  <c r="AA135" i="10" s="1"/>
  <c r="Y135" i="11" s="1"/>
  <c r="AA135" i="11" s="1"/>
  <c r="Y135" i="12" s="1"/>
  <c r="AA135" i="12" s="1"/>
  <c r="Y135" i="13" s="1"/>
  <c r="AA135" i="13" s="1"/>
  <c r="Y135" i="14" s="1"/>
  <c r="AA135" i="14" s="1"/>
  <c r="Y135" i="15" s="1"/>
  <c r="AA135" i="15" s="1"/>
  <c r="Y135" i="16" s="1"/>
  <c r="AA135" i="16" s="1"/>
  <c r="AA136" i="5"/>
  <c r="Y136" i="6" s="1"/>
  <c r="AA136" i="6" s="1"/>
  <c r="Y136" i="7" s="1"/>
  <c r="AA136" i="7" s="1"/>
  <c r="Y136" i="8" s="1"/>
  <c r="AA136" i="8" s="1"/>
  <c r="Y136" i="9" s="1"/>
  <c r="AA136" i="9" s="1"/>
  <c r="Y136" i="10" s="1"/>
  <c r="AA136" i="10" s="1"/>
  <c r="Y136" i="11" s="1"/>
  <c r="AA136" i="11" s="1"/>
  <c r="Y136" i="12" s="1"/>
  <c r="AA136" i="12" s="1"/>
  <c r="Y136" i="13" s="1"/>
  <c r="AA136" i="13" s="1"/>
  <c r="Y136" i="14" s="1"/>
  <c r="AA136" i="14" s="1"/>
  <c r="Y136" i="15" s="1"/>
  <c r="AA136" i="15" s="1"/>
  <c r="Y136" i="16" s="1"/>
  <c r="AA136" i="16" s="1"/>
  <c r="AA137" i="5"/>
  <c r="Y137" i="6" s="1"/>
  <c r="AA137" i="6" s="1"/>
  <c r="Y137" i="7" s="1"/>
  <c r="AA137" i="7" s="1"/>
  <c r="Y137" i="8" s="1"/>
  <c r="AA137" i="8" s="1"/>
  <c r="Y137" i="9" s="1"/>
  <c r="AA137" i="9" s="1"/>
  <c r="Y137" i="10" s="1"/>
  <c r="AA137" i="10" s="1"/>
  <c r="Y137" i="11" s="1"/>
  <c r="AA137" i="11" s="1"/>
  <c r="Y137" i="12" s="1"/>
  <c r="AA137" i="12" s="1"/>
  <c r="Y137" i="13" s="1"/>
  <c r="AA137" i="13" s="1"/>
  <c r="Y137" i="14" s="1"/>
  <c r="AA137" i="14" s="1"/>
  <c r="Y137" i="15" s="1"/>
  <c r="AA137" i="15" s="1"/>
  <c r="Y137" i="16" s="1"/>
  <c r="AA137" i="16" s="1"/>
  <c r="AA138" i="5"/>
  <c r="Y138" i="6" s="1"/>
  <c r="AA138" i="6" s="1"/>
  <c r="Y138" i="7" s="1"/>
  <c r="AA138" i="7" s="1"/>
  <c r="Y138" i="8" s="1"/>
  <c r="AA138" i="8" s="1"/>
  <c r="Y138" i="9" s="1"/>
  <c r="AA138" i="9" s="1"/>
  <c r="Y138" i="10" s="1"/>
  <c r="AA138" i="10" s="1"/>
  <c r="Y138" i="11" s="1"/>
  <c r="AA138" i="11" s="1"/>
  <c r="Y138" i="12" s="1"/>
  <c r="AA138" i="12" s="1"/>
  <c r="Y138" i="13" s="1"/>
  <c r="AA138" i="13" s="1"/>
  <c r="Y138" i="14" s="1"/>
  <c r="AA138" i="14" s="1"/>
  <c r="Y138" i="15" s="1"/>
  <c r="AA138" i="15" s="1"/>
  <c r="Y138" i="16" s="1"/>
  <c r="AA138" i="16" s="1"/>
  <c r="AA139" i="5"/>
  <c r="Y139" i="6" s="1"/>
  <c r="AA139" i="6" s="1"/>
  <c r="Y139" i="7" s="1"/>
  <c r="AA139" i="7" s="1"/>
  <c r="Y139" i="8" s="1"/>
  <c r="AA139" i="8" s="1"/>
  <c r="Y139" i="9" s="1"/>
  <c r="AA139" i="9" s="1"/>
  <c r="Y139" i="10" s="1"/>
  <c r="AA139" i="10" s="1"/>
  <c r="Y139" i="11" s="1"/>
  <c r="AA139" i="11" s="1"/>
  <c r="Y139" i="12" s="1"/>
  <c r="AA139" i="12" s="1"/>
  <c r="AA142" i="5"/>
  <c r="Y142" i="6" s="1"/>
  <c r="AA142" i="6" s="1"/>
  <c r="Y142" i="7" s="1"/>
  <c r="AA142" i="7" s="1"/>
  <c r="Y142" i="8" s="1"/>
  <c r="AA142" i="8" s="1"/>
  <c r="Y142" i="9" s="1"/>
  <c r="AA142" i="9" s="1"/>
  <c r="Y142" i="10" s="1"/>
  <c r="AA142" i="10" s="1"/>
  <c r="Y142" i="11" s="1"/>
  <c r="AA142" i="11" s="1"/>
  <c r="Y142" i="12" s="1"/>
  <c r="AA142" i="12" s="1"/>
  <c r="Y142" i="13" s="1"/>
  <c r="AA142" i="13" s="1"/>
  <c r="Y142" i="14" s="1"/>
  <c r="AA142" i="14" s="1"/>
  <c r="Y142" i="15" s="1"/>
  <c r="AA142" i="15" s="1"/>
  <c r="Y142" i="16" s="1"/>
  <c r="AA142" i="16" s="1"/>
  <c r="AA143" i="5"/>
  <c r="Y143" i="6" s="1"/>
  <c r="AA143" i="6" s="1"/>
  <c r="Y143" i="7" s="1"/>
  <c r="AA148" i="5"/>
  <c r="AA150" i="5"/>
  <c r="AA151" i="5"/>
  <c r="AA152" i="5"/>
  <c r="Y152" i="6" s="1"/>
  <c r="AA152" i="6" s="1"/>
  <c r="Y152" i="7" s="1"/>
  <c r="AA152" i="7" s="1"/>
  <c r="Y152" i="8" s="1"/>
  <c r="AA152" i="8" s="1"/>
  <c r="Y152" i="9" s="1"/>
  <c r="AA152" i="9" s="1"/>
  <c r="AA153" i="5"/>
  <c r="Y153" i="6" s="1"/>
  <c r="AA153" i="6" s="1"/>
  <c r="Y153" i="7" s="1"/>
  <c r="AA153" i="7" s="1"/>
  <c r="Y153" i="8" s="1"/>
  <c r="AA153" i="8" s="1"/>
  <c r="Y153" i="9" s="1"/>
  <c r="AA153" i="9" s="1"/>
  <c r="Y153" i="10" s="1"/>
  <c r="AA153" i="10" s="1"/>
  <c r="Y153" i="11" s="1"/>
  <c r="AA153" i="11" s="1"/>
  <c r="Y153" i="12" s="1"/>
  <c r="AA153" i="12" s="1"/>
  <c r="Y153" i="13" s="1"/>
  <c r="AA153" i="13" s="1"/>
  <c r="Y153" i="14" s="1"/>
  <c r="AA153" i="14" s="1"/>
  <c r="Y153" i="15" s="1"/>
  <c r="AA153" i="15" s="1"/>
  <c r="Y153" i="16" s="1"/>
  <c r="AA153" i="16" s="1"/>
  <c r="AA156" i="5"/>
  <c r="Y156" i="6" s="1"/>
  <c r="AA156" i="6" s="1"/>
  <c r="Y156" i="7" s="1"/>
  <c r="AA156" i="7" s="1"/>
  <c r="Y156" i="8" s="1"/>
  <c r="AA156" i="8" s="1"/>
  <c r="Y156" i="9" s="1"/>
  <c r="AA156" i="9" s="1"/>
  <c r="Y156" i="10" s="1"/>
  <c r="AA156" i="10" s="1"/>
  <c r="Y156" i="11" s="1"/>
  <c r="AA156" i="11" s="1"/>
  <c r="Y156" i="12" s="1"/>
  <c r="AA156" i="12" s="1"/>
  <c r="AA158" i="5"/>
  <c r="Y158" i="6" s="1"/>
  <c r="AA158" i="6" s="1"/>
  <c r="Y158" i="7" s="1"/>
  <c r="AA158" i="7" s="1"/>
  <c r="Y158" i="8" s="1"/>
  <c r="AA158" i="8" s="1"/>
  <c r="Y158" i="9" s="1"/>
  <c r="AA158" i="9" s="1"/>
  <c r="Y158" i="10" s="1"/>
  <c r="AA158" i="10" s="1"/>
  <c r="Y158" i="11" s="1"/>
  <c r="AA158" i="11" s="1"/>
  <c r="Y158" i="12" s="1"/>
  <c r="AA158" i="12" s="1"/>
  <c r="Y158" i="13" s="1"/>
  <c r="AA158" i="13" s="1"/>
  <c r="Y158" i="14" s="1"/>
  <c r="AA158" i="14" s="1"/>
  <c r="Y158" i="15" s="1"/>
  <c r="AA158" i="15" s="1"/>
  <c r="Y158" i="16" s="1"/>
  <c r="AA158" i="16" s="1"/>
  <c r="AA159" i="5"/>
  <c r="Y159" i="6" s="1"/>
  <c r="AA159" i="6" s="1"/>
  <c r="Y159" i="7" s="1"/>
  <c r="AA160" i="5"/>
  <c r="Y160" i="6" s="1"/>
  <c r="AA160" i="6" s="1"/>
  <c r="Y160" i="7" s="1"/>
  <c r="AA160" i="7" s="1"/>
  <c r="Y160" i="8" s="1"/>
  <c r="AA160" i="8" s="1"/>
  <c r="Y160" i="9" s="1"/>
  <c r="AA160" i="9" s="1"/>
  <c r="Y160" i="10" s="1"/>
  <c r="AA160" i="10" s="1"/>
  <c r="Y160" i="11" s="1"/>
  <c r="AA160" i="11" s="1"/>
  <c r="Y160" i="12" s="1"/>
  <c r="AA160" i="12" s="1"/>
  <c r="Y160" i="13" s="1"/>
  <c r="AA160" i="13" s="1"/>
  <c r="Y160" i="14" s="1"/>
  <c r="AA160" i="14" s="1"/>
  <c r="Y160" i="15" s="1"/>
  <c r="AA160" i="15" s="1"/>
  <c r="Y160" i="16" s="1"/>
  <c r="AA160" i="16" s="1"/>
  <c r="AA161" i="5"/>
  <c r="Y161" i="6" s="1"/>
  <c r="AA161" i="6" s="1"/>
  <c r="Y161" i="7" s="1"/>
  <c r="AA161" i="7" s="1"/>
  <c r="AA162" i="5"/>
  <c r="Y162" i="6" s="1"/>
  <c r="AA162" i="6" s="1"/>
  <c r="Y162" i="7" s="1"/>
  <c r="AA162" i="7" s="1"/>
  <c r="Y162" i="8" s="1"/>
  <c r="AA162" i="8" s="1"/>
  <c r="Y162" i="9" s="1"/>
  <c r="AA162" i="9" s="1"/>
  <c r="Y162" i="10" s="1"/>
  <c r="AA162" i="10" s="1"/>
  <c r="Y162" i="11" s="1"/>
  <c r="AA162" i="11" s="1"/>
  <c r="Y162" i="12" s="1"/>
  <c r="AA162" i="12" s="1"/>
  <c r="Y162" i="13" s="1"/>
  <c r="AA162" i="13" s="1"/>
  <c r="Y162" i="14" s="1"/>
  <c r="AA162" i="14" s="1"/>
  <c r="Y162" i="15" s="1"/>
  <c r="AA162" i="15" s="1"/>
  <c r="Y162" i="16" s="1"/>
  <c r="AA162" i="16" s="1"/>
  <c r="AA163" i="5"/>
  <c r="Y163" i="6" s="1"/>
  <c r="AA163" i="6" s="1"/>
  <c r="Y163" i="7" s="1"/>
  <c r="AA163" i="7" s="1"/>
  <c r="Y163" i="8" s="1"/>
  <c r="AA163" i="8" s="1"/>
  <c r="Y163" i="9" s="1"/>
  <c r="AA163" i="9" s="1"/>
  <c r="Y163" i="10" s="1"/>
  <c r="AA163" i="10" s="1"/>
  <c r="Y163" i="11" s="1"/>
  <c r="AA163" i="11" s="1"/>
  <c r="Y163" i="12" s="1"/>
  <c r="AA163" i="12" s="1"/>
  <c r="Y163" i="13" s="1"/>
  <c r="AA163" i="13" s="1"/>
  <c r="Y163" i="14" s="1"/>
  <c r="AA163" i="14" s="1"/>
  <c r="Y163" i="15" s="1"/>
  <c r="AA163" i="15" s="1"/>
  <c r="Y163" i="16" s="1"/>
  <c r="AA163" i="16" s="1"/>
  <c r="AA164" i="5"/>
  <c r="Y164" i="6" s="1"/>
  <c r="AA164" i="6" s="1"/>
  <c r="Y164" i="7" s="1"/>
  <c r="AA164" i="7" s="1"/>
  <c r="Y164" i="8" s="1"/>
  <c r="AA164" i="8" s="1"/>
  <c r="Y164" i="9" s="1"/>
  <c r="AA164" i="9" s="1"/>
  <c r="Y164" i="10" s="1"/>
  <c r="AA164" i="10" s="1"/>
  <c r="Y164" i="11" s="1"/>
  <c r="AA164" i="11" s="1"/>
  <c r="Y164" i="12" s="1"/>
  <c r="AA164" i="12" s="1"/>
  <c r="Y164" i="13" s="1"/>
  <c r="AA164" i="13" s="1"/>
  <c r="Y164" i="14" s="1"/>
  <c r="AA164" i="14" s="1"/>
  <c r="Y164" i="15" s="1"/>
  <c r="AA164" i="15" s="1"/>
  <c r="Y164" i="16" s="1"/>
  <c r="AA164" i="16" s="1"/>
  <c r="AA165" i="5"/>
  <c r="Y165" i="6" s="1"/>
  <c r="AA165" i="6" s="1"/>
  <c r="Y165" i="7" s="1"/>
  <c r="AA165" i="7" s="1"/>
  <c r="Y165" i="8" s="1"/>
  <c r="AA165" i="8" s="1"/>
  <c r="Y165" i="9" s="1"/>
  <c r="AA165" i="9" s="1"/>
  <c r="Y165" i="10" s="1"/>
  <c r="AA165" i="10" s="1"/>
  <c r="Y165" i="11" s="1"/>
  <c r="AA165" i="11" s="1"/>
  <c r="Y165" i="12" s="1"/>
  <c r="AA165" i="12" s="1"/>
  <c r="Y165" i="13" s="1"/>
  <c r="AA165" i="13" s="1"/>
  <c r="Y165" i="14" s="1"/>
  <c r="AA165" i="14" s="1"/>
  <c r="Y165" i="15" s="1"/>
  <c r="AA165" i="15" s="1"/>
  <c r="Y165" i="16" s="1"/>
  <c r="AA165" i="16" s="1"/>
  <c r="AA166" i="5"/>
  <c r="Y166" i="6" s="1"/>
  <c r="AA166" i="6" s="1"/>
  <c r="Y166" i="7" s="1"/>
  <c r="AA166" i="7" s="1"/>
  <c r="Y166" i="8" s="1"/>
  <c r="AA166" i="8" s="1"/>
  <c r="Y166" i="9" s="1"/>
  <c r="AA166" i="9" s="1"/>
  <c r="Y166" i="10" s="1"/>
  <c r="AA166" i="10" s="1"/>
  <c r="Y166" i="11" s="1"/>
  <c r="AA166" i="11" s="1"/>
  <c r="Y166" i="12" s="1"/>
  <c r="AA166" i="12" s="1"/>
  <c r="Y166" i="13" s="1"/>
  <c r="AA166" i="13" s="1"/>
  <c r="Y166" i="14" s="1"/>
  <c r="AA166" i="14" s="1"/>
  <c r="Y166" i="15" s="1"/>
  <c r="AA166" i="15" s="1"/>
  <c r="Y166" i="16" s="1"/>
  <c r="AA166" i="16" s="1"/>
  <c r="AA167" i="5"/>
  <c r="Y167" i="6" s="1"/>
  <c r="AA167" i="6" s="1"/>
  <c r="Y167" i="7" s="1"/>
  <c r="AA167" i="7" s="1"/>
  <c r="Y167" i="8" s="1"/>
  <c r="AA167" i="8" s="1"/>
  <c r="Y167" i="9" s="1"/>
  <c r="AA167" i="9" s="1"/>
  <c r="Y167" i="10" s="1"/>
  <c r="AA167" i="10" s="1"/>
  <c r="Y167" i="11" s="1"/>
  <c r="AA167" i="11" s="1"/>
  <c r="Y167" i="12" s="1"/>
  <c r="AA167" i="12" s="1"/>
  <c r="Y167" i="13" s="1"/>
  <c r="AA167" i="13" s="1"/>
  <c r="Y167" i="14" s="1"/>
  <c r="AA167" i="14" s="1"/>
  <c r="Y167" i="15" s="1"/>
  <c r="AA167" i="15" s="1"/>
  <c r="Y167" i="16" s="1"/>
  <c r="AA167" i="16" s="1"/>
  <c r="AA168" i="5"/>
  <c r="Y168" i="6" s="1"/>
  <c r="AA168" i="6" s="1"/>
  <c r="Y168" i="7" s="1"/>
  <c r="AA168" i="7" s="1"/>
  <c r="Y168" i="8" s="1"/>
  <c r="AA168" i="8" s="1"/>
  <c r="Y168" i="9" s="1"/>
  <c r="AA168" i="9" s="1"/>
  <c r="Y168" i="10" s="1"/>
  <c r="AA168" i="10" s="1"/>
  <c r="Y168" i="11" s="1"/>
  <c r="AA168" i="11" s="1"/>
  <c r="Y168" i="12" s="1"/>
  <c r="AA168" i="12" s="1"/>
  <c r="Y168" i="13" s="1"/>
  <c r="AA168" i="13" s="1"/>
  <c r="Y168" i="14" s="1"/>
  <c r="AA168" i="14" s="1"/>
  <c r="Y168" i="15" s="1"/>
  <c r="AA168" i="15" s="1"/>
  <c r="Y168" i="16" s="1"/>
  <c r="AA168" i="16" s="1"/>
  <c r="AA173" i="5"/>
  <c r="AA174" i="5"/>
  <c r="Y174" i="6" s="1"/>
  <c r="AA174" i="6" s="1"/>
  <c r="Y174" i="7" s="1"/>
  <c r="AA174" i="7" s="1"/>
  <c r="Y174" i="8" s="1"/>
  <c r="AA174" i="8" s="1"/>
  <c r="Y174" i="9" s="1"/>
  <c r="AA174" i="9" s="1"/>
  <c r="Y174" i="10" s="1"/>
  <c r="AA174" i="10" s="1"/>
  <c r="Y174" i="11" s="1"/>
  <c r="AA174" i="11" s="1"/>
  <c r="Y174" i="12" s="1"/>
  <c r="AA174" i="12" s="1"/>
  <c r="Y174" i="13" s="1"/>
  <c r="AA174" i="13" s="1"/>
  <c r="Y174" i="14" s="1"/>
  <c r="AA174" i="14" s="1"/>
  <c r="Y174" i="15" s="1"/>
  <c r="AA174" i="15" s="1"/>
  <c r="Y174" i="16" s="1"/>
  <c r="AA177" i="5"/>
  <c r="Y177" i="6" s="1"/>
  <c r="AA177" i="6" s="1"/>
  <c r="Y177" i="7" s="1"/>
  <c r="AA177" i="7" s="1"/>
  <c r="Y177" i="8" s="1"/>
  <c r="AA177" i="8" s="1"/>
  <c r="Y177" i="9" s="1"/>
  <c r="AA177" i="9" s="1"/>
  <c r="BO23" i="9" s="1"/>
  <c r="AA178" i="5"/>
  <c r="Y178" i="6" s="1"/>
  <c r="AA178" i="6" s="1"/>
  <c r="Y178" i="7" s="1"/>
  <c r="AA179" i="5"/>
  <c r="Y179" i="6" s="1"/>
  <c r="AA179" i="6" s="1"/>
  <c r="Y179" i="7" s="1"/>
  <c r="AA179" i="7" s="1"/>
  <c r="Y179" i="8" s="1"/>
  <c r="AA179" i="8" s="1"/>
  <c r="Y179" i="9" s="1"/>
  <c r="AA179" i="9" s="1"/>
  <c r="Y179" i="10" s="1"/>
  <c r="AA179" i="10" s="1"/>
  <c r="AA180" i="5"/>
  <c r="Y180" i="6" s="1"/>
  <c r="AA180" i="6" s="1"/>
  <c r="Y180" i="7" s="1"/>
  <c r="AA180" i="7" s="1"/>
  <c r="Y180" i="8" s="1"/>
  <c r="AA180" i="8" s="1"/>
  <c r="Y180" i="9" s="1"/>
  <c r="AA180" i="9" s="1"/>
  <c r="Y180" i="10" s="1"/>
  <c r="AA180" i="10" s="1"/>
  <c r="Y180" i="11" s="1"/>
  <c r="AA180" i="11" s="1"/>
  <c r="Y180" i="12" s="1"/>
  <c r="AA180" i="12" s="1"/>
  <c r="Y180" i="13" s="1"/>
  <c r="AA180" i="13" s="1"/>
  <c r="Y180" i="14" s="1"/>
  <c r="AA180" i="14" s="1"/>
  <c r="Y180" i="15" s="1"/>
  <c r="AA180" i="15" s="1"/>
  <c r="Y180" i="16" s="1"/>
  <c r="AA180" i="16" s="1"/>
  <c r="AA181" i="5"/>
  <c r="Y181" i="6" s="1"/>
  <c r="AA181" i="6" s="1"/>
  <c r="Y181" i="7" s="1"/>
  <c r="AA181" i="7" s="1"/>
  <c r="Y181" i="8" s="1"/>
  <c r="AA181" i="8" s="1"/>
  <c r="Y181" i="9" s="1"/>
  <c r="AA181" i="9" s="1"/>
  <c r="Y181" i="10" s="1"/>
  <c r="AA181" i="10" s="1"/>
  <c r="Y181" i="11" s="1"/>
  <c r="AA181" i="11" s="1"/>
  <c r="Y181" i="12" s="1"/>
  <c r="AA181" i="12" s="1"/>
  <c r="Y181" i="13" s="1"/>
  <c r="AA181" i="13" s="1"/>
  <c r="Y181" i="14" s="1"/>
  <c r="AA181" i="14" s="1"/>
  <c r="Y181" i="15" s="1"/>
  <c r="AA181" i="15" s="1"/>
  <c r="Y181" i="16" s="1"/>
  <c r="AA181" i="16" s="1"/>
  <c r="AA182" i="5"/>
  <c r="Y182" i="6" s="1"/>
  <c r="AA182" i="6" s="1"/>
  <c r="Y182" i="7" s="1"/>
  <c r="AA182" i="7" s="1"/>
  <c r="Y182" i="8" s="1"/>
  <c r="AA182" i="8" s="1"/>
  <c r="Y182" i="9" s="1"/>
  <c r="AA182" i="9" s="1"/>
  <c r="Y182" i="10" s="1"/>
  <c r="AA182" i="10" s="1"/>
  <c r="Y182" i="11" s="1"/>
  <c r="AA182" i="11" s="1"/>
  <c r="Y182" i="12" s="1"/>
  <c r="AA182" i="12" s="1"/>
  <c r="Y182" i="13" s="1"/>
  <c r="AA182" i="13" s="1"/>
  <c r="Y182" i="14" s="1"/>
  <c r="AA182" i="14" s="1"/>
  <c r="Y182" i="15" s="1"/>
  <c r="AA182" i="15" s="1"/>
  <c r="Y182" i="16" s="1"/>
  <c r="AA182" i="16" s="1"/>
  <c r="AA183" i="5"/>
  <c r="Y183" i="6" s="1"/>
  <c r="AA183" i="6" s="1"/>
  <c r="Y183" i="7" s="1"/>
  <c r="AA183" i="7" s="1"/>
  <c r="Y183" i="8" s="1"/>
  <c r="AA183" i="8" s="1"/>
  <c r="Y183" i="9" s="1"/>
  <c r="AA183" i="9" s="1"/>
  <c r="Y183" i="10" s="1"/>
  <c r="AA183" i="10" s="1"/>
  <c r="Y183" i="11" s="1"/>
  <c r="AA183" i="11" s="1"/>
  <c r="Y183" i="12" s="1"/>
  <c r="AA183" i="12" s="1"/>
  <c r="Y183" i="13" s="1"/>
  <c r="AA183" i="13" s="1"/>
  <c r="Y183" i="14" s="1"/>
  <c r="AA183" i="14" s="1"/>
  <c r="Y183" i="15" s="1"/>
  <c r="AA183" i="15" s="1"/>
  <c r="Y183" i="16" s="1"/>
  <c r="AA183" i="16" s="1"/>
  <c r="AA186" i="5"/>
  <c r="Y186" i="6" s="1"/>
  <c r="AA186" i="6" s="1"/>
  <c r="Y186" i="7" s="1"/>
  <c r="AA186" i="7" s="1"/>
  <c r="Y186" i="8" s="1"/>
  <c r="AA186" i="8" s="1"/>
  <c r="Y186" i="9" s="1"/>
  <c r="AA186" i="9" s="1"/>
  <c r="Y186" i="10" s="1"/>
  <c r="AA186" i="10" s="1"/>
  <c r="Y186" i="11" s="1"/>
  <c r="AA186" i="11" s="1"/>
  <c r="Y186" i="12" s="1"/>
  <c r="AA186" i="12" s="1"/>
  <c r="Y186" i="13" s="1"/>
  <c r="AA186" i="13" s="1"/>
  <c r="Y186" i="14" s="1"/>
  <c r="AA186" i="14" s="1"/>
  <c r="Y186" i="15" s="1"/>
  <c r="AA186" i="15" s="1"/>
  <c r="Y186" i="16" s="1"/>
  <c r="AA186" i="16" s="1"/>
  <c r="AA188" i="5"/>
  <c r="Y188" i="6" s="1"/>
  <c r="AA188" i="6" s="1"/>
  <c r="Y188" i="7" s="1"/>
  <c r="AA189" i="5"/>
  <c r="Y189" i="6" s="1"/>
  <c r="AA189" i="6" s="1"/>
  <c r="Y189" i="7" s="1"/>
  <c r="AA189" i="7" s="1"/>
  <c r="Y189" i="8" s="1"/>
  <c r="AA189" i="8" s="1"/>
  <c r="Y189" i="9" s="1"/>
  <c r="AA189" i="9" s="1"/>
  <c r="Y189" i="10" s="1"/>
  <c r="AA189" i="10" s="1"/>
  <c r="Y189" i="11" s="1"/>
  <c r="AA189" i="11" s="1"/>
  <c r="Y189" i="12" s="1"/>
  <c r="AA189" i="12" s="1"/>
  <c r="Y189" i="13" s="1"/>
  <c r="AA189" i="13" s="1"/>
  <c r="Y189" i="14" s="1"/>
  <c r="AA189" i="14" s="1"/>
  <c r="Y189" i="15" s="1"/>
  <c r="AA189" i="15" s="1"/>
  <c r="Y189" i="16" s="1"/>
  <c r="AA189" i="16" s="1"/>
  <c r="AA190" i="5"/>
  <c r="Y190" i="6" s="1"/>
  <c r="AA190" i="6" s="1"/>
  <c r="Y190" i="7" s="1"/>
  <c r="AA190" i="7" s="1"/>
  <c r="Y190" i="8" s="1"/>
  <c r="AA190" i="8" s="1"/>
  <c r="Y190" i="9" s="1"/>
  <c r="AA190" i="9" s="1"/>
  <c r="Y190" i="10" s="1"/>
  <c r="AA191" i="5"/>
  <c r="Y191" i="6" s="1"/>
  <c r="AA191" i="6" s="1"/>
  <c r="Y191" i="7" s="1"/>
  <c r="AA191" i="7" s="1"/>
  <c r="Y191" i="8" s="1"/>
  <c r="AA191" i="8" s="1"/>
  <c r="Y191" i="9" s="1"/>
  <c r="AA191" i="9" s="1"/>
  <c r="Y191" i="10" s="1"/>
  <c r="AA191" i="10" s="1"/>
  <c r="Y191" i="11" s="1"/>
  <c r="AA191" i="11" s="1"/>
  <c r="Y191" i="12" s="1"/>
  <c r="AA191" i="12" s="1"/>
  <c r="Y191" i="13" s="1"/>
  <c r="AA191" i="13" s="1"/>
  <c r="Y191" i="14" s="1"/>
  <c r="AA191" i="14" s="1"/>
  <c r="Y191" i="15" s="1"/>
  <c r="AA191" i="15" s="1"/>
  <c r="Y191" i="16" s="1"/>
  <c r="AA191" i="16" s="1"/>
  <c r="AA198" i="5"/>
  <c r="Y198" i="6" s="1"/>
  <c r="AA198" i="6" s="1"/>
  <c r="Y198" i="7" s="1"/>
  <c r="AA198" i="7" s="1"/>
  <c r="Y198" i="8" s="1"/>
  <c r="AA198" i="8" s="1"/>
  <c r="Y198" i="9" s="1"/>
  <c r="AA198" i="9" s="1"/>
  <c r="AA199" i="5"/>
  <c r="AA200" i="5"/>
  <c r="AA201" i="5"/>
  <c r="AA202" i="5"/>
  <c r="Y202" i="6" s="1"/>
  <c r="AA202" i="6" s="1"/>
  <c r="Y202" i="7" s="1"/>
  <c r="AA202" i="7" s="1"/>
  <c r="Y202" i="8" s="1"/>
  <c r="AA202" i="8" s="1"/>
  <c r="Y202" i="9" s="1"/>
  <c r="AA202" i="9" s="1"/>
  <c r="Y202" i="10" s="1"/>
  <c r="AA202" i="10" s="1"/>
  <c r="Y202" i="11" s="1"/>
  <c r="AA202" i="11" s="1"/>
  <c r="Y202" i="12" s="1"/>
  <c r="AA202" i="12" s="1"/>
  <c r="Y202" i="13" s="1"/>
  <c r="AA202" i="13" s="1"/>
  <c r="Y202" i="14" s="1"/>
  <c r="AA202" i="14" s="1"/>
  <c r="Y202" i="15" s="1"/>
  <c r="AA202" i="15" s="1"/>
  <c r="Y202" i="16" s="1"/>
  <c r="AA202" i="16" s="1"/>
  <c r="AA203" i="5"/>
  <c r="Y203" i="6" s="1"/>
  <c r="AA203" i="6" s="1"/>
  <c r="Y203" i="7" s="1"/>
  <c r="AA203" i="7" s="1"/>
  <c r="Y203" i="8" s="1"/>
  <c r="AA203" i="8" s="1"/>
  <c r="Y203" i="9" s="1"/>
  <c r="AA203" i="9" s="1"/>
  <c r="Y203" i="10" s="1"/>
  <c r="AA203" i="10" s="1"/>
  <c r="Y203" i="11" s="1"/>
  <c r="AA203" i="11" s="1"/>
  <c r="Y203" i="12" s="1"/>
  <c r="AA203" i="12" s="1"/>
  <c r="Y203" i="13" s="1"/>
  <c r="AA203" i="13" s="1"/>
  <c r="Y203" i="14" s="1"/>
  <c r="AA203" i="14" s="1"/>
  <c r="Y203" i="15" s="1"/>
  <c r="AA203" i="15" s="1"/>
  <c r="Y203" i="16" s="1"/>
  <c r="AA203" i="16" s="1"/>
  <c r="AA204" i="5"/>
  <c r="Y204" i="6" s="1"/>
  <c r="AA204" i="6" s="1"/>
  <c r="Y204" i="7" s="1"/>
  <c r="AA204" i="7" s="1"/>
  <c r="Y204" i="8" s="1"/>
  <c r="AA204" i="8" s="1"/>
  <c r="Y204" i="9" s="1"/>
  <c r="AA204" i="9" s="1"/>
  <c r="Y204" i="10" s="1"/>
  <c r="AA204" i="10" s="1"/>
  <c r="Y204" i="11" s="1"/>
  <c r="AA204" i="11" s="1"/>
  <c r="Y204" i="12" s="1"/>
  <c r="AA204" i="12" s="1"/>
  <c r="Y204" i="13" s="1"/>
  <c r="AA204" i="13" s="1"/>
  <c r="Y204" i="14" s="1"/>
  <c r="AA204" i="14" s="1"/>
  <c r="Y204" i="15" s="1"/>
  <c r="AA204" i="15" s="1"/>
  <c r="AA206" i="5"/>
  <c r="AA207" i="5"/>
  <c r="Y207" i="6" s="1"/>
  <c r="AA207" i="6" s="1"/>
  <c r="Y207" i="7" s="1"/>
  <c r="AA207" i="7" s="1"/>
  <c r="Y207" i="8" s="1"/>
  <c r="AA207" i="8" s="1"/>
  <c r="Y207" i="9" s="1"/>
  <c r="AA207" i="9" s="1"/>
  <c r="Y207" i="10" s="1"/>
  <c r="AA207" i="10" s="1"/>
  <c r="Y207" i="11" s="1"/>
  <c r="AA207" i="11" s="1"/>
  <c r="Y207" i="12" s="1"/>
  <c r="AA207" i="12" s="1"/>
  <c r="Y207" i="13" s="1"/>
  <c r="AA207" i="13" s="1"/>
  <c r="Y207" i="14" s="1"/>
  <c r="AA207" i="14" s="1"/>
  <c r="Y207" i="15" s="1"/>
  <c r="AA207" i="15" s="1"/>
  <c r="Y207" i="16" s="1"/>
  <c r="AA207" i="16" s="1"/>
  <c r="AA212" i="5"/>
  <c r="Y212" i="6" s="1"/>
  <c r="AA212" i="6" s="1"/>
  <c r="Y212" i="7" s="1"/>
  <c r="AA213" i="5"/>
  <c r="Y213" i="6" s="1"/>
  <c r="AA213" i="6" s="1"/>
  <c r="Y213" i="7" s="1"/>
  <c r="AA213" i="7" s="1"/>
  <c r="Y213" i="8" s="1"/>
  <c r="AA213" i="8" s="1"/>
  <c r="Y213" i="9" s="1"/>
  <c r="AA213" i="9" s="1"/>
  <c r="Y213" i="10" s="1"/>
  <c r="AA213" i="10" s="1"/>
  <c r="AA214" i="5"/>
  <c r="Y214" i="6" s="1"/>
  <c r="AA214" i="6" s="1"/>
  <c r="Y214" i="7" s="1"/>
  <c r="AA214" i="7" s="1"/>
  <c r="Y214" i="8" s="1"/>
  <c r="AA214" i="8" s="1"/>
  <c r="Y214" i="9" s="1"/>
  <c r="AA214" i="9" s="1"/>
  <c r="Y214" i="10" s="1"/>
  <c r="AA214" i="10" s="1"/>
  <c r="Y214" i="11" s="1"/>
  <c r="AA214" i="11" s="1"/>
  <c r="Y214" i="12" s="1"/>
  <c r="AA214" i="12" s="1"/>
  <c r="Y214" i="13" s="1"/>
  <c r="AA214" i="13" s="1"/>
  <c r="Y214" i="14" s="1"/>
  <c r="AA214" i="14" s="1"/>
  <c r="Y214" i="15" s="1"/>
  <c r="AA214" i="15" s="1"/>
  <c r="Y214" i="16" s="1"/>
  <c r="AA214" i="16" s="1"/>
  <c r="AA215" i="5"/>
  <c r="Y215" i="6" s="1"/>
  <c r="AA215" i="6" s="1"/>
  <c r="Y215" i="7" s="1"/>
  <c r="AA215" i="7" s="1"/>
  <c r="Y215" i="8" s="1"/>
  <c r="AA215" i="8" s="1"/>
  <c r="Y215" i="9" s="1"/>
  <c r="AA215" i="9" s="1"/>
  <c r="AA216" i="5"/>
  <c r="Y216" i="6" s="1"/>
  <c r="AA216" i="6" s="1"/>
  <c r="Y216" i="7" s="1"/>
  <c r="AA216" i="7" s="1"/>
  <c r="Y216" i="8" s="1"/>
  <c r="AA216" i="8" s="1"/>
  <c r="Y216" i="9" s="1"/>
  <c r="AA216" i="9" s="1"/>
  <c r="Y216" i="10" s="1"/>
  <c r="AA216" i="10" s="1"/>
  <c r="Y216" i="11" s="1"/>
  <c r="AA216" i="11" s="1"/>
  <c r="Y216" i="12" s="1"/>
  <c r="AA216" i="12" s="1"/>
  <c r="Y216" i="13" s="1"/>
  <c r="AA216" i="13" s="1"/>
  <c r="Y216" i="14" s="1"/>
  <c r="AA216" i="14" s="1"/>
  <c r="Y216" i="15" s="1"/>
  <c r="AA216" i="15" s="1"/>
  <c r="Y216" i="16" s="1"/>
  <c r="AA216" i="16" s="1"/>
  <c r="AA217" i="5"/>
  <c r="AA218" i="5"/>
  <c r="Y218" i="6" s="1"/>
  <c r="AA218" i="6" s="1"/>
  <c r="Y218" i="7" s="1"/>
  <c r="AA218" i="7" s="1"/>
  <c r="Y218" i="8" s="1"/>
  <c r="AA218" i="8" s="1"/>
  <c r="Y218" i="9" s="1"/>
  <c r="AA218" i="9" s="1"/>
  <c r="Y218" i="10" s="1"/>
  <c r="AA218" i="10" s="1"/>
  <c r="Y218" i="11" s="1"/>
  <c r="AA218" i="11" s="1"/>
  <c r="Y218" i="12" s="1"/>
  <c r="AA218" i="12" s="1"/>
  <c r="Y218" i="13" s="1"/>
  <c r="AA218" i="13" s="1"/>
  <c r="Y218" i="14" s="1"/>
  <c r="AA218" i="14" s="1"/>
  <c r="Y218" i="15" s="1"/>
  <c r="AA218" i="15" s="1"/>
  <c r="Y218" i="16" s="1"/>
  <c r="AA218" i="16" s="1"/>
  <c r="AA223" i="5"/>
  <c r="Y223" i="6" s="1"/>
  <c r="AA223" i="6" s="1"/>
  <c r="Y223" i="7" s="1"/>
  <c r="AA224" i="5"/>
  <c r="Y224" i="6" s="1"/>
  <c r="AA224" i="6" s="1"/>
  <c r="Y224" i="7" s="1"/>
  <c r="AA224" i="7" s="1"/>
  <c r="Y224" i="8" s="1"/>
  <c r="AA224" i="8" s="1"/>
  <c r="Y224" i="9" s="1"/>
  <c r="AA224" i="9" s="1"/>
  <c r="Y224" i="10" s="1"/>
  <c r="AA224" i="10" s="1"/>
  <c r="Y224" i="11" s="1"/>
  <c r="AA224" i="11" s="1"/>
  <c r="Y224" i="12" s="1"/>
  <c r="AA224" i="12" s="1"/>
  <c r="Y224" i="13" s="1"/>
  <c r="AA224" i="13" s="1"/>
  <c r="Y224" i="14" s="1"/>
  <c r="AA224" i="14" s="1"/>
  <c r="Y224" i="15" s="1"/>
  <c r="AA224" i="15" s="1"/>
  <c r="Y224" i="16" s="1"/>
  <c r="AA224" i="16" s="1"/>
  <c r="AA225" i="5"/>
  <c r="Y225" i="6" s="1"/>
  <c r="AA225" i="6" s="1"/>
  <c r="Y225" i="7" s="1"/>
  <c r="AA225" i="7" s="1"/>
  <c r="Y225" i="8" s="1"/>
  <c r="AA225" i="8" s="1"/>
  <c r="Y225" i="9" s="1"/>
  <c r="AA225" i="9" s="1"/>
  <c r="Y225" i="10" s="1"/>
  <c r="AA228" i="5"/>
  <c r="Y228" i="6" s="1"/>
  <c r="AA228" i="6" s="1"/>
  <c r="Y228" i="7" s="1"/>
  <c r="AA228" i="7" s="1"/>
  <c r="Y228" i="8" s="1"/>
  <c r="AA228" i="8" s="1"/>
  <c r="Y228" i="9" s="1"/>
  <c r="AA228" i="9" s="1"/>
  <c r="Y228" i="10" s="1"/>
  <c r="AA228" i="10" s="1"/>
  <c r="Y228" i="11" s="1"/>
  <c r="AA228" i="11" s="1"/>
  <c r="Y228" i="12" s="1"/>
  <c r="AA228" i="12" s="1"/>
  <c r="Y228" i="13" s="1"/>
  <c r="AA228" i="13" s="1"/>
  <c r="Y228" i="14" s="1"/>
  <c r="AA228" i="14" s="1"/>
  <c r="Y228" i="15" s="1"/>
  <c r="AA228" i="15" s="1"/>
  <c r="Y228" i="16" s="1"/>
  <c r="AA228" i="16" s="1"/>
  <c r="AA229" i="5"/>
  <c r="Y229" i="6" s="1"/>
  <c r="AA229" i="6" s="1"/>
  <c r="Y229" i="7" s="1"/>
  <c r="AA229" i="7" s="1"/>
  <c r="Y229" i="8" s="1"/>
  <c r="AA229" i="8" s="1"/>
  <c r="Y229" i="9" s="1"/>
  <c r="AA229" i="9" s="1"/>
  <c r="AA230" i="5"/>
  <c r="Y230" i="6" s="1"/>
  <c r="AA236" i="5"/>
  <c r="AA237" i="5"/>
  <c r="Y237" i="6" s="1"/>
  <c r="AA237" i="6" s="1"/>
  <c r="AA238" i="5"/>
  <c r="Y238" i="6" s="1"/>
  <c r="AA238" i="6" s="1"/>
  <c r="Y238" i="7" s="1"/>
  <c r="AA238" i="7" s="1"/>
  <c r="Y238" i="8" s="1"/>
  <c r="AA238" i="8" s="1"/>
  <c r="Y238" i="9" s="1"/>
  <c r="AA238" i="9" s="1"/>
  <c r="Y238" i="10" s="1"/>
  <c r="AA238" i="10" s="1"/>
  <c r="Y238" i="11" s="1"/>
  <c r="AA238" i="11" s="1"/>
  <c r="Y238" i="12" s="1"/>
  <c r="AA238" i="12" s="1"/>
  <c r="Y238" i="13" s="1"/>
  <c r="AA238" i="13" s="1"/>
  <c r="Y238" i="14" s="1"/>
  <c r="AA238" i="14" s="1"/>
  <c r="Y238" i="15" s="1"/>
  <c r="AA238" i="15" s="1"/>
  <c r="Y238" i="16" s="1"/>
  <c r="AA238" i="16" s="1"/>
  <c r="AA239" i="5"/>
  <c r="Y239" i="6" s="1"/>
  <c r="AA239" i="6" s="1"/>
  <c r="Y239" i="7" s="1"/>
  <c r="AA239" i="7" s="1"/>
  <c r="Y239" i="8" s="1"/>
  <c r="AA239" i="8" s="1"/>
  <c r="Y239" i="9" s="1"/>
  <c r="AA239" i="9" s="1"/>
  <c r="Y239" i="10" s="1"/>
  <c r="AA239" i="10" s="1"/>
  <c r="Y239" i="11" s="1"/>
  <c r="AA239" i="11" s="1"/>
  <c r="Y239" i="12" s="1"/>
  <c r="AA239" i="12" s="1"/>
  <c r="Y239" i="13" s="1"/>
  <c r="AA239" i="13" s="1"/>
  <c r="Y239" i="14" s="1"/>
  <c r="AA239" i="14" s="1"/>
  <c r="Y239" i="15" s="1"/>
  <c r="AA239" i="15" s="1"/>
  <c r="Y239" i="16" s="1"/>
  <c r="AA239" i="16" s="1"/>
  <c r="AA240" i="5"/>
  <c r="Y240" i="6" s="1"/>
  <c r="AA240" i="6" s="1"/>
  <c r="Y240" i="7" s="1"/>
  <c r="AA240" i="7" s="1"/>
  <c r="Y240" i="8" s="1"/>
  <c r="AA240" i="8" s="1"/>
  <c r="Y240" i="9" s="1"/>
  <c r="AA240" i="9" s="1"/>
  <c r="Y240" i="10" s="1"/>
  <c r="AA240" i="10" s="1"/>
  <c r="Y240" i="11" s="1"/>
  <c r="AA240" i="11" s="1"/>
  <c r="Y240" i="12" s="1"/>
  <c r="AA240" i="12" s="1"/>
  <c r="AA241" i="5"/>
  <c r="Y241" i="6" s="1"/>
  <c r="AA241" i="6" s="1"/>
  <c r="Y241" i="7" s="1"/>
  <c r="AA241" i="7" s="1"/>
  <c r="Y241" i="8" s="1"/>
  <c r="AA241" i="8" s="1"/>
  <c r="Y241" i="9" s="1"/>
  <c r="AA241" i="9" s="1"/>
  <c r="Y241" i="10" s="1"/>
  <c r="AA241" i="10" s="1"/>
  <c r="Y241" i="11" s="1"/>
  <c r="AA241" i="11" s="1"/>
  <c r="Y241" i="12" s="1"/>
  <c r="AA241" i="12" s="1"/>
  <c r="Y241" i="13" s="1"/>
  <c r="AA241" i="13" s="1"/>
  <c r="Y241" i="14" s="1"/>
  <c r="AA241" i="14" s="1"/>
  <c r="Y241" i="15" s="1"/>
  <c r="AA241" i="15" s="1"/>
  <c r="Y241" i="16" s="1"/>
  <c r="AA241" i="16" s="1"/>
  <c r="AA244" i="5"/>
  <c r="AA245" i="5"/>
  <c r="AA246" i="5"/>
  <c r="AA247" i="5"/>
  <c r="Y247" i="6" s="1"/>
  <c r="AA247" i="6" s="1"/>
  <c r="Y247" i="7" s="1"/>
  <c r="AA247" i="7" s="1"/>
  <c r="Y247" i="8" s="1"/>
  <c r="AA247" i="8" s="1"/>
  <c r="Y247" i="9" s="1"/>
  <c r="AA247" i="9" s="1"/>
  <c r="Y247" i="10" s="1"/>
  <c r="AA247" i="10" s="1"/>
  <c r="Y247" i="11" s="1"/>
  <c r="AA247" i="11" s="1"/>
  <c r="Y247" i="12" s="1"/>
  <c r="AA247" i="12" s="1"/>
  <c r="Y247" i="13" s="1"/>
  <c r="AA247" i="13" s="1"/>
  <c r="Y247" i="14" s="1"/>
  <c r="AA247" i="14" s="1"/>
  <c r="Y247" i="15" s="1"/>
  <c r="AA247" i="15" s="1"/>
  <c r="Y247" i="16" s="1"/>
  <c r="AA247" i="16" s="1"/>
  <c r="AA248" i="5"/>
  <c r="Y248" i="6" s="1"/>
  <c r="AA248" i="6" s="1"/>
  <c r="Y248" i="7" s="1"/>
  <c r="AA248" i="7" s="1"/>
  <c r="Y248" i="8" s="1"/>
  <c r="AA248" i="8" s="1"/>
  <c r="Y248" i="9" s="1"/>
  <c r="AA248" i="9" s="1"/>
  <c r="Y248" i="10" s="1"/>
  <c r="AA248" i="10" s="1"/>
  <c r="Y248" i="11" s="1"/>
  <c r="AA248" i="11" s="1"/>
  <c r="Y248" i="12" s="1"/>
  <c r="AA248" i="12" s="1"/>
  <c r="Y248" i="13" s="1"/>
  <c r="AA248" i="13" s="1"/>
  <c r="Y248" i="14" s="1"/>
  <c r="AA248" i="14" s="1"/>
  <c r="Y248" i="15" s="1"/>
  <c r="AA248" i="15" s="1"/>
  <c r="Y248" i="16" s="1"/>
  <c r="AA248" i="16" s="1"/>
  <c r="AA249" i="5"/>
  <c r="Y249" i="6" s="1"/>
  <c r="AA249" i="6" s="1"/>
  <c r="Y249" i="7" s="1"/>
  <c r="AA249" i="7" s="1"/>
  <c r="Y249" i="8" s="1"/>
  <c r="AA249" i="8" s="1"/>
  <c r="Y249" i="9" s="1"/>
  <c r="AA249" i="9" s="1"/>
  <c r="Y249" i="10" s="1"/>
  <c r="AA249" i="10" s="1"/>
  <c r="Y249" i="11" s="1"/>
  <c r="AA249" i="11" s="1"/>
  <c r="Y249" i="12" s="1"/>
  <c r="AA249" i="12" s="1"/>
  <c r="Y249" i="13" s="1"/>
  <c r="AA249" i="13" s="1"/>
  <c r="Y249" i="14" s="1"/>
  <c r="AA249" i="14" s="1"/>
  <c r="Y249" i="15" s="1"/>
  <c r="AA249" i="15" s="1"/>
  <c r="Y249" i="16" s="1"/>
  <c r="AA249" i="16" s="1"/>
  <c r="AA250" i="5"/>
  <c r="Y250" i="6" s="1"/>
  <c r="AA250" i="6" s="1"/>
  <c r="Y250" i="7" s="1"/>
  <c r="AA250" i="7" s="1"/>
  <c r="Y250" i="8" s="1"/>
  <c r="AA250" i="8" s="1"/>
  <c r="Y250" i="9" s="1"/>
  <c r="AA250" i="9" s="1"/>
  <c r="Y250" i="10" s="1"/>
  <c r="AA250" i="10" s="1"/>
  <c r="Y250" i="11" s="1"/>
  <c r="AA250" i="11" s="1"/>
  <c r="Y250" i="12" s="1"/>
  <c r="AA250" i="12" s="1"/>
  <c r="Y250" i="13" s="1"/>
  <c r="AA250" i="13" s="1"/>
  <c r="AA251" i="5"/>
  <c r="Y251" i="6" s="1"/>
  <c r="AA251" i="6" s="1"/>
  <c r="Y251" i="7" s="1"/>
  <c r="AA251" i="7" s="1"/>
  <c r="Y251" i="8" s="1"/>
  <c r="AA251" i="8" s="1"/>
  <c r="Y251" i="9" s="1"/>
  <c r="AA251" i="9" s="1"/>
  <c r="Y251" i="10" s="1"/>
  <c r="AA251" i="10" s="1"/>
  <c r="Y251" i="11" s="1"/>
  <c r="AA251" i="11" s="1"/>
  <c r="Y251" i="12" s="1"/>
  <c r="AA251" i="12" s="1"/>
  <c r="Y251" i="13" s="1"/>
  <c r="AA251" i="13" s="1"/>
  <c r="Y251" i="14" s="1"/>
  <c r="AA251" i="14" s="1"/>
  <c r="Y251" i="15" s="1"/>
  <c r="AA252" i="5"/>
  <c r="Y252" i="6" s="1"/>
  <c r="AA252" i="6" s="1"/>
  <c r="Y252" i="7" s="1"/>
  <c r="AA252" i="7" s="1"/>
  <c r="Y252" i="8" s="1"/>
  <c r="AA252" i="8" s="1"/>
  <c r="Y252" i="9" s="1"/>
  <c r="AA252" i="9" s="1"/>
  <c r="Y252" i="10" s="1"/>
  <c r="AA252" i="10" s="1"/>
  <c r="Y252" i="11" s="1"/>
  <c r="AA252" i="11" s="1"/>
  <c r="Y252" i="12" s="1"/>
  <c r="AA252" i="12" s="1"/>
  <c r="Y252" i="13" s="1"/>
  <c r="AA252" i="13" s="1"/>
  <c r="Y252" i="14" s="1"/>
  <c r="AA252" i="14" s="1"/>
  <c r="Y252" i="15" s="1"/>
  <c r="AA252" i="15" s="1"/>
  <c r="Y252" i="16" s="1"/>
  <c r="AA252" i="16" s="1"/>
  <c r="AA253" i="5"/>
  <c r="Y253" i="6" s="1"/>
  <c r="AA253" i="6" s="1"/>
  <c r="Y253" i="7" s="1"/>
  <c r="AA253" i="7" s="1"/>
  <c r="Y253" i="8" s="1"/>
  <c r="AA253" i="8" s="1"/>
  <c r="Y253" i="9" s="1"/>
  <c r="AA253" i="9" s="1"/>
  <c r="Y253" i="10" s="1"/>
  <c r="AA253" i="10" s="1"/>
  <c r="Y253" i="11" s="1"/>
  <c r="AA253" i="11" s="1"/>
  <c r="Y253" i="12" s="1"/>
  <c r="AA253" i="12" s="1"/>
  <c r="Y253" i="13" s="1"/>
  <c r="AA253" i="13" s="1"/>
  <c r="Y253" i="14" s="1"/>
  <c r="AA253" i="14" s="1"/>
  <c r="Y253" i="15" s="1"/>
  <c r="AA253" i="15" s="1"/>
  <c r="Y253" i="16" s="1"/>
  <c r="AA253" i="16" s="1"/>
  <c r="AA254" i="5"/>
  <c r="Y254" i="6" s="1"/>
  <c r="AA254" i="6" s="1"/>
  <c r="Y254" i="7" s="1"/>
  <c r="AA254" i="7" s="1"/>
  <c r="Y254" i="8" s="1"/>
  <c r="AA254" i="8" s="1"/>
  <c r="Y254" i="9" s="1"/>
  <c r="AA254" i="9" s="1"/>
  <c r="Y254" i="10" s="1"/>
  <c r="AA254" i="10" s="1"/>
  <c r="Y254" i="11" s="1"/>
  <c r="AA254" i="11" s="1"/>
  <c r="Y254" i="12" s="1"/>
  <c r="AA254" i="12" s="1"/>
  <c r="AA255" i="5"/>
  <c r="Y255" i="6" s="1"/>
  <c r="AA255" i="6" s="1"/>
  <c r="Y255" i="7" s="1"/>
  <c r="AA255" i="7" s="1"/>
  <c r="Y255" i="8" s="1"/>
  <c r="AA255" i="8" s="1"/>
  <c r="Y255" i="9" s="1"/>
  <c r="AA255" i="9" s="1"/>
  <c r="Y255" i="10" s="1"/>
  <c r="AA255" i="10" s="1"/>
  <c r="Y255" i="11" s="1"/>
  <c r="AA255" i="11" s="1"/>
  <c r="Y255" i="12" s="1"/>
  <c r="AA255" i="12" s="1"/>
  <c r="Y255" i="13" s="1"/>
  <c r="AA255" i="13" s="1"/>
  <c r="Y255" i="14" s="1"/>
  <c r="AA255" i="14" s="1"/>
  <c r="Y255" i="15" s="1"/>
  <c r="AA255" i="15" s="1"/>
  <c r="Y255" i="16" s="1"/>
  <c r="AA255" i="16" s="1"/>
  <c r="AA256" i="5"/>
  <c r="Y256" i="6" s="1"/>
  <c r="AA256" i="6" s="1"/>
  <c r="Y256" i="7" s="1"/>
  <c r="AA256" i="7" s="1"/>
  <c r="Y256" i="8" s="1"/>
  <c r="AA256" i="8" s="1"/>
  <c r="Y256" i="9" s="1"/>
  <c r="AA256" i="9" s="1"/>
  <c r="Y256" i="10" s="1"/>
  <c r="AA256" i="10" s="1"/>
  <c r="Y256" i="11" s="1"/>
  <c r="AA256" i="11" s="1"/>
  <c r="Y256" i="12" s="1"/>
  <c r="AA256" i="12" s="1"/>
  <c r="Y256" i="13" s="1"/>
  <c r="AA256" i="13" s="1"/>
  <c r="Y256" i="14" s="1"/>
  <c r="AA256" i="14" s="1"/>
  <c r="Y256" i="15" s="1"/>
  <c r="AA256" i="15" s="1"/>
  <c r="Y256" i="16" s="1"/>
  <c r="AA256" i="16" s="1"/>
  <c r="H78" i="16"/>
  <c r="K12" i="5"/>
  <c r="L12" i="5" s="1"/>
  <c r="J12" i="6" s="1"/>
  <c r="K12" i="6"/>
  <c r="K12" i="7"/>
  <c r="K13" i="5"/>
  <c r="L13" i="5" s="1"/>
  <c r="J13" i="6" s="1"/>
  <c r="K13" i="6"/>
  <c r="K13" i="7"/>
  <c r="K14" i="5"/>
  <c r="L14" i="5" s="1"/>
  <c r="J14" i="6" s="1"/>
  <c r="K14" i="6"/>
  <c r="K14" i="7"/>
  <c r="K15" i="5"/>
  <c r="L15" i="5" s="1"/>
  <c r="J15" i="6" s="1"/>
  <c r="K15" i="6"/>
  <c r="K15" i="7"/>
  <c r="L23" i="5"/>
  <c r="J23" i="6" s="1"/>
  <c r="L23" i="6" s="1"/>
  <c r="J23" i="7" s="1"/>
  <c r="L23" i="7" s="1"/>
  <c r="J23" i="8" s="1"/>
  <c r="L23" i="8" s="1"/>
  <c r="J23" i="9" s="1"/>
  <c r="L23" i="9" s="1"/>
  <c r="J23" i="10" s="1"/>
  <c r="L23" i="10" s="1"/>
  <c r="J23" i="11" s="1"/>
  <c r="L23" i="11" s="1"/>
  <c r="J23" i="12" s="1"/>
  <c r="L23" i="12" s="1"/>
  <c r="J23" i="13" s="1"/>
  <c r="L23" i="13" s="1"/>
  <c r="J23" i="14" s="1"/>
  <c r="L23" i="14" s="1"/>
  <c r="L24" i="5"/>
  <c r="L26" i="5"/>
  <c r="J26" i="6" s="1"/>
  <c r="L26" i="6" s="1"/>
  <c r="J26" i="7" s="1"/>
  <c r="L26" i="7" s="1"/>
  <c r="L27" i="5"/>
  <c r="J27" i="6" s="1"/>
  <c r="L30" i="5"/>
  <c r="J30" i="6" s="1"/>
  <c r="L30" i="6" s="1"/>
  <c r="J30" i="7" s="1"/>
  <c r="L30" i="7" s="1"/>
  <c r="J30" i="8" s="1"/>
  <c r="L31" i="5"/>
  <c r="J31" i="6" s="1"/>
  <c r="L31" i="6" s="1"/>
  <c r="J31" i="7" s="1"/>
  <c r="L31" i="7" s="1"/>
  <c r="J31" i="8" s="1"/>
  <c r="L31" i="8" s="1"/>
  <c r="J31" i="9" s="1"/>
  <c r="L31" i="9" s="1"/>
  <c r="J31" i="10" s="1"/>
  <c r="L33" i="5"/>
  <c r="L34" i="5"/>
  <c r="J34" i="6" s="1"/>
  <c r="L34" i="6" s="1"/>
  <c r="J34" i="7" s="1"/>
  <c r="L34" i="7" s="1"/>
  <c r="J34" i="8" s="1"/>
  <c r="L34" i="8" s="1"/>
  <c r="J34" i="9" s="1"/>
  <c r="L34" i="9" s="1"/>
  <c r="J34" i="10" s="1"/>
  <c r="L34" i="10" s="1"/>
  <c r="J34" i="11" s="1"/>
  <c r="L34" i="11" s="1"/>
  <c r="J34" i="12" s="1"/>
  <c r="L34" i="12" s="1"/>
  <c r="J34" i="13" s="1"/>
  <c r="L34" i="13" s="1"/>
  <c r="J34" i="14" s="1"/>
  <c r="L34" i="14" s="1"/>
  <c r="J34" i="15" s="1"/>
  <c r="L36" i="5"/>
  <c r="J36" i="6" s="1"/>
  <c r="L36" i="6" s="1"/>
  <c r="J36" i="7" s="1"/>
  <c r="L36" i="7" s="1"/>
  <c r="J36" i="8" s="1"/>
  <c r="L37" i="5"/>
  <c r="J37" i="6" s="1"/>
  <c r="L37" i="6" s="1"/>
  <c r="J37" i="7" s="1"/>
  <c r="L37" i="7" s="1"/>
  <c r="J37" i="8" s="1"/>
  <c r="L37" i="8" s="1"/>
  <c r="J37" i="9" s="1"/>
  <c r="L37" i="9" s="1"/>
  <c r="L41" i="5"/>
  <c r="L43" i="5"/>
  <c r="J43" i="6" s="1"/>
  <c r="L44" i="5"/>
  <c r="J44" i="6" s="1"/>
  <c r="L44" i="6" s="1"/>
  <c r="J44" i="7" s="1"/>
  <c r="L44" i="7" s="1"/>
  <c r="L46" i="5"/>
  <c r="J46" i="6" s="1"/>
  <c r="L46" i="6" s="1"/>
  <c r="J46" i="7" s="1"/>
  <c r="L46" i="7" s="1"/>
  <c r="J46" i="8" s="1"/>
  <c r="L46" i="8" s="1"/>
  <c r="J46" i="9" s="1"/>
  <c r="L46" i="9" s="1"/>
  <c r="J46" i="10" s="1"/>
  <c r="L46" i="10" s="1"/>
  <c r="J46" i="11" s="1"/>
  <c r="L46" i="11" s="1"/>
  <c r="J46" i="12" s="1"/>
  <c r="L46" i="12" s="1"/>
  <c r="J46" i="13" s="1"/>
  <c r="L46" i="13" s="1"/>
  <c r="J46" i="14" s="1"/>
  <c r="L46" i="14" s="1"/>
  <c r="J46" i="15" s="1"/>
  <c r="L47" i="5"/>
  <c r="L49" i="5"/>
  <c r="L50" i="5"/>
  <c r="J50" i="6" s="1"/>
  <c r="L50" i="6" s="1"/>
  <c r="J50" i="7" s="1"/>
  <c r="L52" i="5"/>
  <c r="J52" i="6" s="1"/>
  <c r="L52" i="6" s="1"/>
  <c r="J52" i="7" s="1"/>
  <c r="L52" i="7" s="1"/>
  <c r="J52" i="8" s="1"/>
  <c r="L52" i="8" s="1"/>
  <c r="J52" i="9" s="1"/>
  <c r="L52" i="9" s="1"/>
  <c r="J52" i="10" s="1"/>
  <c r="L52" i="10" s="1"/>
  <c r="J52" i="11" s="1"/>
  <c r="L52" i="11" s="1"/>
  <c r="J52" i="12" s="1"/>
  <c r="L52" i="12" s="1"/>
  <c r="J52" i="13" s="1"/>
  <c r="L52" i="13" s="1"/>
  <c r="J52" i="14" s="1"/>
  <c r="L52" i="14" s="1"/>
  <c r="J52" i="15" s="1"/>
  <c r="L52" i="15" s="1"/>
  <c r="J52" i="16" s="1"/>
  <c r="L52" i="16" s="1"/>
  <c r="L53" i="5"/>
  <c r="J53" i="6" s="1"/>
  <c r="L53" i="6" s="1"/>
  <c r="L55" i="5"/>
  <c r="J55" i="6" s="1"/>
  <c r="L55" i="6" s="1"/>
  <c r="L56" i="5"/>
  <c r="J56" i="6" s="1"/>
  <c r="L56" i="6" s="1"/>
  <c r="J56" i="7" s="1"/>
  <c r="L56" i="7" s="1"/>
  <c r="J56" i="8" s="1"/>
  <c r="L58" i="5"/>
  <c r="J58" i="6" s="1"/>
  <c r="L58" i="6" s="1"/>
  <c r="J58" i="7" s="1"/>
  <c r="L58" i="7" s="1"/>
  <c r="J58" i="8" s="1"/>
  <c r="L58" i="8" s="1"/>
  <c r="J58" i="9" s="1"/>
  <c r="L58" i="9" s="1"/>
  <c r="J58" i="10" s="1"/>
  <c r="L58" i="10" s="1"/>
  <c r="J58" i="11" s="1"/>
  <c r="L58" i="11" s="1"/>
  <c r="J58" i="12" s="1"/>
  <c r="L58" i="12" s="1"/>
  <c r="J58" i="13" s="1"/>
  <c r="L58" i="13" s="1"/>
  <c r="J58" i="14" s="1"/>
  <c r="L58" i="14" s="1"/>
  <c r="J58" i="15" s="1"/>
  <c r="L58" i="15" s="1"/>
  <c r="J58" i="16" s="1"/>
  <c r="L58" i="16" s="1"/>
  <c r="L59" i="5"/>
  <c r="L61" i="5"/>
  <c r="L62" i="5"/>
  <c r="J62" i="6" s="1"/>
  <c r="L62" i="6" s="1"/>
  <c r="J62" i="7" s="1"/>
  <c r="L64" i="5"/>
  <c r="J64" i="6" s="1"/>
  <c r="L64" i="6" s="1"/>
  <c r="J64" i="7" s="1"/>
  <c r="L64" i="7" s="1"/>
  <c r="J64" i="8" s="1"/>
  <c r="L64" i="8" s="1"/>
  <c r="J64" i="9" s="1"/>
  <c r="L64" i="9" s="1"/>
  <c r="J64" i="10" s="1"/>
  <c r="L64" i="10" s="1"/>
  <c r="J64" i="11" s="1"/>
  <c r="L64" i="11" s="1"/>
  <c r="J64" i="12" s="1"/>
  <c r="L64" i="12" s="1"/>
  <c r="J64" i="13" s="1"/>
  <c r="L64" i="13" s="1"/>
  <c r="J64" i="14" s="1"/>
  <c r="L64" i="14" s="1"/>
  <c r="J64" i="15" s="1"/>
  <c r="L64" i="15" s="1"/>
  <c r="J64" i="16" s="1"/>
  <c r="L64" i="16" s="1"/>
  <c r="L65" i="5"/>
  <c r="J65" i="6" s="1"/>
  <c r="L65" i="6" s="1"/>
  <c r="J65" i="7" s="1"/>
  <c r="L65" i="7" s="1"/>
  <c r="L67" i="5"/>
  <c r="J67" i="6" s="1"/>
  <c r="L68" i="5"/>
  <c r="J68" i="6" s="1"/>
  <c r="L68" i="6" s="1"/>
  <c r="J68" i="7" s="1"/>
  <c r="L68" i="7" s="1"/>
  <c r="L70" i="5"/>
  <c r="J70" i="6" s="1"/>
  <c r="L70" i="6" s="1"/>
  <c r="J70" i="7" s="1"/>
  <c r="L70" i="7" s="1"/>
  <c r="J70" i="8" s="1"/>
  <c r="L70" i="8" s="1"/>
  <c r="J70" i="9" s="1"/>
  <c r="L70" i="9" s="1"/>
  <c r="J70" i="10" s="1"/>
  <c r="L70" i="10" s="1"/>
  <c r="J70" i="11" s="1"/>
  <c r="L70" i="11" s="1"/>
  <c r="J70" i="12" s="1"/>
  <c r="L70" i="12" s="1"/>
  <c r="J70" i="13" s="1"/>
  <c r="L70" i="13" s="1"/>
  <c r="J70" i="14" s="1"/>
  <c r="L70" i="14" s="1"/>
  <c r="J70" i="15" s="1"/>
  <c r="L70" i="15" s="1"/>
  <c r="J70" i="16" s="1"/>
  <c r="L70" i="16" s="1"/>
  <c r="L71" i="5"/>
  <c r="J71" i="6" s="1"/>
  <c r="L71" i="6" s="1"/>
  <c r="J71" i="7" s="1"/>
  <c r="L71" i="7" s="1"/>
  <c r="L73" i="5"/>
  <c r="J73" i="6" s="1"/>
  <c r="L74" i="5"/>
  <c r="J74" i="6" s="1"/>
  <c r="L74" i="6" s="1"/>
  <c r="J74" i="7" s="1"/>
  <c r="L74" i="7" s="1"/>
  <c r="J74" i="8" s="1"/>
  <c r="L74" i="8" s="1"/>
  <c r="L76" i="5"/>
  <c r="J76" i="6" s="1"/>
  <c r="L76" i="6" s="1"/>
  <c r="J76" i="7" s="1"/>
  <c r="L76" i="7" s="1"/>
  <c r="J76" i="8" s="1"/>
  <c r="L76" i="8" s="1"/>
  <c r="J76" i="9" s="1"/>
  <c r="L76" i="9" s="1"/>
  <c r="J76" i="10" s="1"/>
  <c r="L76" i="10" s="1"/>
  <c r="J76" i="11" s="1"/>
  <c r="L76" i="11" s="1"/>
  <c r="J76" i="12" s="1"/>
  <c r="L76" i="12" s="1"/>
  <c r="J76" i="13" s="1"/>
  <c r="L76" i="13" s="1"/>
  <c r="J76" i="14" s="1"/>
  <c r="L76" i="14" s="1"/>
  <c r="J76" i="15" s="1"/>
  <c r="L76" i="15" s="1"/>
  <c r="J76" i="16" s="1"/>
  <c r="L76" i="16" s="1"/>
  <c r="L77" i="5"/>
  <c r="L79" i="5"/>
  <c r="J79" i="6" s="1"/>
  <c r="L80" i="5"/>
  <c r="J80" i="6" s="1"/>
  <c r="L80" i="6" s="1"/>
  <c r="J80" i="7" s="1"/>
  <c r="L80" i="7" s="1"/>
  <c r="J80" i="8" s="1"/>
  <c r="L82" i="5"/>
  <c r="J82" i="6" s="1"/>
  <c r="L82" i="6" s="1"/>
  <c r="J82" i="7" s="1"/>
  <c r="L83" i="5"/>
  <c r="AX12" i="16"/>
  <c r="AD17" i="5"/>
  <c r="AB17" i="6" s="1"/>
  <c r="AD17" i="6" s="1"/>
  <c r="AB17" i="7" s="1"/>
  <c r="AD17" i="7" s="1"/>
  <c r="AB17" i="8" s="1"/>
  <c r="AD17" i="8" s="1"/>
  <c r="AB17" i="9" s="1"/>
  <c r="AD17" i="9" s="1"/>
  <c r="AB17" i="10" s="1"/>
  <c r="AD17" i="10" s="1"/>
  <c r="AB17" i="11" s="1"/>
  <c r="AD17" i="11" s="1"/>
  <c r="AB17" i="12" s="1"/>
  <c r="AD17" i="12" s="1"/>
  <c r="AB17" i="13" s="1"/>
  <c r="AD17" i="13" s="1"/>
  <c r="AB17" i="14" s="1"/>
  <c r="AD17" i="14" s="1"/>
  <c r="AB17" i="15" s="1"/>
  <c r="AD17" i="15" s="1"/>
  <c r="AB17" i="16" s="1"/>
  <c r="AD17" i="16" s="1"/>
  <c r="AD18" i="5"/>
  <c r="AB18" i="6" s="1"/>
  <c r="AD18" i="6" s="1"/>
  <c r="AB18" i="7" s="1"/>
  <c r="AD18" i="7" s="1"/>
  <c r="AB18" i="8" s="1"/>
  <c r="AD18" i="8" s="1"/>
  <c r="AB18" i="9" s="1"/>
  <c r="AD18" i="9" s="1"/>
  <c r="AB18" i="10" s="1"/>
  <c r="AD18" i="10" s="1"/>
  <c r="AB18" i="11" s="1"/>
  <c r="AD18" i="11" s="1"/>
  <c r="AB18" i="12" s="1"/>
  <c r="AD18" i="12" s="1"/>
  <c r="AB18" i="13" s="1"/>
  <c r="AD18" i="13" s="1"/>
  <c r="AB18" i="14" s="1"/>
  <c r="AD18" i="14" s="1"/>
  <c r="AB18" i="15" s="1"/>
  <c r="AD18" i="15" s="1"/>
  <c r="AB18" i="16" s="1"/>
  <c r="AD18" i="16" s="1"/>
  <c r="AD19" i="5"/>
  <c r="AB19" i="6" s="1"/>
  <c r="AD19" i="6" s="1"/>
  <c r="AB19" i="7" s="1"/>
  <c r="AD19" i="7" s="1"/>
  <c r="AB19" i="8" s="1"/>
  <c r="AD19" i="8" s="1"/>
  <c r="AB19" i="9" s="1"/>
  <c r="AD19" i="9" s="1"/>
  <c r="AB19" i="10" s="1"/>
  <c r="AD19" i="10" s="1"/>
  <c r="AB19" i="11" s="1"/>
  <c r="AD19" i="11" s="1"/>
  <c r="AB19" i="12" s="1"/>
  <c r="AD19" i="12" s="1"/>
  <c r="AB19" i="13" s="1"/>
  <c r="AD19" i="13" s="1"/>
  <c r="AB19" i="14" s="1"/>
  <c r="AD19" i="14" s="1"/>
  <c r="AB19" i="15" s="1"/>
  <c r="AD19" i="15" s="1"/>
  <c r="AB19" i="16" s="1"/>
  <c r="AD19" i="16" s="1"/>
  <c r="AD21" i="5"/>
  <c r="AB21" i="6" s="1"/>
  <c r="AD21" i="6" s="1"/>
  <c r="AB21" i="7" s="1"/>
  <c r="AD21" i="7" s="1"/>
  <c r="AB21" i="8" s="1"/>
  <c r="AD21" i="8" s="1"/>
  <c r="AB21" i="9" s="1"/>
  <c r="AD21" i="9" s="1"/>
  <c r="AB21" i="10" s="1"/>
  <c r="AD21" i="10" s="1"/>
  <c r="AB21" i="11" s="1"/>
  <c r="AD21" i="11" s="1"/>
  <c r="AB21" i="12" s="1"/>
  <c r="AD21" i="12" s="1"/>
  <c r="AB21" i="13" s="1"/>
  <c r="AD21" i="13" s="1"/>
  <c r="AB21" i="14" s="1"/>
  <c r="AD21" i="14" s="1"/>
  <c r="AB21" i="15" s="1"/>
  <c r="AD21" i="15" s="1"/>
  <c r="AB21" i="16" s="1"/>
  <c r="AD21" i="16" s="1"/>
  <c r="AD22" i="5"/>
  <c r="AB22" i="6" s="1"/>
  <c r="AD22" i="6" s="1"/>
  <c r="AB22" i="7" s="1"/>
  <c r="AD22" i="7" s="1"/>
  <c r="AB22" i="8" s="1"/>
  <c r="AD23" i="5"/>
  <c r="AB23" i="6" s="1"/>
  <c r="AD23" i="6" s="1"/>
  <c r="AB23" i="7" s="1"/>
  <c r="AD23" i="7" s="1"/>
  <c r="AB23" i="8" s="1"/>
  <c r="AD23" i="8" s="1"/>
  <c r="AB23" i="9" s="1"/>
  <c r="AD23" i="9" s="1"/>
  <c r="AB23" i="10" s="1"/>
  <c r="AD23" i="10" s="1"/>
  <c r="AB23" i="11" s="1"/>
  <c r="AD23" i="11" s="1"/>
  <c r="AB23" i="12" s="1"/>
  <c r="AD23" i="12" s="1"/>
  <c r="AB23" i="13" s="1"/>
  <c r="AD23" i="13" s="1"/>
  <c r="AB23" i="14" s="1"/>
  <c r="AD23" i="14" s="1"/>
  <c r="AB23" i="15" s="1"/>
  <c r="AD23" i="15" s="1"/>
  <c r="AB23" i="16" s="1"/>
  <c r="AD23" i="16" s="1"/>
  <c r="AD24" i="5"/>
  <c r="AB24" i="6" s="1"/>
  <c r="AD24" i="6" s="1"/>
  <c r="AB24" i="7" s="1"/>
  <c r="AD24" i="7" s="1"/>
  <c r="AB24" i="8" s="1"/>
  <c r="AD24" i="8" s="1"/>
  <c r="AB24" i="9" s="1"/>
  <c r="AD24" i="9" s="1"/>
  <c r="AB24" i="10" s="1"/>
  <c r="AD24" i="10" s="1"/>
  <c r="AB24" i="11" s="1"/>
  <c r="AD24" i="11" s="1"/>
  <c r="AB24" i="12" s="1"/>
  <c r="AD24" i="12" s="1"/>
  <c r="AB24" i="13" s="1"/>
  <c r="AD24" i="13" s="1"/>
  <c r="AB24" i="14" s="1"/>
  <c r="AD24" i="14" s="1"/>
  <c r="AB24" i="15" s="1"/>
  <c r="AD24" i="15" s="1"/>
  <c r="AB24" i="16" s="1"/>
  <c r="AD24" i="16" s="1"/>
  <c r="AD25" i="5"/>
  <c r="AB25" i="6" s="1"/>
  <c r="AD25" i="6" s="1"/>
  <c r="AB25" i="7" s="1"/>
  <c r="AD25" i="7" s="1"/>
  <c r="AB25" i="8" s="1"/>
  <c r="AD25" i="8" s="1"/>
  <c r="AB25" i="9" s="1"/>
  <c r="AD25" i="9" s="1"/>
  <c r="AB25" i="10" s="1"/>
  <c r="AD25" i="10" s="1"/>
  <c r="AB25" i="11" s="1"/>
  <c r="AD25" i="11" s="1"/>
  <c r="AB25" i="12" s="1"/>
  <c r="AD25" i="12" s="1"/>
  <c r="AD26" i="5"/>
  <c r="AB26" i="6" s="1"/>
  <c r="AD26" i="6" s="1"/>
  <c r="AB26" i="7" s="1"/>
  <c r="AD26" i="7" s="1"/>
  <c r="AB26" i="8" s="1"/>
  <c r="AD26" i="8" s="1"/>
  <c r="AB26" i="9" s="1"/>
  <c r="AD26" i="9" s="1"/>
  <c r="AB26" i="10" s="1"/>
  <c r="AD26" i="10" s="1"/>
  <c r="AB26" i="11" s="1"/>
  <c r="AD26" i="11" s="1"/>
  <c r="AB26" i="12" s="1"/>
  <c r="AD26" i="12" s="1"/>
  <c r="AB26" i="13" s="1"/>
  <c r="AD26" i="13" s="1"/>
  <c r="AB26" i="14" s="1"/>
  <c r="AD26" i="14" s="1"/>
  <c r="AB26" i="15" s="1"/>
  <c r="AD26" i="15" s="1"/>
  <c r="AB26" i="16" s="1"/>
  <c r="AD26" i="16" s="1"/>
  <c r="AD27" i="5"/>
  <c r="AB27" i="6" s="1"/>
  <c r="AD27" i="6" s="1"/>
  <c r="AB27" i="7" s="1"/>
  <c r="AD27" i="7" s="1"/>
  <c r="AB27" i="8" s="1"/>
  <c r="AD27" i="8" s="1"/>
  <c r="AB27" i="9" s="1"/>
  <c r="AD27" i="9" s="1"/>
  <c r="AB27" i="10" s="1"/>
  <c r="AD27" i="10" s="1"/>
  <c r="AB27" i="11" s="1"/>
  <c r="AD27" i="11" s="1"/>
  <c r="AB27" i="12" s="1"/>
  <c r="AD27" i="12" s="1"/>
  <c r="AB27" i="13" s="1"/>
  <c r="AD27" i="13" s="1"/>
  <c r="AB27" i="14" s="1"/>
  <c r="AD27" i="14" s="1"/>
  <c r="AB27" i="15" s="1"/>
  <c r="AD27" i="15" s="1"/>
  <c r="AB27" i="16" s="1"/>
  <c r="AD27" i="16" s="1"/>
  <c r="AD28" i="5"/>
  <c r="AB28" i="6" s="1"/>
  <c r="AD28" i="6" s="1"/>
  <c r="AB28" i="7" s="1"/>
  <c r="AD28" i="7" s="1"/>
  <c r="AB28" i="8" s="1"/>
  <c r="AD28" i="8" s="1"/>
  <c r="AB28" i="9" s="1"/>
  <c r="AD28" i="9" s="1"/>
  <c r="AB28" i="10" s="1"/>
  <c r="AD28" i="10" s="1"/>
  <c r="AB28" i="11" s="1"/>
  <c r="AD28" i="11" s="1"/>
  <c r="AB28" i="12" s="1"/>
  <c r="AD28" i="12" s="1"/>
  <c r="AB28" i="13" s="1"/>
  <c r="AD28" i="13" s="1"/>
  <c r="AB28" i="14" s="1"/>
  <c r="AD28" i="14" s="1"/>
  <c r="AB28" i="15" s="1"/>
  <c r="AD28" i="15" s="1"/>
  <c r="AB28" i="16" s="1"/>
  <c r="AD28" i="16" s="1"/>
  <c r="AD29" i="5"/>
  <c r="AB29" i="6" s="1"/>
  <c r="AD29" i="6" s="1"/>
  <c r="AB29" i="7" s="1"/>
  <c r="AD29" i="7" s="1"/>
  <c r="AB29" i="8" s="1"/>
  <c r="AD29" i="8" s="1"/>
  <c r="AB29" i="9" s="1"/>
  <c r="AD29" i="9" s="1"/>
  <c r="AB29" i="10" s="1"/>
  <c r="AD29" i="10" s="1"/>
  <c r="AB29" i="11" s="1"/>
  <c r="AD29" i="11" s="1"/>
  <c r="AB29" i="12" s="1"/>
  <c r="AD29" i="12" s="1"/>
  <c r="AD30" i="5"/>
  <c r="AB30" i="6" s="1"/>
  <c r="AD30" i="6" s="1"/>
  <c r="AB30" i="7" s="1"/>
  <c r="AD30" i="7" s="1"/>
  <c r="AB30" i="8" s="1"/>
  <c r="AD30" i="8" s="1"/>
  <c r="AB30" i="9" s="1"/>
  <c r="AD30" i="9" s="1"/>
  <c r="AB30" i="10" s="1"/>
  <c r="AD30" i="10" s="1"/>
  <c r="AB30" i="11" s="1"/>
  <c r="AD30" i="11" s="1"/>
  <c r="AB30" i="12" s="1"/>
  <c r="AD30" i="12" s="1"/>
  <c r="AB30" i="13" s="1"/>
  <c r="AD30" i="13" s="1"/>
  <c r="AB30" i="14" s="1"/>
  <c r="AD30" i="14" s="1"/>
  <c r="AB30" i="15" s="1"/>
  <c r="AD30" i="15" s="1"/>
  <c r="AB30" i="16" s="1"/>
  <c r="AD30" i="16" s="1"/>
  <c r="AD31" i="5"/>
  <c r="AB31" i="6" s="1"/>
  <c r="AD31" i="6" s="1"/>
  <c r="AB31" i="7" s="1"/>
  <c r="AD31" i="7" s="1"/>
  <c r="AB31" i="8" s="1"/>
  <c r="AD31" i="8" s="1"/>
  <c r="AB31" i="9" s="1"/>
  <c r="AD31" i="9" s="1"/>
  <c r="AB31" i="10" s="1"/>
  <c r="AD31" i="10" s="1"/>
  <c r="AB31" i="11" s="1"/>
  <c r="AD31" i="11" s="1"/>
  <c r="AB31" i="12" s="1"/>
  <c r="AD31" i="12" s="1"/>
  <c r="AB31" i="13" s="1"/>
  <c r="AD31" i="13" s="1"/>
  <c r="AB31" i="14" s="1"/>
  <c r="AD31" i="14" s="1"/>
  <c r="AB31" i="15" s="1"/>
  <c r="AD31" i="15" s="1"/>
  <c r="AB31" i="16" s="1"/>
  <c r="AD32" i="5"/>
  <c r="AB32" i="6" s="1"/>
  <c r="AD32" i="6" s="1"/>
  <c r="AB32" i="7" s="1"/>
  <c r="AD32" i="7" s="1"/>
  <c r="AB32" i="8" s="1"/>
  <c r="AD32" i="8" s="1"/>
  <c r="AB32" i="9" s="1"/>
  <c r="AD32" i="9" s="1"/>
  <c r="AB32" i="10" s="1"/>
  <c r="AD32" i="10" s="1"/>
  <c r="AB32" i="11" s="1"/>
  <c r="AD32" i="11" s="1"/>
  <c r="AB32" i="12" s="1"/>
  <c r="AD32" i="12" s="1"/>
  <c r="AB32" i="13" s="1"/>
  <c r="AD32" i="13" s="1"/>
  <c r="AB32" i="14" s="1"/>
  <c r="AD32" i="14" s="1"/>
  <c r="AB32" i="15" s="1"/>
  <c r="AD32" i="15" s="1"/>
  <c r="AB32" i="16" s="1"/>
  <c r="AD32" i="16" s="1"/>
  <c r="AD33" i="5"/>
  <c r="AB33" i="6" s="1"/>
  <c r="AD33" i="6" s="1"/>
  <c r="AB33" i="7" s="1"/>
  <c r="AD33" i="7" s="1"/>
  <c r="AB33" i="8" s="1"/>
  <c r="AD33" i="8" s="1"/>
  <c r="AB33" i="9" s="1"/>
  <c r="AD33" i="9" s="1"/>
  <c r="AB33" i="10" s="1"/>
  <c r="AD33" i="10" s="1"/>
  <c r="AB33" i="11" s="1"/>
  <c r="AD33" i="11" s="1"/>
  <c r="AB33" i="12" s="1"/>
  <c r="AD33" i="12" s="1"/>
  <c r="AB33" i="13" s="1"/>
  <c r="AD33" i="13" s="1"/>
  <c r="AD36" i="5"/>
  <c r="AB36" i="6" s="1"/>
  <c r="AD36" i="6" s="1"/>
  <c r="AB36" i="7" s="1"/>
  <c r="AD36" i="7" s="1"/>
  <c r="AB36" i="8" s="1"/>
  <c r="AD36" i="8" s="1"/>
  <c r="AB36" i="9" s="1"/>
  <c r="AD36" i="9" s="1"/>
  <c r="AB36" i="10" s="1"/>
  <c r="AD36" i="10" s="1"/>
  <c r="AB36" i="11" s="1"/>
  <c r="AD36" i="11" s="1"/>
  <c r="AB36" i="12" s="1"/>
  <c r="AD36" i="12" s="1"/>
  <c r="AB36" i="13" s="1"/>
  <c r="AD36" i="13" s="1"/>
  <c r="AB36" i="14" s="1"/>
  <c r="AD36" i="14" s="1"/>
  <c r="AD37" i="5"/>
  <c r="AB37" i="6" s="1"/>
  <c r="AD37" i="6" s="1"/>
  <c r="AB37" i="7" s="1"/>
  <c r="AD37" i="7" s="1"/>
  <c r="AB37" i="8" s="1"/>
  <c r="AD37" i="8" s="1"/>
  <c r="AB37" i="9" s="1"/>
  <c r="AD37" i="9" s="1"/>
  <c r="AB37" i="10" s="1"/>
  <c r="AD37" i="10" s="1"/>
  <c r="AB37" i="11" s="1"/>
  <c r="AD37" i="11" s="1"/>
  <c r="AB37" i="12" s="1"/>
  <c r="AD37" i="12" s="1"/>
  <c r="AB37" i="13" s="1"/>
  <c r="AD37" i="13" s="1"/>
  <c r="AB37" i="14" s="1"/>
  <c r="AD37" i="14" s="1"/>
  <c r="AB37" i="15" s="1"/>
  <c r="AD37" i="15" s="1"/>
  <c r="AB37" i="16" s="1"/>
  <c r="AD37" i="16" s="1"/>
  <c r="AD38" i="5"/>
  <c r="AB38" i="6" s="1"/>
  <c r="AD38" i="6" s="1"/>
  <c r="AB38" i="7" s="1"/>
  <c r="AD38" i="7" s="1"/>
  <c r="AB38" i="8" s="1"/>
  <c r="AD38" i="8" s="1"/>
  <c r="AB38" i="9" s="1"/>
  <c r="AD38" i="9" s="1"/>
  <c r="AB38" i="10" s="1"/>
  <c r="AD38" i="10" s="1"/>
  <c r="AB38" i="11" s="1"/>
  <c r="AD38" i="11" s="1"/>
  <c r="AB38" i="12" s="1"/>
  <c r="AD38" i="12" s="1"/>
  <c r="AB38" i="13" s="1"/>
  <c r="AD38" i="13" s="1"/>
  <c r="AB38" i="14" s="1"/>
  <c r="AD38" i="14" s="1"/>
  <c r="AB38" i="15" s="1"/>
  <c r="AD39" i="5"/>
  <c r="AB39" i="6" s="1"/>
  <c r="AD40" i="5"/>
  <c r="AB40" i="6" s="1"/>
  <c r="AD40" i="6" s="1"/>
  <c r="AB40" i="7" s="1"/>
  <c r="AD40" i="7" s="1"/>
  <c r="AB40" i="8" s="1"/>
  <c r="AD40" i="8" s="1"/>
  <c r="AB40" i="9" s="1"/>
  <c r="AD40" i="9" s="1"/>
  <c r="AB40" i="10" s="1"/>
  <c r="AD40" i="10" s="1"/>
  <c r="AB40" i="11" s="1"/>
  <c r="AD40" i="11" s="1"/>
  <c r="AB40" i="12" s="1"/>
  <c r="AD40" i="12" s="1"/>
  <c r="AB40" i="13" s="1"/>
  <c r="AD40" i="13" s="1"/>
  <c r="AB40" i="14" s="1"/>
  <c r="AD40" i="14" s="1"/>
  <c r="AB40" i="15" s="1"/>
  <c r="AD40" i="15" s="1"/>
  <c r="AB40" i="16" s="1"/>
  <c r="AD40" i="16" s="1"/>
  <c r="AD41" i="5"/>
  <c r="AB41" i="6" s="1"/>
  <c r="AD41" i="6" s="1"/>
  <c r="AB41" i="7" s="1"/>
  <c r="AD41" i="7" s="1"/>
  <c r="AB41" i="8" s="1"/>
  <c r="AD41" i="8" s="1"/>
  <c r="AB41" i="9" s="1"/>
  <c r="AD41" i="9" s="1"/>
  <c r="AB41" i="10" s="1"/>
  <c r="AD41" i="10" s="1"/>
  <c r="AB41" i="11" s="1"/>
  <c r="AD41" i="11" s="1"/>
  <c r="AB41" i="12" s="1"/>
  <c r="AD41" i="12" s="1"/>
  <c r="AB41" i="13" s="1"/>
  <c r="AD41" i="13" s="1"/>
  <c r="AB41" i="14" s="1"/>
  <c r="AD41" i="14" s="1"/>
  <c r="AB41" i="15" s="1"/>
  <c r="AD41" i="15" s="1"/>
  <c r="AB41" i="16" s="1"/>
  <c r="AD41" i="16" s="1"/>
  <c r="AD45" i="5"/>
  <c r="AB45" i="6" s="1"/>
  <c r="AD45" i="6" s="1"/>
  <c r="AB45" i="7" s="1"/>
  <c r="AD45" i="7" s="1"/>
  <c r="AB45" i="8" s="1"/>
  <c r="AD45" i="8" s="1"/>
  <c r="AB45" i="9" s="1"/>
  <c r="AD45" i="9" s="1"/>
  <c r="AB45" i="10" s="1"/>
  <c r="AD45" i="10" s="1"/>
  <c r="AB45" i="11" s="1"/>
  <c r="AD45" i="11" s="1"/>
  <c r="AB45" i="12" s="1"/>
  <c r="AD45" i="12" s="1"/>
  <c r="AB45" i="13" s="1"/>
  <c r="AD45" i="13" s="1"/>
  <c r="AB45" i="14" s="1"/>
  <c r="AD45" i="14" s="1"/>
  <c r="AB45" i="15" s="1"/>
  <c r="AD45" i="15" s="1"/>
  <c r="AB45" i="16" s="1"/>
  <c r="AD45" i="16" s="1"/>
  <c r="AD46" i="5"/>
  <c r="AB46" i="6" s="1"/>
  <c r="AD46" i="6" s="1"/>
  <c r="AB46" i="7" s="1"/>
  <c r="AD46" i="7" s="1"/>
  <c r="AB46" i="8" s="1"/>
  <c r="AD47" i="5"/>
  <c r="AB47" i="6" s="1"/>
  <c r="AD47" i="6" s="1"/>
  <c r="AB47" i="7" s="1"/>
  <c r="AD47" i="7" s="1"/>
  <c r="AB47" i="8" s="1"/>
  <c r="AD47" i="8" s="1"/>
  <c r="AB47" i="9" s="1"/>
  <c r="AD47" i="9" s="1"/>
  <c r="AB47" i="10" s="1"/>
  <c r="AD47" i="10" s="1"/>
  <c r="AB47" i="11" s="1"/>
  <c r="AD47" i="11" s="1"/>
  <c r="AB47" i="12" s="1"/>
  <c r="AD47" i="12" s="1"/>
  <c r="AB47" i="13" s="1"/>
  <c r="AD47" i="13" s="1"/>
  <c r="AB47" i="14" s="1"/>
  <c r="AD47" i="14" s="1"/>
  <c r="AB47" i="15" s="1"/>
  <c r="AD47" i="15" s="1"/>
  <c r="AB47" i="16" s="1"/>
  <c r="AD47" i="16" s="1"/>
  <c r="AD48" i="5"/>
  <c r="AB48" i="6" s="1"/>
  <c r="AD48" i="6" s="1"/>
  <c r="AB48" i="7" s="1"/>
  <c r="AD48" i="7" s="1"/>
  <c r="AB48" i="8" s="1"/>
  <c r="AD48" i="8" s="1"/>
  <c r="AB48" i="9" s="1"/>
  <c r="AD48" i="9" s="1"/>
  <c r="AB48" i="10" s="1"/>
  <c r="AD48" i="10" s="1"/>
  <c r="AB48" i="11" s="1"/>
  <c r="AD48" i="11" s="1"/>
  <c r="AB48" i="12" s="1"/>
  <c r="AD48" i="12" s="1"/>
  <c r="AB48" i="13" s="1"/>
  <c r="AD48" i="13" s="1"/>
  <c r="AB48" i="14" s="1"/>
  <c r="AD48" i="14" s="1"/>
  <c r="AB48" i="15" s="1"/>
  <c r="AD48" i="15" s="1"/>
  <c r="AB48" i="16" s="1"/>
  <c r="AD48" i="16" s="1"/>
  <c r="AD50" i="5"/>
  <c r="AB50" i="6" s="1"/>
  <c r="AD50" i="6" s="1"/>
  <c r="AB50" i="7" s="1"/>
  <c r="AD51" i="5"/>
  <c r="AB51" i="6" s="1"/>
  <c r="AD51" i="6" s="1"/>
  <c r="AB51" i="7" s="1"/>
  <c r="AD51" i="7" s="1"/>
  <c r="AB51" i="8" s="1"/>
  <c r="AD51" i="8" s="1"/>
  <c r="AB51" i="9" s="1"/>
  <c r="AD51" i="9" s="1"/>
  <c r="AB51" i="10" s="1"/>
  <c r="AD51" i="10" s="1"/>
  <c r="AB51" i="11" s="1"/>
  <c r="AD51" i="11" s="1"/>
  <c r="AB51" i="12" s="1"/>
  <c r="AD51" i="12" s="1"/>
  <c r="AB51" i="13" s="1"/>
  <c r="AD51" i="13" s="1"/>
  <c r="AB51" i="14" s="1"/>
  <c r="AD51" i="14" s="1"/>
  <c r="AB51" i="15" s="1"/>
  <c r="AD51" i="15" s="1"/>
  <c r="AB51" i="16" s="1"/>
  <c r="AD51" i="16" s="1"/>
  <c r="AD52" i="5"/>
  <c r="AB52" i="6" s="1"/>
  <c r="AD52" i="6" s="1"/>
  <c r="AB52" i="7" s="1"/>
  <c r="AD52" i="7" s="1"/>
  <c r="AB52" i="8" s="1"/>
  <c r="AD52" i="8" s="1"/>
  <c r="AB52" i="9" s="1"/>
  <c r="AD52" i="9" s="1"/>
  <c r="AB52" i="10" s="1"/>
  <c r="AD52" i="10" s="1"/>
  <c r="AB52" i="11" s="1"/>
  <c r="AD52" i="11" s="1"/>
  <c r="AB52" i="12" s="1"/>
  <c r="AD52" i="12" s="1"/>
  <c r="AB52" i="13" s="1"/>
  <c r="AD52" i="13" s="1"/>
  <c r="AB52" i="14" s="1"/>
  <c r="AD52" i="14" s="1"/>
  <c r="AB52" i="15" s="1"/>
  <c r="AD52" i="15" s="1"/>
  <c r="AB52" i="16" s="1"/>
  <c r="AD52" i="16" s="1"/>
  <c r="AD53" i="5"/>
  <c r="AB53" i="6" s="1"/>
  <c r="AD53" i="6" s="1"/>
  <c r="AB53" i="7" s="1"/>
  <c r="AD53" i="7" s="1"/>
  <c r="AB53" i="8" s="1"/>
  <c r="AD53" i="8" s="1"/>
  <c r="AB53" i="9" s="1"/>
  <c r="AD53" i="9" s="1"/>
  <c r="AB53" i="10" s="1"/>
  <c r="AD53" i="10" s="1"/>
  <c r="AB53" i="11" s="1"/>
  <c r="AD53" i="11" s="1"/>
  <c r="AB53" i="12" s="1"/>
  <c r="AD53" i="12" s="1"/>
  <c r="AB53" i="13" s="1"/>
  <c r="AD53" i="13" s="1"/>
  <c r="AB53" i="14" s="1"/>
  <c r="AD53" i="14" s="1"/>
  <c r="AB53" i="15" s="1"/>
  <c r="AD53" i="15" s="1"/>
  <c r="AB53" i="16" s="1"/>
  <c r="AD53" i="16" s="1"/>
  <c r="AD54" i="5"/>
  <c r="AB54" i="6" s="1"/>
  <c r="AD54" i="6" s="1"/>
  <c r="AB54" i="7" s="1"/>
  <c r="AD54" i="7" s="1"/>
  <c r="AB54" i="8" s="1"/>
  <c r="AD54" i="8" s="1"/>
  <c r="AB54" i="9" s="1"/>
  <c r="AD54" i="9" s="1"/>
  <c r="AB54" i="10" s="1"/>
  <c r="AD54" i="10" s="1"/>
  <c r="AB54" i="11" s="1"/>
  <c r="AD54" i="11" s="1"/>
  <c r="AB54" i="12" s="1"/>
  <c r="AD54" i="12" s="1"/>
  <c r="AB54" i="13" s="1"/>
  <c r="AD54" i="13" s="1"/>
  <c r="AB54" i="14" s="1"/>
  <c r="AD54" i="14" s="1"/>
  <c r="AB54" i="15" s="1"/>
  <c r="AD54" i="15" s="1"/>
  <c r="AB54" i="16" s="1"/>
  <c r="AD54" i="16" s="1"/>
  <c r="AD55" i="5"/>
  <c r="AB55" i="6" s="1"/>
  <c r="AD55" i="6" s="1"/>
  <c r="AB55" i="7" s="1"/>
  <c r="AD55" i="7" s="1"/>
  <c r="AB55" i="8" s="1"/>
  <c r="AD55" i="8" s="1"/>
  <c r="AB55" i="9" s="1"/>
  <c r="AD55" i="9" s="1"/>
  <c r="AD59" i="5"/>
  <c r="AB59" i="6" s="1"/>
  <c r="AD59" i="6" s="1"/>
  <c r="AB59" i="7" s="1"/>
  <c r="AD59" i="7" s="1"/>
  <c r="AB59" i="8" s="1"/>
  <c r="AD59" i="8" s="1"/>
  <c r="AB59" i="9" s="1"/>
  <c r="AD59" i="9" s="1"/>
  <c r="AB59" i="10" s="1"/>
  <c r="AD59" i="10" s="1"/>
  <c r="AB59" i="11" s="1"/>
  <c r="AD59" i="11" s="1"/>
  <c r="AB59" i="12" s="1"/>
  <c r="AD60" i="5"/>
  <c r="AB60" i="6" s="1"/>
  <c r="AD60" i="6" s="1"/>
  <c r="AB60" i="7" s="1"/>
  <c r="AD60" i="7" s="1"/>
  <c r="AB60" i="8" s="1"/>
  <c r="AD60" i="8" s="1"/>
  <c r="AB60" i="9" s="1"/>
  <c r="AD60" i="9" s="1"/>
  <c r="AB60" i="10" s="1"/>
  <c r="AD60" i="10" s="1"/>
  <c r="AB60" i="11" s="1"/>
  <c r="AD60" i="11" s="1"/>
  <c r="AB60" i="12" s="1"/>
  <c r="AD60" i="12" s="1"/>
  <c r="AB60" i="13" s="1"/>
  <c r="AD60" i="13" s="1"/>
  <c r="AB60" i="14" s="1"/>
  <c r="AD60" i="14" s="1"/>
  <c r="AB60" i="15" s="1"/>
  <c r="AD60" i="15" s="1"/>
  <c r="AB60" i="16" s="1"/>
  <c r="AD60" i="16" s="1"/>
  <c r="AD61" i="5"/>
  <c r="AB61" i="6" s="1"/>
  <c r="AD61" i="6" s="1"/>
  <c r="AB61" i="7" s="1"/>
  <c r="AD61" i="7" s="1"/>
  <c r="AB61" i="8" s="1"/>
  <c r="AD61" i="8" s="1"/>
  <c r="AB61" i="9" s="1"/>
  <c r="AD61" i="9" s="1"/>
  <c r="AB61" i="10" s="1"/>
  <c r="AD61" i="10" s="1"/>
  <c r="AB61" i="11" s="1"/>
  <c r="AD61" i="11" s="1"/>
  <c r="AB61" i="12" s="1"/>
  <c r="AD61" i="12" s="1"/>
  <c r="AB61" i="13" s="1"/>
  <c r="AD61" i="13" s="1"/>
  <c r="AB61" i="14" s="1"/>
  <c r="AD61" i="14" s="1"/>
  <c r="AB61" i="15" s="1"/>
  <c r="AD61" i="15" s="1"/>
  <c r="AB61" i="16" s="1"/>
  <c r="AD61" i="16" s="1"/>
  <c r="AD66" i="5"/>
  <c r="AB66" i="6" s="1"/>
  <c r="AD66" i="6" s="1"/>
  <c r="AB66" i="7" s="1"/>
  <c r="AD66" i="7" s="1"/>
  <c r="AB66" i="8" s="1"/>
  <c r="AD66" i="8" s="1"/>
  <c r="AB66" i="9" s="1"/>
  <c r="AD66" i="9" s="1"/>
  <c r="AD67" i="5"/>
  <c r="AB67" i="6" s="1"/>
  <c r="AD67" i="6" s="1"/>
  <c r="AB67" i="7" s="1"/>
  <c r="AD67" i="7" s="1"/>
  <c r="AB67" i="8" s="1"/>
  <c r="AD67" i="8" s="1"/>
  <c r="AB67" i="9" s="1"/>
  <c r="AD67" i="9" s="1"/>
  <c r="AB67" i="10" s="1"/>
  <c r="AD67" i="10" s="1"/>
  <c r="AB67" i="11" s="1"/>
  <c r="AD67" i="11" s="1"/>
  <c r="AB67" i="12" s="1"/>
  <c r="AD67" i="12" s="1"/>
  <c r="AB67" i="13" s="1"/>
  <c r="AD67" i="13" s="1"/>
  <c r="AB67" i="14" s="1"/>
  <c r="AD67" i="14" s="1"/>
  <c r="AB67" i="15" s="1"/>
  <c r="AD67" i="15" s="1"/>
  <c r="AB67" i="16" s="1"/>
  <c r="AD67" i="16" s="1"/>
  <c r="AD68" i="5"/>
  <c r="AB68" i="6" s="1"/>
  <c r="AD68" i="6" s="1"/>
  <c r="AB68" i="7" s="1"/>
  <c r="AD68" i="7" s="1"/>
  <c r="AB68" i="8" s="1"/>
  <c r="AD68" i="8" s="1"/>
  <c r="AB68" i="9" s="1"/>
  <c r="AD68" i="9" s="1"/>
  <c r="AB68" i="10" s="1"/>
  <c r="AD68" i="10" s="1"/>
  <c r="AB68" i="11" s="1"/>
  <c r="AD68" i="11" s="1"/>
  <c r="AB68" i="12" s="1"/>
  <c r="AD68" i="12" s="1"/>
  <c r="AB68" i="13" s="1"/>
  <c r="AD68" i="13" s="1"/>
  <c r="AB68" i="14" s="1"/>
  <c r="AD68" i="14" s="1"/>
  <c r="AB68" i="15" s="1"/>
  <c r="AD68" i="15" s="1"/>
  <c r="AB68" i="16" s="1"/>
  <c r="AD68" i="16" s="1"/>
  <c r="AD70" i="5"/>
  <c r="AB70" i="6" s="1"/>
  <c r="AD70" i="6" s="1"/>
  <c r="AB70" i="7" s="1"/>
  <c r="AD70" i="7" s="1"/>
  <c r="AB70" i="8" s="1"/>
  <c r="AD70" i="8" s="1"/>
  <c r="AB70" i="9" s="1"/>
  <c r="AD70" i="9" s="1"/>
  <c r="AB70" i="10" s="1"/>
  <c r="AD70" i="10" s="1"/>
  <c r="AB70" i="11" s="1"/>
  <c r="AD70" i="11" s="1"/>
  <c r="AB70" i="12" s="1"/>
  <c r="AD70" i="12" s="1"/>
  <c r="AB70" i="13" s="1"/>
  <c r="AD70" i="13" s="1"/>
  <c r="AB70" i="14" s="1"/>
  <c r="AD70" i="14" s="1"/>
  <c r="AB70" i="15" s="1"/>
  <c r="AD70" i="15" s="1"/>
  <c r="AB70" i="16" s="1"/>
  <c r="AD70" i="16" s="1"/>
  <c r="AD71" i="5"/>
  <c r="AB71" i="6" s="1"/>
  <c r="AD71" i="6" s="1"/>
  <c r="AB71" i="7" s="1"/>
  <c r="AD71" i="7" s="1"/>
  <c r="AB71" i="8" s="1"/>
  <c r="AD71" i="8" s="1"/>
  <c r="AB71" i="9" s="1"/>
  <c r="AD71" i="9" s="1"/>
  <c r="AD72" i="5"/>
  <c r="AB72" i="6" s="1"/>
  <c r="AD72" i="6" s="1"/>
  <c r="AB72" i="7" s="1"/>
  <c r="AD72" i="7" s="1"/>
  <c r="AB72" i="8" s="1"/>
  <c r="AD72" i="8" s="1"/>
  <c r="AB72" i="9" s="1"/>
  <c r="AD72" i="9" s="1"/>
  <c r="AB72" i="10" s="1"/>
  <c r="AD72" i="10" s="1"/>
  <c r="AB72" i="11" s="1"/>
  <c r="AD72" i="11" s="1"/>
  <c r="AB72" i="12" s="1"/>
  <c r="AD72" i="12" s="1"/>
  <c r="AB72" i="13" s="1"/>
  <c r="AD72" i="13" s="1"/>
  <c r="AB72" i="14" s="1"/>
  <c r="AD72" i="14" s="1"/>
  <c r="AB72" i="15" s="1"/>
  <c r="AD72" i="15" s="1"/>
  <c r="AB72" i="16" s="1"/>
  <c r="AD72" i="16" s="1"/>
  <c r="AD73" i="5"/>
  <c r="AB73" i="6" s="1"/>
  <c r="AD73" i="6" s="1"/>
  <c r="AB73" i="7" s="1"/>
  <c r="AD73" i="7" s="1"/>
  <c r="AB73" i="8" s="1"/>
  <c r="AD73" i="8" s="1"/>
  <c r="AB73" i="9" s="1"/>
  <c r="AD73" i="9" s="1"/>
  <c r="AB73" i="10" s="1"/>
  <c r="AD73" i="10" s="1"/>
  <c r="AB73" i="11" s="1"/>
  <c r="AD73" i="11" s="1"/>
  <c r="AB73" i="12" s="1"/>
  <c r="AD73" i="12" s="1"/>
  <c r="AB73" i="13" s="1"/>
  <c r="AD73" i="13" s="1"/>
  <c r="AB73" i="14" s="1"/>
  <c r="AD73" i="14" s="1"/>
  <c r="AB73" i="15" s="1"/>
  <c r="AD73" i="15" s="1"/>
  <c r="AB73" i="16" s="1"/>
  <c r="AD73" i="16" s="1"/>
  <c r="AD74" i="5"/>
  <c r="AB74" i="6" s="1"/>
  <c r="AD74" i="6" s="1"/>
  <c r="AB74" i="7" s="1"/>
  <c r="AD74" i="7" s="1"/>
  <c r="AB74" i="8" s="1"/>
  <c r="AD74" i="8" s="1"/>
  <c r="AB74" i="9" s="1"/>
  <c r="AD74" i="9" s="1"/>
  <c r="AB74" i="10" s="1"/>
  <c r="AD74" i="10" s="1"/>
  <c r="AB74" i="11" s="1"/>
  <c r="AD74" i="11" s="1"/>
  <c r="AB74" i="12" s="1"/>
  <c r="AD74" i="12" s="1"/>
  <c r="AB74" i="13" s="1"/>
  <c r="AD74" i="13" s="1"/>
  <c r="AB74" i="14" s="1"/>
  <c r="AD74" i="14" s="1"/>
  <c r="AD75" i="5"/>
  <c r="AB75" i="6" s="1"/>
  <c r="AD75" i="6" s="1"/>
  <c r="AB75" i="7" s="1"/>
  <c r="AD76" i="5"/>
  <c r="AB76" i="6" s="1"/>
  <c r="AD76" i="6" s="1"/>
  <c r="AB76" i="7" s="1"/>
  <c r="AD76" i="7" s="1"/>
  <c r="AB76" i="8" s="1"/>
  <c r="AD76" i="8" s="1"/>
  <c r="AB76" i="9" s="1"/>
  <c r="AD76" i="9" s="1"/>
  <c r="AB76" i="10" s="1"/>
  <c r="AD76" i="10" s="1"/>
  <c r="AB76" i="11" s="1"/>
  <c r="AD76" i="11" s="1"/>
  <c r="AB76" i="12" s="1"/>
  <c r="AD76" i="12" s="1"/>
  <c r="AB76" i="13" s="1"/>
  <c r="AD76" i="13" s="1"/>
  <c r="AD77" i="5"/>
  <c r="AB77" i="6" s="1"/>
  <c r="AD77" i="6" s="1"/>
  <c r="AB77" i="7" s="1"/>
  <c r="AD77" i="7" s="1"/>
  <c r="AB77" i="8" s="1"/>
  <c r="AD77" i="8" s="1"/>
  <c r="AB77" i="9" s="1"/>
  <c r="AD77" i="9" s="1"/>
  <c r="AB77" i="10" s="1"/>
  <c r="AD77" i="10" s="1"/>
  <c r="AB77" i="11" s="1"/>
  <c r="AD77" i="11" s="1"/>
  <c r="AB77" i="12" s="1"/>
  <c r="AD77" i="12" s="1"/>
  <c r="AB77" i="13" s="1"/>
  <c r="AD77" i="13" s="1"/>
  <c r="AB77" i="14" s="1"/>
  <c r="AD77" i="14" s="1"/>
  <c r="AB77" i="15" s="1"/>
  <c r="AD77" i="15" s="1"/>
  <c r="AB77" i="16" s="1"/>
  <c r="AD77" i="16" s="1"/>
  <c r="AD78" i="5"/>
  <c r="AB78" i="6" s="1"/>
  <c r="AD78" i="6" s="1"/>
  <c r="AB78" i="7" s="1"/>
  <c r="AD78" i="7" s="1"/>
  <c r="AB78" i="8" s="1"/>
  <c r="AD78" i="8" s="1"/>
  <c r="AB78" i="9" s="1"/>
  <c r="AD78" i="9" s="1"/>
  <c r="AB78" i="10" s="1"/>
  <c r="AD78" i="10" s="1"/>
  <c r="AB78" i="11" s="1"/>
  <c r="AD78" i="11" s="1"/>
  <c r="AB78" i="12" s="1"/>
  <c r="AD78" i="12" s="1"/>
  <c r="AB78" i="13" s="1"/>
  <c r="AD78" i="13" s="1"/>
  <c r="AB78" i="14" s="1"/>
  <c r="AD78" i="14" s="1"/>
  <c r="AB78" i="15" s="1"/>
  <c r="AD78" i="15" s="1"/>
  <c r="AD79" i="5"/>
  <c r="AB79" i="6" s="1"/>
  <c r="AD79" i="6" s="1"/>
  <c r="AB79" i="7" s="1"/>
  <c r="AD79" i="7" s="1"/>
  <c r="AB79" i="8" s="1"/>
  <c r="AD79" i="8" s="1"/>
  <c r="AD80" i="5"/>
  <c r="AB80" i="6" s="1"/>
  <c r="AD80" i="6" s="1"/>
  <c r="AB80" i="7" s="1"/>
  <c r="AD80" i="7" s="1"/>
  <c r="AB80" i="8" s="1"/>
  <c r="AD80" i="8" s="1"/>
  <c r="AB80" i="9" s="1"/>
  <c r="AD80" i="9" s="1"/>
  <c r="AB80" i="10" s="1"/>
  <c r="AD80" i="10" s="1"/>
  <c r="AB80" i="11" s="1"/>
  <c r="AD80" i="11" s="1"/>
  <c r="AB80" i="12" s="1"/>
  <c r="AD80" i="12" s="1"/>
  <c r="AB80" i="13" s="1"/>
  <c r="AD80" i="13" s="1"/>
  <c r="AB80" i="14" s="1"/>
  <c r="AD80" i="14" s="1"/>
  <c r="AB80" i="15" s="1"/>
  <c r="AD80" i="15" s="1"/>
  <c r="AB80" i="16" s="1"/>
  <c r="AD80" i="16" s="1"/>
  <c r="AD81" i="5"/>
  <c r="AB81" i="6" s="1"/>
  <c r="AD81" i="6" s="1"/>
  <c r="AB81" i="7" s="1"/>
  <c r="AD81" i="7" s="1"/>
  <c r="AB81" i="8" s="1"/>
  <c r="AD81" i="8" s="1"/>
  <c r="AB81" i="9" s="1"/>
  <c r="AD81" i="9" s="1"/>
  <c r="AB81" i="10" s="1"/>
  <c r="AD81" i="10" s="1"/>
  <c r="AB81" i="11" s="1"/>
  <c r="AD81" i="11" s="1"/>
  <c r="AB81" i="12" s="1"/>
  <c r="AD81" i="12" s="1"/>
  <c r="AB81" i="13" s="1"/>
  <c r="AD81" i="13" s="1"/>
  <c r="AB81" i="14" s="1"/>
  <c r="AD81" i="14" s="1"/>
  <c r="AB81" i="15" s="1"/>
  <c r="AD81" i="15" s="1"/>
  <c r="AB81" i="16" s="1"/>
  <c r="AD81" i="16" s="1"/>
  <c r="AD84" i="5"/>
  <c r="AB84" i="6" s="1"/>
  <c r="AD85" i="5"/>
  <c r="AB85" i="6" s="1"/>
  <c r="AD85" i="6" s="1"/>
  <c r="AB85" i="7" s="1"/>
  <c r="AD85" i="7" s="1"/>
  <c r="AB85" i="8" s="1"/>
  <c r="AD85" i="8" s="1"/>
  <c r="AB85" i="9" s="1"/>
  <c r="AD85" i="9" s="1"/>
  <c r="AB85" i="10" s="1"/>
  <c r="AD85" i="10" s="1"/>
  <c r="AD86" i="5"/>
  <c r="AB86" i="6" s="1"/>
  <c r="AD86" i="6" s="1"/>
  <c r="AB86" i="7" s="1"/>
  <c r="AD86" i="7" s="1"/>
  <c r="AB86" i="8" s="1"/>
  <c r="AD86" i="8" s="1"/>
  <c r="AB86" i="9" s="1"/>
  <c r="AD86" i="9" s="1"/>
  <c r="AB86" i="10" s="1"/>
  <c r="AD86" i="10" s="1"/>
  <c r="AB86" i="11" s="1"/>
  <c r="AD86" i="11" s="1"/>
  <c r="AB86" i="12" s="1"/>
  <c r="AD86" i="12" s="1"/>
  <c r="AB86" i="13" s="1"/>
  <c r="AD86" i="13" s="1"/>
  <c r="AD87" i="5"/>
  <c r="AB87" i="6" s="1"/>
  <c r="AD87" i="6" s="1"/>
  <c r="AB87" i="7" s="1"/>
  <c r="AD87" i="7" s="1"/>
  <c r="AB87" i="8" s="1"/>
  <c r="AD87" i="8" s="1"/>
  <c r="AB87" i="9" s="1"/>
  <c r="AD87" i="9" s="1"/>
  <c r="AB87" i="10" s="1"/>
  <c r="AD87" i="10" s="1"/>
  <c r="AB87" i="11" s="1"/>
  <c r="AD87" i="11" s="1"/>
  <c r="AB87" i="12" s="1"/>
  <c r="AD87" i="12" s="1"/>
  <c r="AB87" i="13" s="1"/>
  <c r="AD87" i="13" s="1"/>
  <c r="AB87" i="14" s="1"/>
  <c r="AD87" i="14" s="1"/>
  <c r="AB87" i="15" s="1"/>
  <c r="AD87" i="15" s="1"/>
  <c r="AB87" i="16" s="1"/>
  <c r="AD87" i="16" s="1"/>
  <c r="AD88" i="5"/>
  <c r="AB88" i="6" s="1"/>
  <c r="AD88" i="6" s="1"/>
  <c r="AD92" i="5"/>
  <c r="AB92" i="6" s="1"/>
  <c r="AD92" i="6" s="1"/>
  <c r="AB92" i="7" s="1"/>
  <c r="AD92" i="7" s="1"/>
  <c r="AB92" i="8" s="1"/>
  <c r="AD93" i="5"/>
  <c r="AB93" i="6" s="1"/>
  <c r="AD93" i="6" s="1"/>
  <c r="AB93" i="7" s="1"/>
  <c r="AD93" i="7" s="1"/>
  <c r="AB93" i="8" s="1"/>
  <c r="AD93" i="8" s="1"/>
  <c r="AB93" i="9" s="1"/>
  <c r="AD93" i="9" s="1"/>
  <c r="AB93" i="10" s="1"/>
  <c r="AD93" i="10" s="1"/>
  <c r="AB93" i="11" s="1"/>
  <c r="AD93" i="11" s="1"/>
  <c r="AB93" i="12" s="1"/>
  <c r="AD93" i="12" s="1"/>
  <c r="AB93" i="13" s="1"/>
  <c r="AD93" i="13" s="1"/>
  <c r="AB93" i="14" s="1"/>
  <c r="AD93" i="14" s="1"/>
  <c r="AD94" i="5"/>
  <c r="AB94" i="6" s="1"/>
  <c r="AD94" i="6" s="1"/>
  <c r="AB94" i="7" s="1"/>
  <c r="AD94" i="7" s="1"/>
  <c r="AB94" i="8" s="1"/>
  <c r="AD94" i="8" s="1"/>
  <c r="AB94" i="9" s="1"/>
  <c r="AD94" i="9" s="1"/>
  <c r="AB94" i="10" s="1"/>
  <c r="AD94" i="10" s="1"/>
  <c r="AB94" i="11" s="1"/>
  <c r="AD94" i="11" s="1"/>
  <c r="AB94" i="12" s="1"/>
  <c r="AD94" i="12" s="1"/>
  <c r="AB94" i="13" s="1"/>
  <c r="AD94" i="13" s="1"/>
  <c r="AB94" i="14" s="1"/>
  <c r="AD94" i="14" s="1"/>
  <c r="AB94" i="15" s="1"/>
  <c r="AD94" i="15" s="1"/>
  <c r="AB94" i="16" s="1"/>
  <c r="AD94" i="16" s="1"/>
  <c r="AD95" i="5"/>
  <c r="AB95" i="6" s="1"/>
  <c r="AD95" i="6" s="1"/>
  <c r="AB95" i="7" s="1"/>
  <c r="AD95" i="7" s="1"/>
  <c r="AB95" i="8" s="1"/>
  <c r="AD95" i="8" s="1"/>
  <c r="AB95" i="9" s="1"/>
  <c r="AD95" i="9" s="1"/>
  <c r="AB95" i="10" s="1"/>
  <c r="AD95" i="10" s="1"/>
  <c r="AB95" i="11" s="1"/>
  <c r="AD95" i="11" s="1"/>
  <c r="AB95" i="12" s="1"/>
  <c r="AD95" i="12" s="1"/>
  <c r="AD97" i="5"/>
  <c r="AD98" i="5"/>
  <c r="AB98" i="6" s="1"/>
  <c r="AD98" i="6" s="1"/>
  <c r="AB98" i="7" s="1"/>
  <c r="AD98" i="7" s="1"/>
  <c r="AB98" i="8" s="1"/>
  <c r="AD98" i="8" s="1"/>
  <c r="AB98" i="9" s="1"/>
  <c r="AD98" i="9" s="1"/>
  <c r="AB98" i="10" s="1"/>
  <c r="AD98" i="10" s="1"/>
  <c r="AB98" i="11" s="1"/>
  <c r="AD98" i="11" s="1"/>
  <c r="AB98" i="12" s="1"/>
  <c r="AD98" i="12" s="1"/>
  <c r="AB98" i="13" s="1"/>
  <c r="AD99" i="5"/>
  <c r="AB99" i="6" s="1"/>
  <c r="AD99" i="6" s="1"/>
  <c r="AB99" i="7" s="1"/>
  <c r="AD99" i="7" s="1"/>
  <c r="AB99" i="8" s="1"/>
  <c r="AD99" i="8" s="1"/>
  <c r="AB99" i="9" s="1"/>
  <c r="AD99" i="9" s="1"/>
  <c r="AB99" i="10" s="1"/>
  <c r="AD99" i="10" s="1"/>
  <c r="AB99" i="11" s="1"/>
  <c r="AD99" i="11" s="1"/>
  <c r="AB99" i="12" s="1"/>
  <c r="AD99" i="12" s="1"/>
  <c r="AB99" i="13" s="1"/>
  <c r="AD99" i="13" s="1"/>
  <c r="AB99" i="14" s="1"/>
  <c r="AD99" i="14" s="1"/>
  <c r="AB99" i="15" s="1"/>
  <c r="AD99" i="15" s="1"/>
  <c r="AB99" i="16" s="1"/>
  <c r="AD99" i="16" s="1"/>
  <c r="AD100" i="5"/>
  <c r="AB100" i="6" s="1"/>
  <c r="AD100" i="6" s="1"/>
  <c r="AB100" i="7" s="1"/>
  <c r="AD100" i="7" s="1"/>
  <c r="AB100" i="8" s="1"/>
  <c r="AD101" i="5"/>
  <c r="AB101" i="6" s="1"/>
  <c r="AD101" i="6" s="1"/>
  <c r="AB101" i="7" s="1"/>
  <c r="AD101" i="7" s="1"/>
  <c r="AB101" i="8" s="1"/>
  <c r="AD101" i="8" s="1"/>
  <c r="AB101" i="9" s="1"/>
  <c r="AD101" i="9" s="1"/>
  <c r="AB101" i="10" s="1"/>
  <c r="AD101" i="10" s="1"/>
  <c r="AB101" i="11" s="1"/>
  <c r="AD101" i="11" s="1"/>
  <c r="AB101" i="12" s="1"/>
  <c r="AD101" i="12" s="1"/>
  <c r="AB101" i="13" s="1"/>
  <c r="AD101" i="13" s="1"/>
  <c r="AB101" i="14" s="1"/>
  <c r="AD101" i="14" s="1"/>
  <c r="AB101" i="15" s="1"/>
  <c r="AD101" i="15" s="1"/>
  <c r="AD102" i="5"/>
  <c r="AB102" i="6" s="1"/>
  <c r="AD102" i="6" s="1"/>
  <c r="AB102" i="7" s="1"/>
  <c r="AD102" i="7" s="1"/>
  <c r="AB102" i="8" s="1"/>
  <c r="AD102" i="8" s="1"/>
  <c r="AD106" i="5"/>
  <c r="AB106" i="6" s="1"/>
  <c r="AD106" i="6" s="1"/>
  <c r="AB106" i="7" s="1"/>
  <c r="AD106" i="7" s="1"/>
  <c r="AB106" i="8" s="1"/>
  <c r="AD106" i="8" s="1"/>
  <c r="AB106" i="9" s="1"/>
  <c r="AD106" i="9" s="1"/>
  <c r="AB106" i="10" s="1"/>
  <c r="AD106" i="10" s="1"/>
  <c r="AB106" i="11" s="1"/>
  <c r="AD106" i="11" s="1"/>
  <c r="AB106" i="12" s="1"/>
  <c r="AD106" i="12" s="1"/>
  <c r="AB106" i="13" s="1"/>
  <c r="AD106" i="13" s="1"/>
  <c r="AB106" i="14" s="1"/>
  <c r="AD106" i="14" s="1"/>
  <c r="AB106" i="15" s="1"/>
  <c r="AD106" i="15" s="1"/>
  <c r="AB106" i="16" s="1"/>
  <c r="AD107" i="5"/>
  <c r="AB107" i="6" s="1"/>
  <c r="AD107" i="6" s="1"/>
  <c r="AB107" i="7" s="1"/>
  <c r="AD108" i="5"/>
  <c r="AB108" i="6" s="1"/>
  <c r="AD108" i="6" s="1"/>
  <c r="AB108" i="7" s="1"/>
  <c r="AD108" i="7" s="1"/>
  <c r="AB108" i="8" s="1"/>
  <c r="AD108" i="8" s="1"/>
  <c r="AB108" i="9" s="1"/>
  <c r="AD108" i="9" s="1"/>
  <c r="AB108" i="10" s="1"/>
  <c r="AD108" i="10" s="1"/>
  <c r="AB108" i="11" s="1"/>
  <c r="AD108" i="11" s="1"/>
  <c r="AB108" i="12" s="1"/>
  <c r="AD108" i="12" s="1"/>
  <c r="AB108" i="13" s="1"/>
  <c r="AD108" i="13" s="1"/>
  <c r="AB108" i="14" s="1"/>
  <c r="AD108" i="14" s="1"/>
  <c r="AB108" i="15" s="1"/>
  <c r="AD108" i="15" s="1"/>
  <c r="AB108" i="16" s="1"/>
  <c r="AD108" i="16" s="1"/>
  <c r="AD115" i="5"/>
  <c r="AB115" i="6" s="1"/>
  <c r="AD115" i="6" s="1"/>
  <c r="AB115" i="7" s="1"/>
  <c r="AD115" i="7" s="1"/>
  <c r="AB115" i="8" s="1"/>
  <c r="AD115" i="8" s="1"/>
  <c r="AB115" i="9" s="1"/>
  <c r="AD115" i="9" s="1"/>
  <c r="AB115" i="10" s="1"/>
  <c r="AD115" i="10" s="1"/>
  <c r="AB115" i="11" s="1"/>
  <c r="AD115" i="11" s="1"/>
  <c r="AB115" i="12" s="1"/>
  <c r="AD115" i="12" s="1"/>
  <c r="AB115" i="13" s="1"/>
  <c r="AD115" i="13" s="1"/>
  <c r="AB115" i="14" s="1"/>
  <c r="AD115" i="14" s="1"/>
  <c r="AB115" i="15" s="1"/>
  <c r="AD115" i="15" s="1"/>
  <c r="AB115" i="16" s="1"/>
  <c r="AD115" i="16" s="1"/>
  <c r="AD116" i="5"/>
  <c r="AB116" i="6" s="1"/>
  <c r="AD116" i="6" s="1"/>
  <c r="AB116" i="7" s="1"/>
  <c r="AD116" i="7" s="1"/>
  <c r="AB116" i="8" s="1"/>
  <c r="AD116" i="8" s="1"/>
  <c r="AB116" i="9" s="1"/>
  <c r="AD116" i="9" s="1"/>
  <c r="AB116" i="10" s="1"/>
  <c r="AD116" i="10" s="1"/>
  <c r="AB116" i="11" s="1"/>
  <c r="AD116" i="11" s="1"/>
  <c r="AB116" i="12" s="1"/>
  <c r="AD116" i="12" s="1"/>
  <c r="AB116" i="13" s="1"/>
  <c r="AD116" i="13" s="1"/>
  <c r="AB116" i="14" s="1"/>
  <c r="AD116" i="14" s="1"/>
  <c r="AB116" i="15" s="1"/>
  <c r="AD116" i="15" s="1"/>
  <c r="AB116" i="16" s="1"/>
  <c r="AD116" i="16" s="1"/>
  <c r="AD117" i="5"/>
  <c r="AD118" i="5"/>
  <c r="AB118" i="6" s="1"/>
  <c r="AD118" i="6" s="1"/>
  <c r="AB118" i="7" s="1"/>
  <c r="AD118" i="7" s="1"/>
  <c r="AB118" i="8" s="1"/>
  <c r="AD118" i="8" s="1"/>
  <c r="AB118" i="9" s="1"/>
  <c r="AD118" i="9" s="1"/>
  <c r="AB118" i="10" s="1"/>
  <c r="AD118" i="10" s="1"/>
  <c r="AB118" i="11" s="1"/>
  <c r="AD118" i="11" s="1"/>
  <c r="AB118" i="12" s="1"/>
  <c r="AD118" i="12" s="1"/>
  <c r="AB118" i="13" s="1"/>
  <c r="AD118" i="13" s="1"/>
  <c r="AB118" i="14" s="1"/>
  <c r="AD118" i="14" s="1"/>
  <c r="AD119" i="5"/>
  <c r="AB119" i="6" s="1"/>
  <c r="AD119" i="6" s="1"/>
  <c r="AB119" i="7" s="1"/>
  <c r="AD119" i="7" s="1"/>
  <c r="AB119" i="8" s="1"/>
  <c r="AD119" i="8" s="1"/>
  <c r="AB119" i="9" s="1"/>
  <c r="AD119" i="9" s="1"/>
  <c r="AB119" i="10" s="1"/>
  <c r="AD119" i="10" s="1"/>
  <c r="AB119" i="11" s="1"/>
  <c r="AD119" i="11" s="1"/>
  <c r="AB119" i="12" s="1"/>
  <c r="AD119" i="12" s="1"/>
  <c r="AB119" i="13" s="1"/>
  <c r="AD119" i="13" s="1"/>
  <c r="AB119" i="14" s="1"/>
  <c r="AD119" i="14" s="1"/>
  <c r="AB119" i="15" s="1"/>
  <c r="AD119" i="15" s="1"/>
  <c r="AB119" i="16" s="1"/>
  <c r="AD119" i="16" s="1"/>
  <c r="AD120" i="5"/>
  <c r="AB120" i="6" s="1"/>
  <c r="AD120" i="6" s="1"/>
  <c r="AB120" i="7" s="1"/>
  <c r="AD120" i="7" s="1"/>
  <c r="AB120" i="8" s="1"/>
  <c r="AD120" i="8" s="1"/>
  <c r="AB120" i="9" s="1"/>
  <c r="AD120" i="9" s="1"/>
  <c r="AB120" i="10" s="1"/>
  <c r="AD120" i="10" s="1"/>
  <c r="AB120" i="11" s="1"/>
  <c r="AD120" i="11" s="1"/>
  <c r="AB120" i="12" s="1"/>
  <c r="AD120" i="12" s="1"/>
  <c r="AB120" i="13" s="1"/>
  <c r="AD120" i="13" s="1"/>
  <c r="AB120" i="14" s="1"/>
  <c r="AD120" i="14" s="1"/>
  <c r="AB120" i="15" s="1"/>
  <c r="AD120" i="15" s="1"/>
  <c r="AB120" i="16" s="1"/>
  <c r="AD120" i="16" s="1"/>
  <c r="AD121" i="5"/>
  <c r="AB121" i="6" s="1"/>
  <c r="AD121" i="6" s="1"/>
  <c r="AB121" i="7" s="1"/>
  <c r="AD121" i="7" s="1"/>
  <c r="AB121" i="8" s="1"/>
  <c r="AD121" i="8" s="1"/>
  <c r="AB121" i="9" s="1"/>
  <c r="AD121" i="9" s="1"/>
  <c r="AB121" i="10" s="1"/>
  <c r="AD121" i="10" s="1"/>
  <c r="AB121" i="11" s="1"/>
  <c r="AD121" i="11" s="1"/>
  <c r="AB121" i="12" s="1"/>
  <c r="AD121" i="12" s="1"/>
  <c r="AD124" i="5"/>
  <c r="AD125" i="5"/>
  <c r="AB125" i="6" s="1"/>
  <c r="AD125" i="6" s="1"/>
  <c r="AB125" i="7" s="1"/>
  <c r="AD125" i="7" s="1"/>
  <c r="AB125" i="8" s="1"/>
  <c r="AD125" i="8" s="1"/>
  <c r="AB125" i="9" s="1"/>
  <c r="AD125" i="9" s="1"/>
  <c r="AB125" i="10" s="1"/>
  <c r="AD125" i="10" s="1"/>
  <c r="AB125" i="11" s="1"/>
  <c r="AD125" i="11" s="1"/>
  <c r="AB125" i="12" s="1"/>
  <c r="AD125" i="12" s="1"/>
  <c r="AB125" i="13" s="1"/>
  <c r="AD125" i="13" s="1"/>
  <c r="AB125" i="14" s="1"/>
  <c r="AD125" i="14" s="1"/>
  <c r="AB125" i="15" s="1"/>
  <c r="AD125" i="15" s="1"/>
  <c r="AB125" i="16" s="1"/>
  <c r="AD125" i="16" s="1"/>
  <c r="AD126" i="5"/>
  <c r="AB126" i="6" s="1"/>
  <c r="AD126" i="6" s="1"/>
  <c r="AB126" i="7" s="1"/>
  <c r="AD126" i="7" s="1"/>
  <c r="AB126" i="8" s="1"/>
  <c r="AD126" i="8" s="1"/>
  <c r="AB126" i="9" s="1"/>
  <c r="AD126" i="9" s="1"/>
  <c r="AB126" i="10" s="1"/>
  <c r="AD126" i="10" s="1"/>
  <c r="AB126" i="11" s="1"/>
  <c r="AD126" i="11" s="1"/>
  <c r="AB126" i="12" s="1"/>
  <c r="AD126" i="12" s="1"/>
  <c r="AB126" i="13" s="1"/>
  <c r="AD126" i="13" s="1"/>
  <c r="AB126" i="14" s="1"/>
  <c r="AD126" i="14" s="1"/>
  <c r="AB126" i="15" s="1"/>
  <c r="AD126" i="15" s="1"/>
  <c r="AB126" i="16" s="1"/>
  <c r="AD126" i="16" s="1"/>
  <c r="AD127" i="5"/>
  <c r="AB127" i="6" s="1"/>
  <c r="AD127" i="6" s="1"/>
  <c r="AB127" i="7" s="1"/>
  <c r="AD127" i="7" s="1"/>
  <c r="AB127" i="8" s="1"/>
  <c r="AD127" i="8" s="1"/>
  <c r="AD128" i="5"/>
  <c r="AB128" i="6" s="1"/>
  <c r="AD128" i="6" s="1"/>
  <c r="AB128" i="7" s="1"/>
  <c r="AD128" i="7" s="1"/>
  <c r="AB128" i="8" s="1"/>
  <c r="AD128" i="8" s="1"/>
  <c r="AB128" i="9" s="1"/>
  <c r="AD128" i="9" s="1"/>
  <c r="AB128" i="10" s="1"/>
  <c r="AD128" i="10" s="1"/>
  <c r="AB128" i="11" s="1"/>
  <c r="AD128" i="11" s="1"/>
  <c r="AB128" i="12" s="1"/>
  <c r="AD128" i="12" s="1"/>
  <c r="AB128" i="13" s="1"/>
  <c r="AD128" i="13" s="1"/>
  <c r="AB128" i="14" s="1"/>
  <c r="AD128" i="14" s="1"/>
  <c r="AB128" i="15" s="1"/>
  <c r="AD128" i="15" s="1"/>
  <c r="AB128" i="16" s="1"/>
  <c r="AD128" i="16" s="1"/>
  <c r="AD129" i="5"/>
  <c r="AB129" i="6" s="1"/>
  <c r="AD129" i="6" s="1"/>
  <c r="AB129" i="7" s="1"/>
  <c r="AD129" i="7" s="1"/>
  <c r="AB129" i="8" s="1"/>
  <c r="AD129" i="8" s="1"/>
  <c r="AB129" i="9" s="1"/>
  <c r="AD129" i="9" s="1"/>
  <c r="AB129" i="10" s="1"/>
  <c r="AD129" i="10" s="1"/>
  <c r="AB129" i="11" s="1"/>
  <c r="AD129" i="11" s="1"/>
  <c r="AB129" i="12" s="1"/>
  <c r="AD129" i="12" s="1"/>
  <c r="AB129" i="13" s="1"/>
  <c r="AD129" i="13" s="1"/>
  <c r="AB129" i="14" s="1"/>
  <c r="AD129" i="14" s="1"/>
  <c r="AB129" i="15" s="1"/>
  <c r="AD129" i="15" s="1"/>
  <c r="AB129" i="16" s="1"/>
  <c r="AD129" i="16" s="1"/>
  <c r="AD130" i="5"/>
  <c r="AB130" i="6" s="1"/>
  <c r="AD130" i="6" s="1"/>
  <c r="AB130" i="7" s="1"/>
  <c r="AD130" i="7" s="1"/>
  <c r="AB130" i="8" s="1"/>
  <c r="AD130" i="8" s="1"/>
  <c r="AB130" i="9" s="1"/>
  <c r="AD130" i="9" s="1"/>
  <c r="AB130" i="10" s="1"/>
  <c r="AD130" i="10" s="1"/>
  <c r="AB130" i="11" s="1"/>
  <c r="AD130" i="11" s="1"/>
  <c r="AB130" i="12" s="1"/>
  <c r="AD130" i="12" s="1"/>
  <c r="AB130" i="13" s="1"/>
  <c r="AD130" i="13" s="1"/>
  <c r="AB130" i="14" s="1"/>
  <c r="AD131" i="5"/>
  <c r="AB131" i="6" s="1"/>
  <c r="AD131" i="6" s="1"/>
  <c r="AB131" i="7" s="1"/>
  <c r="AD131" i="7" s="1"/>
  <c r="AB131" i="8" s="1"/>
  <c r="AD131" i="8" s="1"/>
  <c r="AB131" i="9" s="1"/>
  <c r="AD131" i="9" s="1"/>
  <c r="AB131" i="10" s="1"/>
  <c r="AD131" i="10" s="1"/>
  <c r="AB131" i="11" s="1"/>
  <c r="AD131" i="11" s="1"/>
  <c r="AB131" i="12" s="1"/>
  <c r="AD131" i="12" s="1"/>
  <c r="AD132" i="5"/>
  <c r="AB132" i="6" s="1"/>
  <c r="AD132" i="6" s="1"/>
  <c r="AB132" i="7" s="1"/>
  <c r="AD132" i="7" s="1"/>
  <c r="AB132" i="8" s="1"/>
  <c r="AD132" i="8" s="1"/>
  <c r="AB132" i="9" s="1"/>
  <c r="AD132" i="9" s="1"/>
  <c r="AB132" i="10" s="1"/>
  <c r="AD132" i="10" s="1"/>
  <c r="AB132" i="11" s="1"/>
  <c r="AD132" i="11" s="1"/>
  <c r="AB132" i="12" s="1"/>
  <c r="AD132" i="12" s="1"/>
  <c r="AB132" i="13" s="1"/>
  <c r="AD132" i="13" s="1"/>
  <c r="AB132" i="14" s="1"/>
  <c r="AD132" i="14" s="1"/>
  <c r="AB132" i="15" s="1"/>
  <c r="AD132" i="15" s="1"/>
  <c r="AB132" i="16" s="1"/>
  <c r="AD132" i="16" s="1"/>
  <c r="AD133" i="5"/>
  <c r="AB133" i="6" s="1"/>
  <c r="AD133" i="6" s="1"/>
  <c r="AB133" i="7" s="1"/>
  <c r="AD133" i="7" s="1"/>
  <c r="AB133" i="8" s="1"/>
  <c r="AD133" i="8" s="1"/>
  <c r="AB133" i="9" s="1"/>
  <c r="AD133" i="9" s="1"/>
  <c r="AB133" i="10" s="1"/>
  <c r="AD133" i="10" s="1"/>
  <c r="AB133" i="11" s="1"/>
  <c r="AD133" i="11" s="1"/>
  <c r="AB133" i="12" s="1"/>
  <c r="AD133" i="12" s="1"/>
  <c r="AB133" i="13" s="1"/>
  <c r="AD133" i="13" s="1"/>
  <c r="AB133" i="14" s="1"/>
  <c r="AD133" i="14" s="1"/>
  <c r="AB133" i="15" s="1"/>
  <c r="AD133" i="15" s="1"/>
  <c r="AB133" i="16" s="1"/>
  <c r="AD133" i="16" s="1"/>
  <c r="AD134" i="5"/>
  <c r="AB134" i="6" s="1"/>
  <c r="AD134" i="6" s="1"/>
  <c r="AB134" i="7" s="1"/>
  <c r="AD134" i="7" s="1"/>
  <c r="AB134" i="8" s="1"/>
  <c r="AD134" i="8" s="1"/>
  <c r="AB134" i="9" s="1"/>
  <c r="AD134" i="9" s="1"/>
  <c r="AB134" i="10" s="1"/>
  <c r="AD134" i="10" s="1"/>
  <c r="AB134" i="11" s="1"/>
  <c r="AD134" i="11" s="1"/>
  <c r="AB134" i="12" s="1"/>
  <c r="AD134" i="12" s="1"/>
  <c r="AB134" i="13" s="1"/>
  <c r="AD134" i="13" s="1"/>
  <c r="AB134" i="14" s="1"/>
  <c r="AD134" i="14" s="1"/>
  <c r="AB134" i="15" s="1"/>
  <c r="AD134" i="15" s="1"/>
  <c r="AB134" i="16" s="1"/>
  <c r="AD134" i="16" s="1"/>
  <c r="AD135" i="5"/>
  <c r="AB135" i="6" s="1"/>
  <c r="AD135" i="6" s="1"/>
  <c r="AB135" i="7" s="1"/>
  <c r="AD135" i="7" s="1"/>
  <c r="AB135" i="8" s="1"/>
  <c r="AD135" i="8" s="1"/>
  <c r="AB135" i="9" s="1"/>
  <c r="AD135" i="9" s="1"/>
  <c r="AB135" i="10" s="1"/>
  <c r="AD135" i="10" s="1"/>
  <c r="AB135" i="11" s="1"/>
  <c r="AD135" i="11" s="1"/>
  <c r="AB135" i="12" s="1"/>
  <c r="AD135" i="12" s="1"/>
  <c r="AB135" i="13" s="1"/>
  <c r="AD135" i="13" s="1"/>
  <c r="AB135" i="14" s="1"/>
  <c r="AD135" i="14" s="1"/>
  <c r="AB135" i="15" s="1"/>
  <c r="AD135" i="15" s="1"/>
  <c r="AB135" i="16" s="1"/>
  <c r="AD135" i="16" s="1"/>
  <c r="AD136" i="5"/>
  <c r="AB136" i="6" s="1"/>
  <c r="AD136" i="6" s="1"/>
  <c r="AB136" i="7" s="1"/>
  <c r="AD136" i="7" s="1"/>
  <c r="AB136" i="8" s="1"/>
  <c r="AD136" i="8" s="1"/>
  <c r="AB136" i="9" s="1"/>
  <c r="AD136" i="9" s="1"/>
  <c r="AB136" i="10" s="1"/>
  <c r="AD136" i="10" s="1"/>
  <c r="AB136" i="11" s="1"/>
  <c r="AD136" i="11" s="1"/>
  <c r="AB136" i="12" s="1"/>
  <c r="AD136" i="12" s="1"/>
  <c r="AB136" i="13" s="1"/>
  <c r="AD136" i="13" s="1"/>
  <c r="AB136" i="14" s="1"/>
  <c r="AD136" i="14" s="1"/>
  <c r="AB136" i="15" s="1"/>
  <c r="AD136" i="15" s="1"/>
  <c r="AB136" i="16" s="1"/>
  <c r="AD136" i="16" s="1"/>
  <c r="AD137" i="5"/>
  <c r="AB137" i="6" s="1"/>
  <c r="AD137" i="6" s="1"/>
  <c r="AB137" i="7" s="1"/>
  <c r="AD137" i="7" s="1"/>
  <c r="AB137" i="8" s="1"/>
  <c r="AD137" i="8" s="1"/>
  <c r="AB137" i="9" s="1"/>
  <c r="AD137" i="9" s="1"/>
  <c r="AB137" i="10" s="1"/>
  <c r="AD137" i="10" s="1"/>
  <c r="AB137" i="11" s="1"/>
  <c r="AD137" i="11" s="1"/>
  <c r="AB137" i="12" s="1"/>
  <c r="AD137" i="12" s="1"/>
  <c r="AB137" i="13" s="1"/>
  <c r="AD137" i="13" s="1"/>
  <c r="AB137" i="14" s="1"/>
  <c r="AD137" i="14" s="1"/>
  <c r="AB137" i="15" s="1"/>
  <c r="AD137" i="15" s="1"/>
  <c r="AB137" i="16" s="1"/>
  <c r="AD137" i="16" s="1"/>
  <c r="AD138" i="5"/>
  <c r="AB138" i="6" s="1"/>
  <c r="AD138" i="6" s="1"/>
  <c r="AB138" i="7" s="1"/>
  <c r="AD138" i="7" s="1"/>
  <c r="AB138" i="8" s="1"/>
  <c r="AD138" i="8" s="1"/>
  <c r="AB138" i="9" s="1"/>
  <c r="AD138" i="9" s="1"/>
  <c r="AB138" i="10" s="1"/>
  <c r="AD138" i="10" s="1"/>
  <c r="AB138" i="11" s="1"/>
  <c r="AD138" i="11" s="1"/>
  <c r="AB138" i="12" s="1"/>
  <c r="AD138" i="12" s="1"/>
  <c r="AB138" i="13" s="1"/>
  <c r="AD138" i="13" s="1"/>
  <c r="AB138" i="14" s="1"/>
  <c r="AD138" i="14" s="1"/>
  <c r="AB138" i="15" s="1"/>
  <c r="AD138" i="15" s="1"/>
  <c r="AB138" i="16" s="1"/>
  <c r="AD138" i="16" s="1"/>
  <c r="AD139" i="5"/>
  <c r="AB139" i="6" s="1"/>
  <c r="AD139" i="6" s="1"/>
  <c r="AB139" i="7" s="1"/>
  <c r="AD139" i="7" s="1"/>
  <c r="AB139" i="8" s="1"/>
  <c r="AD139" i="8" s="1"/>
  <c r="AB139" i="9" s="1"/>
  <c r="AD139" i="9" s="1"/>
  <c r="AB139" i="10" s="1"/>
  <c r="AD139" i="10" s="1"/>
  <c r="AB139" i="11" s="1"/>
  <c r="AD139" i="11" s="1"/>
  <c r="AB139" i="12" s="1"/>
  <c r="AD139" i="12" s="1"/>
  <c r="AB139" i="13" s="1"/>
  <c r="AD139" i="13" s="1"/>
  <c r="AB139" i="14" s="1"/>
  <c r="AD139" i="14" s="1"/>
  <c r="AB139" i="15" s="1"/>
  <c r="AD139" i="15" s="1"/>
  <c r="AB139" i="16" s="1"/>
  <c r="AD139" i="16" s="1"/>
  <c r="AD142" i="5"/>
  <c r="AB142" i="6" s="1"/>
  <c r="AD143" i="5"/>
  <c r="AB143" i="6" s="1"/>
  <c r="AD143" i="6" s="1"/>
  <c r="AB143" i="7" s="1"/>
  <c r="AD143" i="7" s="1"/>
  <c r="AB143" i="8" s="1"/>
  <c r="AD143" i="8" s="1"/>
  <c r="AB143" i="9" s="1"/>
  <c r="AD143" i="9" s="1"/>
  <c r="AB143" i="10" s="1"/>
  <c r="AD148" i="5"/>
  <c r="AD150" i="5"/>
  <c r="AB150" i="6" s="1"/>
  <c r="AD151" i="5"/>
  <c r="AD152" i="5"/>
  <c r="AB152" i="6" s="1"/>
  <c r="AD152" i="6" s="1"/>
  <c r="AB152" i="7" s="1"/>
  <c r="AD152" i="7" s="1"/>
  <c r="AB152" i="8" s="1"/>
  <c r="AD152" i="8" s="1"/>
  <c r="AB152" i="9" s="1"/>
  <c r="AD152" i="9" s="1"/>
  <c r="AB152" i="10" s="1"/>
  <c r="AD152" i="10" s="1"/>
  <c r="AB152" i="11" s="1"/>
  <c r="AD152" i="11" s="1"/>
  <c r="AB152" i="12" s="1"/>
  <c r="AD152" i="12" s="1"/>
  <c r="AB152" i="13" s="1"/>
  <c r="AD152" i="13" s="1"/>
  <c r="AB152" i="14" s="1"/>
  <c r="AD152" i="14" s="1"/>
  <c r="AB152" i="15" s="1"/>
  <c r="AD152" i="15" s="1"/>
  <c r="AB152" i="16" s="1"/>
  <c r="AD152" i="16" s="1"/>
  <c r="AD153" i="5"/>
  <c r="AB153" i="6" s="1"/>
  <c r="AD153" i="6" s="1"/>
  <c r="AB153" i="7" s="1"/>
  <c r="AD153" i="7" s="1"/>
  <c r="AB153" i="8" s="1"/>
  <c r="AD153" i="8" s="1"/>
  <c r="AB153" i="9" s="1"/>
  <c r="AD153" i="9" s="1"/>
  <c r="AB153" i="10" s="1"/>
  <c r="AD153" i="10" s="1"/>
  <c r="AB153" i="11" s="1"/>
  <c r="AD153" i="11" s="1"/>
  <c r="AB153" i="12" s="1"/>
  <c r="AD153" i="12" s="1"/>
  <c r="AB153" i="13" s="1"/>
  <c r="AD153" i="13" s="1"/>
  <c r="AB153" i="14" s="1"/>
  <c r="AD153" i="14" s="1"/>
  <c r="AB153" i="15" s="1"/>
  <c r="AD153" i="15" s="1"/>
  <c r="AB153" i="16" s="1"/>
  <c r="AD153" i="16" s="1"/>
  <c r="AD156" i="5"/>
  <c r="AB156" i="6" s="1"/>
  <c r="AD156" i="6" s="1"/>
  <c r="AB156" i="7" s="1"/>
  <c r="AD156" i="7" s="1"/>
  <c r="AB156" i="8" s="1"/>
  <c r="AD156" i="8" s="1"/>
  <c r="AB156" i="9" s="1"/>
  <c r="AD156" i="9" s="1"/>
  <c r="AB156" i="10" s="1"/>
  <c r="AD156" i="10" s="1"/>
  <c r="AB156" i="11" s="1"/>
  <c r="AD156" i="11" s="1"/>
  <c r="AB156" i="12" s="1"/>
  <c r="AD156" i="12" s="1"/>
  <c r="AB156" i="13" s="1"/>
  <c r="AD156" i="13" s="1"/>
  <c r="AB156" i="14" s="1"/>
  <c r="AD156" i="14" s="1"/>
  <c r="AB156" i="15" s="1"/>
  <c r="AD156" i="15" s="1"/>
  <c r="AB156" i="16" s="1"/>
  <c r="AD156" i="16" s="1"/>
  <c r="O10" i="18" s="1"/>
  <c r="AD158" i="5"/>
  <c r="AB158" i="6" s="1"/>
  <c r="AD158" i="6" s="1"/>
  <c r="AB158" i="7" s="1"/>
  <c r="AD158" i="7" s="1"/>
  <c r="AB158" i="8" s="1"/>
  <c r="AD158" i="8" s="1"/>
  <c r="AB158" i="9" s="1"/>
  <c r="AD158" i="9" s="1"/>
  <c r="AB158" i="10" s="1"/>
  <c r="AD158" i="10" s="1"/>
  <c r="AB158" i="11" s="1"/>
  <c r="AD158" i="11" s="1"/>
  <c r="AB158" i="12" s="1"/>
  <c r="AD158" i="12" s="1"/>
  <c r="AB158" i="13" s="1"/>
  <c r="AD158" i="13" s="1"/>
  <c r="AB158" i="14" s="1"/>
  <c r="AD158" i="14" s="1"/>
  <c r="AB158" i="15" s="1"/>
  <c r="AD158" i="15" s="1"/>
  <c r="AD159" i="5"/>
  <c r="AB159" i="6" s="1"/>
  <c r="AD159" i="6" s="1"/>
  <c r="AB159" i="7" s="1"/>
  <c r="AD159" i="7" s="1"/>
  <c r="AB159" i="8" s="1"/>
  <c r="AD159" i="8" s="1"/>
  <c r="AB159" i="9" s="1"/>
  <c r="AD159" i="9" s="1"/>
  <c r="AB159" i="10" s="1"/>
  <c r="AD159" i="10" s="1"/>
  <c r="AB159" i="11" s="1"/>
  <c r="AD159" i="11" s="1"/>
  <c r="AB159" i="12" s="1"/>
  <c r="AD159" i="12" s="1"/>
  <c r="AB159" i="13" s="1"/>
  <c r="AD159" i="13" s="1"/>
  <c r="AB159" i="14" s="1"/>
  <c r="AD159" i="14" s="1"/>
  <c r="AB159" i="15" s="1"/>
  <c r="AD159" i="15" s="1"/>
  <c r="AB159" i="16" s="1"/>
  <c r="AD159" i="16" s="1"/>
  <c r="AD160" i="5"/>
  <c r="AB160" i="6" s="1"/>
  <c r="AD160" i="6" s="1"/>
  <c r="AB160" i="7" s="1"/>
  <c r="AD160" i="7" s="1"/>
  <c r="AB160" i="8" s="1"/>
  <c r="AD160" i="8" s="1"/>
  <c r="AB160" i="9" s="1"/>
  <c r="AD160" i="9" s="1"/>
  <c r="AB160" i="10" s="1"/>
  <c r="AD160" i="10" s="1"/>
  <c r="AB160" i="11" s="1"/>
  <c r="AD160" i="11" s="1"/>
  <c r="AB160" i="12" s="1"/>
  <c r="AD160" i="12" s="1"/>
  <c r="AB160" i="13" s="1"/>
  <c r="AD160" i="13" s="1"/>
  <c r="AB160" i="14" s="1"/>
  <c r="AD160" i="14" s="1"/>
  <c r="AB160" i="15" s="1"/>
  <c r="AD160" i="15" s="1"/>
  <c r="AB160" i="16" s="1"/>
  <c r="AD160" i="16" s="1"/>
  <c r="AD161" i="5"/>
  <c r="AB161" i="6" s="1"/>
  <c r="AD161" i="6" s="1"/>
  <c r="AB161" i="7" s="1"/>
  <c r="AD161" i="7" s="1"/>
  <c r="AB161" i="8" s="1"/>
  <c r="AD161" i="8" s="1"/>
  <c r="AB161" i="9" s="1"/>
  <c r="AD161" i="9" s="1"/>
  <c r="AB161" i="10" s="1"/>
  <c r="AD161" i="10" s="1"/>
  <c r="AB161" i="11" s="1"/>
  <c r="AD161" i="11" s="1"/>
  <c r="AB161" i="12" s="1"/>
  <c r="AD161" i="12" s="1"/>
  <c r="AB161" i="13" s="1"/>
  <c r="AD161" i="13" s="1"/>
  <c r="AB161" i="14" s="1"/>
  <c r="AD161" i="14" s="1"/>
  <c r="AB161" i="15" s="1"/>
  <c r="AD161" i="15" s="1"/>
  <c r="AB161" i="16" s="1"/>
  <c r="AD161" i="16" s="1"/>
  <c r="AD162" i="5"/>
  <c r="AB162" i="6" s="1"/>
  <c r="AD162" i="6" s="1"/>
  <c r="AB162" i="7" s="1"/>
  <c r="AD162" i="7" s="1"/>
  <c r="AB162" i="8" s="1"/>
  <c r="AD162" i="8" s="1"/>
  <c r="AB162" i="9" s="1"/>
  <c r="AD162" i="9" s="1"/>
  <c r="AB162" i="10" s="1"/>
  <c r="AD162" i="10" s="1"/>
  <c r="AB162" i="11" s="1"/>
  <c r="AD162" i="11" s="1"/>
  <c r="AB162" i="12" s="1"/>
  <c r="AD162" i="12" s="1"/>
  <c r="AB162" i="13" s="1"/>
  <c r="AD162" i="13" s="1"/>
  <c r="AB162" i="14" s="1"/>
  <c r="AD162" i="14" s="1"/>
  <c r="AB162" i="15" s="1"/>
  <c r="AD162" i="15" s="1"/>
  <c r="AB162" i="16" s="1"/>
  <c r="AD162" i="16" s="1"/>
  <c r="AD163" i="5"/>
  <c r="AB163" i="6" s="1"/>
  <c r="AD163" i="6" s="1"/>
  <c r="AB163" i="7" s="1"/>
  <c r="AD163" i="7" s="1"/>
  <c r="AB163" i="8" s="1"/>
  <c r="AD163" i="8" s="1"/>
  <c r="AB163" i="9" s="1"/>
  <c r="AD163" i="9" s="1"/>
  <c r="AB163" i="10" s="1"/>
  <c r="AD163" i="10" s="1"/>
  <c r="AB163" i="11" s="1"/>
  <c r="AD163" i="11" s="1"/>
  <c r="AB163" i="12" s="1"/>
  <c r="AD163" i="12" s="1"/>
  <c r="AB163" i="13" s="1"/>
  <c r="AD163" i="13" s="1"/>
  <c r="AB163" i="14" s="1"/>
  <c r="AD163" i="14" s="1"/>
  <c r="AB163" i="15" s="1"/>
  <c r="AD163" i="15" s="1"/>
  <c r="AB163" i="16" s="1"/>
  <c r="AD163" i="16" s="1"/>
  <c r="AD164" i="5"/>
  <c r="AB164" i="6" s="1"/>
  <c r="AD164" i="6" s="1"/>
  <c r="AB164" i="7" s="1"/>
  <c r="AD164" i="7" s="1"/>
  <c r="AB164" i="8" s="1"/>
  <c r="AD164" i="8" s="1"/>
  <c r="AB164" i="9" s="1"/>
  <c r="AD164" i="9" s="1"/>
  <c r="AB164" i="10" s="1"/>
  <c r="AD164" i="10" s="1"/>
  <c r="AB164" i="11" s="1"/>
  <c r="AD164" i="11" s="1"/>
  <c r="AB164" i="12" s="1"/>
  <c r="AD164" i="12" s="1"/>
  <c r="AB164" i="13" s="1"/>
  <c r="AD164" i="13" s="1"/>
  <c r="AB164" i="14" s="1"/>
  <c r="AD164" i="14" s="1"/>
  <c r="AB164" i="15" s="1"/>
  <c r="AD164" i="15" s="1"/>
  <c r="AB164" i="16" s="1"/>
  <c r="AD164" i="16" s="1"/>
  <c r="AD165" i="5"/>
  <c r="AB165" i="6" s="1"/>
  <c r="AD165" i="6" s="1"/>
  <c r="AB165" i="7" s="1"/>
  <c r="AD165" i="7" s="1"/>
  <c r="AB165" i="8" s="1"/>
  <c r="AD165" i="8" s="1"/>
  <c r="AB165" i="9" s="1"/>
  <c r="AD165" i="9" s="1"/>
  <c r="AB165" i="10" s="1"/>
  <c r="AD165" i="10" s="1"/>
  <c r="AB165" i="11" s="1"/>
  <c r="AD165" i="11" s="1"/>
  <c r="AB165" i="12" s="1"/>
  <c r="AD165" i="12" s="1"/>
  <c r="AB165" i="13" s="1"/>
  <c r="AD165" i="13" s="1"/>
  <c r="AB165" i="14" s="1"/>
  <c r="AD165" i="14" s="1"/>
  <c r="AB165" i="15" s="1"/>
  <c r="AD165" i="15" s="1"/>
  <c r="AB165" i="16" s="1"/>
  <c r="AD165" i="16" s="1"/>
  <c r="AD166" i="5"/>
  <c r="AB166" i="6" s="1"/>
  <c r="AD166" i="6" s="1"/>
  <c r="AB166" i="7" s="1"/>
  <c r="AD166" i="7" s="1"/>
  <c r="AB166" i="8" s="1"/>
  <c r="AD166" i="8" s="1"/>
  <c r="AB166" i="9" s="1"/>
  <c r="AD166" i="9" s="1"/>
  <c r="AB166" i="10" s="1"/>
  <c r="AD166" i="10" s="1"/>
  <c r="AB166" i="11" s="1"/>
  <c r="AD166" i="11" s="1"/>
  <c r="AB166" i="12" s="1"/>
  <c r="AD166" i="12" s="1"/>
  <c r="AB166" i="13" s="1"/>
  <c r="AD166" i="13" s="1"/>
  <c r="AB166" i="14" s="1"/>
  <c r="AD166" i="14" s="1"/>
  <c r="AB166" i="15" s="1"/>
  <c r="AD166" i="15" s="1"/>
  <c r="AB166" i="16" s="1"/>
  <c r="AD166" i="16" s="1"/>
  <c r="AD167" i="5"/>
  <c r="AB167" i="6" s="1"/>
  <c r="AD168" i="5"/>
  <c r="AB168" i="6" s="1"/>
  <c r="AD168" i="6" s="1"/>
  <c r="AB168" i="7" s="1"/>
  <c r="AD168" i="7" s="1"/>
  <c r="AB168" i="8" s="1"/>
  <c r="AD168" i="8" s="1"/>
  <c r="AB168" i="9" s="1"/>
  <c r="AD168" i="9" s="1"/>
  <c r="AB168" i="10" s="1"/>
  <c r="AD168" i="10" s="1"/>
  <c r="AB168" i="11" s="1"/>
  <c r="AD168" i="11" s="1"/>
  <c r="AB168" i="12" s="1"/>
  <c r="AD168" i="12" s="1"/>
  <c r="AB168" i="13" s="1"/>
  <c r="AD168" i="13" s="1"/>
  <c r="AB168" i="14" s="1"/>
  <c r="AD168" i="14" s="1"/>
  <c r="AD173" i="5"/>
  <c r="AD174" i="5"/>
  <c r="AB174" i="6" s="1"/>
  <c r="AD174" i="6" s="1"/>
  <c r="AB174" i="7" s="1"/>
  <c r="AD174" i="7" s="1"/>
  <c r="AB174" i="8" s="1"/>
  <c r="AD174" i="8" s="1"/>
  <c r="AB174" i="9" s="1"/>
  <c r="AD174" i="9" s="1"/>
  <c r="AB174" i="10" s="1"/>
  <c r="AD174" i="10" s="1"/>
  <c r="AB174" i="11" s="1"/>
  <c r="AD177" i="5"/>
  <c r="AB177" i="6" s="1"/>
  <c r="AD177" i="6" s="1"/>
  <c r="AB177" i="7" s="1"/>
  <c r="AD177" i="7" s="1"/>
  <c r="AB177" i="8" s="1"/>
  <c r="AD177" i="8" s="1"/>
  <c r="AB177" i="9" s="1"/>
  <c r="AD177" i="9" s="1"/>
  <c r="AB177" i="10" s="1"/>
  <c r="AD177" i="10" s="1"/>
  <c r="AB177" i="11" s="1"/>
  <c r="AD177" i="11" s="1"/>
  <c r="AB177" i="12" s="1"/>
  <c r="AD177" i="12" s="1"/>
  <c r="AD178" i="5"/>
  <c r="AB178" i="6" s="1"/>
  <c r="AD178" i="6" s="1"/>
  <c r="AB178" i="7" s="1"/>
  <c r="AD178" i="7" s="1"/>
  <c r="AB178" i="8" s="1"/>
  <c r="AD178" i="8" s="1"/>
  <c r="AB178" i="9" s="1"/>
  <c r="AD178" i="9" s="1"/>
  <c r="AB178" i="10" s="1"/>
  <c r="AD178" i="10" s="1"/>
  <c r="AB178" i="11" s="1"/>
  <c r="AD178" i="11" s="1"/>
  <c r="AB178" i="12" s="1"/>
  <c r="AD178" i="12" s="1"/>
  <c r="AB178" i="13" s="1"/>
  <c r="AD178" i="13" s="1"/>
  <c r="AB178" i="14" s="1"/>
  <c r="AD178" i="14" s="1"/>
  <c r="AB178" i="15" s="1"/>
  <c r="AD178" i="15" s="1"/>
  <c r="AB178" i="16" s="1"/>
  <c r="AD178" i="16" s="1"/>
  <c r="AD179" i="5"/>
  <c r="AB179" i="6" s="1"/>
  <c r="AD179" i="6" s="1"/>
  <c r="AB179" i="7" s="1"/>
  <c r="AD179" i="7" s="1"/>
  <c r="AB179" i="8" s="1"/>
  <c r="AD179" i="8" s="1"/>
  <c r="AB179" i="9" s="1"/>
  <c r="AD179" i="9" s="1"/>
  <c r="AB179" i="10" s="1"/>
  <c r="AD179" i="10" s="1"/>
  <c r="AB179" i="11" s="1"/>
  <c r="AD179" i="11" s="1"/>
  <c r="AB179" i="12" s="1"/>
  <c r="AD179" i="12" s="1"/>
  <c r="AB179" i="13" s="1"/>
  <c r="AD179" i="13" s="1"/>
  <c r="AB179" i="14" s="1"/>
  <c r="AD179" i="14" s="1"/>
  <c r="AB179" i="15" s="1"/>
  <c r="AD179" i="15" s="1"/>
  <c r="AB179" i="16" s="1"/>
  <c r="AD179" i="16" s="1"/>
  <c r="AD180" i="5"/>
  <c r="AB180" i="6" s="1"/>
  <c r="AD181" i="5"/>
  <c r="AB181" i="6" s="1"/>
  <c r="AD181" i="6" s="1"/>
  <c r="AB181" i="7" s="1"/>
  <c r="AD181" i="7" s="1"/>
  <c r="AB181" i="8" s="1"/>
  <c r="AD181" i="8" s="1"/>
  <c r="AB181" i="9" s="1"/>
  <c r="AD181" i="9" s="1"/>
  <c r="AB181" i="10" s="1"/>
  <c r="AD181" i="10" s="1"/>
  <c r="AD182" i="5"/>
  <c r="AB182" i="6" s="1"/>
  <c r="AD182" i="6" s="1"/>
  <c r="AB182" i="7" s="1"/>
  <c r="AD182" i="7" s="1"/>
  <c r="AB182" i="8" s="1"/>
  <c r="AD182" i="8" s="1"/>
  <c r="AB182" i="9" s="1"/>
  <c r="AD182" i="9" s="1"/>
  <c r="AB182" i="10" s="1"/>
  <c r="AD182" i="10" s="1"/>
  <c r="AB182" i="11" s="1"/>
  <c r="AD182" i="11" s="1"/>
  <c r="AB182" i="12" s="1"/>
  <c r="AD182" i="12" s="1"/>
  <c r="AB182" i="13" s="1"/>
  <c r="AD182" i="13" s="1"/>
  <c r="AB182" i="14" s="1"/>
  <c r="AD182" i="14" s="1"/>
  <c r="AB182" i="15" s="1"/>
  <c r="AD182" i="15" s="1"/>
  <c r="AB182" i="16" s="1"/>
  <c r="AD182" i="16" s="1"/>
  <c r="AD183" i="5"/>
  <c r="AB183" i="6" s="1"/>
  <c r="AD183" i="6" s="1"/>
  <c r="AB183" i="7" s="1"/>
  <c r="AD183" i="7" s="1"/>
  <c r="AB183" i="8" s="1"/>
  <c r="AD183" i="8" s="1"/>
  <c r="AB183" i="9" s="1"/>
  <c r="AD183" i="9" s="1"/>
  <c r="AB183" i="10" s="1"/>
  <c r="AD183" i="10" s="1"/>
  <c r="AB183" i="11" s="1"/>
  <c r="AD183" i="11" s="1"/>
  <c r="AB183" i="12" s="1"/>
  <c r="AD183" i="12" s="1"/>
  <c r="AB183" i="13" s="1"/>
  <c r="AD183" i="13" s="1"/>
  <c r="AB183" i="14" s="1"/>
  <c r="AD183" i="14" s="1"/>
  <c r="AB183" i="15" s="1"/>
  <c r="AD183" i="15" s="1"/>
  <c r="AB183" i="16" s="1"/>
  <c r="AD183" i="16" s="1"/>
  <c r="AD186" i="5"/>
  <c r="AB186" i="6" s="1"/>
  <c r="AD186" i="6" s="1"/>
  <c r="AB186" i="7" s="1"/>
  <c r="AD186" i="7" s="1"/>
  <c r="AB186" i="8" s="1"/>
  <c r="AD186" i="8" s="1"/>
  <c r="AB186" i="9" s="1"/>
  <c r="AD186" i="9" s="1"/>
  <c r="AB186" i="10" s="1"/>
  <c r="AD186" i="10" s="1"/>
  <c r="AB186" i="11" s="1"/>
  <c r="AD186" i="11" s="1"/>
  <c r="AB186" i="12" s="1"/>
  <c r="AD186" i="12" s="1"/>
  <c r="AB186" i="13" s="1"/>
  <c r="AD186" i="13" s="1"/>
  <c r="AB186" i="14" s="1"/>
  <c r="AD186" i="14" s="1"/>
  <c r="AB186" i="15" s="1"/>
  <c r="AD186" i="15" s="1"/>
  <c r="AB186" i="16" s="1"/>
  <c r="AD188" i="5"/>
  <c r="AB188" i="6" s="1"/>
  <c r="AD188" i="6" s="1"/>
  <c r="AB188" i="7" s="1"/>
  <c r="AD188" i="7" s="1"/>
  <c r="AD189" i="5"/>
  <c r="AB189" i="6" s="1"/>
  <c r="AD189" i="6" s="1"/>
  <c r="AB189" i="7" s="1"/>
  <c r="AD189" i="7" s="1"/>
  <c r="AB189" i="8" s="1"/>
  <c r="AD189" i="8" s="1"/>
  <c r="AB189" i="9" s="1"/>
  <c r="AD189" i="9" s="1"/>
  <c r="AB189" i="10" s="1"/>
  <c r="AD189" i="10" s="1"/>
  <c r="AB189" i="11" s="1"/>
  <c r="AD189" i="11" s="1"/>
  <c r="AB189" i="12" s="1"/>
  <c r="AD189" i="12" s="1"/>
  <c r="AB189" i="13" s="1"/>
  <c r="AD189" i="13" s="1"/>
  <c r="AB189" i="14" s="1"/>
  <c r="AD189" i="14" s="1"/>
  <c r="AB189" i="15" s="1"/>
  <c r="AD189" i="15" s="1"/>
  <c r="AB189" i="16" s="1"/>
  <c r="AD189" i="16" s="1"/>
  <c r="AD190" i="5"/>
  <c r="AD191" i="5"/>
  <c r="AB191" i="6" s="1"/>
  <c r="AD191" i="6" s="1"/>
  <c r="AB191" i="7" s="1"/>
  <c r="AD191" i="7" s="1"/>
  <c r="AB191" i="8" s="1"/>
  <c r="AD191" i="8" s="1"/>
  <c r="AB191" i="9" s="1"/>
  <c r="AD191" i="9" s="1"/>
  <c r="AB191" i="10" s="1"/>
  <c r="AD191" i="10" s="1"/>
  <c r="AB191" i="11" s="1"/>
  <c r="AD191" i="11" s="1"/>
  <c r="AB191" i="12" s="1"/>
  <c r="AD191" i="12" s="1"/>
  <c r="AB191" i="13" s="1"/>
  <c r="AD191" i="13" s="1"/>
  <c r="AB191" i="14" s="1"/>
  <c r="AD191" i="14" s="1"/>
  <c r="AB191" i="15" s="1"/>
  <c r="AD191" i="15" s="1"/>
  <c r="AB191" i="16" s="1"/>
  <c r="AD191" i="16" s="1"/>
  <c r="AD198" i="5"/>
  <c r="AB198" i="6" s="1"/>
  <c r="AD198" i="6" s="1"/>
  <c r="AB198" i="7" s="1"/>
  <c r="AD198" i="7" s="1"/>
  <c r="AB198" i="8" s="1"/>
  <c r="AD199" i="5"/>
  <c r="AD200" i="5"/>
  <c r="AD201" i="5"/>
  <c r="AD202" i="5"/>
  <c r="AB202" i="6" s="1"/>
  <c r="AD202" i="6" s="1"/>
  <c r="AB202" i="7" s="1"/>
  <c r="AD202" i="7" s="1"/>
  <c r="AB202" i="8" s="1"/>
  <c r="AD202" i="8" s="1"/>
  <c r="AB202" i="9" s="1"/>
  <c r="AD202" i="9" s="1"/>
  <c r="AB202" i="10" s="1"/>
  <c r="AD202" i="10" s="1"/>
  <c r="AB202" i="11" s="1"/>
  <c r="AD202" i="11" s="1"/>
  <c r="AB202" i="12" s="1"/>
  <c r="AD202" i="12" s="1"/>
  <c r="AB202" i="13" s="1"/>
  <c r="AD202" i="13" s="1"/>
  <c r="AB202" i="14" s="1"/>
  <c r="AD202" i="14" s="1"/>
  <c r="AB202" i="15" s="1"/>
  <c r="AD202" i="15" s="1"/>
  <c r="AD203" i="5"/>
  <c r="AB203" i="6" s="1"/>
  <c r="AD203" i="6" s="1"/>
  <c r="AB203" i="7" s="1"/>
  <c r="AD203" i="7" s="1"/>
  <c r="AB203" i="8" s="1"/>
  <c r="AD203" i="8" s="1"/>
  <c r="AB203" i="9" s="1"/>
  <c r="AD203" i="9" s="1"/>
  <c r="AB203" i="10" s="1"/>
  <c r="AD203" i="10" s="1"/>
  <c r="AB203" i="11" s="1"/>
  <c r="AD203" i="11" s="1"/>
  <c r="AB203" i="12" s="1"/>
  <c r="AD203" i="12" s="1"/>
  <c r="AB203" i="13" s="1"/>
  <c r="AD203" i="13" s="1"/>
  <c r="AB203" i="14" s="1"/>
  <c r="AD203" i="14" s="1"/>
  <c r="AB203" i="15" s="1"/>
  <c r="AD203" i="15" s="1"/>
  <c r="AD204" i="5"/>
  <c r="AB204" i="6" s="1"/>
  <c r="AD204" i="6" s="1"/>
  <c r="AB204" i="7" s="1"/>
  <c r="AD204" i="7" s="1"/>
  <c r="AB204" i="8" s="1"/>
  <c r="AD204" i="8" s="1"/>
  <c r="AB204" i="9" s="1"/>
  <c r="AD204" i="9" s="1"/>
  <c r="AB204" i="10" s="1"/>
  <c r="AD204" i="10" s="1"/>
  <c r="AB204" i="11" s="1"/>
  <c r="AD204" i="11" s="1"/>
  <c r="AB204" i="12" s="1"/>
  <c r="AD204" i="12" s="1"/>
  <c r="AB204" i="13" s="1"/>
  <c r="AD204" i="13" s="1"/>
  <c r="AB204" i="14" s="1"/>
  <c r="AD204" i="14" s="1"/>
  <c r="AB204" i="15" s="1"/>
  <c r="AD204" i="15" s="1"/>
  <c r="AB204" i="16" s="1"/>
  <c r="AD204" i="16" s="1"/>
  <c r="AD206" i="5"/>
  <c r="AD207" i="5"/>
  <c r="AB207" i="6" s="1"/>
  <c r="AD207" i="6" s="1"/>
  <c r="AB207" i="7" s="1"/>
  <c r="AD207" i="7" s="1"/>
  <c r="AB207" i="8" s="1"/>
  <c r="AD207" i="8" s="1"/>
  <c r="AB207" i="9" s="1"/>
  <c r="AD207" i="9" s="1"/>
  <c r="AB207" i="10" s="1"/>
  <c r="AD207" i="10" s="1"/>
  <c r="AB207" i="11" s="1"/>
  <c r="AD207" i="11" s="1"/>
  <c r="AB207" i="12" s="1"/>
  <c r="AD207" i="12" s="1"/>
  <c r="AB207" i="13" s="1"/>
  <c r="AD207" i="13" s="1"/>
  <c r="AB207" i="14" s="1"/>
  <c r="AD207" i="14" s="1"/>
  <c r="AB207" i="15" s="1"/>
  <c r="AD207" i="15" s="1"/>
  <c r="AD212" i="5"/>
  <c r="AB212" i="6" s="1"/>
  <c r="AD212" i="6" s="1"/>
  <c r="AB212" i="7" s="1"/>
  <c r="AD212" i="7" s="1"/>
  <c r="AB212" i="8" s="1"/>
  <c r="AD212" i="8" s="1"/>
  <c r="AB212" i="9" s="1"/>
  <c r="AD212" i="9" s="1"/>
  <c r="AB212" i="10" s="1"/>
  <c r="AD212" i="10" s="1"/>
  <c r="AB212" i="11" s="1"/>
  <c r="AD212" i="11" s="1"/>
  <c r="AB212" i="12" s="1"/>
  <c r="AD212" i="12" s="1"/>
  <c r="AB212" i="13" s="1"/>
  <c r="AD212" i="13" s="1"/>
  <c r="AB212" i="14" s="1"/>
  <c r="AD212" i="14" s="1"/>
  <c r="AB212" i="15" s="1"/>
  <c r="AD212" i="15" s="1"/>
  <c r="AB212" i="16" s="1"/>
  <c r="AD212" i="16" s="1"/>
  <c r="AD213" i="5"/>
  <c r="AB213" i="6" s="1"/>
  <c r="AD213" i="6" s="1"/>
  <c r="AB213" i="7" s="1"/>
  <c r="AD213" i="7" s="1"/>
  <c r="AB213" i="8" s="1"/>
  <c r="AD213" i="8" s="1"/>
  <c r="AB213" i="9" s="1"/>
  <c r="AD213" i="9" s="1"/>
  <c r="AB213" i="10" s="1"/>
  <c r="AD213" i="10" s="1"/>
  <c r="AB213" i="11" s="1"/>
  <c r="AD213" i="11" s="1"/>
  <c r="AB213" i="12" s="1"/>
  <c r="AD213" i="12" s="1"/>
  <c r="AB213" i="13" s="1"/>
  <c r="AD213" i="13" s="1"/>
  <c r="AB213" i="14" s="1"/>
  <c r="AD213" i="14" s="1"/>
  <c r="AB213" i="15" s="1"/>
  <c r="AD213" i="15" s="1"/>
  <c r="AB213" i="16" s="1"/>
  <c r="AD213" i="16" s="1"/>
  <c r="AD214" i="5"/>
  <c r="AB214" i="6" s="1"/>
  <c r="AD214" i="6" s="1"/>
  <c r="AB214" i="7" s="1"/>
  <c r="AD214" i="7" s="1"/>
  <c r="AB214" i="8" s="1"/>
  <c r="AD214" i="8" s="1"/>
  <c r="AB214" i="9" s="1"/>
  <c r="AD214" i="9" s="1"/>
  <c r="AB214" i="10" s="1"/>
  <c r="AD214" i="10" s="1"/>
  <c r="AB214" i="11" s="1"/>
  <c r="AD214" i="11" s="1"/>
  <c r="AB214" i="12" s="1"/>
  <c r="AD214" i="12" s="1"/>
  <c r="AB214" i="13" s="1"/>
  <c r="AD214" i="13" s="1"/>
  <c r="AB214" i="14" s="1"/>
  <c r="AD215" i="5"/>
  <c r="AB215" i="6" s="1"/>
  <c r="AD215" i="6" s="1"/>
  <c r="AB215" i="7" s="1"/>
  <c r="AD215" i="7" s="1"/>
  <c r="AB215" i="8" s="1"/>
  <c r="AD215" i="8" s="1"/>
  <c r="AD216" i="5"/>
  <c r="AB216" i="6" s="1"/>
  <c r="AD216" i="6" s="1"/>
  <c r="AB216" i="7" s="1"/>
  <c r="AD217" i="5"/>
  <c r="AB217" i="6" s="1"/>
  <c r="AD217" i="6" s="1"/>
  <c r="AB217" i="7" s="1"/>
  <c r="AD217" i="7" s="1"/>
  <c r="AB217" i="8" s="1"/>
  <c r="AD217" i="8" s="1"/>
  <c r="AB217" i="9" s="1"/>
  <c r="AD217" i="9" s="1"/>
  <c r="AB217" i="10" s="1"/>
  <c r="AD217" i="10" s="1"/>
  <c r="AB217" i="11" s="1"/>
  <c r="AD217" i="11" s="1"/>
  <c r="AB217" i="12" s="1"/>
  <c r="AD217" i="12" s="1"/>
  <c r="AB217" i="13" s="1"/>
  <c r="AD217" i="13" s="1"/>
  <c r="AB217" i="14" s="1"/>
  <c r="AD217" i="14" s="1"/>
  <c r="AD218" i="5"/>
  <c r="AB218" i="6" s="1"/>
  <c r="AD218" i="6" s="1"/>
  <c r="AB218" i="7" s="1"/>
  <c r="AD218" i="7" s="1"/>
  <c r="AB218" i="8" s="1"/>
  <c r="AD218" i="8" s="1"/>
  <c r="AB218" i="9" s="1"/>
  <c r="AD218" i="9" s="1"/>
  <c r="AB218" i="10" s="1"/>
  <c r="AD218" i="10" s="1"/>
  <c r="AB218" i="11" s="1"/>
  <c r="AD218" i="11" s="1"/>
  <c r="AB218" i="12" s="1"/>
  <c r="AD218" i="12" s="1"/>
  <c r="AB218" i="13" s="1"/>
  <c r="AD218" i="13" s="1"/>
  <c r="AB218" i="14" s="1"/>
  <c r="AD218" i="14" s="1"/>
  <c r="AB218" i="15" s="1"/>
  <c r="AD218" i="15" s="1"/>
  <c r="AB218" i="16" s="1"/>
  <c r="AD218" i="16" s="1"/>
  <c r="AD223" i="5"/>
  <c r="AB223" i="6" s="1"/>
  <c r="AD223" i="6" s="1"/>
  <c r="AB223" i="7" s="1"/>
  <c r="AD223" i="7" s="1"/>
  <c r="AB223" i="8" s="1"/>
  <c r="AD224" i="5"/>
  <c r="AB224" i="6" s="1"/>
  <c r="AD224" i="6" s="1"/>
  <c r="AB224" i="7" s="1"/>
  <c r="AD224" i="7" s="1"/>
  <c r="AB224" i="8" s="1"/>
  <c r="AD224" i="8" s="1"/>
  <c r="AB224" i="9" s="1"/>
  <c r="AD224" i="9" s="1"/>
  <c r="AB224" i="10" s="1"/>
  <c r="AD224" i="10" s="1"/>
  <c r="AB224" i="11" s="1"/>
  <c r="AD224" i="11" s="1"/>
  <c r="AB224" i="12" s="1"/>
  <c r="AD224" i="12" s="1"/>
  <c r="AB224" i="13" s="1"/>
  <c r="AD224" i="13" s="1"/>
  <c r="AB224" i="14" s="1"/>
  <c r="AD224" i="14" s="1"/>
  <c r="AB224" i="15" s="1"/>
  <c r="AD224" i="15" s="1"/>
  <c r="AB224" i="16" s="1"/>
  <c r="AD224" i="16" s="1"/>
  <c r="AD225" i="5"/>
  <c r="AB225" i="6" s="1"/>
  <c r="AD225" i="6" s="1"/>
  <c r="AB225" i="7" s="1"/>
  <c r="AD225" i="7" s="1"/>
  <c r="AB225" i="8" s="1"/>
  <c r="AD225" i="8" s="1"/>
  <c r="AB225" i="9" s="1"/>
  <c r="AD225" i="9" s="1"/>
  <c r="AB225" i="10" s="1"/>
  <c r="AD225" i="10" s="1"/>
  <c r="AB225" i="11" s="1"/>
  <c r="AD225" i="11" s="1"/>
  <c r="AB225" i="12" s="1"/>
  <c r="AD225" i="12" s="1"/>
  <c r="AB225" i="13" s="1"/>
  <c r="AD225" i="13" s="1"/>
  <c r="AB225" i="14" s="1"/>
  <c r="AD225" i="14" s="1"/>
  <c r="AB225" i="15" s="1"/>
  <c r="AD225" i="15" s="1"/>
  <c r="AB225" i="16" s="1"/>
  <c r="AD225" i="16" s="1"/>
  <c r="AD228" i="5"/>
  <c r="AD229" i="5"/>
  <c r="AB229" i="6" s="1"/>
  <c r="AD229" i="6" s="1"/>
  <c r="AB229" i="7" s="1"/>
  <c r="AD229" i="7" s="1"/>
  <c r="AB229" i="8" s="1"/>
  <c r="AD229" i="8" s="1"/>
  <c r="AD230" i="5"/>
  <c r="AB230" i="6" s="1"/>
  <c r="AD230" i="6" s="1"/>
  <c r="AB230" i="7" s="1"/>
  <c r="AD230" i="7" s="1"/>
  <c r="AB230" i="8" s="1"/>
  <c r="AD230" i="8" s="1"/>
  <c r="AB230" i="9" s="1"/>
  <c r="AD230" i="9" s="1"/>
  <c r="AB230" i="10" s="1"/>
  <c r="AD230" i="10" s="1"/>
  <c r="AB230" i="11" s="1"/>
  <c r="AD230" i="11" s="1"/>
  <c r="AB230" i="12" s="1"/>
  <c r="AD230" i="12" s="1"/>
  <c r="AB230" i="13" s="1"/>
  <c r="AD230" i="13" s="1"/>
  <c r="AB230" i="14" s="1"/>
  <c r="AD230" i="14" s="1"/>
  <c r="AB230" i="15" s="1"/>
  <c r="AD230" i="15" s="1"/>
  <c r="AD236" i="5"/>
  <c r="AD237" i="5"/>
  <c r="AB237" i="6" s="1"/>
  <c r="AD237" i="6" s="1"/>
  <c r="AB237" i="7" s="1"/>
  <c r="AD237" i="7" s="1"/>
  <c r="AB237" i="8" s="1"/>
  <c r="AD237" i="8" s="1"/>
  <c r="AB237" i="9" s="1"/>
  <c r="AD237" i="9" s="1"/>
  <c r="AB237" i="10" s="1"/>
  <c r="AD237" i="10" s="1"/>
  <c r="AB237" i="11" s="1"/>
  <c r="AD237" i="11" s="1"/>
  <c r="AB237" i="12" s="1"/>
  <c r="AD237" i="12" s="1"/>
  <c r="AB237" i="13" s="1"/>
  <c r="AD237" i="13" s="1"/>
  <c r="AB237" i="14" s="1"/>
  <c r="AD237" i="14" s="1"/>
  <c r="AB237" i="15" s="1"/>
  <c r="AD237" i="15" s="1"/>
  <c r="AB237" i="16" s="1"/>
  <c r="AD237" i="16" s="1"/>
  <c r="AD238" i="5"/>
  <c r="AB238" i="6" s="1"/>
  <c r="AD238" i="6" s="1"/>
  <c r="AB238" i="7" s="1"/>
  <c r="AD238" i="7" s="1"/>
  <c r="AB238" i="8" s="1"/>
  <c r="AD239" i="5"/>
  <c r="AB239" i="6" s="1"/>
  <c r="AD239" i="6" s="1"/>
  <c r="AB239" i="7" s="1"/>
  <c r="AD239" i="7" s="1"/>
  <c r="AB239" i="8" s="1"/>
  <c r="AD239" i="8" s="1"/>
  <c r="AB239" i="9" s="1"/>
  <c r="AD239" i="9" s="1"/>
  <c r="AB239" i="10" s="1"/>
  <c r="AD239" i="10" s="1"/>
  <c r="AB239" i="11" s="1"/>
  <c r="AD239" i="11" s="1"/>
  <c r="AB239" i="12" s="1"/>
  <c r="AD239" i="12" s="1"/>
  <c r="AB239" i="13" s="1"/>
  <c r="AD239" i="13" s="1"/>
  <c r="AB239" i="14" s="1"/>
  <c r="AD239" i="14" s="1"/>
  <c r="AB239" i="15" s="1"/>
  <c r="AD239" i="15" s="1"/>
  <c r="AB239" i="16" s="1"/>
  <c r="AD239" i="16" s="1"/>
  <c r="AD240" i="5"/>
  <c r="AB240" i="6" s="1"/>
  <c r="AD240" i="6" s="1"/>
  <c r="AB240" i="7" s="1"/>
  <c r="AD240" i="7" s="1"/>
  <c r="AB240" i="8" s="1"/>
  <c r="AD240" i="8" s="1"/>
  <c r="AB240" i="9" s="1"/>
  <c r="AD240" i="9" s="1"/>
  <c r="AB240" i="10" s="1"/>
  <c r="AD240" i="10" s="1"/>
  <c r="AB240" i="11" s="1"/>
  <c r="AD240" i="11" s="1"/>
  <c r="AB240" i="12" s="1"/>
  <c r="AD240" i="12" s="1"/>
  <c r="AB240" i="13" s="1"/>
  <c r="AD240" i="13" s="1"/>
  <c r="AB240" i="14" s="1"/>
  <c r="AD240" i="14" s="1"/>
  <c r="AB240" i="15" s="1"/>
  <c r="AD240" i="15" s="1"/>
  <c r="AB240" i="16" s="1"/>
  <c r="AD240" i="16" s="1"/>
  <c r="AD241" i="5"/>
  <c r="AB241" i="6" s="1"/>
  <c r="AD241" i="6" s="1"/>
  <c r="AB241" i="7" s="1"/>
  <c r="AD241" i="7" s="1"/>
  <c r="AB241" i="8" s="1"/>
  <c r="AD241" i="8" s="1"/>
  <c r="AB241" i="9" s="1"/>
  <c r="AD241" i="9" s="1"/>
  <c r="AB241" i="10" s="1"/>
  <c r="AD241" i="10" s="1"/>
  <c r="AB241" i="11" s="1"/>
  <c r="AD241" i="11" s="1"/>
  <c r="AB241" i="12" s="1"/>
  <c r="AD241" i="12" s="1"/>
  <c r="AB241" i="13" s="1"/>
  <c r="AD241" i="13" s="1"/>
  <c r="AB241" i="14" s="1"/>
  <c r="AD241" i="14" s="1"/>
  <c r="AB241" i="15" s="1"/>
  <c r="AD241" i="15" s="1"/>
  <c r="AB241" i="16" s="1"/>
  <c r="AD241" i="16" s="1"/>
  <c r="AD244" i="5"/>
  <c r="AD245" i="5"/>
  <c r="AD246" i="5"/>
  <c r="AD247" i="5"/>
  <c r="AD248" i="5"/>
  <c r="AB248" i="6" s="1"/>
  <c r="AD248" i="6" s="1"/>
  <c r="AB248" i="7" s="1"/>
  <c r="AD248" i="7" s="1"/>
  <c r="AB248" i="8" s="1"/>
  <c r="AD248" i="8" s="1"/>
  <c r="AB248" i="9" s="1"/>
  <c r="AD248" i="9" s="1"/>
  <c r="AB248" i="10" s="1"/>
  <c r="AD248" i="10" s="1"/>
  <c r="AB248" i="11" s="1"/>
  <c r="AD248" i="11" s="1"/>
  <c r="AB248" i="12" s="1"/>
  <c r="AD248" i="12" s="1"/>
  <c r="AB248" i="13" s="1"/>
  <c r="AD248" i="13" s="1"/>
  <c r="AB248" i="14" s="1"/>
  <c r="AD248" i="14" s="1"/>
  <c r="AB248" i="15" s="1"/>
  <c r="AD248" i="15" s="1"/>
  <c r="AB248" i="16" s="1"/>
  <c r="AD248" i="16" s="1"/>
  <c r="AD249" i="5"/>
  <c r="AB249" i="6" s="1"/>
  <c r="AD249" i="6" s="1"/>
  <c r="AB249" i="7" s="1"/>
  <c r="AD249" i="7" s="1"/>
  <c r="AB249" i="8" s="1"/>
  <c r="AD249" i="8" s="1"/>
  <c r="AB249" i="9" s="1"/>
  <c r="AD249" i="9" s="1"/>
  <c r="AB249" i="10" s="1"/>
  <c r="AD249" i="10" s="1"/>
  <c r="AB249" i="11" s="1"/>
  <c r="AD249" i="11" s="1"/>
  <c r="AB249" i="12" s="1"/>
  <c r="AD249" i="12" s="1"/>
  <c r="AB249" i="13" s="1"/>
  <c r="AD249" i="13" s="1"/>
  <c r="AB249" i="14" s="1"/>
  <c r="AD249" i="14" s="1"/>
  <c r="AB249" i="15" s="1"/>
  <c r="AD249" i="15" s="1"/>
  <c r="AB249" i="16" s="1"/>
  <c r="AD249" i="16" s="1"/>
  <c r="AD250" i="5"/>
  <c r="AB250" i="6" s="1"/>
  <c r="AD250" i="6" s="1"/>
  <c r="AB250" i="7" s="1"/>
  <c r="AD250" i="7" s="1"/>
  <c r="AB250" i="8" s="1"/>
  <c r="AD250" i="8" s="1"/>
  <c r="AB250" i="9" s="1"/>
  <c r="AD250" i="9" s="1"/>
  <c r="AB250" i="10" s="1"/>
  <c r="AD250" i="10" s="1"/>
  <c r="AB250" i="11" s="1"/>
  <c r="AD250" i="11" s="1"/>
  <c r="AB250" i="12" s="1"/>
  <c r="AD250" i="12" s="1"/>
  <c r="AB250" i="13" s="1"/>
  <c r="AD250" i="13" s="1"/>
  <c r="AB250" i="14" s="1"/>
  <c r="AD250" i="14" s="1"/>
  <c r="AB250" i="15" s="1"/>
  <c r="AD250" i="15" s="1"/>
  <c r="AB250" i="16" s="1"/>
  <c r="AD250" i="16" s="1"/>
  <c r="AD251" i="5"/>
  <c r="AB251" i="6" s="1"/>
  <c r="AD251" i="6" s="1"/>
  <c r="AB251" i="7" s="1"/>
  <c r="AD251" i="7" s="1"/>
  <c r="AB251" i="8" s="1"/>
  <c r="AD251" i="8" s="1"/>
  <c r="AB251" i="9" s="1"/>
  <c r="AD251" i="9" s="1"/>
  <c r="AB251" i="10" s="1"/>
  <c r="AD251" i="10" s="1"/>
  <c r="AB251" i="11" s="1"/>
  <c r="AD251" i="11" s="1"/>
  <c r="AB251" i="12" s="1"/>
  <c r="AD251" i="12" s="1"/>
  <c r="AB251" i="13" s="1"/>
  <c r="AD251" i="13" s="1"/>
  <c r="AB251" i="14" s="1"/>
  <c r="AD251" i="14" s="1"/>
  <c r="AD252" i="5"/>
  <c r="AB252" i="6" s="1"/>
  <c r="AD252" i="6" s="1"/>
  <c r="AB252" i="7" s="1"/>
  <c r="AD252" i="7" s="1"/>
  <c r="AB252" i="8" s="1"/>
  <c r="AD252" i="8" s="1"/>
  <c r="AB252" i="9" s="1"/>
  <c r="AD252" i="9" s="1"/>
  <c r="AB252" i="10" s="1"/>
  <c r="AD252" i="10" s="1"/>
  <c r="AB252" i="11" s="1"/>
  <c r="AD252" i="11" s="1"/>
  <c r="AB252" i="12" s="1"/>
  <c r="AD252" i="12" s="1"/>
  <c r="AB252" i="13" s="1"/>
  <c r="AD252" i="13" s="1"/>
  <c r="AB252" i="14" s="1"/>
  <c r="AD252" i="14" s="1"/>
  <c r="AB252" i="15" s="1"/>
  <c r="AD252" i="15" s="1"/>
  <c r="AB252" i="16" s="1"/>
  <c r="AD252" i="16" s="1"/>
  <c r="AD253" i="5"/>
  <c r="AB253" i="6" s="1"/>
  <c r="AD253" i="6" s="1"/>
  <c r="AB253" i="7" s="1"/>
  <c r="AD253" i="7" s="1"/>
  <c r="AB253" i="8" s="1"/>
  <c r="AD253" i="8" s="1"/>
  <c r="AB253" i="9" s="1"/>
  <c r="AD253" i="9" s="1"/>
  <c r="AB253" i="10" s="1"/>
  <c r="AD253" i="10" s="1"/>
  <c r="AB253" i="11" s="1"/>
  <c r="AD253" i="11" s="1"/>
  <c r="AB253" i="12" s="1"/>
  <c r="AD253" i="12" s="1"/>
  <c r="AB253" i="13" s="1"/>
  <c r="AD253" i="13" s="1"/>
  <c r="AB253" i="14" s="1"/>
  <c r="AD253" i="14" s="1"/>
  <c r="AB253" i="15" s="1"/>
  <c r="AD253" i="15" s="1"/>
  <c r="AD254" i="5"/>
  <c r="AB254" i="6" s="1"/>
  <c r="AD254" i="6" s="1"/>
  <c r="AB254" i="7" s="1"/>
  <c r="AD254" i="7" s="1"/>
  <c r="AB254" i="8" s="1"/>
  <c r="AD254" i="8" s="1"/>
  <c r="AB254" i="9" s="1"/>
  <c r="AD254" i="9" s="1"/>
  <c r="AB254" i="10" s="1"/>
  <c r="AD254" i="10" s="1"/>
  <c r="AB254" i="11" s="1"/>
  <c r="AD254" i="11" s="1"/>
  <c r="AB254" i="12" s="1"/>
  <c r="AD254" i="12" s="1"/>
  <c r="AB254" i="13" s="1"/>
  <c r="AD254" i="13" s="1"/>
  <c r="AB254" i="14" s="1"/>
  <c r="AD254" i="14" s="1"/>
  <c r="AB254" i="15" s="1"/>
  <c r="AD254" i="15" s="1"/>
  <c r="AD255" i="5"/>
  <c r="AB255" i="6" s="1"/>
  <c r="AD255" i="6" s="1"/>
  <c r="AB255" i="7" s="1"/>
  <c r="AD255" i="7" s="1"/>
  <c r="AB255" i="8" s="1"/>
  <c r="AD255" i="8" s="1"/>
  <c r="AB255" i="9" s="1"/>
  <c r="AD255" i="9" s="1"/>
  <c r="AB255" i="10" s="1"/>
  <c r="AD255" i="10" s="1"/>
  <c r="AB255" i="11" s="1"/>
  <c r="AD255" i="11" s="1"/>
  <c r="AB255" i="12" s="1"/>
  <c r="AD255" i="12" s="1"/>
  <c r="AB255" i="13" s="1"/>
  <c r="AD255" i="13" s="1"/>
  <c r="AB255" i="14" s="1"/>
  <c r="AD255" i="14" s="1"/>
  <c r="AB255" i="15" s="1"/>
  <c r="AD255" i="15" s="1"/>
  <c r="AB255" i="16" s="1"/>
  <c r="AD255" i="16" s="1"/>
  <c r="AD256" i="5"/>
  <c r="AB256" i="6" s="1"/>
  <c r="AD256" i="6" s="1"/>
  <c r="AB256" i="7" s="1"/>
  <c r="AD256" i="7" s="1"/>
  <c r="AB256" i="8" s="1"/>
  <c r="AD256" i="8" s="1"/>
  <c r="AB256" i="9" s="1"/>
  <c r="AD256" i="9" s="1"/>
  <c r="AB256" i="10" s="1"/>
  <c r="AD256" i="10" s="1"/>
  <c r="AB256" i="11" s="1"/>
  <c r="AD256" i="11" s="1"/>
  <c r="AB256" i="12" s="1"/>
  <c r="AD256" i="12" s="1"/>
  <c r="AB256" i="13" s="1"/>
  <c r="AD256" i="13" s="1"/>
  <c r="AB256" i="14" s="1"/>
  <c r="AD256" i="14" s="1"/>
  <c r="AB256" i="15" s="1"/>
  <c r="AD256" i="15" s="1"/>
  <c r="AB256" i="16" s="1"/>
  <c r="AD256" i="16" s="1"/>
  <c r="AG17" i="5"/>
  <c r="AE17" i="6" s="1"/>
  <c r="AG17" i="6" s="1"/>
  <c r="AE17" i="7" s="1"/>
  <c r="AG17" i="7" s="1"/>
  <c r="AE17" i="8" s="1"/>
  <c r="AG17" i="8" s="1"/>
  <c r="AE17" i="9" s="1"/>
  <c r="AG17" i="9" s="1"/>
  <c r="AE17" i="10" s="1"/>
  <c r="AG17" i="10" s="1"/>
  <c r="AE17" i="11" s="1"/>
  <c r="AG17" i="11" s="1"/>
  <c r="AE17" i="12" s="1"/>
  <c r="AG17" i="12" s="1"/>
  <c r="AE17" i="13" s="1"/>
  <c r="AG17" i="13" s="1"/>
  <c r="AG18" i="5"/>
  <c r="AE18" i="6" s="1"/>
  <c r="AG18" i="6" s="1"/>
  <c r="AE18" i="7" s="1"/>
  <c r="AG18" i="7" s="1"/>
  <c r="AE18" i="8" s="1"/>
  <c r="AG18" i="8" s="1"/>
  <c r="AE18" i="9" s="1"/>
  <c r="AG18" i="9" s="1"/>
  <c r="AE18" i="10" s="1"/>
  <c r="AG18" i="10" s="1"/>
  <c r="AE18" i="11" s="1"/>
  <c r="AG18" i="11" s="1"/>
  <c r="AE18" i="12" s="1"/>
  <c r="AG18" i="12" s="1"/>
  <c r="AE18" i="13" s="1"/>
  <c r="AG18" i="13" s="1"/>
  <c r="AE18" i="14" s="1"/>
  <c r="AG18" i="14" s="1"/>
  <c r="AG19" i="5"/>
  <c r="AE19" i="6" s="1"/>
  <c r="AG19" i="6" s="1"/>
  <c r="AE19" i="7" s="1"/>
  <c r="AG19" i="7" s="1"/>
  <c r="AE19" i="8" s="1"/>
  <c r="AG19" i="8" s="1"/>
  <c r="AE19" i="9" s="1"/>
  <c r="AG19" i="9" s="1"/>
  <c r="AE19" i="10" s="1"/>
  <c r="AG19" i="10" s="1"/>
  <c r="AE19" i="11" s="1"/>
  <c r="AG19" i="11" s="1"/>
  <c r="AE19" i="12" s="1"/>
  <c r="AG19" i="12" s="1"/>
  <c r="AE19" i="13" s="1"/>
  <c r="AG19" i="13" s="1"/>
  <c r="AE19" i="14" s="1"/>
  <c r="AG19" i="14" s="1"/>
  <c r="AE19" i="15" s="1"/>
  <c r="AG19" i="15" s="1"/>
  <c r="AG21" i="5"/>
  <c r="AE21" i="6" s="1"/>
  <c r="AG21" i="6" s="1"/>
  <c r="AE21" i="7" s="1"/>
  <c r="AG21" i="7" s="1"/>
  <c r="AE21" i="8" s="1"/>
  <c r="AG21" i="8" s="1"/>
  <c r="AE21" i="9" s="1"/>
  <c r="AG21" i="9" s="1"/>
  <c r="AE21" i="10" s="1"/>
  <c r="AG21" i="10" s="1"/>
  <c r="AE21" i="11" s="1"/>
  <c r="AG21" i="11" s="1"/>
  <c r="AE21" i="12" s="1"/>
  <c r="AG21" i="12" s="1"/>
  <c r="AE21" i="13" s="1"/>
  <c r="AG21" i="13" s="1"/>
  <c r="AG22" i="5"/>
  <c r="AG23" i="5"/>
  <c r="AE23" i="6" s="1"/>
  <c r="AG24" i="5"/>
  <c r="AE24" i="6" s="1"/>
  <c r="AG24" i="6" s="1"/>
  <c r="AE24" i="7" s="1"/>
  <c r="AG24" i="7" s="1"/>
  <c r="AE24" i="8" s="1"/>
  <c r="AG24" i="8" s="1"/>
  <c r="AE24" i="9" s="1"/>
  <c r="AG24" i="9" s="1"/>
  <c r="AE24" i="10" s="1"/>
  <c r="AG24" i="10" s="1"/>
  <c r="AE24" i="11" s="1"/>
  <c r="AG24" i="11" s="1"/>
  <c r="AE24" i="12" s="1"/>
  <c r="AG24" i="12" s="1"/>
  <c r="AE24" i="13" s="1"/>
  <c r="AG24" i="13" s="1"/>
  <c r="AE24" i="14" s="1"/>
  <c r="AG24" i="14" s="1"/>
  <c r="AE24" i="15" s="1"/>
  <c r="AG24" i="15" s="1"/>
  <c r="AG25" i="5"/>
  <c r="AE25" i="6" s="1"/>
  <c r="AG25" i="6" s="1"/>
  <c r="AE25" i="7" s="1"/>
  <c r="AG25" i="7" s="1"/>
  <c r="AE25" i="8" s="1"/>
  <c r="AG25" i="8" s="1"/>
  <c r="AE25" i="9" s="1"/>
  <c r="AG25" i="9" s="1"/>
  <c r="AE25" i="10" s="1"/>
  <c r="AG25" i="10" s="1"/>
  <c r="AE25" i="11" s="1"/>
  <c r="AG25" i="11" s="1"/>
  <c r="AE25" i="12" s="1"/>
  <c r="AG25" i="12" s="1"/>
  <c r="AE25" i="13" s="1"/>
  <c r="AG25" i="13" s="1"/>
  <c r="AE25" i="14" s="1"/>
  <c r="AG25" i="14" s="1"/>
  <c r="AG26" i="5"/>
  <c r="AE26" i="6" s="1"/>
  <c r="AG26" i="6" s="1"/>
  <c r="AE26" i="7" s="1"/>
  <c r="AG26" i="7" s="1"/>
  <c r="AE26" i="8" s="1"/>
  <c r="AG26" i="8" s="1"/>
  <c r="AG27" i="5"/>
  <c r="AE27" i="6" s="1"/>
  <c r="AG27" i="6" s="1"/>
  <c r="AE27" i="7" s="1"/>
  <c r="AG27" i="7" s="1"/>
  <c r="AE27" i="8" s="1"/>
  <c r="AG27" i="8" s="1"/>
  <c r="AE27" i="9" s="1"/>
  <c r="AG27" i="9" s="1"/>
  <c r="AE27" i="10" s="1"/>
  <c r="AG27" i="10" s="1"/>
  <c r="AE27" i="11" s="1"/>
  <c r="AG27" i="11" s="1"/>
  <c r="AE27" i="12" s="1"/>
  <c r="AG27" i="12" s="1"/>
  <c r="AE27" i="13" s="1"/>
  <c r="AG27" i="13" s="1"/>
  <c r="AE27" i="14" s="1"/>
  <c r="AG27" i="14" s="1"/>
  <c r="AG28" i="5"/>
  <c r="AE28" i="6" s="1"/>
  <c r="AG28" i="6" s="1"/>
  <c r="AE28" i="7" s="1"/>
  <c r="AG28" i="7" s="1"/>
  <c r="AE28" i="8" s="1"/>
  <c r="AG28" i="8" s="1"/>
  <c r="AE28" i="9" s="1"/>
  <c r="AG28" i="9" s="1"/>
  <c r="AE28" i="10" s="1"/>
  <c r="AG28" i="10" s="1"/>
  <c r="AE28" i="11" s="1"/>
  <c r="AG28" i="11" s="1"/>
  <c r="AE28" i="12" s="1"/>
  <c r="AG28" i="12" s="1"/>
  <c r="AE28" i="13" s="1"/>
  <c r="AG28" i="13" s="1"/>
  <c r="AE28" i="14" s="1"/>
  <c r="AG28" i="14" s="1"/>
  <c r="AG29" i="5"/>
  <c r="AE29" i="6" s="1"/>
  <c r="AG29" i="6" s="1"/>
  <c r="AE29" i="7" s="1"/>
  <c r="AG29" i="7" s="1"/>
  <c r="AE29" i="8" s="1"/>
  <c r="AG29" i="8" s="1"/>
  <c r="AE29" i="9" s="1"/>
  <c r="AG29" i="9" s="1"/>
  <c r="AE29" i="10" s="1"/>
  <c r="AG29" i="10" s="1"/>
  <c r="AE29" i="11" s="1"/>
  <c r="AG29" i="11" s="1"/>
  <c r="AE29" i="12" s="1"/>
  <c r="AG29" i="12" s="1"/>
  <c r="AE29" i="13" s="1"/>
  <c r="AG29" i="13" s="1"/>
  <c r="AG30" i="5"/>
  <c r="AE30" i="6" s="1"/>
  <c r="AG30" i="6" s="1"/>
  <c r="AE30" i="7" s="1"/>
  <c r="AG30" i="7" s="1"/>
  <c r="AE30" i="8" s="1"/>
  <c r="AG30" i="8" s="1"/>
  <c r="AG31" i="5"/>
  <c r="AE31" i="6" s="1"/>
  <c r="AG31" i="6" s="1"/>
  <c r="AE31" i="7" s="1"/>
  <c r="AG31" i="7" s="1"/>
  <c r="AE31" i="8" s="1"/>
  <c r="AG31" i="8" s="1"/>
  <c r="AE31" i="9" s="1"/>
  <c r="AG31" i="9" s="1"/>
  <c r="AE31" i="10" s="1"/>
  <c r="AG31" i="10" s="1"/>
  <c r="AE31" i="11" s="1"/>
  <c r="AG31" i="11" s="1"/>
  <c r="AE31" i="12" s="1"/>
  <c r="AG31" i="12" s="1"/>
  <c r="AE31" i="13" s="1"/>
  <c r="AG31" i="13" s="1"/>
  <c r="AE31" i="14" s="1"/>
  <c r="AG31" i="14" s="1"/>
  <c r="AG32" i="5"/>
  <c r="AE32" i="6" s="1"/>
  <c r="AG32" i="6" s="1"/>
  <c r="AE32" i="7" s="1"/>
  <c r="AG32" i="7" s="1"/>
  <c r="AE32" i="8" s="1"/>
  <c r="AG32" i="8" s="1"/>
  <c r="AE32" i="9" s="1"/>
  <c r="AG32" i="9" s="1"/>
  <c r="AE32" i="10" s="1"/>
  <c r="AG32" i="10" s="1"/>
  <c r="AE32" i="11" s="1"/>
  <c r="AG32" i="11" s="1"/>
  <c r="AE32" i="12" s="1"/>
  <c r="AG32" i="12" s="1"/>
  <c r="AE32" i="13" s="1"/>
  <c r="AG32" i="13" s="1"/>
  <c r="AG33" i="5"/>
  <c r="AE33" i="6" s="1"/>
  <c r="AG33" i="6" s="1"/>
  <c r="AE33" i="7" s="1"/>
  <c r="AG33" i="7" s="1"/>
  <c r="AE33" i="8" s="1"/>
  <c r="AG33" i="8" s="1"/>
  <c r="AE33" i="9" s="1"/>
  <c r="AG33" i="9" s="1"/>
  <c r="AE33" i="10" s="1"/>
  <c r="AG33" i="10" s="1"/>
  <c r="AE33" i="11" s="1"/>
  <c r="AG33" i="11" s="1"/>
  <c r="AE33" i="12" s="1"/>
  <c r="AG33" i="12" s="1"/>
  <c r="AE33" i="13" s="1"/>
  <c r="AG33" i="13" s="1"/>
  <c r="AE33" i="14" s="1"/>
  <c r="AG33" i="14" s="1"/>
  <c r="AE33" i="15" s="1"/>
  <c r="AG33" i="15" s="1"/>
  <c r="AG36" i="5"/>
  <c r="AE36" i="6" s="1"/>
  <c r="AG36" i="6" s="1"/>
  <c r="AE36" i="7" s="1"/>
  <c r="AG36" i="7" s="1"/>
  <c r="AE36" i="8" s="1"/>
  <c r="AG36" i="8" s="1"/>
  <c r="AG37" i="5"/>
  <c r="AE37" i="6" s="1"/>
  <c r="AG37" i="6" s="1"/>
  <c r="AE37" i="7" s="1"/>
  <c r="AG37" i="7" s="1"/>
  <c r="AE37" i="8" s="1"/>
  <c r="AG37" i="8" s="1"/>
  <c r="AE37" i="9" s="1"/>
  <c r="AG37" i="9" s="1"/>
  <c r="AE37" i="10" s="1"/>
  <c r="AG37" i="10" s="1"/>
  <c r="AE37" i="11" s="1"/>
  <c r="AG37" i="11" s="1"/>
  <c r="AE37" i="12" s="1"/>
  <c r="AG37" i="12" s="1"/>
  <c r="AE37" i="13" s="1"/>
  <c r="AG37" i="13" s="1"/>
  <c r="AE37" i="14" s="1"/>
  <c r="AG37" i="14" s="1"/>
  <c r="AE37" i="15" s="1"/>
  <c r="AG37" i="15" s="1"/>
  <c r="AG38" i="5"/>
  <c r="AE38" i="6" s="1"/>
  <c r="AG38" i="6" s="1"/>
  <c r="AE38" i="7" s="1"/>
  <c r="AG38" i="7" s="1"/>
  <c r="AE38" i="8" s="1"/>
  <c r="AG38" i="8" s="1"/>
  <c r="AE38" i="9" s="1"/>
  <c r="AG38" i="9" s="1"/>
  <c r="AE38" i="10" s="1"/>
  <c r="AG38" i="10" s="1"/>
  <c r="AE38" i="11" s="1"/>
  <c r="AG38" i="11" s="1"/>
  <c r="AE38" i="12" s="1"/>
  <c r="AG38" i="12" s="1"/>
  <c r="AE38" i="13" s="1"/>
  <c r="AG38" i="13" s="1"/>
  <c r="AE38" i="14" s="1"/>
  <c r="AG38" i="14" s="1"/>
  <c r="AE38" i="15" s="1"/>
  <c r="AG38" i="15" s="1"/>
  <c r="AG39" i="5"/>
  <c r="AE39" i="6" s="1"/>
  <c r="AG39" i="6" s="1"/>
  <c r="AE39" i="7" s="1"/>
  <c r="AG39" i="7" s="1"/>
  <c r="AE39" i="8" s="1"/>
  <c r="AG39" i="8" s="1"/>
  <c r="AE39" i="9" s="1"/>
  <c r="AG39" i="9" s="1"/>
  <c r="AE39" i="10" s="1"/>
  <c r="AG39" i="10" s="1"/>
  <c r="AE39" i="11" s="1"/>
  <c r="AG39" i="11" s="1"/>
  <c r="AE39" i="12" s="1"/>
  <c r="AG39" i="12" s="1"/>
  <c r="AE39" i="13" s="1"/>
  <c r="AG39" i="13" s="1"/>
  <c r="AE39" i="14" s="1"/>
  <c r="AG39" i="14" s="1"/>
  <c r="AE39" i="15" s="1"/>
  <c r="AG39" i="15" s="1"/>
  <c r="AG40" i="5"/>
  <c r="AE40" i="6" s="1"/>
  <c r="AG40" i="6" s="1"/>
  <c r="AE40" i="7" s="1"/>
  <c r="AG40" i="7" s="1"/>
  <c r="AE40" i="8" s="1"/>
  <c r="AG40" i="8" s="1"/>
  <c r="AE40" i="9" s="1"/>
  <c r="AG40" i="9" s="1"/>
  <c r="AE40" i="10" s="1"/>
  <c r="AG40" i="10" s="1"/>
  <c r="AG41" i="5"/>
  <c r="AE41" i="6" s="1"/>
  <c r="AG41" i="6" s="1"/>
  <c r="AE41" i="7" s="1"/>
  <c r="AG41" i="7" s="1"/>
  <c r="AE41" i="8" s="1"/>
  <c r="AG41" i="8" s="1"/>
  <c r="AE41" i="9" s="1"/>
  <c r="AG41" i="9" s="1"/>
  <c r="AE41" i="10" s="1"/>
  <c r="AG41" i="10" s="1"/>
  <c r="AE41" i="11" s="1"/>
  <c r="AG41" i="11" s="1"/>
  <c r="AE41" i="12" s="1"/>
  <c r="AG41" i="12" s="1"/>
  <c r="AE41" i="13" s="1"/>
  <c r="AG41" i="13" s="1"/>
  <c r="AE41" i="14" s="1"/>
  <c r="AG41" i="14" s="1"/>
  <c r="AG45" i="5"/>
  <c r="AE45" i="6" s="1"/>
  <c r="AG45" i="6" s="1"/>
  <c r="AE45" i="7" s="1"/>
  <c r="AG45" i="7" s="1"/>
  <c r="AE45" i="8" s="1"/>
  <c r="AG45" i="8" s="1"/>
  <c r="AE45" i="9" s="1"/>
  <c r="AG45" i="9" s="1"/>
  <c r="AE45" i="10" s="1"/>
  <c r="AG45" i="10" s="1"/>
  <c r="AE45" i="11" s="1"/>
  <c r="AG45" i="11" s="1"/>
  <c r="AE45" i="12" s="1"/>
  <c r="AG45" i="12" s="1"/>
  <c r="AE45" i="13" s="1"/>
  <c r="AG45" i="13" s="1"/>
  <c r="AG46" i="5"/>
  <c r="AE46" i="6" s="1"/>
  <c r="AG46" i="6" s="1"/>
  <c r="AE46" i="7" s="1"/>
  <c r="AG46" i="7" s="1"/>
  <c r="AE46" i="8" s="1"/>
  <c r="AG46" i="8" s="1"/>
  <c r="AE46" i="9" s="1"/>
  <c r="AG46" i="9" s="1"/>
  <c r="AE46" i="10" s="1"/>
  <c r="AG46" i="10" s="1"/>
  <c r="AE46" i="11" s="1"/>
  <c r="AG46" i="11" s="1"/>
  <c r="AE46" i="12" s="1"/>
  <c r="AG46" i="12" s="1"/>
  <c r="AE46" i="13" s="1"/>
  <c r="AG46" i="13" s="1"/>
  <c r="AE46" i="14" s="1"/>
  <c r="AG46" i="14" s="1"/>
  <c r="AG47" i="5"/>
  <c r="AE47" i="6" s="1"/>
  <c r="AG47" i="6" s="1"/>
  <c r="AE47" i="7" s="1"/>
  <c r="AG47" i="7" s="1"/>
  <c r="AE47" i="8" s="1"/>
  <c r="AG48" i="5"/>
  <c r="AE48" i="6" s="1"/>
  <c r="AG48" i="6" s="1"/>
  <c r="AE48" i="7" s="1"/>
  <c r="AG48" i="7" s="1"/>
  <c r="AE48" i="8" s="1"/>
  <c r="AG48" i="8" s="1"/>
  <c r="AE48" i="9" s="1"/>
  <c r="AG48" i="9" s="1"/>
  <c r="AE48" i="10" s="1"/>
  <c r="AG48" i="10" s="1"/>
  <c r="AE48" i="11" s="1"/>
  <c r="AG48" i="11" s="1"/>
  <c r="AE48" i="12" s="1"/>
  <c r="AG48" i="12" s="1"/>
  <c r="AE48" i="13" s="1"/>
  <c r="AG48" i="13" s="1"/>
  <c r="AE48" i="14" s="1"/>
  <c r="AG48" i="14" s="1"/>
  <c r="AG50" i="5"/>
  <c r="AE50" i="6" s="1"/>
  <c r="AG50" i="6" s="1"/>
  <c r="AE50" i="7" s="1"/>
  <c r="AG50" i="7" s="1"/>
  <c r="AE50" i="8" s="1"/>
  <c r="AG50" i="8" s="1"/>
  <c r="AE50" i="9" s="1"/>
  <c r="AG50" i="9" s="1"/>
  <c r="AE50" i="10" s="1"/>
  <c r="AG50" i="10" s="1"/>
  <c r="AE50" i="11" s="1"/>
  <c r="AG50" i="11" s="1"/>
  <c r="AE50" i="12" s="1"/>
  <c r="AG50" i="12" s="1"/>
  <c r="AE50" i="13" s="1"/>
  <c r="AG50" i="13" s="1"/>
  <c r="AE50" i="14" s="1"/>
  <c r="AG50" i="14" s="1"/>
  <c r="AE50" i="15" s="1"/>
  <c r="AG50" i="15" s="1"/>
  <c r="AG51" i="5"/>
  <c r="AE51" i="6" s="1"/>
  <c r="AG51" i="6" s="1"/>
  <c r="AE51" i="7" s="1"/>
  <c r="AG51" i="7" s="1"/>
  <c r="AE51" i="8" s="1"/>
  <c r="AG51" i="8" s="1"/>
  <c r="AE51" i="9" s="1"/>
  <c r="AG51" i="9" s="1"/>
  <c r="AE51" i="10" s="1"/>
  <c r="AG51" i="10" s="1"/>
  <c r="AE51" i="11" s="1"/>
  <c r="AG51" i="11" s="1"/>
  <c r="AE51" i="12" s="1"/>
  <c r="AG51" i="12" s="1"/>
  <c r="AE51" i="13" s="1"/>
  <c r="AG51" i="13" s="1"/>
  <c r="AE51" i="14" s="1"/>
  <c r="AG51" i="14" s="1"/>
  <c r="AG52" i="5"/>
  <c r="AE52" i="6" s="1"/>
  <c r="AG53" i="5"/>
  <c r="AE53" i="6" s="1"/>
  <c r="AG53" i="6" s="1"/>
  <c r="AE53" i="7" s="1"/>
  <c r="AG53" i="7" s="1"/>
  <c r="AE53" i="8" s="1"/>
  <c r="AG53" i="8" s="1"/>
  <c r="AG54" i="5"/>
  <c r="AE54" i="6" s="1"/>
  <c r="AG54" i="6" s="1"/>
  <c r="AE54" i="7" s="1"/>
  <c r="AG54" i="7" s="1"/>
  <c r="AE54" i="8" s="1"/>
  <c r="AG54" i="8" s="1"/>
  <c r="AE54" i="9" s="1"/>
  <c r="AG54" i="9" s="1"/>
  <c r="AE54" i="10" s="1"/>
  <c r="AG54" i="10" s="1"/>
  <c r="AE54" i="11" s="1"/>
  <c r="AG54" i="11" s="1"/>
  <c r="AE54" i="12" s="1"/>
  <c r="AG54" i="12" s="1"/>
  <c r="AE54" i="13" s="1"/>
  <c r="AG54" i="13" s="1"/>
  <c r="AE54" i="14" s="1"/>
  <c r="AG54" i="14" s="1"/>
  <c r="AG55" i="5"/>
  <c r="AE55" i="6" s="1"/>
  <c r="AG55" i="6" s="1"/>
  <c r="AE55" i="7" s="1"/>
  <c r="AG55" i="7" s="1"/>
  <c r="AE55" i="8" s="1"/>
  <c r="AG55" i="8" s="1"/>
  <c r="AE55" i="9" s="1"/>
  <c r="AG55" i="9" s="1"/>
  <c r="AE55" i="10" s="1"/>
  <c r="AG55" i="10" s="1"/>
  <c r="AE55" i="11" s="1"/>
  <c r="AG55" i="11" s="1"/>
  <c r="AE55" i="12" s="1"/>
  <c r="AG55" i="12" s="1"/>
  <c r="AE55" i="13" s="1"/>
  <c r="AG55" i="13" s="1"/>
  <c r="AE55" i="14" s="1"/>
  <c r="AG55" i="14" s="1"/>
  <c r="AE55" i="15" s="1"/>
  <c r="AG55" i="15" s="1"/>
  <c r="AE55" i="16" s="1"/>
  <c r="AG55" i="16" s="1"/>
  <c r="AG59" i="5"/>
  <c r="AE59" i="6" s="1"/>
  <c r="AG59" i="6" s="1"/>
  <c r="AE59" i="7" s="1"/>
  <c r="AG59" i="7" s="1"/>
  <c r="AG60" i="5"/>
  <c r="AE60" i="6" s="1"/>
  <c r="AG60" i="6" s="1"/>
  <c r="AE60" i="7" s="1"/>
  <c r="AG60" i="7" s="1"/>
  <c r="AE60" i="8" s="1"/>
  <c r="AG60" i="8" s="1"/>
  <c r="AE60" i="9" s="1"/>
  <c r="AG60" i="9" s="1"/>
  <c r="AE60" i="10" s="1"/>
  <c r="AG60" i="10" s="1"/>
  <c r="AE60" i="11" s="1"/>
  <c r="AG60" i="11" s="1"/>
  <c r="AE60" i="12" s="1"/>
  <c r="AG60" i="12" s="1"/>
  <c r="AE60" i="13" s="1"/>
  <c r="AG60" i="13" s="1"/>
  <c r="AG61" i="5"/>
  <c r="AE61" i="6" s="1"/>
  <c r="AG61" i="6" s="1"/>
  <c r="AE61" i="7" s="1"/>
  <c r="AG61" i="7" s="1"/>
  <c r="AE61" i="8" s="1"/>
  <c r="AG61" i="8" s="1"/>
  <c r="AE61" i="9" s="1"/>
  <c r="AG61" i="9" s="1"/>
  <c r="AE61" i="10" s="1"/>
  <c r="AG61" i="10" s="1"/>
  <c r="AE61" i="11" s="1"/>
  <c r="AG61" i="11" s="1"/>
  <c r="AE61" i="12" s="1"/>
  <c r="AG61" i="12" s="1"/>
  <c r="AE61" i="13" s="1"/>
  <c r="AG61" i="13" s="1"/>
  <c r="AE61" i="14" s="1"/>
  <c r="AG61" i="14" s="1"/>
  <c r="AE61" i="15" s="1"/>
  <c r="AG61" i="15" s="1"/>
  <c r="AE61" i="16" s="1"/>
  <c r="AG61" i="16" s="1"/>
  <c r="AG66" i="5"/>
  <c r="AE66" i="6" s="1"/>
  <c r="AG66" i="6" s="1"/>
  <c r="AE66" i="7" s="1"/>
  <c r="AG66" i="7" s="1"/>
  <c r="AE66" i="8" s="1"/>
  <c r="AG66" i="8" s="1"/>
  <c r="AE66" i="9" s="1"/>
  <c r="AG66" i="9" s="1"/>
  <c r="AE66" i="10" s="1"/>
  <c r="AG66" i="10" s="1"/>
  <c r="AE66" i="11" s="1"/>
  <c r="AG66" i="11" s="1"/>
  <c r="AE66" i="12" s="1"/>
  <c r="AG66" i="12" s="1"/>
  <c r="AE66" i="13" s="1"/>
  <c r="AG66" i="13" s="1"/>
  <c r="AE66" i="14" s="1"/>
  <c r="AG66" i="14" s="1"/>
  <c r="AE66" i="15" s="1"/>
  <c r="AG66" i="15" s="1"/>
  <c r="AG67" i="5"/>
  <c r="AE67" i="6" s="1"/>
  <c r="AG67" i="6" s="1"/>
  <c r="AE67" i="7" s="1"/>
  <c r="AG67" i="7" s="1"/>
  <c r="AE67" i="8" s="1"/>
  <c r="AG67" i="8" s="1"/>
  <c r="AG68" i="5"/>
  <c r="AE68" i="6" s="1"/>
  <c r="AG68" i="6" s="1"/>
  <c r="AE68" i="7" s="1"/>
  <c r="AG68" i="7" s="1"/>
  <c r="AE68" i="8" s="1"/>
  <c r="AG68" i="8" s="1"/>
  <c r="AE68" i="9" s="1"/>
  <c r="AG68" i="9" s="1"/>
  <c r="AE68" i="10" s="1"/>
  <c r="AG68" i="10" s="1"/>
  <c r="AE68" i="11" s="1"/>
  <c r="AG68" i="11" s="1"/>
  <c r="AE68" i="12" s="1"/>
  <c r="AG68" i="12" s="1"/>
  <c r="AE68" i="13" s="1"/>
  <c r="AG68" i="13" s="1"/>
  <c r="AE68" i="14" s="1"/>
  <c r="AG68" i="14" s="1"/>
  <c r="AG70" i="5"/>
  <c r="AE70" i="6" s="1"/>
  <c r="AG71" i="5"/>
  <c r="AE71" i="6" s="1"/>
  <c r="AG71" i="6" s="1"/>
  <c r="AE71" i="7" s="1"/>
  <c r="AG71" i="7" s="1"/>
  <c r="AE71" i="8" s="1"/>
  <c r="AG71" i="8" s="1"/>
  <c r="AE71" i="9" s="1"/>
  <c r="AG71" i="9" s="1"/>
  <c r="AE71" i="10" s="1"/>
  <c r="AG71" i="10" s="1"/>
  <c r="AE71" i="11" s="1"/>
  <c r="AG71" i="11" s="1"/>
  <c r="AE71" i="12" s="1"/>
  <c r="AG71" i="12" s="1"/>
  <c r="AE71" i="13" s="1"/>
  <c r="AG71" i="13" s="1"/>
  <c r="AE71" i="14" s="1"/>
  <c r="AG71" i="14" s="1"/>
  <c r="AG72" i="5"/>
  <c r="AE72" i="6" s="1"/>
  <c r="AG72" i="6" s="1"/>
  <c r="AE72" i="7" s="1"/>
  <c r="AG72" i="7" s="1"/>
  <c r="AE72" i="8" s="1"/>
  <c r="AG72" i="8" s="1"/>
  <c r="AE72" i="9" s="1"/>
  <c r="AG72" i="9" s="1"/>
  <c r="AE72" i="10" s="1"/>
  <c r="AG72" i="10" s="1"/>
  <c r="AE72" i="11" s="1"/>
  <c r="AG72" i="11" s="1"/>
  <c r="AE72" i="12" s="1"/>
  <c r="AG72" i="12" s="1"/>
  <c r="AE72" i="13" s="1"/>
  <c r="AG72" i="13" s="1"/>
  <c r="AE72" i="14" s="1"/>
  <c r="AG72" i="14" s="1"/>
  <c r="AE72" i="15" s="1"/>
  <c r="AG72" i="15" s="1"/>
  <c r="AG73" i="5"/>
  <c r="AE73" i="6" s="1"/>
  <c r="AG73" i="6" s="1"/>
  <c r="AE73" i="7" s="1"/>
  <c r="AG73" i="7" s="1"/>
  <c r="AE73" i="8" s="1"/>
  <c r="AG73" i="8" s="1"/>
  <c r="AE73" i="9" s="1"/>
  <c r="AG73" i="9" s="1"/>
  <c r="AE73" i="10" s="1"/>
  <c r="AG73" i="10" s="1"/>
  <c r="AE73" i="11" s="1"/>
  <c r="AG73" i="11" s="1"/>
  <c r="AE73" i="12" s="1"/>
  <c r="AG73" i="12" s="1"/>
  <c r="AE73" i="13" s="1"/>
  <c r="AG73" i="13" s="1"/>
  <c r="AE73" i="14" s="1"/>
  <c r="AG73" i="14" s="1"/>
  <c r="AG74" i="5"/>
  <c r="AE74" i="6" s="1"/>
  <c r="AG74" i="6" s="1"/>
  <c r="AE74" i="7" s="1"/>
  <c r="AG74" i="7" s="1"/>
  <c r="AE74" i="8" s="1"/>
  <c r="AG74" i="8" s="1"/>
  <c r="AE74" i="9" s="1"/>
  <c r="AG74" i="9" s="1"/>
  <c r="AE74" i="10" s="1"/>
  <c r="AG74" i="10" s="1"/>
  <c r="AE74" i="11" s="1"/>
  <c r="AG74" i="11" s="1"/>
  <c r="AE74" i="12" s="1"/>
  <c r="AG74" i="12" s="1"/>
  <c r="AE74" i="13" s="1"/>
  <c r="AG74" i="13" s="1"/>
  <c r="AE74" i="14" s="1"/>
  <c r="AG74" i="14" s="1"/>
  <c r="AE74" i="15" s="1"/>
  <c r="AG74" i="15" s="1"/>
  <c r="AG75" i="5"/>
  <c r="AE75" i="6" s="1"/>
  <c r="AG75" i="6" s="1"/>
  <c r="AE75" i="7" s="1"/>
  <c r="AG75" i="7" s="1"/>
  <c r="AE75" i="8" s="1"/>
  <c r="AG75" i="8" s="1"/>
  <c r="AE75" i="9" s="1"/>
  <c r="AG75" i="9" s="1"/>
  <c r="AE75" i="10" s="1"/>
  <c r="AG75" i="10" s="1"/>
  <c r="AE75" i="11" s="1"/>
  <c r="AG75" i="11" s="1"/>
  <c r="AE75" i="12" s="1"/>
  <c r="AG75" i="12" s="1"/>
  <c r="AE75" i="13" s="1"/>
  <c r="AG75" i="13" s="1"/>
  <c r="AE75" i="14" s="1"/>
  <c r="AG75" i="14" s="1"/>
  <c r="AE75" i="15" s="1"/>
  <c r="AG75" i="15" s="1"/>
  <c r="AE75" i="16" s="1"/>
  <c r="AG75" i="16" s="1"/>
  <c r="AG76" i="5"/>
  <c r="AE76" i="6" s="1"/>
  <c r="AG76" i="6" s="1"/>
  <c r="AE76" i="7" s="1"/>
  <c r="AG76" i="7" s="1"/>
  <c r="AE76" i="8" s="1"/>
  <c r="AG76" i="8" s="1"/>
  <c r="AE76" i="9" s="1"/>
  <c r="AG76" i="9" s="1"/>
  <c r="AE76" i="10" s="1"/>
  <c r="AG76" i="10" s="1"/>
  <c r="AE76" i="11" s="1"/>
  <c r="AG76" i="11" s="1"/>
  <c r="AE76" i="12" s="1"/>
  <c r="AG76" i="12" s="1"/>
  <c r="AE76" i="13" s="1"/>
  <c r="AG76" i="13" s="1"/>
  <c r="AE76" i="14" s="1"/>
  <c r="AG76" i="14" s="1"/>
  <c r="AG77" i="5"/>
  <c r="AE77" i="6" s="1"/>
  <c r="AG77" i="6" s="1"/>
  <c r="AE77" i="7" s="1"/>
  <c r="AG77" i="7" s="1"/>
  <c r="AE77" i="8" s="1"/>
  <c r="AG77" i="8" s="1"/>
  <c r="AE77" i="9" s="1"/>
  <c r="AG77" i="9" s="1"/>
  <c r="AE77" i="10" s="1"/>
  <c r="AG77" i="10" s="1"/>
  <c r="AE77" i="11" s="1"/>
  <c r="AG77" i="11" s="1"/>
  <c r="AE77" i="12" s="1"/>
  <c r="AG77" i="12" s="1"/>
  <c r="AE77" i="13" s="1"/>
  <c r="AG77" i="13" s="1"/>
  <c r="AE77" i="14" s="1"/>
  <c r="AG77" i="14" s="1"/>
  <c r="AG78" i="5"/>
  <c r="AE78" i="6" s="1"/>
  <c r="AG78" i="6" s="1"/>
  <c r="AE78" i="7" s="1"/>
  <c r="AG78" i="7" s="1"/>
  <c r="AE78" i="8" s="1"/>
  <c r="AG78" i="8" s="1"/>
  <c r="AE78" i="9" s="1"/>
  <c r="AG78" i="9" s="1"/>
  <c r="AE78" i="10" s="1"/>
  <c r="AG78" i="10" s="1"/>
  <c r="AE78" i="11" s="1"/>
  <c r="AG78" i="11" s="1"/>
  <c r="AE78" i="12" s="1"/>
  <c r="AG78" i="12" s="1"/>
  <c r="AE78" i="13" s="1"/>
  <c r="AG78" i="13" s="1"/>
  <c r="AE78" i="14" s="1"/>
  <c r="AG78" i="14" s="1"/>
  <c r="AE78" i="15" s="1"/>
  <c r="AG78" i="15" s="1"/>
  <c r="AE78" i="16" s="1"/>
  <c r="AG78" i="16" s="1"/>
  <c r="AG79" i="5"/>
  <c r="AE79" i="6" s="1"/>
  <c r="AG79" i="6" s="1"/>
  <c r="AE79" i="7" s="1"/>
  <c r="AG79" i="7" s="1"/>
  <c r="AE79" i="8" s="1"/>
  <c r="AG79" i="8" s="1"/>
  <c r="AE79" i="9" s="1"/>
  <c r="AG79" i="9" s="1"/>
  <c r="AE79" i="10" s="1"/>
  <c r="AG79" i="10" s="1"/>
  <c r="AE79" i="11" s="1"/>
  <c r="AG79" i="11" s="1"/>
  <c r="AE79" i="12" s="1"/>
  <c r="AG79" i="12" s="1"/>
  <c r="AE79" i="13" s="1"/>
  <c r="AG79" i="13" s="1"/>
  <c r="AE79" i="14" s="1"/>
  <c r="AG79" i="14" s="1"/>
  <c r="AG80" i="5"/>
  <c r="AE80" i="6" s="1"/>
  <c r="AG80" i="6" s="1"/>
  <c r="AE80" i="7" s="1"/>
  <c r="AG81" i="5"/>
  <c r="AE81" i="6" s="1"/>
  <c r="AG81" i="6" s="1"/>
  <c r="AE81" i="7" s="1"/>
  <c r="AG81" i="7" s="1"/>
  <c r="AE81" i="8" s="1"/>
  <c r="AG81" i="8" s="1"/>
  <c r="AE81" i="9" s="1"/>
  <c r="AG81" i="9" s="1"/>
  <c r="AE81" i="10" s="1"/>
  <c r="AG81" i="10" s="1"/>
  <c r="AE81" i="11" s="1"/>
  <c r="AG81" i="11" s="1"/>
  <c r="AE81" i="12" s="1"/>
  <c r="AG81" i="12" s="1"/>
  <c r="AE81" i="13" s="1"/>
  <c r="AG81" i="13" s="1"/>
  <c r="AE81" i="14" s="1"/>
  <c r="AG81" i="14" s="1"/>
  <c r="AG84" i="5"/>
  <c r="AE84" i="6" s="1"/>
  <c r="AG84" i="6" s="1"/>
  <c r="AE84" i="7" s="1"/>
  <c r="AG84" i="7" s="1"/>
  <c r="AE84" i="8" s="1"/>
  <c r="AG84" i="8" s="1"/>
  <c r="AE84" i="9" s="1"/>
  <c r="AG84" i="9" s="1"/>
  <c r="AE84" i="10" s="1"/>
  <c r="AG84" i="10" s="1"/>
  <c r="AE84" i="11" s="1"/>
  <c r="AG84" i="11" s="1"/>
  <c r="AE84" i="12" s="1"/>
  <c r="AG84" i="12" s="1"/>
  <c r="AE84" i="13" s="1"/>
  <c r="AG84" i="13" s="1"/>
  <c r="AG85" i="5"/>
  <c r="AE85" i="6" s="1"/>
  <c r="AG85" i="6" s="1"/>
  <c r="AE85" i="7" s="1"/>
  <c r="AG85" i="7" s="1"/>
  <c r="AE85" i="8" s="1"/>
  <c r="AG85" i="8" s="1"/>
  <c r="AE85" i="9" s="1"/>
  <c r="AG85" i="9" s="1"/>
  <c r="AE85" i="10" s="1"/>
  <c r="AG85" i="10" s="1"/>
  <c r="AE85" i="11" s="1"/>
  <c r="AG85" i="11" s="1"/>
  <c r="AE85" i="12" s="1"/>
  <c r="AG85" i="12" s="1"/>
  <c r="AE85" i="13" s="1"/>
  <c r="AG85" i="13" s="1"/>
  <c r="AE85" i="14" s="1"/>
  <c r="AG85" i="14" s="1"/>
  <c r="AG86" i="5"/>
  <c r="AE86" i="6" s="1"/>
  <c r="AG86" i="6" s="1"/>
  <c r="AE86" i="7" s="1"/>
  <c r="AG86" i="7" s="1"/>
  <c r="AE86" i="8" s="1"/>
  <c r="AG87" i="5"/>
  <c r="AE87" i="6" s="1"/>
  <c r="AG88" i="5"/>
  <c r="AE88" i="6" s="1"/>
  <c r="AG88" i="6" s="1"/>
  <c r="AE88" i="7" s="1"/>
  <c r="AG88" i="7" s="1"/>
  <c r="AE88" i="8" s="1"/>
  <c r="AG88" i="8" s="1"/>
  <c r="AE88" i="9" s="1"/>
  <c r="AG88" i="9" s="1"/>
  <c r="AE88" i="10" s="1"/>
  <c r="AG88" i="10" s="1"/>
  <c r="AE88" i="11" s="1"/>
  <c r="AG88" i="11" s="1"/>
  <c r="AE88" i="12" s="1"/>
  <c r="AG88" i="12" s="1"/>
  <c r="AE88" i="13" s="1"/>
  <c r="AG88" i="13" s="1"/>
  <c r="AE88" i="14" s="1"/>
  <c r="AG88" i="14" s="1"/>
  <c r="AG92" i="5"/>
  <c r="AE92" i="6" s="1"/>
  <c r="AG92" i="6" s="1"/>
  <c r="AE92" i="7" s="1"/>
  <c r="AG92" i="7" s="1"/>
  <c r="AE92" i="8" s="1"/>
  <c r="AG92" i="8" s="1"/>
  <c r="AE92" i="9" s="1"/>
  <c r="AG92" i="9" s="1"/>
  <c r="AE92" i="10" s="1"/>
  <c r="AG92" i="10" s="1"/>
  <c r="AE92" i="11" s="1"/>
  <c r="AG92" i="11" s="1"/>
  <c r="AE92" i="12" s="1"/>
  <c r="AG92" i="12" s="1"/>
  <c r="AE92" i="13" s="1"/>
  <c r="AG92" i="13" s="1"/>
  <c r="AG93" i="5"/>
  <c r="AE93" i="6" s="1"/>
  <c r="AG93" i="6" s="1"/>
  <c r="AE93" i="7" s="1"/>
  <c r="AG93" i="7" s="1"/>
  <c r="AE93" i="8" s="1"/>
  <c r="AG93" i="8" s="1"/>
  <c r="AG94" i="5"/>
  <c r="AG95" i="5"/>
  <c r="AE95" i="6" s="1"/>
  <c r="AG95" i="6" s="1"/>
  <c r="AE95" i="7" s="1"/>
  <c r="AG95" i="7" s="1"/>
  <c r="AE95" i="8" s="1"/>
  <c r="AG95" i="8" s="1"/>
  <c r="AE95" i="9" s="1"/>
  <c r="AG95" i="9" s="1"/>
  <c r="AE95" i="10" s="1"/>
  <c r="AG95" i="10" s="1"/>
  <c r="AE95" i="11" s="1"/>
  <c r="AG95" i="11" s="1"/>
  <c r="AE95" i="12" s="1"/>
  <c r="AG95" i="12" s="1"/>
  <c r="AE95" i="13" s="1"/>
  <c r="AG95" i="13" s="1"/>
  <c r="AE95" i="14" s="1"/>
  <c r="AG95" i="14" s="1"/>
  <c r="AG97" i="5"/>
  <c r="AE97" i="6" s="1"/>
  <c r="AG97" i="6" s="1"/>
  <c r="AE97" i="7" s="1"/>
  <c r="AG97" i="7" s="1"/>
  <c r="AE97" i="8" s="1"/>
  <c r="AG97" i="8" s="1"/>
  <c r="AE97" i="9" s="1"/>
  <c r="AG97" i="9" s="1"/>
  <c r="AE97" i="10" s="1"/>
  <c r="AG97" i="10" s="1"/>
  <c r="AE97" i="11" s="1"/>
  <c r="AG97" i="11" s="1"/>
  <c r="AE97" i="12" s="1"/>
  <c r="AG97" i="12" s="1"/>
  <c r="AE97" i="13" s="1"/>
  <c r="AG97" i="13" s="1"/>
  <c r="AG98" i="5"/>
  <c r="AE98" i="6" s="1"/>
  <c r="AG98" i="6" s="1"/>
  <c r="AE98" i="7" s="1"/>
  <c r="AG98" i="7" s="1"/>
  <c r="AE98" i="8" s="1"/>
  <c r="AG99" i="5"/>
  <c r="AG100" i="5"/>
  <c r="AE100" i="6" s="1"/>
  <c r="AG100" i="6" s="1"/>
  <c r="AE100" i="7" s="1"/>
  <c r="AG100" i="7" s="1"/>
  <c r="AE100" i="8" s="1"/>
  <c r="AG100" i="8" s="1"/>
  <c r="AE100" i="9" s="1"/>
  <c r="AG100" i="9" s="1"/>
  <c r="AE100" i="10" s="1"/>
  <c r="AG100" i="10" s="1"/>
  <c r="AE100" i="11" s="1"/>
  <c r="AG100" i="11" s="1"/>
  <c r="AE100" i="12" s="1"/>
  <c r="AG100" i="12" s="1"/>
  <c r="AE100" i="13" s="1"/>
  <c r="AG100" i="13" s="1"/>
  <c r="AE100" i="14" s="1"/>
  <c r="AG100" i="14" s="1"/>
  <c r="AG101" i="5"/>
  <c r="AE101" i="6" s="1"/>
  <c r="AG101" i="6" s="1"/>
  <c r="AE101" i="7" s="1"/>
  <c r="AG101" i="7" s="1"/>
  <c r="AE101" i="8" s="1"/>
  <c r="AG101" i="8" s="1"/>
  <c r="AE101" i="9" s="1"/>
  <c r="AG101" i="9" s="1"/>
  <c r="AE101" i="10" s="1"/>
  <c r="AG101" i="10" s="1"/>
  <c r="AE101" i="11" s="1"/>
  <c r="AG101" i="11" s="1"/>
  <c r="AE101" i="12" s="1"/>
  <c r="AG101" i="12" s="1"/>
  <c r="AE101" i="13" s="1"/>
  <c r="AG101" i="13" s="1"/>
  <c r="AE101" i="14" s="1"/>
  <c r="AG101" i="14" s="1"/>
  <c r="AE101" i="15" s="1"/>
  <c r="AG101" i="15" s="1"/>
  <c r="AG102" i="5"/>
  <c r="AE102" i="6" s="1"/>
  <c r="AG102" i="6" s="1"/>
  <c r="AE102" i="7" s="1"/>
  <c r="AG102" i="7" s="1"/>
  <c r="AE102" i="8" s="1"/>
  <c r="AG102" i="8" s="1"/>
  <c r="AG106" i="5"/>
  <c r="AE106" i="6" s="1"/>
  <c r="AG107" i="5"/>
  <c r="AE107" i="6" s="1"/>
  <c r="AG107" i="6" s="1"/>
  <c r="AE107" i="7" s="1"/>
  <c r="AG107" i="7" s="1"/>
  <c r="AE107" i="8" s="1"/>
  <c r="AG107" i="8" s="1"/>
  <c r="AE107" i="9" s="1"/>
  <c r="AG107" i="9" s="1"/>
  <c r="AE107" i="10" s="1"/>
  <c r="AG107" i="10" s="1"/>
  <c r="AE107" i="11" s="1"/>
  <c r="AG107" i="11" s="1"/>
  <c r="AE107" i="12" s="1"/>
  <c r="AG107" i="12" s="1"/>
  <c r="AE107" i="13" s="1"/>
  <c r="AG107" i="13" s="1"/>
  <c r="AE107" i="14" s="1"/>
  <c r="AG107" i="14" s="1"/>
  <c r="AG108" i="5"/>
  <c r="AE108" i="6" s="1"/>
  <c r="AG108" i="6" s="1"/>
  <c r="AE108" i="7" s="1"/>
  <c r="AG108" i="7" s="1"/>
  <c r="AE108" i="8" s="1"/>
  <c r="AG108" i="8" s="1"/>
  <c r="AE108" i="9" s="1"/>
  <c r="AG108" i="9" s="1"/>
  <c r="AE108" i="10" s="1"/>
  <c r="AG108" i="10" s="1"/>
  <c r="AE108" i="11" s="1"/>
  <c r="AG108" i="11" s="1"/>
  <c r="AE108" i="12" s="1"/>
  <c r="AG108" i="12" s="1"/>
  <c r="AE108" i="13" s="1"/>
  <c r="AG108" i="13" s="1"/>
  <c r="AE108" i="14" s="1"/>
  <c r="AG108" i="14" s="1"/>
  <c r="AE108" i="15" s="1"/>
  <c r="AG108" i="15" s="1"/>
  <c r="AG115" i="5"/>
  <c r="AE115" i="6" s="1"/>
  <c r="AG115" i="6" s="1"/>
  <c r="AE115" i="7" s="1"/>
  <c r="AG115" i="7" s="1"/>
  <c r="AE115" i="8" s="1"/>
  <c r="AG116" i="5"/>
  <c r="AG117" i="5"/>
  <c r="AG118" i="5"/>
  <c r="AE118" i="6" s="1"/>
  <c r="AG118" i="6" s="1"/>
  <c r="AE118" i="7" s="1"/>
  <c r="AG118" i="7" s="1"/>
  <c r="AE118" i="8" s="1"/>
  <c r="AG118" i="8" s="1"/>
  <c r="AE118" i="9" s="1"/>
  <c r="AG118" i="9" s="1"/>
  <c r="AE118" i="10" s="1"/>
  <c r="AG118" i="10" s="1"/>
  <c r="AE118" i="11" s="1"/>
  <c r="AG118" i="11" s="1"/>
  <c r="AE118" i="12" s="1"/>
  <c r="AG118" i="12" s="1"/>
  <c r="AE118" i="13" s="1"/>
  <c r="AG118" i="13" s="1"/>
  <c r="AE118" i="14" s="1"/>
  <c r="AG118" i="14" s="1"/>
  <c r="AG119" i="5"/>
  <c r="AE119" i="6" s="1"/>
  <c r="AG119" i="6" s="1"/>
  <c r="AE119" i="7" s="1"/>
  <c r="AG119" i="7" s="1"/>
  <c r="AE119" i="8" s="1"/>
  <c r="AG119" i="8" s="1"/>
  <c r="AE119" i="9" s="1"/>
  <c r="AG119" i="9" s="1"/>
  <c r="AG120" i="5"/>
  <c r="AE120" i="6" s="1"/>
  <c r="AG120" i="6" s="1"/>
  <c r="AE120" i="7" s="1"/>
  <c r="AG120" i="7" s="1"/>
  <c r="AE120" i="8" s="1"/>
  <c r="AG120" i="8" s="1"/>
  <c r="AE120" i="9" s="1"/>
  <c r="AG120" i="9" s="1"/>
  <c r="AE120" i="10" s="1"/>
  <c r="AG120" i="10" s="1"/>
  <c r="AE120" i="11" s="1"/>
  <c r="AG120" i="11" s="1"/>
  <c r="AE120" i="12" s="1"/>
  <c r="AG120" i="12" s="1"/>
  <c r="AE120" i="13" s="1"/>
  <c r="AG120" i="13" s="1"/>
  <c r="AE120" i="14" s="1"/>
  <c r="AG120" i="14" s="1"/>
  <c r="AE120" i="15" s="1"/>
  <c r="AG120" i="15" s="1"/>
  <c r="AG121" i="5"/>
  <c r="AE121" i="6" s="1"/>
  <c r="AG121" i="6" s="1"/>
  <c r="AE121" i="7" s="1"/>
  <c r="AG121" i="7" s="1"/>
  <c r="AE121" i="8" s="1"/>
  <c r="AG121" i="8" s="1"/>
  <c r="AE121" i="9" s="1"/>
  <c r="AG121" i="9" s="1"/>
  <c r="AE121" i="10" s="1"/>
  <c r="AG121" i="10" s="1"/>
  <c r="AE121" i="11" s="1"/>
  <c r="AG121" i="11" s="1"/>
  <c r="AE121" i="12" s="1"/>
  <c r="AG121" i="12" s="1"/>
  <c r="AE121" i="13" s="1"/>
  <c r="AG121" i="13" s="1"/>
  <c r="AE121" i="14" s="1"/>
  <c r="AG121" i="14" s="1"/>
  <c r="AG124" i="5"/>
  <c r="AE124" i="6" s="1"/>
  <c r="AG124" i="6" s="1"/>
  <c r="AE124" i="7" s="1"/>
  <c r="AG125" i="5"/>
  <c r="AE125" i="6" s="1"/>
  <c r="AG125" i="6" s="1"/>
  <c r="AE125" i="7" s="1"/>
  <c r="AG125" i="7" s="1"/>
  <c r="AE125" i="8" s="1"/>
  <c r="AG125" i="8" s="1"/>
  <c r="AE125" i="9" s="1"/>
  <c r="AG125" i="9" s="1"/>
  <c r="AE125" i="10" s="1"/>
  <c r="AG125" i="10" s="1"/>
  <c r="AE125" i="11" s="1"/>
  <c r="AG125" i="11" s="1"/>
  <c r="AE125" i="12" s="1"/>
  <c r="AG125" i="12" s="1"/>
  <c r="AE125" i="13" s="1"/>
  <c r="AG125" i="13" s="1"/>
  <c r="AE125" i="14" s="1"/>
  <c r="AG125" i="14" s="1"/>
  <c r="AG126" i="5"/>
  <c r="AG127" i="5"/>
  <c r="AE127" i="6" s="1"/>
  <c r="AG127" i="6" s="1"/>
  <c r="AE127" i="7" s="1"/>
  <c r="AG127" i="7" s="1"/>
  <c r="AE127" i="8" s="1"/>
  <c r="AG127" i="8" s="1"/>
  <c r="AE127" i="9" s="1"/>
  <c r="AG127" i="9" s="1"/>
  <c r="AE127" i="10" s="1"/>
  <c r="AG127" i="10" s="1"/>
  <c r="AE127" i="11" s="1"/>
  <c r="AG128" i="5"/>
  <c r="AE128" i="6" s="1"/>
  <c r="AG128" i="6" s="1"/>
  <c r="AE128" i="7" s="1"/>
  <c r="AG128" i="7" s="1"/>
  <c r="AE128" i="8" s="1"/>
  <c r="AG128" i="8" s="1"/>
  <c r="AE128" i="9" s="1"/>
  <c r="AG128" i="9" s="1"/>
  <c r="AE128" i="10" s="1"/>
  <c r="AG128" i="10" s="1"/>
  <c r="AE128" i="11" s="1"/>
  <c r="AG128" i="11" s="1"/>
  <c r="AE128" i="12" s="1"/>
  <c r="AG128" i="12" s="1"/>
  <c r="AE128" i="13" s="1"/>
  <c r="AG128" i="13" s="1"/>
  <c r="AE128" i="14" s="1"/>
  <c r="AG128" i="14" s="1"/>
  <c r="AE128" i="15" s="1"/>
  <c r="AG128" i="15" s="1"/>
  <c r="AG129" i="5"/>
  <c r="AE129" i="6" s="1"/>
  <c r="AG129" i="6" s="1"/>
  <c r="AE129" i="7" s="1"/>
  <c r="AG129" i="7" s="1"/>
  <c r="AE129" i="8" s="1"/>
  <c r="AG129" i="8" s="1"/>
  <c r="AG130" i="5"/>
  <c r="AE130" i="6" s="1"/>
  <c r="AG130" i="6" s="1"/>
  <c r="AE130" i="7" s="1"/>
  <c r="AG130" i="7" s="1"/>
  <c r="AE130" i="8" s="1"/>
  <c r="AG130" i="8" s="1"/>
  <c r="AE130" i="9" s="1"/>
  <c r="AG130" i="9" s="1"/>
  <c r="AE130" i="10" s="1"/>
  <c r="AG130" i="10" s="1"/>
  <c r="AE130" i="11" s="1"/>
  <c r="AG130" i="11" s="1"/>
  <c r="AE130" i="12" s="1"/>
  <c r="AG130" i="12" s="1"/>
  <c r="AE130" i="13" s="1"/>
  <c r="AG130" i="13" s="1"/>
  <c r="AE130" i="14" s="1"/>
  <c r="AG130" i="14" s="1"/>
  <c r="AG131" i="5"/>
  <c r="AE131" i="6" s="1"/>
  <c r="AG131" i="6" s="1"/>
  <c r="AE131" i="7" s="1"/>
  <c r="AG131" i="7" s="1"/>
  <c r="AE131" i="8" s="1"/>
  <c r="AG131" i="8" s="1"/>
  <c r="AE131" i="9" s="1"/>
  <c r="AG131" i="9" s="1"/>
  <c r="AE131" i="10" s="1"/>
  <c r="AG131" i="10" s="1"/>
  <c r="AE131" i="11" s="1"/>
  <c r="AG131" i="11" s="1"/>
  <c r="AE131" i="12" s="1"/>
  <c r="AG131" i="12" s="1"/>
  <c r="AE131" i="13" s="1"/>
  <c r="AG131" i="13" s="1"/>
  <c r="AG132" i="5"/>
  <c r="AE132" i="6" s="1"/>
  <c r="AG132" i="6" s="1"/>
  <c r="AE132" i="7" s="1"/>
  <c r="AG132" i="7" s="1"/>
  <c r="AE132" i="8" s="1"/>
  <c r="AG132" i="8" s="1"/>
  <c r="AE132" i="9" s="1"/>
  <c r="AG132" i="9" s="1"/>
  <c r="AE132" i="10" s="1"/>
  <c r="AG132" i="10" s="1"/>
  <c r="AE132" i="11" s="1"/>
  <c r="AG132" i="11" s="1"/>
  <c r="AE132" i="12" s="1"/>
  <c r="AG132" i="12" s="1"/>
  <c r="AE132" i="13" s="1"/>
  <c r="AG132" i="13" s="1"/>
  <c r="AE132" i="14" s="1"/>
  <c r="AG132" i="14" s="1"/>
  <c r="AE132" i="15" s="1"/>
  <c r="AG132" i="15" s="1"/>
  <c r="AE132" i="16" s="1"/>
  <c r="AG132" i="16" s="1"/>
  <c r="AG133" i="5"/>
  <c r="AE133" i="6" s="1"/>
  <c r="AG133" i="6" s="1"/>
  <c r="AE133" i="7" s="1"/>
  <c r="AG133" i="7" s="1"/>
  <c r="AE133" i="8" s="1"/>
  <c r="AG133" i="8" s="1"/>
  <c r="AE133" i="9" s="1"/>
  <c r="AG133" i="9" s="1"/>
  <c r="AE133" i="10" s="1"/>
  <c r="AG133" i="10" s="1"/>
  <c r="AE133" i="11" s="1"/>
  <c r="AG133" i="11" s="1"/>
  <c r="AE133" i="12" s="1"/>
  <c r="AG133" i="12" s="1"/>
  <c r="AE133" i="13" s="1"/>
  <c r="AG133" i="13" s="1"/>
  <c r="AE133" i="14" s="1"/>
  <c r="AG133" i="14" s="1"/>
  <c r="AG134" i="5"/>
  <c r="AE134" i="6" s="1"/>
  <c r="AG134" i="6" s="1"/>
  <c r="AE134" i="7" s="1"/>
  <c r="AG134" i="7" s="1"/>
  <c r="AE134" i="8" s="1"/>
  <c r="AG134" i="8" s="1"/>
  <c r="AE134" i="9" s="1"/>
  <c r="AG134" i="9" s="1"/>
  <c r="AE134" i="10" s="1"/>
  <c r="AG134" i="10" s="1"/>
  <c r="AE134" i="11" s="1"/>
  <c r="AG134" i="11" s="1"/>
  <c r="AE134" i="12" s="1"/>
  <c r="AG134" i="12" s="1"/>
  <c r="AE134" i="13" s="1"/>
  <c r="AG134" i="13" s="1"/>
  <c r="AE134" i="14" s="1"/>
  <c r="AG134" i="14" s="1"/>
  <c r="AG135" i="5"/>
  <c r="AE135" i="6" s="1"/>
  <c r="AG135" i="6" s="1"/>
  <c r="AE135" i="7" s="1"/>
  <c r="AG135" i="7" s="1"/>
  <c r="AE135" i="8" s="1"/>
  <c r="AG135" i="8" s="1"/>
  <c r="AE135" i="9" s="1"/>
  <c r="AG135" i="9" s="1"/>
  <c r="AE135" i="10" s="1"/>
  <c r="AG135" i="10" s="1"/>
  <c r="AE135" i="11" s="1"/>
  <c r="AG135" i="11" s="1"/>
  <c r="AE135" i="12" s="1"/>
  <c r="AG135" i="12" s="1"/>
  <c r="AE135" i="13" s="1"/>
  <c r="AG135" i="13" s="1"/>
  <c r="AE135" i="14" s="1"/>
  <c r="AG135" i="14" s="1"/>
  <c r="AG136" i="5"/>
  <c r="AE136" i="6" s="1"/>
  <c r="AG136" i="6" s="1"/>
  <c r="AE136" i="7" s="1"/>
  <c r="AG136" i="7" s="1"/>
  <c r="AE136" i="8" s="1"/>
  <c r="AG136" i="8" s="1"/>
  <c r="AE136" i="9" s="1"/>
  <c r="AG136" i="9" s="1"/>
  <c r="AE136" i="10" s="1"/>
  <c r="AG136" i="10" s="1"/>
  <c r="AE136" i="11" s="1"/>
  <c r="AG136" i="11" s="1"/>
  <c r="AE136" i="12" s="1"/>
  <c r="AG136" i="12" s="1"/>
  <c r="AE136" i="13" s="1"/>
  <c r="AG136" i="13" s="1"/>
  <c r="AG137" i="5"/>
  <c r="AE137" i="6" s="1"/>
  <c r="AG137" i="6" s="1"/>
  <c r="AE137" i="7" s="1"/>
  <c r="AG137" i="7" s="1"/>
  <c r="AE137" i="8" s="1"/>
  <c r="AG137" i="8" s="1"/>
  <c r="AE137" i="9" s="1"/>
  <c r="AG137" i="9" s="1"/>
  <c r="AE137" i="10" s="1"/>
  <c r="AG137" i="10" s="1"/>
  <c r="AE137" i="11" s="1"/>
  <c r="AG137" i="11" s="1"/>
  <c r="AG138" i="5"/>
  <c r="AE138" i="6" s="1"/>
  <c r="AG138" i="6" s="1"/>
  <c r="AE138" i="7" s="1"/>
  <c r="AG138" i="7" s="1"/>
  <c r="AE138" i="8" s="1"/>
  <c r="AG138" i="8" s="1"/>
  <c r="AE138" i="9" s="1"/>
  <c r="AG138" i="9" s="1"/>
  <c r="AE138" i="10" s="1"/>
  <c r="AG138" i="10" s="1"/>
  <c r="AE138" i="11" s="1"/>
  <c r="AG138" i="11" s="1"/>
  <c r="AE138" i="12" s="1"/>
  <c r="AG138" i="12" s="1"/>
  <c r="AE138" i="13" s="1"/>
  <c r="AG138" i="13" s="1"/>
  <c r="AE138" i="14" s="1"/>
  <c r="AG138" i="14" s="1"/>
  <c r="AG139" i="5"/>
  <c r="AE139" i="6" s="1"/>
  <c r="AG139" i="6" s="1"/>
  <c r="AE139" i="7" s="1"/>
  <c r="AG139" i="7" s="1"/>
  <c r="AE139" i="8" s="1"/>
  <c r="AG139" i="8" s="1"/>
  <c r="AE139" i="9" s="1"/>
  <c r="AG139" i="9" s="1"/>
  <c r="AE139" i="10" s="1"/>
  <c r="AG139" i="10" s="1"/>
  <c r="AE139" i="11" s="1"/>
  <c r="AG139" i="11" s="1"/>
  <c r="AE139" i="12" s="1"/>
  <c r="AG139" i="12" s="1"/>
  <c r="AE139" i="13" s="1"/>
  <c r="AG139" i="13" s="1"/>
  <c r="AE139" i="14" s="1"/>
  <c r="AG139" i="14" s="1"/>
  <c r="AG142" i="5"/>
  <c r="AE142" i="6" s="1"/>
  <c r="AG142" i="6" s="1"/>
  <c r="AE142" i="7" s="1"/>
  <c r="AG143" i="5"/>
  <c r="AE143" i="6" s="1"/>
  <c r="AG143" i="6" s="1"/>
  <c r="AE143" i="7" s="1"/>
  <c r="AG143" i="7" s="1"/>
  <c r="AE143" i="8" s="1"/>
  <c r="AG143" i="8" s="1"/>
  <c r="AG148" i="5"/>
  <c r="AG150" i="5"/>
  <c r="AE150" i="6" s="1"/>
  <c r="AG150" i="6" s="1"/>
  <c r="AE150" i="7" s="1"/>
  <c r="AG150" i="7" s="1"/>
  <c r="AE150" i="8" s="1"/>
  <c r="AG150" i="8" s="1"/>
  <c r="AE150" i="9" s="1"/>
  <c r="AG150" i="9" s="1"/>
  <c r="AE150" i="10" s="1"/>
  <c r="AG150" i="10" s="1"/>
  <c r="AE150" i="11" s="1"/>
  <c r="AG150" i="11" s="1"/>
  <c r="AE150" i="12" s="1"/>
  <c r="AG150" i="12" s="1"/>
  <c r="AE150" i="13" s="1"/>
  <c r="AG150" i="13" s="1"/>
  <c r="AE150" i="14" s="1"/>
  <c r="AG150" i="14" s="1"/>
  <c r="AE150" i="15" s="1"/>
  <c r="AG150" i="15" s="1"/>
  <c r="AG151" i="5"/>
  <c r="AE151" i="6" s="1"/>
  <c r="AG151" i="6" s="1"/>
  <c r="AE151" i="7" s="1"/>
  <c r="AG151" i="7" s="1"/>
  <c r="AE151" i="8" s="1"/>
  <c r="AG151" i="8" s="1"/>
  <c r="AE151" i="9" s="1"/>
  <c r="AG151" i="9" s="1"/>
  <c r="AE151" i="10" s="1"/>
  <c r="AG151" i="10" s="1"/>
  <c r="AE151" i="11" s="1"/>
  <c r="AG151" i="11" s="1"/>
  <c r="AE151" i="12" s="1"/>
  <c r="AG151" i="12" s="1"/>
  <c r="AE151" i="13" s="1"/>
  <c r="AG151" i="13" s="1"/>
  <c r="AE151" i="14" s="1"/>
  <c r="AG151" i="14" s="1"/>
  <c r="AG152" i="5"/>
  <c r="AE152" i="6" s="1"/>
  <c r="AG152" i="6" s="1"/>
  <c r="AE152" i="7" s="1"/>
  <c r="AG152" i="7" s="1"/>
  <c r="AE152" i="8" s="1"/>
  <c r="AG153" i="5"/>
  <c r="AE153" i="6" s="1"/>
  <c r="AG153" i="6" s="1"/>
  <c r="AE153" i="7" s="1"/>
  <c r="AG153" i="7" s="1"/>
  <c r="AE153" i="8" s="1"/>
  <c r="AG153" i="8" s="1"/>
  <c r="AE153" i="9" s="1"/>
  <c r="AG153" i="9" s="1"/>
  <c r="AE153" i="10" s="1"/>
  <c r="AG153" i="10" s="1"/>
  <c r="AE153" i="11" s="1"/>
  <c r="AG153" i="11" s="1"/>
  <c r="AE153" i="12" s="1"/>
  <c r="AG153" i="12" s="1"/>
  <c r="AE153" i="13" s="1"/>
  <c r="AG153" i="13" s="1"/>
  <c r="AE153" i="14" s="1"/>
  <c r="AG153" i="14" s="1"/>
  <c r="AE153" i="15" s="1"/>
  <c r="AG153" i="15" s="1"/>
  <c r="AG156" i="5"/>
  <c r="AE156" i="6" s="1"/>
  <c r="AG156" i="6" s="1"/>
  <c r="AE156" i="7" s="1"/>
  <c r="AG156" i="7" s="1"/>
  <c r="AE156" i="8" s="1"/>
  <c r="AG156" i="8" s="1"/>
  <c r="AE156" i="9" s="1"/>
  <c r="AG156" i="9" s="1"/>
  <c r="AE156" i="10" s="1"/>
  <c r="AG156" i="10" s="1"/>
  <c r="AE156" i="11" s="1"/>
  <c r="AG156" i="11" s="1"/>
  <c r="AE156" i="12" s="1"/>
  <c r="AG156" i="12" s="1"/>
  <c r="AG158" i="5"/>
  <c r="AE158" i="6" s="1"/>
  <c r="AG158" i="6" s="1"/>
  <c r="AE158" i="7" s="1"/>
  <c r="AG158" i="7" s="1"/>
  <c r="AE158" i="8" s="1"/>
  <c r="AG158" i="8" s="1"/>
  <c r="AE158" i="9" s="1"/>
  <c r="AG158" i="9" s="1"/>
  <c r="AE158" i="10" s="1"/>
  <c r="AG158" i="10" s="1"/>
  <c r="AE158" i="11" s="1"/>
  <c r="AG159" i="5"/>
  <c r="AE159" i="6" s="1"/>
  <c r="AG159" i="6" s="1"/>
  <c r="AE159" i="7" s="1"/>
  <c r="AG159" i="7" s="1"/>
  <c r="AE159" i="8" s="1"/>
  <c r="AG159" i="8" s="1"/>
  <c r="AE159" i="9" s="1"/>
  <c r="AG159" i="9" s="1"/>
  <c r="AE159" i="10" s="1"/>
  <c r="AG159" i="10" s="1"/>
  <c r="AE159" i="11" s="1"/>
  <c r="AG159" i="11" s="1"/>
  <c r="AE159" i="12" s="1"/>
  <c r="AG159" i="12" s="1"/>
  <c r="AE159" i="13" s="1"/>
  <c r="AG159" i="13" s="1"/>
  <c r="AE159" i="14" s="1"/>
  <c r="AG159" i="14" s="1"/>
  <c r="AG160" i="5"/>
  <c r="AE160" i="6" s="1"/>
  <c r="AG161" i="5"/>
  <c r="AE161" i="6" s="1"/>
  <c r="AG161" i="6" s="1"/>
  <c r="AE161" i="7" s="1"/>
  <c r="AG162" i="5"/>
  <c r="AE162" i="6" s="1"/>
  <c r="AG162" i="6" s="1"/>
  <c r="AE162" i="7" s="1"/>
  <c r="AG162" i="7" s="1"/>
  <c r="AG163" i="5"/>
  <c r="AE163" i="6" s="1"/>
  <c r="AG163" i="6" s="1"/>
  <c r="AE163" i="7" s="1"/>
  <c r="AG163" i="7" s="1"/>
  <c r="AE163" i="8" s="1"/>
  <c r="AG163" i="8" s="1"/>
  <c r="AE163" i="9" s="1"/>
  <c r="AG163" i="9" s="1"/>
  <c r="AE163" i="10" s="1"/>
  <c r="AG163" i="10" s="1"/>
  <c r="AE163" i="11" s="1"/>
  <c r="AG163" i="11" s="1"/>
  <c r="AE163" i="12" s="1"/>
  <c r="AG163" i="12" s="1"/>
  <c r="AE163" i="13" s="1"/>
  <c r="AG163" i="13" s="1"/>
  <c r="AE163" i="14" s="1"/>
  <c r="AG163" i="14" s="1"/>
  <c r="AE163" i="15" s="1"/>
  <c r="AG163" i="15" s="1"/>
  <c r="AG164" i="5"/>
  <c r="AE164" i="6" s="1"/>
  <c r="AG164" i="6" s="1"/>
  <c r="AG165" i="5"/>
  <c r="AE165" i="6" s="1"/>
  <c r="AG165" i="6" s="1"/>
  <c r="AE165" i="7" s="1"/>
  <c r="AG165" i="7" s="1"/>
  <c r="AE165" i="8" s="1"/>
  <c r="AG165" i="8" s="1"/>
  <c r="AE165" i="9" s="1"/>
  <c r="AG165" i="9" s="1"/>
  <c r="AE165" i="10" s="1"/>
  <c r="AG165" i="10" s="1"/>
  <c r="AE165" i="11" s="1"/>
  <c r="AG165" i="11" s="1"/>
  <c r="AE165" i="12" s="1"/>
  <c r="AG165" i="12" s="1"/>
  <c r="AG166" i="5"/>
  <c r="AE166" i="6" s="1"/>
  <c r="AG166" i="6" s="1"/>
  <c r="AE166" i="7" s="1"/>
  <c r="AG166" i="7" s="1"/>
  <c r="AE166" i="8" s="1"/>
  <c r="AG166" i="8" s="1"/>
  <c r="AE166" i="9" s="1"/>
  <c r="AG166" i="9" s="1"/>
  <c r="AE166" i="10" s="1"/>
  <c r="AG166" i="10" s="1"/>
  <c r="AE166" i="11" s="1"/>
  <c r="AG166" i="11" s="1"/>
  <c r="AE166" i="12" s="1"/>
  <c r="AG166" i="12" s="1"/>
  <c r="AE166" i="13" s="1"/>
  <c r="AG166" i="13" s="1"/>
  <c r="AE166" i="14" s="1"/>
  <c r="AG166" i="14" s="1"/>
  <c r="AE166" i="15" s="1"/>
  <c r="AG166" i="15" s="1"/>
  <c r="AG167" i="5"/>
  <c r="AE167" i="6" s="1"/>
  <c r="AG167" i="6" s="1"/>
  <c r="AE167" i="7" s="1"/>
  <c r="AG167" i="7" s="1"/>
  <c r="AE167" i="8" s="1"/>
  <c r="AG167" i="8" s="1"/>
  <c r="AE167" i="9" s="1"/>
  <c r="AG167" i="9" s="1"/>
  <c r="AE167" i="10" s="1"/>
  <c r="AG167" i="10" s="1"/>
  <c r="AE167" i="11" s="1"/>
  <c r="AG167" i="11" s="1"/>
  <c r="AE167" i="12" s="1"/>
  <c r="AG167" i="12" s="1"/>
  <c r="AE167" i="13" s="1"/>
  <c r="AG167" i="13" s="1"/>
  <c r="AE167" i="14" s="1"/>
  <c r="AG167" i="14" s="1"/>
  <c r="AG168" i="5"/>
  <c r="AE168" i="6" s="1"/>
  <c r="AG168" i="6" s="1"/>
  <c r="AE168" i="7" s="1"/>
  <c r="AG168" i="7" s="1"/>
  <c r="AE168" i="8" s="1"/>
  <c r="AG168" i="8" s="1"/>
  <c r="AE168" i="9" s="1"/>
  <c r="AG168" i="9" s="1"/>
  <c r="AE168" i="10" s="1"/>
  <c r="AG168" i="10" s="1"/>
  <c r="AE168" i="11" s="1"/>
  <c r="AG168" i="11" s="1"/>
  <c r="AE168" i="12" s="1"/>
  <c r="AG168" i="12" s="1"/>
  <c r="AE168" i="13" s="1"/>
  <c r="AG168" i="13" s="1"/>
  <c r="AE168" i="14" s="1"/>
  <c r="AG168" i="14" s="1"/>
  <c r="AE168" i="15" s="1"/>
  <c r="AG168" i="15" s="1"/>
  <c r="AE168" i="16" s="1"/>
  <c r="AG168" i="16" s="1"/>
  <c r="AG173" i="5"/>
  <c r="AE173" i="6" s="1"/>
  <c r="AG173" i="6" s="1"/>
  <c r="AE173" i="7" s="1"/>
  <c r="AG174" i="5"/>
  <c r="AE174" i="6" s="1"/>
  <c r="AG177" i="5"/>
  <c r="AE177" i="6" s="1"/>
  <c r="AG177" i="6" s="1"/>
  <c r="AE177" i="7" s="1"/>
  <c r="AG177" i="7" s="1"/>
  <c r="AE177" i="8" s="1"/>
  <c r="AG177" i="8" s="1"/>
  <c r="AE177" i="9" s="1"/>
  <c r="AG177" i="9" s="1"/>
  <c r="AE177" i="10" s="1"/>
  <c r="AG177" i="10" s="1"/>
  <c r="AE177" i="11" s="1"/>
  <c r="AG177" i="11" s="1"/>
  <c r="AE177" i="12" s="1"/>
  <c r="AG177" i="12" s="1"/>
  <c r="AE177" i="13" s="1"/>
  <c r="AG177" i="13" s="1"/>
  <c r="AG178" i="5"/>
  <c r="AG179" i="5"/>
  <c r="AE179" i="6" s="1"/>
  <c r="AG179" i="6" s="1"/>
  <c r="AE179" i="7" s="1"/>
  <c r="AG179" i="7" s="1"/>
  <c r="AE179" i="8" s="1"/>
  <c r="AG179" i="8" s="1"/>
  <c r="AE179" i="9" s="1"/>
  <c r="AG179" i="9" s="1"/>
  <c r="AE179" i="10" s="1"/>
  <c r="AG179" i="10" s="1"/>
  <c r="AE179" i="11" s="1"/>
  <c r="AG179" i="11" s="1"/>
  <c r="AE179" i="12" s="1"/>
  <c r="AG179" i="12" s="1"/>
  <c r="AE179" i="13" s="1"/>
  <c r="AG179" i="13" s="1"/>
  <c r="AE179" i="14" s="1"/>
  <c r="AG179" i="14" s="1"/>
  <c r="AG180" i="5"/>
  <c r="AE180" i="6" s="1"/>
  <c r="AG180" i="6" s="1"/>
  <c r="AE180" i="7" s="1"/>
  <c r="AG180" i="7" s="1"/>
  <c r="AE180" i="8" s="1"/>
  <c r="AG180" i="8" s="1"/>
  <c r="AE180" i="9" s="1"/>
  <c r="AG180" i="9" s="1"/>
  <c r="AE180" i="10" s="1"/>
  <c r="AG180" i="10" s="1"/>
  <c r="AG181" i="5"/>
  <c r="AE181" i="6" s="1"/>
  <c r="AG181" i="6" s="1"/>
  <c r="AE181" i="7" s="1"/>
  <c r="AG182" i="5"/>
  <c r="AE182" i="6" s="1"/>
  <c r="AG182" i="6" s="1"/>
  <c r="AE182" i="7" s="1"/>
  <c r="AG182" i="7" s="1"/>
  <c r="AG183" i="5"/>
  <c r="AE183" i="6" s="1"/>
  <c r="AG183" i="6" s="1"/>
  <c r="AE183" i="7" s="1"/>
  <c r="AG183" i="7" s="1"/>
  <c r="AG186" i="5"/>
  <c r="AE186" i="6" s="1"/>
  <c r="AG186" i="6" s="1"/>
  <c r="AE186" i="7" s="1"/>
  <c r="AG188" i="5"/>
  <c r="AE188" i="6" s="1"/>
  <c r="AG188" i="6" s="1"/>
  <c r="AE188" i="7" s="1"/>
  <c r="AG188" i="7" s="1"/>
  <c r="AG189" i="5"/>
  <c r="AE189" i="6" s="1"/>
  <c r="AG190" i="5"/>
  <c r="AE190" i="6" s="1"/>
  <c r="AG190" i="6" s="1"/>
  <c r="AE190" i="7" s="1"/>
  <c r="AG190" i="7" s="1"/>
  <c r="AG191" i="5"/>
  <c r="AE191" i="6" s="1"/>
  <c r="AG191" i="6" s="1"/>
  <c r="AE191" i="7" s="1"/>
  <c r="AG191" i="7" s="1"/>
  <c r="AG198" i="5"/>
  <c r="AG199" i="5"/>
  <c r="AG200" i="5"/>
  <c r="AG201" i="5"/>
  <c r="AG202" i="5"/>
  <c r="AE202" i="6" s="1"/>
  <c r="AG203" i="5"/>
  <c r="AE203" i="6" s="1"/>
  <c r="AG203" i="6" s="1"/>
  <c r="AE203" i="7" s="1"/>
  <c r="AG203" i="7" s="1"/>
  <c r="AG204" i="5"/>
  <c r="AE204" i="6" s="1"/>
  <c r="AG204" i="6" s="1"/>
  <c r="AE204" i="7" s="1"/>
  <c r="AG204" i="7" s="1"/>
  <c r="AG206" i="5"/>
  <c r="AG207" i="5"/>
  <c r="AE207" i="6" s="1"/>
  <c r="AG207" i="6" s="1"/>
  <c r="AG212" i="5"/>
  <c r="AG213" i="5"/>
  <c r="AE213" i="6" s="1"/>
  <c r="AG213" i="6" s="1"/>
  <c r="AE213" i="7" s="1"/>
  <c r="AG213" i="7" s="1"/>
  <c r="AG214" i="5"/>
  <c r="AE214" i="6" s="1"/>
  <c r="AG214" i="6" s="1"/>
  <c r="AE214" i="7" s="1"/>
  <c r="AG214" i="7" s="1"/>
  <c r="AG215" i="5"/>
  <c r="AG216" i="5"/>
  <c r="AE216" i="6" s="1"/>
  <c r="AG216" i="6" s="1"/>
  <c r="AE216" i="7" s="1"/>
  <c r="AG216" i="7" s="1"/>
  <c r="AG217" i="5"/>
  <c r="AG218" i="5"/>
  <c r="AE218" i="6" s="1"/>
  <c r="AG218" i="6" s="1"/>
  <c r="AE218" i="7" s="1"/>
  <c r="AG218" i="7" s="1"/>
  <c r="AE218" i="8" s="1"/>
  <c r="AG218" i="8" s="1"/>
  <c r="AE218" i="9" s="1"/>
  <c r="AG218" i="9" s="1"/>
  <c r="AE218" i="10" s="1"/>
  <c r="AG218" i="10" s="1"/>
  <c r="AG223" i="5"/>
  <c r="AE223" i="6" s="1"/>
  <c r="AG223" i="6" s="1"/>
  <c r="AE223" i="7" s="1"/>
  <c r="AG223" i="7" s="1"/>
  <c r="AG224" i="5"/>
  <c r="AE224" i="6" s="1"/>
  <c r="AG224" i="6" s="1"/>
  <c r="AG225" i="5"/>
  <c r="AE225" i="6" s="1"/>
  <c r="AG225" i="6" s="1"/>
  <c r="AE225" i="7" s="1"/>
  <c r="AG225" i="7" s="1"/>
  <c r="AG228" i="5"/>
  <c r="AE228" i="6" s="1"/>
  <c r="AG228" i="6" s="1"/>
  <c r="AE228" i="7" s="1"/>
  <c r="AG228" i="7" s="1"/>
  <c r="AG229" i="5"/>
  <c r="AE229" i="6" s="1"/>
  <c r="AG229" i="6" s="1"/>
  <c r="AE229" i="7" s="1"/>
  <c r="AG230" i="5"/>
  <c r="AE230" i="6" s="1"/>
  <c r="AG230" i="6" s="1"/>
  <c r="AE230" i="7" s="1"/>
  <c r="AG230" i="7" s="1"/>
  <c r="AE230" i="8" s="1"/>
  <c r="AG230" i="8" s="1"/>
  <c r="AE230" i="9" s="1"/>
  <c r="AG230" i="9" s="1"/>
  <c r="AE230" i="10" s="1"/>
  <c r="AG230" i="10" s="1"/>
  <c r="AG236" i="5"/>
  <c r="AE237" i="6"/>
  <c r="AG237" i="6" s="1"/>
  <c r="AE237" i="7" s="1"/>
  <c r="AG238" i="5"/>
  <c r="AE238" i="6" s="1"/>
  <c r="AG238" i="6" s="1"/>
  <c r="AE238" i="7" s="1"/>
  <c r="AG238" i="7" s="1"/>
  <c r="AG239" i="5"/>
  <c r="AG240" i="5"/>
  <c r="AE240" i="6" s="1"/>
  <c r="AG240" i="6" s="1"/>
  <c r="AE240" i="7" s="1"/>
  <c r="AG240" i="7" s="1"/>
  <c r="AG241" i="5"/>
  <c r="AE241" i="6" s="1"/>
  <c r="AG244" i="5"/>
  <c r="AG245" i="5"/>
  <c r="AG246" i="5"/>
  <c r="AG247" i="5"/>
  <c r="AG248" i="5"/>
  <c r="AE248" i="6" s="1"/>
  <c r="AG248" i="6" s="1"/>
  <c r="AE248" i="7" s="1"/>
  <c r="AG248" i="7" s="1"/>
  <c r="AG249" i="5"/>
  <c r="AE249" i="6" s="1"/>
  <c r="AG249" i="6" s="1"/>
  <c r="AE249" i="7" s="1"/>
  <c r="AG249" i="7" s="1"/>
  <c r="AE249" i="8" s="1"/>
  <c r="AG249" i="8" s="1"/>
  <c r="AE249" i="9" s="1"/>
  <c r="AG249" i="9" s="1"/>
  <c r="AE249" i="10" s="1"/>
  <c r="AG249" i="10" s="1"/>
  <c r="AG250" i="5"/>
  <c r="AE250" i="6" s="1"/>
  <c r="AG250" i="6" s="1"/>
  <c r="AE250" i="7" s="1"/>
  <c r="AG250" i="7" s="1"/>
  <c r="AG251" i="5"/>
  <c r="AE251" i="6" s="1"/>
  <c r="AG251" i="6" s="1"/>
  <c r="AE251" i="7" s="1"/>
  <c r="AG251" i="7" s="1"/>
  <c r="AG252" i="5"/>
  <c r="AE252" i="6" s="1"/>
  <c r="AG252" i="6" s="1"/>
  <c r="AE252" i="7" s="1"/>
  <c r="AG252" i="7" s="1"/>
  <c r="AG253" i="5"/>
  <c r="AE253" i="6" s="1"/>
  <c r="AG253" i="6" s="1"/>
  <c r="AE253" i="7" s="1"/>
  <c r="AG253" i="7" s="1"/>
  <c r="AG254" i="5"/>
  <c r="AE254" i="6" s="1"/>
  <c r="AG254" i="6" s="1"/>
  <c r="AE254" i="7" s="1"/>
  <c r="AG254" i="7" s="1"/>
  <c r="AG255" i="5"/>
  <c r="AE255" i="6" s="1"/>
  <c r="AG255" i="6" s="1"/>
  <c r="AE255" i="7" s="1"/>
  <c r="AG255" i="7" s="1"/>
  <c r="AG256" i="5"/>
  <c r="AE256" i="6" s="1"/>
  <c r="AG256" i="6" s="1"/>
  <c r="AE256" i="7" s="1"/>
  <c r="AG256" i="7" s="1"/>
  <c r="U17" i="15"/>
  <c r="U18" i="15"/>
  <c r="U19" i="15"/>
  <c r="U21" i="15"/>
  <c r="U22" i="15"/>
  <c r="U23" i="15"/>
  <c r="U24" i="15"/>
  <c r="U25" i="15"/>
  <c r="U26" i="15"/>
  <c r="U27" i="15"/>
  <c r="U28" i="15"/>
  <c r="U29" i="15"/>
  <c r="U30" i="15"/>
  <c r="U31" i="15"/>
  <c r="U32" i="15"/>
  <c r="U33" i="15"/>
  <c r="U36" i="15"/>
  <c r="U37" i="15"/>
  <c r="U38" i="15"/>
  <c r="U39" i="15"/>
  <c r="U40" i="15"/>
  <c r="U41" i="15"/>
  <c r="U45" i="15"/>
  <c r="U46" i="15"/>
  <c r="U47" i="15"/>
  <c r="U48" i="15"/>
  <c r="U50" i="15"/>
  <c r="U51" i="15"/>
  <c r="U52" i="15"/>
  <c r="U53" i="15"/>
  <c r="U54" i="15"/>
  <c r="U55" i="15"/>
  <c r="U59" i="15"/>
  <c r="U60" i="15"/>
  <c r="U61" i="15"/>
  <c r="U66" i="15"/>
  <c r="U67" i="15"/>
  <c r="U68" i="15"/>
  <c r="U70" i="15"/>
  <c r="U71" i="15"/>
  <c r="U72" i="15"/>
  <c r="U73" i="15"/>
  <c r="U74" i="15"/>
  <c r="U75" i="15"/>
  <c r="U76" i="15"/>
  <c r="U77" i="15"/>
  <c r="U78" i="15"/>
  <c r="U79" i="15"/>
  <c r="U80" i="15"/>
  <c r="U81" i="15"/>
  <c r="U84" i="15"/>
  <c r="U85" i="15"/>
  <c r="U86" i="15"/>
  <c r="U87" i="15"/>
  <c r="U88" i="15"/>
  <c r="U92" i="15"/>
  <c r="U93" i="15"/>
  <c r="U94" i="15"/>
  <c r="U95" i="15"/>
  <c r="U97" i="15"/>
  <c r="U98" i="15"/>
  <c r="U99" i="15"/>
  <c r="U100" i="15"/>
  <c r="U101" i="15"/>
  <c r="U102" i="15"/>
  <c r="U106" i="15"/>
  <c r="U107" i="15"/>
  <c r="U108" i="15"/>
  <c r="U115" i="15"/>
  <c r="U116" i="15"/>
  <c r="U117" i="15"/>
  <c r="U118" i="15"/>
  <c r="U119" i="15"/>
  <c r="U120" i="15"/>
  <c r="U121" i="15"/>
  <c r="U124" i="15"/>
  <c r="U125" i="15"/>
  <c r="U126" i="15"/>
  <c r="U127" i="15"/>
  <c r="U128" i="15"/>
  <c r="U129" i="15"/>
  <c r="U130" i="15"/>
  <c r="U131" i="15"/>
  <c r="U132" i="15"/>
  <c r="U133" i="15"/>
  <c r="U134" i="15"/>
  <c r="U135" i="15"/>
  <c r="U136" i="15"/>
  <c r="U137" i="15"/>
  <c r="U138" i="15"/>
  <c r="U139" i="15"/>
  <c r="U142" i="15"/>
  <c r="U143" i="15"/>
  <c r="U148" i="15"/>
  <c r="U150" i="15"/>
  <c r="U151" i="15"/>
  <c r="U152" i="15"/>
  <c r="U153" i="15"/>
  <c r="U156" i="15"/>
  <c r="U158" i="15"/>
  <c r="U159" i="15"/>
  <c r="U160" i="15"/>
  <c r="U161" i="15"/>
  <c r="U162" i="15"/>
  <c r="U163" i="15"/>
  <c r="U164" i="15"/>
  <c r="U165" i="15"/>
  <c r="U166" i="15"/>
  <c r="U167" i="15"/>
  <c r="U168" i="15"/>
  <c r="U173" i="15"/>
  <c r="U174" i="15"/>
  <c r="U177" i="15"/>
  <c r="U178" i="15"/>
  <c r="U179" i="15"/>
  <c r="U180" i="15"/>
  <c r="U181" i="15"/>
  <c r="U182" i="15"/>
  <c r="U183" i="15"/>
  <c r="U186" i="15"/>
  <c r="U188" i="15"/>
  <c r="U189" i="15"/>
  <c r="U190" i="15"/>
  <c r="U191" i="15"/>
  <c r="U198" i="15"/>
  <c r="U199" i="15"/>
  <c r="U200" i="15"/>
  <c r="U201" i="15"/>
  <c r="U202" i="15"/>
  <c r="U203" i="15"/>
  <c r="U204" i="15"/>
  <c r="U206" i="15"/>
  <c r="U207" i="15"/>
  <c r="U212" i="15"/>
  <c r="U213" i="15"/>
  <c r="U214" i="15"/>
  <c r="U215" i="15"/>
  <c r="U216" i="15"/>
  <c r="U217" i="15"/>
  <c r="U218" i="15"/>
  <c r="U223" i="15"/>
  <c r="U224" i="15"/>
  <c r="U225" i="15"/>
  <c r="U228" i="15"/>
  <c r="U229" i="15"/>
  <c r="U230" i="15"/>
  <c r="U236" i="15"/>
  <c r="U237" i="15"/>
  <c r="U238" i="15"/>
  <c r="U239" i="15"/>
  <c r="U240" i="15"/>
  <c r="U241" i="15"/>
  <c r="U244" i="15"/>
  <c r="U245" i="15"/>
  <c r="U246" i="15"/>
  <c r="U247" i="15"/>
  <c r="U248" i="15"/>
  <c r="U249" i="15"/>
  <c r="U250" i="15"/>
  <c r="U251" i="15"/>
  <c r="U252" i="15"/>
  <c r="U253" i="15"/>
  <c r="U254" i="15"/>
  <c r="U255" i="15"/>
  <c r="U256" i="15"/>
  <c r="C12" i="15"/>
  <c r="C13" i="15"/>
  <c r="C14" i="15"/>
  <c r="C15" i="15"/>
  <c r="C23" i="15"/>
  <c r="C24" i="15"/>
  <c r="C26" i="15"/>
  <c r="C27" i="15"/>
  <c r="C30" i="15"/>
  <c r="C31" i="15"/>
  <c r="C33" i="15"/>
  <c r="C34" i="15"/>
  <c r="C36" i="15"/>
  <c r="C37" i="15"/>
  <c r="C41" i="15"/>
  <c r="C43" i="15"/>
  <c r="C44" i="15"/>
  <c r="C46" i="15"/>
  <c r="C47" i="15"/>
  <c r="C49" i="15"/>
  <c r="C50" i="15"/>
  <c r="C52" i="15"/>
  <c r="C53" i="15"/>
  <c r="C55" i="15"/>
  <c r="C56" i="15"/>
  <c r="C58" i="15"/>
  <c r="C59" i="15"/>
  <c r="C61" i="15"/>
  <c r="C62" i="15"/>
  <c r="C64" i="15"/>
  <c r="C65" i="15"/>
  <c r="C67" i="15"/>
  <c r="C68" i="15"/>
  <c r="C70" i="15"/>
  <c r="C71" i="15"/>
  <c r="C73" i="15"/>
  <c r="C74" i="15"/>
  <c r="C76" i="15"/>
  <c r="C77" i="15"/>
  <c r="C79" i="15"/>
  <c r="C80" i="15"/>
  <c r="C82" i="15"/>
  <c r="C83" i="15"/>
  <c r="H78" i="15"/>
  <c r="C81" i="5"/>
  <c r="C81" i="15" s="1"/>
  <c r="C12" i="14"/>
  <c r="C13" i="14"/>
  <c r="C14" i="14"/>
  <c r="C15" i="14"/>
  <c r="C23" i="14"/>
  <c r="C24" i="14"/>
  <c r="C26" i="14"/>
  <c r="C27" i="14"/>
  <c r="C30" i="14"/>
  <c r="C31" i="14"/>
  <c r="C33" i="14"/>
  <c r="C34" i="14"/>
  <c r="C36" i="14"/>
  <c r="C37" i="14"/>
  <c r="C43" i="14"/>
  <c r="C44" i="14"/>
  <c r="C46" i="14"/>
  <c r="C47" i="14"/>
  <c r="C49" i="14"/>
  <c r="C50" i="14"/>
  <c r="C52" i="14"/>
  <c r="C53" i="14"/>
  <c r="C55" i="14"/>
  <c r="C56" i="14"/>
  <c r="C58" i="14"/>
  <c r="C59" i="14"/>
  <c r="C61" i="14"/>
  <c r="C62" i="14"/>
  <c r="C64" i="14"/>
  <c r="C65" i="14"/>
  <c r="C67" i="14"/>
  <c r="C68" i="14"/>
  <c r="C70" i="14"/>
  <c r="C71" i="14"/>
  <c r="C73" i="14"/>
  <c r="C74" i="14"/>
  <c r="C76" i="14"/>
  <c r="C77" i="14"/>
  <c r="C79" i="14"/>
  <c r="C80" i="14"/>
  <c r="C82" i="14"/>
  <c r="C83" i="14"/>
  <c r="U17" i="14"/>
  <c r="U18" i="14"/>
  <c r="U19" i="14"/>
  <c r="U21" i="14"/>
  <c r="U22" i="14"/>
  <c r="U23" i="14"/>
  <c r="U24" i="14"/>
  <c r="U25" i="14"/>
  <c r="U26" i="14"/>
  <c r="U27" i="14"/>
  <c r="U28" i="14"/>
  <c r="U29" i="14"/>
  <c r="U30" i="14"/>
  <c r="U31" i="14"/>
  <c r="U32" i="14"/>
  <c r="U33" i="14"/>
  <c r="U36" i="14"/>
  <c r="U37" i="14"/>
  <c r="U38" i="14"/>
  <c r="U39" i="14"/>
  <c r="U40" i="14"/>
  <c r="U41" i="14"/>
  <c r="U45" i="14"/>
  <c r="U46" i="14"/>
  <c r="U47" i="14"/>
  <c r="U48" i="14"/>
  <c r="U50" i="14"/>
  <c r="U51" i="14"/>
  <c r="U52" i="14"/>
  <c r="U53" i="14"/>
  <c r="U54" i="14"/>
  <c r="U55" i="14"/>
  <c r="U59" i="14"/>
  <c r="U60" i="14"/>
  <c r="U61" i="14"/>
  <c r="U66" i="14"/>
  <c r="U67" i="14"/>
  <c r="U68" i="14"/>
  <c r="U70" i="14"/>
  <c r="U71" i="14"/>
  <c r="U72" i="14"/>
  <c r="U73" i="14"/>
  <c r="U74" i="14"/>
  <c r="U75" i="14"/>
  <c r="U76" i="14"/>
  <c r="U77" i="14"/>
  <c r="U78" i="14"/>
  <c r="U79" i="14"/>
  <c r="U80" i="14"/>
  <c r="U81" i="14"/>
  <c r="U84" i="14"/>
  <c r="U85" i="14"/>
  <c r="U86" i="14"/>
  <c r="U87" i="14"/>
  <c r="U88" i="14"/>
  <c r="U92" i="14"/>
  <c r="U93" i="14"/>
  <c r="U94" i="14"/>
  <c r="U95" i="14"/>
  <c r="U97" i="14"/>
  <c r="U98" i="14"/>
  <c r="U99" i="14"/>
  <c r="U100" i="14"/>
  <c r="U101" i="14"/>
  <c r="U102" i="14"/>
  <c r="U106" i="14"/>
  <c r="U107" i="14"/>
  <c r="U108" i="14"/>
  <c r="U115" i="14"/>
  <c r="U116" i="14"/>
  <c r="U117" i="14"/>
  <c r="U118" i="14"/>
  <c r="U119" i="14"/>
  <c r="U120" i="14"/>
  <c r="U121" i="14"/>
  <c r="U124" i="14"/>
  <c r="U125" i="14"/>
  <c r="U126" i="14"/>
  <c r="U127" i="14"/>
  <c r="U128" i="14"/>
  <c r="U129" i="14"/>
  <c r="U130" i="14"/>
  <c r="U131" i="14"/>
  <c r="U132" i="14"/>
  <c r="U133" i="14"/>
  <c r="U134" i="14"/>
  <c r="U135" i="14"/>
  <c r="U136" i="14"/>
  <c r="U137" i="14"/>
  <c r="U138" i="14"/>
  <c r="U139" i="14"/>
  <c r="U142" i="14"/>
  <c r="U143" i="14"/>
  <c r="U148" i="14"/>
  <c r="U150" i="14"/>
  <c r="U151" i="14"/>
  <c r="U152" i="14"/>
  <c r="U153" i="14"/>
  <c r="U156" i="14"/>
  <c r="U158" i="14"/>
  <c r="U159" i="14"/>
  <c r="U160" i="14"/>
  <c r="U161" i="14"/>
  <c r="U162" i="14"/>
  <c r="U163" i="14"/>
  <c r="U164" i="14"/>
  <c r="U165" i="14"/>
  <c r="U166" i="14"/>
  <c r="U167" i="14"/>
  <c r="U168" i="14"/>
  <c r="U173" i="14"/>
  <c r="U174" i="14"/>
  <c r="U177" i="14"/>
  <c r="U178" i="14"/>
  <c r="U179" i="14"/>
  <c r="U180" i="14"/>
  <c r="U181" i="14"/>
  <c r="U182" i="14"/>
  <c r="U183" i="14"/>
  <c r="U186" i="14"/>
  <c r="U188" i="14"/>
  <c r="U189" i="14"/>
  <c r="U190" i="14"/>
  <c r="U191" i="14"/>
  <c r="U198" i="14"/>
  <c r="U199" i="14"/>
  <c r="U200" i="14"/>
  <c r="U201" i="14"/>
  <c r="U202" i="14"/>
  <c r="U203" i="14"/>
  <c r="U204" i="14"/>
  <c r="U206" i="14"/>
  <c r="U207" i="14"/>
  <c r="U212" i="14"/>
  <c r="U213" i="14"/>
  <c r="U214" i="14"/>
  <c r="U215" i="14"/>
  <c r="U216" i="14"/>
  <c r="U217" i="14"/>
  <c r="U218" i="14"/>
  <c r="U223" i="14"/>
  <c r="U224" i="14"/>
  <c r="U225" i="14"/>
  <c r="U228" i="14"/>
  <c r="U229" i="14"/>
  <c r="U230" i="14"/>
  <c r="U236" i="14"/>
  <c r="U237" i="14"/>
  <c r="U238" i="14"/>
  <c r="U239" i="14"/>
  <c r="U240" i="14"/>
  <c r="U241" i="14"/>
  <c r="U244" i="14"/>
  <c r="U245" i="14"/>
  <c r="U246" i="14"/>
  <c r="U247" i="14"/>
  <c r="U248" i="14"/>
  <c r="U249" i="14"/>
  <c r="U250" i="14"/>
  <c r="U251" i="14"/>
  <c r="U252" i="14"/>
  <c r="U253" i="14"/>
  <c r="U254" i="14"/>
  <c r="U255" i="14"/>
  <c r="U256" i="14"/>
  <c r="H78" i="14"/>
  <c r="C12" i="13"/>
  <c r="C13" i="13"/>
  <c r="C14" i="13"/>
  <c r="C15" i="13"/>
  <c r="C23" i="13"/>
  <c r="C24" i="13"/>
  <c r="C26" i="13"/>
  <c r="C27" i="13"/>
  <c r="C30" i="13"/>
  <c r="C31" i="13"/>
  <c r="C33" i="13"/>
  <c r="C34" i="13"/>
  <c r="C36" i="13"/>
  <c r="C37" i="13"/>
  <c r="C43" i="13"/>
  <c r="C44" i="13"/>
  <c r="C46" i="13"/>
  <c r="C47" i="13"/>
  <c r="C49" i="13"/>
  <c r="C50" i="13"/>
  <c r="C52" i="13"/>
  <c r="C53" i="13"/>
  <c r="C55" i="13"/>
  <c r="C56" i="13"/>
  <c r="C58" i="13"/>
  <c r="C59" i="13"/>
  <c r="C61" i="13"/>
  <c r="C62" i="13"/>
  <c r="C64" i="13"/>
  <c r="C65" i="13"/>
  <c r="C67" i="13"/>
  <c r="C68" i="13"/>
  <c r="C70" i="13"/>
  <c r="C71" i="13"/>
  <c r="C73" i="13"/>
  <c r="C74" i="13"/>
  <c r="C76" i="13"/>
  <c r="C77" i="13"/>
  <c r="C79" i="13"/>
  <c r="C80" i="13"/>
  <c r="C82" i="13"/>
  <c r="C83" i="13"/>
  <c r="U17" i="13"/>
  <c r="U18" i="13"/>
  <c r="U19" i="13"/>
  <c r="U21" i="13"/>
  <c r="U22" i="13"/>
  <c r="U23" i="13"/>
  <c r="U24" i="13"/>
  <c r="U25" i="13"/>
  <c r="U26" i="13"/>
  <c r="U27" i="13"/>
  <c r="U28" i="13"/>
  <c r="U29" i="13"/>
  <c r="U30" i="13"/>
  <c r="U31" i="13"/>
  <c r="U32" i="13"/>
  <c r="U33" i="13"/>
  <c r="U36" i="13"/>
  <c r="U37" i="13"/>
  <c r="U38" i="13"/>
  <c r="U39" i="13"/>
  <c r="U40" i="13"/>
  <c r="U41" i="13"/>
  <c r="U45" i="13"/>
  <c r="U46" i="13"/>
  <c r="U47" i="13"/>
  <c r="U48" i="13"/>
  <c r="U50" i="13"/>
  <c r="U51" i="13"/>
  <c r="U52" i="13"/>
  <c r="U53" i="13"/>
  <c r="U54" i="13"/>
  <c r="U55" i="13"/>
  <c r="U59" i="13"/>
  <c r="U60" i="13"/>
  <c r="U61" i="13"/>
  <c r="U66" i="13"/>
  <c r="U67" i="13"/>
  <c r="U68" i="13"/>
  <c r="U70" i="13"/>
  <c r="U71" i="13"/>
  <c r="U72" i="13"/>
  <c r="U73" i="13"/>
  <c r="U74" i="13"/>
  <c r="U75" i="13"/>
  <c r="U76" i="13"/>
  <c r="U77" i="13"/>
  <c r="U78" i="13"/>
  <c r="U79" i="13"/>
  <c r="U80" i="13"/>
  <c r="U81" i="13"/>
  <c r="U84" i="13"/>
  <c r="U85" i="13"/>
  <c r="U86" i="13"/>
  <c r="U87" i="13"/>
  <c r="U88" i="13"/>
  <c r="U92" i="13"/>
  <c r="U93" i="13"/>
  <c r="U94" i="13"/>
  <c r="U95" i="13"/>
  <c r="U97" i="13"/>
  <c r="U98" i="13"/>
  <c r="U99" i="13"/>
  <c r="U100" i="13"/>
  <c r="U101" i="13"/>
  <c r="U102" i="13"/>
  <c r="U106" i="13"/>
  <c r="U107" i="13"/>
  <c r="U108" i="13"/>
  <c r="U115" i="13"/>
  <c r="U116" i="13"/>
  <c r="U117" i="13"/>
  <c r="U118" i="13"/>
  <c r="U119" i="13"/>
  <c r="U120" i="13"/>
  <c r="U121" i="13"/>
  <c r="U124" i="13"/>
  <c r="U125" i="13"/>
  <c r="U126" i="13"/>
  <c r="U127" i="13"/>
  <c r="U128" i="13"/>
  <c r="U129" i="13"/>
  <c r="U130" i="13"/>
  <c r="U131" i="13"/>
  <c r="U132" i="13"/>
  <c r="U133" i="13"/>
  <c r="U134" i="13"/>
  <c r="U135" i="13"/>
  <c r="U136" i="13"/>
  <c r="U137" i="13"/>
  <c r="U138" i="13"/>
  <c r="U139" i="13"/>
  <c r="U142" i="13"/>
  <c r="U143" i="13"/>
  <c r="U148" i="13"/>
  <c r="U150" i="13"/>
  <c r="U151" i="13"/>
  <c r="U152" i="13"/>
  <c r="U153" i="13"/>
  <c r="U156" i="13"/>
  <c r="U158" i="13"/>
  <c r="U159" i="13"/>
  <c r="U160" i="13"/>
  <c r="U161" i="13"/>
  <c r="U162" i="13"/>
  <c r="U163" i="13"/>
  <c r="U164" i="13"/>
  <c r="U165" i="13"/>
  <c r="U166" i="13"/>
  <c r="U167" i="13"/>
  <c r="U168" i="13"/>
  <c r="U173" i="13"/>
  <c r="U174" i="13"/>
  <c r="U177" i="13"/>
  <c r="U178" i="13"/>
  <c r="U179" i="13"/>
  <c r="U180" i="13"/>
  <c r="U181" i="13"/>
  <c r="U182" i="13"/>
  <c r="U183" i="13"/>
  <c r="U186" i="13"/>
  <c r="U188" i="13"/>
  <c r="U189" i="13"/>
  <c r="U190" i="13"/>
  <c r="U191" i="13"/>
  <c r="U198" i="13"/>
  <c r="U199" i="13"/>
  <c r="U200" i="13"/>
  <c r="U201" i="13"/>
  <c r="U202" i="13"/>
  <c r="U203" i="13"/>
  <c r="U204" i="13"/>
  <c r="U206" i="13"/>
  <c r="U207" i="13"/>
  <c r="U212" i="13"/>
  <c r="U213" i="13"/>
  <c r="U214" i="13"/>
  <c r="U215" i="13"/>
  <c r="U216" i="13"/>
  <c r="U217" i="13"/>
  <c r="U218" i="13"/>
  <c r="U223" i="13"/>
  <c r="U224" i="13"/>
  <c r="U225" i="13"/>
  <c r="U228" i="13"/>
  <c r="U229" i="13"/>
  <c r="U230" i="13"/>
  <c r="U236" i="13"/>
  <c r="U237" i="13"/>
  <c r="U238" i="13"/>
  <c r="U239" i="13"/>
  <c r="U240" i="13"/>
  <c r="U241" i="13"/>
  <c r="U244" i="13"/>
  <c r="U245" i="13"/>
  <c r="U246" i="13"/>
  <c r="U247" i="13"/>
  <c r="U248" i="13"/>
  <c r="U249" i="13"/>
  <c r="U250" i="13"/>
  <c r="U251" i="13"/>
  <c r="U252" i="13"/>
  <c r="U253" i="13"/>
  <c r="U254" i="13"/>
  <c r="U255" i="13"/>
  <c r="U256" i="13"/>
  <c r="H78" i="13"/>
  <c r="C12" i="12"/>
  <c r="C13" i="12"/>
  <c r="C14" i="12"/>
  <c r="C15" i="12"/>
  <c r="C23" i="12"/>
  <c r="C24" i="12"/>
  <c r="C26" i="12"/>
  <c r="C27" i="12"/>
  <c r="C30" i="12"/>
  <c r="C31" i="12"/>
  <c r="C33" i="12"/>
  <c r="C34" i="12"/>
  <c r="C36" i="12"/>
  <c r="C37" i="12"/>
  <c r="C43" i="12"/>
  <c r="C44" i="12"/>
  <c r="C46" i="12"/>
  <c r="C47" i="12"/>
  <c r="C49" i="12"/>
  <c r="C50" i="12"/>
  <c r="C52" i="12"/>
  <c r="C53" i="12"/>
  <c r="C55" i="12"/>
  <c r="C56" i="12"/>
  <c r="C58" i="12"/>
  <c r="C59" i="12"/>
  <c r="C61" i="12"/>
  <c r="C62" i="12"/>
  <c r="C64" i="12"/>
  <c r="C65" i="12"/>
  <c r="C67" i="12"/>
  <c r="C68" i="12"/>
  <c r="C70" i="12"/>
  <c r="C71" i="12"/>
  <c r="C73" i="12"/>
  <c r="C74" i="12"/>
  <c r="C76" i="12"/>
  <c r="C77" i="12"/>
  <c r="C79" i="12"/>
  <c r="C80" i="12"/>
  <c r="C82" i="12"/>
  <c r="C83" i="12"/>
  <c r="U17" i="12"/>
  <c r="U18" i="12"/>
  <c r="U19" i="12"/>
  <c r="U21" i="12"/>
  <c r="U22" i="12"/>
  <c r="U23" i="12"/>
  <c r="U24" i="12"/>
  <c r="U25" i="12"/>
  <c r="U26" i="12"/>
  <c r="U27" i="12"/>
  <c r="U28" i="12"/>
  <c r="U29" i="12"/>
  <c r="U30" i="12"/>
  <c r="U31" i="12"/>
  <c r="U32" i="12"/>
  <c r="U33" i="12"/>
  <c r="U36" i="12"/>
  <c r="U37" i="12"/>
  <c r="U38" i="12"/>
  <c r="U39" i="12"/>
  <c r="U40" i="12"/>
  <c r="U41" i="12"/>
  <c r="U45" i="12"/>
  <c r="U46" i="12"/>
  <c r="U47" i="12"/>
  <c r="U48" i="12"/>
  <c r="U50" i="12"/>
  <c r="U51" i="12"/>
  <c r="U52" i="12"/>
  <c r="U53" i="12"/>
  <c r="U54" i="12"/>
  <c r="U55" i="12"/>
  <c r="U59" i="12"/>
  <c r="U60" i="12"/>
  <c r="U61" i="12"/>
  <c r="U66" i="12"/>
  <c r="U67" i="12"/>
  <c r="U68" i="12"/>
  <c r="U70" i="12"/>
  <c r="U71" i="12"/>
  <c r="U72" i="12"/>
  <c r="U73" i="12"/>
  <c r="U74" i="12"/>
  <c r="U75" i="12"/>
  <c r="U76" i="12"/>
  <c r="U77" i="12"/>
  <c r="U78" i="12"/>
  <c r="U79" i="12"/>
  <c r="U80" i="12"/>
  <c r="U81" i="12"/>
  <c r="U84" i="12"/>
  <c r="U85" i="12"/>
  <c r="U86" i="12"/>
  <c r="U87" i="12"/>
  <c r="U88" i="12"/>
  <c r="U92" i="12"/>
  <c r="U93" i="12"/>
  <c r="U94" i="12"/>
  <c r="U95" i="12"/>
  <c r="U97" i="12"/>
  <c r="U98" i="12"/>
  <c r="U99" i="12"/>
  <c r="U100" i="12"/>
  <c r="U101" i="12"/>
  <c r="U102" i="12"/>
  <c r="U106" i="12"/>
  <c r="U107" i="12"/>
  <c r="U108" i="12"/>
  <c r="U115" i="12"/>
  <c r="U116" i="12"/>
  <c r="U117" i="12"/>
  <c r="U118" i="12"/>
  <c r="U119" i="12"/>
  <c r="U120" i="12"/>
  <c r="U121" i="12"/>
  <c r="U124" i="12"/>
  <c r="U125" i="12"/>
  <c r="U126" i="12"/>
  <c r="U127" i="12"/>
  <c r="U128" i="12"/>
  <c r="U129" i="12"/>
  <c r="U130" i="12"/>
  <c r="U131" i="12"/>
  <c r="U132" i="12"/>
  <c r="U133" i="12"/>
  <c r="U134" i="12"/>
  <c r="U135" i="12"/>
  <c r="U136" i="12"/>
  <c r="U137" i="12"/>
  <c r="U138" i="12"/>
  <c r="U139" i="12"/>
  <c r="U142" i="12"/>
  <c r="U143" i="12"/>
  <c r="U148" i="12"/>
  <c r="U150" i="12"/>
  <c r="U151" i="12"/>
  <c r="U152" i="12"/>
  <c r="U153" i="12"/>
  <c r="U156" i="12"/>
  <c r="U158" i="12"/>
  <c r="U159" i="12"/>
  <c r="U160" i="12"/>
  <c r="U161" i="12"/>
  <c r="U162" i="12"/>
  <c r="U163" i="12"/>
  <c r="U164" i="12"/>
  <c r="U165" i="12"/>
  <c r="U166" i="12"/>
  <c r="U167" i="12"/>
  <c r="U168" i="12"/>
  <c r="U173" i="12"/>
  <c r="U174" i="12"/>
  <c r="U177" i="12"/>
  <c r="U178" i="12"/>
  <c r="U179" i="12"/>
  <c r="U180" i="12"/>
  <c r="U181" i="12"/>
  <c r="U182" i="12"/>
  <c r="U183" i="12"/>
  <c r="U186" i="12"/>
  <c r="U188" i="12"/>
  <c r="U189" i="12"/>
  <c r="U190" i="12"/>
  <c r="U191" i="12"/>
  <c r="U198" i="12"/>
  <c r="U199" i="12"/>
  <c r="U200" i="12"/>
  <c r="U201" i="12"/>
  <c r="U202" i="12"/>
  <c r="U203" i="12"/>
  <c r="U204" i="12"/>
  <c r="U206" i="12"/>
  <c r="U207" i="12"/>
  <c r="U212" i="12"/>
  <c r="U213" i="12"/>
  <c r="U214" i="12"/>
  <c r="U215" i="12"/>
  <c r="U216" i="12"/>
  <c r="U217" i="12"/>
  <c r="U218" i="12"/>
  <c r="U223" i="12"/>
  <c r="U224" i="12"/>
  <c r="U225" i="12"/>
  <c r="U228" i="12"/>
  <c r="U229" i="12"/>
  <c r="U230" i="12"/>
  <c r="U236" i="12"/>
  <c r="U237" i="12"/>
  <c r="U238" i="12"/>
  <c r="U239" i="12"/>
  <c r="U240" i="12"/>
  <c r="U241" i="12"/>
  <c r="U244" i="12"/>
  <c r="U245" i="12"/>
  <c r="U246" i="12"/>
  <c r="U247" i="12"/>
  <c r="U248" i="12"/>
  <c r="U249" i="12"/>
  <c r="U250" i="12"/>
  <c r="U251" i="12"/>
  <c r="U252" i="12"/>
  <c r="U253" i="12"/>
  <c r="U254" i="12"/>
  <c r="U255" i="12"/>
  <c r="U256" i="12"/>
  <c r="H78" i="12"/>
  <c r="C12" i="11"/>
  <c r="C13" i="11"/>
  <c r="C14" i="11"/>
  <c r="C15" i="11"/>
  <c r="C23" i="11"/>
  <c r="C24" i="11"/>
  <c r="C26" i="11"/>
  <c r="C27" i="11"/>
  <c r="C30" i="11"/>
  <c r="C31" i="11"/>
  <c r="C33" i="11"/>
  <c r="C34" i="11"/>
  <c r="C36" i="11"/>
  <c r="C37" i="11"/>
  <c r="C43" i="11"/>
  <c r="C44" i="11"/>
  <c r="C46" i="11"/>
  <c r="C47" i="11"/>
  <c r="C49" i="11"/>
  <c r="C50" i="11"/>
  <c r="C52" i="11"/>
  <c r="C53" i="11"/>
  <c r="C55" i="11"/>
  <c r="C56" i="11"/>
  <c r="C58" i="11"/>
  <c r="C59" i="11"/>
  <c r="C61" i="11"/>
  <c r="C62" i="11"/>
  <c r="C64" i="11"/>
  <c r="C65" i="11"/>
  <c r="C67" i="11"/>
  <c r="C68" i="11"/>
  <c r="C70" i="11"/>
  <c r="C71" i="11"/>
  <c r="C73" i="11"/>
  <c r="C74" i="11"/>
  <c r="C76" i="11"/>
  <c r="C77" i="11"/>
  <c r="C79" i="11"/>
  <c r="C80" i="11"/>
  <c r="C82" i="11"/>
  <c r="C83" i="11"/>
  <c r="U17" i="11"/>
  <c r="U18" i="11"/>
  <c r="U19" i="11"/>
  <c r="U21" i="11"/>
  <c r="U22" i="11"/>
  <c r="U23" i="11"/>
  <c r="U24" i="11"/>
  <c r="U25" i="11"/>
  <c r="U26" i="11"/>
  <c r="U27" i="11"/>
  <c r="U28" i="11"/>
  <c r="U29" i="11"/>
  <c r="U30" i="11"/>
  <c r="U31" i="11"/>
  <c r="U32" i="11"/>
  <c r="U33" i="11"/>
  <c r="U36" i="11"/>
  <c r="U37" i="11"/>
  <c r="U38" i="11"/>
  <c r="U39" i="11"/>
  <c r="U40" i="11"/>
  <c r="U41" i="11"/>
  <c r="U45" i="11"/>
  <c r="U46" i="11"/>
  <c r="U47" i="11"/>
  <c r="U48" i="11"/>
  <c r="U50" i="11"/>
  <c r="U51" i="11"/>
  <c r="U52" i="11"/>
  <c r="U53" i="11"/>
  <c r="U54" i="11"/>
  <c r="U55" i="11"/>
  <c r="U59" i="11"/>
  <c r="U60" i="11"/>
  <c r="U61" i="11"/>
  <c r="U66" i="11"/>
  <c r="U67" i="11"/>
  <c r="U68" i="11"/>
  <c r="U70" i="11"/>
  <c r="U71" i="11"/>
  <c r="U72" i="11"/>
  <c r="U73" i="11"/>
  <c r="U74" i="11"/>
  <c r="U75" i="11"/>
  <c r="U76" i="11"/>
  <c r="U77" i="11"/>
  <c r="U78" i="11"/>
  <c r="U79" i="11"/>
  <c r="U80" i="11"/>
  <c r="U81" i="11"/>
  <c r="U84" i="11"/>
  <c r="U85" i="11"/>
  <c r="U86" i="11"/>
  <c r="U87" i="11"/>
  <c r="U88" i="11"/>
  <c r="U92" i="11"/>
  <c r="U93" i="11"/>
  <c r="U94" i="11"/>
  <c r="U95" i="11"/>
  <c r="U97" i="11"/>
  <c r="U98" i="11"/>
  <c r="U99" i="11"/>
  <c r="U100" i="11"/>
  <c r="U101" i="11"/>
  <c r="U102" i="11"/>
  <c r="U106" i="11"/>
  <c r="U107" i="11"/>
  <c r="U108" i="11"/>
  <c r="U115" i="11"/>
  <c r="U116" i="11"/>
  <c r="U117" i="11"/>
  <c r="U118" i="11"/>
  <c r="U119" i="11"/>
  <c r="X119" i="11" s="1"/>
  <c r="U120" i="11"/>
  <c r="U121" i="11"/>
  <c r="U124" i="11"/>
  <c r="U125" i="11"/>
  <c r="X125" i="11" s="1"/>
  <c r="U126" i="11"/>
  <c r="U127" i="11"/>
  <c r="U128" i="11"/>
  <c r="U129" i="11"/>
  <c r="X129" i="11" s="1"/>
  <c r="AH129" i="11" s="1"/>
  <c r="U130" i="11"/>
  <c r="U131" i="11"/>
  <c r="U132" i="11"/>
  <c r="U133" i="11"/>
  <c r="U134" i="11"/>
  <c r="U135" i="11"/>
  <c r="U136" i="11"/>
  <c r="U137" i="11"/>
  <c r="X137" i="11" s="1"/>
  <c r="AH137" i="11" s="1"/>
  <c r="U138" i="11"/>
  <c r="U139" i="11"/>
  <c r="U142" i="11"/>
  <c r="U143" i="11"/>
  <c r="U148" i="11"/>
  <c r="U150" i="11"/>
  <c r="U151" i="11"/>
  <c r="U152" i="11"/>
  <c r="U153" i="11"/>
  <c r="U156" i="11"/>
  <c r="U158" i="11"/>
  <c r="U159" i="11"/>
  <c r="U160" i="11"/>
  <c r="U161" i="11"/>
  <c r="U162" i="11"/>
  <c r="U163" i="11"/>
  <c r="U164" i="11"/>
  <c r="U165" i="11"/>
  <c r="U166" i="11"/>
  <c r="U167" i="11"/>
  <c r="X167" i="11" s="1"/>
  <c r="U168" i="11"/>
  <c r="U173" i="11"/>
  <c r="U174" i="11"/>
  <c r="U177" i="11"/>
  <c r="U178" i="11"/>
  <c r="U179" i="11"/>
  <c r="U180" i="11"/>
  <c r="U181" i="11"/>
  <c r="X181" i="11" s="1"/>
  <c r="U182" i="11"/>
  <c r="U183" i="11"/>
  <c r="U186" i="11"/>
  <c r="U188" i="11"/>
  <c r="U189" i="11"/>
  <c r="U190" i="11"/>
  <c r="U191" i="11"/>
  <c r="U198" i="11"/>
  <c r="U199" i="11"/>
  <c r="U200" i="11"/>
  <c r="U201" i="11"/>
  <c r="U202" i="11"/>
  <c r="U203" i="11"/>
  <c r="U204" i="11"/>
  <c r="U206" i="11"/>
  <c r="U207" i="11"/>
  <c r="U212" i="11"/>
  <c r="U213" i="11"/>
  <c r="U214" i="11"/>
  <c r="U215" i="11"/>
  <c r="U216" i="11"/>
  <c r="U217" i="11"/>
  <c r="U218" i="11"/>
  <c r="U223" i="11"/>
  <c r="U224" i="11"/>
  <c r="U225" i="11"/>
  <c r="U228" i="11"/>
  <c r="U229" i="11"/>
  <c r="U230" i="11"/>
  <c r="U236" i="11"/>
  <c r="U237" i="11"/>
  <c r="U238" i="11"/>
  <c r="U239" i="11"/>
  <c r="U240" i="11"/>
  <c r="U241" i="11"/>
  <c r="U244" i="11"/>
  <c r="U245" i="11"/>
  <c r="U246" i="11"/>
  <c r="U247" i="11"/>
  <c r="U248" i="11"/>
  <c r="U249" i="11"/>
  <c r="U250" i="11"/>
  <c r="U251" i="11"/>
  <c r="U252" i="11"/>
  <c r="U253" i="11"/>
  <c r="U254" i="11"/>
  <c r="U255" i="11"/>
  <c r="U256" i="11"/>
  <c r="H78" i="11"/>
  <c r="C12" i="10"/>
  <c r="C13" i="10"/>
  <c r="C14" i="10"/>
  <c r="C15" i="10"/>
  <c r="C23" i="10"/>
  <c r="C24" i="10"/>
  <c r="C26" i="10"/>
  <c r="C27" i="10"/>
  <c r="C30" i="10"/>
  <c r="C31" i="10"/>
  <c r="C33" i="10"/>
  <c r="C34" i="10"/>
  <c r="C36" i="10"/>
  <c r="C37" i="10"/>
  <c r="C43" i="10"/>
  <c r="C44" i="10"/>
  <c r="C46" i="10"/>
  <c r="C47" i="10"/>
  <c r="C49" i="10"/>
  <c r="C50" i="10"/>
  <c r="C52" i="10"/>
  <c r="C53" i="10"/>
  <c r="C55" i="10"/>
  <c r="C56" i="10"/>
  <c r="C58" i="10"/>
  <c r="C59" i="10"/>
  <c r="C61" i="10"/>
  <c r="C62" i="10"/>
  <c r="C64" i="10"/>
  <c r="C65" i="10"/>
  <c r="C67" i="10"/>
  <c r="C68" i="10"/>
  <c r="C70" i="10"/>
  <c r="C71" i="10"/>
  <c r="C73" i="10"/>
  <c r="C74" i="10"/>
  <c r="C76" i="10"/>
  <c r="C77" i="10"/>
  <c r="C79" i="10"/>
  <c r="C80" i="10"/>
  <c r="C82" i="10"/>
  <c r="C83" i="10"/>
  <c r="U17" i="10"/>
  <c r="U18" i="10"/>
  <c r="U19" i="10"/>
  <c r="U21" i="10"/>
  <c r="U22" i="10"/>
  <c r="U23" i="10"/>
  <c r="U24" i="10"/>
  <c r="U25" i="10"/>
  <c r="U26" i="10"/>
  <c r="U27" i="10"/>
  <c r="U28" i="10"/>
  <c r="U29" i="10"/>
  <c r="U30" i="10"/>
  <c r="U31" i="10"/>
  <c r="U32" i="10"/>
  <c r="U33" i="10"/>
  <c r="U36" i="10"/>
  <c r="U37" i="10"/>
  <c r="U38" i="10"/>
  <c r="U39" i="10"/>
  <c r="U40" i="10"/>
  <c r="U41" i="10"/>
  <c r="U45" i="10"/>
  <c r="U46" i="10"/>
  <c r="U47" i="10"/>
  <c r="U48" i="10"/>
  <c r="U50" i="10"/>
  <c r="U51" i="10"/>
  <c r="U52" i="10"/>
  <c r="U53" i="10"/>
  <c r="U54" i="10"/>
  <c r="U55" i="10"/>
  <c r="U59" i="10"/>
  <c r="U60" i="10"/>
  <c r="U61" i="10"/>
  <c r="U66" i="10"/>
  <c r="U67" i="10"/>
  <c r="U68" i="10"/>
  <c r="U70" i="10"/>
  <c r="U71" i="10"/>
  <c r="U72" i="10"/>
  <c r="U73" i="10"/>
  <c r="U74" i="10"/>
  <c r="U75" i="10"/>
  <c r="U76" i="10"/>
  <c r="U77" i="10"/>
  <c r="U78" i="10"/>
  <c r="U79" i="10"/>
  <c r="U80" i="10"/>
  <c r="U81" i="10"/>
  <c r="U84" i="10"/>
  <c r="U85" i="10"/>
  <c r="U86" i="10"/>
  <c r="U87" i="10"/>
  <c r="U88" i="10"/>
  <c r="U92" i="10"/>
  <c r="U93" i="10"/>
  <c r="U94" i="10"/>
  <c r="U95" i="10"/>
  <c r="U97" i="10"/>
  <c r="U98" i="10"/>
  <c r="U99" i="10"/>
  <c r="U100" i="10"/>
  <c r="U101" i="10"/>
  <c r="U102" i="10"/>
  <c r="U106" i="10"/>
  <c r="U107" i="10"/>
  <c r="U108" i="10"/>
  <c r="U115" i="10"/>
  <c r="U116" i="10"/>
  <c r="U117" i="10"/>
  <c r="U118" i="10"/>
  <c r="U119" i="10"/>
  <c r="U120" i="10"/>
  <c r="U121" i="10"/>
  <c r="U124" i="10"/>
  <c r="U125" i="10"/>
  <c r="U126" i="10"/>
  <c r="U127" i="10"/>
  <c r="U128" i="10"/>
  <c r="U129" i="10"/>
  <c r="U130" i="10"/>
  <c r="U131" i="10"/>
  <c r="U132" i="10"/>
  <c r="U133" i="10"/>
  <c r="U134" i="10"/>
  <c r="U135" i="10"/>
  <c r="U136" i="10"/>
  <c r="U137" i="10"/>
  <c r="U138" i="10"/>
  <c r="U139" i="10"/>
  <c r="U142" i="10"/>
  <c r="U143" i="10"/>
  <c r="U148" i="10"/>
  <c r="U150" i="10"/>
  <c r="U151" i="10"/>
  <c r="U152" i="10"/>
  <c r="U153" i="10"/>
  <c r="U156" i="10"/>
  <c r="U158" i="10"/>
  <c r="U159" i="10"/>
  <c r="U160" i="10"/>
  <c r="U161" i="10"/>
  <c r="U162" i="10"/>
  <c r="U163" i="10"/>
  <c r="U164" i="10"/>
  <c r="U165" i="10"/>
  <c r="U166" i="10"/>
  <c r="U167" i="10"/>
  <c r="U168" i="10"/>
  <c r="U173" i="10"/>
  <c r="U174" i="10"/>
  <c r="U177" i="10"/>
  <c r="U178" i="10"/>
  <c r="U179" i="10"/>
  <c r="U180" i="10"/>
  <c r="U181" i="10"/>
  <c r="U182" i="10"/>
  <c r="U183" i="10"/>
  <c r="U186" i="10"/>
  <c r="U188" i="10"/>
  <c r="U189" i="10"/>
  <c r="U190" i="10"/>
  <c r="U191" i="10"/>
  <c r="U198" i="10"/>
  <c r="U199" i="10"/>
  <c r="U200" i="10"/>
  <c r="U201" i="10"/>
  <c r="U202" i="10"/>
  <c r="U203" i="10"/>
  <c r="U204" i="10"/>
  <c r="U206" i="10"/>
  <c r="U207" i="10"/>
  <c r="U212" i="10"/>
  <c r="U213" i="10"/>
  <c r="U214" i="10"/>
  <c r="U215" i="10"/>
  <c r="U216" i="10"/>
  <c r="U217" i="10"/>
  <c r="U218" i="10"/>
  <c r="U223" i="10"/>
  <c r="U224" i="10"/>
  <c r="U225" i="10"/>
  <c r="U228" i="10"/>
  <c r="U229" i="10"/>
  <c r="U230" i="10"/>
  <c r="U236" i="10"/>
  <c r="U237" i="10"/>
  <c r="U238" i="10"/>
  <c r="U239" i="10"/>
  <c r="U240" i="10"/>
  <c r="U241" i="10"/>
  <c r="U244" i="10"/>
  <c r="U245" i="10"/>
  <c r="U246" i="10"/>
  <c r="U247" i="10"/>
  <c r="U248" i="10"/>
  <c r="U249" i="10"/>
  <c r="U250" i="10"/>
  <c r="U251" i="10"/>
  <c r="U252" i="10"/>
  <c r="U253" i="10"/>
  <c r="U254" i="10"/>
  <c r="U255" i="10"/>
  <c r="U256" i="10"/>
  <c r="H78" i="10"/>
  <c r="C12" i="7"/>
  <c r="C13" i="7"/>
  <c r="C14" i="7"/>
  <c r="C15" i="7"/>
  <c r="C23" i="7"/>
  <c r="C24" i="7"/>
  <c r="C26" i="7"/>
  <c r="C27" i="7"/>
  <c r="C30" i="7"/>
  <c r="C31" i="7"/>
  <c r="C33" i="7"/>
  <c r="C34" i="7"/>
  <c r="C36" i="7"/>
  <c r="C37" i="7"/>
  <c r="C41" i="7"/>
  <c r="C43" i="7"/>
  <c r="C44" i="7"/>
  <c r="C46" i="7"/>
  <c r="C47" i="7"/>
  <c r="C49" i="7"/>
  <c r="C50" i="7"/>
  <c r="C52" i="7"/>
  <c r="C53" i="7"/>
  <c r="C55" i="7"/>
  <c r="C56" i="7"/>
  <c r="C58" i="7"/>
  <c r="C59" i="7"/>
  <c r="C61" i="7"/>
  <c r="C62" i="7"/>
  <c r="C64" i="7"/>
  <c r="C65" i="7"/>
  <c r="C67" i="7"/>
  <c r="C68" i="7"/>
  <c r="C70" i="7"/>
  <c r="C71" i="7"/>
  <c r="C73" i="7"/>
  <c r="C74" i="7"/>
  <c r="C76" i="7"/>
  <c r="C77" i="7"/>
  <c r="C79" i="7"/>
  <c r="C80" i="7"/>
  <c r="C82" i="7"/>
  <c r="C83" i="7"/>
  <c r="U17" i="7"/>
  <c r="U18" i="7"/>
  <c r="U19" i="7"/>
  <c r="U21" i="7"/>
  <c r="U22" i="7"/>
  <c r="U23" i="7"/>
  <c r="U24" i="7"/>
  <c r="U25" i="7"/>
  <c r="U26" i="7"/>
  <c r="U27" i="7"/>
  <c r="U28" i="7"/>
  <c r="U29" i="7"/>
  <c r="U30" i="7"/>
  <c r="U31" i="7"/>
  <c r="U32" i="7"/>
  <c r="U33" i="7"/>
  <c r="U36" i="7"/>
  <c r="U37" i="7"/>
  <c r="U38" i="7"/>
  <c r="U39" i="7"/>
  <c r="U40" i="7"/>
  <c r="U41" i="7"/>
  <c r="U45" i="7"/>
  <c r="U46" i="7"/>
  <c r="U47" i="7"/>
  <c r="U48" i="7"/>
  <c r="U50" i="7"/>
  <c r="U51" i="7"/>
  <c r="U52" i="7"/>
  <c r="U53" i="7"/>
  <c r="U54" i="7"/>
  <c r="U55" i="7"/>
  <c r="U59" i="7"/>
  <c r="U60" i="7"/>
  <c r="U61" i="7"/>
  <c r="U66" i="7"/>
  <c r="U67" i="7"/>
  <c r="U68" i="7"/>
  <c r="U70" i="7"/>
  <c r="U71" i="7"/>
  <c r="U72" i="7"/>
  <c r="U73" i="7"/>
  <c r="U74" i="7"/>
  <c r="U75" i="7"/>
  <c r="U76" i="7"/>
  <c r="U77" i="7"/>
  <c r="U78" i="7"/>
  <c r="U79" i="7"/>
  <c r="U80" i="7"/>
  <c r="X80" i="7" s="1"/>
  <c r="U81" i="7"/>
  <c r="U84" i="7"/>
  <c r="U85" i="7"/>
  <c r="U86" i="7"/>
  <c r="U87" i="7"/>
  <c r="U88" i="7"/>
  <c r="U92" i="7"/>
  <c r="U93" i="7"/>
  <c r="U94" i="7"/>
  <c r="U95" i="7"/>
  <c r="U97" i="7"/>
  <c r="U98" i="7"/>
  <c r="U99" i="7"/>
  <c r="U100" i="7"/>
  <c r="U101" i="7"/>
  <c r="U102" i="7"/>
  <c r="U106" i="7"/>
  <c r="U107" i="7"/>
  <c r="U108" i="7"/>
  <c r="U115" i="7"/>
  <c r="U116" i="7"/>
  <c r="U117" i="7"/>
  <c r="U118" i="7"/>
  <c r="U119" i="7"/>
  <c r="X119" i="7" s="1"/>
  <c r="U120" i="7"/>
  <c r="U121" i="7"/>
  <c r="U124" i="7"/>
  <c r="U125" i="7"/>
  <c r="U126" i="7"/>
  <c r="U127" i="7"/>
  <c r="U128" i="7"/>
  <c r="U129" i="7"/>
  <c r="X129" i="7" s="1"/>
  <c r="U130" i="7"/>
  <c r="U131" i="7"/>
  <c r="U132" i="7"/>
  <c r="U133" i="7"/>
  <c r="U134" i="7"/>
  <c r="U135" i="7"/>
  <c r="U136" i="7"/>
  <c r="U137" i="7"/>
  <c r="X137" i="7" s="1"/>
  <c r="U138" i="7"/>
  <c r="U139" i="7"/>
  <c r="U142" i="7"/>
  <c r="U143" i="7"/>
  <c r="U148" i="7"/>
  <c r="U150" i="7"/>
  <c r="U151" i="7"/>
  <c r="U152" i="7"/>
  <c r="X152" i="7" s="1"/>
  <c r="U153" i="7"/>
  <c r="U156" i="7"/>
  <c r="U158" i="7"/>
  <c r="U159" i="7"/>
  <c r="U160" i="7"/>
  <c r="U161" i="7"/>
  <c r="U162" i="7"/>
  <c r="U163" i="7"/>
  <c r="U164" i="7"/>
  <c r="U165" i="7"/>
  <c r="U166" i="7"/>
  <c r="U167" i="7"/>
  <c r="U168" i="7"/>
  <c r="U173" i="7"/>
  <c r="U174" i="7"/>
  <c r="U177" i="7"/>
  <c r="U178" i="7"/>
  <c r="U179" i="7"/>
  <c r="U180" i="7"/>
  <c r="U181" i="7"/>
  <c r="U182" i="7"/>
  <c r="U183" i="7"/>
  <c r="U186" i="7"/>
  <c r="U188" i="7"/>
  <c r="U189" i="7"/>
  <c r="U190" i="7"/>
  <c r="U191" i="7"/>
  <c r="U198" i="7"/>
  <c r="U199" i="7"/>
  <c r="U200" i="7"/>
  <c r="U201" i="7"/>
  <c r="U202" i="7"/>
  <c r="U203" i="7"/>
  <c r="U204" i="7"/>
  <c r="U206" i="7"/>
  <c r="U207" i="7"/>
  <c r="U212" i="7"/>
  <c r="U213" i="7"/>
  <c r="U214" i="7"/>
  <c r="U215" i="7"/>
  <c r="X215" i="7" s="1"/>
  <c r="U216" i="7"/>
  <c r="U217" i="7"/>
  <c r="U218" i="7"/>
  <c r="U223" i="7"/>
  <c r="U224" i="7"/>
  <c r="U225" i="7"/>
  <c r="U228" i="7"/>
  <c r="U229" i="7"/>
  <c r="U230" i="7"/>
  <c r="U236" i="7"/>
  <c r="U237" i="7"/>
  <c r="U238" i="7"/>
  <c r="U239" i="7"/>
  <c r="U240" i="7"/>
  <c r="U241" i="7"/>
  <c r="U244" i="7"/>
  <c r="U245" i="7"/>
  <c r="U246" i="7"/>
  <c r="U247" i="7"/>
  <c r="U248" i="7"/>
  <c r="U249" i="7"/>
  <c r="U250" i="7"/>
  <c r="U251" i="7"/>
  <c r="U252" i="7"/>
  <c r="X252" i="7" s="1"/>
  <c r="U253" i="7"/>
  <c r="U254" i="7"/>
  <c r="U255" i="7"/>
  <c r="U256" i="7"/>
  <c r="H10" i="7"/>
  <c r="H22" i="7"/>
  <c r="H25" i="7"/>
  <c r="H29" i="7"/>
  <c r="H32" i="7"/>
  <c r="H35" i="7"/>
  <c r="H42" i="7"/>
  <c r="H45" i="7"/>
  <c r="H48" i="7"/>
  <c r="H51" i="7"/>
  <c r="H54" i="7"/>
  <c r="H57" i="7"/>
  <c r="H60" i="7"/>
  <c r="H63" i="7"/>
  <c r="H66" i="7"/>
  <c r="H69" i="7"/>
  <c r="H72" i="7"/>
  <c r="H75" i="7"/>
  <c r="H78" i="7"/>
  <c r="H81" i="7"/>
  <c r="Z20" i="7"/>
  <c r="Z16" i="7" s="1"/>
  <c r="Z35" i="7"/>
  <c r="Z44" i="7"/>
  <c r="Z49" i="7"/>
  <c r="Z58" i="7"/>
  <c r="Z57" i="7" s="1"/>
  <c r="Z69" i="7"/>
  <c r="Z65" i="7" s="1"/>
  <c r="Z83" i="7"/>
  <c r="Z91" i="7"/>
  <c r="Z96" i="7"/>
  <c r="Z105" i="7"/>
  <c r="Z104" i="7" s="1"/>
  <c r="Z114" i="7"/>
  <c r="Z123" i="7"/>
  <c r="Z141" i="7"/>
  <c r="Z149" i="7"/>
  <c r="Z147" i="7" s="1"/>
  <c r="Z157" i="7"/>
  <c r="Z155" i="7" s="1"/>
  <c r="Z172" i="7"/>
  <c r="Z176" i="7"/>
  <c r="Z187" i="7"/>
  <c r="Z185" i="7" s="1"/>
  <c r="Z197" i="7"/>
  <c r="Z205" i="7"/>
  <c r="Z211" i="7"/>
  <c r="Z210" i="7" s="1"/>
  <c r="Z209" i="7" s="1"/>
  <c r="Z222" i="7"/>
  <c r="Z227" i="7"/>
  <c r="Z235" i="7"/>
  <c r="Z234" i="7" s="1"/>
  <c r="Z243" i="7"/>
  <c r="K22" i="7"/>
  <c r="K25" i="7"/>
  <c r="K29" i="7"/>
  <c r="K32" i="7"/>
  <c r="K35" i="7"/>
  <c r="K42" i="7"/>
  <c r="K45" i="7"/>
  <c r="K48" i="7"/>
  <c r="K51" i="7"/>
  <c r="K54" i="7"/>
  <c r="K57" i="7"/>
  <c r="K60" i="7"/>
  <c r="K63" i="7"/>
  <c r="K66" i="7"/>
  <c r="K69" i="7"/>
  <c r="K72" i="7"/>
  <c r="K75" i="7"/>
  <c r="K78" i="7"/>
  <c r="K81" i="7"/>
  <c r="H23" i="20"/>
  <c r="AC20" i="7"/>
  <c r="AC16" i="7" s="1"/>
  <c r="AC35" i="7"/>
  <c r="AC44" i="7"/>
  <c r="AC49" i="7"/>
  <c r="AC58" i="7"/>
  <c r="AC57" i="7" s="1"/>
  <c r="AC69" i="7"/>
  <c r="AC65" i="7" s="1"/>
  <c r="AC83" i="7"/>
  <c r="AC91" i="7"/>
  <c r="AC96" i="7"/>
  <c r="AC105" i="7"/>
  <c r="AC104" i="7" s="1"/>
  <c r="AC114" i="7"/>
  <c r="AC123" i="7"/>
  <c r="AC141" i="7"/>
  <c r="AC149" i="7"/>
  <c r="AC147" i="7" s="1"/>
  <c r="AC157" i="7"/>
  <c r="AC155" i="7" s="1"/>
  <c r="AC172" i="7"/>
  <c r="AC176" i="7"/>
  <c r="AC187" i="7"/>
  <c r="AC185" i="7" s="1"/>
  <c r="AC197" i="7"/>
  <c r="AC205" i="7"/>
  <c r="AC211" i="7"/>
  <c r="AC210" i="7" s="1"/>
  <c r="AC209" i="7" s="1"/>
  <c r="AC222" i="7"/>
  <c r="AC227" i="7"/>
  <c r="AC235" i="7"/>
  <c r="AC234" i="7" s="1"/>
  <c r="AC243" i="7"/>
  <c r="AF20" i="7"/>
  <c r="AF16" i="7" s="1"/>
  <c r="AF35" i="7"/>
  <c r="AF44" i="7"/>
  <c r="AF49" i="7"/>
  <c r="AF58" i="7"/>
  <c r="AF57" i="7" s="1"/>
  <c r="AF69" i="7"/>
  <c r="AF65" i="7" s="1"/>
  <c r="AF83" i="7"/>
  <c r="AF91" i="7"/>
  <c r="AF96" i="7"/>
  <c r="AF105" i="7"/>
  <c r="AF104" i="7" s="1"/>
  <c r="AF114" i="7"/>
  <c r="AF123" i="7"/>
  <c r="AF141" i="7"/>
  <c r="BQ20" i="7" s="1"/>
  <c r="H44" i="20" s="1"/>
  <c r="AF149" i="7"/>
  <c r="AF147" i="7" s="1"/>
  <c r="AF157" i="7"/>
  <c r="AF155" i="7" s="1"/>
  <c r="AF172" i="7"/>
  <c r="AF176" i="7"/>
  <c r="AF187" i="7"/>
  <c r="AF185" i="7" s="1"/>
  <c r="AF197" i="7"/>
  <c r="AF205" i="7"/>
  <c r="AF211" i="7"/>
  <c r="AF210" i="7" s="1"/>
  <c r="AF209" i="7" s="1"/>
  <c r="BQ27" i="7" s="1"/>
  <c r="H51" i="20" s="1"/>
  <c r="AF222" i="7"/>
  <c r="AF227" i="7"/>
  <c r="AF235" i="7"/>
  <c r="AF234" i="7" s="1"/>
  <c r="AF243" i="7"/>
  <c r="P10" i="7"/>
  <c r="P22" i="7"/>
  <c r="P25" i="7"/>
  <c r="P29" i="7"/>
  <c r="P32" i="7"/>
  <c r="P35" i="7"/>
  <c r="P42" i="7"/>
  <c r="P45" i="7"/>
  <c r="P48" i="7"/>
  <c r="P51" i="7"/>
  <c r="P54" i="7"/>
  <c r="P57" i="7"/>
  <c r="P60" i="7"/>
  <c r="P63" i="7"/>
  <c r="P66" i="7"/>
  <c r="P69" i="7"/>
  <c r="P72" i="7"/>
  <c r="P75" i="7"/>
  <c r="P78" i="7"/>
  <c r="P81" i="7"/>
  <c r="Q10" i="7"/>
  <c r="Q22" i="7"/>
  <c r="Q25" i="7"/>
  <c r="Q29" i="7"/>
  <c r="Q32" i="7"/>
  <c r="Q35" i="7"/>
  <c r="Q42" i="7"/>
  <c r="Q45" i="7"/>
  <c r="Q48" i="7"/>
  <c r="Q51" i="7"/>
  <c r="Q54" i="7"/>
  <c r="Q57" i="7"/>
  <c r="Q60" i="7"/>
  <c r="Q63" i="7"/>
  <c r="Q66" i="7"/>
  <c r="Q69" i="7"/>
  <c r="Q72" i="7"/>
  <c r="Q75" i="7"/>
  <c r="Q78" i="7"/>
  <c r="Q81" i="7"/>
  <c r="C12" i="9"/>
  <c r="C13" i="9"/>
  <c r="C14" i="9"/>
  <c r="C15" i="9"/>
  <c r="C23" i="9"/>
  <c r="C24" i="9"/>
  <c r="C26" i="9"/>
  <c r="C27" i="9"/>
  <c r="C30" i="9"/>
  <c r="C31" i="9"/>
  <c r="C33" i="9"/>
  <c r="C34" i="9"/>
  <c r="C36" i="9"/>
  <c r="C37" i="9"/>
  <c r="C43" i="9"/>
  <c r="C44" i="9"/>
  <c r="C46" i="9"/>
  <c r="C47" i="9"/>
  <c r="C49" i="9"/>
  <c r="C50" i="9"/>
  <c r="C52" i="9"/>
  <c r="C53" i="9"/>
  <c r="C55" i="9"/>
  <c r="C56" i="9"/>
  <c r="C58" i="9"/>
  <c r="C59" i="9"/>
  <c r="C61" i="9"/>
  <c r="C62" i="9"/>
  <c r="C64" i="9"/>
  <c r="C65" i="9"/>
  <c r="C67" i="9"/>
  <c r="C68" i="9"/>
  <c r="C70" i="9"/>
  <c r="C71" i="9"/>
  <c r="C73" i="9"/>
  <c r="C74" i="9"/>
  <c r="C76" i="9"/>
  <c r="C77" i="9"/>
  <c r="C79" i="9"/>
  <c r="C80" i="9"/>
  <c r="C82" i="9"/>
  <c r="C83" i="9"/>
  <c r="U17" i="9"/>
  <c r="X17" i="9" s="1"/>
  <c r="U18" i="9"/>
  <c r="U19" i="9"/>
  <c r="U21" i="9"/>
  <c r="U22" i="9"/>
  <c r="X22" i="9" s="1"/>
  <c r="U23" i="9"/>
  <c r="U24" i="9"/>
  <c r="U25" i="9"/>
  <c r="U26" i="9"/>
  <c r="X26" i="9" s="1"/>
  <c r="U27" i="9"/>
  <c r="U28" i="9"/>
  <c r="U29" i="9"/>
  <c r="U30" i="9"/>
  <c r="X30" i="9" s="1"/>
  <c r="U31" i="9"/>
  <c r="U32" i="9"/>
  <c r="U33" i="9"/>
  <c r="U36" i="9"/>
  <c r="X36" i="9" s="1"/>
  <c r="U37" i="9"/>
  <c r="U38" i="9"/>
  <c r="U39" i="9"/>
  <c r="U40" i="9"/>
  <c r="X40" i="9" s="1"/>
  <c r="U41" i="9"/>
  <c r="U45" i="9"/>
  <c r="U46" i="9"/>
  <c r="U47" i="9"/>
  <c r="X47" i="9" s="1"/>
  <c r="U48" i="9"/>
  <c r="U50" i="9"/>
  <c r="U51" i="9"/>
  <c r="U52" i="9"/>
  <c r="X52" i="9" s="1"/>
  <c r="U53" i="9"/>
  <c r="U54" i="9"/>
  <c r="U55" i="9"/>
  <c r="U59" i="9"/>
  <c r="U60" i="9"/>
  <c r="U61" i="9"/>
  <c r="U66" i="9"/>
  <c r="U67" i="9"/>
  <c r="X67" i="9" s="1"/>
  <c r="U68" i="9"/>
  <c r="U70" i="9"/>
  <c r="U71" i="9"/>
  <c r="U72" i="9"/>
  <c r="U73" i="9"/>
  <c r="U74" i="9"/>
  <c r="U75" i="9"/>
  <c r="U76" i="9"/>
  <c r="U77" i="9"/>
  <c r="U78" i="9"/>
  <c r="U79" i="9"/>
  <c r="U80" i="9"/>
  <c r="U81" i="9"/>
  <c r="U84" i="9"/>
  <c r="U85" i="9"/>
  <c r="U86" i="9"/>
  <c r="U87" i="9"/>
  <c r="U88" i="9"/>
  <c r="U92" i="9"/>
  <c r="U93" i="9"/>
  <c r="U94" i="9"/>
  <c r="U95" i="9"/>
  <c r="U97" i="9"/>
  <c r="U98" i="9"/>
  <c r="U99" i="9"/>
  <c r="U100" i="9"/>
  <c r="U101" i="9"/>
  <c r="U102" i="9"/>
  <c r="U106" i="9"/>
  <c r="U107" i="9"/>
  <c r="U108" i="9"/>
  <c r="U115" i="9"/>
  <c r="U116" i="9"/>
  <c r="U117" i="9"/>
  <c r="U118" i="9"/>
  <c r="U119" i="9"/>
  <c r="U120" i="9"/>
  <c r="U121" i="9"/>
  <c r="U124" i="9"/>
  <c r="U125" i="9"/>
  <c r="U126" i="9"/>
  <c r="U127" i="9"/>
  <c r="U128" i="9"/>
  <c r="U129" i="9"/>
  <c r="U130" i="9"/>
  <c r="U131" i="9"/>
  <c r="U132" i="9"/>
  <c r="U133" i="9"/>
  <c r="U134" i="9"/>
  <c r="U135" i="9"/>
  <c r="U136" i="9"/>
  <c r="U137" i="9"/>
  <c r="U138" i="9"/>
  <c r="U139" i="9"/>
  <c r="U142" i="9"/>
  <c r="U143" i="9"/>
  <c r="U148" i="9"/>
  <c r="U150" i="9"/>
  <c r="U151" i="9"/>
  <c r="U152" i="9"/>
  <c r="U153" i="9"/>
  <c r="U156" i="9"/>
  <c r="U158" i="9"/>
  <c r="U159" i="9"/>
  <c r="U160" i="9"/>
  <c r="U161" i="9"/>
  <c r="U162" i="9"/>
  <c r="U163" i="9"/>
  <c r="U164" i="9"/>
  <c r="U165" i="9"/>
  <c r="U166" i="9"/>
  <c r="U167" i="9"/>
  <c r="U168" i="9"/>
  <c r="U173" i="9"/>
  <c r="U174" i="9"/>
  <c r="U177" i="9"/>
  <c r="U178" i="9"/>
  <c r="U179" i="9"/>
  <c r="U180" i="9"/>
  <c r="U181" i="9"/>
  <c r="U182" i="9"/>
  <c r="U183" i="9"/>
  <c r="U186" i="9"/>
  <c r="U188" i="9"/>
  <c r="U189" i="9"/>
  <c r="U190" i="9"/>
  <c r="U191" i="9"/>
  <c r="U198" i="9"/>
  <c r="U199" i="9"/>
  <c r="U200" i="9"/>
  <c r="U201" i="9"/>
  <c r="U202" i="9"/>
  <c r="U203" i="9"/>
  <c r="U204" i="9"/>
  <c r="U206" i="9"/>
  <c r="U207" i="9"/>
  <c r="U212" i="9"/>
  <c r="U213" i="9"/>
  <c r="U214" i="9"/>
  <c r="U215" i="9"/>
  <c r="U216" i="9"/>
  <c r="U217" i="9"/>
  <c r="U218" i="9"/>
  <c r="U223" i="9"/>
  <c r="U224" i="9"/>
  <c r="U225" i="9"/>
  <c r="U228" i="9"/>
  <c r="U229" i="9"/>
  <c r="U230" i="9"/>
  <c r="U236" i="9"/>
  <c r="U237" i="9"/>
  <c r="U238" i="9"/>
  <c r="U239" i="9"/>
  <c r="U240" i="9"/>
  <c r="U241" i="9"/>
  <c r="U244" i="9"/>
  <c r="U245" i="9"/>
  <c r="U246" i="9"/>
  <c r="U247" i="9"/>
  <c r="U248" i="9"/>
  <c r="U249" i="9"/>
  <c r="U250" i="9"/>
  <c r="U251" i="9"/>
  <c r="U252" i="9"/>
  <c r="U253" i="9"/>
  <c r="U254" i="9"/>
  <c r="U255" i="9"/>
  <c r="U256" i="9"/>
  <c r="H78" i="9"/>
  <c r="C12" i="8"/>
  <c r="C13" i="8"/>
  <c r="C14" i="8"/>
  <c r="C15" i="8"/>
  <c r="C23" i="8"/>
  <c r="C24" i="8"/>
  <c r="C26" i="8"/>
  <c r="C27" i="8"/>
  <c r="C30" i="8"/>
  <c r="C31" i="8"/>
  <c r="C33" i="8"/>
  <c r="C34" i="8"/>
  <c r="C36" i="8"/>
  <c r="C37" i="8"/>
  <c r="C41" i="8"/>
  <c r="C43" i="8"/>
  <c r="C44" i="8"/>
  <c r="C46" i="8"/>
  <c r="C47" i="8"/>
  <c r="C49" i="8"/>
  <c r="C50" i="8"/>
  <c r="C52" i="8"/>
  <c r="C53" i="8"/>
  <c r="C55" i="8"/>
  <c r="C56" i="8"/>
  <c r="C58" i="8"/>
  <c r="C59" i="8"/>
  <c r="C61" i="8"/>
  <c r="C62" i="8"/>
  <c r="C64" i="8"/>
  <c r="C65" i="8"/>
  <c r="C67" i="8"/>
  <c r="C68" i="8"/>
  <c r="C70" i="8"/>
  <c r="C71" i="8"/>
  <c r="C73" i="8"/>
  <c r="C74" i="8"/>
  <c r="C76" i="8"/>
  <c r="C77" i="8"/>
  <c r="C79" i="8"/>
  <c r="C80" i="8"/>
  <c r="C82" i="8"/>
  <c r="C83" i="8"/>
  <c r="U17" i="8"/>
  <c r="U18" i="8"/>
  <c r="U19" i="8"/>
  <c r="U21" i="8"/>
  <c r="U22" i="8"/>
  <c r="U23" i="8"/>
  <c r="U24" i="8"/>
  <c r="U25" i="8"/>
  <c r="U26" i="8"/>
  <c r="U27" i="8"/>
  <c r="U28" i="8"/>
  <c r="U29" i="8"/>
  <c r="U30" i="8"/>
  <c r="U31" i="8"/>
  <c r="U32" i="8"/>
  <c r="U33" i="8"/>
  <c r="U36" i="8"/>
  <c r="U37" i="8"/>
  <c r="U38" i="8"/>
  <c r="U39" i="8"/>
  <c r="U40" i="8"/>
  <c r="U41" i="8"/>
  <c r="U45" i="8"/>
  <c r="U46" i="8"/>
  <c r="U47" i="8"/>
  <c r="U48" i="8"/>
  <c r="U50" i="8"/>
  <c r="U51" i="8"/>
  <c r="U52" i="8"/>
  <c r="U53" i="8"/>
  <c r="U54" i="8"/>
  <c r="U55" i="8"/>
  <c r="U59" i="8"/>
  <c r="U60" i="8"/>
  <c r="U61" i="8"/>
  <c r="U66" i="8"/>
  <c r="U67" i="8"/>
  <c r="U68" i="8"/>
  <c r="U70" i="8"/>
  <c r="U71" i="8"/>
  <c r="U72" i="8"/>
  <c r="U73" i="8"/>
  <c r="U74" i="8"/>
  <c r="U75" i="8"/>
  <c r="U76" i="8"/>
  <c r="U77" i="8"/>
  <c r="U78" i="8"/>
  <c r="U79" i="8"/>
  <c r="U80" i="8"/>
  <c r="X80" i="8" s="1"/>
  <c r="U81" i="8"/>
  <c r="U84" i="8"/>
  <c r="U85" i="8"/>
  <c r="U86" i="8"/>
  <c r="U87" i="8"/>
  <c r="U88" i="8"/>
  <c r="U92" i="8"/>
  <c r="U93" i="8"/>
  <c r="U94" i="8"/>
  <c r="U95" i="8"/>
  <c r="U97" i="8"/>
  <c r="U98" i="8"/>
  <c r="U99" i="8"/>
  <c r="U100" i="8"/>
  <c r="U101" i="8"/>
  <c r="U102" i="8"/>
  <c r="U106" i="8"/>
  <c r="U107" i="8"/>
  <c r="U108" i="8"/>
  <c r="U115" i="8"/>
  <c r="U116" i="8"/>
  <c r="U117" i="8"/>
  <c r="U118" i="8"/>
  <c r="U119" i="8"/>
  <c r="X119" i="8" s="1"/>
  <c r="U120" i="8"/>
  <c r="U121" i="8"/>
  <c r="U124" i="8"/>
  <c r="U125" i="8"/>
  <c r="U126" i="8"/>
  <c r="U127" i="8"/>
  <c r="U128" i="8"/>
  <c r="U129" i="8"/>
  <c r="X129" i="8" s="1"/>
  <c r="U130" i="8"/>
  <c r="U131" i="8"/>
  <c r="U132" i="8"/>
  <c r="U133" i="8"/>
  <c r="U134" i="8"/>
  <c r="U135" i="8"/>
  <c r="U136" i="8"/>
  <c r="U137" i="8"/>
  <c r="X137" i="8" s="1"/>
  <c r="U138" i="8"/>
  <c r="U139" i="8"/>
  <c r="U142" i="8"/>
  <c r="U143" i="8"/>
  <c r="U148" i="8"/>
  <c r="U150" i="8"/>
  <c r="U151" i="8"/>
  <c r="U152" i="8"/>
  <c r="X152" i="8" s="1"/>
  <c r="U153" i="8"/>
  <c r="U156" i="8"/>
  <c r="U158" i="8"/>
  <c r="U159" i="8"/>
  <c r="U160" i="8"/>
  <c r="U161" i="8"/>
  <c r="U162" i="8"/>
  <c r="U163" i="8"/>
  <c r="U164" i="8"/>
  <c r="U165" i="8"/>
  <c r="U166" i="8"/>
  <c r="U167" i="8"/>
  <c r="U168" i="8"/>
  <c r="U173" i="8"/>
  <c r="U174" i="8"/>
  <c r="U177" i="8"/>
  <c r="U178" i="8"/>
  <c r="U179" i="8"/>
  <c r="U180" i="8"/>
  <c r="U181" i="8"/>
  <c r="U182" i="8"/>
  <c r="U183" i="8"/>
  <c r="U186" i="8"/>
  <c r="U188" i="8"/>
  <c r="U189" i="8"/>
  <c r="U190" i="8"/>
  <c r="U191" i="8"/>
  <c r="U198" i="8"/>
  <c r="U199" i="8"/>
  <c r="U200" i="8"/>
  <c r="U201" i="8"/>
  <c r="U202" i="8"/>
  <c r="U203" i="8"/>
  <c r="U204" i="8"/>
  <c r="U206" i="8"/>
  <c r="U205" i="8" s="1"/>
  <c r="U207" i="8"/>
  <c r="U212" i="8"/>
  <c r="U213" i="8"/>
  <c r="U214" i="8"/>
  <c r="U215" i="8"/>
  <c r="U216" i="8"/>
  <c r="U217" i="8"/>
  <c r="U218" i="8"/>
  <c r="U223" i="8"/>
  <c r="U224" i="8"/>
  <c r="U225" i="8"/>
  <c r="U228" i="8"/>
  <c r="U229" i="8"/>
  <c r="U230" i="8"/>
  <c r="U236" i="8"/>
  <c r="U237" i="8"/>
  <c r="U238" i="8"/>
  <c r="U239" i="8"/>
  <c r="U240" i="8"/>
  <c r="U241" i="8"/>
  <c r="U244" i="8"/>
  <c r="U245" i="8"/>
  <c r="U246" i="8"/>
  <c r="U247" i="8"/>
  <c r="U248" i="8"/>
  <c r="U249" i="8"/>
  <c r="U250" i="8"/>
  <c r="U251" i="8"/>
  <c r="U252" i="8"/>
  <c r="X252" i="8" s="1"/>
  <c r="U253" i="8"/>
  <c r="U254" i="8"/>
  <c r="U255" i="8"/>
  <c r="U256" i="8"/>
  <c r="H78" i="8"/>
  <c r="C12" i="6"/>
  <c r="C13" i="6"/>
  <c r="C14" i="6"/>
  <c r="C15" i="6"/>
  <c r="C23" i="6"/>
  <c r="C24" i="6"/>
  <c r="C26" i="6"/>
  <c r="C27" i="6"/>
  <c r="C30" i="6"/>
  <c r="C31" i="6"/>
  <c r="C33" i="6"/>
  <c r="C34" i="6"/>
  <c r="F34" i="6" s="1"/>
  <c r="C36" i="6"/>
  <c r="C37" i="6"/>
  <c r="C41" i="6"/>
  <c r="C43" i="6"/>
  <c r="C44" i="6"/>
  <c r="C46" i="6"/>
  <c r="C47" i="6"/>
  <c r="C49" i="6"/>
  <c r="C50" i="6"/>
  <c r="C52" i="6"/>
  <c r="C53" i="6"/>
  <c r="C55" i="6"/>
  <c r="C56" i="6"/>
  <c r="C58" i="6"/>
  <c r="C59" i="6"/>
  <c r="C61" i="6"/>
  <c r="F61" i="6" s="1"/>
  <c r="C62" i="6"/>
  <c r="C64" i="6"/>
  <c r="C65" i="6"/>
  <c r="C67" i="6"/>
  <c r="C68" i="6"/>
  <c r="C70" i="6"/>
  <c r="C71" i="6"/>
  <c r="C73" i="6"/>
  <c r="F73" i="6" s="1"/>
  <c r="C74" i="6"/>
  <c r="C76" i="6"/>
  <c r="C77" i="6"/>
  <c r="C79" i="6"/>
  <c r="C80" i="6"/>
  <c r="C82" i="6"/>
  <c r="C83" i="6"/>
  <c r="U17" i="6"/>
  <c r="U18" i="6"/>
  <c r="U19" i="6"/>
  <c r="U21" i="6"/>
  <c r="U22" i="6"/>
  <c r="U23" i="6"/>
  <c r="U24" i="6"/>
  <c r="U25" i="6"/>
  <c r="U26" i="6"/>
  <c r="U27" i="6"/>
  <c r="U28" i="6"/>
  <c r="U29" i="6"/>
  <c r="U30" i="6"/>
  <c r="U31" i="6"/>
  <c r="U32" i="6"/>
  <c r="U33" i="6"/>
  <c r="U36" i="6"/>
  <c r="U37" i="6"/>
  <c r="U38" i="6"/>
  <c r="U39" i="6"/>
  <c r="U40" i="6"/>
  <c r="U41" i="6"/>
  <c r="U45" i="6"/>
  <c r="U46" i="6"/>
  <c r="U47" i="6"/>
  <c r="X47" i="6" s="1"/>
  <c r="U48" i="6"/>
  <c r="U50" i="6"/>
  <c r="U51" i="6"/>
  <c r="U52" i="6"/>
  <c r="U53" i="6"/>
  <c r="U54" i="6"/>
  <c r="U55" i="6"/>
  <c r="U59" i="6"/>
  <c r="U60" i="6"/>
  <c r="U61" i="6"/>
  <c r="U66" i="6"/>
  <c r="U67" i="6"/>
  <c r="U68" i="6"/>
  <c r="U70" i="6"/>
  <c r="U71" i="6"/>
  <c r="U72" i="6"/>
  <c r="U73" i="6"/>
  <c r="U74" i="6"/>
  <c r="U75" i="6"/>
  <c r="U76" i="6"/>
  <c r="U77" i="6"/>
  <c r="U78" i="6"/>
  <c r="U79" i="6"/>
  <c r="U80" i="6"/>
  <c r="X80" i="6" s="1"/>
  <c r="U81" i="6"/>
  <c r="U84" i="6"/>
  <c r="U85" i="6"/>
  <c r="U86" i="6"/>
  <c r="U87" i="6"/>
  <c r="U88" i="6"/>
  <c r="U92" i="6"/>
  <c r="U93" i="6"/>
  <c r="U94" i="6"/>
  <c r="U95" i="6"/>
  <c r="U97" i="6"/>
  <c r="U98" i="6"/>
  <c r="U99" i="6"/>
  <c r="U100" i="6"/>
  <c r="U101" i="6"/>
  <c r="U102" i="6"/>
  <c r="U106" i="6"/>
  <c r="U107" i="6"/>
  <c r="U108" i="6"/>
  <c r="U115" i="6"/>
  <c r="U116" i="6"/>
  <c r="U117" i="6"/>
  <c r="U118" i="6"/>
  <c r="U119" i="6"/>
  <c r="X119" i="6" s="1"/>
  <c r="U120" i="6"/>
  <c r="U121" i="6"/>
  <c r="U124" i="6"/>
  <c r="U125" i="6"/>
  <c r="U126" i="6"/>
  <c r="U127" i="6"/>
  <c r="U128" i="6"/>
  <c r="U129" i="6"/>
  <c r="X129" i="6" s="1"/>
  <c r="U130" i="6"/>
  <c r="U131" i="6"/>
  <c r="U132" i="6"/>
  <c r="U133" i="6"/>
  <c r="U134" i="6"/>
  <c r="U135" i="6"/>
  <c r="U136" i="6"/>
  <c r="U137" i="6"/>
  <c r="X137" i="6" s="1"/>
  <c r="U138" i="6"/>
  <c r="U139" i="6"/>
  <c r="U142" i="6"/>
  <c r="U143" i="6"/>
  <c r="U148" i="6"/>
  <c r="U150" i="6"/>
  <c r="U151" i="6"/>
  <c r="U152" i="6"/>
  <c r="X152" i="6" s="1"/>
  <c r="U153" i="6"/>
  <c r="U156" i="6"/>
  <c r="U158" i="6"/>
  <c r="U159" i="6"/>
  <c r="U160" i="6"/>
  <c r="U161" i="6"/>
  <c r="U162" i="6"/>
  <c r="U163" i="6"/>
  <c r="U164" i="6"/>
  <c r="U165" i="6"/>
  <c r="U166" i="6"/>
  <c r="U167" i="6"/>
  <c r="U168" i="6"/>
  <c r="U173" i="6"/>
  <c r="U174" i="6"/>
  <c r="U177" i="6"/>
  <c r="U178" i="6"/>
  <c r="U179" i="6"/>
  <c r="U180" i="6"/>
  <c r="U181" i="6"/>
  <c r="U182" i="6"/>
  <c r="U183" i="6"/>
  <c r="U186" i="6"/>
  <c r="U188" i="6"/>
  <c r="U189" i="6"/>
  <c r="U190" i="6"/>
  <c r="U191" i="6"/>
  <c r="U198" i="6"/>
  <c r="U199" i="6"/>
  <c r="U200" i="6"/>
  <c r="U201" i="6"/>
  <c r="U202" i="6"/>
  <c r="U203" i="6"/>
  <c r="U204" i="6"/>
  <c r="U206" i="6"/>
  <c r="U207" i="6"/>
  <c r="U212" i="6"/>
  <c r="U213" i="6"/>
  <c r="U214" i="6"/>
  <c r="U215" i="6"/>
  <c r="X215" i="6" s="1"/>
  <c r="U216" i="6"/>
  <c r="U217" i="6"/>
  <c r="U218" i="6"/>
  <c r="U223" i="6"/>
  <c r="U224" i="6"/>
  <c r="U225" i="6"/>
  <c r="U228" i="6"/>
  <c r="U229" i="6"/>
  <c r="X229" i="6" s="1"/>
  <c r="U230" i="6"/>
  <c r="U236" i="6"/>
  <c r="U237" i="6"/>
  <c r="U238" i="6"/>
  <c r="U239" i="6"/>
  <c r="U240" i="6"/>
  <c r="U241" i="6"/>
  <c r="U244" i="6"/>
  <c r="U245" i="6"/>
  <c r="U246" i="6"/>
  <c r="U247" i="6"/>
  <c r="U248" i="6"/>
  <c r="U249" i="6"/>
  <c r="U250" i="6"/>
  <c r="U251" i="6"/>
  <c r="U252" i="6"/>
  <c r="X252" i="6" s="1"/>
  <c r="U253" i="6"/>
  <c r="U254" i="6"/>
  <c r="U255" i="6"/>
  <c r="U256" i="6"/>
  <c r="H10" i="6"/>
  <c r="H22" i="6"/>
  <c r="H25" i="6"/>
  <c r="H29" i="6"/>
  <c r="H32" i="6"/>
  <c r="H35" i="6"/>
  <c r="H42" i="6"/>
  <c r="H45" i="6"/>
  <c r="H48" i="6"/>
  <c r="H51" i="6"/>
  <c r="H54" i="6"/>
  <c r="H57" i="6"/>
  <c r="H60" i="6"/>
  <c r="H63" i="6"/>
  <c r="H66" i="6"/>
  <c r="H69" i="6"/>
  <c r="H72" i="6"/>
  <c r="H75" i="6"/>
  <c r="H78" i="6"/>
  <c r="H81" i="6"/>
  <c r="Z20" i="6"/>
  <c r="Z16" i="6" s="1"/>
  <c r="Z35" i="6"/>
  <c r="Z44" i="6"/>
  <c r="Z49" i="6"/>
  <c r="Z58" i="6"/>
  <c r="Z57" i="6" s="1"/>
  <c r="Z69" i="6"/>
  <c r="Z65" i="6" s="1"/>
  <c r="Z83" i="6"/>
  <c r="Z91" i="6"/>
  <c r="Z96" i="6"/>
  <c r="Z105" i="6"/>
  <c r="Z104" i="6" s="1"/>
  <c r="Z114" i="6"/>
  <c r="Z123" i="6"/>
  <c r="Z141" i="6"/>
  <c r="Z149" i="6"/>
  <c r="Z147" i="6" s="1"/>
  <c r="Z157" i="6"/>
  <c r="Z155" i="6" s="1"/>
  <c r="Z172" i="6"/>
  <c r="Z176" i="6"/>
  <c r="Z187" i="6"/>
  <c r="Z185" i="6" s="1"/>
  <c r="Z197" i="6"/>
  <c r="Z205" i="6"/>
  <c r="Z211" i="6"/>
  <c r="Z210" i="6" s="1"/>
  <c r="Z209" i="6" s="1"/>
  <c r="Z222" i="6"/>
  <c r="Z227" i="6"/>
  <c r="Z235" i="6"/>
  <c r="Z234" i="6" s="1"/>
  <c r="Z243" i="6"/>
  <c r="K22" i="6"/>
  <c r="K25" i="6"/>
  <c r="K29" i="6"/>
  <c r="K32" i="6"/>
  <c r="K35" i="6"/>
  <c r="K42" i="6"/>
  <c r="K45" i="6"/>
  <c r="K48" i="6"/>
  <c r="K51" i="6"/>
  <c r="K54" i="6"/>
  <c r="K57" i="6"/>
  <c r="K60" i="6"/>
  <c r="K63" i="6"/>
  <c r="K66" i="6"/>
  <c r="K69" i="6"/>
  <c r="K72" i="6"/>
  <c r="K75" i="6"/>
  <c r="K78" i="6"/>
  <c r="K81" i="6"/>
  <c r="AC20" i="6"/>
  <c r="AC16" i="6" s="1"/>
  <c r="AC35" i="6"/>
  <c r="AC44" i="6"/>
  <c r="AC49" i="6"/>
  <c r="AC58" i="6"/>
  <c r="AC57" i="6" s="1"/>
  <c r="AC69" i="6"/>
  <c r="AC65" i="6" s="1"/>
  <c r="AC83" i="6"/>
  <c r="AC91" i="6"/>
  <c r="AC96" i="6"/>
  <c r="AC105" i="6"/>
  <c r="AC104" i="6" s="1"/>
  <c r="AC114" i="6"/>
  <c r="AC123" i="6"/>
  <c r="AC141" i="6"/>
  <c r="AC149" i="6"/>
  <c r="AC147" i="6" s="1"/>
  <c r="AC157" i="6"/>
  <c r="AC155" i="6" s="1"/>
  <c r="AC172" i="6"/>
  <c r="AC176" i="6"/>
  <c r="AC187" i="6"/>
  <c r="AC185" i="6" s="1"/>
  <c r="AC197" i="6"/>
  <c r="AC205" i="6"/>
  <c r="AC211" i="6"/>
  <c r="AC210" i="6" s="1"/>
  <c r="AC209" i="6" s="1"/>
  <c r="AC222" i="6"/>
  <c r="AC227" i="6"/>
  <c r="AC235" i="6"/>
  <c r="AC243" i="6"/>
  <c r="AF20" i="6"/>
  <c r="AF16" i="6" s="1"/>
  <c r="AF35" i="6"/>
  <c r="AF44" i="6"/>
  <c r="AF49" i="6"/>
  <c r="AF58" i="6"/>
  <c r="AF57" i="6" s="1"/>
  <c r="AF69" i="6"/>
  <c r="AF65" i="6" s="1"/>
  <c r="AF83" i="6"/>
  <c r="AF91" i="6"/>
  <c r="AF96" i="6"/>
  <c r="AF105" i="6"/>
  <c r="AF104" i="6" s="1"/>
  <c r="AF114" i="6"/>
  <c r="AF123" i="6"/>
  <c r="AF141" i="6"/>
  <c r="BQ20" i="6" s="1"/>
  <c r="G44" i="20" s="1"/>
  <c r="AF149" i="6"/>
  <c r="AF147" i="6" s="1"/>
  <c r="AF157" i="6"/>
  <c r="AF155" i="6" s="1"/>
  <c r="AF172" i="6"/>
  <c r="AF176" i="6"/>
  <c r="AF187" i="6"/>
  <c r="AF185" i="6" s="1"/>
  <c r="AF197" i="6"/>
  <c r="AF205" i="6"/>
  <c r="AF211" i="6"/>
  <c r="AF210" i="6" s="1"/>
  <c r="AF209" i="6" s="1"/>
  <c r="AF222" i="6"/>
  <c r="AF227" i="6"/>
  <c r="AF235" i="6"/>
  <c r="AF234" i="6" s="1"/>
  <c r="AF243" i="6"/>
  <c r="P10" i="6"/>
  <c r="P22" i="6"/>
  <c r="P25" i="6"/>
  <c r="P29" i="6"/>
  <c r="P32" i="6"/>
  <c r="P35" i="6"/>
  <c r="P42" i="6"/>
  <c r="P45" i="6"/>
  <c r="P48" i="6"/>
  <c r="P51" i="6"/>
  <c r="P54" i="6"/>
  <c r="P57" i="6"/>
  <c r="P60" i="6"/>
  <c r="P63" i="6"/>
  <c r="P66" i="6"/>
  <c r="P69" i="6"/>
  <c r="P72" i="6"/>
  <c r="P75" i="6"/>
  <c r="P78" i="6"/>
  <c r="P81" i="6"/>
  <c r="Q10" i="6"/>
  <c r="Q22" i="6"/>
  <c r="Q25" i="6"/>
  <c r="Q29" i="6"/>
  <c r="Q32" i="6"/>
  <c r="Q35" i="6"/>
  <c r="Q42" i="6"/>
  <c r="Q45" i="6"/>
  <c r="Q48" i="6"/>
  <c r="Q51" i="6"/>
  <c r="Q54" i="6"/>
  <c r="Q57" i="6"/>
  <c r="Q60" i="6"/>
  <c r="Q63" i="6"/>
  <c r="Q66" i="6"/>
  <c r="Q69" i="6"/>
  <c r="Q72" i="6"/>
  <c r="Q75" i="6"/>
  <c r="Q78" i="6"/>
  <c r="Q81" i="6"/>
  <c r="F34" i="5"/>
  <c r="F49" i="5"/>
  <c r="F61" i="5"/>
  <c r="F67" i="5"/>
  <c r="C78" i="5"/>
  <c r="F15" i="5"/>
  <c r="X30" i="5"/>
  <c r="AH30" i="5" s="1"/>
  <c r="X40" i="5"/>
  <c r="X52" i="5"/>
  <c r="X80" i="5"/>
  <c r="AH80" i="5" s="1"/>
  <c r="X119" i="5"/>
  <c r="X137" i="5"/>
  <c r="AH137" i="5" s="1"/>
  <c r="X143" i="5"/>
  <c r="X167" i="5"/>
  <c r="X188" i="5"/>
  <c r="X215" i="5"/>
  <c r="AH215" i="5" s="1"/>
  <c r="X229" i="5"/>
  <c r="X244" i="5"/>
  <c r="AH244" i="5" s="1"/>
  <c r="X252" i="5"/>
  <c r="AH252" i="5" s="1"/>
  <c r="H10" i="5"/>
  <c r="H22" i="5"/>
  <c r="H25" i="5"/>
  <c r="H29" i="5"/>
  <c r="H32" i="5"/>
  <c r="H35" i="5"/>
  <c r="H42" i="5"/>
  <c r="H45" i="5"/>
  <c r="H48" i="5"/>
  <c r="H51" i="5"/>
  <c r="H54" i="5"/>
  <c r="H57" i="5"/>
  <c r="H60" i="5"/>
  <c r="H63" i="5"/>
  <c r="H66" i="5"/>
  <c r="H69" i="5"/>
  <c r="H72" i="5"/>
  <c r="H75" i="5"/>
  <c r="H78" i="5"/>
  <c r="H81" i="5"/>
  <c r="Z20" i="5"/>
  <c r="Z16" i="5" s="1"/>
  <c r="Z35" i="5"/>
  <c r="Z44" i="5"/>
  <c r="Z49" i="5"/>
  <c r="Z58" i="5"/>
  <c r="Z57" i="5" s="1"/>
  <c r="Z69" i="5"/>
  <c r="Z65" i="5" s="1"/>
  <c r="Z83" i="5"/>
  <c r="Z91" i="5"/>
  <c r="Z96" i="5"/>
  <c r="Z105" i="5"/>
  <c r="Z104" i="5" s="1"/>
  <c r="Z114" i="5"/>
  <c r="Z123" i="5"/>
  <c r="Z141" i="5"/>
  <c r="Z149" i="5"/>
  <c r="Z147" i="5" s="1"/>
  <c r="Z157" i="5"/>
  <c r="Z155" i="5" s="1"/>
  <c r="Z172" i="5"/>
  <c r="Z176" i="5"/>
  <c r="Z187" i="5"/>
  <c r="Z185" i="5" s="1"/>
  <c r="Z197" i="5"/>
  <c r="Z205" i="5"/>
  <c r="Z211" i="5"/>
  <c r="Z210" i="5" s="1"/>
  <c r="Z209" i="5" s="1"/>
  <c r="Z222" i="5"/>
  <c r="Z227" i="5"/>
  <c r="Z235" i="5"/>
  <c r="Z234" i="5" s="1"/>
  <c r="Z232" i="5" s="1"/>
  <c r="K22" i="5"/>
  <c r="K25" i="5"/>
  <c r="K29" i="5"/>
  <c r="K32" i="5"/>
  <c r="K35" i="5"/>
  <c r="K42" i="5"/>
  <c r="K45" i="5"/>
  <c r="K48" i="5"/>
  <c r="K51" i="5"/>
  <c r="K54" i="5"/>
  <c r="K57" i="5"/>
  <c r="K60" i="5"/>
  <c r="K63" i="5"/>
  <c r="K66" i="5"/>
  <c r="K69" i="5"/>
  <c r="K72" i="5"/>
  <c r="K75" i="5"/>
  <c r="K78" i="5"/>
  <c r="K81" i="5"/>
  <c r="AC20" i="5"/>
  <c r="AC16" i="5" s="1"/>
  <c r="AC35" i="5"/>
  <c r="AC44" i="5"/>
  <c r="AC49" i="5"/>
  <c r="AC58" i="5"/>
  <c r="AC57" i="5" s="1"/>
  <c r="AC69" i="5"/>
  <c r="AC65" i="5" s="1"/>
  <c r="AC83" i="5"/>
  <c r="AC91" i="5"/>
  <c r="AC96" i="5"/>
  <c r="AC105" i="5"/>
  <c r="AC104" i="5" s="1"/>
  <c r="AC114" i="5"/>
  <c r="AC123" i="5"/>
  <c r="AC141" i="5"/>
  <c r="AC149" i="5"/>
  <c r="AC147" i="5" s="1"/>
  <c r="AC157" i="5"/>
  <c r="AC155" i="5" s="1"/>
  <c r="AC172" i="5"/>
  <c r="AC176" i="5"/>
  <c r="AC187" i="5"/>
  <c r="AC185" i="5" s="1"/>
  <c r="AC197" i="5"/>
  <c r="AC205" i="5"/>
  <c r="AC211" i="5"/>
  <c r="AC210" i="5" s="1"/>
  <c r="AC209" i="5" s="1"/>
  <c r="AC222" i="5"/>
  <c r="AC227" i="5"/>
  <c r="AC235" i="5"/>
  <c r="AC234" i="5" s="1"/>
  <c r="AC232" i="5" s="1"/>
  <c r="AF20" i="5"/>
  <c r="AF16" i="5" s="1"/>
  <c r="AF35" i="5"/>
  <c r="AF44" i="5"/>
  <c r="AF49" i="5"/>
  <c r="AF58" i="5"/>
  <c r="AF57" i="5" s="1"/>
  <c r="AF69" i="5"/>
  <c r="AF65" i="5" s="1"/>
  <c r="AF83" i="5"/>
  <c r="AF91" i="5"/>
  <c r="AF96" i="5"/>
  <c r="AF105" i="5"/>
  <c r="AF104" i="5" s="1"/>
  <c r="AF114" i="5"/>
  <c r="AF123" i="5"/>
  <c r="AF141" i="5"/>
  <c r="BQ20" i="5" s="1"/>
  <c r="AF149" i="5"/>
  <c r="AF147" i="5" s="1"/>
  <c r="AF157" i="5"/>
  <c r="AF155" i="5" s="1"/>
  <c r="AF172" i="5"/>
  <c r="AF176" i="5"/>
  <c r="AF187" i="5"/>
  <c r="AF185" i="5" s="1"/>
  <c r="AF197" i="5"/>
  <c r="AF205" i="5"/>
  <c r="AF211" i="5"/>
  <c r="AF210" i="5" s="1"/>
  <c r="AF209" i="5" s="1"/>
  <c r="BQ27" i="5" s="1"/>
  <c r="F51" i="20" s="1"/>
  <c r="AF222" i="5"/>
  <c r="AF227" i="5"/>
  <c r="AF235" i="5"/>
  <c r="AF234" i="5" s="1"/>
  <c r="AF232" i="5" s="1"/>
  <c r="P10" i="5"/>
  <c r="P22" i="5"/>
  <c r="P25" i="5"/>
  <c r="P29" i="5"/>
  <c r="P32" i="5"/>
  <c r="P35" i="5"/>
  <c r="P42" i="5"/>
  <c r="P45" i="5"/>
  <c r="P48" i="5"/>
  <c r="P51" i="5"/>
  <c r="P54" i="5"/>
  <c r="P57" i="5"/>
  <c r="P60" i="5"/>
  <c r="P63" i="5"/>
  <c r="P66" i="5"/>
  <c r="P69" i="5"/>
  <c r="P72" i="5"/>
  <c r="P75" i="5"/>
  <c r="P78" i="5"/>
  <c r="P81" i="5"/>
  <c r="Q10" i="5"/>
  <c r="Q22" i="5"/>
  <c r="Q25" i="5"/>
  <c r="Q29" i="5"/>
  <c r="Q32" i="5"/>
  <c r="Q35" i="5"/>
  <c r="Q42" i="5"/>
  <c r="Q45" i="5"/>
  <c r="Q48" i="5"/>
  <c r="Q51" i="5"/>
  <c r="Q54" i="5"/>
  <c r="Q57" i="5"/>
  <c r="Q60" i="5"/>
  <c r="Q63" i="5"/>
  <c r="Q66" i="5"/>
  <c r="Q69" i="5"/>
  <c r="Q72" i="5"/>
  <c r="Q75" i="5"/>
  <c r="Q78" i="5"/>
  <c r="Q81" i="5"/>
  <c r="C22" i="5"/>
  <c r="C25" i="5"/>
  <c r="C29" i="5"/>
  <c r="C32" i="5"/>
  <c r="C35" i="5"/>
  <c r="C42" i="5"/>
  <c r="C45" i="5"/>
  <c r="C48" i="5"/>
  <c r="C51" i="5"/>
  <c r="C57" i="5"/>
  <c r="C60" i="5"/>
  <c r="C63" i="5"/>
  <c r="C66" i="5"/>
  <c r="C69" i="5"/>
  <c r="C72" i="5"/>
  <c r="C75" i="5"/>
  <c r="C10" i="5"/>
  <c r="U20" i="5"/>
  <c r="U16" i="5" s="1"/>
  <c r="U35" i="5"/>
  <c r="U44" i="5"/>
  <c r="U49" i="5"/>
  <c r="U58" i="5"/>
  <c r="U57" i="5" s="1"/>
  <c r="U69" i="5"/>
  <c r="U65" i="5" s="1"/>
  <c r="U83" i="5"/>
  <c r="U91" i="5"/>
  <c r="U96" i="5"/>
  <c r="U105" i="5"/>
  <c r="U104" i="5" s="1"/>
  <c r="U114" i="5"/>
  <c r="U123" i="5"/>
  <c r="U141" i="5"/>
  <c r="U149" i="5"/>
  <c r="U147" i="5" s="1"/>
  <c r="U157" i="5"/>
  <c r="U155" i="5" s="1"/>
  <c r="U176" i="5"/>
  <c r="U187" i="5"/>
  <c r="U185" i="5" s="1"/>
  <c r="U197" i="5"/>
  <c r="U205" i="5"/>
  <c r="U211" i="5"/>
  <c r="U210" i="5" s="1"/>
  <c r="U209" i="5" s="1"/>
  <c r="U222" i="5"/>
  <c r="U227" i="5"/>
  <c r="U235" i="5"/>
  <c r="U234" i="5" s="1"/>
  <c r="U243" i="5"/>
  <c r="BQ19" i="16"/>
  <c r="Q43" i="20" s="1"/>
  <c r="BQ18" i="16"/>
  <c r="Q42" i="20" s="1"/>
  <c r="BQ19" i="15"/>
  <c r="P43" i="20" s="1"/>
  <c r="BQ18" i="15"/>
  <c r="P42" i="20" s="1"/>
  <c r="BQ19" i="14"/>
  <c r="O43" i="20" s="1"/>
  <c r="BQ18" i="14"/>
  <c r="O42" i="20" s="1"/>
  <c r="BQ19" i="13"/>
  <c r="N43" i="20" s="1"/>
  <c r="BQ18" i="13"/>
  <c r="N42" i="20" s="1"/>
  <c r="BQ19" i="12"/>
  <c r="M43" i="20" s="1"/>
  <c r="BQ18" i="12"/>
  <c r="M42" i="20" s="1"/>
  <c r="BQ19" i="11"/>
  <c r="L43" i="20" s="1"/>
  <c r="BQ18" i="11"/>
  <c r="L42" i="20" s="1"/>
  <c r="BQ19" i="10"/>
  <c r="K43" i="20" s="1"/>
  <c r="BQ18" i="10"/>
  <c r="K42" i="20" s="1"/>
  <c r="BQ19" i="9"/>
  <c r="J43" i="20" s="1"/>
  <c r="BQ18" i="9"/>
  <c r="J42" i="20" s="1"/>
  <c r="BQ19" i="8"/>
  <c r="I43" i="20" s="1"/>
  <c r="BQ18" i="8"/>
  <c r="I42" i="20" s="1"/>
  <c r="BQ19" i="7"/>
  <c r="H43" i="20" s="1"/>
  <c r="BQ18" i="7"/>
  <c r="H42" i="20" s="1"/>
  <c r="BQ19" i="6"/>
  <c r="G43" i="20" s="1"/>
  <c r="BQ18" i="6"/>
  <c r="G42" i="20" s="1"/>
  <c r="BQ19" i="5"/>
  <c r="F43" i="20" s="1"/>
  <c r="B15" i="5"/>
  <c r="B15" i="6" s="1"/>
  <c r="B15" i="7" s="1"/>
  <c r="B15" i="8" s="1"/>
  <c r="B15" i="9" s="1"/>
  <c r="B15" i="10" s="1"/>
  <c r="B15" i="11" s="1"/>
  <c r="B15" i="12" s="1"/>
  <c r="B15" i="13" s="1"/>
  <c r="B15" i="14" s="1"/>
  <c r="B15" i="15" s="1"/>
  <c r="B15" i="16" s="1"/>
  <c r="Z123" i="16"/>
  <c r="Z157" i="16"/>
  <c r="Z155" i="16" s="1"/>
  <c r="AM157" i="16"/>
  <c r="AM155" i="16" s="1"/>
  <c r="AL157" i="16"/>
  <c r="AL155" i="16" s="1"/>
  <c r="AF157" i="16"/>
  <c r="AF155" i="16" s="1"/>
  <c r="AC157" i="16"/>
  <c r="AC155" i="16" s="1"/>
  <c r="AM157" i="15"/>
  <c r="AM155" i="15" s="1"/>
  <c r="AL157" i="15"/>
  <c r="AL155" i="15" s="1"/>
  <c r="AF157" i="15"/>
  <c r="AF155" i="15" s="1"/>
  <c r="AC157" i="15"/>
  <c r="AC155" i="15" s="1"/>
  <c r="Z157" i="15"/>
  <c r="Z155" i="15" s="1"/>
  <c r="T167" i="6"/>
  <c r="T167" i="7" s="1"/>
  <c r="T167" i="8" s="1"/>
  <c r="T167" i="9" s="1"/>
  <c r="T167" i="10" s="1"/>
  <c r="T167" i="11" s="1"/>
  <c r="T167" i="12" s="1"/>
  <c r="T167" i="13" s="1"/>
  <c r="T167" i="14" s="1"/>
  <c r="T167" i="15" s="1"/>
  <c r="T167" i="16" s="1"/>
  <c r="S167" i="6"/>
  <c r="S167" i="7" s="1"/>
  <c r="S167" i="8" s="1"/>
  <c r="S167" i="9" s="1"/>
  <c r="S167" i="10" s="1"/>
  <c r="S167" i="11" s="1"/>
  <c r="S167" i="12" s="1"/>
  <c r="S167" i="13" s="1"/>
  <c r="S167" i="14" s="1"/>
  <c r="S167" i="15" s="1"/>
  <c r="S167" i="16" s="1"/>
  <c r="Z123" i="15"/>
  <c r="Z123" i="14"/>
  <c r="Z157" i="14"/>
  <c r="Z155" i="14" s="1"/>
  <c r="AX12" i="14"/>
  <c r="AM157" i="14"/>
  <c r="AL157" i="14"/>
  <c r="AL155" i="14" s="1"/>
  <c r="AF157" i="14"/>
  <c r="AF155" i="14" s="1"/>
  <c r="AC157" i="14"/>
  <c r="AC155" i="14" s="1"/>
  <c r="AM157" i="13"/>
  <c r="AM155" i="13" s="1"/>
  <c r="AL157" i="13"/>
  <c r="AL155" i="13" s="1"/>
  <c r="AF157" i="13"/>
  <c r="AF155" i="13" s="1"/>
  <c r="AC157" i="13"/>
  <c r="Z157" i="13"/>
  <c r="Z155" i="13" s="1"/>
  <c r="AM157" i="12"/>
  <c r="AM155" i="12" s="1"/>
  <c r="AL157" i="12"/>
  <c r="AL155" i="12" s="1"/>
  <c r="AF157" i="12"/>
  <c r="AC157" i="12"/>
  <c r="AC155" i="12" s="1"/>
  <c r="Z157" i="12"/>
  <c r="Z155" i="12" s="1"/>
  <c r="Z123" i="13"/>
  <c r="AX12" i="13"/>
  <c r="Z123" i="12"/>
  <c r="AX12" i="12"/>
  <c r="AQ12" i="12"/>
  <c r="Z123" i="11"/>
  <c r="Z157" i="11"/>
  <c r="Z155" i="11" s="1"/>
  <c r="AM157" i="11"/>
  <c r="AM155" i="11" s="1"/>
  <c r="AL157" i="11"/>
  <c r="AF157" i="11"/>
  <c r="AC157" i="11"/>
  <c r="AC155" i="11" s="1"/>
  <c r="AM157" i="9"/>
  <c r="AM155" i="9" s="1"/>
  <c r="AL157" i="9"/>
  <c r="AL155" i="9" s="1"/>
  <c r="AF157" i="9"/>
  <c r="AF155" i="9" s="1"/>
  <c r="AC157" i="9"/>
  <c r="AC155" i="9" s="1"/>
  <c r="Z157" i="9"/>
  <c r="Z155" i="9" s="1"/>
  <c r="AM157" i="10"/>
  <c r="AM155" i="10" s="1"/>
  <c r="AL157" i="10"/>
  <c r="AF157" i="10"/>
  <c r="AF155" i="10" s="1"/>
  <c r="AC157" i="10"/>
  <c r="AC155" i="10" s="1"/>
  <c r="Z157" i="10"/>
  <c r="Z155" i="10" s="1"/>
  <c r="Z123" i="10"/>
  <c r="Z123" i="9"/>
  <c r="Z123" i="8"/>
  <c r="Z157" i="8"/>
  <c r="Z155" i="8" s="1"/>
  <c r="AX12" i="8"/>
  <c r="AQ12" i="8"/>
  <c r="AM157" i="8"/>
  <c r="AM155" i="8" s="1"/>
  <c r="AL157" i="8"/>
  <c r="AL155" i="8" s="1"/>
  <c r="AF157" i="8"/>
  <c r="AF155" i="8" s="1"/>
  <c r="AC157" i="8"/>
  <c r="AC155" i="8" s="1"/>
  <c r="AL157" i="7"/>
  <c r="AL155" i="7" s="1"/>
  <c r="AM157" i="7"/>
  <c r="AM155" i="7" s="1"/>
  <c r="AX12" i="6"/>
  <c r="AQ12" i="6"/>
  <c r="AX13" i="6"/>
  <c r="AL157" i="6"/>
  <c r="AL155" i="6" s="1"/>
  <c r="AM157" i="6"/>
  <c r="AM155" i="6" s="1"/>
  <c r="AM157" i="5"/>
  <c r="AM155" i="5" s="1"/>
  <c r="AL157" i="5"/>
  <c r="AL155" i="5" s="1"/>
  <c r="Y157" i="5"/>
  <c r="Y155" i="5" s="1"/>
  <c r="AB157" i="5"/>
  <c r="AB155" i="5" s="1"/>
  <c r="AE157" i="5"/>
  <c r="AE155" i="5" s="1"/>
  <c r="BQ11" i="5"/>
  <c r="F35" i="20" s="1"/>
  <c r="BQ11" i="6"/>
  <c r="G35" i="20" s="1"/>
  <c r="BQ11" i="7"/>
  <c r="H35" i="20" s="1"/>
  <c r="BQ11" i="8"/>
  <c r="I35" i="20" s="1"/>
  <c r="BQ11" i="9"/>
  <c r="J35" i="20" s="1"/>
  <c r="BQ11" i="10"/>
  <c r="K35" i="20" s="1"/>
  <c r="BQ11" i="11"/>
  <c r="L35" i="20" s="1"/>
  <c r="BQ11" i="12"/>
  <c r="M35" i="20" s="1"/>
  <c r="BQ11" i="13"/>
  <c r="N35" i="20" s="1"/>
  <c r="BQ11" i="14"/>
  <c r="O35" i="20" s="1"/>
  <c r="BQ11" i="15"/>
  <c r="P35" i="20" s="1"/>
  <c r="BQ11" i="16"/>
  <c r="BQ10" i="5"/>
  <c r="F34" i="20" s="1"/>
  <c r="BQ10" i="6"/>
  <c r="G34" i="20" s="1"/>
  <c r="BQ10" i="7"/>
  <c r="H34" i="20" s="1"/>
  <c r="AF20" i="8"/>
  <c r="AF16" i="8" s="1"/>
  <c r="AF69" i="8"/>
  <c r="AF65" i="8" s="1"/>
  <c r="BQ10" i="8"/>
  <c r="I34" i="20" s="1"/>
  <c r="AF20" i="9"/>
  <c r="AF16" i="9" s="1"/>
  <c r="BQ10" i="9"/>
  <c r="J34" i="20" s="1"/>
  <c r="AF69" i="9"/>
  <c r="AF65" i="9" s="1"/>
  <c r="AF20" i="10"/>
  <c r="AF16" i="10" s="1"/>
  <c r="BQ10" i="10"/>
  <c r="K34" i="20" s="1"/>
  <c r="AF69" i="10"/>
  <c r="AF65" i="10" s="1"/>
  <c r="AF20" i="11"/>
  <c r="AF16" i="11" s="1"/>
  <c r="BQ10" i="11"/>
  <c r="L34" i="20" s="1"/>
  <c r="AF69" i="11"/>
  <c r="AF65" i="11" s="1"/>
  <c r="AF20" i="12"/>
  <c r="AF16" i="12" s="1"/>
  <c r="BQ10" i="12"/>
  <c r="M34" i="20" s="1"/>
  <c r="AF69" i="12"/>
  <c r="AF65" i="12" s="1"/>
  <c r="AF20" i="13"/>
  <c r="AF16" i="13" s="1"/>
  <c r="BQ10" i="13"/>
  <c r="AF69" i="13"/>
  <c r="AF65" i="13" s="1"/>
  <c r="AF20" i="14"/>
  <c r="AF16" i="14" s="1"/>
  <c r="BQ10" i="14"/>
  <c r="O34" i="20" s="1"/>
  <c r="AF69" i="14"/>
  <c r="AF65" i="14" s="1"/>
  <c r="AF20" i="15"/>
  <c r="AF16" i="15" s="1"/>
  <c r="BQ10" i="15"/>
  <c r="P34" i="20" s="1"/>
  <c r="AF69" i="15"/>
  <c r="AF65" i="15" s="1"/>
  <c r="AF20" i="16"/>
  <c r="AF16" i="16" s="1"/>
  <c r="BQ10" i="16"/>
  <c r="Q34" i="20" s="1"/>
  <c r="AF69" i="16"/>
  <c r="AF65" i="16" s="1"/>
  <c r="AF44" i="8"/>
  <c r="AF49" i="8"/>
  <c r="AF58" i="8"/>
  <c r="AF57" i="8" s="1"/>
  <c r="AF91" i="8"/>
  <c r="AF96" i="8"/>
  <c r="AF105" i="8"/>
  <c r="AF104" i="8" s="1"/>
  <c r="AF44" i="9"/>
  <c r="AF49" i="9"/>
  <c r="AF58" i="9"/>
  <c r="AF57" i="9" s="1"/>
  <c r="AF91" i="9"/>
  <c r="AF96" i="9"/>
  <c r="AF105" i="9"/>
  <c r="AF104" i="9" s="1"/>
  <c r="AF44" i="10"/>
  <c r="AF49" i="10"/>
  <c r="AF58" i="10"/>
  <c r="AF57" i="10" s="1"/>
  <c r="AF91" i="10"/>
  <c r="AF96" i="10"/>
  <c r="AF105" i="10"/>
  <c r="AF104" i="10" s="1"/>
  <c r="AF44" i="11"/>
  <c r="AF49" i="11"/>
  <c r="AF58" i="11"/>
  <c r="AF57" i="11" s="1"/>
  <c r="AF91" i="11"/>
  <c r="AF96" i="11"/>
  <c r="AF105" i="11"/>
  <c r="AF104" i="11" s="1"/>
  <c r="AF44" i="12"/>
  <c r="AF49" i="12"/>
  <c r="AF58" i="12"/>
  <c r="AF57" i="12" s="1"/>
  <c r="AF91" i="12"/>
  <c r="AF96" i="12"/>
  <c r="AF105" i="12"/>
  <c r="AF104" i="12" s="1"/>
  <c r="AF44" i="13"/>
  <c r="AF49" i="13"/>
  <c r="AF58" i="13"/>
  <c r="AF57" i="13" s="1"/>
  <c r="AF91" i="13"/>
  <c r="AF96" i="13"/>
  <c r="AF105" i="13"/>
  <c r="AF104" i="13" s="1"/>
  <c r="AF44" i="14"/>
  <c r="AF49" i="14"/>
  <c r="AF58" i="14"/>
  <c r="AF57" i="14" s="1"/>
  <c r="AF91" i="14"/>
  <c r="AF96" i="14"/>
  <c r="AF105" i="14"/>
  <c r="AF104" i="14" s="1"/>
  <c r="AF44" i="15"/>
  <c r="AF49" i="15"/>
  <c r="AF58" i="15"/>
  <c r="AF57" i="15" s="1"/>
  <c r="AF91" i="15"/>
  <c r="AF96" i="15"/>
  <c r="AF105" i="15"/>
  <c r="AF104" i="15" s="1"/>
  <c r="AF44" i="16"/>
  <c r="AF49" i="16"/>
  <c r="AF58" i="16"/>
  <c r="AF57" i="16" s="1"/>
  <c r="AF91" i="16"/>
  <c r="AF96" i="16"/>
  <c r="AF105" i="16"/>
  <c r="AF104" i="16" s="1"/>
  <c r="Q22" i="16"/>
  <c r="Q25" i="16"/>
  <c r="Q29" i="16"/>
  <c r="Q32" i="16"/>
  <c r="Q35" i="16"/>
  <c r="Q42" i="16"/>
  <c r="Q45" i="16"/>
  <c r="Q48" i="16"/>
  <c r="Q51" i="16"/>
  <c r="Q54" i="16"/>
  <c r="Q57" i="16"/>
  <c r="Q60" i="16"/>
  <c r="Q63" i="16"/>
  <c r="Q66" i="16"/>
  <c r="Q69" i="16"/>
  <c r="Q72" i="16"/>
  <c r="Q75" i="16"/>
  <c r="Q78" i="16"/>
  <c r="Q81" i="16"/>
  <c r="P22" i="16"/>
  <c r="P25" i="16"/>
  <c r="P29" i="16"/>
  <c r="P32" i="16"/>
  <c r="P35" i="16"/>
  <c r="P42" i="16"/>
  <c r="P45" i="16"/>
  <c r="P48" i="16"/>
  <c r="P51" i="16"/>
  <c r="P54" i="16"/>
  <c r="P57" i="16"/>
  <c r="P60" i="16"/>
  <c r="P63" i="16"/>
  <c r="P66" i="16"/>
  <c r="P69" i="16"/>
  <c r="P72" i="16"/>
  <c r="P75" i="16"/>
  <c r="P78" i="16"/>
  <c r="P81" i="16"/>
  <c r="K78" i="16"/>
  <c r="K22" i="16"/>
  <c r="K25" i="16"/>
  <c r="K29" i="16"/>
  <c r="K32" i="16"/>
  <c r="K35" i="16"/>
  <c r="K42" i="16"/>
  <c r="K45" i="16"/>
  <c r="K48" i="16"/>
  <c r="K51" i="16"/>
  <c r="K54" i="16"/>
  <c r="K57" i="16"/>
  <c r="K60" i="16"/>
  <c r="K63" i="16"/>
  <c r="K66" i="16"/>
  <c r="K69" i="16"/>
  <c r="K72" i="16"/>
  <c r="K75" i="16"/>
  <c r="K81" i="16"/>
  <c r="H22" i="16"/>
  <c r="H25" i="16"/>
  <c r="H29" i="16"/>
  <c r="H32" i="16"/>
  <c r="H35" i="16"/>
  <c r="H42" i="16"/>
  <c r="H45" i="16"/>
  <c r="H48" i="16"/>
  <c r="H51" i="16"/>
  <c r="H54" i="16"/>
  <c r="H57" i="16"/>
  <c r="H60" i="16"/>
  <c r="H63" i="16"/>
  <c r="H66" i="16"/>
  <c r="H69" i="16"/>
  <c r="H72" i="16"/>
  <c r="H75" i="16"/>
  <c r="H81" i="16"/>
  <c r="Q22" i="15"/>
  <c r="Q25" i="15"/>
  <c r="Q29" i="15"/>
  <c r="Q32" i="15"/>
  <c r="Q35" i="15"/>
  <c r="Q42" i="15"/>
  <c r="Q45" i="15"/>
  <c r="Q48" i="15"/>
  <c r="Q51" i="15"/>
  <c r="Q54" i="15"/>
  <c r="Q57" i="15"/>
  <c r="Q60" i="15"/>
  <c r="Q63" i="15"/>
  <c r="Q66" i="15"/>
  <c r="Q69" i="15"/>
  <c r="Q72" i="15"/>
  <c r="Q75" i="15"/>
  <c r="Q78" i="15"/>
  <c r="Q81" i="15"/>
  <c r="P22" i="15"/>
  <c r="P25" i="15"/>
  <c r="P29" i="15"/>
  <c r="P32" i="15"/>
  <c r="P35" i="15"/>
  <c r="P42" i="15"/>
  <c r="P45" i="15"/>
  <c r="P48" i="15"/>
  <c r="P51" i="15"/>
  <c r="P54" i="15"/>
  <c r="P57" i="15"/>
  <c r="P60" i="15"/>
  <c r="P63" i="15"/>
  <c r="P66" i="15"/>
  <c r="P69" i="15"/>
  <c r="P72" i="15"/>
  <c r="P75" i="15"/>
  <c r="P78" i="15"/>
  <c r="P81" i="15"/>
  <c r="K78" i="15"/>
  <c r="K22" i="15"/>
  <c r="K25" i="15"/>
  <c r="K29" i="15"/>
  <c r="K32" i="15"/>
  <c r="K35" i="15"/>
  <c r="K42" i="15"/>
  <c r="K45" i="15"/>
  <c r="K48" i="15"/>
  <c r="K51" i="15"/>
  <c r="K54" i="15"/>
  <c r="K57" i="15"/>
  <c r="K60" i="15"/>
  <c r="K63" i="15"/>
  <c r="K66" i="15"/>
  <c r="K69" i="15"/>
  <c r="K72" i="15"/>
  <c r="K75" i="15"/>
  <c r="K81" i="15"/>
  <c r="H22" i="15"/>
  <c r="H25" i="15"/>
  <c r="H29" i="15"/>
  <c r="H32" i="15"/>
  <c r="H35" i="15"/>
  <c r="H42" i="15"/>
  <c r="H45" i="15"/>
  <c r="H48" i="15"/>
  <c r="H51" i="15"/>
  <c r="H54" i="15"/>
  <c r="H57" i="15"/>
  <c r="H60" i="15"/>
  <c r="H63" i="15"/>
  <c r="H66" i="15"/>
  <c r="H69" i="15"/>
  <c r="H72" i="15"/>
  <c r="H75" i="15"/>
  <c r="H81" i="15"/>
  <c r="Q22" i="14"/>
  <c r="Q25" i="14"/>
  <c r="Q29" i="14"/>
  <c r="Q32" i="14"/>
  <c r="Q35" i="14"/>
  <c r="Q42" i="14"/>
  <c r="Q45" i="14"/>
  <c r="Q48" i="14"/>
  <c r="Q51" i="14"/>
  <c r="Q54" i="14"/>
  <c r="Q57" i="14"/>
  <c r="Q60" i="14"/>
  <c r="Q63" i="14"/>
  <c r="Q66" i="14"/>
  <c r="Q69" i="14"/>
  <c r="Q72" i="14"/>
  <c r="Q75" i="14"/>
  <c r="Q78" i="14"/>
  <c r="Q81" i="14"/>
  <c r="P22" i="14"/>
  <c r="P25" i="14"/>
  <c r="P29" i="14"/>
  <c r="P32" i="14"/>
  <c r="P35" i="14"/>
  <c r="P42" i="14"/>
  <c r="P45" i="14"/>
  <c r="P48" i="14"/>
  <c r="P51" i="14"/>
  <c r="P54" i="14"/>
  <c r="P57" i="14"/>
  <c r="P60" i="14"/>
  <c r="P63" i="14"/>
  <c r="P66" i="14"/>
  <c r="P69" i="14"/>
  <c r="P72" i="14"/>
  <c r="P75" i="14"/>
  <c r="P78" i="14"/>
  <c r="P81" i="14"/>
  <c r="K78" i="14"/>
  <c r="K22" i="14"/>
  <c r="K25" i="14"/>
  <c r="K29" i="14"/>
  <c r="K32" i="14"/>
  <c r="K35" i="14"/>
  <c r="K42" i="14"/>
  <c r="K45" i="14"/>
  <c r="K48" i="14"/>
  <c r="K51" i="14"/>
  <c r="K54" i="14"/>
  <c r="K57" i="14"/>
  <c r="K60" i="14"/>
  <c r="K63" i="14"/>
  <c r="K66" i="14"/>
  <c r="K69" i="14"/>
  <c r="K72" i="14"/>
  <c r="K75" i="14"/>
  <c r="K81" i="14"/>
  <c r="H22" i="14"/>
  <c r="H25" i="14"/>
  <c r="H29" i="14"/>
  <c r="H32" i="14"/>
  <c r="H35" i="14"/>
  <c r="H42" i="14"/>
  <c r="H45" i="14"/>
  <c r="H48" i="14"/>
  <c r="H51" i="14"/>
  <c r="H54" i="14"/>
  <c r="H57" i="14"/>
  <c r="H60" i="14"/>
  <c r="H63" i="14"/>
  <c r="H66" i="14"/>
  <c r="H69" i="14"/>
  <c r="H72" i="14"/>
  <c r="H75" i="14"/>
  <c r="H81" i="14"/>
  <c r="Q22" i="13"/>
  <c r="Q25" i="13"/>
  <c r="Q29" i="13"/>
  <c r="Q32" i="13"/>
  <c r="Q35" i="13"/>
  <c r="Q42" i="13"/>
  <c r="Q45" i="13"/>
  <c r="Q48" i="13"/>
  <c r="Q51" i="13"/>
  <c r="Q54" i="13"/>
  <c r="Q57" i="13"/>
  <c r="Q60" i="13"/>
  <c r="Q63" i="13"/>
  <c r="Q66" i="13"/>
  <c r="Q69" i="13"/>
  <c r="Q72" i="13"/>
  <c r="Q75" i="13"/>
  <c r="Q78" i="13"/>
  <c r="Q81" i="13"/>
  <c r="P22" i="13"/>
  <c r="P25" i="13"/>
  <c r="P29" i="13"/>
  <c r="P32" i="13"/>
  <c r="P35" i="13"/>
  <c r="P42" i="13"/>
  <c r="P45" i="13"/>
  <c r="P48" i="13"/>
  <c r="P51" i="13"/>
  <c r="P54" i="13"/>
  <c r="P57" i="13"/>
  <c r="P60" i="13"/>
  <c r="P63" i="13"/>
  <c r="P66" i="13"/>
  <c r="P69" i="13"/>
  <c r="P72" i="13"/>
  <c r="P75" i="13"/>
  <c r="P78" i="13"/>
  <c r="P81" i="13"/>
  <c r="K78" i="13"/>
  <c r="K22" i="13"/>
  <c r="K25" i="13"/>
  <c r="K29" i="13"/>
  <c r="K32" i="13"/>
  <c r="K35" i="13"/>
  <c r="K42" i="13"/>
  <c r="K45" i="13"/>
  <c r="K48" i="13"/>
  <c r="K51" i="13"/>
  <c r="K54" i="13"/>
  <c r="K57" i="13"/>
  <c r="K60" i="13"/>
  <c r="K63" i="13"/>
  <c r="K66" i="13"/>
  <c r="K69" i="13"/>
  <c r="K72" i="13"/>
  <c r="K75" i="13"/>
  <c r="K81" i="13"/>
  <c r="N23" i="20"/>
  <c r="H22" i="13"/>
  <c r="H25" i="13"/>
  <c r="H29" i="13"/>
  <c r="H32" i="13"/>
  <c r="H35" i="13"/>
  <c r="H42" i="13"/>
  <c r="H45" i="13"/>
  <c r="H48" i="13"/>
  <c r="H51" i="13"/>
  <c r="H54" i="13"/>
  <c r="H57" i="13"/>
  <c r="H60" i="13"/>
  <c r="H63" i="13"/>
  <c r="H66" i="13"/>
  <c r="H69" i="13"/>
  <c r="H72" i="13"/>
  <c r="H75" i="13"/>
  <c r="H81" i="13"/>
  <c r="Q22" i="12"/>
  <c r="Q25" i="12"/>
  <c r="Q29" i="12"/>
  <c r="Q32" i="12"/>
  <c r="Q35" i="12"/>
  <c r="Q42" i="12"/>
  <c r="Q45" i="12"/>
  <c r="Q48" i="12"/>
  <c r="Q51" i="12"/>
  <c r="Q54" i="12"/>
  <c r="Q57" i="12"/>
  <c r="Q60" i="12"/>
  <c r="Q63" i="12"/>
  <c r="Q66" i="12"/>
  <c r="Q69" i="12"/>
  <c r="Q72" i="12"/>
  <c r="Q75" i="12"/>
  <c r="Q78" i="12"/>
  <c r="Q81" i="12"/>
  <c r="P22" i="12"/>
  <c r="P25" i="12"/>
  <c r="P29" i="12"/>
  <c r="P32" i="12"/>
  <c r="P35" i="12"/>
  <c r="P42" i="12"/>
  <c r="P45" i="12"/>
  <c r="P48" i="12"/>
  <c r="P51" i="12"/>
  <c r="P54" i="12"/>
  <c r="P57" i="12"/>
  <c r="P60" i="12"/>
  <c r="P63" i="12"/>
  <c r="P66" i="12"/>
  <c r="P69" i="12"/>
  <c r="P72" i="12"/>
  <c r="P75" i="12"/>
  <c r="P78" i="12"/>
  <c r="P81" i="12"/>
  <c r="K78" i="12"/>
  <c r="K22" i="12"/>
  <c r="K25" i="12"/>
  <c r="K29" i="12"/>
  <c r="K32" i="12"/>
  <c r="K35" i="12"/>
  <c r="K42" i="12"/>
  <c r="K45" i="12"/>
  <c r="K48" i="12"/>
  <c r="K51" i="12"/>
  <c r="K54" i="12"/>
  <c r="K57" i="12"/>
  <c r="K60" i="12"/>
  <c r="K63" i="12"/>
  <c r="K66" i="12"/>
  <c r="K69" i="12"/>
  <c r="K72" i="12"/>
  <c r="K75" i="12"/>
  <c r="K81" i="12"/>
  <c r="H22" i="12"/>
  <c r="H25" i="12"/>
  <c r="H29" i="12"/>
  <c r="H32" i="12"/>
  <c r="H35" i="12"/>
  <c r="H42" i="12"/>
  <c r="H45" i="12"/>
  <c r="H48" i="12"/>
  <c r="H51" i="12"/>
  <c r="H54" i="12"/>
  <c r="H57" i="12"/>
  <c r="H60" i="12"/>
  <c r="H63" i="12"/>
  <c r="H66" i="12"/>
  <c r="H69" i="12"/>
  <c r="H72" i="12"/>
  <c r="H75" i="12"/>
  <c r="H81" i="12"/>
  <c r="Q22" i="11"/>
  <c r="Q25" i="11"/>
  <c r="Q29" i="11"/>
  <c r="Q32" i="11"/>
  <c r="Q35" i="11"/>
  <c r="Q42" i="11"/>
  <c r="Q45" i="11"/>
  <c r="Q48" i="11"/>
  <c r="Q51" i="11"/>
  <c r="Q54" i="11"/>
  <c r="Q57" i="11"/>
  <c r="Q60" i="11"/>
  <c r="Q63" i="11"/>
  <c r="Q66" i="11"/>
  <c r="Q69" i="11"/>
  <c r="Q72" i="11"/>
  <c r="Q75" i="11"/>
  <c r="Q78" i="11"/>
  <c r="Q81" i="11"/>
  <c r="P22" i="11"/>
  <c r="P25" i="11"/>
  <c r="P29" i="11"/>
  <c r="P32" i="11"/>
  <c r="P35" i="11"/>
  <c r="P42" i="11"/>
  <c r="P45" i="11"/>
  <c r="P48" i="11"/>
  <c r="P51" i="11"/>
  <c r="P54" i="11"/>
  <c r="P57" i="11"/>
  <c r="P60" i="11"/>
  <c r="P63" i="11"/>
  <c r="P66" i="11"/>
  <c r="P69" i="11"/>
  <c r="P72" i="11"/>
  <c r="P75" i="11"/>
  <c r="P78" i="11"/>
  <c r="P81" i="11"/>
  <c r="K78" i="11"/>
  <c r="K22" i="11"/>
  <c r="K25" i="11"/>
  <c r="K29" i="11"/>
  <c r="K32" i="11"/>
  <c r="K35" i="11"/>
  <c r="K42" i="11"/>
  <c r="K45" i="11"/>
  <c r="K48" i="11"/>
  <c r="K51" i="11"/>
  <c r="K54" i="11"/>
  <c r="K57" i="11"/>
  <c r="K60" i="11"/>
  <c r="K63" i="11"/>
  <c r="K66" i="11"/>
  <c r="K69" i="11"/>
  <c r="K72" i="11"/>
  <c r="K75" i="11"/>
  <c r="K81" i="11"/>
  <c r="H22" i="11"/>
  <c r="H25" i="11"/>
  <c r="H29" i="11"/>
  <c r="H32" i="11"/>
  <c r="H35" i="11"/>
  <c r="H42" i="11"/>
  <c r="H45" i="11"/>
  <c r="H48" i="11"/>
  <c r="H51" i="11"/>
  <c r="H54" i="11"/>
  <c r="H57" i="11"/>
  <c r="H60" i="11"/>
  <c r="H63" i="11"/>
  <c r="H66" i="11"/>
  <c r="H69" i="11"/>
  <c r="H72" i="11"/>
  <c r="H75" i="11"/>
  <c r="H81" i="11"/>
  <c r="Q22" i="10"/>
  <c r="Q25" i="10"/>
  <c r="Q29" i="10"/>
  <c r="Q32" i="10"/>
  <c r="Q35" i="10"/>
  <c r="Q42" i="10"/>
  <c r="Q45" i="10"/>
  <c r="Q48" i="10"/>
  <c r="Q51" i="10"/>
  <c r="Q54" i="10"/>
  <c r="Q57" i="10"/>
  <c r="Q60" i="10"/>
  <c r="Q63" i="10"/>
  <c r="Q66" i="10"/>
  <c r="Q69" i="10"/>
  <c r="Q72" i="10"/>
  <c r="Q75" i="10"/>
  <c r="Q78" i="10"/>
  <c r="Q81" i="10"/>
  <c r="P22" i="10"/>
  <c r="P25" i="10"/>
  <c r="P29" i="10"/>
  <c r="P32" i="10"/>
  <c r="P35" i="10"/>
  <c r="P42" i="10"/>
  <c r="P45" i="10"/>
  <c r="P48" i="10"/>
  <c r="P51" i="10"/>
  <c r="P54" i="10"/>
  <c r="P57" i="10"/>
  <c r="P60" i="10"/>
  <c r="P63" i="10"/>
  <c r="P66" i="10"/>
  <c r="P69" i="10"/>
  <c r="P72" i="10"/>
  <c r="P75" i="10"/>
  <c r="P78" i="10"/>
  <c r="P81" i="10"/>
  <c r="K78" i="10"/>
  <c r="K22" i="10"/>
  <c r="K25" i="10"/>
  <c r="K29" i="10"/>
  <c r="K32" i="10"/>
  <c r="K35" i="10"/>
  <c r="K42" i="10"/>
  <c r="K45" i="10"/>
  <c r="K48" i="10"/>
  <c r="K51" i="10"/>
  <c r="K54" i="10"/>
  <c r="K57" i="10"/>
  <c r="K60" i="10"/>
  <c r="K63" i="10"/>
  <c r="K66" i="10"/>
  <c r="K69" i="10"/>
  <c r="K72" i="10"/>
  <c r="K75" i="10"/>
  <c r="K81" i="10"/>
  <c r="H22" i="10"/>
  <c r="H25" i="10"/>
  <c r="H29" i="10"/>
  <c r="H32" i="10"/>
  <c r="H35" i="10"/>
  <c r="H42" i="10"/>
  <c r="H45" i="10"/>
  <c r="H48" i="10"/>
  <c r="H51" i="10"/>
  <c r="H54" i="10"/>
  <c r="H57" i="10"/>
  <c r="H60" i="10"/>
  <c r="H63" i="10"/>
  <c r="H66" i="10"/>
  <c r="H69" i="10"/>
  <c r="H72" i="10"/>
  <c r="H75" i="10"/>
  <c r="H81" i="10"/>
  <c r="Q22" i="9"/>
  <c r="Q25" i="9"/>
  <c r="Q29" i="9"/>
  <c r="Q32" i="9"/>
  <c r="Q35" i="9"/>
  <c r="Q42" i="9"/>
  <c r="Q45" i="9"/>
  <c r="Q48" i="9"/>
  <c r="Q51" i="9"/>
  <c r="Q54" i="9"/>
  <c r="Q57" i="9"/>
  <c r="Q60" i="9"/>
  <c r="Q63" i="9"/>
  <c r="Q66" i="9"/>
  <c r="Q69" i="9"/>
  <c r="Q72" i="9"/>
  <c r="Q75" i="9"/>
  <c r="Q78" i="9"/>
  <c r="Q81" i="9"/>
  <c r="P22" i="9"/>
  <c r="P25" i="9"/>
  <c r="P29" i="9"/>
  <c r="P32" i="9"/>
  <c r="P35" i="9"/>
  <c r="P42" i="9"/>
  <c r="P45" i="9"/>
  <c r="P48" i="9"/>
  <c r="P51" i="9"/>
  <c r="P54" i="9"/>
  <c r="P57" i="9"/>
  <c r="P60" i="9"/>
  <c r="P63" i="9"/>
  <c r="P66" i="9"/>
  <c r="P69" i="9"/>
  <c r="P72" i="9"/>
  <c r="P75" i="9"/>
  <c r="P78" i="9"/>
  <c r="P81" i="9"/>
  <c r="K78" i="9"/>
  <c r="K22" i="9"/>
  <c r="K25" i="9"/>
  <c r="K29" i="9"/>
  <c r="K32" i="9"/>
  <c r="K35" i="9"/>
  <c r="K42" i="9"/>
  <c r="K45" i="9"/>
  <c r="K48" i="9"/>
  <c r="K51" i="9"/>
  <c r="K54" i="9"/>
  <c r="K57" i="9"/>
  <c r="K60" i="9"/>
  <c r="K63" i="9"/>
  <c r="K66" i="9"/>
  <c r="K69" i="9"/>
  <c r="K72" i="9"/>
  <c r="K75" i="9"/>
  <c r="K81" i="9"/>
  <c r="H22" i="9"/>
  <c r="H25" i="9"/>
  <c r="H29" i="9"/>
  <c r="H32" i="9"/>
  <c r="H35" i="9"/>
  <c r="H42" i="9"/>
  <c r="H45" i="9"/>
  <c r="H48" i="9"/>
  <c r="H51" i="9"/>
  <c r="H54" i="9"/>
  <c r="H57" i="9"/>
  <c r="H60" i="9"/>
  <c r="H63" i="9"/>
  <c r="H66" i="9"/>
  <c r="H69" i="9"/>
  <c r="H72" i="9"/>
  <c r="H75" i="9"/>
  <c r="H81" i="9"/>
  <c r="Q22" i="8"/>
  <c r="Q25" i="8"/>
  <c r="Q29" i="8"/>
  <c r="Q32" i="8"/>
  <c r="Q35" i="8"/>
  <c r="Q42" i="8"/>
  <c r="Q45" i="8"/>
  <c r="Q48" i="8"/>
  <c r="Q51" i="8"/>
  <c r="Q54" i="8"/>
  <c r="Q57" i="8"/>
  <c r="Q60" i="8"/>
  <c r="Q63" i="8"/>
  <c r="Q66" i="8"/>
  <c r="Q69" i="8"/>
  <c r="Q72" i="8"/>
  <c r="Q75" i="8"/>
  <c r="Q78" i="8"/>
  <c r="Q81" i="8"/>
  <c r="P22" i="8"/>
  <c r="P25" i="8"/>
  <c r="P29" i="8"/>
  <c r="P32" i="8"/>
  <c r="P35" i="8"/>
  <c r="P42" i="8"/>
  <c r="P45" i="8"/>
  <c r="P48" i="8"/>
  <c r="P51" i="8"/>
  <c r="P54" i="8"/>
  <c r="P57" i="8"/>
  <c r="P60" i="8"/>
  <c r="P63" i="8"/>
  <c r="P66" i="8"/>
  <c r="P69" i="8"/>
  <c r="P72" i="8"/>
  <c r="P75" i="8"/>
  <c r="P78" i="8"/>
  <c r="P81" i="8"/>
  <c r="K78" i="8"/>
  <c r="K22" i="8"/>
  <c r="K25" i="8"/>
  <c r="K29" i="8"/>
  <c r="K32" i="8"/>
  <c r="K35" i="8"/>
  <c r="K42" i="8"/>
  <c r="K45" i="8"/>
  <c r="K48" i="8"/>
  <c r="K51" i="8"/>
  <c r="K54" i="8"/>
  <c r="K57" i="8"/>
  <c r="K60" i="8"/>
  <c r="K63" i="8"/>
  <c r="K66" i="8"/>
  <c r="K69" i="8"/>
  <c r="K72" i="8"/>
  <c r="K75" i="8"/>
  <c r="K81" i="8"/>
  <c r="H22" i="8"/>
  <c r="H25" i="8"/>
  <c r="H29" i="8"/>
  <c r="H32" i="8"/>
  <c r="H35" i="8"/>
  <c r="H42" i="8"/>
  <c r="H45" i="8"/>
  <c r="H48" i="8"/>
  <c r="H51" i="8"/>
  <c r="H54" i="8"/>
  <c r="H57" i="8"/>
  <c r="H60" i="8"/>
  <c r="H63" i="8"/>
  <c r="H66" i="8"/>
  <c r="H69" i="8"/>
  <c r="H72" i="8"/>
  <c r="H75" i="8"/>
  <c r="H81" i="8"/>
  <c r="Q10" i="16"/>
  <c r="P10" i="16"/>
  <c r="K10" i="16"/>
  <c r="BE7" i="16" s="1"/>
  <c r="H10" i="16"/>
  <c r="Q10" i="15"/>
  <c r="P10" i="15"/>
  <c r="K10" i="15"/>
  <c r="H10" i="15"/>
  <c r="Q10" i="14"/>
  <c r="P10" i="14"/>
  <c r="K10" i="14"/>
  <c r="BE7" i="14" s="1"/>
  <c r="H10" i="14"/>
  <c r="Q10" i="13"/>
  <c r="P10" i="13"/>
  <c r="K10" i="13"/>
  <c r="BE7" i="13" s="1"/>
  <c r="H10" i="13"/>
  <c r="Q10" i="12"/>
  <c r="P10" i="12"/>
  <c r="K10" i="12"/>
  <c r="BE7" i="12" s="1"/>
  <c r="H10" i="12"/>
  <c r="Q10" i="11"/>
  <c r="P10" i="11"/>
  <c r="K10" i="11"/>
  <c r="H10" i="11"/>
  <c r="Q10" i="10"/>
  <c r="P10" i="10"/>
  <c r="K10" i="10"/>
  <c r="BE7" i="10" s="1"/>
  <c r="H10" i="10"/>
  <c r="Q10" i="9"/>
  <c r="P10" i="9"/>
  <c r="K10" i="9"/>
  <c r="BE7" i="9" s="1"/>
  <c r="H10" i="9"/>
  <c r="Q10" i="8"/>
  <c r="P10" i="8"/>
  <c r="K10" i="8"/>
  <c r="BE7" i="8" s="1"/>
  <c r="H10" i="8"/>
  <c r="A8" i="6"/>
  <c r="A8" i="7" s="1"/>
  <c r="A8" i="8" s="1"/>
  <c r="A8" i="9" s="1"/>
  <c r="A8" i="10" s="1"/>
  <c r="A8" i="11" s="1"/>
  <c r="A8" i="12" s="1"/>
  <c r="A8" i="13" s="1"/>
  <c r="A8" i="14" s="1"/>
  <c r="A8" i="15" s="1"/>
  <c r="A8" i="16" s="1"/>
  <c r="B8" i="6"/>
  <c r="A17" i="6"/>
  <c r="A17" i="7" s="1"/>
  <c r="A17" i="8" s="1"/>
  <c r="A17" i="9" s="1"/>
  <c r="A17" i="10" s="1"/>
  <c r="A17" i="11" s="1"/>
  <c r="A17" i="12" s="1"/>
  <c r="A17" i="13" s="1"/>
  <c r="A17" i="14" s="1"/>
  <c r="A17" i="15" s="1"/>
  <c r="A17" i="16" s="1"/>
  <c r="B17" i="6"/>
  <c r="B17" i="7" s="1"/>
  <c r="B17" i="8" s="1"/>
  <c r="B17" i="9" s="1"/>
  <c r="B17" i="10" s="1"/>
  <c r="B17" i="11" s="1"/>
  <c r="B17" i="12" s="1"/>
  <c r="B17" i="13" s="1"/>
  <c r="B17" i="14" s="1"/>
  <c r="B17" i="15" s="1"/>
  <c r="B17" i="16" s="1"/>
  <c r="AM187" i="8"/>
  <c r="AM185" i="8" s="1"/>
  <c r="AL187" i="8"/>
  <c r="AL185" i="8" s="1"/>
  <c r="J81" i="5"/>
  <c r="G81" i="5"/>
  <c r="AM243" i="7"/>
  <c r="AM243" i="9"/>
  <c r="AM243" i="11"/>
  <c r="AM243" i="13"/>
  <c r="AM243" i="15"/>
  <c r="AM235" i="6"/>
  <c r="AM234" i="6" s="1"/>
  <c r="AM235" i="7"/>
  <c r="AM234" i="7" s="1"/>
  <c r="AM235" i="8"/>
  <c r="AM234" i="8" s="1"/>
  <c r="AM235" i="9"/>
  <c r="AM234" i="9" s="1"/>
  <c r="AM235" i="10"/>
  <c r="AM234" i="10" s="1"/>
  <c r="AM235" i="11"/>
  <c r="AM234" i="11" s="1"/>
  <c r="AM232" i="11" s="1"/>
  <c r="AM235" i="12"/>
  <c r="AM234" i="12" s="1"/>
  <c r="AM235" i="13"/>
  <c r="AM234" i="13" s="1"/>
  <c r="AM235" i="14"/>
  <c r="AM234" i="14" s="1"/>
  <c r="AM235" i="15"/>
  <c r="AM234" i="15" s="1"/>
  <c r="AM235" i="16"/>
  <c r="AM234" i="16" s="1"/>
  <c r="AM227" i="7"/>
  <c r="AM227" i="9"/>
  <c r="AM227" i="11"/>
  <c r="AM227" i="13"/>
  <c r="AM227" i="15"/>
  <c r="AM222" i="7"/>
  <c r="AM222" i="9"/>
  <c r="AM222" i="11"/>
  <c r="AM222" i="13"/>
  <c r="AM222" i="15"/>
  <c r="AM205" i="6"/>
  <c r="AM205" i="7"/>
  <c r="AM205" i="8"/>
  <c r="AM205" i="9"/>
  <c r="AM205" i="10"/>
  <c r="AM205" i="11"/>
  <c r="AM205" i="12"/>
  <c r="AM205" i="13"/>
  <c r="AM205" i="14"/>
  <c r="AM205" i="15"/>
  <c r="AM205" i="16"/>
  <c r="AM187" i="6"/>
  <c r="AM185" i="6" s="1"/>
  <c r="AM187" i="7"/>
  <c r="AM185" i="7" s="1"/>
  <c r="AM187" i="9"/>
  <c r="AM185" i="9" s="1"/>
  <c r="AM187" i="10"/>
  <c r="AM187" i="11"/>
  <c r="AM185" i="11" s="1"/>
  <c r="AM187" i="12"/>
  <c r="AM187" i="13"/>
  <c r="AM185" i="13" s="1"/>
  <c r="AM187" i="14"/>
  <c r="AM185" i="14" s="1"/>
  <c r="AM187" i="15"/>
  <c r="AM185" i="15" s="1"/>
  <c r="AM187" i="16"/>
  <c r="AM176" i="6"/>
  <c r="AM176" i="8"/>
  <c r="AM176" i="9"/>
  <c r="AM176" i="10"/>
  <c r="AM176" i="11"/>
  <c r="AM176" i="13"/>
  <c r="AM176" i="15"/>
  <c r="AM176" i="16"/>
  <c r="AM172" i="6"/>
  <c r="AM172" i="7"/>
  <c r="AM172" i="8"/>
  <c r="AM172" i="9"/>
  <c r="AM172" i="10"/>
  <c r="AM172" i="11"/>
  <c r="AM172" i="12"/>
  <c r="AM172" i="13"/>
  <c r="AM172" i="14"/>
  <c r="AM172" i="15"/>
  <c r="AM172" i="16"/>
  <c r="AM149" i="6"/>
  <c r="AM149" i="7"/>
  <c r="AM147" i="7" s="1"/>
  <c r="AM149" i="8"/>
  <c r="AM147" i="8" s="1"/>
  <c r="AM149" i="9"/>
  <c r="AM147" i="9" s="1"/>
  <c r="AM149" i="10"/>
  <c r="AM149" i="11"/>
  <c r="AM147" i="11" s="1"/>
  <c r="AM149" i="12"/>
  <c r="AM147" i="12" s="1"/>
  <c r="AM149" i="13"/>
  <c r="AM147" i="13" s="1"/>
  <c r="AM149" i="14"/>
  <c r="AM149" i="15"/>
  <c r="AM147" i="15" s="1"/>
  <c r="AM149" i="16"/>
  <c r="AM147" i="16" s="1"/>
  <c r="AM123" i="6"/>
  <c r="AM123" i="7"/>
  <c r="AM123" i="8"/>
  <c r="AM123" i="9"/>
  <c r="AM123" i="10"/>
  <c r="AM123" i="11"/>
  <c r="AM123" i="12"/>
  <c r="AM123" i="13"/>
  <c r="AM123" i="14"/>
  <c r="AM123" i="15"/>
  <c r="AM123" i="16"/>
  <c r="AM105" i="7"/>
  <c r="AM104" i="7" s="1"/>
  <c r="AM105" i="9"/>
  <c r="AM104" i="9" s="1"/>
  <c r="AM69" i="9"/>
  <c r="AM65" i="9" s="1"/>
  <c r="AM83" i="9"/>
  <c r="AM91" i="9"/>
  <c r="AM96" i="9"/>
  <c r="AM20" i="9"/>
  <c r="AM16" i="9" s="1"/>
  <c r="AM35" i="9"/>
  <c r="AM44" i="9"/>
  <c r="AM49" i="9"/>
  <c r="AM58" i="9"/>
  <c r="AM57" i="9" s="1"/>
  <c r="AM105" i="11"/>
  <c r="AM104" i="11" s="1"/>
  <c r="AM105" i="13"/>
  <c r="AM104" i="13" s="1"/>
  <c r="AM105" i="15"/>
  <c r="AM104" i="15" s="1"/>
  <c r="AM96" i="6"/>
  <c r="AM96" i="7"/>
  <c r="AM96" i="8"/>
  <c r="AM96" i="10"/>
  <c r="AM96" i="11"/>
  <c r="AM96" i="12"/>
  <c r="AM96" i="13"/>
  <c r="AM90" i="13" s="1"/>
  <c r="AM96" i="14"/>
  <c r="AM96" i="15"/>
  <c r="AM96" i="16"/>
  <c r="AM91" i="7"/>
  <c r="AM91" i="11"/>
  <c r="AM91" i="13"/>
  <c r="AM91" i="15"/>
  <c r="AM83" i="7"/>
  <c r="AM83" i="10"/>
  <c r="AM83" i="12"/>
  <c r="AM83" i="13"/>
  <c r="AM83" i="15"/>
  <c r="AM83" i="16"/>
  <c r="AM58" i="6"/>
  <c r="AM57" i="6" s="1"/>
  <c r="AM58" i="8"/>
  <c r="AM57" i="8" s="1"/>
  <c r="AM58" i="10"/>
  <c r="AM57" i="10" s="1"/>
  <c r="AM58" i="11"/>
  <c r="AM57" i="11" s="1"/>
  <c r="AM58" i="13"/>
  <c r="AM57" i="13" s="1"/>
  <c r="AM58" i="14"/>
  <c r="AM57" i="14" s="1"/>
  <c r="AM58" i="15"/>
  <c r="AM57" i="15" s="1"/>
  <c r="AM58" i="16"/>
  <c r="AM57" i="16" s="1"/>
  <c r="AM20" i="16"/>
  <c r="AM16" i="16" s="1"/>
  <c r="AM35" i="16"/>
  <c r="AM44" i="16"/>
  <c r="AM49" i="16"/>
  <c r="AM49" i="6"/>
  <c r="AM49" i="7"/>
  <c r="AM49" i="8"/>
  <c r="AM49" i="10"/>
  <c r="AM49" i="11"/>
  <c r="AM49" i="12"/>
  <c r="AM49" i="13"/>
  <c r="AM49" i="14"/>
  <c r="AM49" i="15"/>
  <c r="AM44" i="7"/>
  <c r="AM44" i="8"/>
  <c r="AM44" i="10"/>
  <c r="AM44" i="11"/>
  <c r="AM44" i="12"/>
  <c r="AM44" i="13"/>
  <c r="AM44" i="14"/>
  <c r="AM44" i="15"/>
  <c r="AM35" i="6"/>
  <c r="AM35" i="7"/>
  <c r="AM35" i="8"/>
  <c r="AM35" i="10"/>
  <c r="AM35" i="11"/>
  <c r="AM35" i="12"/>
  <c r="AM35" i="13"/>
  <c r="AM35" i="14"/>
  <c r="AM35" i="15"/>
  <c r="AM20" i="7"/>
  <c r="AM16" i="7" s="1"/>
  <c r="AM20" i="15"/>
  <c r="AM16" i="15" s="1"/>
  <c r="AL235" i="6"/>
  <c r="AL234" i="6" s="1"/>
  <c r="AL235" i="7"/>
  <c r="AL234" i="7" s="1"/>
  <c r="AL235" i="8"/>
  <c r="AL234" i="8" s="1"/>
  <c r="AL235" i="9"/>
  <c r="AL234" i="9" s="1"/>
  <c r="AL235" i="10"/>
  <c r="AL234" i="10" s="1"/>
  <c r="AL235" i="11"/>
  <c r="AL234" i="11" s="1"/>
  <c r="AL235" i="12"/>
  <c r="AL234" i="12" s="1"/>
  <c r="AL235" i="13"/>
  <c r="AL234" i="13" s="1"/>
  <c r="AL235" i="14"/>
  <c r="AL234" i="14" s="1"/>
  <c r="AL235" i="15"/>
  <c r="AL234" i="15" s="1"/>
  <c r="AL235" i="16"/>
  <c r="AL234" i="16" s="1"/>
  <c r="B14" i="5"/>
  <c r="B14" i="6" s="1"/>
  <c r="B14" i="7" s="1"/>
  <c r="B14" i="8" s="1"/>
  <c r="B14" i="9" s="1"/>
  <c r="B14" i="10" s="1"/>
  <c r="B14" i="11" s="1"/>
  <c r="B14" i="12" s="1"/>
  <c r="B14" i="13" s="1"/>
  <c r="B13" i="5"/>
  <c r="B13" i="6" s="1"/>
  <c r="B13" i="7" s="1"/>
  <c r="B13" i="8" s="1"/>
  <c r="B13" i="9" s="1"/>
  <c r="B13" i="10" s="1"/>
  <c r="B13" i="11" s="1"/>
  <c r="B13" i="12" s="1"/>
  <c r="B13" i="13" s="1"/>
  <c r="B13" i="14" s="1"/>
  <c r="B12" i="5"/>
  <c r="B12" i="6" s="1"/>
  <c r="B12" i="7" s="1"/>
  <c r="B12" i="8" s="1"/>
  <c r="BQ31" i="8"/>
  <c r="I55" i="20" s="1"/>
  <c r="BQ31" i="9"/>
  <c r="AL187" i="6"/>
  <c r="AL187" i="7"/>
  <c r="AL185" i="7" s="1"/>
  <c r="AL187" i="9"/>
  <c r="AL185" i="9" s="1"/>
  <c r="AL187" i="10"/>
  <c r="AL187" i="11"/>
  <c r="AL187" i="12"/>
  <c r="AL185" i="12" s="1"/>
  <c r="AL187" i="13"/>
  <c r="AL185" i="13" s="1"/>
  <c r="AL187" i="14"/>
  <c r="AL187" i="15"/>
  <c r="AL187" i="16"/>
  <c r="AL185" i="16" s="1"/>
  <c r="AL187" i="5"/>
  <c r="AL185" i="5" s="1"/>
  <c r="T256" i="6"/>
  <c r="T256" i="7" s="1"/>
  <c r="T256" i="8" s="1"/>
  <c r="S256" i="6"/>
  <c r="S256" i="7" s="1"/>
  <c r="S256" i="8" s="1"/>
  <c r="T255" i="6"/>
  <c r="T255" i="7" s="1"/>
  <c r="T255" i="8" s="1"/>
  <c r="S255" i="6"/>
  <c r="S255" i="7" s="1"/>
  <c r="S255" i="8" s="1"/>
  <c r="T254" i="6"/>
  <c r="T254" i="7" s="1"/>
  <c r="T254" i="8" s="1"/>
  <c r="S254" i="6"/>
  <c r="S254" i="7" s="1"/>
  <c r="S254" i="8" s="1"/>
  <c r="T253" i="6"/>
  <c r="T253" i="7" s="1"/>
  <c r="T253" i="8" s="1"/>
  <c r="S253" i="6"/>
  <c r="S253" i="7" s="1"/>
  <c r="S253" i="8" s="1"/>
  <c r="T252" i="6"/>
  <c r="T252" i="7" s="1"/>
  <c r="T252" i="8" s="1"/>
  <c r="S252" i="6"/>
  <c r="S252" i="7" s="1"/>
  <c r="S252" i="8" s="1"/>
  <c r="T251" i="6"/>
  <c r="T251" i="7" s="1"/>
  <c r="T251" i="8" s="1"/>
  <c r="S251" i="6"/>
  <c r="S251" i="7" s="1"/>
  <c r="S251" i="8" s="1"/>
  <c r="T250" i="6"/>
  <c r="T250" i="7" s="1"/>
  <c r="T250" i="8" s="1"/>
  <c r="S250" i="6"/>
  <c r="S250" i="7" s="1"/>
  <c r="S250" i="8" s="1"/>
  <c r="T249" i="6"/>
  <c r="T249" i="7" s="1"/>
  <c r="T249" i="8" s="1"/>
  <c r="S249" i="6"/>
  <c r="S249" i="7" s="1"/>
  <c r="S249" i="8" s="1"/>
  <c r="T248" i="6"/>
  <c r="T248" i="7" s="1"/>
  <c r="T248" i="8" s="1"/>
  <c r="S248" i="6"/>
  <c r="S248" i="7" s="1"/>
  <c r="S248" i="8" s="1"/>
  <c r="T247" i="6"/>
  <c r="T247" i="7" s="1"/>
  <c r="T247" i="8" s="1"/>
  <c r="S247" i="6"/>
  <c r="S247" i="7" s="1"/>
  <c r="S247" i="8" s="1"/>
  <c r="T246" i="6"/>
  <c r="T246" i="7" s="1"/>
  <c r="T246" i="8" s="1"/>
  <c r="S246" i="6"/>
  <c r="S246" i="7" s="1"/>
  <c r="S246" i="8" s="1"/>
  <c r="S245" i="6"/>
  <c r="S245" i="7" s="1"/>
  <c r="S245" i="8" s="1"/>
  <c r="T245" i="6"/>
  <c r="T245" i="7" s="1"/>
  <c r="T245" i="8" s="1"/>
  <c r="T204" i="6"/>
  <c r="T204" i="7" s="1"/>
  <c r="T204" i="8" s="1"/>
  <c r="T204" i="9" s="1"/>
  <c r="T204" i="10" s="1"/>
  <c r="T204" i="11" s="1"/>
  <c r="T204" i="12" s="1"/>
  <c r="T204" i="13" s="1"/>
  <c r="T204" i="14" s="1"/>
  <c r="T204" i="15" s="1"/>
  <c r="T204" i="16" s="1"/>
  <c r="S204" i="6"/>
  <c r="S204" i="7" s="1"/>
  <c r="S204" i="8" s="1"/>
  <c r="S204" i="9" s="1"/>
  <c r="S204" i="10" s="1"/>
  <c r="S204" i="11" s="1"/>
  <c r="S204" i="12" s="1"/>
  <c r="S204" i="13" s="1"/>
  <c r="S204" i="14" s="1"/>
  <c r="S204" i="15" s="1"/>
  <c r="S204" i="16" s="1"/>
  <c r="T203" i="6"/>
  <c r="T203" i="7" s="1"/>
  <c r="T203" i="8" s="1"/>
  <c r="T203" i="9" s="1"/>
  <c r="T203" i="10" s="1"/>
  <c r="T203" i="11" s="1"/>
  <c r="T203" i="12" s="1"/>
  <c r="T203" i="13" s="1"/>
  <c r="T203" i="14" s="1"/>
  <c r="T203" i="15" s="1"/>
  <c r="T203" i="16" s="1"/>
  <c r="S203" i="6"/>
  <c r="S203" i="7" s="1"/>
  <c r="S203" i="8" s="1"/>
  <c r="S203" i="9" s="1"/>
  <c r="S203" i="10" s="1"/>
  <c r="S203" i="11" s="1"/>
  <c r="S203" i="12" s="1"/>
  <c r="S203" i="13" s="1"/>
  <c r="S203" i="14" s="1"/>
  <c r="S203" i="15" s="1"/>
  <c r="S203" i="16" s="1"/>
  <c r="T182" i="6"/>
  <c r="T182" i="7" s="1"/>
  <c r="T182" i="8" s="1"/>
  <c r="T182" i="9" s="1"/>
  <c r="T182" i="10" s="1"/>
  <c r="T182" i="11" s="1"/>
  <c r="T182" i="12" s="1"/>
  <c r="T182" i="13" s="1"/>
  <c r="T182" i="14" s="1"/>
  <c r="T182" i="15" s="1"/>
  <c r="T182" i="16" s="1"/>
  <c r="S182" i="6"/>
  <c r="S182" i="7" s="1"/>
  <c r="S182" i="8" s="1"/>
  <c r="S182" i="9" s="1"/>
  <c r="S182" i="10" s="1"/>
  <c r="S182" i="11" s="1"/>
  <c r="S182" i="12" s="1"/>
  <c r="S182" i="13" s="1"/>
  <c r="S182" i="14" s="1"/>
  <c r="S182" i="15" s="1"/>
  <c r="S182" i="16" s="1"/>
  <c r="T181" i="6"/>
  <c r="T181" i="7" s="1"/>
  <c r="T181" i="8" s="1"/>
  <c r="T181" i="9" s="1"/>
  <c r="T181" i="10" s="1"/>
  <c r="T181" i="11" s="1"/>
  <c r="T181" i="12" s="1"/>
  <c r="T181" i="13" s="1"/>
  <c r="T181" i="14" s="1"/>
  <c r="T181" i="15" s="1"/>
  <c r="T181" i="16" s="1"/>
  <c r="S181" i="6"/>
  <c r="S181" i="7" s="1"/>
  <c r="S181" i="8" s="1"/>
  <c r="S181" i="9" s="1"/>
  <c r="S181" i="10" s="1"/>
  <c r="S181" i="11" s="1"/>
  <c r="S181" i="12" s="1"/>
  <c r="S181" i="13" s="1"/>
  <c r="S181" i="14" s="1"/>
  <c r="S181" i="15" s="1"/>
  <c r="S181" i="16" s="1"/>
  <c r="T138" i="6"/>
  <c r="T138" i="7" s="1"/>
  <c r="T138" i="8" s="1"/>
  <c r="T138" i="9" s="1"/>
  <c r="T138" i="10" s="1"/>
  <c r="T138" i="11" s="1"/>
  <c r="T138" i="12" s="1"/>
  <c r="T138" i="13" s="1"/>
  <c r="T138" i="14" s="1"/>
  <c r="T138" i="15" s="1"/>
  <c r="T138" i="16" s="1"/>
  <c r="S138" i="6"/>
  <c r="S138" i="7" s="1"/>
  <c r="S138" i="8" s="1"/>
  <c r="S138" i="9" s="1"/>
  <c r="S138" i="10" s="1"/>
  <c r="S138" i="11" s="1"/>
  <c r="S138" i="12" s="1"/>
  <c r="S138" i="13" s="1"/>
  <c r="S138" i="14" s="1"/>
  <c r="S138" i="15" s="1"/>
  <c r="S138" i="16" s="1"/>
  <c r="T137" i="6"/>
  <c r="T137" i="7" s="1"/>
  <c r="T137" i="8" s="1"/>
  <c r="T137" i="9" s="1"/>
  <c r="T137" i="10" s="1"/>
  <c r="T137" i="11" s="1"/>
  <c r="T137" i="12" s="1"/>
  <c r="T137" i="13" s="1"/>
  <c r="T137" i="14" s="1"/>
  <c r="T137" i="15" s="1"/>
  <c r="T137" i="16" s="1"/>
  <c r="S137" i="6"/>
  <c r="S137" i="7" s="1"/>
  <c r="S137" i="8" s="1"/>
  <c r="S137" i="9" s="1"/>
  <c r="S137" i="10" s="1"/>
  <c r="S137" i="11" s="1"/>
  <c r="S137" i="12" s="1"/>
  <c r="S137" i="13" s="1"/>
  <c r="S137" i="14" s="1"/>
  <c r="S137" i="15" s="1"/>
  <c r="S137" i="16" s="1"/>
  <c r="T136" i="6"/>
  <c r="T136" i="7" s="1"/>
  <c r="T136" i="8" s="1"/>
  <c r="T136" i="9" s="1"/>
  <c r="T136" i="10" s="1"/>
  <c r="T136" i="11" s="1"/>
  <c r="T136" i="12" s="1"/>
  <c r="T136" i="13" s="1"/>
  <c r="T136" i="14" s="1"/>
  <c r="T136" i="15" s="1"/>
  <c r="T136" i="16" s="1"/>
  <c r="S136" i="6"/>
  <c r="S136" i="7" s="1"/>
  <c r="S136" i="8" s="1"/>
  <c r="S136" i="9" s="1"/>
  <c r="S136" i="10" s="1"/>
  <c r="S136" i="11" s="1"/>
  <c r="S136" i="12" s="1"/>
  <c r="S136" i="13" s="1"/>
  <c r="S136" i="14" s="1"/>
  <c r="S136" i="15" s="1"/>
  <c r="S136" i="16" s="1"/>
  <c r="T135" i="6"/>
  <c r="T135" i="7" s="1"/>
  <c r="T135" i="8" s="1"/>
  <c r="T135" i="9" s="1"/>
  <c r="T135" i="10" s="1"/>
  <c r="T135" i="11" s="1"/>
  <c r="T135" i="12" s="1"/>
  <c r="T135" i="13" s="1"/>
  <c r="T135" i="14" s="1"/>
  <c r="T135" i="15" s="1"/>
  <c r="T135" i="16" s="1"/>
  <c r="S135" i="6"/>
  <c r="S135" i="7" s="1"/>
  <c r="S135" i="8" s="1"/>
  <c r="S135" i="9" s="1"/>
  <c r="S135" i="10" s="1"/>
  <c r="S135" i="11" s="1"/>
  <c r="S135" i="12" s="1"/>
  <c r="S135" i="13" s="1"/>
  <c r="S135" i="14" s="1"/>
  <c r="S135" i="15" s="1"/>
  <c r="S135" i="16" s="1"/>
  <c r="T121" i="6"/>
  <c r="T121" i="7" s="1"/>
  <c r="T121" i="8" s="1"/>
  <c r="T121" i="9" s="1"/>
  <c r="T121" i="10" s="1"/>
  <c r="T121" i="11" s="1"/>
  <c r="T121" i="12" s="1"/>
  <c r="T121" i="13" s="1"/>
  <c r="T121" i="14" s="1"/>
  <c r="T121" i="15" s="1"/>
  <c r="T121" i="16" s="1"/>
  <c r="S121" i="6"/>
  <c r="S121" i="7" s="1"/>
  <c r="S121" i="8" s="1"/>
  <c r="S121" i="9" s="1"/>
  <c r="S121" i="10" s="1"/>
  <c r="S121" i="11" s="1"/>
  <c r="S121" i="12" s="1"/>
  <c r="S121" i="13" s="1"/>
  <c r="S121" i="14" s="1"/>
  <c r="S121" i="15" s="1"/>
  <c r="S121" i="16" s="1"/>
  <c r="T120" i="6"/>
  <c r="T120" i="7" s="1"/>
  <c r="T120" i="8" s="1"/>
  <c r="T120" i="9" s="1"/>
  <c r="T120" i="10" s="1"/>
  <c r="T120" i="11" s="1"/>
  <c r="T120" i="12" s="1"/>
  <c r="T120" i="13" s="1"/>
  <c r="T120" i="14" s="1"/>
  <c r="T120" i="15" s="1"/>
  <c r="T120" i="16" s="1"/>
  <c r="S120" i="6"/>
  <c r="S120" i="7" s="1"/>
  <c r="S120" i="8" s="1"/>
  <c r="S120" i="9" s="1"/>
  <c r="S120" i="10" s="1"/>
  <c r="S120" i="11" s="1"/>
  <c r="S120" i="12" s="1"/>
  <c r="S120" i="13" s="1"/>
  <c r="S120" i="14" s="1"/>
  <c r="S120" i="15" s="1"/>
  <c r="S120" i="16" s="1"/>
  <c r="T119" i="6"/>
  <c r="T119" i="7" s="1"/>
  <c r="T119" i="8" s="1"/>
  <c r="T119" i="9" s="1"/>
  <c r="T119" i="10" s="1"/>
  <c r="T119" i="11" s="1"/>
  <c r="T119" i="12" s="1"/>
  <c r="T119" i="13" s="1"/>
  <c r="T119" i="14" s="1"/>
  <c r="T119" i="15" s="1"/>
  <c r="T119" i="16" s="1"/>
  <c r="S119" i="6"/>
  <c r="S119" i="7" s="1"/>
  <c r="S119" i="8" s="1"/>
  <c r="S119" i="9" s="1"/>
  <c r="S119" i="10" s="1"/>
  <c r="S119" i="11" s="1"/>
  <c r="S119" i="12" s="1"/>
  <c r="S119" i="13" s="1"/>
  <c r="S119" i="14" s="1"/>
  <c r="S119" i="15" s="1"/>
  <c r="S119" i="16" s="1"/>
  <c r="T118" i="6"/>
  <c r="T118" i="7" s="1"/>
  <c r="T118" i="8" s="1"/>
  <c r="T118" i="9" s="1"/>
  <c r="T118" i="10" s="1"/>
  <c r="T118" i="11" s="1"/>
  <c r="T118" i="12" s="1"/>
  <c r="T118" i="13" s="1"/>
  <c r="T118" i="14" s="1"/>
  <c r="T118" i="15" s="1"/>
  <c r="T118" i="16" s="1"/>
  <c r="S118" i="6"/>
  <c r="S118" i="7" s="1"/>
  <c r="S118" i="8" s="1"/>
  <c r="S118" i="9" s="1"/>
  <c r="S118" i="10" s="1"/>
  <c r="S118" i="11" s="1"/>
  <c r="S118" i="12" s="1"/>
  <c r="S118" i="13" s="1"/>
  <c r="S118" i="14" s="1"/>
  <c r="S118" i="15" s="1"/>
  <c r="S118" i="16" s="1"/>
  <c r="T117" i="6"/>
  <c r="T117" i="7" s="1"/>
  <c r="T117" i="8" s="1"/>
  <c r="T117" i="9" s="1"/>
  <c r="T117" i="10" s="1"/>
  <c r="T117" i="11" s="1"/>
  <c r="T117" i="12" s="1"/>
  <c r="T117" i="13" s="1"/>
  <c r="T117" i="14" s="1"/>
  <c r="T117" i="15" s="1"/>
  <c r="T117" i="16" s="1"/>
  <c r="S117" i="6"/>
  <c r="S117" i="7" s="1"/>
  <c r="S117" i="8" s="1"/>
  <c r="S117" i="9" s="1"/>
  <c r="S117" i="10" s="1"/>
  <c r="S117" i="11" s="1"/>
  <c r="S117" i="12" s="1"/>
  <c r="S117" i="13" s="1"/>
  <c r="S117" i="14" s="1"/>
  <c r="S117" i="15" s="1"/>
  <c r="S117" i="16" s="1"/>
  <c r="T87" i="6"/>
  <c r="T87" i="7" s="1"/>
  <c r="T87" i="8" s="1"/>
  <c r="T87" i="9" s="1"/>
  <c r="T87" i="10" s="1"/>
  <c r="T87" i="11" s="1"/>
  <c r="T87" i="12" s="1"/>
  <c r="T87" i="13" s="1"/>
  <c r="T87" i="14" s="1"/>
  <c r="T87" i="15" s="1"/>
  <c r="T87" i="16" s="1"/>
  <c r="S87" i="6"/>
  <c r="S87" i="7" s="1"/>
  <c r="S87" i="8" s="1"/>
  <c r="S87" i="9" s="1"/>
  <c r="S87" i="10" s="1"/>
  <c r="S87" i="11" s="1"/>
  <c r="S87" i="12" s="1"/>
  <c r="S87" i="13" s="1"/>
  <c r="S87" i="14" s="1"/>
  <c r="S87" i="15" s="1"/>
  <c r="S87" i="16" s="1"/>
  <c r="AL197" i="6"/>
  <c r="AM197" i="6"/>
  <c r="AM196" i="6" s="1"/>
  <c r="AM195" i="6" s="1"/>
  <c r="AL197" i="7"/>
  <c r="AM197" i="7"/>
  <c r="AL197" i="8"/>
  <c r="AM197" i="8"/>
  <c r="AL197" i="9"/>
  <c r="AM197" i="9"/>
  <c r="AL197" i="10"/>
  <c r="AM197" i="10"/>
  <c r="AL197" i="11"/>
  <c r="AM197" i="11"/>
  <c r="AL197" i="12"/>
  <c r="AM197" i="12"/>
  <c r="AL197" i="13"/>
  <c r="AM197" i="13"/>
  <c r="AL197" i="14"/>
  <c r="AM197" i="14"/>
  <c r="AM196" i="14" s="1"/>
  <c r="AM195" i="14" s="1"/>
  <c r="AL197" i="15"/>
  <c r="AM197" i="15"/>
  <c r="AL197" i="16"/>
  <c r="AM197" i="16"/>
  <c r="AL197" i="5"/>
  <c r="AM197" i="5"/>
  <c r="Y197" i="5"/>
  <c r="AB197" i="5"/>
  <c r="AE197" i="5"/>
  <c r="G10" i="5"/>
  <c r="B82" i="6"/>
  <c r="B82" i="7"/>
  <c r="B82" i="8"/>
  <c r="B82" i="9"/>
  <c r="B82" i="10"/>
  <c r="B82" i="11"/>
  <c r="B82" i="12"/>
  <c r="B82" i="13"/>
  <c r="B82" i="14"/>
  <c r="B82" i="15"/>
  <c r="B82" i="16"/>
  <c r="B82" i="5"/>
  <c r="B79" i="6"/>
  <c r="B79" i="7"/>
  <c r="B79" i="8"/>
  <c r="B79" i="9"/>
  <c r="B79" i="10"/>
  <c r="B79" i="11"/>
  <c r="B79" i="12"/>
  <c r="B79" i="13"/>
  <c r="B79" i="14"/>
  <c r="B79" i="15"/>
  <c r="B79" i="16"/>
  <c r="B79" i="5"/>
  <c r="B76" i="6"/>
  <c r="B76" i="7"/>
  <c r="B76" i="8"/>
  <c r="B76" i="9"/>
  <c r="B76" i="10"/>
  <c r="B76" i="11"/>
  <c r="B76" i="12"/>
  <c r="B76" i="13"/>
  <c r="B76" i="14"/>
  <c r="B76" i="15"/>
  <c r="B76" i="16"/>
  <c r="B76" i="5"/>
  <c r="B73" i="6"/>
  <c r="B73" i="7"/>
  <c r="B73" i="8"/>
  <c r="B73" i="9"/>
  <c r="B73" i="10"/>
  <c r="B73" i="11"/>
  <c r="B73" i="12"/>
  <c r="B73" i="13"/>
  <c r="B73" i="14"/>
  <c r="B73" i="15"/>
  <c r="B73" i="16"/>
  <c r="B73" i="5"/>
  <c r="B70" i="6"/>
  <c r="B70" i="7"/>
  <c r="B70" i="8"/>
  <c r="B70" i="9"/>
  <c r="B70" i="10"/>
  <c r="B70" i="11"/>
  <c r="B70" i="12"/>
  <c r="B70" i="13"/>
  <c r="B70" i="14"/>
  <c r="B70" i="15"/>
  <c r="B70" i="16"/>
  <c r="B70" i="5"/>
  <c r="B67" i="6"/>
  <c r="B67" i="7"/>
  <c r="B67" i="8"/>
  <c r="B67" i="9"/>
  <c r="B67" i="10"/>
  <c r="B67" i="11"/>
  <c r="B67" i="12"/>
  <c r="B67" i="13"/>
  <c r="B67" i="14"/>
  <c r="B67" i="15"/>
  <c r="B67" i="16"/>
  <c r="B67" i="5"/>
  <c r="B64" i="6"/>
  <c r="B64" i="7"/>
  <c r="B64" i="8"/>
  <c r="B64" i="9"/>
  <c r="B64" i="10"/>
  <c r="B64" i="11"/>
  <c r="B64" i="12"/>
  <c r="B64" i="13"/>
  <c r="B64" i="14"/>
  <c r="B64" i="15"/>
  <c r="B64" i="16"/>
  <c r="B64" i="5"/>
  <c r="B61" i="6"/>
  <c r="B61" i="7"/>
  <c r="B61" i="8"/>
  <c r="B61" i="9"/>
  <c r="B61" i="10"/>
  <c r="B61" i="11"/>
  <c r="B61" i="12"/>
  <c r="B61" i="13"/>
  <c r="B61" i="14"/>
  <c r="B61" i="15"/>
  <c r="B61" i="16"/>
  <c r="B61" i="5"/>
  <c r="B58" i="6"/>
  <c r="B58" i="7"/>
  <c r="B58" i="8"/>
  <c r="B58" i="9"/>
  <c r="B58" i="10"/>
  <c r="B58" i="11"/>
  <c r="B58" i="12"/>
  <c r="B58" i="13"/>
  <c r="B58" i="14"/>
  <c r="B58" i="15"/>
  <c r="B58" i="16"/>
  <c r="B58" i="5"/>
  <c r="B55" i="6"/>
  <c r="B55" i="7"/>
  <c r="B55" i="8"/>
  <c r="B55" i="9"/>
  <c r="B55" i="10"/>
  <c r="B55" i="11"/>
  <c r="B55" i="12"/>
  <c r="B55" i="13"/>
  <c r="B55" i="14"/>
  <c r="B55" i="15"/>
  <c r="B55" i="16"/>
  <c r="B55" i="5"/>
  <c r="B52" i="6"/>
  <c r="B52" i="7"/>
  <c r="B52" i="8"/>
  <c r="B52" i="9"/>
  <c r="B52" i="10"/>
  <c r="B52" i="11"/>
  <c r="B52" i="12"/>
  <c r="B52" i="13"/>
  <c r="B52" i="14"/>
  <c r="B52" i="15"/>
  <c r="B52" i="16"/>
  <c r="B52" i="5"/>
  <c r="B49" i="6"/>
  <c r="B49" i="7"/>
  <c r="B49" i="8"/>
  <c r="B49" i="9"/>
  <c r="B49" i="10"/>
  <c r="B49" i="11"/>
  <c r="B49" i="12"/>
  <c r="B49" i="13"/>
  <c r="B49" i="14"/>
  <c r="B49" i="15"/>
  <c r="B49" i="16"/>
  <c r="B49" i="5"/>
  <c r="B46" i="6"/>
  <c r="B46" i="7"/>
  <c r="B46" i="8"/>
  <c r="B46" i="9"/>
  <c r="B46" i="10"/>
  <c r="B46" i="11"/>
  <c r="B46" i="12"/>
  <c r="B46" i="13"/>
  <c r="B46" i="14"/>
  <c r="B46" i="15"/>
  <c r="B46" i="16"/>
  <c r="B46" i="5"/>
  <c r="B43" i="6"/>
  <c r="B43" i="7"/>
  <c r="B43" i="8"/>
  <c r="B43" i="9"/>
  <c r="B43" i="10"/>
  <c r="B43" i="11"/>
  <c r="B43" i="12"/>
  <c r="B43" i="13"/>
  <c r="B43" i="14"/>
  <c r="B43" i="15"/>
  <c r="B43" i="16"/>
  <c r="B43" i="5"/>
  <c r="B36" i="6"/>
  <c r="B36" i="7"/>
  <c r="B36" i="8"/>
  <c r="B36" i="9"/>
  <c r="B36" i="10"/>
  <c r="B36" i="11"/>
  <c r="B36" i="12"/>
  <c r="B36" i="13"/>
  <c r="B36" i="14"/>
  <c r="B36" i="15"/>
  <c r="B36" i="16"/>
  <c r="B36" i="5"/>
  <c r="B33" i="6"/>
  <c r="B33" i="7"/>
  <c r="B33" i="8"/>
  <c r="B33" i="9"/>
  <c r="B33" i="10"/>
  <c r="B33" i="11"/>
  <c r="B33" i="12"/>
  <c r="B33" i="13"/>
  <c r="B33" i="14"/>
  <c r="B33" i="15"/>
  <c r="B33" i="16"/>
  <c r="B33" i="5"/>
  <c r="B30" i="6"/>
  <c r="B30" i="7"/>
  <c r="B30" i="8"/>
  <c r="B30" i="9"/>
  <c r="B30" i="10"/>
  <c r="B30" i="11"/>
  <c r="B30" i="12"/>
  <c r="B30" i="13"/>
  <c r="B30" i="14"/>
  <c r="B30" i="15"/>
  <c r="B30" i="16"/>
  <c r="B30" i="5"/>
  <c r="B26" i="6"/>
  <c r="B26" i="7"/>
  <c r="B26" i="8"/>
  <c r="B26" i="9"/>
  <c r="B26" i="10"/>
  <c r="B26" i="11"/>
  <c r="B26" i="12"/>
  <c r="B26" i="13"/>
  <c r="B26" i="14"/>
  <c r="B26" i="15"/>
  <c r="B26" i="16"/>
  <c r="B26" i="5"/>
  <c r="B23" i="6"/>
  <c r="B23" i="7"/>
  <c r="B23" i="8"/>
  <c r="B23" i="9"/>
  <c r="B23" i="10"/>
  <c r="B23" i="11"/>
  <c r="B23" i="12"/>
  <c r="B23" i="13"/>
  <c r="B23" i="14"/>
  <c r="B23" i="15"/>
  <c r="B23" i="16"/>
  <c r="B23" i="5"/>
  <c r="B24" i="6"/>
  <c r="B83" i="6"/>
  <c r="B83" i="7" s="1"/>
  <c r="B83" i="8" s="1"/>
  <c r="B83" i="9" s="1"/>
  <c r="B83" i="10" s="1"/>
  <c r="B83" i="11" s="1"/>
  <c r="B83" i="12" s="1"/>
  <c r="B83" i="13" s="1"/>
  <c r="B83" i="14" s="1"/>
  <c r="B83" i="15" s="1"/>
  <c r="B83" i="16" s="1"/>
  <c r="B81" i="6"/>
  <c r="B81" i="7" s="1"/>
  <c r="B81" i="8" s="1"/>
  <c r="B81" i="9" s="1"/>
  <c r="B81" i="10" s="1"/>
  <c r="B81" i="11" s="1"/>
  <c r="B81" i="12" s="1"/>
  <c r="B81" i="13" s="1"/>
  <c r="B81" i="14" s="1"/>
  <c r="B81" i="15" s="1"/>
  <c r="B81" i="16" s="1"/>
  <c r="B80" i="6"/>
  <c r="B80" i="7" s="1"/>
  <c r="B80" i="8" s="1"/>
  <c r="B80" i="9" s="1"/>
  <c r="B80" i="10" s="1"/>
  <c r="B80" i="11" s="1"/>
  <c r="B80" i="12" s="1"/>
  <c r="B80" i="13" s="1"/>
  <c r="B80" i="14" s="1"/>
  <c r="B80" i="15" s="1"/>
  <c r="B80" i="16" s="1"/>
  <c r="B78" i="6"/>
  <c r="B78" i="7" s="1"/>
  <c r="B78" i="8" s="1"/>
  <c r="B78" i="9" s="1"/>
  <c r="B78" i="10" s="1"/>
  <c r="B78" i="11" s="1"/>
  <c r="B78" i="12" s="1"/>
  <c r="B78" i="13" s="1"/>
  <c r="B78" i="14" s="1"/>
  <c r="B78" i="15" s="1"/>
  <c r="B78" i="16" s="1"/>
  <c r="B77" i="6"/>
  <c r="B77" i="7" s="1"/>
  <c r="B77" i="8" s="1"/>
  <c r="B77" i="9" s="1"/>
  <c r="B77" i="10" s="1"/>
  <c r="B77" i="11" s="1"/>
  <c r="B77" i="12" s="1"/>
  <c r="B77" i="13" s="1"/>
  <c r="B77" i="14" s="1"/>
  <c r="B77" i="15" s="1"/>
  <c r="B77" i="16" s="1"/>
  <c r="B75" i="6"/>
  <c r="B75" i="7" s="1"/>
  <c r="B75" i="8" s="1"/>
  <c r="B75" i="9" s="1"/>
  <c r="B75" i="10" s="1"/>
  <c r="B75" i="11" s="1"/>
  <c r="B75" i="12" s="1"/>
  <c r="B75" i="13" s="1"/>
  <c r="B75" i="14" s="1"/>
  <c r="B75" i="15" s="1"/>
  <c r="B75" i="16" s="1"/>
  <c r="B74" i="6"/>
  <c r="B74" i="7" s="1"/>
  <c r="B74" i="8" s="1"/>
  <c r="B74" i="9" s="1"/>
  <c r="B74" i="10" s="1"/>
  <c r="B74" i="11" s="1"/>
  <c r="B74" i="12" s="1"/>
  <c r="B74" i="13" s="1"/>
  <c r="B74" i="14" s="1"/>
  <c r="B74" i="15" s="1"/>
  <c r="B74" i="16" s="1"/>
  <c r="B72" i="6"/>
  <c r="B72" i="7" s="1"/>
  <c r="B72" i="8" s="1"/>
  <c r="B72" i="9" s="1"/>
  <c r="B72" i="10" s="1"/>
  <c r="B72" i="11" s="1"/>
  <c r="B72" i="12" s="1"/>
  <c r="B72" i="13" s="1"/>
  <c r="B72" i="14" s="1"/>
  <c r="B72" i="15" s="1"/>
  <c r="B72" i="16" s="1"/>
  <c r="B71" i="6"/>
  <c r="B71" i="7" s="1"/>
  <c r="B71" i="8" s="1"/>
  <c r="B71" i="9" s="1"/>
  <c r="B71" i="10" s="1"/>
  <c r="B71" i="11" s="1"/>
  <c r="B71" i="12" s="1"/>
  <c r="B71" i="13" s="1"/>
  <c r="B71" i="14" s="1"/>
  <c r="B71" i="15" s="1"/>
  <c r="B71" i="16" s="1"/>
  <c r="B69" i="6"/>
  <c r="B69" i="7" s="1"/>
  <c r="B69" i="8" s="1"/>
  <c r="B69" i="9" s="1"/>
  <c r="B69" i="10" s="1"/>
  <c r="B69" i="11" s="1"/>
  <c r="B69" i="12" s="1"/>
  <c r="B69" i="13" s="1"/>
  <c r="B69" i="14" s="1"/>
  <c r="B69" i="15" s="1"/>
  <c r="B69" i="16" s="1"/>
  <c r="B68" i="6"/>
  <c r="B68" i="7" s="1"/>
  <c r="B68" i="8" s="1"/>
  <c r="B68" i="9" s="1"/>
  <c r="B68" i="10" s="1"/>
  <c r="B68" i="11" s="1"/>
  <c r="B68" i="12" s="1"/>
  <c r="B68" i="13" s="1"/>
  <c r="B68" i="14" s="1"/>
  <c r="B68" i="15" s="1"/>
  <c r="B68" i="16" s="1"/>
  <c r="B66" i="6"/>
  <c r="B66" i="7" s="1"/>
  <c r="B66" i="8" s="1"/>
  <c r="B66" i="9" s="1"/>
  <c r="B66" i="10" s="1"/>
  <c r="B66" i="11" s="1"/>
  <c r="B66" i="12" s="1"/>
  <c r="B66" i="13" s="1"/>
  <c r="B66" i="14" s="1"/>
  <c r="B66" i="15" s="1"/>
  <c r="B66" i="16" s="1"/>
  <c r="B65" i="6"/>
  <c r="B65" i="7" s="1"/>
  <c r="B65" i="8" s="1"/>
  <c r="B65" i="9" s="1"/>
  <c r="B65" i="10" s="1"/>
  <c r="B65" i="11" s="1"/>
  <c r="B65" i="12" s="1"/>
  <c r="B65" i="13" s="1"/>
  <c r="B65" i="14" s="1"/>
  <c r="B65" i="15" s="1"/>
  <c r="B65" i="16" s="1"/>
  <c r="B63" i="6"/>
  <c r="B63" i="7" s="1"/>
  <c r="B63" i="8" s="1"/>
  <c r="B63" i="9" s="1"/>
  <c r="B63" i="10" s="1"/>
  <c r="B63" i="11" s="1"/>
  <c r="B63" i="12" s="1"/>
  <c r="B63" i="13" s="1"/>
  <c r="B63" i="14" s="1"/>
  <c r="B63" i="15" s="1"/>
  <c r="B63" i="16" s="1"/>
  <c r="B62" i="6"/>
  <c r="B62" i="7" s="1"/>
  <c r="B62" i="8" s="1"/>
  <c r="B62" i="9" s="1"/>
  <c r="B62" i="10" s="1"/>
  <c r="B62" i="11" s="1"/>
  <c r="B62" i="12" s="1"/>
  <c r="B62" i="13" s="1"/>
  <c r="B62" i="14" s="1"/>
  <c r="B62" i="15" s="1"/>
  <c r="B62" i="16" s="1"/>
  <c r="B60" i="6"/>
  <c r="B60" i="7" s="1"/>
  <c r="B60" i="8" s="1"/>
  <c r="B60" i="9" s="1"/>
  <c r="B60" i="10" s="1"/>
  <c r="B60" i="11" s="1"/>
  <c r="B60" i="12" s="1"/>
  <c r="B60" i="13" s="1"/>
  <c r="B60" i="14" s="1"/>
  <c r="B60" i="15" s="1"/>
  <c r="B60" i="16" s="1"/>
  <c r="B59" i="6"/>
  <c r="B59" i="7" s="1"/>
  <c r="B59" i="8" s="1"/>
  <c r="B59" i="9" s="1"/>
  <c r="B59" i="10" s="1"/>
  <c r="B59" i="11" s="1"/>
  <c r="B59" i="12" s="1"/>
  <c r="B59" i="13" s="1"/>
  <c r="B59" i="14" s="1"/>
  <c r="B59" i="15" s="1"/>
  <c r="B59" i="16" s="1"/>
  <c r="B57" i="6"/>
  <c r="B57" i="7" s="1"/>
  <c r="B57" i="8" s="1"/>
  <c r="B57" i="9" s="1"/>
  <c r="B57" i="10" s="1"/>
  <c r="B57" i="11" s="1"/>
  <c r="B57" i="12" s="1"/>
  <c r="B57" i="13" s="1"/>
  <c r="B57" i="14" s="1"/>
  <c r="B57" i="15" s="1"/>
  <c r="B57" i="16" s="1"/>
  <c r="B56" i="6"/>
  <c r="B56" i="7" s="1"/>
  <c r="B56" i="8" s="1"/>
  <c r="B56" i="9" s="1"/>
  <c r="B56" i="10" s="1"/>
  <c r="B56" i="11" s="1"/>
  <c r="B56" i="12" s="1"/>
  <c r="B56" i="13" s="1"/>
  <c r="B56" i="14" s="1"/>
  <c r="B56" i="15" s="1"/>
  <c r="B56" i="16" s="1"/>
  <c r="B54" i="6"/>
  <c r="B54" i="7" s="1"/>
  <c r="B54" i="8" s="1"/>
  <c r="B54" i="9" s="1"/>
  <c r="B54" i="10" s="1"/>
  <c r="B54" i="11" s="1"/>
  <c r="B54" i="12" s="1"/>
  <c r="B54" i="13" s="1"/>
  <c r="B54" i="14" s="1"/>
  <c r="B54" i="15" s="1"/>
  <c r="B54" i="16" s="1"/>
  <c r="B53" i="6"/>
  <c r="B53" i="7" s="1"/>
  <c r="B53" i="8" s="1"/>
  <c r="B53" i="9" s="1"/>
  <c r="B53" i="10" s="1"/>
  <c r="B53" i="11" s="1"/>
  <c r="B53" i="12" s="1"/>
  <c r="B53" i="13" s="1"/>
  <c r="B53" i="14" s="1"/>
  <c r="B53" i="15" s="1"/>
  <c r="B53" i="16" s="1"/>
  <c r="B51" i="6"/>
  <c r="B51" i="7" s="1"/>
  <c r="B51" i="8" s="1"/>
  <c r="B51" i="9" s="1"/>
  <c r="B51" i="10" s="1"/>
  <c r="B51" i="11" s="1"/>
  <c r="B51" i="12" s="1"/>
  <c r="B51" i="13" s="1"/>
  <c r="B51" i="14" s="1"/>
  <c r="B51" i="15" s="1"/>
  <c r="B51" i="16" s="1"/>
  <c r="B50" i="6"/>
  <c r="B50" i="7" s="1"/>
  <c r="B50" i="8" s="1"/>
  <c r="B50" i="9" s="1"/>
  <c r="B50" i="10" s="1"/>
  <c r="B50" i="11" s="1"/>
  <c r="B50" i="12" s="1"/>
  <c r="B50" i="13" s="1"/>
  <c r="B50" i="14" s="1"/>
  <c r="B50" i="15" s="1"/>
  <c r="B50" i="16" s="1"/>
  <c r="B48" i="6"/>
  <c r="B48" i="7" s="1"/>
  <c r="B48" i="8" s="1"/>
  <c r="B48" i="9" s="1"/>
  <c r="B48" i="10" s="1"/>
  <c r="B48" i="11" s="1"/>
  <c r="B48" i="12" s="1"/>
  <c r="B48" i="13" s="1"/>
  <c r="B48" i="14" s="1"/>
  <c r="B48" i="15" s="1"/>
  <c r="B48" i="16" s="1"/>
  <c r="B47" i="6"/>
  <c r="B47" i="7" s="1"/>
  <c r="B47" i="8" s="1"/>
  <c r="B47" i="9" s="1"/>
  <c r="B47" i="10" s="1"/>
  <c r="B47" i="11" s="1"/>
  <c r="B47" i="12" s="1"/>
  <c r="B47" i="13" s="1"/>
  <c r="B47" i="14" s="1"/>
  <c r="B47" i="15" s="1"/>
  <c r="B47" i="16" s="1"/>
  <c r="B45" i="6"/>
  <c r="B45" i="7" s="1"/>
  <c r="B45" i="8" s="1"/>
  <c r="B45" i="9" s="1"/>
  <c r="B45" i="10" s="1"/>
  <c r="B45" i="11" s="1"/>
  <c r="B45" i="12" s="1"/>
  <c r="B45" i="13" s="1"/>
  <c r="B45" i="14" s="1"/>
  <c r="B45" i="15" s="1"/>
  <c r="B45" i="16" s="1"/>
  <c r="B44" i="6"/>
  <c r="B44" i="7" s="1"/>
  <c r="B44" i="8" s="1"/>
  <c r="B44" i="9" s="1"/>
  <c r="B44" i="10" s="1"/>
  <c r="B44" i="11" s="1"/>
  <c r="B44" i="12" s="1"/>
  <c r="B44" i="13" s="1"/>
  <c r="B44" i="14" s="1"/>
  <c r="B44" i="15" s="1"/>
  <c r="B44" i="16" s="1"/>
  <c r="B42" i="6"/>
  <c r="B42" i="7" s="1"/>
  <c r="B42" i="8" s="1"/>
  <c r="B42" i="9" s="1"/>
  <c r="B42" i="10" s="1"/>
  <c r="B42" i="11" s="1"/>
  <c r="B42" i="12" s="1"/>
  <c r="B42" i="13" s="1"/>
  <c r="B42" i="14" s="1"/>
  <c r="B42" i="15" s="1"/>
  <c r="B42" i="16" s="1"/>
  <c r="B41" i="6"/>
  <c r="B41" i="7" s="1"/>
  <c r="B37" i="6"/>
  <c r="B37" i="7" s="1"/>
  <c r="B37" i="8" s="1"/>
  <c r="B37" i="9" s="1"/>
  <c r="B37" i="10" s="1"/>
  <c r="B37" i="11" s="1"/>
  <c r="B37" i="12" s="1"/>
  <c r="B37" i="13" s="1"/>
  <c r="B37" i="14" s="1"/>
  <c r="B37" i="15" s="1"/>
  <c r="B37" i="16" s="1"/>
  <c r="B35" i="6"/>
  <c r="B35" i="7" s="1"/>
  <c r="B35" i="8" s="1"/>
  <c r="B35" i="9" s="1"/>
  <c r="B35" i="10" s="1"/>
  <c r="B35" i="11" s="1"/>
  <c r="B35" i="12" s="1"/>
  <c r="B35" i="13" s="1"/>
  <c r="B35" i="14" s="1"/>
  <c r="B35" i="15" s="1"/>
  <c r="B35" i="16" s="1"/>
  <c r="B34" i="6"/>
  <c r="B34" i="7" s="1"/>
  <c r="B34" i="8" s="1"/>
  <c r="B34" i="9" s="1"/>
  <c r="B34" i="10" s="1"/>
  <c r="B34" i="11" s="1"/>
  <c r="B34" i="12" s="1"/>
  <c r="B34" i="13" s="1"/>
  <c r="B34" i="14" s="1"/>
  <c r="B34" i="15" s="1"/>
  <c r="B34" i="16" s="1"/>
  <c r="B32" i="6"/>
  <c r="B32" i="7" s="1"/>
  <c r="B32" i="8" s="1"/>
  <c r="B32" i="9" s="1"/>
  <c r="B32" i="10" s="1"/>
  <c r="B32" i="11" s="1"/>
  <c r="B32" i="12" s="1"/>
  <c r="B32" i="13" s="1"/>
  <c r="B32" i="14" s="1"/>
  <c r="B32" i="15" s="1"/>
  <c r="B32" i="16" s="1"/>
  <c r="B31" i="6"/>
  <c r="B31" i="7" s="1"/>
  <c r="B31" i="8" s="1"/>
  <c r="B31" i="9" s="1"/>
  <c r="B31" i="10" s="1"/>
  <c r="B31" i="11" s="1"/>
  <c r="B31" i="12" s="1"/>
  <c r="B31" i="13" s="1"/>
  <c r="B31" i="14" s="1"/>
  <c r="B31" i="15" s="1"/>
  <c r="B31" i="16" s="1"/>
  <c r="B29" i="6"/>
  <c r="B29" i="7" s="1"/>
  <c r="B29" i="8" s="1"/>
  <c r="B29" i="9" s="1"/>
  <c r="B29" i="10" s="1"/>
  <c r="B29" i="11" s="1"/>
  <c r="B29" i="12" s="1"/>
  <c r="B29" i="13" s="1"/>
  <c r="B29" i="14" s="1"/>
  <c r="B29" i="15" s="1"/>
  <c r="B29" i="16" s="1"/>
  <c r="B28" i="6"/>
  <c r="B28" i="7" s="1"/>
  <c r="B28" i="8" s="1"/>
  <c r="B28" i="9" s="1"/>
  <c r="B28" i="10" s="1"/>
  <c r="B28" i="11" s="1"/>
  <c r="B28" i="12" s="1"/>
  <c r="B28" i="13" s="1"/>
  <c r="B28" i="14" s="1"/>
  <c r="B28" i="15" s="1"/>
  <c r="B28" i="16" s="1"/>
  <c r="B27" i="6"/>
  <c r="B27" i="7" s="1"/>
  <c r="B27" i="8" s="1"/>
  <c r="B27" i="9" s="1"/>
  <c r="B27" i="10" s="1"/>
  <c r="B27" i="11" s="1"/>
  <c r="B27" i="12" s="1"/>
  <c r="B27" i="13" s="1"/>
  <c r="B27" i="14" s="1"/>
  <c r="B27" i="15" s="1"/>
  <c r="B27" i="16" s="1"/>
  <c r="B25" i="6"/>
  <c r="B25" i="7" s="1"/>
  <c r="B25" i="8" s="1"/>
  <c r="B25" i="9" s="1"/>
  <c r="B25" i="10" s="1"/>
  <c r="B25" i="11" s="1"/>
  <c r="B25" i="12" s="1"/>
  <c r="B25" i="13" s="1"/>
  <c r="B25" i="14" s="1"/>
  <c r="B25" i="15" s="1"/>
  <c r="B25" i="16" s="1"/>
  <c r="B22" i="6"/>
  <c r="B22" i="7" s="1"/>
  <c r="B22" i="8" s="1"/>
  <c r="B22" i="9" s="1"/>
  <c r="B22" i="10" s="1"/>
  <c r="B22" i="11" s="1"/>
  <c r="B22" i="12" s="1"/>
  <c r="B22" i="13" s="1"/>
  <c r="B22" i="14" s="1"/>
  <c r="B22" i="15" s="1"/>
  <c r="B22" i="16" s="1"/>
  <c r="B21" i="6"/>
  <c r="B21" i="7" s="1"/>
  <c r="B21" i="8" s="1"/>
  <c r="B21" i="9" s="1"/>
  <c r="B21" i="10" s="1"/>
  <c r="B21" i="11" s="1"/>
  <c r="B21" i="12" s="1"/>
  <c r="B21" i="13" s="1"/>
  <c r="B21" i="14" s="1"/>
  <c r="B21" i="15" s="1"/>
  <c r="B21" i="16" s="1"/>
  <c r="B20" i="6"/>
  <c r="B20" i="7" s="1"/>
  <c r="B20" i="8" s="1"/>
  <c r="B20" i="9" s="1"/>
  <c r="B20" i="10" s="1"/>
  <c r="B20" i="11" s="1"/>
  <c r="B20" i="12" s="1"/>
  <c r="B20" i="13" s="1"/>
  <c r="B20" i="14" s="1"/>
  <c r="B20" i="15" s="1"/>
  <c r="B20" i="16" s="1"/>
  <c r="B19" i="6"/>
  <c r="B19" i="7" s="1"/>
  <c r="B19" i="8" s="1"/>
  <c r="B19" i="9" s="1"/>
  <c r="B19" i="10" s="1"/>
  <c r="B19" i="11" s="1"/>
  <c r="B19" i="12" s="1"/>
  <c r="B19" i="13" s="1"/>
  <c r="B19" i="14" s="1"/>
  <c r="B19" i="15" s="1"/>
  <c r="B19" i="16" s="1"/>
  <c r="B18" i="6"/>
  <c r="B18" i="7" s="1"/>
  <c r="B18" i="8" s="1"/>
  <c r="B18" i="9" s="1"/>
  <c r="B18" i="10" s="1"/>
  <c r="B18" i="11" s="1"/>
  <c r="B18" i="12" s="1"/>
  <c r="B18" i="13" s="1"/>
  <c r="B18" i="14" s="1"/>
  <c r="B18" i="15" s="1"/>
  <c r="B18" i="16" s="1"/>
  <c r="B16" i="6"/>
  <c r="B16" i="7" s="1"/>
  <c r="B16" i="8" s="1"/>
  <c r="B16" i="9" s="1"/>
  <c r="B16" i="10" s="1"/>
  <c r="B16" i="11" s="1"/>
  <c r="B16" i="12" s="1"/>
  <c r="B16" i="13" s="1"/>
  <c r="B16" i="14" s="1"/>
  <c r="B16" i="15" s="1"/>
  <c r="B16" i="16" s="1"/>
  <c r="B10" i="6"/>
  <c r="B10" i="7" s="1"/>
  <c r="B10" i="8" s="1"/>
  <c r="B10" i="9" s="1"/>
  <c r="B10" i="10" s="1"/>
  <c r="B10" i="11" s="1"/>
  <c r="B10" i="12" s="1"/>
  <c r="B10" i="13" s="1"/>
  <c r="B10" i="14" s="1"/>
  <c r="B10" i="15" s="1"/>
  <c r="B10" i="16" s="1"/>
  <c r="C1" i="5"/>
  <c r="AL259" i="6"/>
  <c r="AL259" i="7"/>
  <c r="AL259" i="8"/>
  <c r="AL259" i="10"/>
  <c r="AL259" i="11"/>
  <c r="AL259" i="12"/>
  <c r="AL259" i="13"/>
  <c r="AL259" i="14"/>
  <c r="AL259" i="15"/>
  <c r="AL259" i="16"/>
  <c r="AL259" i="5"/>
  <c r="A10" i="6"/>
  <c r="A10" i="7" s="1"/>
  <c r="A10" i="8" s="1"/>
  <c r="A10" i="9" s="1"/>
  <c r="A10" i="10" s="1"/>
  <c r="A10" i="11" s="1"/>
  <c r="A10" i="12" s="1"/>
  <c r="A10" i="13" s="1"/>
  <c r="A10" i="14" s="1"/>
  <c r="A10" i="15" s="1"/>
  <c r="A10" i="16" s="1"/>
  <c r="A12" i="6"/>
  <c r="A12" i="7" s="1"/>
  <c r="A12" i="8" s="1"/>
  <c r="A12" i="9" s="1"/>
  <c r="A12" i="10" s="1"/>
  <c r="A12" i="11" s="1"/>
  <c r="A12" i="12" s="1"/>
  <c r="A12" i="13" s="1"/>
  <c r="A12" i="14" s="1"/>
  <c r="A12" i="15" s="1"/>
  <c r="A12" i="16" s="1"/>
  <c r="A13" i="6"/>
  <c r="A13" i="7" s="1"/>
  <c r="A13" i="8" s="1"/>
  <c r="A13" i="9" s="1"/>
  <c r="A13" i="10" s="1"/>
  <c r="A13" i="11" s="1"/>
  <c r="A13" i="12" s="1"/>
  <c r="A13" i="13" s="1"/>
  <c r="A13" i="14" s="1"/>
  <c r="A13" i="15" s="1"/>
  <c r="A13" i="16" s="1"/>
  <c r="A14" i="6"/>
  <c r="A14" i="7" s="1"/>
  <c r="A14" i="8" s="1"/>
  <c r="A14" i="9" s="1"/>
  <c r="A14" i="10" s="1"/>
  <c r="A14" i="11" s="1"/>
  <c r="A14" i="12" s="1"/>
  <c r="A14" i="13" s="1"/>
  <c r="A14" i="14" s="1"/>
  <c r="A14" i="15" s="1"/>
  <c r="A14" i="16" s="1"/>
  <c r="A15" i="6"/>
  <c r="A15" i="7" s="1"/>
  <c r="A15" i="8" s="1"/>
  <c r="A15" i="9" s="1"/>
  <c r="A15" i="10" s="1"/>
  <c r="A15" i="11" s="1"/>
  <c r="A15" i="12" s="1"/>
  <c r="A15" i="13" s="1"/>
  <c r="A15" i="14" s="1"/>
  <c r="A15" i="15" s="1"/>
  <c r="A15" i="16" s="1"/>
  <c r="A16" i="6"/>
  <c r="A16" i="7" s="1"/>
  <c r="A16" i="8" s="1"/>
  <c r="A16" i="9" s="1"/>
  <c r="A16" i="10" s="1"/>
  <c r="A16" i="11" s="1"/>
  <c r="A16" i="12" s="1"/>
  <c r="A16" i="13" s="1"/>
  <c r="A16" i="14" s="1"/>
  <c r="A16" i="15" s="1"/>
  <c r="A16" i="16" s="1"/>
  <c r="A18" i="6"/>
  <c r="A18" i="7" s="1"/>
  <c r="A18" i="8" s="1"/>
  <c r="A18" i="9" s="1"/>
  <c r="A18" i="10" s="1"/>
  <c r="A18" i="11" s="1"/>
  <c r="A18" i="12" s="1"/>
  <c r="A18" i="13" s="1"/>
  <c r="A18" i="14" s="1"/>
  <c r="A18" i="15" s="1"/>
  <c r="A18" i="16" s="1"/>
  <c r="A19" i="6"/>
  <c r="A19" i="7" s="1"/>
  <c r="A19" i="8" s="1"/>
  <c r="A19" i="9" s="1"/>
  <c r="A19" i="10" s="1"/>
  <c r="A19" i="11" s="1"/>
  <c r="A19" i="12" s="1"/>
  <c r="A19" i="13" s="1"/>
  <c r="A19" i="14" s="1"/>
  <c r="A19" i="15" s="1"/>
  <c r="A19" i="16" s="1"/>
  <c r="A20" i="6"/>
  <c r="A20" i="7" s="1"/>
  <c r="A20" i="8" s="1"/>
  <c r="A20" i="9" s="1"/>
  <c r="A20" i="10" s="1"/>
  <c r="A20" i="11" s="1"/>
  <c r="A20" i="12" s="1"/>
  <c r="A20" i="13" s="1"/>
  <c r="A20" i="14" s="1"/>
  <c r="A20" i="15" s="1"/>
  <c r="A20" i="16" s="1"/>
  <c r="A21" i="6"/>
  <c r="A21" i="7" s="1"/>
  <c r="A21" i="8" s="1"/>
  <c r="A21" i="9" s="1"/>
  <c r="A21" i="10" s="1"/>
  <c r="A21" i="11" s="1"/>
  <c r="A21" i="12" s="1"/>
  <c r="A21" i="13" s="1"/>
  <c r="A21" i="14" s="1"/>
  <c r="A21" i="15" s="1"/>
  <c r="A21" i="16" s="1"/>
  <c r="A22" i="6"/>
  <c r="A22" i="7" s="1"/>
  <c r="A22" i="8" s="1"/>
  <c r="A22" i="9" s="1"/>
  <c r="A22" i="10" s="1"/>
  <c r="A22" i="11" s="1"/>
  <c r="A22" i="12" s="1"/>
  <c r="A22" i="13" s="1"/>
  <c r="A22" i="14" s="1"/>
  <c r="A22" i="15" s="1"/>
  <c r="A22" i="16" s="1"/>
  <c r="A23" i="6"/>
  <c r="A23" i="7" s="1"/>
  <c r="A23" i="8" s="1"/>
  <c r="A23" i="9" s="1"/>
  <c r="A23" i="10" s="1"/>
  <c r="A23" i="11" s="1"/>
  <c r="A23" i="12" s="1"/>
  <c r="A23" i="13" s="1"/>
  <c r="A23" i="14" s="1"/>
  <c r="A23" i="15" s="1"/>
  <c r="A23" i="16" s="1"/>
  <c r="A24" i="6"/>
  <c r="A24" i="7" s="1"/>
  <c r="A24" i="8" s="1"/>
  <c r="A24" i="9" s="1"/>
  <c r="A24" i="10" s="1"/>
  <c r="A24" i="11" s="1"/>
  <c r="A24" i="12" s="1"/>
  <c r="A24" i="13" s="1"/>
  <c r="A24" i="14" s="1"/>
  <c r="A24" i="15" s="1"/>
  <c r="A24" i="16" s="1"/>
  <c r="A25" i="6"/>
  <c r="A25" i="7" s="1"/>
  <c r="A25" i="8" s="1"/>
  <c r="A25" i="9" s="1"/>
  <c r="A25" i="10" s="1"/>
  <c r="A25" i="11" s="1"/>
  <c r="A25" i="12" s="1"/>
  <c r="A25" i="13" s="1"/>
  <c r="A25" i="14" s="1"/>
  <c r="A25" i="15" s="1"/>
  <c r="A25" i="16" s="1"/>
  <c r="A26" i="6"/>
  <c r="A26" i="7" s="1"/>
  <c r="A26" i="8" s="1"/>
  <c r="A26" i="9" s="1"/>
  <c r="A26" i="10" s="1"/>
  <c r="A26" i="11" s="1"/>
  <c r="A26" i="12" s="1"/>
  <c r="A26" i="13" s="1"/>
  <c r="A26" i="14" s="1"/>
  <c r="A26" i="15" s="1"/>
  <c r="A26" i="16" s="1"/>
  <c r="A27" i="6"/>
  <c r="A27" i="7" s="1"/>
  <c r="A27" i="8" s="1"/>
  <c r="A27" i="9" s="1"/>
  <c r="A27" i="10" s="1"/>
  <c r="A27" i="11" s="1"/>
  <c r="A27" i="12" s="1"/>
  <c r="A27" i="13" s="1"/>
  <c r="A27" i="14" s="1"/>
  <c r="A27" i="15" s="1"/>
  <c r="A27" i="16" s="1"/>
  <c r="A28" i="6"/>
  <c r="A28" i="7" s="1"/>
  <c r="A28" i="8" s="1"/>
  <c r="A28" i="9" s="1"/>
  <c r="A28" i="10" s="1"/>
  <c r="A28" i="11" s="1"/>
  <c r="A28" i="12" s="1"/>
  <c r="A28" i="13" s="1"/>
  <c r="A28" i="14" s="1"/>
  <c r="A28" i="15" s="1"/>
  <c r="A28" i="16" s="1"/>
  <c r="A29" i="6"/>
  <c r="A29" i="7" s="1"/>
  <c r="A29" i="8" s="1"/>
  <c r="A29" i="9" s="1"/>
  <c r="A29" i="10" s="1"/>
  <c r="A29" i="11" s="1"/>
  <c r="A29" i="12" s="1"/>
  <c r="A29" i="13" s="1"/>
  <c r="A29" i="14" s="1"/>
  <c r="A29" i="15" s="1"/>
  <c r="A29" i="16" s="1"/>
  <c r="A30" i="6"/>
  <c r="A30" i="7" s="1"/>
  <c r="A30" i="8" s="1"/>
  <c r="A30" i="9" s="1"/>
  <c r="A30" i="10" s="1"/>
  <c r="A30" i="11" s="1"/>
  <c r="A30" i="12" s="1"/>
  <c r="A30" i="13" s="1"/>
  <c r="A30" i="14" s="1"/>
  <c r="A30" i="15" s="1"/>
  <c r="A30" i="16" s="1"/>
  <c r="A31" i="6"/>
  <c r="A31" i="7" s="1"/>
  <c r="A31" i="8" s="1"/>
  <c r="A31" i="9" s="1"/>
  <c r="A31" i="10" s="1"/>
  <c r="A31" i="11" s="1"/>
  <c r="A31" i="12" s="1"/>
  <c r="A31" i="13" s="1"/>
  <c r="A31" i="14" s="1"/>
  <c r="A31" i="15" s="1"/>
  <c r="A31" i="16" s="1"/>
  <c r="A32" i="6"/>
  <c r="A32" i="7" s="1"/>
  <c r="A32" i="8" s="1"/>
  <c r="A32" i="9" s="1"/>
  <c r="A32" i="10" s="1"/>
  <c r="A32" i="11" s="1"/>
  <c r="A32" i="12" s="1"/>
  <c r="A32" i="13" s="1"/>
  <c r="A32" i="14" s="1"/>
  <c r="A32" i="15" s="1"/>
  <c r="A32" i="16" s="1"/>
  <c r="A33" i="6"/>
  <c r="A33" i="7" s="1"/>
  <c r="A33" i="8" s="1"/>
  <c r="A33" i="9" s="1"/>
  <c r="A33" i="10" s="1"/>
  <c r="A33" i="11" s="1"/>
  <c r="A33" i="12" s="1"/>
  <c r="A33" i="13" s="1"/>
  <c r="A33" i="14" s="1"/>
  <c r="A33" i="15" s="1"/>
  <c r="A33" i="16" s="1"/>
  <c r="A34" i="6"/>
  <c r="A34" i="7" s="1"/>
  <c r="A34" i="8" s="1"/>
  <c r="A34" i="9" s="1"/>
  <c r="A34" i="10" s="1"/>
  <c r="A34" i="11" s="1"/>
  <c r="A34" i="12" s="1"/>
  <c r="A34" i="13" s="1"/>
  <c r="A34" i="14" s="1"/>
  <c r="A34" i="15" s="1"/>
  <c r="A34" i="16" s="1"/>
  <c r="A35" i="6"/>
  <c r="A35" i="7" s="1"/>
  <c r="A35" i="8" s="1"/>
  <c r="A35" i="9" s="1"/>
  <c r="A35" i="10" s="1"/>
  <c r="A35" i="11" s="1"/>
  <c r="A35" i="12" s="1"/>
  <c r="A35" i="13" s="1"/>
  <c r="A35" i="14" s="1"/>
  <c r="A35" i="15" s="1"/>
  <c r="A35" i="16" s="1"/>
  <c r="A36" i="6"/>
  <c r="A36" i="7" s="1"/>
  <c r="A36" i="8" s="1"/>
  <c r="A36" i="9" s="1"/>
  <c r="A36" i="10" s="1"/>
  <c r="A36" i="11" s="1"/>
  <c r="A36" i="12" s="1"/>
  <c r="A36" i="13" s="1"/>
  <c r="A36" i="14" s="1"/>
  <c r="A36" i="15" s="1"/>
  <c r="A36" i="16" s="1"/>
  <c r="A37" i="6"/>
  <c r="A37" i="7" s="1"/>
  <c r="A37" i="8" s="1"/>
  <c r="A37" i="9" s="1"/>
  <c r="A37" i="10" s="1"/>
  <c r="A37" i="11" s="1"/>
  <c r="A37" i="12" s="1"/>
  <c r="A37" i="13" s="1"/>
  <c r="A37" i="14" s="1"/>
  <c r="A37" i="15" s="1"/>
  <c r="A37" i="16" s="1"/>
  <c r="A38" i="13"/>
  <c r="A38" i="14" s="1"/>
  <c r="A38" i="15" s="1"/>
  <c r="A38" i="16" s="1"/>
  <c r="A39" i="13"/>
  <c r="A39" i="14" s="1"/>
  <c r="A39" i="15" s="1"/>
  <c r="A39" i="16" s="1"/>
  <c r="A40" i="13"/>
  <c r="A40" i="14" s="1"/>
  <c r="A40" i="15" s="1"/>
  <c r="A40" i="16" s="1"/>
  <c r="A41" i="6"/>
  <c r="A41" i="7" s="1"/>
  <c r="A41" i="8" s="1"/>
  <c r="A41" i="9" s="1"/>
  <c r="A41" i="10" s="1"/>
  <c r="A41" i="11" s="1"/>
  <c r="A41" i="12" s="1"/>
  <c r="A41" i="13" s="1"/>
  <c r="A41" i="14" s="1"/>
  <c r="A41" i="15" s="1"/>
  <c r="A41" i="16" s="1"/>
  <c r="A42" i="6"/>
  <c r="A42" i="7" s="1"/>
  <c r="A42" i="8" s="1"/>
  <c r="A42" i="9" s="1"/>
  <c r="A42" i="10" s="1"/>
  <c r="A42" i="11" s="1"/>
  <c r="A42" i="12" s="1"/>
  <c r="A42" i="13" s="1"/>
  <c r="A42" i="14" s="1"/>
  <c r="A42" i="15" s="1"/>
  <c r="A42" i="16" s="1"/>
  <c r="A43" i="6"/>
  <c r="A43" i="7" s="1"/>
  <c r="A43" i="8" s="1"/>
  <c r="A43" i="9" s="1"/>
  <c r="A43" i="10" s="1"/>
  <c r="A43" i="11" s="1"/>
  <c r="A43" i="12" s="1"/>
  <c r="A43" i="13" s="1"/>
  <c r="A43" i="14" s="1"/>
  <c r="A43" i="15" s="1"/>
  <c r="A43" i="16" s="1"/>
  <c r="A44" i="6"/>
  <c r="A44" i="7" s="1"/>
  <c r="A44" i="8" s="1"/>
  <c r="A44" i="9" s="1"/>
  <c r="A44" i="10" s="1"/>
  <c r="A44" i="11" s="1"/>
  <c r="A44" i="12" s="1"/>
  <c r="A44" i="13" s="1"/>
  <c r="A44" i="14" s="1"/>
  <c r="A44" i="15" s="1"/>
  <c r="A44" i="16" s="1"/>
  <c r="A45" i="6"/>
  <c r="A45" i="7" s="1"/>
  <c r="A45" i="8" s="1"/>
  <c r="A45" i="9" s="1"/>
  <c r="A45" i="10" s="1"/>
  <c r="A45" i="11" s="1"/>
  <c r="A45" i="12" s="1"/>
  <c r="A45" i="13" s="1"/>
  <c r="A45" i="14" s="1"/>
  <c r="A45" i="15" s="1"/>
  <c r="A45" i="16" s="1"/>
  <c r="A46" i="6"/>
  <c r="A46" i="7" s="1"/>
  <c r="A46" i="8" s="1"/>
  <c r="A46" i="9" s="1"/>
  <c r="A46" i="10" s="1"/>
  <c r="A46" i="11" s="1"/>
  <c r="A46" i="12" s="1"/>
  <c r="A46" i="13" s="1"/>
  <c r="A46" i="14" s="1"/>
  <c r="A46" i="15" s="1"/>
  <c r="A46" i="16" s="1"/>
  <c r="A47" i="6"/>
  <c r="A47" i="7" s="1"/>
  <c r="A47" i="8" s="1"/>
  <c r="A47" i="9" s="1"/>
  <c r="A47" i="10" s="1"/>
  <c r="A47" i="11" s="1"/>
  <c r="A47" i="12" s="1"/>
  <c r="A47" i="13" s="1"/>
  <c r="A47" i="14" s="1"/>
  <c r="A47" i="15" s="1"/>
  <c r="A47" i="16" s="1"/>
  <c r="A48" i="6"/>
  <c r="A48" i="7" s="1"/>
  <c r="A48" i="8" s="1"/>
  <c r="A48" i="9" s="1"/>
  <c r="A48" i="10" s="1"/>
  <c r="A48" i="11" s="1"/>
  <c r="A48" i="12" s="1"/>
  <c r="A48" i="13" s="1"/>
  <c r="A48" i="14" s="1"/>
  <c r="A48" i="15" s="1"/>
  <c r="A48" i="16" s="1"/>
  <c r="A49" i="6"/>
  <c r="A49" i="7" s="1"/>
  <c r="A49" i="8" s="1"/>
  <c r="A49" i="9" s="1"/>
  <c r="A49" i="10" s="1"/>
  <c r="A49" i="11" s="1"/>
  <c r="A49" i="12" s="1"/>
  <c r="A49" i="13" s="1"/>
  <c r="A49" i="14" s="1"/>
  <c r="A49" i="15" s="1"/>
  <c r="A49" i="16" s="1"/>
  <c r="A50" i="6"/>
  <c r="A50" i="7" s="1"/>
  <c r="A50" i="8" s="1"/>
  <c r="A50" i="9" s="1"/>
  <c r="A50" i="10" s="1"/>
  <c r="A50" i="11" s="1"/>
  <c r="A50" i="12" s="1"/>
  <c r="A50" i="13" s="1"/>
  <c r="A50" i="14" s="1"/>
  <c r="A50" i="15" s="1"/>
  <c r="A50" i="16" s="1"/>
  <c r="A51" i="6"/>
  <c r="A51" i="7" s="1"/>
  <c r="A51" i="8" s="1"/>
  <c r="A51" i="9" s="1"/>
  <c r="A51" i="10" s="1"/>
  <c r="A51" i="11" s="1"/>
  <c r="A51" i="12" s="1"/>
  <c r="A51" i="13" s="1"/>
  <c r="A51" i="14" s="1"/>
  <c r="A51" i="15" s="1"/>
  <c r="A51" i="16" s="1"/>
  <c r="A52" i="6"/>
  <c r="A52" i="7" s="1"/>
  <c r="A52" i="8" s="1"/>
  <c r="A52" i="9" s="1"/>
  <c r="A52" i="10" s="1"/>
  <c r="A52" i="11" s="1"/>
  <c r="A52" i="12" s="1"/>
  <c r="A52" i="13" s="1"/>
  <c r="A52" i="14" s="1"/>
  <c r="A52" i="15" s="1"/>
  <c r="A52" i="16" s="1"/>
  <c r="A53" i="6"/>
  <c r="A53" i="7" s="1"/>
  <c r="A53" i="8" s="1"/>
  <c r="A53" i="9" s="1"/>
  <c r="A53" i="10" s="1"/>
  <c r="A53" i="11" s="1"/>
  <c r="A53" i="12" s="1"/>
  <c r="A53" i="13" s="1"/>
  <c r="A53" i="14" s="1"/>
  <c r="A53" i="15" s="1"/>
  <c r="A53" i="16" s="1"/>
  <c r="A54" i="6"/>
  <c r="A54" i="7" s="1"/>
  <c r="A54" i="8" s="1"/>
  <c r="A54" i="9" s="1"/>
  <c r="A54" i="10" s="1"/>
  <c r="A54" i="11" s="1"/>
  <c r="A54" i="12" s="1"/>
  <c r="A54" i="13" s="1"/>
  <c r="A54" i="14" s="1"/>
  <c r="A54" i="15" s="1"/>
  <c r="A54" i="16" s="1"/>
  <c r="A55" i="6"/>
  <c r="A55" i="7" s="1"/>
  <c r="A55" i="8" s="1"/>
  <c r="A55" i="9" s="1"/>
  <c r="A55" i="10" s="1"/>
  <c r="A55" i="11" s="1"/>
  <c r="A55" i="12" s="1"/>
  <c r="A55" i="13" s="1"/>
  <c r="A55" i="14" s="1"/>
  <c r="A55" i="15" s="1"/>
  <c r="A55" i="16" s="1"/>
  <c r="A56" i="6"/>
  <c r="A56" i="7" s="1"/>
  <c r="A56" i="8" s="1"/>
  <c r="A56" i="9" s="1"/>
  <c r="A56" i="10" s="1"/>
  <c r="A56" i="11" s="1"/>
  <c r="A56" i="12" s="1"/>
  <c r="A56" i="13" s="1"/>
  <c r="A56" i="14" s="1"/>
  <c r="A56" i="15" s="1"/>
  <c r="A56" i="16" s="1"/>
  <c r="A57" i="6"/>
  <c r="A57" i="7" s="1"/>
  <c r="A57" i="8" s="1"/>
  <c r="A57" i="9" s="1"/>
  <c r="A57" i="10" s="1"/>
  <c r="A57" i="11" s="1"/>
  <c r="A57" i="12" s="1"/>
  <c r="A57" i="13" s="1"/>
  <c r="A57" i="14" s="1"/>
  <c r="A57" i="15" s="1"/>
  <c r="A57" i="16" s="1"/>
  <c r="A58" i="6"/>
  <c r="A58" i="7" s="1"/>
  <c r="A58" i="8" s="1"/>
  <c r="A58" i="9" s="1"/>
  <c r="A58" i="10" s="1"/>
  <c r="A58" i="11" s="1"/>
  <c r="A58" i="12" s="1"/>
  <c r="A58" i="13" s="1"/>
  <c r="A58" i="14" s="1"/>
  <c r="A58" i="15" s="1"/>
  <c r="A58" i="16" s="1"/>
  <c r="A59" i="6"/>
  <c r="A59" i="7" s="1"/>
  <c r="A59" i="8" s="1"/>
  <c r="A59" i="9" s="1"/>
  <c r="A59" i="10" s="1"/>
  <c r="A59" i="11" s="1"/>
  <c r="A59" i="12" s="1"/>
  <c r="A59" i="13" s="1"/>
  <c r="A59" i="14" s="1"/>
  <c r="A59" i="15" s="1"/>
  <c r="A59" i="16" s="1"/>
  <c r="A60" i="6"/>
  <c r="A60" i="7" s="1"/>
  <c r="A60" i="8" s="1"/>
  <c r="A60" i="9" s="1"/>
  <c r="A60" i="10" s="1"/>
  <c r="A60" i="11" s="1"/>
  <c r="A60" i="12" s="1"/>
  <c r="A60" i="13" s="1"/>
  <c r="A60" i="14" s="1"/>
  <c r="A60" i="15" s="1"/>
  <c r="A60" i="16" s="1"/>
  <c r="A61" i="6"/>
  <c r="A61" i="7" s="1"/>
  <c r="A61" i="8" s="1"/>
  <c r="A61" i="9" s="1"/>
  <c r="A61" i="10" s="1"/>
  <c r="A61" i="11" s="1"/>
  <c r="A61" i="12" s="1"/>
  <c r="A61" i="13" s="1"/>
  <c r="A61" i="14" s="1"/>
  <c r="A61" i="15" s="1"/>
  <c r="A61" i="16" s="1"/>
  <c r="A62" i="6"/>
  <c r="A62" i="7" s="1"/>
  <c r="A62" i="8" s="1"/>
  <c r="A62" i="9" s="1"/>
  <c r="A62" i="10" s="1"/>
  <c r="A62" i="11" s="1"/>
  <c r="A62" i="12" s="1"/>
  <c r="A62" i="13" s="1"/>
  <c r="A62" i="14" s="1"/>
  <c r="A62" i="15" s="1"/>
  <c r="A62" i="16" s="1"/>
  <c r="A63" i="6"/>
  <c r="A63" i="7" s="1"/>
  <c r="A63" i="8" s="1"/>
  <c r="A63" i="9" s="1"/>
  <c r="A63" i="10" s="1"/>
  <c r="A63" i="11" s="1"/>
  <c r="A63" i="12" s="1"/>
  <c r="A63" i="13" s="1"/>
  <c r="A63" i="14" s="1"/>
  <c r="A63" i="15" s="1"/>
  <c r="A63" i="16" s="1"/>
  <c r="A64" i="6"/>
  <c r="A64" i="7" s="1"/>
  <c r="A64" i="8" s="1"/>
  <c r="A64" i="9" s="1"/>
  <c r="A64" i="10" s="1"/>
  <c r="A64" i="11" s="1"/>
  <c r="A64" i="12" s="1"/>
  <c r="A64" i="13" s="1"/>
  <c r="A64" i="14" s="1"/>
  <c r="A64" i="15" s="1"/>
  <c r="A64" i="16" s="1"/>
  <c r="A65" i="6"/>
  <c r="A65" i="7" s="1"/>
  <c r="A65" i="8" s="1"/>
  <c r="A65" i="9" s="1"/>
  <c r="A65" i="10" s="1"/>
  <c r="A65" i="11" s="1"/>
  <c r="A65" i="12" s="1"/>
  <c r="A65" i="13" s="1"/>
  <c r="A65" i="14" s="1"/>
  <c r="A65" i="15" s="1"/>
  <c r="A65" i="16" s="1"/>
  <c r="A66" i="6"/>
  <c r="A66" i="7" s="1"/>
  <c r="A66" i="8" s="1"/>
  <c r="A66" i="9" s="1"/>
  <c r="A66" i="10" s="1"/>
  <c r="A66" i="11" s="1"/>
  <c r="A66" i="12" s="1"/>
  <c r="A66" i="13" s="1"/>
  <c r="A66" i="14" s="1"/>
  <c r="A66" i="15" s="1"/>
  <c r="A66" i="16" s="1"/>
  <c r="A67" i="6"/>
  <c r="A67" i="7" s="1"/>
  <c r="A67" i="8" s="1"/>
  <c r="A67" i="9" s="1"/>
  <c r="A67" i="10" s="1"/>
  <c r="A67" i="11" s="1"/>
  <c r="A67" i="12" s="1"/>
  <c r="A67" i="13" s="1"/>
  <c r="A67" i="14" s="1"/>
  <c r="A67" i="15" s="1"/>
  <c r="A67" i="16" s="1"/>
  <c r="A68" i="6"/>
  <c r="A68" i="7" s="1"/>
  <c r="A68" i="8" s="1"/>
  <c r="A68" i="9" s="1"/>
  <c r="A68" i="10" s="1"/>
  <c r="A68" i="11" s="1"/>
  <c r="A68" i="12" s="1"/>
  <c r="A68" i="13" s="1"/>
  <c r="A68" i="14" s="1"/>
  <c r="A68" i="15" s="1"/>
  <c r="A68" i="16" s="1"/>
  <c r="A69" i="6"/>
  <c r="A69" i="7" s="1"/>
  <c r="A69" i="8" s="1"/>
  <c r="A69" i="9" s="1"/>
  <c r="A69" i="10" s="1"/>
  <c r="A69" i="11" s="1"/>
  <c r="A69" i="12" s="1"/>
  <c r="A69" i="13" s="1"/>
  <c r="A69" i="14" s="1"/>
  <c r="A69" i="15" s="1"/>
  <c r="A69" i="16" s="1"/>
  <c r="A70" i="6"/>
  <c r="A70" i="7" s="1"/>
  <c r="A70" i="8" s="1"/>
  <c r="A70" i="9" s="1"/>
  <c r="A70" i="10" s="1"/>
  <c r="A70" i="11" s="1"/>
  <c r="A70" i="12" s="1"/>
  <c r="A70" i="13" s="1"/>
  <c r="A70" i="14" s="1"/>
  <c r="A70" i="15" s="1"/>
  <c r="A70" i="16" s="1"/>
  <c r="A71" i="6"/>
  <c r="A71" i="7" s="1"/>
  <c r="A71" i="8" s="1"/>
  <c r="A71" i="9" s="1"/>
  <c r="A71" i="10" s="1"/>
  <c r="A71" i="11" s="1"/>
  <c r="A71" i="12" s="1"/>
  <c r="A71" i="13" s="1"/>
  <c r="A71" i="14" s="1"/>
  <c r="A71" i="15" s="1"/>
  <c r="A71" i="16" s="1"/>
  <c r="A72" i="6"/>
  <c r="A72" i="7" s="1"/>
  <c r="A72" i="8" s="1"/>
  <c r="A72" i="9" s="1"/>
  <c r="A72" i="10" s="1"/>
  <c r="A72" i="11" s="1"/>
  <c r="A72" i="12" s="1"/>
  <c r="A72" i="13" s="1"/>
  <c r="A72" i="14" s="1"/>
  <c r="A72" i="15" s="1"/>
  <c r="A72" i="16" s="1"/>
  <c r="A73" i="6"/>
  <c r="A73" i="7" s="1"/>
  <c r="A73" i="8" s="1"/>
  <c r="A73" i="9" s="1"/>
  <c r="A73" i="10" s="1"/>
  <c r="A73" i="11" s="1"/>
  <c r="A73" i="12" s="1"/>
  <c r="A73" i="13" s="1"/>
  <c r="A73" i="14" s="1"/>
  <c r="A73" i="15" s="1"/>
  <c r="A73" i="16" s="1"/>
  <c r="A74" i="6"/>
  <c r="A74" i="7" s="1"/>
  <c r="A74" i="8" s="1"/>
  <c r="A74" i="9" s="1"/>
  <c r="A74" i="10" s="1"/>
  <c r="A74" i="11" s="1"/>
  <c r="A74" i="12" s="1"/>
  <c r="A74" i="13" s="1"/>
  <c r="A74" i="14" s="1"/>
  <c r="A74" i="15" s="1"/>
  <c r="A74" i="16" s="1"/>
  <c r="A75" i="6"/>
  <c r="A75" i="7" s="1"/>
  <c r="A75" i="8" s="1"/>
  <c r="A75" i="9" s="1"/>
  <c r="A75" i="10" s="1"/>
  <c r="A75" i="11" s="1"/>
  <c r="A75" i="12" s="1"/>
  <c r="A75" i="13" s="1"/>
  <c r="A75" i="14" s="1"/>
  <c r="A75" i="15" s="1"/>
  <c r="A75" i="16" s="1"/>
  <c r="A76" i="6"/>
  <c r="A76" i="7" s="1"/>
  <c r="A76" i="8" s="1"/>
  <c r="A76" i="9" s="1"/>
  <c r="A76" i="10" s="1"/>
  <c r="A76" i="11" s="1"/>
  <c r="A76" i="12" s="1"/>
  <c r="A76" i="13" s="1"/>
  <c r="A76" i="14" s="1"/>
  <c r="A76" i="15" s="1"/>
  <c r="A76" i="16" s="1"/>
  <c r="A77" i="6"/>
  <c r="A77" i="7" s="1"/>
  <c r="A77" i="8" s="1"/>
  <c r="A77" i="9" s="1"/>
  <c r="A77" i="10" s="1"/>
  <c r="A77" i="11" s="1"/>
  <c r="A77" i="12" s="1"/>
  <c r="A77" i="13" s="1"/>
  <c r="A77" i="14" s="1"/>
  <c r="A77" i="15" s="1"/>
  <c r="A77" i="16" s="1"/>
  <c r="A78" i="6"/>
  <c r="A78" i="7" s="1"/>
  <c r="A78" i="8" s="1"/>
  <c r="A78" i="9" s="1"/>
  <c r="A78" i="10" s="1"/>
  <c r="A78" i="11" s="1"/>
  <c r="A78" i="12" s="1"/>
  <c r="A78" i="13" s="1"/>
  <c r="A78" i="14" s="1"/>
  <c r="A78" i="15" s="1"/>
  <c r="A78" i="16" s="1"/>
  <c r="A79" i="6"/>
  <c r="A79" i="7" s="1"/>
  <c r="A79" i="8" s="1"/>
  <c r="A79" i="9" s="1"/>
  <c r="A79" i="10" s="1"/>
  <c r="A79" i="11" s="1"/>
  <c r="A79" i="12" s="1"/>
  <c r="A79" i="13" s="1"/>
  <c r="A79" i="14" s="1"/>
  <c r="A79" i="15" s="1"/>
  <c r="A79" i="16" s="1"/>
  <c r="A80" i="6"/>
  <c r="A80" i="7" s="1"/>
  <c r="A80" i="8" s="1"/>
  <c r="A80" i="9" s="1"/>
  <c r="A80" i="10" s="1"/>
  <c r="A80" i="11" s="1"/>
  <c r="A80" i="12" s="1"/>
  <c r="A80" i="13" s="1"/>
  <c r="A80" i="14" s="1"/>
  <c r="A80" i="15" s="1"/>
  <c r="A80" i="16" s="1"/>
  <c r="A81" i="6"/>
  <c r="A81" i="7" s="1"/>
  <c r="A81" i="8" s="1"/>
  <c r="A81" i="9" s="1"/>
  <c r="A81" i="10" s="1"/>
  <c r="A81" i="11" s="1"/>
  <c r="A81" i="12" s="1"/>
  <c r="A81" i="13" s="1"/>
  <c r="A81" i="14" s="1"/>
  <c r="A81" i="15" s="1"/>
  <c r="A81" i="16" s="1"/>
  <c r="A82" i="6"/>
  <c r="A82" i="7" s="1"/>
  <c r="A82" i="8" s="1"/>
  <c r="A82" i="9" s="1"/>
  <c r="A82" i="10" s="1"/>
  <c r="A82" i="11" s="1"/>
  <c r="A82" i="12" s="1"/>
  <c r="A82" i="13" s="1"/>
  <c r="A82" i="14" s="1"/>
  <c r="A82" i="15" s="1"/>
  <c r="A82" i="16" s="1"/>
  <c r="A83" i="6"/>
  <c r="A83" i="7" s="1"/>
  <c r="A83" i="8" s="1"/>
  <c r="A83" i="9" s="1"/>
  <c r="A83" i="10" s="1"/>
  <c r="A83" i="11" s="1"/>
  <c r="A83" i="12" s="1"/>
  <c r="A83" i="13" s="1"/>
  <c r="A83" i="14" s="1"/>
  <c r="A83" i="15" s="1"/>
  <c r="A83" i="16" s="1"/>
  <c r="S8" i="6"/>
  <c r="S8" i="7" s="1"/>
  <c r="S8" i="8" s="1"/>
  <c r="S8" i="9" s="1"/>
  <c r="S8" i="10" s="1"/>
  <c r="S8" i="11" s="1"/>
  <c r="S8" i="12" s="1"/>
  <c r="S8" i="13" s="1"/>
  <c r="S8" i="14" s="1"/>
  <c r="S8" i="15" s="1"/>
  <c r="S8" i="16" s="1"/>
  <c r="T8" i="6"/>
  <c r="T8" i="7" s="1"/>
  <c r="T8" i="8" s="1"/>
  <c r="T8" i="9" s="1"/>
  <c r="T8" i="10" s="1"/>
  <c r="T8" i="11" s="1"/>
  <c r="T8" i="12" s="1"/>
  <c r="T8" i="13" s="1"/>
  <c r="T8" i="14" s="1"/>
  <c r="T8" i="15" s="1"/>
  <c r="T8" i="16" s="1"/>
  <c r="S10" i="6"/>
  <c r="S10" i="7" s="1"/>
  <c r="S10" i="8" s="1"/>
  <c r="S10" i="9" s="1"/>
  <c r="S10" i="10" s="1"/>
  <c r="S10" i="11" s="1"/>
  <c r="S10" i="12" s="1"/>
  <c r="S10" i="13" s="1"/>
  <c r="S10" i="14" s="1"/>
  <c r="S10" i="15" s="1"/>
  <c r="S10" i="16" s="1"/>
  <c r="T10" i="6"/>
  <c r="T10" i="7" s="1"/>
  <c r="T10" i="8" s="1"/>
  <c r="T10" i="9" s="1"/>
  <c r="T10" i="10" s="1"/>
  <c r="T10" i="11" s="1"/>
  <c r="T10" i="12" s="1"/>
  <c r="T10" i="13" s="1"/>
  <c r="T10" i="14" s="1"/>
  <c r="T10" i="15" s="1"/>
  <c r="T10" i="16" s="1"/>
  <c r="S12" i="6"/>
  <c r="S12" i="7" s="1"/>
  <c r="S12" i="8" s="1"/>
  <c r="S12" i="9" s="1"/>
  <c r="S12" i="10" s="1"/>
  <c r="S12" i="11" s="1"/>
  <c r="S12" i="12" s="1"/>
  <c r="S12" i="13" s="1"/>
  <c r="S12" i="14" s="1"/>
  <c r="S12" i="15" s="1"/>
  <c r="S12" i="16" s="1"/>
  <c r="T12" i="6"/>
  <c r="T12" i="7" s="1"/>
  <c r="T12" i="8" s="1"/>
  <c r="T12" i="9" s="1"/>
  <c r="T12" i="10" s="1"/>
  <c r="T12" i="11" s="1"/>
  <c r="T12" i="12" s="1"/>
  <c r="T12" i="13" s="1"/>
  <c r="T12" i="14" s="1"/>
  <c r="T12" i="15" s="1"/>
  <c r="T12" i="16" s="1"/>
  <c r="S14" i="6"/>
  <c r="S14" i="7" s="1"/>
  <c r="S14" i="8" s="1"/>
  <c r="S14" i="9" s="1"/>
  <c r="S14" i="10" s="1"/>
  <c r="S14" i="11" s="1"/>
  <c r="S14" i="12" s="1"/>
  <c r="S14" i="13" s="1"/>
  <c r="S14" i="14" s="1"/>
  <c r="S14" i="15" s="1"/>
  <c r="S14" i="16" s="1"/>
  <c r="T14" i="6"/>
  <c r="T14" i="7" s="1"/>
  <c r="T14" i="8" s="1"/>
  <c r="T14" i="9" s="1"/>
  <c r="T14" i="10" s="1"/>
  <c r="T14" i="11" s="1"/>
  <c r="T14" i="12" s="1"/>
  <c r="T14" i="13" s="1"/>
  <c r="T14" i="14" s="1"/>
  <c r="T14" i="15" s="1"/>
  <c r="T14" i="16" s="1"/>
  <c r="S15" i="6"/>
  <c r="S15" i="7" s="1"/>
  <c r="S15" i="8" s="1"/>
  <c r="S15" i="9" s="1"/>
  <c r="S15" i="10" s="1"/>
  <c r="S15" i="11" s="1"/>
  <c r="S15" i="12" s="1"/>
  <c r="S15" i="13" s="1"/>
  <c r="S15" i="14" s="1"/>
  <c r="S15" i="15" s="1"/>
  <c r="S15" i="16" s="1"/>
  <c r="S16" i="6"/>
  <c r="S16" i="7" s="1"/>
  <c r="S16" i="8" s="1"/>
  <c r="S16" i="9" s="1"/>
  <c r="S16" i="10" s="1"/>
  <c r="S16" i="11" s="1"/>
  <c r="S16" i="12" s="1"/>
  <c r="S16" i="13" s="1"/>
  <c r="S16" i="14" s="1"/>
  <c r="S16" i="15" s="1"/>
  <c r="S16" i="16" s="1"/>
  <c r="T16" i="6"/>
  <c r="T16" i="7" s="1"/>
  <c r="T16" i="8" s="1"/>
  <c r="T16" i="9" s="1"/>
  <c r="T16" i="10" s="1"/>
  <c r="T16" i="11" s="1"/>
  <c r="T16" i="12" s="1"/>
  <c r="T16" i="13" s="1"/>
  <c r="T16" i="14" s="1"/>
  <c r="T16" i="15" s="1"/>
  <c r="T16" i="16" s="1"/>
  <c r="S17" i="6"/>
  <c r="S17" i="7" s="1"/>
  <c r="S17" i="8" s="1"/>
  <c r="S17" i="9" s="1"/>
  <c r="S17" i="10" s="1"/>
  <c r="S17" i="11" s="1"/>
  <c r="S17" i="12" s="1"/>
  <c r="S17" i="13" s="1"/>
  <c r="S17" i="14" s="1"/>
  <c r="S17" i="15" s="1"/>
  <c r="S17" i="16" s="1"/>
  <c r="T17" i="6"/>
  <c r="T17" i="7" s="1"/>
  <c r="T17" i="8" s="1"/>
  <c r="T17" i="9" s="1"/>
  <c r="T17" i="10" s="1"/>
  <c r="T17" i="11" s="1"/>
  <c r="T17" i="12" s="1"/>
  <c r="T17" i="13" s="1"/>
  <c r="T17" i="14" s="1"/>
  <c r="T17" i="15" s="1"/>
  <c r="T17" i="16" s="1"/>
  <c r="S18" i="6"/>
  <c r="S18" i="7" s="1"/>
  <c r="S18" i="8" s="1"/>
  <c r="S18" i="9" s="1"/>
  <c r="S18" i="10" s="1"/>
  <c r="S18" i="11" s="1"/>
  <c r="S18" i="12" s="1"/>
  <c r="S18" i="13" s="1"/>
  <c r="S18" i="14" s="1"/>
  <c r="S18" i="15" s="1"/>
  <c r="S18" i="16" s="1"/>
  <c r="T18" i="6"/>
  <c r="T18" i="7" s="1"/>
  <c r="T18" i="8" s="1"/>
  <c r="T18" i="9" s="1"/>
  <c r="T18" i="10" s="1"/>
  <c r="T18" i="11" s="1"/>
  <c r="T18" i="12" s="1"/>
  <c r="T18" i="13" s="1"/>
  <c r="T18" i="14" s="1"/>
  <c r="T18" i="15" s="1"/>
  <c r="T18" i="16" s="1"/>
  <c r="S19" i="6"/>
  <c r="S19" i="7" s="1"/>
  <c r="S19" i="8" s="1"/>
  <c r="S19" i="9" s="1"/>
  <c r="S19" i="10" s="1"/>
  <c r="S19" i="11" s="1"/>
  <c r="S19" i="12" s="1"/>
  <c r="S19" i="13" s="1"/>
  <c r="S19" i="14" s="1"/>
  <c r="S19" i="15" s="1"/>
  <c r="S19" i="16" s="1"/>
  <c r="T19" i="6"/>
  <c r="T19" i="7" s="1"/>
  <c r="T19" i="8" s="1"/>
  <c r="T19" i="9" s="1"/>
  <c r="T19" i="10" s="1"/>
  <c r="T19" i="11" s="1"/>
  <c r="T19" i="12" s="1"/>
  <c r="T19" i="13" s="1"/>
  <c r="T19" i="14" s="1"/>
  <c r="T19" i="15" s="1"/>
  <c r="T19" i="16" s="1"/>
  <c r="S20" i="6"/>
  <c r="S20" i="7" s="1"/>
  <c r="S20" i="8" s="1"/>
  <c r="S20" i="9" s="1"/>
  <c r="S20" i="10" s="1"/>
  <c r="S20" i="11" s="1"/>
  <c r="S20" i="12" s="1"/>
  <c r="S20" i="13" s="1"/>
  <c r="S20" i="14" s="1"/>
  <c r="S20" i="15" s="1"/>
  <c r="S20" i="16" s="1"/>
  <c r="T20" i="6"/>
  <c r="T20" i="7" s="1"/>
  <c r="T20" i="8" s="1"/>
  <c r="T20" i="9" s="1"/>
  <c r="T20" i="10" s="1"/>
  <c r="T20" i="11" s="1"/>
  <c r="T20" i="12" s="1"/>
  <c r="T20" i="13" s="1"/>
  <c r="T20" i="14" s="1"/>
  <c r="T20" i="15" s="1"/>
  <c r="T20" i="16" s="1"/>
  <c r="S21" i="6"/>
  <c r="S21" i="7" s="1"/>
  <c r="S21" i="8" s="1"/>
  <c r="S21" i="9" s="1"/>
  <c r="S21" i="10" s="1"/>
  <c r="S21" i="11" s="1"/>
  <c r="S21" i="12" s="1"/>
  <c r="S21" i="13" s="1"/>
  <c r="S21" i="14" s="1"/>
  <c r="S21" i="15" s="1"/>
  <c r="S21" i="16" s="1"/>
  <c r="T21" i="6"/>
  <c r="T21" i="7" s="1"/>
  <c r="T21" i="8" s="1"/>
  <c r="T21" i="9" s="1"/>
  <c r="T21" i="10" s="1"/>
  <c r="T21" i="11" s="1"/>
  <c r="T21" i="12" s="1"/>
  <c r="T21" i="13" s="1"/>
  <c r="T21" i="14" s="1"/>
  <c r="T21" i="15" s="1"/>
  <c r="T21" i="16" s="1"/>
  <c r="S22" i="6"/>
  <c r="S22" i="7" s="1"/>
  <c r="S22" i="8" s="1"/>
  <c r="S22" i="9" s="1"/>
  <c r="S22" i="10" s="1"/>
  <c r="S22" i="11" s="1"/>
  <c r="S22" i="12" s="1"/>
  <c r="S22" i="13" s="1"/>
  <c r="S22" i="14" s="1"/>
  <c r="S22" i="15" s="1"/>
  <c r="S22" i="16" s="1"/>
  <c r="T22" i="6"/>
  <c r="T22" i="7" s="1"/>
  <c r="T22" i="8" s="1"/>
  <c r="T22" i="9" s="1"/>
  <c r="T22" i="10" s="1"/>
  <c r="T22" i="11" s="1"/>
  <c r="T22" i="12" s="1"/>
  <c r="T22" i="13" s="1"/>
  <c r="T22" i="14" s="1"/>
  <c r="T22" i="15" s="1"/>
  <c r="T22" i="16" s="1"/>
  <c r="S23" i="6"/>
  <c r="S23" i="7" s="1"/>
  <c r="S23" i="8" s="1"/>
  <c r="S23" i="9" s="1"/>
  <c r="S23" i="10" s="1"/>
  <c r="S23" i="11" s="1"/>
  <c r="S23" i="12" s="1"/>
  <c r="S23" i="13" s="1"/>
  <c r="S23" i="14" s="1"/>
  <c r="S23" i="15" s="1"/>
  <c r="S23" i="16" s="1"/>
  <c r="T23" i="6"/>
  <c r="T23" i="7" s="1"/>
  <c r="T23" i="8" s="1"/>
  <c r="T23" i="9" s="1"/>
  <c r="T23" i="10" s="1"/>
  <c r="T23" i="11" s="1"/>
  <c r="T23" i="12" s="1"/>
  <c r="T23" i="13" s="1"/>
  <c r="T23" i="14" s="1"/>
  <c r="T23" i="15" s="1"/>
  <c r="T23" i="16" s="1"/>
  <c r="S24" i="6"/>
  <c r="S24" i="7" s="1"/>
  <c r="S24" i="8" s="1"/>
  <c r="S24" i="9" s="1"/>
  <c r="S24" i="10" s="1"/>
  <c r="S24" i="11" s="1"/>
  <c r="S24" i="12" s="1"/>
  <c r="S24" i="13" s="1"/>
  <c r="S24" i="14" s="1"/>
  <c r="S24" i="15" s="1"/>
  <c r="S24" i="16" s="1"/>
  <c r="T24" i="6"/>
  <c r="T24" i="7" s="1"/>
  <c r="T24" i="8" s="1"/>
  <c r="T24" i="9" s="1"/>
  <c r="T24" i="10" s="1"/>
  <c r="T24" i="11" s="1"/>
  <c r="T24" i="12" s="1"/>
  <c r="T24" i="13" s="1"/>
  <c r="T24" i="14" s="1"/>
  <c r="T24" i="15" s="1"/>
  <c r="T24" i="16" s="1"/>
  <c r="S25" i="6"/>
  <c r="S25" i="7" s="1"/>
  <c r="S25" i="8" s="1"/>
  <c r="S25" i="9" s="1"/>
  <c r="S25" i="10" s="1"/>
  <c r="S25" i="11" s="1"/>
  <c r="S25" i="12" s="1"/>
  <c r="S25" i="13" s="1"/>
  <c r="S25" i="14" s="1"/>
  <c r="S25" i="15" s="1"/>
  <c r="S25" i="16" s="1"/>
  <c r="T25" i="6"/>
  <c r="T25" i="7" s="1"/>
  <c r="T25" i="8" s="1"/>
  <c r="T25" i="9" s="1"/>
  <c r="T25" i="10" s="1"/>
  <c r="T25" i="11" s="1"/>
  <c r="T25" i="12" s="1"/>
  <c r="T25" i="13" s="1"/>
  <c r="T25" i="14" s="1"/>
  <c r="T25" i="15" s="1"/>
  <c r="T25" i="16" s="1"/>
  <c r="S26" i="6"/>
  <c r="S26" i="7" s="1"/>
  <c r="S26" i="8" s="1"/>
  <c r="S26" i="9" s="1"/>
  <c r="S26" i="10" s="1"/>
  <c r="S26" i="11" s="1"/>
  <c r="S26" i="12" s="1"/>
  <c r="S26" i="13" s="1"/>
  <c r="S26" i="14" s="1"/>
  <c r="S26" i="15" s="1"/>
  <c r="S26" i="16" s="1"/>
  <c r="T26" i="6"/>
  <c r="S27" i="6"/>
  <c r="S27" i="7" s="1"/>
  <c r="S27" i="8" s="1"/>
  <c r="S27" i="9" s="1"/>
  <c r="S27" i="10" s="1"/>
  <c r="S27" i="11" s="1"/>
  <c r="S27" i="12" s="1"/>
  <c r="S27" i="13" s="1"/>
  <c r="S27" i="14" s="1"/>
  <c r="S27" i="15" s="1"/>
  <c r="S27" i="16" s="1"/>
  <c r="T27" i="6"/>
  <c r="T27" i="7" s="1"/>
  <c r="T27" i="8" s="1"/>
  <c r="T27" i="9" s="1"/>
  <c r="T27" i="10" s="1"/>
  <c r="T27" i="11" s="1"/>
  <c r="T27" i="12" s="1"/>
  <c r="T27" i="13" s="1"/>
  <c r="T27" i="14" s="1"/>
  <c r="T27" i="15" s="1"/>
  <c r="T27" i="16" s="1"/>
  <c r="S28" i="6"/>
  <c r="S28" i="7" s="1"/>
  <c r="S28" i="8" s="1"/>
  <c r="S28" i="9" s="1"/>
  <c r="S28" i="10" s="1"/>
  <c r="S28" i="11" s="1"/>
  <c r="S28" i="12" s="1"/>
  <c r="S28" i="13" s="1"/>
  <c r="S28" i="14" s="1"/>
  <c r="S28" i="15" s="1"/>
  <c r="S28" i="16" s="1"/>
  <c r="T28" i="6"/>
  <c r="T28" i="7" s="1"/>
  <c r="T28" i="8" s="1"/>
  <c r="T28" i="9" s="1"/>
  <c r="T28" i="10" s="1"/>
  <c r="T28" i="11" s="1"/>
  <c r="T28" i="12" s="1"/>
  <c r="T28" i="13" s="1"/>
  <c r="T28" i="14" s="1"/>
  <c r="T28" i="15" s="1"/>
  <c r="T28" i="16" s="1"/>
  <c r="S29" i="6"/>
  <c r="S29" i="7" s="1"/>
  <c r="S29" i="8" s="1"/>
  <c r="S29" i="9" s="1"/>
  <c r="S29" i="10" s="1"/>
  <c r="S29" i="11" s="1"/>
  <c r="S29" i="12" s="1"/>
  <c r="S29" i="13" s="1"/>
  <c r="S29" i="14" s="1"/>
  <c r="S29" i="15" s="1"/>
  <c r="S29" i="16" s="1"/>
  <c r="T29" i="6"/>
  <c r="T29" i="7" s="1"/>
  <c r="T29" i="8" s="1"/>
  <c r="T29" i="9" s="1"/>
  <c r="T29" i="10" s="1"/>
  <c r="T29" i="11" s="1"/>
  <c r="T29" i="12" s="1"/>
  <c r="T29" i="13" s="1"/>
  <c r="T29" i="14" s="1"/>
  <c r="T29" i="15" s="1"/>
  <c r="T29" i="16" s="1"/>
  <c r="S30" i="6"/>
  <c r="S30" i="7" s="1"/>
  <c r="S30" i="8" s="1"/>
  <c r="S30" i="9" s="1"/>
  <c r="S30" i="10" s="1"/>
  <c r="S30" i="11" s="1"/>
  <c r="S30" i="12" s="1"/>
  <c r="S30" i="13" s="1"/>
  <c r="S30" i="14" s="1"/>
  <c r="S30" i="15" s="1"/>
  <c r="S30" i="16" s="1"/>
  <c r="T30" i="6"/>
  <c r="T30" i="7" s="1"/>
  <c r="T30" i="8" s="1"/>
  <c r="T30" i="9" s="1"/>
  <c r="T30" i="10" s="1"/>
  <c r="T30" i="11" s="1"/>
  <c r="T30" i="12" s="1"/>
  <c r="T30" i="13" s="1"/>
  <c r="T30" i="14" s="1"/>
  <c r="T30" i="15" s="1"/>
  <c r="T30" i="16" s="1"/>
  <c r="S31" i="6"/>
  <c r="S31" i="7" s="1"/>
  <c r="S31" i="8" s="1"/>
  <c r="S31" i="9" s="1"/>
  <c r="S31" i="10" s="1"/>
  <c r="S31" i="11" s="1"/>
  <c r="S31" i="12" s="1"/>
  <c r="S31" i="13" s="1"/>
  <c r="S31" i="14" s="1"/>
  <c r="S31" i="15" s="1"/>
  <c r="S31" i="16" s="1"/>
  <c r="T31" i="6"/>
  <c r="T31" i="7" s="1"/>
  <c r="T31" i="8" s="1"/>
  <c r="T31" i="9" s="1"/>
  <c r="T31" i="10" s="1"/>
  <c r="T31" i="11" s="1"/>
  <c r="T31" i="12" s="1"/>
  <c r="T31" i="13" s="1"/>
  <c r="T31" i="14" s="1"/>
  <c r="T31" i="15" s="1"/>
  <c r="T31" i="16" s="1"/>
  <c r="S32" i="6"/>
  <c r="S32" i="7" s="1"/>
  <c r="S32" i="8" s="1"/>
  <c r="S32" i="9" s="1"/>
  <c r="S32" i="10" s="1"/>
  <c r="S32" i="11" s="1"/>
  <c r="S32" i="12" s="1"/>
  <c r="S32" i="13" s="1"/>
  <c r="S32" i="14" s="1"/>
  <c r="S32" i="15" s="1"/>
  <c r="S32" i="16" s="1"/>
  <c r="T32" i="6"/>
  <c r="T32" i="7" s="1"/>
  <c r="T32" i="8" s="1"/>
  <c r="T32" i="9" s="1"/>
  <c r="T32" i="10" s="1"/>
  <c r="T32" i="11" s="1"/>
  <c r="T32" i="12" s="1"/>
  <c r="T32" i="13" s="1"/>
  <c r="T32" i="14" s="1"/>
  <c r="T32" i="15" s="1"/>
  <c r="T32" i="16" s="1"/>
  <c r="S33" i="6"/>
  <c r="S33" i="7" s="1"/>
  <c r="S33" i="8" s="1"/>
  <c r="S33" i="9" s="1"/>
  <c r="S33" i="10" s="1"/>
  <c r="S33" i="11" s="1"/>
  <c r="S33" i="12" s="1"/>
  <c r="S33" i="13" s="1"/>
  <c r="S33" i="14" s="1"/>
  <c r="S33" i="15" s="1"/>
  <c r="S33" i="16" s="1"/>
  <c r="T33" i="6"/>
  <c r="T33" i="7" s="1"/>
  <c r="S34" i="6"/>
  <c r="S34" i="7" s="1"/>
  <c r="S34" i="8" s="1"/>
  <c r="S34" i="9" s="1"/>
  <c r="S34" i="10" s="1"/>
  <c r="S34" i="11" s="1"/>
  <c r="S34" i="12" s="1"/>
  <c r="S34" i="13" s="1"/>
  <c r="S34" i="14" s="1"/>
  <c r="S34" i="15" s="1"/>
  <c r="S34" i="16" s="1"/>
  <c r="T34" i="6"/>
  <c r="T34" i="7" s="1"/>
  <c r="T34" i="8" s="1"/>
  <c r="T34" i="9" s="1"/>
  <c r="T34" i="10" s="1"/>
  <c r="T34" i="11" s="1"/>
  <c r="T34" i="12" s="1"/>
  <c r="T34" i="13" s="1"/>
  <c r="T34" i="14" s="1"/>
  <c r="T34" i="15" s="1"/>
  <c r="T34" i="16" s="1"/>
  <c r="S35" i="6"/>
  <c r="S35" i="7" s="1"/>
  <c r="S35" i="8" s="1"/>
  <c r="S35" i="9" s="1"/>
  <c r="S35" i="10" s="1"/>
  <c r="S35" i="11" s="1"/>
  <c r="S35" i="12" s="1"/>
  <c r="S35" i="13" s="1"/>
  <c r="S35" i="14" s="1"/>
  <c r="S35" i="15" s="1"/>
  <c r="S35" i="16" s="1"/>
  <c r="T35" i="6"/>
  <c r="T35" i="7" s="1"/>
  <c r="T35" i="8" s="1"/>
  <c r="T35" i="9" s="1"/>
  <c r="T35" i="10" s="1"/>
  <c r="T35" i="11" s="1"/>
  <c r="T35" i="12" s="1"/>
  <c r="T35" i="13" s="1"/>
  <c r="T35" i="14" s="1"/>
  <c r="T35" i="15" s="1"/>
  <c r="T35" i="16" s="1"/>
  <c r="S36" i="6"/>
  <c r="S36" i="7" s="1"/>
  <c r="S36" i="8" s="1"/>
  <c r="S36" i="9" s="1"/>
  <c r="S36" i="10" s="1"/>
  <c r="S36" i="11" s="1"/>
  <c r="S36" i="12" s="1"/>
  <c r="S36" i="13" s="1"/>
  <c r="S36" i="14" s="1"/>
  <c r="S36" i="15" s="1"/>
  <c r="S36" i="16" s="1"/>
  <c r="T36" i="6"/>
  <c r="T36" i="7" s="1"/>
  <c r="T36" i="8" s="1"/>
  <c r="T36" i="9" s="1"/>
  <c r="T36" i="10" s="1"/>
  <c r="T36" i="11" s="1"/>
  <c r="T36" i="12" s="1"/>
  <c r="T36" i="13" s="1"/>
  <c r="T36" i="14" s="1"/>
  <c r="T36" i="15" s="1"/>
  <c r="T36" i="16" s="1"/>
  <c r="S37" i="6"/>
  <c r="S37" i="7" s="1"/>
  <c r="S37" i="8" s="1"/>
  <c r="S37" i="9" s="1"/>
  <c r="S37" i="10" s="1"/>
  <c r="S37" i="11" s="1"/>
  <c r="S37" i="12" s="1"/>
  <c r="S37" i="13" s="1"/>
  <c r="S37" i="14" s="1"/>
  <c r="S37" i="15" s="1"/>
  <c r="S37" i="16" s="1"/>
  <c r="T37" i="6"/>
  <c r="T37" i="7" s="1"/>
  <c r="T37" i="8" s="1"/>
  <c r="T37" i="9" s="1"/>
  <c r="T37" i="10" s="1"/>
  <c r="T37" i="11" s="1"/>
  <c r="T37" i="12" s="1"/>
  <c r="T37" i="13" s="1"/>
  <c r="T37" i="14" s="1"/>
  <c r="T37" i="15" s="1"/>
  <c r="T37" i="16" s="1"/>
  <c r="S38" i="6"/>
  <c r="S38" i="7" s="1"/>
  <c r="S38" i="8" s="1"/>
  <c r="S38" i="9" s="1"/>
  <c r="S38" i="10" s="1"/>
  <c r="S38" i="11" s="1"/>
  <c r="S38" i="12" s="1"/>
  <c r="S38" i="13" s="1"/>
  <c r="S38" i="14" s="1"/>
  <c r="S38" i="15" s="1"/>
  <c r="S38" i="16" s="1"/>
  <c r="T38" i="6"/>
  <c r="T38" i="7" s="1"/>
  <c r="T38" i="8" s="1"/>
  <c r="T38" i="9" s="1"/>
  <c r="T38" i="10" s="1"/>
  <c r="T38" i="11" s="1"/>
  <c r="T38" i="12" s="1"/>
  <c r="T38" i="13" s="1"/>
  <c r="T38" i="14" s="1"/>
  <c r="T38" i="15" s="1"/>
  <c r="T38" i="16" s="1"/>
  <c r="S39" i="6"/>
  <c r="S39" i="7" s="1"/>
  <c r="S39" i="8" s="1"/>
  <c r="S39" i="9" s="1"/>
  <c r="S39" i="10" s="1"/>
  <c r="S39" i="11" s="1"/>
  <c r="S39" i="12" s="1"/>
  <c r="S39" i="13" s="1"/>
  <c r="S39" i="14" s="1"/>
  <c r="S39" i="15" s="1"/>
  <c r="S39" i="16" s="1"/>
  <c r="T39" i="6"/>
  <c r="T39" i="7" s="1"/>
  <c r="T39" i="8" s="1"/>
  <c r="T39" i="9" s="1"/>
  <c r="T39" i="10" s="1"/>
  <c r="T39" i="11" s="1"/>
  <c r="T39" i="12" s="1"/>
  <c r="T39" i="13" s="1"/>
  <c r="T39" i="14" s="1"/>
  <c r="T39" i="15" s="1"/>
  <c r="T39" i="16" s="1"/>
  <c r="S40" i="6"/>
  <c r="S40" i="7" s="1"/>
  <c r="S40" i="8" s="1"/>
  <c r="S40" i="9" s="1"/>
  <c r="S40" i="10" s="1"/>
  <c r="S40" i="11" s="1"/>
  <c r="S40" i="12" s="1"/>
  <c r="S40" i="13" s="1"/>
  <c r="S40" i="14" s="1"/>
  <c r="S40" i="15" s="1"/>
  <c r="S40" i="16" s="1"/>
  <c r="T40" i="6"/>
  <c r="T40" i="7" s="1"/>
  <c r="T40" i="8" s="1"/>
  <c r="T40" i="9" s="1"/>
  <c r="T40" i="10" s="1"/>
  <c r="T40" i="11" s="1"/>
  <c r="T40" i="12" s="1"/>
  <c r="T40" i="13" s="1"/>
  <c r="T40" i="14" s="1"/>
  <c r="T40" i="15" s="1"/>
  <c r="T40" i="16" s="1"/>
  <c r="S41" i="6"/>
  <c r="S41" i="7" s="1"/>
  <c r="S41" i="8" s="1"/>
  <c r="S41" i="9" s="1"/>
  <c r="S41" i="10" s="1"/>
  <c r="S41" i="11" s="1"/>
  <c r="S41" i="12" s="1"/>
  <c r="S41" i="13" s="1"/>
  <c r="S41" i="14" s="1"/>
  <c r="S41" i="15" s="1"/>
  <c r="S41" i="16" s="1"/>
  <c r="T41" i="6"/>
  <c r="T41" i="7" s="1"/>
  <c r="T41" i="8" s="1"/>
  <c r="T41" i="9" s="1"/>
  <c r="T41" i="10" s="1"/>
  <c r="T41" i="11" s="1"/>
  <c r="T41" i="12" s="1"/>
  <c r="T41" i="13" s="1"/>
  <c r="T41" i="14" s="1"/>
  <c r="T41" i="15" s="1"/>
  <c r="T41" i="16" s="1"/>
  <c r="S42" i="6"/>
  <c r="S42" i="7" s="1"/>
  <c r="S42" i="8" s="1"/>
  <c r="S42" i="9" s="1"/>
  <c r="S42" i="10" s="1"/>
  <c r="S42" i="11" s="1"/>
  <c r="S42" i="12" s="1"/>
  <c r="S42" i="13" s="1"/>
  <c r="S42" i="14" s="1"/>
  <c r="S42" i="15" s="1"/>
  <c r="S42" i="16" s="1"/>
  <c r="T42" i="6"/>
  <c r="T42" i="7" s="1"/>
  <c r="T42" i="8" s="1"/>
  <c r="T42" i="9" s="1"/>
  <c r="T42" i="10" s="1"/>
  <c r="T42" i="11" s="1"/>
  <c r="T42" i="12" s="1"/>
  <c r="T42" i="13" s="1"/>
  <c r="T42" i="14" s="1"/>
  <c r="T42" i="15" s="1"/>
  <c r="T42" i="16" s="1"/>
  <c r="S43" i="6"/>
  <c r="S43" i="7" s="1"/>
  <c r="S43" i="8" s="1"/>
  <c r="S43" i="9" s="1"/>
  <c r="S43" i="10" s="1"/>
  <c r="S43" i="11" s="1"/>
  <c r="S43" i="12" s="1"/>
  <c r="S43" i="13" s="1"/>
  <c r="S43" i="14" s="1"/>
  <c r="S43" i="15" s="1"/>
  <c r="S43" i="16" s="1"/>
  <c r="T43" i="6"/>
  <c r="T43" i="7" s="1"/>
  <c r="T43" i="8" s="1"/>
  <c r="T43" i="9" s="1"/>
  <c r="T43" i="10" s="1"/>
  <c r="T43" i="11" s="1"/>
  <c r="T43" i="12" s="1"/>
  <c r="T43" i="13" s="1"/>
  <c r="T43" i="14" s="1"/>
  <c r="T43" i="15" s="1"/>
  <c r="T43" i="16" s="1"/>
  <c r="S44" i="6"/>
  <c r="S44" i="7" s="1"/>
  <c r="S44" i="8" s="1"/>
  <c r="S44" i="9" s="1"/>
  <c r="S44" i="10" s="1"/>
  <c r="S44" i="11" s="1"/>
  <c r="S44" i="12" s="1"/>
  <c r="S44" i="13" s="1"/>
  <c r="S44" i="14" s="1"/>
  <c r="S44" i="15" s="1"/>
  <c r="S44" i="16" s="1"/>
  <c r="T44" i="6"/>
  <c r="T44" i="7" s="1"/>
  <c r="T44" i="8" s="1"/>
  <c r="T44" i="9" s="1"/>
  <c r="T44" i="10" s="1"/>
  <c r="T44" i="11" s="1"/>
  <c r="T44" i="12" s="1"/>
  <c r="T44" i="13" s="1"/>
  <c r="T44" i="14" s="1"/>
  <c r="T44" i="15" s="1"/>
  <c r="T44" i="16" s="1"/>
  <c r="S45" i="6"/>
  <c r="S45" i="7" s="1"/>
  <c r="S45" i="8" s="1"/>
  <c r="S45" i="9" s="1"/>
  <c r="S45" i="10" s="1"/>
  <c r="S45" i="11" s="1"/>
  <c r="S45" i="12" s="1"/>
  <c r="S45" i="13" s="1"/>
  <c r="S45" i="14" s="1"/>
  <c r="S45" i="15" s="1"/>
  <c r="S45" i="16" s="1"/>
  <c r="T45" i="6"/>
  <c r="T45" i="7" s="1"/>
  <c r="T45" i="8" s="1"/>
  <c r="T45" i="9" s="1"/>
  <c r="T45" i="10" s="1"/>
  <c r="T45" i="11" s="1"/>
  <c r="T45" i="12" s="1"/>
  <c r="T45" i="13" s="1"/>
  <c r="T45" i="14" s="1"/>
  <c r="T45" i="15" s="1"/>
  <c r="T45" i="16" s="1"/>
  <c r="S46" i="6"/>
  <c r="S46" i="7" s="1"/>
  <c r="S46" i="8" s="1"/>
  <c r="S46" i="9" s="1"/>
  <c r="S46" i="10" s="1"/>
  <c r="S46" i="11" s="1"/>
  <c r="S46" i="12" s="1"/>
  <c r="S46" i="13" s="1"/>
  <c r="S46" i="14" s="1"/>
  <c r="S46" i="15" s="1"/>
  <c r="S46" i="16" s="1"/>
  <c r="T46" i="6"/>
  <c r="T46" i="7" s="1"/>
  <c r="T46" i="8" s="1"/>
  <c r="T46" i="9" s="1"/>
  <c r="T46" i="10" s="1"/>
  <c r="T46" i="11" s="1"/>
  <c r="T46" i="12" s="1"/>
  <c r="T46" i="13" s="1"/>
  <c r="T46" i="14" s="1"/>
  <c r="T46" i="15" s="1"/>
  <c r="T46" i="16" s="1"/>
  <c r="S47" i="6"/>
  <c r="S47" i="7" s="1"/>
  <c r="S47" i="8" s="1"/>
  <c r="S47" i="9" s="1"/>
  <c r="S47" i="10" s="1"/>
  <c r="S47" i="11" s="1"/>
  <c r="S47" i="12" s="1"/>
  <c r="S47" i="13" s="1"/>
  <c r="S47" i="14" s="1"/>
  <c r="S47" i="15" s="1"/>
  <c r="S47" i="16" s="1"/>
  <c r="T47" i="6"/>
  <c r="T47" i="7" s="1"/>
  <c r="T47" i="8" s="1"/>
  <c r="T47" i="9" s="1"/>
  <c r="T47" i="10" s="1"/>
  <c r="T47" i="11" s="1"/>
  <c r="T47" i="12" s="1"/>
  <c r="T47" i="13" s="1"/>
  <c r="T47" i="14" s="1"/>
  <c r="T47" i="15" s="1"/>
  <c r="T47" i="16" s="1"/>
  <c r="S48" i="6"/>
  <c r="S48" i="7" s="1"/>
  <c r="S48" i="8" s="1"/>
  <c r="S48" i="9" s="1"/>
  <c r="S48" i="10" s="1"/>
  <c r="S48" i="11" s="1"/>
  <c r="S48" i="12" s="1"/>
  <c r="S48" i="13" s="1"/>
  <c r="S48" i="14" s="1"/>
  <c r="S48" i="15" s="1"/>
  <c r="S48" i="16" s="1"/>
  <c r="T48" i="6"/>
  <c r="T48" i="7" s="1"/>
  <c r="T48" i="8" s="1"/>
  <c r="T48" i="9" s="1"/>
  <c r="T48" i="10" s="1"/>
  <c r="T48" i="11" s="1"/>
  <c r="T48" i="12" s="1"/>
  <c r="T48" i="13" s="1"/>
  <c r="T48" i="14" s="1"/>
  <c r="T48" i="15" s="1"/>
  <c r="T48" i="16" s="1"/>
  <c r="S49" i="6"/>
  <c r="S49" i="7" s="1"/>
  <c r="S49" i="8" s="1"/>
  <c r="S49" i="9" s="1"/>
  <c r="S49" i="10" s="1"/>
  <c r="S49" i="11" s="1"/>
  <c r="S49" i="12" s="1"/>
  <c r="S49" i="13" s="1"/>
  <c r="S49" i="14" s="1"/>
  <c r="S49" i="15" s="1"/>
  <c r="S49" i="16" s="1"/>
  <c r="T49" i="6"/>
  <c r="T49" i="7" s="1"/>
  <c r="T49" i="8" s="1"/>
  <c r="T49" i="9" s="1"/>
  <c r="T49" i="10" s="1"/>
  <c r="T49" i="11" s="1"/>
  <c r="T49" i="12" s="1"/>
  <c r="T49" i="13" s="1"/>
  <c r="T49" i="14" s="1"/>
  <c r="T49" i="15" s="1"/>
  <c r="T49" i="16" s="1"/>
  <c r="S50" i="6"/>
  <c r="S50" i="7" s="1"/>
  <c r="S50" i="8" s="1"/>
  <c r="S50" i="9" s="1"/>
  <c r="S50" i="10" s="1"/>
  <c r="S50" i="11" s="1"/>
  <c r="S50" i="12" s="1"/>
  <c r="S50" i="13" s="1"/>
  <c r="S50" i="14" s="1"/>
  <c r="S50" i="15" s="1"/>
  <c r="S50" i="16" s="1"/>
  <c r="T50" i="6"/>
  <c r="T50" i="7" s="1"/>
  <c r="T50" i="8" s="1"/>
  <c r="T50" i="9" s="1"/>
  <c r="T50" i="10" s="1"/>
  <c r="T50" i="11" s="1"/>
  <c r="T50" i="12" s="1"/>
  <c r="T50" i="13" s="1"/>
  <c r="T50" i="14" s="1"/>
  <c r="T50" i="15" s="1"/>
  <c r="T50" i="16" s="1"/>
  <c r="S51" i="6"/>
  <c r="S51" i="7" s="1"/>
  <c r="S51" i="8" s="1"/>
  <c r="S51" i="9" s="1"/>
  <c r="S51" i="10" s="1"/>
  <c r="S51" i="11" s="1"/>
  <c r="S51" i="12" s="1"/>
  <c r="S51" i="13" s="1"/>
  <c r="S51" i="14" s="1"/>
  <c r="S51" i="15" s="1"/>
  <c r="S51" i="16" s="1"/>
  <c r="T51" i="6"/>
  <c r="T51" i="7" s="1"/>
  <c r="T51" i="8" s="1"/>
  <c r="T51" i="9" s="1"/>
  <c r="T51" i="10" s="1"/>
  <c r="T51" i="11" s="1"/>
  <c r="T51" i="12" s="1"/>
  <c r="T51" i="13" s="1"/>
  <c r="T51" i="14" s="1"/>
  <c r="T51" i="15" s="1"/>
  <c r="T51" i="16" s="1"/>
  <c r="S52" i="6"/>
  <c r="S52" i="7" s="1"/>
  <c r="S52" i="8" s="1"/>
  <c r="S52" i="9" s="1"/>
  <c r="S52" i="10" s="1"/>
  <c r="S52" i="11" s="1"/>
  <c r="S52" i="12" s="1"/>
  <c r="S52" i="13" s="1"/>
  <c r="S52" i="14" s="1"/>
  <c r="S52" i="15" s="1"/>
  <c r="S52" i="16" s="1"/>
  <c r="T52" i="6"/>
  <c r="T52" i="7" s="1"/>
  <c r="T52" i="8" s="1"/>
  <c r="T52" i="9" s="1"/>
  <c r="T52" i="10" s="1"/>
  <c r="T52" i="11" s="1"/>
  <c r="T52" i="12" s="1"/>
  <c r="T52" i="13" s="1"/>
  <c r="T52" i="14" s="1"/>
  <c r="T52" i="15" s="1"/>
  <c r="T52" i="16" s="1"/>
  <c r="S53" i="6"/>
  <c r="S53" i="7" s="1"/>
  <c r="S53" i="8" s="1"/>
  <c r="S53" i="9" s="1"/>
  <c r="S53" i="10" s="1"/>
  <c r="S53" i="11" s="1"/>
  <c r="S53" i="12" s="1"/>
  <c r="S53" i="13" s="1"/>
  <c r="S53" i="14" s="1"/>
  <c r="S53" i="15" s="1"/>
  <c r="S53" i="16" s="1"/>
  <c r="T53" i="6"/>
  <c r="T53" i="7" s="1"/>
  <c r="T53" i="8" s="1"/>
  <c r="T53" i="9" s="1"/>
  <c r="T53" i="10" s="1"/>
  <c r="T53" i="11" s="1"/>
  <c r="T53" i="12" s="1"/>
  <c r="T53" i="13" s="1"/>
  <c r="T53" i="14" s="1"/>
  <c r="T53" i="15" s="1"/>
  <c r="T53" i="16" s="1"/>
  <c r="S54" i="6"/>
  <c r="S54" i="7" s="1"/>
  <c r="S54" i="8" s="1"/>
  <c r="S54" i="9" s="1"/>
  <c r="S54" i="10" s="1"/>
  <c r="S54" i="11" s="1"/>
  <c r="S54" i="12" s="1"/>
  <c r="S54" i="13" s="1"/>
  <c r="S54" i="14" s="1"/>
  <c r="S54" i="15" s="1"/>
  <c r="S54" i="16" s="1"/>
  <c r="T54" i="6"/>
  <c r="T54" i="7" s="1"/>
  <c r="T54" i="8" s="1"/>
  <c r="T54" i="9" s="1"/>
  <c r="T54" i="10" s="1"/>
  <c r="T54" i="11" s="1"/>
  <c r="T54" i="12" s="1"/>
  <c r="T54" i="13" s="1"/>
  <c r="T54" i="14" s="1"/>
  <c r="T54" i="15" s="1"/>
  <c r="T54" i="16" s="1"/>
  <c r="S55" i="6"/>
  <c r="S55" i="7" s="1"/>
  <c r="S55" i="8" s="1"/>
  <c r="S55" i="9" s="1"/>
  <c r="S55" i="10" s="1"/>
  <c r="S55" i="11" s="1"/>
  <c r="S55" i="12" s="1"/>
  <c r="S55" i="13" s="1"/>
  <c r="S55" i="14" s="1"/>
  <c r="S55" i="15" s="1"/>
  <c r="S55" i="16" s="1"/>
  <c r="T55" i="6"/>
  <c r="T55" i="7" s="1"/>
  <c r="T55" i="8" s="1"/>
  <c r="T55" i="9" s="1"/>
  <c r="T55" i="10" s="1"/>
  <c r="T55" i="11" s="1"/>
  <c r="T55" i="12" s="1"/>
  <c r="T55" i="13" s="1"/>
  <c r="T55" i="14" s="1"/>
  <c r="T55" i="15" s="1"/>
  <c r="T55" i="16" s="1"/>
  <c r="S56" i="6"/>
  <c r="S56" i="7" s="1"/>
  <c r="S56" i="8" s="1"/>
  <c r="S56" i="9" s="1"/>
  <c r="S56" i="10" s="1"/>
  <c r="S56" i="11" s="1"/>
  <c r="S56" i="12" s="1"/>
  <c r="S56" i="13" s="1"/>
  <c r="S56" i="14" s="1"/>
  <c r="S56" i="15" s="1"/>
  <c r="S56" i="16" s="1"/>
  <c r="T56" i="6"/>
  <c r="T56" i="7" s="1"/>
  <c r="T56" i="8" s="1"/>
  <c r="T56" i="9" s="1"/>
  <c r="T56" i="10" s="1"/>
  <c r="T56" i="11" s="1"/>
  <c r="T56" i="12" s="1"/>
  <c r="T56" i="13" s="1"/>
  <c r="T56" i="14" s="1"/>
  <c r="T56" i="15" s="1"/>
  <c r="T56" i="16" s="1"/>
  <c r="S57" i="6"/>
  <c r="S57" i="7" s="1"/>
  <c r="S57" i="8" s="1"/>
  <c r="S57" i="9" s="1"/>
  <c r="S57" i="10" s="1"/>
  <c r="S57" i="11" s="1"/>
  <c r="S57" i="12" s="1"/>
  <c r="S57" i="13" s="1"/>
  <c r="S57" i="14" s="1"/>
  <c r="S57" i="15" s="1"/>
  <c r="S57" i="16" s="1"/>
  <c r="T57" i="6"/>
  <c r="T57" i="7" s="1"/>
  <c r="T57" i="8" s="1"/>
  <c r="T57" i="9" s="1"/>
  <c r="T57" i="10" s="1"/>
  <c r="T57" i="11" s="1"/>
  <c r="T57" i="12" s="1"/>
  <c r="T57" i="13" s="1"/>
  <c r="T57" i="14" s="1"/>
  <c r="T57" i="15" s="1"/>
  <c r="T57" i="16" s="1"/>
  <c r="S58" i="6"/>
  <c r="S58" i="7" s="1"/>
  <c r="S58" i="8" s="1"/>
  <c r="S58" i="9" s="1"/>
  <c r="S58" i="10" s="1"/>
  <c r="S58" i="11" s="1"/>
  <c r="S58" i="12" s="1"/>
  <c r="S58" i="13" s="1"/>
  <c r="S58" i="14" s="1"/>
  <c r="S58" i="15" s="1"/>
  <c r="S58" i="16" s="1"/>
  <c r="T58" i="6"/>
  <c r="T58" i="7" s="1"/>
  <c r="T58" i="8" s="1"/>
  <c r="T58" i="9" s="1"/>
  <c r="T58" i="10" s="1"/>
  <c r="T58" i="11" s="1"/>
  <c r="T58" i="12" s="1"/>
  <c r="T58" i="13" s="1"/>
  <c r="T58" i="14" s="1"/>
  <c r="T58" i="15" s="1"/>
  <c r="T58" i="16" s="1"/>
  <c r="S59" i="6"/>
  <c r="S59" i="7" s="1"/>
  <c r="S59" i="8" s="1"/>
  <c r="S59" i="9" s="1"/>
  <c r="S59" i="10" s="1"/>
  <c r="S59" i="11" s="1"/>
  <c r="S59" i="12" s="1"/>
  <c r="S59" i="13" s="1"/>
  <c r="S59" i="14" s="1"/>
  <c r="S59" i="15" s="1"/>
  <c r="S59" i="16" s="1"/>
  <c r="S60" i="6"/>
  <c r="S60" i="7" s="1"/>
  <c r="S60" i="8" s="1"/>
  <c r="S60" i="9" s="1"/>
  <c r="S60" i="10" s="1"/>
  <c r="S60" i="11" s="1"/>
  <c r="S60" i="12" s="1"/>
  <c r="S60" i="13" s="1"/>
  <c r="S60" i="14" s="1"/>
  <c r="S60" i="15" s="1"/>
  <c r="S60" i="16" s="1"/>
  <c r="S61" i="6"/>
  <c r="S61" i="7" s="1"/>
  <c r="S61" i="8" s="1"/>
  <c r="S61" i="9" s="1"/>
  <c r="S61" i="10" s="1"/>
  <c r="S61" i="11" s="1"/>
  <c r="S61" i="12" s="1"/>
  <c r="S61" i="13" s="1"/>
  <c r="S61" i="14" s="1"/>
  <c r="S61" i="15" s="1"/>
  <c r="S61" i="16" s="1"/>
  <c r="T61" i="6"/>
  <c r="T61" i="7" s="1"/>
  <c r="T61" i="8" s="1"/>
  <c r="T61" i="9" s="1"/>
  <c r="T61" i="10" s="1"/>
  <c r="T61" i="11" s="1"/>
  <c r="T61" i="12" s="1"/>
  <c r="T61" i="13" s="1"/>
  <c r="T61" i="14" s="1"/>
  <c r="T61" i="15" s="1"/>
  <c r="T61" i="16" s="1"/>
  <c r="S62" i="6"/>
  <c r="S62" i="7" s="1"/>
  <c r="S62" i="8" s="1"/>
  <c r="S62" i="9" s="1"/>
  <c r="S62" i="10" s="1"/>
  <c r="S62" i="11" s="1"/>
  <c r="S62" i="12" s="1"/>
  <c r="S62" i="13" s="1"/>
  <c r="S62" i="14" s="1"/>
  <c r="S62" i="15" s="1"/>
  <c r="S62" i="16" s="1"/>
  <c r="T62" i="6"/>
  <c r="T62" i="7" s="1"/>
  <c r="T62" i="8" s="1"/>
  <c r="T62" i="9" s="1"/>
  <c r="T62" i="10" s="1"/>
  <c r="T62" i="11" s="1"/>
  <c r="T62" i="12" s="1"/>
  <c r="T62" i="13" s="1"/>
  <c r="T62" i="14" s="1"/>
  <c r="T62" i="15" s="1"/>
  <c r="T62" i="16" s="1"/>
  <c r="S63" i="6"/>
  <c r="S63" i="7" s="1"/>
  <c r="S63" i="8" s="1"/>
  <c r="S63" i="9" s="1"/>
  <c r="S63" i="10" s="1"/>
  <c r="S63" i="11" s="1"/>
  <c r="S63" i="12" s="1"/>
  <c r="S63" i="13" s="1"/>
  <c r="S63" i="14" s="1"/>
  <c r="S63" i="15" s="1"/>
  <c r="S63" i="16" s="1"/>
  <c r="T63" i="6"/>
  <c r="T63" i="7" s="1"/>
  <c r="T63" i="8" s="1"/>
  <c r="T63" i="9" s="1"/>
  <c r="T63" i="10" s="1"/>
  <c r="T63" i="11" s="1"/>
  <c r="T63" i="12" s="1"/>
  <c r="T63" i="13" s="1"/>
  <c r="T63" i="14" s="1"/>
  <c r="T63" i="15" s="1"/>
  <c r="T63" i="16" s="1"/>
  <c r="S64" i="6"/>
  <c r="S64" i="7" s="1"/>
  <c r="S64" i="8" s="1"/>
  <c r="S64" i="9" s="1"/>
  <c r="S64" i="10" s="1"/>
  <c r="S64" i="11" s="1"/>
  <c r="S64" i="12" s="1"/>
  <c r="S64" i="13" s="1"/>
  <c r="S64" i="14" s="1"/>
  <c r="S64" i="15" s="1"/>
  <c r="S64" i="16" s="1"/>
  <c r="T64" i="6"/>
  <c r="T64" i="7" s="1"/>
  <c r="T64" i="8" s="1"/>
  <c r="T64" i="9" s="1"/>
  <c r="T64" i="10" s="1"/>
  <c r="T64" i="11" s="1"/>
  <c r="T64" i="12" s="1"/>
  <c r="T64" i="13" s="1"/>
  <c r="T64" i="14" s="1"/>
  <c r="T64" i="15" s="1"/>
  <c r="T64" i="16" s="1"/>
  <c r="S65" i="6"/>
  <c r="S65" i="7" s="1"/>
  <c r="S65" i="8" s="1"/>
  <c r="S65" i="9" s="1"/>
  <c r="S65" i="10" s="1"/>
  <c r="S65" i="11" s="1"/>
  <c r="S65" i="12" s="1"/>
  <c r="S65" i="13" s="1"/>
  <c r="S65" i="14" s="1"/>
  <c r="S65" i="15" s="1"/>
  <c r="S65" i="16" s="1"/>
  <c r="T65" i="6"/>
  <c r="T65" i="7" s="1"/>
  <c r="T65" i="8" s="1"/>
  <c r="T65" i="9" s="1"/>
  <c r="T65" i="10" s="1"/>
  <c r="T65" i="11" s="1"/>
  <c r="T65" i="12" s="1"/>
  <c r="T65" i="13" s="1"/>
  <c r="T65" i="14" s="1"/>
  <c r="T65" i="15" s="1"/>
  <c r="T65" i="16" s="1"/>
  <c r="S66" i="6"/>
  <c r="S66" i="7" s="1"/>
  <c r="S66" i="8" s="1"/>
  <c r="S66" i="9" s="1"/>
  <c r="S66" i="10" s="1"/>
  <c r="S66" i="11" s="1"/>
  <c r="S66" i="12" s="1"/>
  <c r="S66" i="13" s="1"/>
  <c r="S66" i="14" s="1"/>
  <c r="S66" i="15" s="1"/>
  <c r="S66" i="16" s="1"/>
  <c r="T66" i="6"/>
  <c r="T66" i="7" s="1"/>
  <c r="T66" i="8" s="1"/>
  <c r="T66" i="9" s="1"/>
  <c r="T66" i="10" s="1"/>
  <c r="T66" i="11" s="1"/>
  <c r="T66" i="12" s="1"/>
  <c r="T66" i="13" s="1"/>
  <c r="T66" i="14" s="1"/>
  <c r="T66" i="15" s="1"/>
  <c r="T66" i="16" s="1"/>
  <c r="S67" i="6"/>
  <c r="S67" i="7" s="1"/>
  <c r="S67" i="8" s="1"/>
  <c r="S67" i="9" s="1"/>
  <c r="S67" i="10" s="1"/>
  <c r="S67" i="11" s="1"/>
  <c r="S67" i="12" s="1"/>
  <c r="S67" i="13" s="1"/>
  <c r="S67" i="14" s="1"/>
  <c r="S67" i="15" s="1"/>
  <c r="S67" i="16" s="1"/>
  <c r="T67" i="6"/>
  <c r="T67" i="7" s="1"/>
  <c r="T67" i="8" s="1"/>
  <c r="T67" i="9" s="1"/>
  <c r="T67" i="10" s="1"/>
  <c r="T67" i="11" s="1"/>
  <c r="T67" i="12" s="1"/>
  <c r="T67" i="13" s="1"/>
  <c r="T67" i="14" s="1"/>
  <c r="T67" i="15" s="1"/>
  <c r="T67" i="16" s="1"/>
  <c r="S68" i="6"/>
  <c r="S68" i="7" s="1"/>
  <c r="S68" i="8" s="1"/>
  <c r="S68" i="9" s="1"/>
  <c r="S68" i="10" s="1"/>
  <c r="S68" i="11" s="1"/>
  <c r="S68" i="12" s="1"/>
  <c r="S68" i="13" s="1"/>
  <c r="S68" i="14" s="1"/>
  <c r="S68" i="15" s="1"/>
  <c r="S68" i="16" s="1"/>
  <c r="T68" i="6"/>
  <c r="T68" i="7" s="1"/>
  <c r="T68" i="8" s="1"/>
  <c r="T68" i="9" s="1"/>
  <c r="T68" i="10" s="1"/>
  <c r="T68" i="11" s="1"/>
  <c r="T68" i="12" s="1"/>
  <c r="T68" i="13" s="1"/>
  <c r="T68" i="14" s="1"/>
  <c r="T68" i="15" s="1"/>
  <c r="T68" i="16" s="1"/>
  <c r="S69" i="6"/>
  <c r="S69" i="7" s="1"/>
  <c r="S69" i="8" s="1"/>
  <c r="S69" i="9" s="1"/>
  <c r="S69" i="10" s="1"/>
  <c r="S69" i="11" s="1"/>
  <c r="S69" i="12" s="1"/>
  <c r="S69" i="13" s="1"/>
  <c r="S69" i="14" s="1"/>
  <c r="S69" i="15" s="1"/>
  <c r="S69" i="16" s="1"/>
  <c r="T69" i="6"/>
  <c r="T69" i="7" s="1"/>
  <c r="T69" i="8" s="1"/>
  <c r="T69" i="9" s="1"/>
  <c r="T69" i="10" s="1"/>
  <c r="T69" i="11" s="1"/>
  <c r="T69" i="12" s="1"/>
  <c r="T69" i="13" s="1"/>
  <c r="T69" i="14" s="1"/>
  <c r="T69" i="15" s="1"/>
  <c r="T69" i="16" s="1"/>
  <c r="S70" i="6"/>
  <c r="S70" i="7" s="1"/>
  <c r="S70" i="8" s="1"/>
  <c r="S70" i="9" s="1"/>
  <c r="S70" i="10" s="1"/>
  <c r="S70" i="11" s="1"/>
  <c r="S70" i="12" s="1"/>
  <c r="S70" i="13" s="1"/>
  <c r="S70" i="14" s="1"/>
  <c r="S70" i="15" s="1"/>
  <c r="S70" i="16" s="1"/>
  <c r="T70" i="6"/>
  <c r="T70" i="7" s="1"/>
  <c r="T70" i="8" s="1"/>
  <c r="T70" i="9" s="1"/>
  <c r="T70" i="10" s="1"/>
  <c r="T70" i="11" s="1"/>
  <c r="T70" i="12" s="1"/>
  <c r="T70" i="13" s="1"/>
  <c r="T70" i="14" s="1"/>
  <c r="T70" i="15" s="1"/>
  <c r="T70" i="16" s="1"/>
  <c r="S71" i="6"/>
  <c r="S71" i="7" s="1"/>
  <c r="S71" i="8" s="1"/>
  <c r="S71" i="9" s="1"/>
  <c r="S71" i="10" s="1"/>
  <c r="S71" i="11" s="1"/>
  <c r="S71" i="12" s="1"/>
  <c r="S71" i="13" s="1"/>
  <c r="S71" i="14" s="1"/>
  <c r="S71" i="15" s="1"/>
  <c r="S71" i="16" s="1"/>
  <c r="T71" i="6"/>
  <c r="T71" i="7" s="1"/>
  <c r="T71" i="8" s="1"/>
  <c r="T71" i="9" s="1"/>
  <c r="T71" i="10" s="1"/>
  <c r="T71" i="11" s="1"/>
  <c r="T71" i="12" s="1"/>
  <c r="T71" i="13" s="1"/>
  <c r="T71" i="14" s="1"/>
  <c r="T71" i="15" s="1"/>
  <c r="T71" i="16" s="1"/>
  <c r="S72" i="6"/>
  <c r="S72" i="7" s="1"/>
  <c r="S72" i="8" s="1"/>
  <c r="S72" i="9" s="1"/>
  <c r="S72" i="10" s="1"/>
  <c r="S72" i="11" s="1"/>
  <c r="S72" i="12" s="1"/>
  <c r="S72" i="13" s="1"/>
  <c r="S72" i="14" s="1"/>
  <c r="S72" i="15" s="1"/>
  <c r="S72" i="16" s="1"/>
  <c r="T72" i="6"/>
  <c r="T72" i="7" s="1"/>
  <c r="T72" i="8" s="1"/>
  <c r="T72" i="9" s="1"/>
  <c r="T72" i="10" s="1"/>
  <c r="T72" i="11" s="1"/>
  <c r="T72" i="12" s="1"/>
  <c r="T72" i="13" s="1"/>
  <c r="T72" i="14" s="1"/>
  <c r="T72" i="15" s="1"/>
  <c r="T72" i="16" s="1"/>
  <c r="S73" i="6"/>
  <c r="S73" i="7" s="1"/>
  <c r="S73" i="8" s="1"/>
  <c r="S73" i="9" s="1"/>
  <c r="S73" i="10" s="1"/>
  <c r="S73" i="11" s="1"/>
  <c r="S73" i="12" s="1"/>
  <c r="S73" i="13" s="1"/>
  <c r="S73" i="14" s="1"/>
  <c r="S73" i="15" s="1"/>
  <c r="S73" i="16" s="1"/>
  <c r="T73" i="6"/>
  <c r="T73" i="7" s="1"/>
  <c r="T73" i="8" s="1"/>
  <c r="T73" i="9" s="1"/>
  <c r="T73" i="10" s="1"/>
  <c r="T73" i="11" s="1"/>
  <c r="T73" i="12" s="1"/>
  <c r="T73" i="13" s="1"/>
  <c r="T73" i="14" s="1"/>
  <c r="T73" i="15" s="1"/>
  <c r="T73" i="16" s="1"/>
  <c r="S74" i="6"/>
  <c r="S74" i="7" s="1"/>
  <c r="S74" i="8" s="1"/>
  <c r="S74" i="9" s="1"/>
  <c r="S74" i="10" s="1"/>
  <c r="S74" i="11" s="1"/>
  <c r="S74" i="12" s="1"/>
  <c r="S74" i="13" s="1"/>
  <c r="S74" i="14" s="1"/>
  <c r="S74" i="15" s="1"/>
  <c r="S74" i="16" s="1"/>
  <c r="T74" i="6"/>
  <c r="T74" i="7" s="1"/>
  <c r="T74" i="8" s="1"/>
  <c r="T74" i="9" s="1"/>
  <c r="T74" i="10" s="1"/>
  <c r="T74" i="11" s="1"/>
  <c r="T74" i="12" s="1"/>
  <c r="T74" i="13" s="1"/>
  <c r="T74" i="14" s="1"/>
  <c r="T74" i="15" s="1"/>
  <c r="T74" i="16" s="1"/>
  <c r="S75" i="6"/>
  <c r="S75" i="7" s="1"/>
  <c r="S75" i="8" s="1"/>
  <c r="S75" i="9" s="1"/>
  <c r="S75" i="10" s="1"/>
  <c r="S75" i="11" s="1"/>
  <c r="S75" i="12" s="1"/>
  <c r="S75" i="13" s="1"/>
  <c r="S75" i="14" s="1"/>
  <c r="S75" i="15" s="1"/>
  <c r="S75" i="16" s="1"/>
  <c r="T75" i="6"/>
  <c r="T75" i="7" s="1"/>
  <c r="T75" i="8" s="1"/>
  <c r="T75" i="9" s="1"/>
  <c r="T75" i="10" s="1"/>
  <c r="T75" i="11" s="1"/>
  <c r="T75" i="12" s="1"/>
  <c r="T75" i="13" s="1"/>
  <c r="T75" i="14" s="1"/>
  <c r="T75" i="15" s="1"/>
  <c r="T75" i="16" s="1"/>
  <c r="S76" i="6"/>
  <c r="S76" i="7" s="1"/>
  <c r="S76" i="8" s="1"/>
  <c r="S76" i="9" s="1"/>
  <c r="S76" i="10" s="1"/>
  <c r="S76" i="11" s="1"/>
  <c r="S76" i="12" s="1"/>
  <c r="S76" i="13" s="1"/>
  <c r="S76" i="14" s="1"/>
  <c r="S76" i="15" s="1"/>
  <c r="S76" i="16" s="1"/>
  <c r="T76" i="6"/>
  <c r="T76" i="7" s="1"/>
  <c r="T76" i="8" s="1"/>
  <c r="T76" i="9" s="1"/>
  <c r="T76" i="10" s="1"/>
  <c r="T76" i="11" s="1"/>
  <c r="T76" i="12" s="1"/>
  <c r="T76" i="13" s="1"/>
  <c r="T76" i="14" s="1"/>
  <c r="T76" i="15" s="1"/>
  <c r="T76" i="16" s="1"/>
  <c r="S77" i="6"/>
  <c r="S77" i="7" s="1"/>
  <c r="S77" i="8" s="1"/>
  <c r="S77" i="9" s="1"/>
  <c r="S77" i="10" s="1"/>
  <c r="S77" i="11" s="1"/>
  <c r="S77" i="12" s="1"/>
  <c r="S77" i="13" s="1"/>
  <c r="S77" i="14" s="1"/>
  <c r="S77" i="15" s="1"/>
  <c r="S77" i="16" s="1"/>
  <c r="T77" i="6"/>
  <c r="T77" i="7" s="1"/>
  <c r="T77" i="8" s="1"/>
  <c r="T77" i="9" s="1"/>
  <c r="T77" i="10" s="1"/>
  <c r="T77" i="11" s="1"/>
  <c r="T77" i="12" s="1"/>
  <c r="T77" i="13" s="1"/>
  <c r="T77" i="14" s="1"/>
  <c r="T77" i="15" s="1"/>
  <c r="T77" i="16" s="1"/>
  <c r="S78" i="6"/>
  <c r="S78" i="7" s="1"/>
  <c r="S78" i="8" s="1"/>
  <c r="S78" i="9" s="1"/>
  <c r="S78" i="10" s="1"/>
  <c r="S78" i="11" s="1"/>
  <c r="S78" i="12" s="1"/>
  <c r="S78" i="13" s="1"/>
  <c r="S78" i="14" s="1"/>
  <c r="S78" i="15" s="1"/>
  <c r="S78" i="16" s="1"/>
  <c r="T78" i="6"/>
  <c r="T78" i="7" s="1"/>
  <c r="T78" i="8" s="1"/>
  <c r="T78" i="9" s="1"/>
  <c r="T78" i="10" s="1"/>
  <c r="T78" i="11" s="1"/>
  <c r="T78" i="12" s="1"/>
  <c r="T78" i="13" s="1"/>
  <c r="T78" i="14" s="1"/>
  <c r="T78" i="15" s="1"/>
  <c r="T78" i="16" s="1"/>
  <c r="S79" i="6"/>
  <c r="S79" i="7" s="1"/>
  <c r="S79" i="8" s="1"/>
  <c r="S79" i="9" s="1"/>
  <c r="S79" i="10" s="1"/>
  <c r="S79" i="11" s="1"/>
  <c r="S79" i="12" s="1"/>
  <c r="S79" i="13" s="1"/>
  <c r="S79" i="14" s="1"/>
  <c r="S79" i="15" s="1"/>
  <c r="S79" i="16" s="1"/>
  <c r="T79" i="6"/>
  <c r="T79" i="7" s="1"/>
  <c r="T79" i="8" s="1"/>
  <c r="T79" i="9" s="1"/>
  <c r="T79" i="10" s="1"/>
  <c r="T79" i="11" s="1"/>
  <c r="T79" i="12" s="1"/>
  <c r="T79" i="13" s="1"/>
  <c r="T79" i="14" s="1"/>
  <c r="T79" i="15" s="1"/>
  <c r="T79" i="16" s="1"/>
  <c r="S80" i="6"/>
  <c r="S80" i="7" s="1"/>
  <c r="S80" i="8" s="1"/>
  <c r="S80" i="9" s="1"/>
  <c r="S80" i="10" s="1"/>
  <c r="S80" i="11" s="1"/>
  <c r="S80" i="12" s="1"/>
  <c r="S80" i="13" s="1"/>
  <c r="S80" i="14" s="1"/>
  <c r="S80" i="15" s="1"/>
  <c r="S80" i="16" s="1"/>
  <c r="T80" i="6"/>
  <c r="T80" i="7" s="1"/>
  <c r="T80" i="8" s="1"/>
  <c r="T80" i="9" s="1"/>
  <c r="T80" i="10" s="1"/>
  <c r="T80" i="11" s="1"/>
  <c r="T80" i="12" s="1"/>
  <c r="T80" i="13" s="1"/>
  <c r="T80" i="14" s="1"/>
  <c r="T80" i="15" s="1"/>
  <c r="T80" i="16" s="1"/>
  <c r="S81" i="6"/>
  <c r="S81" i="7" s="1"/>
  <c r="S81" i="8" s="1"/>
  <c r="S81" i="9" s="1"/>
  <c r="S81" i="10" s="1"/>
  <c r="S81" i="11" s="1"/>
  <c r="S81" i="12" s="1"/>
  <c r="S81" i="13" s="1"/>
  <c r="S81" i="14" s="1"/>
  <c r="S81" i="15" s="1"/>
  <c r="S81" i="16" s="1"/>
  <c r="T81" i="6"/>
  <c r="T81" i="7" s="1"/>
  <c r="T81" i="8" s="1"/>
  <c r="T81" i="9" s="1"/>
  <c r="T81" i="10" s="1"/>
  <c r="T81" i="11" s="1"/>
  <c r="T81" i="12" s="1"/>
  <c r="T81" i="13" s="1"/>
  <c r="T81" i="14" s="1"/>
  <c r="T81" i="15" s="1"/>
  <c r="T81" i="16" s="1"/>
  <c r="S82" i="6"/>
  <c r="S82" i="7" s="1"/>
  <c r="S82" i="8" s="1"/>
  <c r="S82" i="9" s="1"/>
  <c r="S82" i="10" s="1"/>
  <c r="S82" i="11" s="1"/>
  <c r="S82" i="12" s="1"/>
  <c r="S82" i="13" s="1"/>
  <c r="S82" i="14" s="1"/>
  <c r="S82" i="15" s="1"/>
  <c r="S82" i="16" s="1"/>
  <c r="T82" i="6"/>
  <c r="T82" i="7" s="1"/>
  <c r="T82" i="8" s="1"/>
  <c r="T82" i="9" s="1"/>
  <c r="T82" i="10" s="1"/>
  <c r="T82" i="11" s="1"/>
  <c r="T82" i="12" s="1"/>
  <c r="T82" i="13" s="1"/>
  <c r="T82" i="14" s="1"/>
  <c r="T82" i="15" s="1"/>
  <c r="T82" i="16" s="1"/>
  <c r="S83" i="6"/>
  <c r="S83" i="7" s="1"/>
  <c r="S83" i="8" s="1"/>
  <c r="S83" i="9" s="1"/>
  <c r="S83" i="10" s="1"/>
  <c r="S83" i="11" s="1"/>
  <c r="S83" i="12" s="1"/>
  <c r="S83" i="13" s="1"/>
  <c r="S83" i="14" s="1"/>
  <c r="S83" i="15" s="1"/>
  <c r="S83" i="16" s="1"/>
  <c r="T83" i="6"/>
  <c r="T83" i="7" s="1"/>
  <c r="T83" i="8" s="1"/>
  <c r="T83" i="9" s="1"/>
  <c r="T83" i="10" s="1"/>
  <c r="T83" i="11" s="1"/>
  <c r="T83" i="12" s="1"/>
  <c r="T83" i="13" s="1"/>
  <c r="T83" i="14" s="1"/>
  <c r="T83" i="15" s="1"/>
  <c r="T83" i="16" s="1"/>
  <c r="S84" i="6"/>
  <c r="S84" i="7" s="1"/>
  <c r="S84" i="8" s="1"/>
  <c r="S84" i="9" s="1"/>
  <c r="S84" i="10" s="1"/>
  <c r="S84" i="11" s="1"/>
  <c r="S84" i="12" s="1"/>
  <c r="S84" i="13" s="1"/>
  <c r="S84" i="14" s="1"/>
  <c r="S84" i="15" s="1"/>
  <c r="S84" i="16" s="1"/>
  <c r="T84" i="6"/>
  <c r="T84" i="7" s="1"/>
  <c r="T84" i="8" s="1"/>
  <c r="T84" i="9" s="1"/>
  <c r="T84" i="10" s="1"/>
  <c r="T84" i="11" s="1"/>
  <c r="T84" i="12" s="1"/>
  <c r="T84" i="13" s="1"/>
  <c r="T84" i="14" s="1"/>
  <c r="T84" i="15" s="1"/>
  <c r="T84" i="16" s="1"/>
  <c r="S85" i="6"/>
  <c r="S85" i="7" s="1"/>
  <c r="S85" i="8" s="1"/>
  <c r="S85" i="9" s="1"/>
  <c r="S85" i="10" s="1"/>
  <c r="S85" i="11" s="1"/>
  <c r="S85" i="12" s="1"/>
  <c r="S85" i="13" s="1"/>
  <c r="S85" i="14" s="1"/>
  <c r="S85" i="15" s="1"/>
  <c r="S85" i="16" s="1"/>
  <c r="T85" i="6"/>
  <c r="T85" i="7" s="1"/>
  <c r="T85" i="8" s="1"/>
  <c r="T85" i="9" s="1"/>
  <c r="T85" i="10" s="1"/>
  <c r="T85" i="11" s="1"/>
  <c r="T85" i="12" s="1"/>
  <c r="T85" i="13" s="1"/>
  <c r="T85" i="14" s="1"/>
  <c r="T85" i="15" s="1"/>
  <c r="T85" i="16" s="1"/>
  <c r="S86" i="6"/>
  <c r="S86" i="7" s="1"/>
  <c r="S86" i="8" s="1"/>
  <c r="S86" i="9" s="1"/>
  <c r="S86" i="10" s="1"/>
  <c r="S86" i="11" s="1"/>
  <c r="S86" i="12" s="1"/>
  <c r="S86" i="13" s="1"/>
  <c r="S86" i="14" s="1"/>
  <c r="S86" i="15" s="1"/>
  <c r="S86" i="16" s="1"/>
  <c r="T86" i="6"/>
  <c r="T86" i="7" s="1"/>
  <c r="T86" i="8" s="1"/>
  <c r="T86" i="9" s="1"/>
  <c r="T86" i="10" s="1"/>
  <c r="T86" i="11" s="1"/>
  <c r="T86" i="12" s="1"/>
  <c r="T86" i="13" s="1"/>
  <c r="T86" i="14" s="1"/>
  <c r="T86" i="15" s="1"/>
  <c r="T86" i="16" s="1"/>
  <c r="S88" i="6"/>
  <c r="S88" i="7" s="1"/>
  <c r="S88" i="8" s="1"/>
  <c r="S88" i="9" s="1"/>
  <c r="S88" i="10" s="1"/>
  <c r="S88" i="11" s="1"/>
  <c r="S88" i="12" s="1"/>
  <c r="S88" i="13" s="1"/>
  <c r="S88" i="14" s="1"/>
  <c r="S88" i="15" s="1"/>
  <c r="S88" i="16" s="1"/>
  <c r="T88" i="6"/>
  <c r="T88" i="7" s="1"/>
  <c r="T88" i="8" s="1"/>
  <c r="T88" i="9" s="1"/>
  <c r="T88" i="10" s="1"/>
  <c r="T88" i="11" s="1"/>
  <c r="T88" i="12" s="1"/>
  <c r="T88" i="13" s="1"/>
  <c r="T88" i="14" s="1"/>
  <c r="T88" i="15" s="1"/>
  <c r="T88" i="16" s="1"/>
  <c r="S89" i="6"/>
  <c r="S89" i="7" s="1"/>
  <c r="S89" i="8" s="1"/>
  <c r="S89" i="9" s="1"/>
  <c r="S89" i="10" s="1"/>
  <c r="S89" i="11" s="1"/>
  <c r="S89" i="12" s="1"/>
  <c r="S89" i="13" s="1"/>
  <c r="S89" i="14" s="1"/>
  <c r="S89" i="15" s="1"/>
  <c r="S89" i="16" s="1"/>
  <c r="T89" i="6"/>
  <c r="T89" i="7" s="1"/>
  <c r="T89" i="8" s="1"/>
  <c r="T89" i="9" s="1"/>
  <c r="T89" i="10" s="1"/>
  <c r="T89" i="11" s="1"/>
  <c r="T89" i="12" s="1"/>
  <c r="T89" i="13" s="1"/>
  <c r="T89" i="14" s="1"/>
  <c r="T89" i="15" s="1"/>
  <c r="T89" i="16" s="1"/>
  <c r="S90" i="6"/>
  <c r="S90" i="7" s="1"/>
  <c r="S90" i="8" s="1"/>
  <c r="S90" i="9" s="1"/>
  <c r="S90" i="10" s="1"/>
  <c r="S90" i="11" s="1"/>
  <c r="S90" i="12" s="1"/>
  <c r="S90" i="13" s="1"/>
  <c r="S90" i="14" s="1"/>
  <c r="S90" i="15" s="1"/>
  <c r="S90" i="16" s="1"/>
  <c r="T90" i="6"/>
  <c r="T90" i="7" s="1"/>
  <c r="T90" i="8" s="1"/>
  <c r="T90" i="9" s="1"/>
  <c r="T90" i="10" s="1"/>
  <c r="T90" i="11" s="1"/>
  <c r="T90" i="12" s="1"/>
  <c r="T90" i="13" s="1"/>
  <c r="T90" i="14" s="1"/>
  <c r="T90" i="15" s="1"/>
  <c r="T90" i="16" s="1"/>
  <c r="S91" i="6"/>
  <c r="S91" i="7" s="1"/>
  <c r="S91" i="8" s="1"/>
  <c r="S91" i="9" s="1"/>
  <c r="S91" i="10" s="1"/>
  <c r="S91" i="11" s="1"/>
  <c r="S91" i="12" s="1"/>
  <c r="S91" i="13" s="1"/>
  <c r="S91" i="14" s="1"/>
  <c r="S91" i="15" s="1"/>
  <c r="S91" i="16" s="1"/>
  <c r="T91" i="6"/>
  <c r="T91" i="7" s="1"/>
  <c r="T91" i="8" s="1"/>
  <c r="T91" i="9" s="1"/>
  <c r="T91" i="10" s="1"/>
  <c r="T91" i="11" s="1"/>
  <c r="T91" i="12" s="1"/>
  <c r="T91" i="13" s="1"/>
  <c r="T91" i="14" s="1"/>
  <c r="T91" i="15" s="1"/>
  <c r="T91" i="16" s="1"/>
  <c r="S92" i="6"/>
  <c r="S92" i="7" s="1"/>
  <c r="S92" i="8" s="1"/>
  <c r="S92" i="9" s="1"/>
  <c r="S92" i="10" s="1"/>
  <c r="S92" i="11" s="1"/>
  <c r="S92" i="12" s="1"/>
  <c r="S92" i="13" s="1"/>
  <c r="S92" i="14" s="1"/>
  <c r="S92" i="15" s="1"/>
  <c r="S92" i="16" s="1"/>
  <c r="T92" i="6"/>
  <c r="T92" i="7" s="1"/>
  <c r="T92" i="8" s="1"/>
  <c r="T92" i="9" s="1"/>
  <c r="T92" i="10" s="1"/>
  <c r="T92" i="11" s="1"/>
  <c r="T92" i="12" s="1"/>
  <c r="T92" i="13" s="1"/>
  <c r="T92" i="14" s="1"/>
  <c r="T92" i="15" s="1"/>
  <c r="T92" i="16" s="1"/>
  <c r="S93" i="6"/>
  <c r="S93" i="7" s="1"/>
  <c r="S93" i="8" s="1"/>
  <c r="S93" i="9" s="1"/>
  <c r="S93" i="10" s="1"/>
  <c r="S93" i="11" s="1"/>
  <c r="S93" i="12" s="1"/>
  <c r="S93" i="13" s="1"/>
  <c r="S93" i="14" s="1"/>
  <c r="S93" i="15" s="1"/>
  <c r="S93" i="16" s="1"/>
  <c r="T93" i="6"/>
  <c r="T93" i="7" s="1"/>
  <c r="T93" i="8" s="1"/>
  <c r="T93" i="9" s="1"/>
  <c r="T93" i="10" s="1"/>
  <c r="T93" i="11" s="1"/>
  <c r="T93" i="12" s="1"/>
  <c r="T93" i="13" s="1"/>
  <c r="T93" i="14" s="1"/>
  <c r="T93" i="15" s="1"/>
  <c r="T93" i="16" s="1"/>
  <c r="S94" i="6"/>
  <c r="S94" i="7" s="1"/>
  <c r="S94" i="8" s="1"/>
  <c r="S94" i="9" s="1"/>
  <c r="S94" i="10" s="1"/>
  <c r="S94" i="11" s="1"/>
  <c r="S94" i="12" s="1"/>
  <c r="S94" i="13" s="1"/>
  <c r="S94" i="14" s="1"/>
  <c r="S94" i="15" s="1"/>
  <c r="S94" i="16" s="1"/>
  <c r="T94" i="6"/>
  <c r="T94" i="7" s="1"/>
  <c r="T94" i="8" s="1"/>
  <c r="T94" i="9" s="1"/>
  <c r="T94" i="10" s="1"/>
  <c r="T94" i="11" s="1"/>
  <c r="T94" i="12" s="1"/>
  <c r="T94" i="13" s="1"/>
  <c r="T94" i="14" s="1"/>
  <c r="T94" i="15" s="1"/>
  <c r="T94" i="16" s="1"/>
  <c r="S95" i="6"/>
  <c r="S95" i="7" s="1"/>
  <c r="S95" i="8" s="1"/>
  <c r="S95" i="9" s="1"/>
  <c r="S95" i="10" s="1"/>
  <c r="S95" i="11" s="1"/>
  <c r="S95" i="12" s="1"/>
  <c r="S95" i="13" s="1"/>
  <c r="S95" i="14" s="1"/>
  <c r="S95" i="15" s="1"/>
  <c r="S95" i="16" s="1"/>
  <c r="T95" i="6"/>
  <c r="T95" i="7" s="1"/>
  <c r="T95" i="8" s="1"/>
  <c r="T95" i="9" s="1"/>
  <c r="T95" i="10" s="1"/>
  <c r="T95" i="11" s="1"/>
  <c r="T95" i="12" s="1"/>
  <c r="T95" i="13" s="1"/>
  <c r="T95" i="14" s="1"/>
  <c r="T95" i="15" s="1"/>
  <c r="T95" i="16" s="1"/>
  <c r="S96" i="6"/>
  <c r="S96" i="7" s="1"/>
  <c r="S96" i="8" s="1"/>
  <c r="S96" i="9" s="1"/>
  <c r="S96" i="10" s="1"/>
  <c r="S96" i="11" s="1"/>
  <c r="S96" i="12" s="1"/>
  <c r="S96" i="13" s="1"/>
  <c r="S96" i="14" s="1"/>
  <c r="S96" i="15" s="1"/>
  <c r="S96" i="16" s="1"/>
  <c r="T96" i="6"/>
  <c r="T96" i="7" s="1"/>
  <c r="T96" i="8" s="1"/>
  <c r="T96" i="9" s="1"/>
  <c r="T96" i="10" s="1"/>
  <c r="T96" i="11" s="1"/>
  <c r="T96" i="12" s="1"/>
  <c r="T96" i="13" s="1"/>
  <c r="T96" i="14" s="1"/>
  <c r="T96" i="15" s="1"/>
  <c r="T96" i="16" s="1"/>
  <c r="S97" i="6"/>
  <c r="S97" i="7" s="1"/>
  <c r="S97" i="8" s="1"/>
  <c r="S97" i="9" s="1"/>
  <c r="S97" i="10" s="1"/>
  <c r="S97" i="11" s="1"/>
  <c r="S97" i="12" s="1"/>
  <c r="S97" i="13" s="1"/>
  <c r="S97" i="14" s="1"/>
  <c r="S97" i="15" s="1"/>
  <c r="S97" i="16" s="1"/>
  <c r="T97" i="6"/>
  <c r="T97" i="7" s="1"/>
  <c r="T97" i="8" s="1"/>
  <c r="T97" i="9" s="1"/>
  <c r="T97" i="10" s="1"/>
  <c r="T97" i="11" s="1"/>
  <c r="T97" i="12" s="1"/>
  <c r="T97" i="13" s="1"/>
  <c r="T97" i="14" s="1"/>
  <c r="T97" i="15" s="1"/>
  <c r="T97" i="16" s="1"/>
  <c r="S98" i="6"/>
  <c r="S98" i="7" s="1"/>
  <c r="S98" i="8" s="1"/>
  <c r="S98" i="9" s="1"/>
  <c r="S98" i="10" s="1"/>
  <c r="S98" i="11" s="1"/>
  <c r="S98" i="12" s="1"/>
  <c r="S98" i="13" s="1"/>
  <c r="S98" i="14" s="1"/>
  <c r="S98" i="15" s="1"/>
  <c r="S98" i="16" s="1"/>
  <c r="T98" i="6"/>
  <c r="T98" i="7" s="1"/>
  <c r="T98" i="8" s="1"/>
  <c r="T98" i="9" s="1"/>
  <c r="T98" i="10" s="1"/>
  <c r="T98" i="11" s="1"/>
  <c r="T98" i="12" s="1"/>
  <c r="T98" i="13" s="1"/>
  <c r="T98" i="14" s="1"/>
  <c r="T98" i="15" s="1"/>
  <c r="T98" i="16" s="1"/>
  <c r="S99" i="6"/>
  <c r="S99" i="7" s="1"/>
  <c r="S99" i="8" s="1"/>
  <c r="S99" i="9" s="1"/>
  <c r="S99" i="10" s="1"/>
  <c r="S99" i="11" s="1"/>
  <c r="S99" i="12" s="1"/>
  <c r="S99" i="13" s="1"/>
  <c r="S99" i="14" s="1"/>
  <c r="S99" i="15" s="1"/>
  <c r="S99" i="16" s="1"/>
  <c r="T99" i="6"/>
  <c r="T99" i="7" s="1"/>
  <c r="T99" i="8" s="1"/>
  <c r="T99" i="9" s="1"/>
  <c r="T99" i="10" s="1"/>
  <c r="T99" i="11" s="1"/>
  <c r="T99" i="12" s="1"/>
  <c r="T99" i="13" s="1"/>
  <c r="T99" i="14" s="1"/>
  <c r="T99" i="15" s="1"/>
  <c r="T99" i="16" s="1"/>
  <c r="S100" i="6"/>
  <c r="S100" i="7" s="1"/>
  <c r="S100" i="8" s="1"/>
  <c r="S100" i="9" s="1"/>
  <c r="S100" i="10" s="1"/>
  <c r="S100" i="11" s="1"/>
  <c r="S100" i="12" s="1"/>
  <c r="S100" i="13" s="1"/>
  <c r="S100" i="14" s="1"/>
  <c r="S100" i="15" s="1"/>
  <c r="S100" i="16" s="1"/>
  <c r="T100" i="6"/>
  <c r="T100" i="7" s="1"/>
  <c r="T100" i="8" s="1"/>
  <c r="T100" i="9" s="1"/>
  <c r="T100" i="10" s="1"/>
  <c r="T100" i="11" s="1"/>
  <c r="T100" i="12" s="1"/>
  <c r="T100" i="13" s="1"/>
  <c r="T100" i="14" s="1"/>
  <c r="T100" i="15" s="1"/>
  <c r="T100" i="16" s="1"/>
  <c r="S101" i="6"/>
  <c r="S101" i="7" s="1"/>
  <c r="S101" i="8" s="1"/>
  <c r="S101" i="9" s="1"/>
  <c r="S101" i="10" s="1"/>
  <c r="S101" i="11" s="1"/>
  <c r="S101" i="12" s="1"/>
  <c r="S101" i="13" s="1"/>
  <c r="S101" i="14" s="1"/>
  <c r="S101" i="15" s="1"/>
  <c r="S101" i="16" s="1"/>
  <c r="T101" i="6"/>
  <c r="T101" i="7" s="1"/>
  <c r="T101" i="8" s="1"/>
  <c r="T101" i="9" s="1"/>
  <c r="T101" i="10" s="1"/>
  <c r="T101" i="11" s="1"/>
  <c r="T101" i="12" s="1"/>
  <c r="T101" i="13" s="1"/>
  <c r="T101" i="14" s="1"/>
  <c r="T101" i="15" s="1"/>
  <c r="T101" i="16" s="1"/>
  <c r="S102" i="6"/>
  <c r="S102" i="7" s="1"/>
  <c r="S102" i="8" s="1"/>
  <c r="S102" i="9" s="1"/>
  <c r="S102" i="10" s="1"/>
  <c r="S102" i="11" s="1"/>
  <c r="S102" i="12" s="1"/>
  <c r="S102" i="13" s="1"/>
  <c r="S102" i="14" s="1"/>
  <c r="S102" i="15" s="1"/>
  <c r="S102" i="16" s="1"/>
  <c r="T102" i="6"/>
  <c r="T102" i="7" s="1"/>
  <c r="T102" i="8" s="1"/>
  <c r="T102" i="9" s="1"/>
  <c r="T102" i="10" s="1"/>
  <c r="T102" i="11" s="1"/>
  <c r="T102" i="12" s="1"/>
  <c r="T102" i="13" s="1"/>
  <c r="T102" i="14" s="1"/>
  <c r="T102" i="15" s="1"/>
  <c r="T102" i="16" s="1"/>
  <c r="S103" i="6"/>
  <c r="S103" i="7" s="1"/>
  <c r="S103" i="8" s="1"/>
  <c r="S103" i="9" s="1"/>
  <c r="S103" i="10" s="1"/>
  <c r="S103" i="11" s="1"/>
  <c r="S103" i="12" s="1"/>
  <c r="S103" i="13" s="1"/>
  <c r="S103" i="14" s="1"/>
  <c r="S103" i="15" s="1"/>
  <c r="S103" i="16" s="1"/>
  <c r="T103" i="6"/>
  <c r="T103" i="7" s="1"/>
  <c r="T103" i="8" s="1"/>
  <c r="T103" i="9" s="1"/>
  <c r="T103" i="10" s="1"/>
  <c r="T103" i="11" s="1"/>
  <c r="T103" i="12" s="1"/>
  <c r="T103" i="13" s="1"/>
  <c r="T103" i="14" s="1"/>
  <c r="T103" i="15" s="1"/>
  <c r="T103" i="16" s="1"/>
  <c r="S104" i="6"/>
  <c r="S104" i="7" s="1"/>
  <c r="S104" i="8" s="1"/>
  <c r="S104" i="9" s="1"/>
  <c r="S104" i="10" s="1"/>
  <c r="S104" i="11" s="1"/>
  <c r="S104" i="12" s="1"/>
  <c r="S104" i="13" s="1"/>
  <c r="S104" i="14" s="1"/>
  <c r="S104" i="15" s="1"/>
  <c r="S104" i="16" s="1"/>
  <c r="T104" i="6"/>
  <c r="T104" i="7" s="1"/>
  <c r="T104" i="8" s="1"/>
  <c r="T104" i="9" s="1"/>
  <c r="T104" i="10" s="1"/>
  <c r="T104" i="11" s="1"/>
  <c r="T104" i="12" s="1"/>
  <c r="T104" i="13" s="1"/>
  <c r="T104" i="14" s="1"/>
  <c r="T104" i="15" s="1"/>
  <c r="T104" i="16" s="1"/>
  <c r="S105" i="6"/>
  <c r="S105" i="7" s="1"/>
  <c r="S105" i="8" s="1"/>
  <c r="S105" i="9" s="1"/>
  <c r="S105" i="10" s="1"/>
  <c r="S105" i="11" s="1"/>
  <c r="S105" i="12" s="1"/>
  <c r="S105" i="13" s="1"/>
  <c r="S105" i="14" s="1"/>
  <c r="S105" i="15" s="1"/>
  <c r="S105" i="16" s="1"/>
  <c r="T105" i="6"/>
  <c r="T105" i="7" s="1"/>
  <c r="T105" i="8" s="1"/>
  <c r="T105" i="9" s="1"/>
  <c r="T105" i="10" s="1"/>
  <c r="T105" i="11" s="1"/>
  <c r="T105" i="12" s="1"/>
  <c r="T105" i="13" s="1"/>
  <c r="T105" i="14" s="1"/>
  <c r="T105" i="15" s="1"/>
  <c r="T105" i="16" s="1"/>
  <c r="S106" i="6"/>
  <c r="S106" i="7" s="1"/>
  <c r="S106" i="8" s="1"/>
  <c r="S106" i="9" s="1"/>
  <c r="S106" i="10" s="1"/>
  <c r="S106" i="11" s="1"/>
  <c r="S106" i="12" s="1"/>
  <c r="S106" i="13" s="1"/>
  <c r="S106" i="14" s="1"/>
  <c r="S106" i="15" s="1"/>
  <c r="S106" i="16" s="1"/>
  <c r="S107" i="6"/>
  <c r="S107" i="7" s="1"/>
  <c r="S107" i="8" s="1"/>
  <c r="S107" i="9" s="1"/>
  <c r="S107" i="10" s="1"/>
  <c r="S107" i="11" s="1"/>
  <c r="S107" i="12" s="1"/>
  <c r="S107" i="13" s="1"/>
  <c r="S107" i="14" s="1"/>
  <c r="S107" i="15" s="1"/>
  <c r="S107" i="16" s="1"/>
  <c r="S108" i="6"/>
  <c r="S108" i="7" s="1"/>
  <c r="S108" i="8" s="1"/>
  <c r="S108" i="9" s="1"/>
  <c r="S108" i="10" s="1"/>
  <c r="S108" i="11" s="1"/>
  <c r="S108" i="12" s="1"/>
  <c r="S108" i="13" s="1"/>
  <c r="S108" i="14" s="1"/>
  <c r="S108" i="15" s="1"/>
  <c r="S108" i="16" s="1"/>
  <c r="T108" i="6"/>
  <c r="T108" i="7" s="1"/>
  <c r="T108" i="8" s="1"/>
  <c r="T108" i="9" s="1"/>
  <c r="T108" i="10" s="1"/>
  <c r="T108" i="11" s="1"/>
  <c r="T108" i="12" s="1"/>
  <c r="T108" i="13" s="1"/>
  <c r="T108" i="14" s="1"/>
  <c r="T108" i="15" s="1"/>
  <c r="T108" i="16" s="1"/>
  <c r="S109" i="6"/>
  <c r="S109" i="7" s="1"/>
  <c r="S109" i="8" s="1"/>
  <c r="S109" i="9" s="1"/>
  <c r="S109" i="10" s="1"/>
  <c r="S109" i="11" s="1"/>
  <c r="S109" i="12" s="1"/>
  <c r="S109" i="13" s="1"/>
  <c r="S109" i="14" s="1"/>
  <c r="S109" i="15" s="1"/>
  <c r="S109" i="16" s="1"/>
  <c r="T109" i="6"/>
  <c r="T109" i="7" s="1"/>
  <c r="T109" i="8" s="1"/>
  <c r="T109" i="9" s="1"/>
  <c r="T109" i="10" s="1"/>
  <c r="T109" i="11" s="1"/>
  <c r="T109" i="12" s="1"/>
  <c r="T109" i="13" s="1"/>
  <c r="T109" i="14" s="1"/>
  <c r="T109" i="15" s="1"/>
  <c r="T109" i="16" s="1"/>
  <c r="S110" i="6"/>
  <c r="S110" i="7" s="1"/>
  <c r="S110" i="8" s="1"/>
  <c r="S110" i="9" s="1"/>
  <c r="S110" i="10" s="1"/>
  <c r="S110" i="11" s="1"/>
  <c r="S110" i="12" s="1"/>
  <c r="S110" i="13" s="1"/>
  <c r="S110" i="14" s="1"/>
  <c r="S110" i="15" s="1"/>
  <c r="S110" i="16" s="1"/>
  <c r="T110" i="6"/>
  <c r="T110" i="7" s="1"/>
  <c r="T110" i="8" s="1"/>
  <c r="T110" i="9" s="1"/>
  <c r="T110" i="10" s="1"/>
  <c r="T110" i="11" s="1"/>
  <c r="T110" i="12" s="1"/>
  <c r="T110" i="13" s="1"/>
  <c r="T110" i="14" s="1"/>
  <c r="T110" i="15" s="1"/>
  <c r="T110" i="16" s="1"/>
  <c r="S111" i="6"/>
  <c r="S111" i="7" s="1"/>
  <c r="S111" i="8" s="1"/>
  <c r="S111" i="9" s="1"/>
  <c r="S111" i="10" s="1"/>
  <c r="S111" i="11" s="1"/>
  <c r="S111" i="12" s="1"/>
  <c r="S111" i="13" s="1"/>
  <c r="S111" i="14" s="1"/>
  <c r="S111" i="15" s="1"/>
  <c r="S111" i="16" s="1"/>
  <c r="T111" i="6"/>
  <c r="T111" i="7" s="1"/>
  <c r="T111" i="8" s="1"/>
  <c r="T111" i="9" s="1"/>
  <c r="T111" i="10" s="1"/>
  <c r="T111" i="11" s="1"/>
  <c r="T111" i="12" s="1"/>
  <c r="T111" i="13" s="1"/>
  <c r="T111" i="14" s="1"/>
  <c r="T111" i="15" s="1"/>
  <c r="T111" i="16" s="1"/>
  <c r="S112" i="6"/>
  <c r="S112" i="7" s="1"/>
  <c r="S112" i="8" s="1"/>
  <c r="S112" i="9" s="1"/>
  <c r="S112" i="10" s="1"/>
  <c r="S112" i="11" s="1"/>
  <c r="S112" i="12" s="1"/>
  <c r="S112" i="13" s="1"/>
  <c r="S112" i="14" s="1"/>
  <c r="S112" i="15" s="1"/>
  <c r="S112" i="16" s="1"/>
  <c r="T112" i="6"/>
  <c r="T112" i="7" s="1"/>
  <c r="T112" i="8" s="1"/>
  <c r="T112" i="9" s="1"/>
  <c r="T112" i="10" s="1"/>
  <c r="T112" i="11" s="1"/>
  <c r="T112" i="12" s="1"/>
  <c r="T112" i="13" s="1"/>
  <c r="T112" i="14" s="1"/>
  <c r="T112" i="15" s="1"/>
  <c r="T112" i="16" s="1"/>
  <c r="S113" i="6"/>
  <c r="S113" i="7" s="1"/>
  <c r="S113" i="8" s="1"/>
  <c r="S113" i="9" s="1"/>
  <c r="S113" i="10" s="1"/>
  <c r="S113" i="11" s="1"/>
  <c r="S113" i="12" s="1"/>
  <c r="S113" i="13" s="1"/>
  <c r="S113" i="14" s="1"/>
  <c r="S113" i="15" s="1"/>
  <c r="S113" i="16" s="1"/>
  <c r="T113" i="6"/>
  <c r="T113" i="7" s="1"/>
  <c r="T113" i="8" s="1"/>
  <c r="T113" i="9" s="1"/>
  <c r="T113" i="10" s="1"/>
  <c r="T113" i="11" s="1"/>
  <c r="T113" i="12" s="1"/>
  <c r="T113" i="13" s="1"/>
  <c r="T113" i="14" s="1"/>
  <c r="T113" i="15" s="1"/>
  <c r="T113" i="16" s="1"/>
  <c r="S114" i="6"/>
  <c r="S114" i="7" s="1"/>
  <c r="S114" i="8" s="1"/>
  <c r="S114" i="9" s="1"/>
  <c r="S114" i="10" s="1"/>
  <c r="S114" i="11" s="1"/>
  <c r="S114" i="12" s="1"/>
  <c r="S114" i="13" s="1"/>
  <c r="S114" i="14" s="1"/>
  <c r="S114" i="15" s="1"/>
  <c r="S114" i="16" s="1"/>
  <c r="T114" i="6"/>
  <c r="T114" i="7" s="1"/>
  <c r="T114" i="8" s="1"/>
  <c r="T114" i="9" s="1"/>
  <c r="T114" i="10" s="1"/>
  <c r="T114" i="11" s="1"/>
  <c r="T114" i="12" s="1"/>
  <c r="T114" i="13" s="1"/>
  <c r="T114" i="14" s="1"/>
  <c r="T114" i="15" s="1"/>
  <c r="T114" i="16" s="1"/>
  <c r="S115" i="6"/>
  <c r="S115" i="7" s="1"/>
  <c r="S115" i="8" s="1"/>
  <c r="S115" i="9" s="1"/>
  <c r="S115" i="10" s="1"/>
  <c r="S115" i="11" s="1"/>
  <c r="S115" i="12" s="1"/>
  <c r="S115" i="13" s="1"/>
  <c r="S115" i="14" s="1"/>
  <c r="S115" i="15" s="1"/>
  <c r="S115" i="16" s="1"/>
  <c r="T115" i="6"/>
  <c r="T115" i="7" s="1"/>
  <c r="T115" i="8" s="1"/>
  <c r="T115" i="9" s="1"/>
  <c r="T115" i="10" s="1"/>
  <c r="T115" i="11" s="1"/>
  <c r="T115" i="12" s="1"/>
  <c r="T115" i="13" s="1"/>
  <c r="T115" i="14" s="1"/>
  <c r="T115" i="15" s="1"/>
  <c r="T115" i="16" s="1"/>
  <c r="S116" i="6"/>
  <c r="S116" i="7" s="1"/>
  <c r="S116" i="8" s="1"/>
  <c r="S116" i="9" s="1"/>
  <c r="S116" i="10" s="1"/>
  <c r="S116" i="11" s="1"/>
  <c r="S116" i="12" s="1"/>
  <c r="S116" i="13" s="1"/>
  <c r="S116" i="14" s="1"/>
  <c r="S116" i="15" s="1"/>
  <c r="S116" i="16" s="1"/>
  <c r="T116" i="6"/>
  <c r="T116" i="7" s="1"/>
  <c r="T116" i="8" s="1"/>
  <c r="T116" i="9" s="1"/>
  <c r="T116" i="10" s="1"/>
  <c r="T116" i="11" s="1"/>
  <c r="T116" i="12" s="1"/>
  <c r="T116" i="13" s="1"/>
  <c r="T116" i="14" s="1"/>
  <c r="T116" i="15" s="1"/>
  <c r="T116" i="16" s="1"/>
  <c r="S122" i="6"/>
  <c r="S122" i="7" s="1"/>
  <c r="S122" i="8" s="1"/>
  <c r="S122" i="9" s="1"/>
  <c r="S122" i="10" s="1"/>
  <c r="S122" i="11" s="1"/>
  <c r="S122" i="12" s="1"/>
  <c r="S122" i="13" s="1"/>
  <c r="S122" i="14" s="1"/>
  <c r="S122" i="15" s="1"/>
  <c r="S122" i="16" s="1"/>
  <c r="T122" i="6"/>
  <c r="T122" i="7" s="1"/>
  <c r="T122" i="8" s="1"/>
  <c r="T122" i="9" s="1"/>
  <c r="T122" i="10" s="1"/>
  <c r="T122" i="11" s="1"/>
  <c r="T122" i="12" s="1"/>
  <c r="T122" i="13" s="1"/>
  <c r="T122" i="14" s="1"/>
  <c r="T122" i="15" s="1"/>
  <c r="T122" i="16" s="1"/>
  <c r="S123" i="6"/>
  <c r="S123" i="7" s="1"/>
  <c r="S123" i="8" s="1"/>
  <c r="S123" i="9" s="1"/>
  <c r="S123" i="10" s="1"/>
  <c r="S123" i="11" s="1"/>
  <c r="S123" i="12" s="1"/>
  <c r="S123" i="13" s="1"/>
  <c r="S123" i="14" s="1"/>
  <c r="S123" i="15" s="1"/>
  <c r="S123" i="16" s="1"/>
  <c r="T123" i="6"/>
  <c r="T123" i="7" s="1"/>
  <c r="T123" i="8" s="1"/>
  <c r="T123" i="9" s="1"/>
  <c r="T123" i="10" s="1"/>
  <c r="T123" i="11" s="1"/>
  <c r="T123" i="12" s="1"/>
  <c r="T123" i="13" s="1"/>
  <c r="T123" i="14" s="1"/>
  <c r="T123" i="15" s="1"/>
  <c r="T123" i="16" s="1"/>
  <c r="S124" i="6"/>
  <c r="S124" i="7" s="1"/>
  <c r="S124" i="8" s="1"/>
  <c r="S124" i="9" s="1"/>
  <c r="S124" i="10" s="1"/>
  <c r="S124" i="11" s="1"/>
  <c r="S124" i="12" s="1"/>
  <c r="S124" i="13" s="1"/>
  <c r="S124" i="14" s="1"/>
  <c r="S124" i="15" s="1"/>
  <c r="S124" i="16" s="1"/>
  <c r="T124" i="6"/>
  <c r="T124" i="7" s="1"/>
  <c r="T124" i="8" s="1"/>
  <c r="T124" i="9" s="1"/>
  <c r="T124" i="10" s="1"/>
  <c r="T124" i="11" s="1"/>
  <c r="T124" i="12" s="1"/>
  <c r="T124" i="13" s="1"/>
  <c r="T124" i="14" s="1"/>
  <c r="T124" i="15" s="1"/>
  <c r="T124" i="16" s="1"/>
  <c r="S125" i="6"/>
  <c r="S125" i="7" s="1"/>
  <c r="S125" i="8" s="1"/>
  <c r="S125" i="9" s="1"/>
  <c r="S125" i="10" s="1"/>
  <c r="S125" i="11" s="1"/>
  <c r="S125" i="12" s="1"/>
  <c r="S125" i="13" s="1"/>
  <c r="S125" i="14" s="1"/>
  <c r="S125" i="15" s="1"/>
  <c r="S125" i="16" s="1"/>
  <c r="T125" i="6"/>
  <c r="T125" i="7" s="1"/>
  <c r="T125" i="8" s="1"/>
  <c r="T125" i="9" s="1"/>
  <c r="T125" i="10" s="1"/>
  <c r="T125" i="11" s="1"/>
  <c r="T125" i="12" s="1"/>
  <c r="T125" i="13" s="1"/>
  <c r="T125" i="14" s="1"/>
  <c r="T125" i="15" s="1"/>
  <c r="T125" i="16" s="1"/>
  <c r="S126" i="6"/>
  <c r="S126" i="7" s="1"/>
  <c r="S126" i="8" s="1"/>
  <c r="S126" i="9" s="1"/>
  <c r="S126" i="10" s="1"/>
  <c r="S126" i="11" s="1"/>
  <c r="S126" i="12" s="1"/>
  <c r="S126" i="13" s="1"/>
  <c r="S126" i="14" s="1"/>
  <c r="S126" i="15" s="1"/>
  <c r="S126" i="16" s="1"/>
  <c r="T126" i="6"/>
  <c r="T126" i="7" s="1"/>
  <c r="T126" i="8" s="1"/>
  <c r="T126" i="9" s="1"/>
  <c r="T126" i="10" s="1"/>
  <c r="T126" i="11" s="1"/>
  <c r="T126" i="12" s="1"/>
  <c r="T126" i="13" s="1"/>
  <c r="T126" i="14" s="1"/>
  <c r="T126" i="15" s="1"/>
  <c r="T126" i="16" s="1"/>
  <c r="S127" i="6"/>
  <c r="S127" i="7" s="1"/>
  <c r="S127" i="8" s="1"/>
  <c r="S127" i="9" s="1"/>
  <c r="S127" i="10" s="1"/>
  <c r="S127" i="11" s="1"/>
  <c r="S127" i="12" s="1"/>
  <c r="S127" i="13" s="1"/>
  <c r="S127" i="14" s="1"/>
  <c r="S127" i="15" s="1"/>
  <c r="S127" i="16" s="1"/>
  <c r="T127" i="6"/>
  <c r="T127" i="7" s="1"/>
  <c r="T127" i="8" s="1"/>
  <c r="T127" i="9" s="1"/>
  <c r="T127" i="10" s="1"/>
  <c r="T127" i="11" s="1"/>
  <c r="T127" i="12" s="1"/>
  <c r="T127" i="13" s="1"/>
  <c r="T127" i="14" s="1"/>
  <c r="T127" i="15" s="1"/>
  <c r="T127" i="16" s="1"/>
  <c r="S128" i="6"/>
  <c r="S128" i="7" s="1"/>
  <c r="S128" i="8" s="1"/>
  <c r="S128" i="9" s="1"/>
  <c r="S128" i="10" s="1"/>
  <c r="S128" i="11" s="1"/>
  <c r="S128" i="12" s="1"/>
  <c r="S128" i="13" s="1"/>
  <c r="S128" i="14" s="1"/>
  <c r="S128" i="15" s="1"/>
  <c r="S128" i="16" s="1"/>
  <c r="T128" i="6"/>
  <c r="T128" i="7" s="1"/>
  <c r="T128" i="8" s="1"/>
  <c r="T128" i="9" s="1"/>
  <c r="T128" i="10" s="1"/>
  <c r="T128" i="11" s="1"/>
  <c r="T128" i="12" s="1"/>
  <c r="T128" i="13" s="1"/>
  <c r="T128" i="14" s="1"/>
  <c r="T128" i="15" s="1"/>
  <c r="T128" i="16" s="1"/>
  <c r="S129" i="6"/>
  <c r="S129" i="7" s="1"/>
  <c r="S129" i="8" s="1"/>
  <c r="S129" i="9" s="1"/>
  <c r="S129" i="10" s="1"/>
  <c r="S129" i="11" s="1"/>
  <c r="S129" i="12" s="1"/>
  <c r="S129" i="13" s="1"/>
  <c r="S129" i="14" s="1"/>
  <c r="S129" i="15" s="1"/>
  <c r="S129" i="16" s="1"/>
  <c r="T129" i="6"/>
  <c r="T129" i="7" s="1"/>
  <c r="T129" i="8" s="1"/>
  <c r="T129" i="9" s="1"/>
  <c r="T129" i="10" s="1"/>
  <c r="T129" i="11" s="1"/>
  <c r="T129" i="12" s="1"/>
  <c r="T129" i="13" s="1"/>
  <c r="T129" i="14" s="1"/>
  <c r="T129" i="15" s="1"/>
  <c r="T129" i="16" s="1"/>
  <c r="S130" i="6"/>
  <c r="S130" i="7" s="1"/>
  <c r="S130" i="8" s="1"/>
  <c r="S130" i="9" s="1"/>
  <c r="S130" i="10" s="1"/>
  <c r="S130" i="11" s="1"/>
  <c r="S130" i="12" s="1"/>
  <c r="S130" i="13" s="1"/>
  <c r="S130" i="14" s="1"/>
  <c r="S130" i="15" s="1"/>
  <c r="S130" i="16" s="1"/>
  <c r="T130" i="6"/>
  <c r="T130" i="7" s="1"/>
  <c r="T130" i="8" s="1"/>
  <c r="T130" i="9" s="1"/>
  <c r="T130" i="10" s="1"/>
  <c r="T130" i="11" s="1"/>
  <c r="T130" i="12" s="1"/>
  <c r="T130" i="13" s="1"/>
  <c r="T130" i="14" s="1"/>
  <c r="T130" i="15" s="1"/>
  <c r="T130" i="16" s="1"/>
  <c r="S131" i="6"/>
  <c r="S131" i="7" s="1"/>
  <c r="S131" i="8" s="1"/>
  <c r="S131" i="9" s="1"/>
  <c r="S131" i="10" s="1"/>
  <c r="S131" i="11" s="1"/>
  <c r="S131" i="12" s="1"/>
  <c r="S131" i="13" s="1"/>
  <c r="S131" i="14" s="1"/>
  <c r="S131" i="15" s="1"/>
  <c r="S131" i="16" s="1"/>
  <c r="T131" i="6"/>
  <c r="T131" i="7" s="1"/>
  <c r="T131" i="8" s="1"/>
  <c r="T131" i="9" s="1"/>
  <c r="T131" i="10" s="1"/>
  <c r="T131" i="11" s="1"/>
  <c r="T131" i="12" s="1"/>
  <c r="T131" i="13" s="1"/>
  <c r="T131" i="14" s="1"/>
  <c r="T131" i="15" s="1"/>
  <c r="T131" i="16" s="1"/>
  <c r="S132" i="6"/>
  <c r="S132" i="7" s="1"/>
  <c r="S132" i="8" s="1"/>
  <c r="S132" i="9" s="1"/>
  <c r="S132" i="10" s="1"/>
  <c r="S132" i="11" s="1"/>
  <c r="S132" i="12" s="1"/>
  <c r="S132" i="13" s="1"/>
  <c r="S132" i="14" s="1"/>
  <c r="S132" i="15" s="1"/>
  <c r="S132" i="16" s="1"/>
  <c r="T132" i="6"/>
  <c r="T132" i="7" s="1"/>
  <c r="T132" i="8" s="1"/>
  <c r="T132" i="9" s="1"/>
  <c r="T132" i="10" s="1"/>
  <c r="T132" i="11" s="1"/>
  <c r="T132" i="12" s="1"/>
  <c r="T132" i="13" s="1"/>
  <c r="T132" i="14" s="1"/>
  <c r="T132" i="15" s="1"/>
  <c r="T132" i="16" s="1"/>
  <c r="S133" i="6"/>
  <c r="S133" i="7" s="1"/>
  <c r="S133" i="8" s="1"/>
  <c r="S133" i="9" s="1"/>
  <c r="S133" i="10" s="1"/>
  <c r="S133" i="11" s="1"/>
  <c r="S133" i="12" s="1"/>
  <c r="S133" i="13" s="1"/>
  <c r="S133" i="14" s="1"/>
  <c r="S133" i="15" s="1"/>
  <c r="S133" i="16" s="1"/>
  <c r="T133" i="6"/>
  <c r="T133" i="7" s="1"/>
  <c r="T133" i="8" s="1"/>
  <c r="T133" i="9" s="1"/>
  <c r="T133" i="10" s="1"/>
  <c r="T133" i="11" s="1"/>
  <c r="T133" i="12" s="1"/>
  <c r="T133" i="13" s="1"/>
  <c r="T133" i="14" s="1"/>
  <c r="T133" i="15" s="1"/>
  <c r="T133" i="16" s="1"/>
  <c r="S134" i="6"/>
  <c r="S134" i="7" s="1"/>
  <c r="S134" i="8" s="1"/>
  <c r="S134" i="9" s="1"/>
  <c r="S134" i="10" s="1"/>
  <c r="S134" i="11" s="1"/>
  <c r="S134" i="12" s="1"/>
  <c r="S134" i="13" s="1"/>
  <c r="S134" i="14" s="1"/>
  <c r="S134" i="15" s="1"/>
  <c r="S134" i="16" s="1"/>
  <c r="T134" i="6"/>
  <c r="T134" i="7" s="1"/>
  <c r="T134" i="8" s="1"/>
  <c r="T134" i="9" s="1"/>
  <c r="T134" i="10" s="1"/>
  <c r="T134" i="11" s="1"/>
  <c r="T134" i="12" s="1"/>
  <c r="T134" i="13" s="1"/>
  <c r="T134" i="14" s="1"/>
  <c r="T134" i="15" s="1"/>
  <c r="T134" i="16" s="1"/>
  <c r="S139" i="6"/>
  <c r="S139" i="7" s="1"/>
  <c r="S139" i="8" s="1"/>
  <c r="S139" i="9" s="1"/>
  <c r="S139" i="10" s="1"/>
  <c r="S139" i="11" s="1"/>
  <c r="S139" i="12" s="1"/>
  <c r="S139" i="13" s="1"/>
  <c r="S139" i="14" s="1"/>
  <c r="S139" i="15" s="1"/>
  <c r="S139" i="16" s="1"/>
  <c r="T139" i="6"/>
  <c r="T139" i="7" s="1"/>
  <c r="T139" i="8" s="1"/>
  <c r="T139" i="9" s="1"/>
  <c r="T139" i="10" s="1"/>
  <c r="T139" i="11" s="1"/>
  <c r="T139" i="12" s="1"/>
  <c r="T139" i="13" s="1"/>
  <c r="T139" i="14" s="1"/>
  <c r="T139" i="15" s="1"/>
  <c r="T139" i="16" s="1"/>
  <c r="S140" i="6"/>
  <c r="S140" i="7" s="1"/>
  <c r="S140" i="8" s="1"/>
  <c r="S140" i="9" s="1"/>
  <c r="S140" i="10" s="1"/>
  <c r="S140" i="11" s="1"/>
  <c r="S140" i="12" s="1"/>
  <c r="S140" i="13" s="1"/>
  <c r="S140" i="14" s="1"/>
  <c r="S140" i="15" s="1"/>
  <c r="S140" i="16" s="1"/>
  <c r="T140" i="6"/>
  <c r="T140" i="7" s="1"/>
  <c r="T140" i="8" s="1"/>
  <c r="T140" i="9" s="1"/>
  <c r="T140" i="10" s="1"/>
  <c r="T140" i="11" s="1"/>
  <c r="T140" i="12" s="1"/>
  <c r="T140" i="13" s="1"/>
  <c r="T140" i="14" s="1"/>
  <c r="T140" i="15" s="1"/>
  <c r="T140" i="16" s="1"/>
  <c r="S141" i="6"/>
  <c r="S141" i="7" s="1"/>
  <c r="S141" i="8" s="1"/>
  <c r="S141" i="9" s="1"/>
  <c r="S141" i="10" s="1"/>
  <c r="S141" i="11" s="1"/>
  <c r="S141" i="12" s="1"/>
  <c r="S141" i="13" s="1"/>
  <c r="S141" i="14" s="1"/>
  <c r="S141" i="15" s="1"/>
  <c r="S141" i="16" s="1"/>
  <c r="T141" i="6"/>
  <c r="T141" i="7" s="1"/>
  <c r="T141" i="8" s="1"/>
  <c r="T141" i="9" s="1"/>
  <c r="T141" i="10" s="1"/>
  <c r="T141" i="11" s="1"/>
  <c r="T141" i="12" s="1"/>
  <c r="T141" i="13" s="1"/>
  <c r="T141" i="14" s="1"/>
  <c r="T141" i="15" s="1"/>
  <c r="T141" i="16" s="1"/>
  <c r="S142" i="6"/>
  <c r="S142" i="7" s="1"/>
  <c r="S142" i="8" s="1"/>
  <c r="S142" i="9" s="1"/>
  <c r="S142" i="10" s="1"/>
  <c r="S142" i="11" s="1"/>
  <c r="S142" i="12" s="1"/>
  <c r="S142" i="13" s="1"/>
  <c r="S142" i="14" s="1"/>
  <c r="S142" i="15" s="1"/>
  <c r="S142" i="16" s="1"/>
  <c r="T142" i="6"/>
  <c r="T142" i="7" s="1"/>
  <c r="T142" i="8" s="1"/>
  <c r="T142" i="9" s="1"/>
  <c r="T142" i="10" s="1"/>
  <c r="T142" i="11" s="1"/>
  <c r="T142" i="12" s="1"/>
  <c r="T142" i="13" s="1"/>
  <c r="T142" i="14" s="1"/>
  <c r="T142" i="15" s="1"/>
  <c r="T142" i="16" s="1"/>
  <c r="S143" i="6"/>
  <c r="S143" i="7" s="1"/>
  <c r="S143" i="8" s="1"/>
  <c r="S143" i="9" s="1"/>
  <c r="S143" i="10" s="1"/>
  <c r="S143" i="11" s="1"/>
  <c r="S143" i="12" s="1"/>
  <c r="S143" i="13" s="1"/>
  <c r="S143" i="14" s="1"/>
  <c r="S143" i="15" s="1"/>
  <c r="S143" i="16" s="1"/>
  <c r="T143" i="6"/>
  <c r="T143" i="7" s="1"/>
  <c r="T143" i="8" s="1"/>
  <c r="T143" i="9" s="1"/>
  <c r="T143" i="10" s="1"/>
  <c r="T143" i="11" s="1"/>
  <c r="T143" i="12" s="1"/>
  <c r="T143" i="13" s="1"/>
  <c r="T143" i="14" s="1"/>
  <c r="T143" i="15" s="1"/>
  <c r="T143" i="16" s="1"/>
  <c r="S144" i="6"/>
  <c r="S144" i="7" s="1"/>
  <c r="S144" i="8" s="1"/>
  <c r="S144" i="9" s="1"/>
  <c r="S144" i="10" s="1"/>
  <c r="S144" i="11" s="1"/>
  <c r="S144" i="12" s="1"/>
  <c r="S144" i="13" s="1"/>
  <c r="S144" i="14" s="1"/>
  <c r="S144" i="15" s="1"/>
  <c r="S144" i="16" s="1"/>
  <c r="T144" i="6"/>
  <c r="T144" i="7" s="1"/>
  <c r="T144" i="8" s="1"/>
  <c r="T144" i="9" s="1"/>
  <c r="T144" i="10" s="1"/>
  <c r="T144" i="11" s="1"/>
  <c r="T144" i="12" s="1"/>
  <c r="T144" i="13" s="1"/>
  <c r="T144" i="14" s="1"/>
  <c r="T144" i="15" s="1"/>
  <c r="T144" i="16" s="1"/>
  <c r="S145" i="6"/>
  <c r="S145" i="7" s="1"/>
  <c r="S145" i="8" s="1"/>
  <c r="S145" i="9" s="1"/>
  <c r="S145" i="10" s="1"/>
  <c r="S145" i="11" s="1"/>
  <c r="S145" i="12" s="1"/>
  <c r="S145" i="13" s="1"/>
  <c r="S145" i="14" s="1"/>
  <c r="S145" i="15" s="1"/>
  <c r="S145" i="16" s="1"/>
  <c r="T145" i="6"/>
  <c r="T145" i="7" s="1"/>
  <c r="T145" i="8" s="1"/>
  <c r="T145" i="9" s="1"/>
  <c r="T145" i="10" s="1"/>
  <c r="T145" i="11" s="1"/>
  <c r="T145" i="12" s="1"/>
  <c r="T145" i="13" s="1"/>
  <c r="T145" i="14" s="1"/>
  <c r="T145" i="15" s="1"/>
  <c r="T145" i="16" s="1"/>
  <c r="S146" i="6"/>
  <c r="S146" i="7" s="1"/>
  <c r="S146" i="8" s="1"/>
  <c r="S146" i="9" s="1"/>
  <c r="S146" i="10" s="1"/>
  <c r="S146" i="11" s="1"/>
  <c r="S146" i="12" s="1"/>
  <c r="S146" i="13" s="1"/>
  <c r="S146" i="14" s="1"/>
  <c r="S146" i="15" s="1"/>
  <c r="S146" i="16" s="1"/>
  <c r="T146" i="6"/>
  <c r="T146" i="7" s="1"/>
  <c r="T146" i="8" s="1"/>
  <c r="T146" i="9" s="1"/>
  <c r="T146" i="10" s="1"/>
  <c r="T146" i="11" s="1"/>
  <c r="T146" i="12" s="1"/>
  <c r="T146" i="13" s="1"/>
  <c r="T146" i="14" s="1"/>
  <c r="T146" i="15" s="1"/>
  <c r="T146" i="16" s="1"/>
  <c r="S147" i="6"/>
  <c r="S147" i="7" s="1"/>
  <c r="S147" i="8" s="1"/>
  <c r="S147" i="9" s="1"/>
  <c r="S147" i="10" s="1"/>
  <c r="S147" i="11" s="1"/>
  <c r="S147" i="12" s="1"/>
  <c r="S147" i="13" s="1"/>
  <c r="S147" i="14" s="1"/>
  <c r="S147" i="15" s="1"/>
  <c r="S147" i="16" s="1"/>
  <c r="T147" i="6"/>
  <c r="T147" i="7" s="1"/>
  <c r="T147" i="8" s="1"/>
  <c r="T147" i="9" s="1"/>
  <c r="T147" i="10" s="1"/>
  <c r="T147" i="11" s="1"/>
  <c r="T147" i="12" s="1"/>
  <c r="T147" i="13" s="1"/>
  <c r="T147" i="14" s="1"/>
  <c r="T147" i="15" s="1"/>
  <c r="T147" i="16" s="1"/>
  <c r="S148" i="6"/>
  <c r="S148" i="7" s="1"/>
  <c r="S148" i="8" s="1"/>
  <c r="S148" i="9" s="1"/>
  <c r="S148" i="10" s="1"/>
  <c r="S148" i="11" s="1"/>
  <c r="S148" i="12" s="1"/>
  <c r="S148" i="13" s="1"/>
  <c r="S148" i="14" s="1"/>
  <c r="S148" i="15" s="1"/>
  <c r="S148" i="16" s="1"/>
  <c r="T148" i="6"/>
  <c r="T148" i="7" s="1"/>
  <c r="T148" i="8" s="1"/>
  <c r="T148" i="9" s="1"/>
  <c r="T148" i="10" s="1"/>
  <c r="T148" i="11" s="1"/>
  <c r="T148" i="12" s="1"/>
  <c r="T148" i="13" s="1"/>
  <c r="T148" i="14" s="1"/>
  <c r="T148" i="15" s="1"/>
  <c r="T148" i="16" s="1"/>
  <c r="S149" i="6"/>
  <c r="S149" i="7" s="1"/>
  <c r="S149" i="8" s="1"/>
  <c r="S149" i="9" s="1"/>
  <c r="S149" i="10" s="1"/>
  <c r="S149" i="11" s="1"/>
  <c r="S149" i="12" s="1"/>
  <c r="S149" i="13" s="1"/>
  <c r="S149" i="14" s="1"/>
  <c r="S149" i="15" s="1"/>
  <c r="S149" i="16" s="1"/>
  <c r="T149" i="6"/>
  <c r="T149" i="7" s="1"/>
  <c r="T149" i="8" s="1"/>
  <c r="T149" i="9" s="1"/>
  <c r="T149" i="10" s="1"/>
  <c r="T149" i="11" s="1"/>
  <c r="T149" i="12" s="1"/>
  <c r="T149" i="13" s="1"/>
  <c r="T149" i="14" s="1"/>
  <c r="T149" i="15" s="1"/>
  <c r="T149" i="16" s="1"/>
  <c r="S150" i="6"/>
  <c r="S150" i="7" s="1"/>
  <c r="S150" i="8" s="1"/>
  <c r="S150" i="9" s="1"/>
  <c r="S150" i="10" s="1"/>
  <c r="S150" i="11" s="1"/>
  <c r="S150" i="12" s="1"/>
  <c r="S150" i="13" s="1"/>
  <c r="S150" i="14" s="1"/>
  <c r="S150" i="15" s="1"/>
  <c r="S150" i="16" s="1"/>
  <c r="S151" i="6"/>
  <c r="S151" i="7" s="1"/>
  <c r="S151" i="8" s="1"/>
  <c r="S151" i="9" s="1"/>
  <c r="S151" i="10" s="1"/>
  <c r="S151" i="11" s="1"/>
  <c r="S151" i="12" s="1"/>
  <c r="S151" i="13" s="1"/>
  <c r="S151" i="14" s="1"/>
  <c r="S151" i="15" s="1"/>
  <c r="S151" i="16" s="1"/>
  <c r="S152" i="6"/>
  <c r="S152" i="7" s="1"/>
  <c r="S152" i="8" s="1"/>
  <c r="S152" i="9" s="1"/>
  <c r="S152" i="10" s="1"/>
  <c r="S152" i="11" s="1"/>
  <c r="S152" i="12" s="1"/>
  <c r="S152" i="13" s="1"/>
  <c r="S152" i="14" s="1"/>
  <c r="S152" i="15" s="1"/>
  <c r="S152" i="16" s="1"/>
  <c r="S153" i="6"/>
  <c r="S153" i="7" s="1"/>
  <c r="S153" i="8" s="1"/>
  <c r="S153" i="9" s="1"/>
  <c r="S153" i="10" s="1"/>
  <c r="S153" i="11" s="1"/>
  <c r="S153" i="12" s="1"/>
  <c r="S153" i="13" s="1"/>
  <c r="S153" i="14" s="1"/>
  <c r="S153" i="15" s="1"/>
  <c r="S153" i="16" s="1"/>
  <c r="T153" i="6"/>
  <c r="T153" i="7" s="1"/>
  <c r="T153" i="8" s="1"/>
  <c r="T153" i="9" s="1"/>
  <c r="T153" i="10" s="1"/>
  <c r="T153" i="11" s="1"/>
  <c r="T153" i="12" s="1"/>
  <c r="T153" i="13" s="1"/>
  <c r="T153" i="14" s="1"/>
  <c r="T153" i="15" s="1"/>
  <c r="T153" i="16" s="1"/>
  <c r="S154" i="6"/>
  <c r="S154" i="7" s="1"/>
  <c r="S154" i="8" s="1"/>
  <c r="S154" i="9" s="1"/>
  <c r="S154" i="10" s="1"/>
  <c r="S154" i="11" s="1"/>
  <c r="S154" i="12" s="1"/>
  <c r="S154" i="13" s="1"/>
  <c r="S154" i="14" s="1"/>
  <c r="S154" i="15" s="1"/>
  <c r="S154" i="16" s="1"/>
  <c r="T154" i="6"/>
  <c r="T154" i="7" s="1"/>
  <c r="T154" i="8" s="1"/>
  <c r="T154" i="9" s="1"/>
  <c r="T154" i="10" s="1"/>
  <c r="T154" i="11" s="1"/>
  <c r="T154" i="12" s="1"/>
  <c r="T154" i="13" s="1"/>
  <c r="T154" i="14" s="1"/>
  <c r="T154" i="15" s="1"/>
  <c r="T154" i="16" s="1"/>
  <c r="S155" i="6"/>
  <c r="S155" i="7" s="1"/>
  <c r="S155" i="8" s="1"/>
  <c r="S155" i="9" s="1"/>
  <c r="S155" i="10" s="1"/>
  <c r="S155" i="11" s="1"/>
  <c r="S155" i="12" s="1"/>
  <c r="S155" i="13" s="1"/>
  <c r="S155" i="14" s="1"/>
  <c r="S155" i="15" s="1"/>
  <c r="S155" i="16" s="1"/>
  <c r="T155" i="6"/>
  <c r="T155" i="7" s="1"/>
  <c r="T155" i="8" s="1"/>
  <c r="T155" i="9" s="1"/>
  <c r="T155" i="10" s="1"/>
  <c r="T155" i="11" s="1"/>
  <c r="T155" i="12" s="1"/>
  <c r="T155" i="13" s="1"/>
  <c r="T155" i="14" s="1"/>
  <c r="T155" i="15" s="1"/>
  <c r="T155" i="16" s="1"/>
  <c r="S156" i="6"/>
  <c r="S156" i="7" s="1"/>
  <c r="S156" i="8" s="1"/>
  <c r="S156" i="9" s="1"/>
  <c r="S156" i="10" s="1"/>
  <c r="S156" i="11" s="1"/>
  <c r="S156" i="12" s="1"/>
  <c r="S156" i="13" s="1"/>
  <c r="S156" i="14" s="1"/>
  <c r="S156" i="15" s="1"/>
  <c r="S156" i="16" s="1"/>
  <c r="T156" i="6"/>
  <c r="T156" i="7" s="1"/>
  <c r="T156" i="8" s="1"/>
  <c r="T156" i="9" s="1"/>
  <c r="T156" i="10" s="1"/>
  <c r="T156" i="11" s="1"/>
  <c r="T156" i="12" s="1"/>
  <c r="T156" i="13" s="1"/>
  <c r="T156" i="14" s="1"/>
  <c r="T156" i="15" s="1"/>
  <c r="T156" i="16" s="1"/>
  <c r="S157" i="6"/>
  <c r="S157" i="7" s="1"/>
  <c r="S157" i="8" s="1"/>
  <c r="S157" i="9" s="1"/>
  <c r="S157" i="10" s="1"/>
  <c r="S157" i="11" s="1"/>
  <c r="S157" i="12" s="1"/>
  <c r="S157" i="13" s="1"/>
  <c r="S157" i="14" s="1"/>
  <c r="S157" i="15" s="1"/>
  <c r="S157" i="16" s="1"/>
  <c r="T157" i="6"/>
  <c r="T157" i="7" s="1"/>
  <c r="T157" i="8" s="1"/>
  <c r="T157" i="9" s="1"/>
  <c r="T157" i="10" s="1"/>
  <c r="T157" i="11" s="1"/>
  <c r="T157" i="12" s="1"/>
  <c r="T157" i="13" s="1"/>
  <c r="T157" i="14" s="1"/>
  <c r="T157" i="15" s="1"/>
  <c r="T157" i="16" s="1"/>
  <c r="S158" i="6"/>
  <c r="S158" i="7" s="1"/>
  <c r="S158" i="8" s="1"/>
  <c r="S158" i="9" s="1"/>
  <c r="S158" i="10" s="1"/>
  <c r="S158" i="11" s="1"/>
  <c r="S158" i="12" s="1"/>
  <c r="S158" i="13" s="1"/>
  <c r="S158" i="14" s="1"/>
  <c r="S158" i="15" s="1"/>
  <c r="S158" i="16" s="1"/>
  <c r="T158" i="6"/>
  <c r="T158" i="7" s="1"/>
  <c r="T158" i="8" s="1"/>
  <c r="T158" i="9" s="1"/>
  <c r="T158" i="10" s="1"/>
  <c r="T158" i="11" s="1"/>
  <c r="T158" i="12" s="1"/>
  <c r="T158" i="13" s="1"/>
  <c r="T158" i="14" s="1"/>
  <c r="T158" i="15" s="1"/>
  <c r="T158" i="16" s="1"/>
  <c r="S159" i="6"/>
  <c r="S159" i="7" s="1"/>
  <c r="S159" i="8" s="1"/>
  <c r="S159" i="9" s="1"/>
  <c r="S159" i="10" s="1"/>
  <c r="S159" i="11" s="1"/>
  <c r="S159" i="12" s="1"/>
  <c r="S159" i="13" s="1"/>
  <c r="S159" i="14" s="1"/>
  <c r="S159" i="15" s="1"/>
  <c r="S159" i="16" s="1"/>
  <c r="T159" i="6"/>
  <c r="T159" i="7" s="1"/>
  <c r="T159" i="8" s="1"/>
  <c r="T159" i="9" s="1"/>
  <c r="T159" i="10" s="1"/>
  <c r="T159" i="11" s="1"/>
  <c r="T159" i="12" s="1"/>
  <c r="T159" i="13" s="1"/>
  <c r="T159" i="14" s="1"/>
  <c r="T159" i="15" s="1"/>
  <c r="T159" i="16" s="1"/>
  <c r="S160" i="6"/>
  <c r="S160" i="7" s="1"/>
  <c r="S160" i="8" s="1"/>
  <c r="S160" i="9" s="1"/>
  <c r="S160" i="10" s="1"/>
  <c r="S160" i="11" s="1"/>
  <c r="S160" i="12" s="1"/>
  <c r="S160" i="13" s="1"/>
  <c r="S160" i="14" s="1"/>
  <c r="S160" i="15" s="1"/>
  <c r="S160" i="16" s="1"/>
  <c r="T160" i="6"/>
  <c r="T160" i="7" s="1"/>
  <c r="T160" i="8" s="1"/>
  <c r="T160" i="9" s="1"/>
  <c r="T160" i="10" s="1"/>
  <c r="T160" i="11" s="1"/>
  <c r="T160" i="12" s="1"/>
  <c r="T160" i="13" s="1"/>
  <c r="T160" i="14" s="1"/>
  <c r="T160" i="15" s="1"/>
  <c r="T160" i="16" s="1"/>
  <c r="S161" i="6"/>
  <c r="S161" i="7" s="1"/>
  <c r="S161" i="8" s="1"/>
  <c r="S161" i="9" s="1"/>
  <c r="S161" i="10" s="1"/>
  <c r="S161" i="11" s="1"/>
  <c r="S161" i="12" s="1"/>
  <c r="S161" i="13" s="1"/>
  <c r="S161" i="14" s="1"/>
  <c r="S161" i="15" s="1"/>
  <c r="S161" i="16" s="1"/>
  <c r="T161" i="6"/>
  <c r="T161" i="7" s="1"/>
  <c r="T161" i="8" s="1"/>
  <c r="T161" i="9" s="1"/>
  <c r="T161" i="10" s="1"/>
  <c r="T161" i="11" s="1"/>
  <c r="T161" i="12" s="1"/>
  <c r="T161" i="13" s="1"/>
  <c r="T161" i="14" s="1"/>
  <c r="T161" i="15" s="1"/>
  <c r="T161" i="16" s="1"/>
  <c r="S162" i="6"/>
  <c r="S162" i="7" s="1"/>
  <c r="S162" i="8" s="1"/>
  <c r="S162" i="9" s="1"/>
  <c r="S162" i="10" s="1"/>
  <c r="S162" i="11" s="1"/>
  <c r="S162" i="12" s="1"/>
  <c r="S162" i="13" s="1"/>
  <c r="S162" i="14" s="1"/>
  <c r="S162" i="15" s="1"/>
  <c r="S162" i="16" s="1"/>
  <c r="T162" i="6"/>
  <c r="T162" i="7" s="1"/>
  <c r="T162" i="8" s="1"/>
  <c r="T162" i="9" s="1"/>
  <c r="T162" i="10" s="1"/>
  <c r="T162" i="11" s="1"/>
  <c r="T162" i="12" s="1"/>
  <c r="T162" i="13" s="1"/>
  <c r="T162" i="14" s="1"/>
  <c r="T162" i="15" s="1"/>
  <c r="T162" i="16" s="1"/>
  <c r="S163" i="6"/>
  <c r="S163" i="7" s="1"/>
  <c r="S163" i="8" s="1"/>
  <c r="S163" i="9" s="1"/>
  <c r="S163" i="10" s="1"/>
  <c r="S163" i="11" s="1"/>
  <c r="S163" i="12" s="1"/>
  <c r="S163" i="13" s="1"/>
  <c r="S163" i="14" s="1"/>
  <c r="S163" i="15" s="1"/>
  <c r="S163" i="16" s="1"/>
  <c r="T163" i="6"/>
  <c r="T163" i="7" s="1"/>
  <c r="T163" i="8" s="1"/>
  <c r="T163" i="9" s="1"/>
  <c r="T163" i="10" s="1"/>
  <c r="T163" i="11" s="1"/>
  <c r="T163" i="12" s="1"/>
  <c r="T163" i="13" s="1"/>
  <c r="T163" i="14" s="1"/>
  <c r="T163" i="15" s="1"/>
  <c r="T163" i="16" s="1"/>
  <c r="S164" i="6"/>
  <c r="S164" i="7" s="1"/>
  <c r="S164" i="8" s="1"/>
  <c r="S164" i="9" s="1"/>
  <c r="S164" i="10" s="1"/>
  <c r="S164" i="11" s="1"/>
  <c r="S164" i="12" s="1"/>
  <c r="S164" i="13" s="1"/>
  <c r="S164" i="14" s="1"/>
  <c r="S164" i="15" s="1"/>
  <c r="S164" i="16" s="1"/>
  <c r="T164" i="6"/>
  <c r="T164" i="7" s="1"/>
  <c r="T164" i="8" s="1"/>
  <c r="T164" i="9" s="1"/>
  <c r="T164" i="10" s="1"/>
  <c r="T164" i="11" s="1"/>
  <c r="T164" i="12" s="1"/>
  <c r="T164" i="13" s="1"/>
  <c r="T164" i="14" s="1"/>
  <c r="T164" i="15" s="1"/>
  <c r="T164" i="16" s="1"/>
  <c r="S165" i="6"/>
  <c r="S165" i="7" s="1"/>
  <c r="S165" i="8" s="1"/>
  <c r="S165" i="9" s="1"/>
  <c r="S165" i="10" s="1"/>
  <c r="S165" i="11" s="1"/>
  <c r="S165" i="12" s="1"/>
  <c r="S165" i="13" s="1"/>
  <c r="S165" i="14" s="1"/>
  <c r="S165" i="15" s="1"/>
  <c r="S165" i="16" s="1"/>
  <c r="T165" i="6"/>
  <c r="T165" i="7" s="1"/>
  <c r="T165" i="8" s="1"/>
  <c r="T165" i="9" s="1"/>
  <c r="T165" i="10" s="1"/>
  <c r="T165" i="11" s="1"/>
  <c r="T165" i="12" s="1"/>
  <c r="T165" i="13" s="1"/>
  <c r="T165" i="14" s="1"/>
  <c r="T165" i="15" s="1"/>
  <c r="T165" i="16" s="1"/>
  <c r="S166" i="6"/>
  <c r="S166" i="7" s="1"/>
  <c r="S166" i="8" s="1"/>
  <c r="S166" i="9" s="1"/>
  <c r="S166" i="10" s="1"/>
  <c r="S166" i="11" s="1"/>
  <c r="S166" i="12" s="1"/>
  <c r="S166" i="13" s="1"/>
  <c r="S166" i="14" s="1"/>
  <c r="S166" i="15" s="1"/>
  <c r="S166" i="16" s="1"/>
  <c r="T166" i="6"/>
  <c r="T166" i="7" s="1"/>
  <c r="T166" i="8" s="1"/>
  <c r="T166" i="9" s="1"/>
  <c r="T166" i="10" s="1"/>
  <c r="T166" i="11" s="1"/>
  <c r="T166" i="12" s="1"/>
  <c r="T166" i="13" s="1"/>
  <c r="T166" i="14" s="1"/>
  <c r="T166" i="15" s="1"/>
  <c r="T166" i="16" s="1"/>
  <c r="S168" i="6"/>
  <c r="S168" i="7" s="1"/>
  <c r="S168" i="8" s="1"/>
  <c r="S168" i="9" s="1"/>
  <c r="S168" i="10" s="1"/>
  <c r="S168" i="11" s="1"/>
  <c r="S168" i="12" s="1"/>
  <c r="S168" i="13" s="1"/>
  <c r="S168" i="14" s="1"/>
  <c r="S168" i="15" s="1"/>
  <c r="S168" i="16" s="1"/>
  <c r="T168" i="6"/>
  <c r="T168" i="7" s="1"/>
  <c r="T168" i="8" s="1"/>
  <c r="T168" i="9" s="1"/>
  <c r="T168" i="10" s="1"/>
  <c r="T168" i="11" s="1"/>
  <c r="T168" i="12" s="1"/>
  <c r="T168" i="13" s="1"/>
  <c r="T168" i="14" s="1"/>
  <c r="T168" i="15" s="1"/>
  <c r="T168" i="16" s="1"/>
  <c r="S169" i="6"/>
  <c r="S169" i="7" s="1"/>
  <c r="S169" i="8" s="1"/>
  <c r="S169" i="9" s="1"/>
  <c r="S169" i="10" s="1"/>
  <c r="S169" i="11" s="1"/>
  <c r="S169" i="12" s="1"/>
  <c r="S169" i="13" s="1"/>
  <c r="S169" i="14" s="1"/>
  <c r="S169" i="15" s="1"/>
  <c r="S169" i="16" s="1"/>
  <c r="T169" i="6"/>
  <c r="T169" i="7" s="1"/>
  <c r="T169" i="8" s="1"/>
  <c r="T169" i="9" s="1"/>
  <c r="T169" i="10" s="1"/>
  <c r="T169" i="11" s="1"/>
  <c r="T169" i="12" s="1"/>
  <c r="T169" i="13" s="1"/>
  <c r="T169" i="14" s="1"/>
  <c r="T169" i="15" s="1"/>
  <c r="T169" i="16" s="1"/>
  <c r="S170" i="6"/>
  <c r="S170" i="7" s="1"/>
  <c r="S170" i="8" s="1"/>
  <c r="S170" i="9" s="1"/>
  <c r="S170" i="10" s="1"/>
  <c r="S170" i="11" s="1"/>
  <c r="S170" i="12" s="1"/>
  <c r="S170" i="13" s="1"/>
  <c r="S170" i="14" s="1"/>
  <c r="S170" i="15" s="1"/>
  <c r="S170" i="16" s="1"/>
  <c r="T170" i="6"/>
  <c r="T170" i="7" s="1"/>
  <c r="T170" i="8" s="1"/>
  <c r="T170" i="9" s="1"/>
  <c r="T170" i="10" s="1"/>
  <c r="T170" i="11" s="1"/>
  <c r="T170" i="12" s="1"/>
  <c r="T170" i="13" s="1"/>
  <c r="T170" i="14" s="1"/>
  <c r="T170" i="15" s="1"/>
  <c r="T170" i="16" s="1"/>
  <c r="S171" i="6"/>
  <c r="S171" i="7" s="1"/>
  <c r="S171" i="8" s="1"/>
  <c r="S171" i="9" s="1"/>
  <c r="S171" i="10" s="1"/>
  <c r="S171" i="11" s="1"/>
  <c r="S171" i="12" s="1"/>
  <c r="S171" i="13" s="1"/>
  <c r="S171" i="14" s="1"/>
  <c r="S171" i="15" s="1"/>
  <c r="S171" i="16" s="1"/>
  <c r="T171" i="6"/>
  <c r="T171" i="7" s="1"/>
  <c r="T171" i="8" s="1"/>
  <c r="T171" i="9" s="1"/>
  <c r="T171" i="10" s="1"/>
  <c r="T171" i="11" s="1"/>
  <c r="T171" i="12" s="1"/>
  <c r="T171" i="13" s="1"/>
  <c r="T171" i="14" s="1"/>
  <c r="T171" i="15" s="1"/>
  <c r="T171" i="16" s="1"/>
  <c r="S172" i="6"/>
  <c r="S172" i="7" s="1"/>
  <c r="S172" i="8" s="1"/>
  <c r="S172" i="9" s="1"/>
  <c r="S172" i="10" s="1"/>
  <c r="S172" i="11" s="1"/>
  <c r="S172" i="12" s="1"/>
  <c r="S172" i="13" s="1"/>
  <c r="S172" i="14" s="1"/>
  <c r="S172" i="15" s="1"/>
  <c r="S172" i="16" s="1"/>
  <c r="T172" i="6"/>
  <c r="T172" i="7" s="1"/>
  <c r="T172" i="8" s="1"/>
  <c r="T172" i="9" s="1"/>
  <c r="T172" i="10" s="1"/>
  <c r="T172" i="11" s="1"/>
  <c r="T172" i="12" s="1"/>
  <c r="T172" i="13" s="1"/>
  <c r="T172" i="14" s="1"/>
  <c r="T172" i="15" s="1"/>
  <c r="T172" i="16" s="1"/>
  <c r="S173" i="6"/>
  <c r="S173" i="7" s="1"/>
  <c r="S173" i="8" s="1"/>
  <c r="S173" i="9" s="1"/>
  <c r="S173" i="10" s="1"/>
  <c r="S173" i="11" s="1"/>
  <c r="S173" i="12" s="1"/>
  <c r="S173" i="13" s="1"/>
  <c r="S173" i="14" s="1"/>
  <c r="S173" i="15" s="1"/>
  <c r="S173" i="16" s="1"/>
  <c r="T173" i="6"/>
  <c r="T173" i="7" s="1"/>
  <c r="T173" i="8" s="1"/>
  <c r="T173" i="9" s="1"/>
  <c r="T173" i="10" s="1"/>
  <c r="T173" i="11" s="1"/>
  <c r="T173" i="12" s="1"/>
  <c r="T173" i="13" s="1"/>
  <c r="T173" i="14" s="1"/>
  <c r="T173" i="15" s="1"/>
  <c r="T173" i="16" s="1"/>
  <c r="S174" i="6"/>
  <c r="S174" i="7" s="1"/>
  <c r="S174" i="8" s="1"/>
  <c r="S174" i="9" s="1"/>
  <c r="S174" i="10" s="1"/>
  <c r="S174" i="11" s="1"/>
  <c r="S174" i="12" s="1"/>
  <c r="S174" i="13" s="1"/>
  <c r="S174" i="14" s="1"/>
  <c r="S174" i="15" s="1"/>
  <c r="S174" i="16" s="1"/>
  <c r="T174" i="6"/>
  <c r="T174" i="7" s="1"/>
  <c r="T174" i="8" s="1"/>
  <c r="T174" i="9" s="1"/>
  <c r="T174" i="10" s="1"/>
  <c r="T174" i="11" s="1"/>
  <c r="T174" i="12" s="1"/>
  <c r="T174" i="13" s="1"/>
  <c r="T174" i="14" s="1"/>
  <c r="T174" i="15" s="1"/>
  <c r="T174" i="16" s="1"/>
  <c r="S175" i="6"/>
  <c r="S175" i="7" s="1"/>
  <c r="S175" i="8" s="1"/>
  <c r="S175" i="9" s="1"/>
  <c r="S175" i="10" s="1"/>
  <c r="S175" i="11" s="1"/>
  <c r="S175" i="12" s="1"/>
  <c r="S175" i="13" s="1"/>
  <c r="S175" i="14" s="1"/>
  <c r="S175" i="15" s="1"/>
  <c r="S175" i="16" s="1"/>
  <c r="T175" i="6"/>
  <c r="T175" i="7" s="1"/>
  <c r="T175" i="8" s="1"/>
  <c r="T175" i="9" s="1"/>
  <c r="T175" i="10" s="1"/>
  <c r="T175" i="11" s="1"/>
  <c r="T175" i="12" s="1"/>
  <c r="T175" i="13" s="1"/>
  <c r="T175" i="14" s="1"/>
  <c r="T175" i="15" s="1"/>
  <c r="T175" i="16" s="1"/>
  <c r="S176" i="6"/>
  <c r="S176" i="7" s="1"/>
  <c r="S176" i="8" s="1"/>
  <c r="S176" i="9" s="1"/>
  <c r="S176" i="10" s="1"/>
  <c r="S176" i="11" s="1"/>
  <c r="S176" i="12" s="1"/>
  <c r="S176" i="13" s="1"/>
  <c r="S176" i="14" s="1"/>
  <c r="S176" i="15" s="1"/>
  <c r="S176" i="16" s="1"/>
  <c r="T176" i="6"/>
  <c r="T176" i="7" s="1"/>
  <c r="T176" i="8" s="1"/>
  <c r="T176" i="9" s="1"/>
  <c r="T176" i="10" s="1"/>
  <c r="T176" i="11" s="1"/>
  <c r="T176" i="12" s="1"/>
  <c r="T176" i="13" s="1"/>
  <c r="T176" i="14" s="1"/>
  <c r="T176" i="15" s="1"/>
  <c r="T176" i="16" s="1"/>
  <c r="S177" i="6"/>
  <c r="S177" i="7" s="1"/>
  <c r="S177" i="8" s="1"/>
  <c r="S177" i="9" s="1"/>
  <c r="S177" i="10" s="1"/>
  <c r="S177" i="11" s="1"/>
  <c r="S177" i="12" s="1"/>
  <c r="S177" i="13" s="1"/>
  <c r="S177" i="14" s="1"/>
  <c r="S177" i="15" s="1"/>
  <c r="S177" i="16" s="1"/>
  <c r="T177" i="6"/>
  <c r="T177" i="7" s="1"/>
  <c r="T177" i="8" s="1"/>
  <c r="T177" i="9" s="1"/>
  <c r="T177" i="10" s="1"/>
  <c r="T177" i="11" s="1"/>
  <c r="T177" i="12" s="1"/>
  <c r="T177" i="13" s="1"/>
  <c r="T177" i="14" s="1"/>
  <c r="T177" i="15" s="1"/>
  <c r="T177" i="16" s="1"/>
  <c r="S178" i="6"/>
  <c r="S178" i="7" s="1"/>
  <c r="S178" i="8" s="1"/>
  <c r="S178" i="9" s="1"/>
  <c r="S178" i="10" s="1"/>
  <c r="S178" i="11" s="1"/>
  <c r="S178" i="12" s="1"/>
  <c r="S178" i="13" s="1"/>
  <c r="S178" i="14" s="1"/>
  <c r="S178" i="15" s="1"/>
  <c r="S178" i="16" s="1"/>
  <c r="T178" i="6"/>
  <c r="T178" i="7" s="1"/>
  <c r="T178" i="8" s="1"/>
  <c r="T178" i="9" s="1"/>
  <c r="T178" i="10" s="1"/>
  <c r="T178" i="11" s="1"/>
  <c r="T178" i="12" s="1"/>
  <c r="T178" i="13" s="1"/>
  <c r="T178" i="14" s="1"/>
  <c r="T178" i="15" s="1"/>
  <c r="T178" i="16" s="1"/>
  <c r="S179" i="6"/>
  <c r="S179" i="7" s="1"/>
  <c r="S179" i="8" s="1"/>
  <c r="S179" i="9" s="1"/>
  <c r="S179" i="10" s="1"/>
  <c r="S179" i="11" s="1"/>
  <c r="S179" i="12" s="1"/>
  <c r="S179" i="13" s="1"/>
  <c r="S179" i="14" s="1"/>
  <c r="S179" i="15" s="1"/>
  <c r="S179" i="16" s="1"/>
  <c r="T179" i="6"/>
  <c r="T179" i="7" s="1"/>
  <c r="T179" i="8" s="1"/>
  <c r="T179" i="9" s="1"/>
  <c r="T179" i="10" s="1"/>
  <c r="T179" i="11" s="1"/>
  <c r="T179" i="12" s="1"/>
  <c r="T179" i="13" s="1"/>
  <c r="T179" i="14" s="1"/>
  <c r="T179" i="15" s="1"/>
  <c r="T179" i="16" s="1"/>
  <c r="S180" i="6"/>
  <c r="S180" i="7" s="1"/>
  <c r="S180" i="8" s="1"/>
  <c r="S180" i="9" s="1"/>
  <c r="S180" i="10" s="1"/>
  <c r="S180" i="11" s="1"/>
  <c r="S180" i="12" s="1"/>
  <c r="S180" i="13" s="1"/>
  <c r="S180" i="14" s="1"/>
  <c r="S180" i="15" s="1"/>
  <c r="S180" i="16" s="1"/>
  <c r="T180" i="6"/>
  <c r="T180" i="7" s="1"/>
  <c r="T180" i="8" s="1"/>
  <c r="T180" i="9" s="1"/>
  <c r="T180" i="10" s="1"/>
  <c r="T180" i="11" s="1"/>
  <c r="T180" i="12" s="1"/>
  <c r="T180" i="13" s="1"/>
  <c r="T180" i="14" s="1"/>
  <c r="T180" i="15" s="1"/>
  <c r="T180" i="16" s="1"/>
  <c r="S183" i="6"/>
  <c r="S183" i="7" s="1"/>
  <c r="S183" i="8" s="1"/>
  <c r="S183" i="9" s="1"/>
  <c r="S183" i="10" s="1"/>
  <c r="S183" i="11" s="1"/>
  <c r="S183" i="12" s="1"/>
  <c r="S183" i="13" s="1"/>
  <c r="S183" i="14" s="1"/>
  <c r="S183" i="15" s="1"/>
  <c r="S183" i="16" s="1"/>
  <c r="T183" i="6"/>
  <c r="T183" i="7" s="1"/>
  <c r="T183" i="8" s="1"/>
  <c r="T183" i="9" s="1"/>
  <c r="T183" i="10" s="1"/>
  <c r="T183" i="11" s="1"/>
  <c r="T183" i="12" s="1"/>
  <c r="T183" i="13" s="1"/>
  <c r="T183" i="14" s="1"/>
  <c r="T183" i="15" s="1"/>
  <c r="T183" i="16" s="1"/>
  <c r="S184" i="6"/>
  <c r="S184" i="7" s="1"/>
  <c r="S184" i="8" s="1"/>
  <c r="S184" i="9" s="1"/>
  <c r="S184" i="10" s="1"/>
  <c r="S184" i="11" s="1"/>
  <c r="S184" i="12" s="1"/>
  <c r="S184" i="13" s="1"/>
  <c r="S184" i="14" s="1"/>
  <c r="S184" i="15" s="1"/>
  <c r="S184" i="16" s="1"/>
  <c r="T184" i="6"/>
  <c r="T184" i="7" s="1"/>
  <c r="T184" i="8" s="1"/>
  <c r="T184" i="9" s="1"/>
  <c r="T184" i="10" s="1"/>
  <c r="T184" i="11" s="1"/>
  <c r="T184" i="12" s="1"/>
  <c r="T184" i="13" s="1"/>
  <c r="T184" i="14" s="1"/>
  <c r="T184" i="15" s="1"/>
  <c r="T184" i="16" s="1"/>
  <c r="S185" i="6"/>
  <c r="S185" i="7" s="1"/>
  <c r="S185" i="8" s="1"/>
  <c r="S185" i="9" s="1"/>
  <c r="S185" i="10" s="1"/>
  <c r="S185" i="11" s="1"/>
  <c r="S185" i="12" s="1"/>
  <c r="S185" i="13" s="1"/>
  <c r="S185" i="14" s="1"/>
  <c r="S185" i="15" s="1"/>
  <c r="S185" i="16" s="1"/>
  <c r="T185" i="6"/>
  <c r="T185" i="7" s="1"/>
  <c r="T185" i="8" s="1"/>
  <c r="T185" i="9" s="1"/>
  <c r="T185" i="10" s="1"/>
  <c r="T185" i="11" s="1"/>
  <c r="T185" i="12" s="1"/>
  <c r="T185" i="13" s="1"/>
  <c r="T185" i="14" s="1"/>
  <c r="T185" i="15" s="1"/>
  <c r="T185" i="16" s="1"/>
  <c r="S186" i="6"/>
  <c r="S186" i="7" s="1"/>
  <c r="S186" i="8" s="1"/>
  <c r="S186" i="9" s="1"/>
  <c r="S186" i="10" s="1"/>
  <c r="S186" i="11" s="1"/>
  <c r="S186" i="12" s="1"/>
  <c r="S186" i="13" s="1"/>
  <c r="S186" i="14" s="1"/>
  <c r="S186" i="15" s="1"/>
  <c r="S186" i="16" s="1"/>
  <c r="T186" i="6"/>
  <c r="T186" i="7" s="1"/>
  <c r="T186" i="8" s="1"/>
  <c r="T186" i="9" s="1"/>
  <c r="T186" i="10" s="1"/>
  <c r="T186" i="11" s="1"/>
  <c r="T186" i="12" s="1"/>
  <c r="T186" i="13" s="1"/>
  <c r="T186" i="14" s="1"/>
  <c r="T186" i="15" s="1"/>
  <c r="T186" i="16" s="1"/>
  <c r="S187" i="6"/>
  <c r="S187" i="7" s="1"/>
  <c r="S187" i="8" s="1"/>
  <c r="S187" i="9" s="1"/>
  <c r="S187" i="10" s="1"/>
  <c r="S187" i="11" s="1"/>
  <c r="S187" i="12" s="1"/>
  <c r="S187" i="13" s="1"/>
  <c r="S187" i="14" s="1"/>
  <c r="S187" i="15" s="1"/>
  <c r="S187" i="16" s="1"/>
  <c r="T187" i="6"/>
  <c r="T187" i="7" s="1"/>
  <c r="T187" i="8" s="1"/>
  <c r="T187" i="9" s="1"/>
  <c r="T187" i="10" s="1"/>
  <c r="T187" i="11" s="1"/>
  <c r="T187" i="12" s="1"/>
  <c r="T187" i="13" s="1"/>
  <c r="T187" i="14" s="1"/>
  <c r="T187" i="15" s="1"/>
  <c r="T187" i="16" s="1"/>
  <c r="S188" i="6"/>
  <c r="S188" i="7" s="1"/>
  <c r="S188" i="8" s="1"/>
  <c r="S188" i="9" s="1"/>
  <c r="S188" i="10" s="1"/>
  <c r="S188" i="11" s="1"/>
  <c r="S188" i="12" s="1"/>
  <c r="S188" i="13" s="1"/>
  <c r="S188" i="14" s="1"/>
  <c r="S188" i="15" s="1"/>
  <c r="S188" i="16" s="1"/>
  <c r="S189" i="6"/>
  <c r="S189" i="7" s="1"/>
  <c r="S189" i="8" s="1"/>
  <c r="S189" i="9" s="1"/>
  <c r="S189" i="10" s="1"/>
  <c r="S189" i="11" s="1"/>
  <c r="S189" i="12" s="1"/>
  <c r="S189" i="13" s="1"/>
  <c r="S189" i="14" s="1"/>
  <c r="S189" i="15" s="1"/>
  <c r="S189" i="16" s="1"/>
  <c r="S190" i="6"/>
  <c r="S190" i="7" s="1"/>
  <c r="S190" i="8" s="1"/>
  <c r="S190" i="9" s="1"/>
  <c r="S190" i="10" s="1"/>
  <c r="S190" i="11" s="1"/>
  <c r="S190" i="12" s="1"/>
  <c r="S190" i="13" s="1"/>
  <c r="S190" i="14" s="1"/>
  <c r="S190" i="15" s="1"/>
  <c r="S190" i="16" s="1"/>
  <c r="S191" i="6"/>
  <c r="S191" i="7" s="1"/>
  <c r="S191" i="8" s="1"/>
  <c r="S191" i="9" s="1"/>
  <c r="S191" i="10" s="1"/>
  <c r="S191" i="11" s="1"/>
  <c r="S191" i="12" s="1"/>
  <c r="S191" i="13" s="1"/>
  <c r="S191" i="14" s="1"/>
  <c r="S191" i="15" s="1"/>
  <c r="S191" i="16" s="1"/>
  <c r="T191" i="6"/>
  <c r="T191" i="7" s="1"/>
  <c r="T191" i="8" s="1"/>
  <c r="T191" i="9" s="1"/>
  <c r="T191" i="10" s="1"/>
  <c r="T191" i="11" s="1"/>
  <c r="T191" i="12" s="1"/>
  <c r="T191" i="13" s="1"/>
  <c r="T191" i="14" s="1"/>
  <c r="T191" i="15" s="1"/>
  <c r="T191" i="16" s="1"/>
  <c r="S192" i="7"/>
  <c r="S194" i="8" s="1"/>
  <c r="S194" i="9" s="1"/>
  <c r="S194" i="10" s="1"/>
  <c r="S194" i="11" s="1"/>
  <c r="S194" i="12" s="1"/>
  <c r="S194" i="13" s="1"/>
  <c r="S194" i="14" s="1"/>
  <c r="S192" i="15" s="1"/>
  <c r="S194" i="16" s="1"/>
  <c r="T192" i="7"/>
  <c r="T194" i="8" s="1"/>
  <c r="T194" i="9" s="1"/>
  <c r="T194" i="10" s="1"/>
  <c r="T194" i="11" s="1"/>
  <c r="T194" i="12" s="1"/>
  <c r="T194" i="13" s="1"/>
  <c r="T194" i="14" s="1"/>
  <c r="T192" i="15" s="1"/>
  <c r="T194" i="16" s="1"/>
  <c r="S195" i="6"/>
  <c r="S195" i="7" s="1"/>
  <c r="S195" i="8" s="1"/>
  <c r="S195" i="9" s="1"/>
  <c r="S195" i="10" s="1"/>
  <c r="S195" i="11" s="1"/>
  <c r="S195" i="12" s="1"/>
  <c r="S195" i="13" s="1"/>
  <c r="S195" i="14" s="1"/>
  <c r="S195" i="15" s="1"/>
  <c r="S195" i="16" s="1"/>
  <c r="T195" i="6"/>
  <c r="T195" i="7" s="1"/>
  <c r="T195" i="8" s="1"/>
  <c r="T195" i="9" s="1"/>
  <c r="T195" i="10" s="1"/>
  <c r="T195" i="11" s="1"/>
  <c r="T195" i="12" s="1"/>
  <c r="T195" i="13" s="1"/>
  <c r="T195" i="14" s="1"/>
  <c r="T195" i="15" s="1"/>
  <c r="T195" i="16" s="1"/>
  <c r="S196" i="6"/>
  <c r="S196" i="7" s="1"/>
  <c r="S196" i="8" s="1"/>
  <c r="S196" i="9" s="1"/>
  <c r="S196" i="10" s="1"/>
  <c r="S196" i="11" s="1"/>
  <c r="S196" i="12" s="1"/>
  <c r="S196" i="13" s="1"/>
  <c r="S196" i="14" s="1"/>
  <c r="S196" i="15" s="1"/>
  <c r="S196" i="16" s="1"/>
  <c r="T196" i="6"/>
  <c r="T196" i="7" s="1"/>
  <c r="T196" i="8" s="1"/>
  <c r="T196" i="9" s="1"/>
  <c r="T196" i="10" s="1"/>
  <c r="T196" i="11" s="1"/>
  <c r="T196" i="12" s="1"/>
  <c r="T196" i="13" s="1"/>
  <c r="T196" i="14" s="1"/>
  <c r="T196" i="15" s="1"/>
  <c r="T196" i="16" s="1"/>
  <c r="S197" i="6"/>
  <c r="S197" i="7" s="1"/>
  <c r="S197" i="8" s="1"/>
  <c r="S197" i="9" s="1"/>
  <c r="S197" i="10" s="1"/>
  <c r="S197" i="11" s="1"/>
  <c r="S197" i="12" s="1"/>
  <c r="S197" i="13" s="1"/>
  <c r="S197" i="14" s="1"/>
  <c r="S197" i="15" s="1"/>
  <c r="S197" i="16" s="1"/>
  <c r="T197" i="6"/>
  <c r="T197" i="7" s="1"/>
  <c r="T197" i="8" s="1"/>
  <c r="T197" i="9" s="1"/>
  <c r="T197" i="10" s="1"/>
  <c r="T197" i="11" s="1"/>
  <c r="T197" i="12" s="1"/>
  <c r="T197" i="13" s="1"/>
  <c r="T197" i="14" s="1"/>
  <c r="T197" i="15" s="1"/>
  <c r="T197" i="16" s="1"/>
  <c r="S198" i="6"/>
  <c r="S198" i="7" s="1"/>
  <c r="S198" i="8" s="1"/>
  <c r="S198" i="9" s="1"/>
  <c r="S198" i="10" s="1"/>
  <c r="S198" i="11" s="1"/>
  <c r="S198" i="12" s="1"/>
  <c r="S198" i="13" s="1"/>
  <c r="S198" i="14" s="1"/>
  <c r="S198" i="15" s="1"/>
  <c r="S198" i="16" s="1"/>
  <c r="T198" i="6"/>
  <c r="T198" i="7" s="1"/>
  <c r="T198" i="8" s="1"/>
  <c r="T198" i="9" s="1"/>
  <c r="T198" i="10" s="1"/>
  <c r="T198" i="11" s="1"/>
  <c r="T198" i="12" s="1"/>
  <c r="T198" i="13" s="1"/>
  <c r="T198" i="14" s="1"/>
  <c r="T198" i="15" s="1"/>
  <c r="T198" i="16" s="1"/>
  <c r="S199" i="6"/>
  <c r="S199" i="7" s="1"/>
  <c r="S199" i="8" s="1"/>
  <c r="S199" i="9" s="1"/>
  <c r="S199" i="10" s="1"/>
  <c r="S199" i="11" s="1"/>
  <c r="S199" i="12" s="1"/>
  <c r="S199" i="13" s="1"/>
  <c r="S199" i="14" s="1"/>
  <c r="S199" i="15" s="1"/>
  <c r="S199" i="16" s="1"/>
  <c r="T199" i="6"/>
  <c r="T199" i="7" s="1"/>
  <c r="T199" i="8" s="1"/>
  <c r="T199" i="9" s="1"/>
  <c r="T199" i="10" s="1"/>
  <c r="T199" i="11" s="1"/>
  <c r="T199" i="12" s="1"/>
  <c r="T199" i="13" s="1"/>
  <c r="T199" i="14" s="1"/>
  <c r="T199" i="15" s="1"/>
  <c r="T199" i="16" s="1"/>
  <c r="S200" i="6"/>
  <c r="S200" i="7" s="1"/>
  <c r="S200" i="8" s="1"/>
  <c r="S200" i="9" s="1"/>
  <c r="S200" i="10" s="1"/>
  <c r="S200" i="11" s="1"/>
  <c r="S200" i="12" s="1"/>
  <c r="S200" i="13" s="1"/>
  <c r="S200" i="14" s="1"/>
  <c r="S200" i="15" s="1"/>
  <c r="S200" i="16" s="1"/>
  <c r="T200" i="6"/>
  <c r="T200" i="7" s="1"/>
  <c r="T200" i="8" s="1"/>
  <c r="T200" i="9" s="1"/>
  <c r="T200" i="10" s="1"/>
  <c r="T200" i="11" s="1"/>
  <c r="T200" i="12" s="1"/>
  <c r="T200" i="13" s="1"/>
  <c r="T200" i="14" s="1"/>
  <c r="T200" i="15" s="1"/>
  <c r="T200" i="16" s="1"/>
  <c r="S201" i="6"/>
  <c r="S201" i="7" s="1"/>
  <c r="S201" i="8" s="1"/>
  <c r="S201" i="9" s="1"/>
  <c r="S201" i="10" s="1"/>
  <c r="S201" i="11" s="1"/>
  <c r="S201" i="12" s="1"/>
  <c r="S201" i="13" s="1"/>
  <c r="S201" i="14" s="1"/>
  <c r="S201" i="15" s="1"/>
  <c r="S201" i="16" s="1"/>
  <c r="T201" i="6"/>
  <c r="T201" i="7" s="1"/>
  <c r="T201" i="8" s="1"/>
  <c r="T201" i="9" s="1"/>
  <c r="T201" i="10" s="1"/>
  <c r="T201" i="11" s="1"/>
  <c r="T201" i="12" s="1"/>
  <c r="T201" i="13" s="1"/>
  <c r="T201" i="14" s="1"/>
  <c r="T201" i="15" s="1"/>
  <c r="T201" i="16" s="1"/>
  <c r="S202" i="6"/>
  <c r="S202" i="7" s="1"/>
  <c r="S202" i="8" s="1"/>
  <c r="S202" i="9" s="1"/>
  <c r="S202" i="10" s="1"/>
  <c r="S202" i="11" s="1"/>
  <c r="S202" i="12" s="1"/>
  <c r="S202" i="13" s="1"/>
  <c r="S202" i="14" s="1"/>
  <c r="S202" i="15" s="1"/>
  <c r="S202" i="16" s="1"/>
  <c r="T202" i="6"/>
  <c r="T202" i="7" s="1"/>
  <c r="T202" i="8" s="1"/>
  <c r="T202" i="9" s="1"/>
  <c r="T202" i="10" s="1"/>
  <c r="T202" i="11" s="1"/>
  <c r="T202" i="12" s="1"/>
  <c r="T202" i="13" s="1"/>
  <c r="T202" i="14" s="1"/>
  <c r="T202" i="15" s="1"/>
  <c r="T202" i="16" s="1"/>
  <c r="S205" i="6"/>
  <c r="S205" i="7" s="1"/>
  <c r="S205" i="8" s="1"/>
  <c r="S205" i="9" s="1"/>
  <c r="S205" i="10" s="1"/>
  <c r="S205" i="11" s="1"/>
  <c r="S205" i="12" s="1"/>
  <c r="S205" i="13" s="1"/>
  <c r="S205" i="14" s="1"/>
  <c r="S205" i="15" s="1"/>
  <c r="S205" i="16" s="1"/>
  <c r="T205" i="6"/>
  <c r="T205" i="7" s="1"/>
  <c r="T205" i="8" s="1"/>
  <c r="T205" i="9" s="1"/>
  <c r="T205" i="10" s="1"/>
  <c r="T205" i="11" s="1"/>
  <c r="T205" i="12" s="1"/>
  <c r="T205" i="13" s="1"/>
  <c r="T205" i="14" s="1"/>
  <c r="T205" i="15" s="1"/>
  <c r="T205" i="16" s="1"/>
  <c r="S206" i="6"/>
  <c r="S206" i="7" s="1"/>
  <c r="S206" i="8" s="1"/>
  <c r="S206" i="9" s="1"/>
  <c r="S206" i="10" s="1"/>
  <c r="S206" i="11" s="1"/>
  <c r="S206" i="12" s="1"/>
  <c r="S206" i="13" s="1"/>
  <c r="S206" i="14" s="1"/>
  <c r="S206" i="15" s="1"/>
  <c r="S206" i="16" s="1"/>
  <c r="T206" i="6"/>
  <c r="T206" i="7" s="1"/>
  <c r="T206" i="8" s="1"/>
  <c r="T206" i="9" s="1"/>
  <c r="T206" i="10" s="1"/>
  <c r="T206" i="11" s="1"/>
  <c r="T206" i="12" s="1"/>
  <c r="T206" i="13" s="1"/>
  <c r="T206" i="14" s="1"/>
  <c r="T206" i="15" s="1"/>
  <c r="T206" i="16" s="1"/>
  <c r="S207" i="6"/>
  <c r="S207" i="7" s="1"/>
  <c r="S207" i="8" s="1"/>
  <c r="S207" i="9" s="1"/>
  <c r="S207" i="10" s="1"/>
  <c r="S207" i="11" s="1"/>
  <c r="S207" i="12" s="1"/>
  <c r="S207" i="13" s="1"/>
  <c r="S207" i="14" s="1"/>
  <c r="S207" i="15" s="1"/>
  <c r="S207" i="16" s="1"/>
  <c r="T207" i="6"/>
  <c r="T207" i="7" s="1"/>
  <c r="T207" i="8" s="1"/>
  <c r="T207" i="9" s="1"/>
  <c r="T207" i="10" s="1"/>
  <c r="T207" i="11" s="1"/>
  <c r="T207" i="12" s="1"/>
  <c r="T207" i="13" s="1"/>
  <c r="T207" i="14" s="1"/>
  <c r="T207" i="15" s="1"/>
  <c r="T207" i="16" s="1"/>
  <c r="S208" i="6"/>
  <c r="S208" i="7" s="1"/>
  <c r="S208" i="8" s="1"/>
  <c r="S208" i="9" s="1"/>
  <c r="S208" i="10" s="1"/>
  <c r="S208" i="11" s="1"/>
  <c r="S208" i="12" s="1"/>
  <c r="S208" i="13" s="1"/>
  <c r="S208" i="14" s="1"/>
  <c r="S208" i="15" s="1"/>
  <c r="S208" i="16" s="1"/>
  <c r="T208" i="6"/>
  <c r="T208" i="7" s="1"/>
  <c r="T208" i="8" s="1"/>
  <c r="T208" i="9" s="1"/>
  <c r="T208" i="10" s="1"/>
  <c r="T208" i="11" s="1"/>
  <c r="T208" i="12" s="1"/>
  <c r="T208" i="13" s="1"/>
  <c r="T208" i="14" s="1"/>
  <c r="T208" i="15" s="1"/>
  <c r="T208" i="16" s="1"/>
  <c r="S209" i="6"/>
  <c r="S209" i="7" s="1"/>
  <c r="S209" i="8" s="1"/>
  <c r="S209" i="9" s="1"/>
  <c r="S209" i="10" s="1"/>
  <c r="S209" i="11" s="1"/>
  <c r="S209" i="12" s="1"/>
  <c r="S209" i="13" s="1"/>
  <c r="S209" i="14" s="1"/>
  <c r="S209" i="15" s="1"/>
  <c r="S209" i="16" s="1"/>
  <c r="S210" i="6"/>
  <c r="S210" i="7" s="1"/>
  <c r="S210" i="8" s="1"/>
  <c r="S210" i="9" s="1"/>
  <c r="S210" i="10" s="1"/>
  <c r="S210" i="11" s="1"/>
  <c r="S210" i="12" s="1"/>
  <c r="S210" i="13" s="1"/>
  <c r="S210" i="14" s="1"/>
  <c r="S210" i="15" s="1"/>
  <c r="S210" i="16" s="1"/>
  <c r="T210" i="6"/>
  <c r="T210" i="7" s="1"/>
  <c r="T210" i="8" s="1"/>
  <c r="T210" i="9" s="1"/>
  <c r="T210" i="10" s="1"/>
  <c r="T210" i="11" s="1"/>
  <c r="T210" i="12" s="1"/>
  <c r="T210" i="13" s="1"/>
  <c r="T210" i="14" s="1"/>
  <c r="T210" i="15" s="1"/>
  <c r="T210" i="16" s="1"/>
  <c r="S211" i="6"/>
  <c r="S211" i="7" s="1"/>
  <c r="S211" i="8" s="1"/>
  <c r="S211" i="9" s="1"/>
  <c r="S211" i="10" s="1"/>
  <c r="S211" i="11" s="1"/>
  <c r="S211" i="12" s="1"/>
  <c r="S211" i="13" s="1"/>
  <c r="S211" i="14" s="1"/>
  <c r="S211" i="15" s="1"/>
  <c r="S211" i="16" s="1"/>
  <c r="T211" i="6"/>
  <c r="T211" i="7" s="1"/>
  <c r="T211" i="8" s="1"/>
  <c r="T211" i="9" s="1"/>
  <c r="T211" i="10" s="1"/>
  <c r="T211" i="11" s="1"/>
  <c r="T211" i="12" s="1"/>
  <c r="T211" i="13" s="1"/>
  <c r="T211" i="14" s="1"/>
  <c r="T211" i="15" s="1"/>
  <c r="T211" i="16" s="1"/>
  <c r="S212" i="6"/>
  <c r="S212" i="7" s="1"/>
  <c r="S212" i="8" s="1"/>
  <c r="S212" i="9" s="1"/>
  <c r="S212" i="10" s="1"/>
  <c r="S212" i="11" s="1"/>
  <c r="S212" i="12" s="1"/>
  <c r="S212" i="13" s="1"/>
  <c r="S212" i="14" s="1"/>
  <c r="S212" i="15" s="1"/>
  <c r="S212" i="16" s="1"/>
  <c r="T212" i="6"/>
  <c r="T212" i="7" s="1"/>
  <c r="T212" i="8" s="1"/>
  <c r="T212" i="9" s="1"/>
  <c r="T212" i="10" s="1"/>
  <c r="T212" i="11" s="1"/>
  <c r="T212" i="12" s="1"/>
  <c r="T212" i="13" s="1"/>
  <c r="T212" i="14" s="1"/>
  <c r="T212" i="15" s="1"/>
  <c r="T212" i="16" s="1"/>
  <c r="S213" i="6"/>
  <c r="S213" i="7" s="1"/>
  <c r="S213" i="8" s="1"/>
  <c r="S213" i="9" s="1"/>
  <c r="S213" i="10" s="1"/>
  <c r="S213" i="11" s="1"/>
  <c r="S213" i="12" s="1"/>
  <c r="S213" i="13" s="1"/>
  <c r="S213" i="14" s="1"/>
  <c r="S213" i="15" s="1"/>
  <c r="S213" i="16" s="1"/>
  <c r="T213" i="6"/>
  <c r="T213" i="7" s="1"/>
  <c r="T213" i="8" s="1"/>
  <c r="T213" i="9" s="1"/>
  <c r="T213" i="10" s="1"/>
  <c r="T213" i="11" s="1"/>
  <c r="T213" i="12" s="1"/>
  <c r="T213" i="13" s="1"/>
  <c r="T213" i="14" s="1"/>
  <c r="T213" i="15" s="1"/>
  <c r="T213" i="16" s="1"/>
  <c r="S214" i="6"/>
  <c r="S214" i="7" s="1"/>
  <c r="S214" i="8" s="1"/>
  <c r="S214" i="9" s="1"/>
  <c r="S214" i="10" s="1"/>
  <c r="S214" i="11" s="1"/>
  <c r="S214" i="12" s="1"/>
  <c r="S214" i="13" s="1"/>
  <c r="S214" i="14" s="1"/>
  <c r="S214" i="15" s="1"/>
  <c r="S214" i="16" s="1"/>
  <c r="T214" i="6"/>
  <c r="T214" i="7" s="1"/>
  <c r="T214" i="8" s="1"/>
  <c r="T214" i="9" s="1"/>
  <c r="T214" i="10" s="1"/>
  <c r="T214" i="11" s="1"/>
  <c r="T214" i="12" s="1"/>
  <c r="T214" i="13" s="1"/>
  <c r="T214" i="14" s="1"/>
  <c r="T214" i="15" s="1"/>
  <c r="T214" i="16" s="1"/>
  <c r="S215" i="6"/>
  <c r="S215" i="7" s="1"/>
  <c r="S215" i="8" s="1"/>
  <c r="S215" i="9" s="1"/>
  <c r="S215" i="10" s="1"/>
  <c r="S215" i="11" s="1"/>
  <c r="S215" i="12" s="1"/>
  <c r="S215" i="13" s="1"/>
  <c r="S215" i="14" s="1"/>
  <c r="S215" i="15" s="1"/>
  <c r="S215" i="16" s="1"/>
  <c r="T215" i="6"/>
  <c r="T215" i="7" s="1"/>
  <c r="T215" i="8" s="1"/>
  <c r="T215" i="9" s="1"/>
  <c r="T215" i="10" s="1"/>
  <c r="T215" i="11" s="1"/>
  <c r="T215" i="12" s="1"/>
  <c r="T215" i="13" s="1"/>
  <c r="T215" i="14" s="1"/>
  <c r="T215" i="15" s="1"/>
  <c r="T215" i="16" s="1"/>
  <c r="S216" i="6"/>
  <c r="S216" i="7" s="1"/>
  <c r="S216" i="8" s="1"/>
  <c r="S216" i="9" s="1"/>
  <c r="S216" i="10" s="1"/>
  <c r="S216" i="11" s="1"/>
  <c r="S216" i="12" s="1"/>
  <c r="S216" i="13" s="1"/>
  <c r="S216" i="14" s="1"/>
  <c r="S216" i="15" s="1"/>
  <c r="S216" i="16" s="1"/>
  <c r="T216" i="6"/>
  <c r="T216" i="7" s="1"/>
  <c r="T216" i="8" s="1"/>
  <c r="T216" i="9" s="1"/>
  <c r="T216" i="10" s="1"/>
  <c r="T216" i="11" s="1"/>
  <c r="T216" i="12" s="1"/>
  <c r="T216" i="13" s="1"/>
  <c r="T216" i="14" s="1"/>
  <c r="T216" i="15" s="1"/>
  <c r="T216" i="16" s="1"/>
  <c r="S217" i="6"/>
  <c r="S217" i="7" s="1"/>
  <c r="S217" i="8" s="1"/>
  <c r="S217" i="9" s="1"/>
  <c r="S217" i="10" s="1"/>
  <c r="S217" i="11" s="1"/>
  <c r="S217" i="12" s="1"/>
  <c r="S217" i="13" s="1"/>
  <c r="S217" i="14" s="1"/>
  <c r="S217" i="15" s="1"/>
  <c r="S217" i="16" s="1"/>
  <c r="T217" i="6"/>
  <c r="T217" i="7" s="1"/>
  <c r="T217" i="8" s="1"/>
  <c r="T217" i="9" s="1"/>
  <c r="T217" i="10" s="1"/>
  <c r="T217" i="11" s="1"/>
  <c r="T217" i="12" s="1"/>
  <c r="T217" i="13" s="1"/>
  <c r="T217" i="14" s="1"/>
  <c r="T217" i="15" s="1"/>
  <c r="T217" i="16" s="1"/>
  <c r="S218" i="6"/>
  <c r="S218" i="7" s="1"/>
  <c r="S218" i="8" s="1"/>
  <c r="S218" i="9" s="1"/>
  <c r="S218" i="10" s="1"/>
  <c r="S218" i="11" s="1"/>
  <c r="S218" i="12" s="1"/>
  <c r="S218" i="13" s="1"/>
  <c r="S218" i="14" s="1"/>
  <c r="S218" i="15" s="1"/>
  <c r="S218" i="16" s="1"/>
  <c r="T218" i="6"/>
  <c r="T218" i="7" s="1"/>
  <c r="T218" i="8" s="1"/>
  <c r="T218" i="9" s="1"/>
  <c r="T218" i="10" s="1"/>
  <c r="T218" i="11" s="1"/>
  <c r="T218" i="12" s="1"/>
  <c r="T218" i="13" s="1"/>
  <c r="T218" i="14" s="1"/>
  <c r="T218" i="15" s="1"/>
  <c r="T218" i="16" s="1"/>
  <c r="S219" i="6"/>
  <c r="S219" i="7" s="1"/>
  <c r="S219" i="8" s="1"/>
  <c r="S219" i="9" s="1"/>
  <c r="S219" i="10" s="1"/>
  <c r="S219" i="11" s="1"/>
  <c r="S219" i="12" s="1"/>
  <c r="S219" i="13" s="1"/>
  <c r="S219" i="14" s="1"/>
  <c r="S219" i="15" s="1"/>
  <c r="S219" i="16" s="1"/>
  <c r="T219" i="6"/>
  <c r="T219" i="7" s="1"/>
  <c r="T219" i="8" s="1"/>
  <c r="T219" i="9" s="1"/>
  <c r="T219" i="10" s="1"/>
  <c r="T219" i="11" s="1"/>
  <c r="T219" i="12" s="1"/>
  <c r="T219" i="13" s="1"/>
  <c r="T219" i="14" s="1"/>
  <c r="T219" i="15" s="1"/>
  <c r="T219" i="16" s="1"/>
  <c r="S220" i="6"/>
  <c r="S220" i="7" s="1"/>
  <c r="S220" i="8" s="1"/>
  <c r="S220" i="9" s="1"/>
  <c r="S220" i="10" s="1"/>
  <c r="S220" i="11" s="1"/>
  <c r="S220" i="12" s="1"/>
  <c r="S220" i="13" s="1"/>
  <c r="S220" i="14" s="1"/>
  <c r="S220" i="15" s="1"/>
  <c r="S220" i="16" s="1"/>
  <c r="T220" i="6"/>
  <c r="T220" i="7" s="1"/>
  <c r="T220" i="8" s="1"/>
  <c r="T220" i="9" s="1"/>
  <c r="T220" i="10" s="1"/>
  <c r="T220" i="11" s="1"/>
  <c r="T220" i="12" s="1"/>
  <c r="T220" i="13" s="1"/>
  <c r="T220" i="14" s="1"/>
  <c r="T220" i="15" s="1"/>
  <c r="T220" i="16" s="1"/>
  <c r="S221" i="6"/>
  <c r="S221" i="7" s="1"/>
  <c r="S221" i="8" s="1"/>
  <c r="S221" i="9" s="1"/>
  <c r="S221" i="10" s="1"/>
  <c r="S221" i="11" s="1"/>
  <c r="S221" i="12" s="1"/>
  <c r="S221" i="13" s="1"/>
  <c r="S221" i="14" s="1"/>
  <c r="S221" i="15" s="1"/>
  <c r="S221" i="16" s="1"/>
  <c r="T221" i="6"/>
  <c r="T221" i="7" s="1"/>
  <c r="T221" i="8" s="1"/>
  <c r="T221" i="9" s="1"/>
  <c r="T221" i="10" s="1"/>
  <c r="T221" i="11" s="1"/>
  <c r="T221" i="12" s="1"/>
  <c r="T221" i="13" s="1"/>
  <c r="T221" i="14" s="1"/>
  <c r="T221" i="15" s="1"/>
  <c r="T221" i="16" s="1"/>
  <c r="S222" i="6"/>
  <c r="S222" i="7" s="1"/>
  <c r="S222" i="8" s="1"/>
  <c r="S222" i="9" s="1"/>
  <c r="S222" i="10" s="1"/>
  <c r="S222" i="11" s="1"/>
  <c r="S222" i="12" s="1"/>
  <c r="S222" i="13" s="1"/>
  <c r="S222" i="14" s="1"/>
  <c r="S222" i="15" s="1"/>
  <c r="S222" i="16" s="1"/>
  <c r="T222" i="6"/>
  <c r="T222" i="7" s="1"/>
  <c r="T222" i="8" s="1"/>
  <c r="T222" i="9" s="1"/>
  <c r="T222" i="10" s="1"/>
  <c r="T222" i="11" s="1"/>
  <c r="T222" i="12" s="1"/>
  <c r="T222" i="13" s="1"/>
  <c r="T222" i="14" s="1"/>
  <c r="T222" i="15" s="1"/>
  <c r="T222" i="16" s="1"/>
  <c r="S223" i="6"/>
  <c r="S223" i="7" s="1"/>
  <c r="S223" i="8" s="1"/>
  <c r="S223" i="9" s="1"/>
  <c r="S223" i="10" s="1"/>
  <c r="S223" i="11" s="1"/>
  <c r="S223" i="12" s="1"/>
  <c r="S223" i="13" s="1"/>
  <c r="S223" i="14" s="1"/>
  <c r="S223" i="15" s="1"/>
  <c r="S223" i="16" s="1"/>
  <c r="T223" i="6"/>
  <c r="T223" i="7" s="1"/>
  <c r="T223" i="8" s="1"/>
  <c r="T223" i="9" s="1"/>
  <c r="T223" i="10" s="1"/>
  <c r="T223" i="11" s="1"/>
  <c r="T223" i="12" s="1"/>
  <c r="T223" i="13" s="1"/>
  <c r="T223" i="14" s="1"/>
  <c r="T223" i="15" s="1"/>
  <c r="T223" i="16" s="1"/>
  <c r="S224" i="6"/>
  <c r="S224" i="7" s="1"/>
  <c r="S224" i="8" s="1"/>
  <c r="S224" i="9" s="1"/>
  <c r="S224" i="10" s="1"/>
  <c r="S224" i="11" s="1"/>
  <c r="S224" i="12" s="1"/>
  <c r="S224" i="13" s="1"/>
  <c r="S224" i="14" s="1"/>
  <c r="S224" i="15" s="1"/>
  <c r="S224" i="16" s="1"/>
  <c r="T224" i="6"/>
  <c r="T224" i="7" s="1"/>
  <c r="T224" i="8" s="1"/>
  <c r="T224" i="9" s="1"/>
  <c r="T224" i="10" s="1"/>
  <c r="T224" i="11" s="1"/>
  <c r="T224" i="12" s="1"/>
  <c r="T224" i="13" s="1"/>
  <c r="T224" i="14" s="1"/>
  <c r="T224" i="15" s="1"/>
  <c r="T224" i="16" s="1"/>
  <c r="S225" i="6"/>
  <c r="S225" i="7" s="1"/>
  <c r="S225" i="8" s="1"/>
  <c r="S225" i="9" s="1"/>
  <c r="S225" i="10" s="1"/>
  <c r="S225" i="11" s="1"/>
  <c r="S225" i="12" s="1"/>
  <c r="S225" i="13" s="1"/>
  <c r="S225" i="14" s="1"/>
  <c r="S225" i="15" s="1"/>
  <c r="S225" i="16" s="1"/>
  <c r="T225" i="6"/>
  <c r="T225" i="7" s="1"/>
  <c r="T225" i="8" s="1"/>
  <c r="T225" i="9" s="1"/>
  <c r="T225" i="10" s="1"/>
  <c r="T225" i="11" s="1"/>
  <c r="T225" i="12" s="1"/>
  <c r="T225" i="13" s="1"/>
  <c r="T225" i="14" s="1"/>
  <c r="T225" i="15" s="1"/>
  <c r="T225" i="16" s="1"/>
  <c r="S226" i="6"/>
  <c r="S226" i="7" s="1"/>
  <c r="S226" i="8" s="1"/>
  <c r="S226" i="9" s="1"/>
  <c r="S226" i="10" s="1"/>
  <c r="S226" i="11" s="1"/>
  <c r="S226" i="12" s="1"/>
  <c r="S226" i="13" s="1"/>
  <c r="S226" i="14" s="1"/>
  <c r="S226" i="15" s="1"/>
  <c r="S226" i="16" s="1"/>
  <c r="T226" i="6"/>
  <c r="T226" i="7" s="1"/>
  <c r="T226" i="8" s="1"/>
  <c r="T226" i="9" s="1"/>
  <c r="T226" i="10" s="1"/>
  <c r="T226" i="11" s="1"/>
  <c r="T226" i="12" s="1"/>
  <c r="T226" i="13" s="1"/>
  <c r="T226" i="14" s="1"/>
  <c r="T226" i="15" s="1"/>
  <c r="T226" i="16" s="1"/>
  <c r="S227" i="6"/>
  <c r="S227" i="7" s="1"/>
  <c r="S227" i="8" s="1"/>
  <c r="S227" i="9" s="1"/>
  <c r="S227" i="10" s="1"/>
  <c r="S227" i="11" s="1"/>
  <c r="S227" i="12" s="1"/>
  <c r="S227" i="13" s="1"/>
  <c r="S227" i="14" s="1"/>
  <c r="S227" i="15" s="1"/>
  <c r="S227" i="16" s="1"/>
  <c r="T227" i="6"/>
  <c r="T227" i="7" s="1"/>
  <c r="T227" i="8" s="1"/>
  <c r="T227" i="9" s="1"/>
  <c r="T227" i="10" s="1"/>
  <c r="T227" i="11" s="1"/>
  <c r="T227" i="12" s="1"/>
  <c r="T227" i="13" s="1"/>
  <c r="T227" i="14" s="1"/>
  <c r="T227" i="15" s="1"/>
  <c r="T227" i="16" s="1"/>
  <c r="S228" i="6"/>
  <c r="S228" i="7" s="1"/>
  <c r="S228" i="8" s="1"/>
  <c r="S228" i="9" s="1"/>
  <c r="S228" i="10" s="1"/>
  <c r="S228" i="11" s="1"/>
  <c r="S228" i="12" s="1"/>
  <c r="S228" i="13" s="1"/>
  <c r="S228" i="14" s="1"/>
  <c r="S228" i="15" s="1"/>
  <c r="S228" i="16" s="1"/>
  <c r="T228" i="6"/>
  <c r="T228" i="7" s="1"/>
  <c r="T228" i="8" s="1"/>
  <c r="T228" i="9" s="1"/>
  <c r="T228" i="10" s="1"/>
  <c r="T228" i="11" s="1"/>
  <c r="T228" i="12" s="1"/>
  <c r="T228" i="13" s="1"/>
  <c r="T228" i="14" s="1"/>
  <c r="T228" i="15" s="1"/>
  <c r="T228" i="16" s="1"/>
  <c r="S229" i="6"/>
  <c r="S229" i="7" s="1"/>
  <c r="S229" i="8" s="1"/>
  <c r="S229" i="9" s="1"/>
  <c r="S229" i="10" s="1"/>
  <c r="S229" i="11" s="1"/>
  <c r="S229" i="12" s="1"/>
  <c r="S229" i="13" s="1"/>
  <c r="S229" i="14" s="1"/>
  <c r="S229" i="15" s="1"/>
  <c r="S229" i="16" s="1"/>
  <c r="T229" i="6"/>
  <c r="T229" i="7" s="1"/>
  <c r="T229" i="8" s="1"/>
  <c r="T229" i="9" s="1"/>
  <c r="T229" i="10" s="1"/>
  <c r="T229" i="11" s="1"/>
  <c r="T229" i="12" s="1"/>
  <c r="T229" i="13" s="1"/>
  <c r="T229" i="14" s="1"/>
  <c r="T229" i="15" s="1"/>
  <c r="T229" i="16" s="1"/>
  <c r="S230" i="6"/>
  <c r="S230" i="7" s="1"/>
  <c r="S230" i="8" s="1"/>
  <c r="S230" i="9" s="1"/>
  <c r="S230" i="10" s="1"/>
  <c r="S230" i="11" s="1"/>
  <c r="S230" i="12" s="1"/>
  <c r="S230" i="13" s="1"/>
  <c r="S230" i="14" s="1"/>
  <c r="S230" i="15" s="1"/>
  <c r="S230" i="16" s="1"/>
  <c r="T230" i="6"/>
  <c r="T230" i="7" s="1"/>
  <c r="T230" i="8" s="1"/>
  <c r="T230" i="9" s="1"/>
  <c r="T230" i="10" s="1"/>
  <c r="T230" i="11" s="1"/>
  <c r="T230" i="12" s="1"/>
  <c r="T230" i="13" s="1"/>
  <c r="T230" i="14" s="1"/>
  <c r="T230" i="15" s="1"/>
  <c r="T230" i="16" s="1"/>
  <c r="S231" i="6"/>
  <c r="S231" i="7" s="1"/>
  <c r="S231" i="8" s="1"/>
  <c r="S231" i="9" s="1"/>
  <c r="S231" i="10" s="1"/>
  <c r="S231" i="11" s="1"/>
  <c r="S231" i="12" s="1"/>
  <c r="S231" i="13" s="1"/>
  <c r="S231" i="14" s="1"/>
  <c r="S231" i="15" s="1"/>
  <c r="S231" i="16" s="1"/>
  <c r="T231" i="6"/>
  <c r="T231" i="7" s="1"/>
  <c r="T231" i="8" s="1"/>
  <c r="T231" i="9" s="1"/>
  <c r="T231" i="10" s="1"/>
  <c r="T231" i="11" s="1"/>
  <c r="T231" i="12" s="1"/>
  <c r="T231" i="13" s="1"/>
  <c r="T231" i="14" s="1"/>
  <c r="T231" i="15" s="1"/>
  <c r="T231" i="16" s="1"/>
  <c r="S232" i="6"/>
  <c r="S232" i="7" s="1"/>
  <c r="S232" i="8" s="1"/>
  <c r="S232" i="9" s="1"/>
  <c r="S232" i="10" s="1"/>
  <c r="S232" i="11" s="1"/>
  <c r="S232" i="12" s="1"/>
  <c r="S232" i="13" s="1"/>
  <c r="S232" i="14" s="1"/>
  <c r="S232" i="15" s="1"/>
  <c r="S232" i="16" s="1"/>
  <c r="T232" i="6"/>
  <c r="T232" i="7" s="1"/>
  <c r="T232" i="8" s="1"/>
  <c r="T232" i="9" s="1"/>
  <c r="T232" i="10" s="1"/>
  <c r="T232" i="11" s="1"/>
  <c r="T232" i="12" s="1"/>
  <c r="T232" i="13" s="1"/>
  <c r="T232" i="14" s="1"/>
  <c r="T232" i="15" s="1"/>
  <c r="T232" i="16" s="1"/>
  <c r="S233" i="6"/>
  <c r="S233" i="7" s="1"/>
  <c r="S233" i="8" s="1"/>
  <c r="S233" i="9" s="1"/>
  <c r="S233" i="10" s="1"/>
  <c r="S233" i="11" s="1"/>
  <c r="S233" i="12" s="1"/>
  <c r="S233" i="13" s="1"/>
  <c r="S233" i="14" s="1"/>
  <c r="S233" i="15" s="1"/>
  <c r="S233" i="16" s="1"/>
  <c r="T233" i="6"/>
  <c r="T233" i="7" s="1"/>
  <c r="T233" i="8" s="1"/>
  <c r="T233" i="9" s="1"/>
  <c r="T233" i="10" s="1"/>
  <c r="T233" i="11" s="1"/>
  <c r="T233" i="12" s="1"/>
  <c r="T233" i="13" s="1"/>
  <c r="T233" i="14" s="1"/>
  <c r="T233" i="15" s="1"/>
  <c r="T233" i="16" s="1"/>
  <c r="S234" i="6"/>
  <c r="S234" i="7" s="1"/>
  <c r="S234" i="8" s="1"/>
  <c r="S234" i="9" s="1"/>
  <c r="S234" i="10" s="1"/>
  <c r="S234" i="11" s="1"/>
  <c r="S234" i="12" s="1"/>
  <c r="S234" i="13" s="1"/>
  <c r="S234" i="14" s="1"/>
  <c r="S234" i="15" s="1"/>
  <c r="S234" i="16" s="1"/>
  <c r="T234" i="6"/>
  <c r="T234" i="7" s="1"/>
  <c r="T234" i="8" s="1"/>
  <c r="T234" i="9" s="1"/>
  <c r="T234" i="10" s="1"/>
  <c r="T234" i="11" s="1"/>
  <c r="T234" i="12" s="1"/>
  <c r="T234" i="13" s="1"/>
  <c r="T234" i="14" s="1"/>
  <c r="T234" i="15" s="1"/>
  <c r="T234" i="16" s="1"/>
  <c r="S235" i="6"/>
  <c r="S235" i="7" s="1"/>
  <c r="S235" i="8" s="1"/>
  <c r="S235" i="9" s="1"/>
  <c r="S235" i="10" s="1"/>
  <c r="S235" i="11" s="1"/>
  <c r="S235" i="12" s="1"/>
  <c r="S235" i="13" s="1"/>
  <c r="S235" i="14" s="1"/>
  <c r="S235" i="15" s="1"/>
  <c r="S235" i="16" s="1"/>
  <c r="T235" i="6"/>
  <c r="T235" i="7" s="1"/>
  <c r="T235" i="8" s="1"/>
  <c r="T235" i="9" s="1"/>
  <c r="T235" i="10" s="1"/>
  <c r="T235" i="11" s="1"/>
  <c r="T235" i="12" s="1"/>
  <c r="T235" i="13" s="1"/>
  <c r="T235" i="14" s="1"/>
  <c r="T235" i="15" s="1"/>
  <c r="T235" i="16" s="1"/>
  <c r="S236" i="6"/>
  <c r="S236" i="7" s="1"/>
  <c r="S236" i="8" s="1"/>
  <c r="S236" i="9" s="1"/>
  <c r="S236" i="10" s="1"/>
  <c r="S236" i="11" s="1"/>
  <c r="S236" i="12" s="1"/>
  <c r="S236" i="13" s="1"/>
  <c r="S236" i="14" s="1"/>
  <c r="S236" i="15" s="1"/>
  <c r="S236" i="16" s="1"/>
  <c r="T236" i="6"/>
  <c r="T236" i="7" s="1"/>
  <c r="T236" i="8" s="1"/>
  <c r="T236" i="9" s="1"/>
  <c r="T236" i="10" s="1"/>
  <c r="T236" i="11" s="1"/>
  <c r="T236" i="12" s="1"/>
  <c r="T236" i="13" s="1"/>
  <c r="T236" i="14" s="1"/>
  <c r="T236" i="15" s="1"/>
  <c r="T236" i="16" s="1"/>
  <c r="S237" i="6"/>
  <c r="S237" i="7" s="1"/>
  <c r="S237" i="8" s="1"/>
  <c r="S237" i="9" s="1"/>
  <c r="S237" i="10" s="1"/>
  <c r="S237" i="11" s="1"/>
  <c r="S237" i="12" s="1"/>
  <c r="S237" i="13" s="1"/>
  <c r="S237" i="14" s="1"/>
  <c r="S237" i="15" s="1"/>
  <c r="S237" i="16" s="1"/>
  <c r="T237" i="6"/>
  <c r="T237" i="7" s="1"/>
  <c r="T237" i="8" s="1"/>
  <c r="T237" i="9" s="1"/>
  <c r="T237" i="10" s="1"/>
  <c r="T237" i="11" s="1"/>
  <c r="T237" i="12" s="1"/>
  <c r="T237" i="13" s="1"/>
  <c r="T237" i="14" s="1"/>
  <c r="T237" i="15" s="1"/>
  <c r="T237" i="16" s="1"/>
  <c r="S238" i="6"/>
  <c r="S238" i="7" s="1"/>
  <c r="S238" i="8" s="1"/>
  <c r="S238" i="9" s="1"/>
  <c r="S238" i="10" s="1"/>
  <c r="S238" i="11" s="1"/>
  <c r="S238" i="12" s="1"/>
  <c r="S238" i="13" s="1"/>
  <c r="S238" i="14" s="1"/>
  <c r="S238" i="15" s="1"/>
  <c r="S238" i="16" s="1"/>
  <c r="T238" i="6"/>
  <c r="T238" i="7" s="1"/>
  <c r="T238" i="8" s="1"/>
  <c r="T238" i="9" s="1"/>
  <c r="T238" i="10" s="1"/>
  <c r="T238" i="11" s="1"/>
  <c r="T238" i="12" s="1"/>
  <c r="T238" i="13" s="1"/>
  <c r="T238" i="14" s="1"/>
  <c r="T238" i="15" s="1"/>
  <c r="T238" i="16" s="1"/>
  <c r="S239" i="6"/>
  <c r="S239" i="7" s="1"/>
  <c r="S239" i="8" s="1"/>
  <c r="S239" i="9" s="1"/>
  <c r="S239" i="10" s="1"/>
  <c r="S239" i="11" s="1"/>
  <c r="S239" i="12" s="1"/>
  <c r="S239" i="13" s="1"/>
  <c r="S239" i="14" s="1"/>
  <c r="S239" i="15" s="1"/>
  <c r="S239" i="16" s="1"/>
  <c r="T239" i="6"/>
  <c r="T239" i="7" s="1"/>
  <c r="T239" i="8" s="1"/>
  <c r="T239" i="9" s="1"/>
  <c r="T239" i="10" s="1"/>
  <c r="T239" i="11" s="1"/>
  <c r="T239" i="12" s="1"/>
  <c r="T239" i="13" s="1"/>
  <c r="T239" i="14" s="1"/>
  <c r="T239" i="15" s="1"/>
  <c r="T239" i="16" s="1"/>
  <c r="S240" i="6"/>
  <c r="S240" i="7" s="1"/>
  <c r="S240" i="8" s="1"/>
  <c r="S240" i="9" s="1"/>
  <c r="S240" i="10" s="1"/>
  <c r="S240" i="11" s="1"/>
  <c r="S240" i="12" s="1"/>
  <c r="S240" i="13" s="1"/>
  <c r="S240" i="14" s="1"/>
  <c r="S240" i="15" s="1"/>
  <c r="S240" i="16" s="1"/>
  <c r="T240" i="6"/>
  <c r="T240" i="7" s="1"/>
  <c r="T240" i="8" s="1"/>
  <c r="T240" i="9" s="1"/>
  <c r="T240" i="10" s="1"/>
  <c r="T240" i="11" s="1"/>
  <c r="T240" i="12" s="1"/>
  <c r="T240" i="13" s="1"/>
  <c r="T240" i="14" s="1"/>
  <c r="T240" i="15" s="1"/>
  <c r="T240" i="16" s="1"/>
  <c r="S241" i="6"/>
  <c r="S241" i="7" s="1"/>
  <c r="S241" i="8" s="1"/>
  <c r="S241" i="9" s="1"/>
  <c r="S241" i="10" s="1"/>
  <c r="S241" i="11" s="1"/>
  <c r="S241" i="12" s="1"/>
  <c r="S241" i="13" s="1"/>
  <c r="S241" i="14" s="1"/>
  <c r="S241" i="15" s="1"/>
  <c r="S241" i="16" s="1"/>
  <c r="T241" i="6"/>
  <c r="T241" i="7" s="1"/>
  <c r="T241" i="8" s="1"/>
  <c r="T241" i="9" s="1"/>
  <c r="T241" i="10" s="1"/>
  <c r="T241" i="11" s="1"/>
  <c r="T241" i="12" s="1"/>
  <c r="T241" i="13" s="1"/>
  <c r="T241" i="14" s="1"/>
  <c r="T241" i="15" s="1"/>
  <c r="T241" i="16" s="1"/>
  <c r="S242" i="6"/>
  <c r="S242" i="7" s="1"/>
  <c r="S242" i="8" s="1"/>
  <c r="S242" i="9" s="1"/>
  <c r="S242" i="10" s="1"/>
  <c r="S242" i="11" s="1"/>
  <c r="S242" i="12" s="1"/>
  <c r="S242" i="13" s="1"/>
  <c r="S242" i="14" s="1"/>
  <c r="S242" i="15" s="1"/>
  <c r="S242" i="16" s="1"/>
  <c r="T242" i="6"/>
  <c r="T242" i="7" s="1"/>
  <c r="T242" i="8" s="1"/>
  <c r="T242" i="9" s="1"/>
  <c r="T242" i="10" s="1"/>
  <c r="T242" i="11" s="1"/>
  <c r="T242" i="12" s="1"/>
  <c r="T242" i="13" s="1"/>
  <c r="T242" i="14" s="1"/>
  <c r="T242" i="15" s="1"/>
  <c r="T242" i="16" s="1"/>
  <c r="S243" i="6"/>
  <c r="S243" i="7" s="1"/>
  <c r="S243" i="8" s="1"/>
  <c r="T243" i="6"/>
  <c r="T243" i="7" s="1"/>
  <c r="T243" i="8" s="1"/>
  <c r="S244" i="6"/>
  <c r="S244" i="7" s="1"/>
  <c r="S244" i="8" s="1"/>
  <c r="T244" i="6"/>
  <c r="T244" i="7" s="1"/>
  <c r="T244" i="8" s="1"/>
  <c r="S257" i="6"/>
  <c r="S257" i="7" s="1"/>
  <c r="S257" i="8" s="1"/>
  <c r="T257" i="6"/>
  <c r="T257" i="7" s="1"/>
  <c r="T257" i="8" s="1"/>
  <c r="BE2" i="5"/>
  <c r="BK2" i="5" s="1"/>
  <c r="BQ2" i="5" s="1"/>
  <c r="BE2" i="7"/>
  <c r="BK2" i="7" s="1"/>
  <c r="BQ2" i="7" s="1"/>
  <c r="BE2" i="8"/>
  <c r="BK2" i="8" s="1"/>
  <c r="BQ2" i="8" s="1"/>
  <c r="BE2" i="9"/>
  <c r="BK2" i="9" s="1"/>
  <c r="BQ2" i="9" s="1"/>
  <c r="BE2" i="10"/>
  <c r="BK2" i="10" s="1"/>
  <c r="BQ2" i="10" s="1"/>
  <c r="BE2" i="11"/>
  <c r="BK2" i="11" s="1"/>
  <c r="BQ2" i="11" s="1"/>
  <c r="BE2" i="12"/>
  <c r="BK2" i="12" s="1"/>
  <c r="BQ2" i="12" s="1"/>
  <c r="BE2" i="13"/>
  <c r="BK2" i="13" s="1"/>
  <c r="BQ2" i="13" s="1"/>
  <c r="BE2" i="14"/>
  <c r="BE2" i="15"/>
  <c r="BK2" i="15" s="1"/>
  <c r="BQ2" i="15" s="1"/>
  <c r="BE2" i="16"/>
  <c r="BK2" i="16" s="1"/>
  <c r="BQ2" i="16" s="1"/>
  <c r="BE2" i="6"/>
  <c r="BK2" i="6" s="1"/>
  <c r="BQ2" i="6" s="1"/>
  <c r="AR6" i="5"/>
  <c r="AS6" i="5" s="1"/>
  <c r="AR6" i="6"/>
  <c r="AT21" i="6" s="1"/>
  <c r="AR6" i="8"/>
  <c r="AR6" i="9"/>
  <c r="AS6" i="9" s="1"/>
  <c r="AR6" i="10"/>
  <c r="AR21" i="10" s="1"/>
  <c r="AR6" i="11"/>
  <c r="AS21" i="11" s="1"/>
  <c r="AR6" i="12"/>
  <c r="AR6" i="13"/>
  <c r="AR6" i="14"/>
  <c r="AR21" i="14" s="1"/>
  <c r="AR6" i="15"/>
  <c r="AS6" i="15" s="1"/>
  <c r="AR6" i="16"/>
  <c r="AS21" i="16" s="1"/>
  <c r="AR6" i="7"/>
  <c r="AS21" i="7" s="1"/>
  <c r="BK2" i="14"/>
  <c r="BQ2" i="14" s="1"/>
  <c r="AH3" i="6"/>
  <c r="AH3" i="7"/>
  <c r="AH3" i="8"/>
  <c r="AH3" i="9"/>
  <c r="AH3" i="10"/>
  <c r="AH3" i="11"/>
  <c r="AH3" i="12"/>
  <c r="AH3" i="13"/>
  <c r="AH3" i="14"/>
  <c r="AH3" i="15"/>
  <c r="AH3" i="16"/>
  <c r="AH3" i="5"/>
  <c r="Y3" i="6"/>
  <c r="V3" i="6" s="1"/>
  <c r="Y3" i="7"/>
  <c r="V3" i="7" s="1"/>
  <c r="Y3" i="8"/>
  <c r="V3" i="8" s="1"/>
  <c r="Y3" i="9"/>
  <c r="V3" i="9" s="1"/>
  <c r="Y3" i="10"/>
  <c r="V3" i="10" s="1"/>
  <c r="Y3" i="11"/>
  <c r="V3" i="11" s="1"/>
  <c r="Y3" i="12"/>
  <c r="V3" i="12" s="1"/>
  <c r="Y3" i="13"/>
  <c r="V3" i="13" s="1"/>
  <c r="Y3" i="14"/>
  <c r="V3" i="14" s="1"/>
  <c r="Y3" i="15"/>
  <c r="V3" i="15" s="1"/>
  <c r="Y3" i="16"/>
  <c r="V3" i="16" s="1"/>
  <c r="Y3" i="5"/>
  <c r="Y2" i="6"/>
  <c r="V2" i="6" s="1"/>
  <c r="Y2" i="7"/>
  <c r="V2" i="7" s="1"/>
  <c r="Y2" i="8"/>
  <c r="V2" i="8" s="1"/>
  <c r="Y2" i="9"/>
  <c r="V2" i="9" s="1"/>
  <c r="Y2" i="10"/>
  <c r="V2" i="10" s="1"/>
  <c r="Y2" i="11"/>
  <c r="V2" i="11" s="1"/>
  <c r="Y2" i="12"/>
  <c r="V2" i="12" s="1"/>
  <c r="Y2" i="13"/>
  <c r="V2" i="13" s="1"/>
  <c r="Y2" i="14"/>
  <c r="V2" i="14" s="1"/>
  <c r="Y2" i="15"/>
  <c r="V2" i="15" s="1"/>
  <c r="Y2" i="16"/>
  <c r="V2" i="16" s="1"/>
  <c r="Y2" i="5"/>
  <c r="V2" i="5" s="1"/>
  <c r="F3" i="6"/>
  <c r="D3" i="6" s="1"/>
  <c r="N3" i="6"/>
  <c r="AW4" i="6" s="1"/>
  <c r="F2" i="6"/>
  <c r="D2" i="6" s="1"/>
  <c r="F3" i="7"/>
  <c r="D3" i="7" s="1"/>
  <c r="N3" i="7"/>
  <c r="BE3" i="7" s="1"/>
  <c r="BK3" i="7" s="1"/>
  <c r="BQ3" i="7" s="1"/>
  <c r="BN5" i="7" s="1"/>
  <c r="F2" i="7"/>
  <c r="D2" i="7" s="1"/>
  <c r="F3" i="8"/>
  <c r="D3" i="8" s="1"/>
  <c r="N3" i="8"/>
  <c r="F2" i="8"/>
  <c r="D2" i="8" s="1"/>
  <c r="F3" i="9"/>
  <c r="D3" i="9" s="1"/>
  <c r="N3" i="9"/>
  <c r="BH5" i="9" s="1"/>
  <c r="F2" i="9"/>
  <c r="D2" i="9" s="1"/>
  <c r="F3" i="10"/>
  <c r="D3" i="10" s="1"/>
  <c r="N3" i="10"/>
  <c r="F2" i="10"/>
  <c r="D2" i="10" s="1"/>
  <c r="F3" i="11"/>
  <c r="D3" i="11" s="1"/>
  <c r="N3" i="11"/>
  <c r="AJ3" i="11" s="1"/>
  <c r="F2" i="11"/>
  <c r="D2" i="11" s="1"/>
  <c r="F3" i="12"/>
  <c r="D3" i="12" s="1"/>
  <c r="N3" i="12"/>
  <c r="BE3" i="12" s="1"/>
  <c r="BK3" i="12" s="1"/>
  <c r="BQ3" i="12" s="1"/>
  <c r="BN5" i="12" s="1"/>
  <c r="F2" i="12"/>
  <c r="D2" i="12" s="1"/>
  <c r="F3" i="13"/>
  <c r="D3" i="13" s="1"/>
  <c r="N3" i="13"/>
  <c r="BE3" i="13" s="1"/>
  <c r="BK3" i="13" s="1"/>
  <c r="BQ3" i="13" s="1"/>
  <c r="BN5" i="13" s="1"/>
  <c r="F2" i="13"/>
  <c r="D2" i="13" s="1"/>
  <c r="F3" i="14"/>
  <c r="D3" i="14" s="1"/>
  <c r="N3" i="14"/>
  <c r="AJ3" i="14" s="1"/>
  <c r="F2" i="14"/>
  <c r="D2" i="14" s="1"/>
  <c r="F3" i="15"/>
  <c r="D3" i="15" s="1"/>
  <c r="N3" i="15"/>
  <c r="AJ3" i="15" s="1"/>
  <c r="F2" i="15"/>
  <c r="D2" i="15" s="1"/>
  <c r="F3" i="16"/>
  <c r="D3" i="16" s="1"/>
  <c r="N3" i="16"/>
  <c r="BC5" i="16" s="1"/>
  <c r="F2" i="16"/>
  <c r="D2" i="16" s="1"/>
  <c r="F3" i="5"/>
  <c r="D3" i="5" s="1"/>
  <c r="F2" i="5"/>
  <c r="D2" i="5" s="1"/>
  <c r="N3" i="5"/>
  <c r="G22" i="5"/>
  <c r="G25" i="5"/>
  <c r="G29" i="5"/>
  <c r="G32" i="5"/>
  <c r="G35" i="5"/>
  <c r="G42" i="5"/>
  <c r="G45" i="5"/>
  <c r="G48" i="5"/>
  <c r="G51" i="5"/>
  <c r="G54" i="5"/>
  <c r="G57" i="5"/>
  <c r="G60" i="5"/>
  <c r="G63" i="5"/>
  <c r="G66" i="5"/>
  <c r="G69" i="5"/>
  <c r="G72" i="5"/>
  <c r="G75" i="5"/>
  <c r="G78" i="5"/>
  <c r="J10" i="5"/>
  <c r="J22" i="5"/>
  <c r="J25" i="5"/>
  <c r="J29" i="5"/>
  <c r="J32" i="5"/>
  <c r="J35" i="5"/>
  <c r="J42" i="5"/>
  <c r="J45" i="5"/>
  <c r="J48" i="5"/>
  <c r="J51" i="5"/>
  <c r="J54" i="5"/>
  <c r="J57" i="5"/>
  <c r="J60" i="5"/>
  <c r="J63" i="5"/>
  <c r="J66" i="5"/>
  <c r="J69" i="5"/>
  <c r="J72" i="5"/>
  <c r="J75" i="5"/>
  <c r="J78" i="5"/>
  <c r="Y20" i="5"/>
  <c r="Y16" i="5" s="1"/>
  <c r="Y35" i="5"/>
  <c r="Y44" i="5"/>
  <c r="Y49" i="5"/>
  <c r="Y58" i="5"/>
  <c r="Y57" i="5" s="1"/>
  <c r="Y69" i="5"/>
  <c r="Y65" i="5" s="1"/>
  <c r="Y83" i="5"/>
  <c r="Y91" i="5"/>
  <c r="Y96" i="5"/>
  <c r="Y105" i="5"/>
  <c r="Y104" i="5" s="1"/>
  <c r="Y114" i="5"/>
  <c r="Y123" i="5"/>
  <c r="Y141" i="5"/>
  <c r="Y149" i="5"/>
  <c r="Y147" i="5" s="1"/>
  <c r="Y172" i="5"/>
  <c r="Y176" i="5"/>
  <c r="Y187" i="5"/>
  <c r="Y185" i="5" s="1"/>
  <c r="Y205" i="5"/>
  <c r="Y211" i="5"/>
  <c r="Y210" i="5" s="1"/>
  <c r="Y209" i="5" s="1"/>
  <c r="Y222" i="5"/>
  <c r="Y227" i="5"/>
  <c r="Y235" i="5"/>
  <c r="Y234" i="5" s="1"/>
  <c r="Y232" i="5" s="1"/>
  <c r="AB20" i="5"/>
  <c r="AB16" i="5" s="1"/>
  <c r="AB35" i="5"/>
  <c r="AB44" i="5"/>
  <c r="AB49" i="5"/>
  <c r="AB58" i="5"/>
  <c r="AB57" i="5" s="1"/>
  <c r="AB69" i="5"/>
  <c r="AB65" i="5" s="1"/>
  <c r="AB83" i="5"/>
  <c r="AB91" i="5"/>
  <c r="AB96" i="5"/>
  <c r="AB105" i="5"/>
  <c r="AB104" i="5" s="1"/>
  <c r="AB114" i="5"/>
  <c r="AB123" i="5"/>
  <c r="AB141" i="5"/>
  <c r="AB149" i="5"/>
  <c r="AB147" i="5" s="1"/>
  <c r="AB172" i="5"/>
  <c r="AB176" i="5"/>
  <c r="AB187" i="5"/>
  <c r="AB185" i="5" s="1"/>
  <c r="AB205" i="5"/>
  <c r="AB211" i="5"/>
  <c r="AB210" i="5" s="1"/>
  <c r="AB209" i="5" s="1"/>
  <c r="AB222" i="5"/>
  <c r="AB227" i="5"/>
  <c r="AB235" i="5"/>
  <c r="AB234" i="5" s="1"/>
  <c r="AB232" i="5" s="1"/>
  <c r="AE20" i="5"/>
  <c r="AE16" i="5" s="1"/>
  <c r="AE35" i="5"/>
  <c r="AE44" i="5"/>
  <c r="AE49" i="5"/>
  <c r="AE58" i="5"/>
  <c r="AE57" i="5" s="1"/>
  <c r="AE69" i="5"/>
  <c r="AE65" i="5" s="1"/>
  <c r="AE83" i="5"/>
  <c r="AE91" i="5"/>
  <c r="AE96" i="5"/>
  <c r="AE105" i="5"/>
  <c r="AE104" i="5" s="1"/>
  <c r="AE114" i="5"/>
  <c r="AE123" i="5"/>
  <c r="AE141" i="5"/>
  <c r="AE149" i="5"/>
  <c r="AE147" i="5" s="1"/>
  <c r="AE172" i="5"/>
  <c r="AE176" i="5"/>
  <c r="AE187" i="5"/>
  <c r="AE185" i="5" s="1"/>
  <c r="AE205" i="5"/>
  <c r="AE211" i="5"/>
  <c r="AE210" i="5" s="1"/>
  <c r="AE209" i="5" s="1"/>
  <c r="AE222" i="5"/>
  <c r="AE227" i="5"/>
  <c r="AE235" i="5"/>
  <c r="AE234" i="5" s="1"/>
  <c r="AE232" i="5" s="1"/>
  <c r="AL20" i="5"/>
  <c r="AL16" i="5" s="1"/>
  <c r="AL35" i="5"/>
  <c r="AL44" i="5"/>
  <c r="AL49" i="5"/>
  <c r="AL58" i="5"/>
  <c r="AL57" i="5" s="1"/>
  <c r="AL69" i="5"/>
  <c r="AL65" i="5" s="1"/>
  <c r="AL83" i="5"/>
  <c r="AL91" i="5"/>
  <c r="AL96" i="5"/>
  <c r="AL105" i="5"/>
  <c r="AL104" i="5" s="1"/>
  <c r="AL114" i="5"/>
  <c r="AL123" i="5"/>
  <c r="AL141" i="5"/>
  <c r="AL149" i="5"/>
  <c r="AL147" i="5" s="1"/>
  <c r="AL172" i="5"/>
  <c r="AL176" i="5"/>
  <c r="AL205" i="5"/>
  <c r="AL211" i="5"/>
  <c r="AL210" i="5" s="1"/>
  <c r="AL209" i="5" s="1"/>
  <c r="AL222" i="5"/>
  <c r="AL227" i="5"/>
  <c r="AL235" i="5"/>
  <c r="AL234" i="5" s="1"/>
  <c r="AL232" i="5" s="1"/>
  <c r="AM20" i="5"/>
  <c r="AM16" i="5" s="1"/>
  <c r="AM114" i="5"/>
  <c r="AM211" i="5"/>
  <c r="AM210" i="5" s="1"/>
  <c r="AM209" i="5" s="1"/>
  <c r="AT11" i="5"/>
  <c r="AT21" i="5"/>
  <c r="AT26" i="5"/>
  <c r="AL20" i="6"/>
  <c r="AL16" i="6" s="1"/>
  <c r="AL35" i="6"/>
  <c r="AL44" i="6"/>
  <c r="AL49" i="6"/>
  <c r="AL58" i="6"/>
  <c r="AL57" i="6" s="1"/>
  <c r="AL69" i="6"/>
  <c r="AL65" i="6" s="1"/>
  <c r="AL83" i="6"/>
  <c r="AL91" i="6"/>
  <c r="AL96" i="6"/>
  <c r="AL105" i="6"/>
  <c r="AL104" i="6" s="1"/>
  <c r="AL114" i="6"/>
  <c r="AL123" i="6"/>
  <c r="AL141" i="6"/>
  <c r="AL149" i="6"/>
  <c r="AL147" i="6" s="1"/>
  <c r="AL172" i="6"/>
  <c r="AL176" i="6"/>
  <c r="AL185" i="6"/>
  <c r="AL205" i="6"/>
  <c r="AL196" i="6" s="1"/>
  <c r="AL195" i="6" s="1"/>
  <c r="AL211" i="6"/>
  <c r="AL210" i="6" s="1"/>
  <c r="AL209" i="6" s="1"/>
  <c r="AL222" i="6"/>
  <c r="AL227" i="6"/>
  <c r="AL243" i="6"/>
  <c r="AM20" i="6"/>
  <c r="AM16" i="6" s="1"/>
  <c r="AM44" i="6"/>
  <c r="AM83" i="6"/>
  <c r="AM114" i="6"/>
  <c r="AM211" i="6"/>
  <c r="AM210" i="6" s="1"/>
  <c r="AM209" i="6" s="1"/>
  <c r="AM243" i="6"/>
  <c r="AT26" i="6"/>
  <c r="AL20" i="7"/>
  <c r="AL16" i="7" s="1"/>
  <c r="AL35" i="7"/>
  <c r="AL44" i="7"/>
  <c r="AL49" i="7"/>
  <c r="AL58" i="7"/>
  <c r="AL57" i="7" s="1"/>
  <c r="AL69" i="7"/>
  <c r="AL65" i="7" s="1"/>
  <c r="AL83" i="7"/>
  <c r="AL91" i="7"/>
  <c r="AL96" i="7"/>
  <c r="AL105" i="7"/>
  <c r="AL104" i="7" s="1"/>
  <c r="AL114" i="7"/>
  <c r="AL123" i="7"/>
  <c r="AL141" i="7"/>
  <c r="AL149" i="7"/>
  <c r="AL147" i="7" s="1"/>
  <c r="AL172" i="7"/>
  <c r="AL176" i="7"/>
  <c r="AL205" i="7"/>
  <c r="AL211" i="7"/>
  <c r="AL210" i="7" s="1"/>
  <c r="AL209" i="7" s="1"/>
  <c r="AL222" i="7"/>
  <c r="AL227" i="7"/>
  <c r="AL243" i="7"/>
  <c r="AM114" i="7"/>
  <c r="AM211" i="7"/>
  <c r="AM210" i="7" s="1"/>
  <c r="AM209" i="7" s="1"/>
  <c r="AT11" i="7"/>
  <c r="BL17" i="7"/>
  <c r="BL17" i="10" s="1"/>
  <c r="BL17" i="13" s="1"/>
  <c r="BL17" i="16" s="1"/>
  <c r="Z20" i="8"/>
  <c r="Z16" i="8" s="1"/>
  <c r="AC20" i="8"/>
  <c r="AC16" i="8" s="1"/>
  <c r="AC123" i="8"/>
  <c r="AF123" i="8"/>
  <c r="AL20" i="8"/>
  <c r="AL16" i="8" s="1"/>
  <c r="AL35" i="8"/>
  <c r="AL44" i="8"/>
  <c r="AL49" i="8"/>
  <c r="AL58" i="8"/>
  <c r="AL57" i="8" s="1"/>
  <c r="AL69" i="8"/>
  <c r="AL65" i="8" s="1"/>
  <c r="AL83" i="8"/>
  <c r="AL91" i="8"/>
  <c r="AL96" i="8"/>
  <c r="AL105" i="8"/>
  <c r="AL104" i="8" s="1"/>
  <c r="AL114" i="8"/>
  <c r="AL123" i="8"/>
  <c r="AL141" i="8"/>
  <c r="AL149" i="8"/>
  <c r="AL147" i="8" s="1"/>
  <c r="AL172" i="8"/>
  <c r="AL176" i="8"/>
  <c r="AL205" i="8"/>
  <c r="AL211" i="8"/>
  <c r="AL210" i="8" s="1"/>
  <c r="AL209" i="8" s="1"/>
  <c r="AL222" i="8"/>
  <c r="AL227" i="8"/>
  <c r="AL243" i="8"/>
  <c r="AM114" i="8"/>
  <c r="AM211" i="8"/>
  <c r="AM210" i="8" s="1"/>
  <c r="AM209" i="8" s="1"/>
  <c r="AT11" i="8"/>
  <c r="AT26" i="8"/>
  <c r="Z20" i="9"/>
  <c r="Z16" i="9" s="1"/>
  <c r="AC20" i="9"/>
  <c r="AC16" i="9" s="1"/>
  <c r="AC123" i="9"/>
  <c r="AF123" i="9"/>
  <c r="AL20" i="9"/>
  <c r="AL16" i="9" s="1"/>
  <c r="AL35" i="9"/>
  <c r="AL44" i="9"/>
  <c r="AL49" i="9"/>
  <c r="AL58" i="9"/>
  <c r="AL57" i="9" s="1"/>
  <c r="AL69" i="9"/>
  <c r="AL65" i="9" s="1"/>
  <c r="AL83" i="9"/>
  <c r="AL91" i="9"/>
  <c r="AL96" i="9"/>
  <c r="AL105" i="9"/>
  <c r="AL104" i="9" s="1"/>
  <c r="AL114" i="9"/>
  <c r="AL123" i="9"/>
  <c r="AL141" i="9"/>
  <c r="AL149" i="9"/>
  <c r="AL147" i="9" s="1"/>
  <c r="AL172" i="9"/>
  <c r="AL176" i="9"/>
  <c r="AL205" i="9"/>
  <c r="AL211" i="9"/>
  <c r="AL210" i="9" s="1"/>
  <c r="AL209" i="9" s="1"/>
  <c r="AL222" i="9"/>
  <c r="AL227" i="9"/>
  <c r="AL243" i="9"/>
  <c r="AM114" i="9"/>
  <c r="AM211" i="9"/>
  <c r="AM210" i="9" s="1"/>
  <c r="AM209" i="9" s="1"/>
  <c r="AT11" i="9"/>
  <c r="AT26" i="9"/>
  <c r="Z20" i="10"/>
  <c r="Z16" i="10" s="1"/>
  <c r="AC20" i="10"/>
  <c r="AC16" i="10" s="1"/>
  <c r="AL20" i="10"/>
  <c r="AL16" i="10" s="1"/>
  <c r="AL35" i="10"/>
  <c r="AL44" i="10"/>
  <c r="AL49" i="10"/>
  <c r="AL58" i="10"/>
  <c r="AL57" i="10" s="1"/>
  <c r="AL69" i="10"/>
  <c r="AL65" i="10" s="1"/>
  <c r="AL83" i="10"/>
  <c r="AL91" i="10"/>
  <c r="AL96" i="10"/>
  <c r="AL105" i="10"/>
  <c r="AL104" i="10" s="1"/>
  <c r="AL114" i="10"/>
  <c r="AL123" i="10"/>
  <c r="AL141" i="10"/>
  <c r="AL149" i="10"/>
  <c r="AL147" i="10" s="1"/>
  <c r="AL155" i="10"/>
  <c r="AL172" i="10"/>
  <c r="AL176" i="10"/>
  <c r="AL185" i="10"/>
  <c r="AL205" i="10"/>
  <c r="AL211" i="10"/>
  <c r="AL210" i="10" s="1"/>
  <c r="AL209" i="10" s="1"/>
  <c r="AL222" i="10"/>
  <c r="AL227" i="10"/>
  <c r="AL243" i="10"/>
  <c r="AM114" i="10"/>
  <c r="AM211" i="10"/>
  <c r="AM210" i="10" s="1"/>
  <c r="AM209" i="10" s="1"/>
  <c r="AT11" i="10"/>
  <c r="AT26" i="10"/>
  <c r="Z20" i="11"/>
  <c r="Z16" i="11" s="1"/>
  <c r="AC20" i="11"/>
  <c r="AC16" i="11" s="1"/>
  <c r="AL20" i="11"/>
  <c r="AL16" i="11" s="1"/>
  <c r="AL35" i="11"/>
  <c r="AL44" i="11"/>
  <c r="AL49" i="11"/>
  <c r="AL58" i="11"/>
  <c r="AL57" i="11" s="1"/>
  <c r="AL69" i="11"/>
  <c r="AL65" i="11" s="1"/>
  <c r="AL83" i="11"/>
  <c r="AL91" i="11"/>
  <c r="AL96" i="11"/>
  <c r="AL105" i="11"/>
  <c r="AL104" i="11" s="1"/>
  <c r="AL114" i="11"/>
  <c r="AL123" i="11"/>
  <c r="AL141" i="11"/>
  <c r="AL149" i="11"/>
  <c r="AL147" i="11" s="1"/>
  <c r="AL155" i="11"/>
  <c r="AL172" i="11"/>
  <c r="AL176" i="11"/>
  <c r="AL185" i="11"/>
  <c r="AL205" i="11"/>
  <c r="AL211" i="11"/>
  <c r="AL210" i="11" s="1"/>
  <c r="AL209" i="11" s="1"/>
  <c r="AL222" i="11"/>
  <c r="AL227" i="11"/>
  <c r="AL243" i="11"/>
  <c r="AM20" i="11"/>
  <c r="AM16" i="11" s="1"/>
  <c r="AM114" i="11"/>
  <c r="AM211" i="11"/>
  <c r="AM210" i="11" s="1"/>
  <c r="AM209" i="11" s="1"/>
  <c r="AT11" i="11"/>
  <c r="AT26" i="11"/>
  <c r="Z20" i="12"/>
  <c r="AC20" i="12"/>
  <c r="AC16" i="12" s="1"/>
  <c r="AL20" i="12"/>
  <c r="AL16" i="12" s="1"/>
  <c r="AL35" i="12"/>
  <c r="AL44" i="12"/>
  <c r="AL49" i="12"/>
  <c r="AL58" i="12"/>
  <c r="AL57" i="12" s="1"/>
  <c r="AL69" i="12"/>
  <c r="AL65" i="12" s="1"/>
  <c r="AL83" i="12"/>
  <c r="AL91" i="12"/>
  <c r="AL96" i="12"/>
  <c r="AL105" i="12"/>
  <c r="AL104" i="12" s="1"/>
  <c r="AL114" i="12"/>
  <c r="AL123" i="12"/>
  <c r="AL141" i="12"/>
  <c r="AL149" i="12"/>
  <c r="AL147" i="12" s="1"/>
  <c r="AL172" i="12"/>
  <c r="AL176" i="12"/>
  <c r="AL205" i="12"/>
  <c r="AL196" i="12" s="1"/>
  <c r="AL195" i="12" s="1"/>
  <c r="AL211" i="12"/>
  <c r="AL210" i="12" s="1"/>
  <c r="AL209" i="12" s="1"/>
  <c r="AL222" i="12"/>
  <c r="AL227" i="12"/>
  <c r="AL243" i="12"/>
  <c r="AM20" i="12"/>
  <c r="AM16" i="12" s="1"/>
  <c r="AM114" i="12"/>
  <c r="AM211" i="12"/>
  <c r="AM210" i="12" s="1"/>
  <c r="AM209" i="12" s="1"/>
  <c r="AT11" i="12"/>
  <c r="AT26" i="12"/>
  <c r="Z20" i="13"/>
  <c r="Z16" i="13" s="1"/>
  <c r="Z243" i="13"/>
  <c r="AC20" i="13"/>
  <c r="AC16" i="13" s="1"/>
  <c r="AC243" i="13"/>
  <c r="AL20" i="13"/>
  <c r="AL16" i="13" s="1"/>
  <c r="AL35" i="13"/>
  <c r="AL44" i="13"/>
  <c r="AL49" i="13"/>
  <c r="AL58" i="13"/>
  <c r="AL57" i="13" s="1"/>
  <c r="AL69" i="13"/>
  <c r="AL65" i="13" s="1"/>
  <c r="AL83" i="13"/>
  <c r="AL91" i="13"/>
  <c r="AL96" i="13"/>
  <c r="AL105" i="13"/>
  <c r="AL104" i="13" s="1"/>
  <c r="AL114" i="13"/>
  <c r="AL123" i="13"/>
  <c r="AL141" i="13"/>
  <c r="AL149" i="13"/>
  <c r="AL147" i="13" s="1"/>
  <c r="AL172" i="13"/>
  <c r="AL176" i="13"/>
  <c r="AL205" i="13"/>
  <c r="AL211" i="13"/>
  <c r="AL210" i="13" s="1"/>
  <c r="AL209" i="13" s="1"/>
  <c r="AL222" i="13"/>
  <c r="AL227" i="13"/>
  <c r="AL243" i="13"/>
  <c r="AM20" i="13"/>
  <c r="AM16" i="13" s="1"/>
  <c r="AM114" i="13"/>
  <c r="AM211" i="13"/>
  <c r="AM210" i="13" s="1"/>
  <c r="AM209" i="13" s="1"/>
  <c r="AT11" i="13"/>
  <c r="AT26" i="13"/>
  <c r="Z20" i="14"/>
  <c r="Z16" i="14" s="1"/>
  <c r="Z243" i="14"/>
  <c r="AC20" i="14"/>
  <c r="AC16" i="14" s="1"/>
  <c r="AC243" i="14"/>
  <c r="AL20" i="14"/>
  <c r="AL16" i="14" s="1"/>
  <c r="AL35" i="14"/>
  <c r="AL44" i="14"/>
  <c r="AL49" i="14"/>
  <c r="AL58" i="14"/>
  <c r="AL57" i="14" s="1"/>
  <c r="AL69" i="14"/>
  <c r="AL65" i="14" s="1"/>
  <c r="AL83" i="14"/>
  <c r="AL91" i="14"/>
  <c r="AL96" i="14"/>
  <c r="AL105" i="14"/>
  <c r="AL104" i="14" s="1"/>
  <c r="AL114" i="14"/>
  <c r="AL123" i="14"/>
  <c r="AL141" i="14"/>
  <c r="AL149" i="14"/>
  <c r="AL147" i="14" s="1"/>
  <c r="AL172" i="14"/>
  <c r="AL176" i="14"/>
  <c r="AL185" i="14"/>
  <c r="AL205" i="14"/>
  <c r="AL211" i="14"/>
  <c r="AL210" i="14" s="1"/>
  <c r="AL209" i="14" s="1"/>
  <c r="AL222" i="14"/>
  <c r="AL220" i="14" s="1"/>
  <c r="AL227" i="14"/>
  <c r="AL243" i="14"/>
  <c r="AM114" i="14"/>
  <c r="AM211" i="14"/>
  <c r="AM210" i="14" s="1"/>
  <c r="AM209" i="14" s="1"/>
  <c r="AT11" i="14"/>
  <c r="AT26" i="14"/>
  <c r="BE7" i="15"/>
  <c r="Z20" i="15"/>
  <c r="Z16" i="15" s="1"/>
  <c r="Z243" i="15"/>
  <c r="AC20" i="15"/>
  <c r="AC16" i="15" s="1"/>
  <c r="AC243" i="15"/>
  <c r="AL20" i="15"/>
  <c r="AL16" i="15" s="1"/>
  <c r="AL35" i="15"/>
  <c r="AL44" i="15"/>
  <c r="AL49" i="15"/>
  <c r="AL58" i="15"/>
  <c r="AL57" i="15" s="1"/>
  <c r="AL69" i="15"/>
  <c r="AL65" i="15" s="1"/>
  <c r="AL83" i="15"/>
  <c r="AL91" i="15"/>
  <c r="AL96" i="15"/>
  <c r="AL105" i="15"/>
  <c r="AL104" i="15" s="1"/>
  <c r="AL114" i="15"/>
  <c r="AL123" i="15"/>
  <c r="AL141" i="15"/>
  <c r="AL149" i="15"/>
  <c r="AL147" i="15" s="1"/>
  <c r="AL172" i="15"/>
  <c r="AL176" i="15"/>
  <c r="AL185" i="15"/>
  <c r="AL205" i="15"/>
  <c r="AL211" i="15"/>
  <c r="AL210" i="15" s="1"/>
  <c r="AL209" i="15" s="1"/>
  <c r="AL222" i="15"/>
  <c r="AL227" i="15"/>
  <c r="AL243" i="15"/>
  <c r="AM114" i="15"/>
  <c r="AM211" i="15"/>
  <c r="AM210" i="15" s="1"/>
  <c r="AM209" i="15" s="1"/>
  <c r="AT11" i="15"/>
  <c r="AT26" i="15"/>
  <c r="Z20" i="16"/>
  <c r="Z16" i="16" s="1"/>
  <c r="Z243" i="16"/>
  <c r="AC20" i="16"/>
  <c r="AC16" i="16" s="1"/>
  <c r="AC243" i="16"/>
  <c r="AL20" i="16"/>
  <c r="AL16" i="16" s="1"/>
  <c r="AL35" i="16"/>
  <c r="AL44" i="16"/>
  <c r="AL49" i="16"/>
  <c r="AL58" i="16"/>
  <c r="AL57" i="16" s="1"/>
  <c r="AL69" i="16"/>
  <c r="AL65" i="16" s="1"/>
  <c r="AL83" i="16"/>
  <c r="AL91" i="16"/>
  <c r="AL96" i="16"/>
  <c r="AL105" i="16"/>
  <c r="AL104" i="16" s="1"/>
  <c r="AL114" i="16"/>
  <c r="AL123" i="16"/>
  <c r="AL141" i="16"/>
  <c r="AL149" i="16"/>
  <c r="AL147" i="16" s="1"/>
  <c r="AL172" i="16"/>
  <c r="AL176" i="16"/>
  <c r="AL205" i="16"/>
  <c r="AL211" i="16"/>
  <c r="AL210" i="16" s="1"/>
  <c r="AL209" i="16" s="1"/>
  <c r="AL222" i="16"/>
  <c r="AL227" i="16"/>
  <c r="AL243" i="16"/>
  <c r="AM114" i="16"/>
  <c r="AM211" i="16"/>
  <c r="AM210" i="16" s="1"/>
  <c r="AM209" i="16" s="1"/>
  <c r="AT11" i="16"/>
  <c r="AT26" i="16"/>
  <c r="AR21" i="16"/>
  <c r="AS21" i="15"/>
  <c r="AT6" i="6"/>
  <c r="AR12" i="5"/>
  <c r="AW12" i="5"/>
  <c r="BJ5" i="6"/>
  <c r="BR21" i="16"/>
  <c r="BO26" i="5"/>
  <c r="BO23" i="5"/>
  <c r="AW13" i="5"/>
  <c r="AR13" i="5"/>
  <c r="AW11" i="5"/>
  <c r="AR11" i="5"/>
  <c r="BE7" i="11"/>
  <c r="AM243" i="16"/>
  <c r="AM243" i="14"/>
  <c r="AM243" i="12"/>
  <c r="AM243" i="10"/>
  <c r="AM243" i="8"/>
  <c r="AM235" i="5"/>
  <c r="AM234" i="5" s="1"/>
  <c r="AM232" i="5" s="1"/>
  <c r="AM227" i="16"/>
  <c r="AM227" i="14"/>
  <c r="AM227" i="12"/>
  <c r="AM227" i="10"/>
  <c r="AM227" i="8"/>
  <c r="AM227" i="6"/>
  <c r="AM227" i="5"/>
  <c r="AM220" i="13"/>
  <c r="AM220" i="9"/>
  <c r="AM222" i="16"/>
  <c r="AM222" i="14"/>
  <c r="AM222" i="12"/>
  <c r="AM220" i="12" s="1"/>
  <c r="AM222" i="10"/>
  <c r="AM222" i="8"/>
  <c r="AM222" i="6"/>
  <c r="AM222" i="5"/>
  <c r="AM205" i="5"/>
  <c r="AM196" i="10"/>
  <c r="AM195" i="10" s="1"/>
  <c r="AM187" i="5"/>
  <c r="AM185" i="5" s="1"/>
  <c r="AM185" i="16"/>
  <c r="AM185" i="12"/>
  <c r="AM185" i="10"/>
  <c r="AM176" i="14"/>
  <c r="AM176" i="12"/>
  <c r="AM176" i="5"/>
  <c r="AM176" i="7"/>
  <c r="AM172" i="5"/>
  <c r="AM155" i="14"/>
  <c r="AM149" i="5"/>
  <c r="AM147" i="5" s="1"/>
  <c r="AM147" i="14"/>
  <c r="AM141" i="14"/>
  <c r="AM147" i="10"/>
  <c r="AM141" i="10"/>
  <c r="AM147" i="6"/>
  <c r="AM141" i="13"/>
  <c r="AM141" i="9"/>
  <c r="AM141" i="5"/>
  <c r="AM141" i="16"/>
  <c r="AM141" i="15"/>
  <c r="AM141" i="12"/>
  <c r="AM141" i="11"/>
  <c r="AM141" i="8"/>
  <c r="AM141" i="7"/>
  <c r="AM141" i="6"/>
  <c r="AM123" i="5"/>
  <c r="AM105" i="16"/>
  <c r="AM104" i="16" s="1"/>
  <c r="AM105" i="14"/>
  <c r="AM104" i="14" s="1"/>
  <c r="AM105" i="12"/>
  <c r="AM104" i="12" s="1"/>
  <c r="AM105" i="10"/>
  <c r="AM104" i="10" s="1"/>
  <c r="AM105" i="8"/>
  <c r="AM104" i="8" s="1"/>
  <c r="AM105" i="6"/>
  <c r="AM104" i="6" s="1"/>
  <c r="AM105" i="5"/>
  <c r="AM104" i="5" s="1"/>
  <c r="AM96" i="5"/>
  <c r="AM91" i="16"/>
  <c r="AM91" i="14"/>
  <c r="AM69" i="14"/>
  <c r="AM65" i="14" s="1"/>
  <c r="AM83" i="14"/>
  <c r="AM91" i="12"/>
  <c r="AM91" i="10"/>
  <c r="AM69" i="10"/>
  <c r="AM65" i="10" s="1"/>
  <c r="AM91" i="8"/>
  <c r="AM91" i="6"/>
  <c r="AM91" i="5"/>
  <c r="AM83" i="5"/>
  <c r="AM83" i="11"/>
  <c r="AM83" i="8"/>
  <c r="AM69" i="5"/>
  <c r="AM65" i="5" s="1"/>
  <c r="AM69" i="16"/>
  <c r="AM65" i="16" s="1"/>
  <c r="AM69" i="15"/>
  <c r="AM65" i="15" s="1"/>
  <c r="AM69" i="13"/>
  <c r="AM65" i="13" s="1"/>
  <c r="AM69" i="12"/>
  <c r="AM65" i="12" s="1"/>
  <c r="AM69" i="11"/>
  <c r="AM65" i="11" s="1"/>
  <c r="AM69" i="8"/>
  <c r="AM65" i="8" s="1"/>
  <c r="AM69" i="7"/>
  <c r="AM65" i="7" s="1"/>
  <c r="AM69" i="6"/>
  <c r="AM65" i="6" s="1"/>
  <c r="AM58" i="12"/>
  <c r="AM57" i="12" s="1"/>
  <c r="AM58" i="5"/>
  <c r="AM57" i="5" s="1"/>
  <c r="AM58" i="7"/>
  <c r="AM57" i="7" s="1"/>
  <c r="AM49" i="5"/>
  <c r="AM44" i="5"/>
  <c r="AM35" i="5"/>
  <c r="AM20" i="14"/>
  <c r="AM16" i="14" s="1"/>
  <c r="AM20" i="10"/>
  <c r="AM16" i="10" s="1"/>
  <c r="AM20" i="8"/>
  <c r="AM16" i="8" s="1"/>
  <c r="Z243" i="12"/>
  <c r="Z243" i="11"/>
  <c r="Z243" i="10"/>
  <c r="Z243" i="9"/>
  <c r="Z243" i="8"/>
  <c r="Z235" i="15"/>
  <c r="Z234" i="15" s="1"/>
  <c r="Z235" i="13"/>
  <c r="Z234" i="13" s="1"/>
  <c r="Z235" i="11"/>
  <c r="Z234" i="11" s="1"/>
  <c r="Z235" i="9"/>
  <c r="Z234" i="9" s="1"/>
  <c r="Z235" i="16"/>
  <c r="Z234" i="16" s="1"/>
  <c r="Z235" i="14"/>
  <c r="Z234" i="14" s="1"/>
  <c r="Z235" i="12"/>
  <c r="Z234" i="12" s="1"/>
  <c r="Z235" i="10"/>
  <c r="Z234" i="10" s="1"/>
  <c r="Z235" i="8"/>
  <c r="Z227" i="14"/>
  <c r="Z227" i="12"/>
  <c r="Z227" i="10"/>
  <c r="Z227" i="8"/>
  <c r="Z227" i="16"/>
  <c r="Z227" i="15"/>
  <c r="Z227" i="13"/>
  <c r="Z227" i="11"/>
  <c r="Z227" i="9"/>
  <c r="Z222" i="15"/>
  <c r="Z222" i="12"/>
  <c r="Z222" i="9"/>
  <c r="Z222" i="16"/>
  <c r="Z222" i="14"/>
  <c r="Z222" i="13"/>
  <c r="Z222" i="11"/>
  <c r="Z222" i="10"/>
  <c r="Z222" i="8"/>
  <c r="Z211" i="15"/>
  <c r="Z210" i="15" s="1"/>
  <c r="Z209" i="15" s="1"/>
  <c r="Z211" i="14"/>
  <c r="Z210" i="14" s="1"/>
  <c r="Z209" i="14" s="1"/>
  <c r="Z211" i="11"/>
  <c r="Z210" i="11" s="1"/>
  <c r="Z209" i="11" s="1"/>
  <c r="Z211" i="9"/>
  <c r="Z210" i="9" s="1"/>
  <c r="Z209" i="9" s="1"/>
  <c r="Z211" i="16"/>
  <c r="Z210" i="16" s="1"/>
  <c r="Z209" i="16" s="1"/>
  <c r="Z211" i="13"/>
  <c r="Z210" i="13" s="1"/>
  <c r="Z209" i="13" s="1"/>
  <c r="Z211" i="12"/>
  <c r="Z210" i="12" s="1"/>
  <c r="Z209" i="12" s="1"/>
  <c r="Z211" i="10"/>
  <c r="Z210" i="10" s="1"/>
  <c r="Z209" i="10" s="1"/>
  <c r="Z211" i="8"/>
  <c r="Z210" i="8" s="1"/>
  <c r="Z209" i="8" s="1"/>
  <c r="Z205" i="16"/>
  <c r="Z205" i="14"/>
  <c r="Z205" i="13"/>
  <c r="Z205" i="10"/>
  <c r="Z205" i="9"/>
  <c r="Z205" i="15"/>
  <c r="Z205" i="12"/>
  <c r="Z205" i="11"/>
  <c r="Z205" i="8"/>
  <c r="Z197" i="16"/>
  <c r="Z197" i="14"/>
  <c r="Z197" i="12"/>
  <c r="Z197" i="9"/>
  <c r="Z197" i="11"/>
  <c r="Z197" i="15"/>
  <c r="Z197" i="13"/>
  <c r="Z197" i="10"/>
  <c r="Z197" i="8"/>
  <c r="Z187" i="15"/>
  <c r="Z185" i="15" s="1"/>
  <c r="Z187" i="14"/>
  <c r="Z185" i="14" s="1"/>
  <c r="Z187" i="13"/>
  <c r="Z185" i="13" s="1"/>
  <c r="Z187" i="12"/>
  <c r="Z185" i="12" s="1"/>
  <c r="Z187" i="11"/>
  <c r="Z185" i="11" s="1"/>
  <c r="Z187" i="10"/>
  <c r="Z185" i="10" s="1"/>
  <c r="Z187" i="16"/>
  <c r="Z185" i="16" s="1"/>
  <c r="Z187" i="9"/>
  <c r="Z185" i="9" s="1"/>
  <c r="Z187" i="8"/>
  <c r="Z185" i="8" s="1"/>
  <c r="Z176" i="15"/>
  <c r="Z176" i="13"/>
  <c r="Z176" i="10"/>
  <c r="Z176" i="8"/>
  <c r="Z176" i="16"/>
  <c r="Z176" i="14"/>
  <c r="Z176" i="12"/>
  <c r="Z176" i="11"/>
  <c r="Z176" i="9"/>
  <c r="Z172" i="10"/>
  <c r="Z172" i="9"/>
  <c r="Z172" i="8"/>
  <c r="Z172" i="16"/>
  <c r="Z172" i="15"/>
  <c r="Z172" i="14"/>
  <c r="Z172" i="13"/>
  <c r="Z172" i="12"/>
  <c r="Z172" i="11"/>
  <c r="Z149" i="16"/>
  <c r="Z147" i="16" s="1"/>
  <c r="Z149" i="15"/>
  <c r="Z147" i="15" s="1"/>
  <c r="Z149" i="14"/>
  <c r="Z147" i="14" s="1"/>
  <c r="Z149" i="13"/>
  <c r="Z147" i="13" s="1"/>
  <c r="Z145" i="13" s="1"/>
  <c r="Z149" i="12"/>
  <c r="Z147" i="12" s="1"/>
  <c r="Z149" i="11"/>
  <c r="Z147" i="11" s="1"/>
  <c r="Z149" i="10"/>
  <c r="Z147" i="10" s="1"/>
  <c r="Z149" i="9"/>
  <c r="Z147" i="9" s="1"/>
  <c r="Z149" i="8"/>
  <c r="Z147" i="8" s="1"/>
  <c r="Z141" i="14"/>
  <c r="Z141" i="13"/>
  <c r="Z141" i="12"/>
  <c r="Z141" i="16"/>
  <c r="Z141" i="15"/>
  <c r="Z141" i="11"/>
  <c r="Z141" i="10"/>
  <c r="Z141" i="9"/>
  <c r="Z141" i="8"/>
  <c r="Z114" i="15"/>
  <c r="Z114" i="13"/>
  <c r="Z114" i="11"/>
  <c r="Z114" i="9"/>
  <c r="Z114" i="16"/>
  <c r="Z114" i="14"/>
  <c r="Z114" i="12"/>
  <c r="Z114" i="10"/>
  <c r="Z114" i="8"/>
  <c r="Z105" i="15"/>
  <c r="Z104" i="15" s="1"/>
  <c r="Z105" i="9"/>
  <c r="Z104" i="9" s="1"/>
  <c r="Z105" i="14"/>
  <c r="Z104" i="14" s="1"/>
  <c r="Z96" i="12"/>
  <c r="Z96" i="11"/>
  <c r="Z96" i="16"/>
  <c r="Z96" i="15"/>
  <c r="Z96" i="14"/>
  <c r="Z96" i="13"/>
  <c r="Z96" i="10"/>
  <c r="Z96" i="9"/>
  <c r="Z96" i="8"/>
  <c r="Z91" i="15"/>
  <c r="Z91" i="16"/>
  <c r="Z91" i="14"/>
  <c r="Z91" i="13"/>
  <c r="Z91" i="12"/>
  <c r="Z91" i="11"/>
  <c r="Z91" i="10"/>
  <c r="Z91" i="9"/>
  <c r="Z91" i="8"/>
  <c r="Z83" i="16"/>
  <c r="Z83" i="15"/>
  <c r="Z83" i="13"/>
  <c r="Z83" i="11"/>
  <c r="Z83" i="9"/>
  <c r="Z83" i="14"/>
  <c r="Z83" i="12"/>
  <c r="Z83" i="10"/>
  <c r="Z83" i="8"/>
  <c r="Z69" i="15"/>
  <c r="Z65" i="15" s="1"/>
  <c r="Z69" i="14"/>
  <c r="Z65" i="14" s="1"/>
  <c r="Z69" i="13"/>
  <c r="Z65" i="13" s="1"/>
  <c r="Z69" i="12"/>
  <c r="Z65" i="12" s="1"/>
  <c r="Z69" i="11"/>
  <c r="Z65" i="11" s="1"/>
  <c r="Z69" i="10"/>
  <c r="Z65" i="10" s="1"/>
  <c r="Z69" i="9"/>
  <c r="Z65" i="9" s="1"/>
  <c r="Z69" i="8"/>
  <c r="Z65" i="8" s="1"/>
  <c r="Z69" i="16"/>
  <c r="Z65" i="16" s="1"/>
  <c r="Z58" i="15"/>
  <c r="Z57" i="15" s="1"/>
  <c r="Z44" i="15"/>
  <c r="Z49" i="15"/>
  <c r="Z35" i="15"/>
  <c r="Z58" i="14"/>
  <c r="Z57" i="14" s="1"/>
  <c r="Z58" i="11"/>
  <c r="Z57" i="11" s="1"/>
  <c r="Z58" i="10"/>
  <c r="Z57" i="10" s="1"/>
  <c r="Z58" i="9"/>
  <c r="Z57" i="9" s="1"/>
  <c r="Z58" i="8"/>
  <c r="Z57" i="8" s="1"/>
  <c r="Z58" i="16"/>
  <c r="Z57" i="16" s="1"/>
  <c r="Z58" i="13"/>
  <c r="Z57" i="13" s="1"/>
  <c r="Z58" i="12"/>
  <c r="Z57" i="12" s="1"/>
  <c r="Z49" i="13"/>
  <c r="Z49" i="11"/>
  <c r="Z49" i="9"/>
  <c r="Z49" i="16"/>
  <c r="Z49" i="14"/>
  <c r="Z49" i="12"/>
  <c r="Z49" i="10"/>
  <c r="Z49" i="8"/>
  <c r="Z44" i="16"/>
  <c r="Z44" i="12"/>
  <c r="Z44" i="11"/>
  <c r="Z44" i="10"/>
  <c r="Z44" i="9"/>
  <c r="Z44" i="8"/>
  <c r="Z44" i="14"/>
  <c r="Z44" i="13"/>
  <c r="Z35" i="13"/>
  <c r="Z35" i="16"/>
  <c r="Z35" i="14"/>
  <c r="Z35" i="12"/>
  <c r="Z35" i="11"/>
  <c r="Z35" i="10"/>
  <c r="Z35" i="9"/>
  <c r="Z35" i="8"/>
  <c r="Z16" i="12"/>
  <c r="F24" i="20"/>
  <c r="BE14" i="5"/>
  <c r="F14" i="20" s="1"/>
  <c r="BE15" i="5"/>
  <c r="F15" i="20" s="1"/>
  <c r="BE16" i="5"/>
  <c r="F17" i="20"/>
  <c r="M17" i="20"/>
  <c r="I17" i="20"/>
  <c r="F13" i="20"/>
  <c r="BE11" i="5"/>
  <c r="BE12" i="5"/>
  <c r="F12" i="20" s="1"/>
  <c r="BQ31" i="6"/>
  <c r="G55" i="20" s="1"/>
  <c r="AF243" i="8"/>
  <c r="AC243" i="8"/>
  <c r="AC243" i="9"/>
  <c r="AF243" i="9"/>
  <c r="AF243" i="10"/>
  <c r="AC243" i="10"/>
  <c r="AF243" i="11"/>
  <c r="AC243" i="11"/>
  <c r="AF243" i="12"/>
  <c r="AC243" i="12"/>
  <c r="AF235" i="8"/>
  <c r="AF234" i="8" s="1"/>
  <c r="AC235" i="8"/>
  <c r="AC234" i="8" s="1"/>
  <c r="AF235" i="10"/>
  <c r="AF234" i="10" s="1"/>
  <c r="AC235" i="10"/>
  <c r="AC234" i="10" s="1"/>
  <c r="AF235" i="12"/>
  <c r="AF234" i="12" s="1"/>
  <c r="AC235" i="12"/>
  <c r="AC234" i="12" s="1"/>
  <c r="AF235" i="14"/>
  <c r="AF234" i="14" s="1"/>
  <c r="AC235" i="14"/>
  <c r="AC234" i="14" s="1"/>
  <c r="AF235" i="16"/>
  <c r="AF234" i="16" s="1"/>
  <c r="AC235" i="16"/>
  <c r="AC234" i="16" s="1"/>
  <c r="AF235" i="9"/>
  <c r="AF234" i="9" s="1"/>
  <c r="AC235" i="9"/>
  <c r="AC234" i="9" s="1"/>
  <c r="AF235" i="11"/>
  <c r="AC235" i="11"/>
  <c r="AC234" i="11" s="1"/>
  <c r="AF235" i="13"/>
  <c r="AF234" i="13" s="1"/>
  <c r="AC235" i="13"/>
  <c r="AC234" i="13" s="1"/>
  <c r="AF235" i="15"/>
  <c r="AF234" i="15" s="1"/>
  <c r="AC235" i="15"/>
  <c r="AC234" i="15" s="1"/>
  <c r="AF227" i="13"/>
  <c r="AC227" i="13"/>
  <c r="AF227" i="16"/>
  <c r="AC227" i="16"/>
  <c r="AF227" i="8"/>
  <c r="AC227" i="8"/>
  <c r="AC227" i="10"/>
  <c r="AF227" i="10"/>
  <c r="AF227" i="9"/>
  <c r="AC227" i="9"/>
  <c r="AF227" i="11"/>
  <c r="AC227" i="11"/>
  <c r="AF227" i="15"/>
  <c r="AC227" i="15"/>
  <c r="AF227" i="12"/>
  <c r="AC227" i="12"/>
  <c r="AF227" i="14"/>
  <c r="AC227" i="14"/>
  <c r="AF222" i="8"/>
  <c r="AC222" i="8"/>
  <c r="AC222" i="10"/>
  <c r="AF222" i="10"/>
  <c r="AF222" i="16"/>
  <c r="AF220" i="16" s="1"/>
  <c r="BQ30" i="16" s="1"/>
  <c r="AC222" i="16"/>
  <c r="AC220" i="16" s="1"/>
  <c r="AF222" i="9"/>
  <c r="AC222" i="9"/>
  <c r="AF222" i="15"/>
  <c r="AC222" i="15"/>
  <c r="AF222" i="11"/>
  <c r="AC222" i="11"/>
  <c r="AF222" i="13"/>
  <c r="AC222" i="13"/>
  <c r="AF222" i="14"/>
  <c r="AC222" i="14"/>
  <c r="AC220" i="14" s="1"/>
  <c r="AC222" i="12"/>
  <c r="AF222" i="12"/>
  <c r="AC211" i="10"/>
  <c r="AC210" i="10" s="1"/>
  <c r="AC209" i="10" s="1"/>
  <c r="AF211" i="10"/>
  <c r="AF210" i="10" s="1"/>
  <c r="AF209" i="10" s="1"/>
  <c r="BQ27" i="10" s="1"/>
  <c r="K51" i="20" s="1"/>
  <c r="AC211" i="12"/>
  <c r="AC210" i="12" s="1"/>
  <c r="AC209" i="12" s="1"/>
  <c r="AF211" i="12"/>
  <c r="AF210" i="12" s="1"/>
  <c r="AF209" i="12" s="1"/>
  <c r="BQ27" i="12" s="1"/>
  <c r="M51" i="20" s="1"/>
  <c r="AF211" i="13"/>
  <c r="AF210" i="13" s="1"/>
  <c r="AF209" i="13" s="1"/>
  <c r="AC211" i="13"/>
  <c r="AC210" i="13" s="1"/>
  <c r="AC209" i="13" s="1"/>
  <c r="AF211" i="16"/>
  <c r="AF210" i="16" s="1"/>
  <c r="AF209" i="16" s="1"/>
  <c r="AC211" i="16"/>
  <c r="AC210" i="16" s="1"/>
  <c r="AC209" i="16" s="1"/>
  <c r="AC211" i="8"/>
  <c r="AC210" i="8" s="1"/>
  <c r="AC209" i="8" s="1"/>
  <c r="AF211" i="8"/>
  <c r="AF210" i="8" s="1"/>
  <c r="AF209" i="8" s="1"/>
  <c r="AF211" i="9"/>
  <c r="AF210" i="9" s="1"/>
  <c r="AF209" i="9" s="1"/>
  <c r="AC211" i="9"/>
  <c r="AC210" i="9" s="1"/>
  <c r="AC209" i="9" s="1"/>
  <c r="AF211" i="11"/>
  <c r="AF210" i="11" s="1"/>
  <c r="AF209" i="11" s="1"/>
  <c r="BQ27" i="11" s="1"/>
  <c r="L51" i="20" s="1"/>
  <c r="AC211" i="11"/>
  <c r="AC210" i="11" s="1"/>
  <c r="AC209" i="11" s="1"/>
  <c r="AF211" i="14"/>
  <c r="AF210" i="14" s="1"/>
  <c r="AF209" i="14" s="1"/>
  <c r="AC211" i="14"/>
  <c r="AC210" i="14" s="1"/>
  <c r="AC209" i="14" s="1"/>
  <c r="AF211" i="15"/>
  <c r="AF210" i="15" s="1"/>
  <c r="AF209" i="15" s="1"/>
  <c r="BQ27" i="15" s="1"/>
  <c r="P51" i="20" s="1"/>
  <c r="AC211" i="15"/>
  <c r="AC210" i="15" s="1"/>
  <c r="AC209" i="15" s="1"/>
  <c r="AF205" i="8"/>
  <c r="AC205" i="8"/>
  <c r="AF205" i="11"/>
  <c r="AC205" i="11"/>
  <c r="AF205" i="12"/>
  <c r="AC205" i="12"/>
  <c r="AF205" i="15"/>
  <c r="AC205" i="15"/>
  <c r="AF205" i="9"/>
  <c r="AC205" i="9"/>
  <c r="AF205" i="10"/>
  <c r="AC205" i="10"/>
  <c r="AF205" i="13"/>
  <c r="AC205" i="13"/>
  <c r="AF205" i="14"/>
  <c r="AC205" i="14"/>
  <c r="AF205" i="16"/>
  <c r="AC205" i="16"/>
  <c r="AC197" i="8"/>
  <c r="AC197" i="10"/>
  <c r="AC197" i="13"/>
  <c r="AC197" i="15"/>
  <c r="BQ26" i="5"/>
  <c r="AC197" i="11"/>
  <c r="AC197" i="9"/>
  <c r="AC197" i="12"/>
  <c r="AC197" i="14"/>
  <c r="AC197" i="16"/>
  <c r="AF187" i="8"/>
  <c r="AF185" i="8" s="1"/>
  <c r="AC187" i="8"/>
  <c r="AC185" i="8" s="1"/>
  <c r="AF187" i="9"/>
  <c r="AF185" i="9" s="1"/>
  <c r="AC187" i="9"/>
  <c r="AC185" i="9" s="1"/>
  <c r="AF187" i="16"/>
  <c r="AF185" i="16" s="1"/>
  <c r="AC187" i="16"/>
  <c r="AC185" i="16" s="1"/>
  <c r="AF187" i="10"/>
  <c r="AF185" i="10" s="1"/>
  <c r="AC187" i="10"/>
  <c r="AC185" i="10" s="1"/>
  <c r="AF187" i="11"/>
  <c r="AF185" i="11" s="1"/>
  <c r="AC187" i="11"/>
  <c r="AC185" i="11" s="1"/>
  <c r="AF187" i="12"/>
  <c r="AF185" i="12" s="1"/>
  <c r="AC187" i="12"/>
  <c r="AC185" i="12" s="1"/>
  <c r="AF187" i="13"/>
  <c r="AF185" i="13" s="1"/>
  <c r="AC187" i="13"/>
  <c r="AC185" i="13" s="1"/>
  <c r="AF187" i="14"/>
  <c r="AF185" i="14" s="1"/>
  <c r="AC187" i="14"/>
  <c r="AC185" i="14" s="1"/>
  <c r="AF187" i="15"/>
  <c r="AF185" i="15" s="1"/>
  <c r="AC187" i="15"/>
  <c r="AC185" i="15" s="1"/>
  <c r="AC176" i="14"/>
  <c r="BQ23" i="5"/>
  <c r="F47" i="20" s="1"/>
  <c r="AC176" i="13"/>
  <c r="AC176" i="15"/>
  <c r="AC176" i="9"/>
  <c r="AC176" i="11"/>
  <c r="AC176" i="12"/>
  <c r="AC176" i="16"/>
  <c r="AC176" i="8"/>
  <c r="AC176" i="10"/>
  <c r="AF172" i="8"/>
  <c r="AC172" i="8"/>
  <c r="AF172" i="9"/>
  <c r="AC172" i="9"/>
  <c r="AF172" i="10"/>
  <c r="AC172" i="10"/>
  <c r="AF172" i="11"/>
  <c r="AC172" i="11"/>
  <c r="AF172" i="12"/>
  <c r="AC172" i="12"/>
  <c r="AF172" i="13"/>
  <c r="AC172" i="13"/>
  <c r="AF172" i="14"/>
  <c r="AC172" i="14"/>
  <c r="AF172" i="15"/>
  <c r="AC172" i="15"/>
  <c r="AF172" i="16"/>
  <c r="AC172" i="16"/>
  <c r="AF155" i="11"/>
  <c r="AF155" i="12"/>
  <c r="AC155" i="13"/>
  <c r="AF149" i="8"/>
  <c r="AF147" i="8" s="1"/>
  <c r="AC149" i="8"/>
  <c r="AC147" i="8" s="1"/>
  <c r="AF149" i="9"/>
  <c r="AF147" i="9" s="1"/>
  <c r="AC149" i="9"/>
  <c r="AC147" i="9" s="1"/>
  <c r="AF149" i="10"/>
  <c r="AF147" i="10" s="1"/>
  <c r="AC149" i="10"/>
  <c r="AC147" i="10" s="1"/>
  <c r="AF149" i="11"/>
  <c r="AF147" i="11" s="1"/>
  <c r="AC149" i="11"/>
  <c r="AC147" i="11" s="1"/>
  <c r="AF149" i="12"/>
  <c r="AF147" i="12" s="1"/>
  <c r="AC149" i="12"/>
  <c r="AC147" i="12" s="1"/>
  <c r="AF149" i="13"/>
  <c r="AF147" i="13" s="1"/>
  <c r="AC149" i="13"/>
  <c r="AC147" i="13" s="1"/>
  <c r="AF149" i="14"/>
  <c r="AF147" i="14" s="1"/>
  <c r="AC149" i="14"/>
  <c r="AC147" i="14" s="1"/>
  <c r="AF149" i="15"/>
  <c r="AF147" i="15" s="1"/>
  <c r="AC149" i="15"/>
  <c r="AC147" i="15" s="1"/>
  <c r="AF149" i="16"/>
  <c r="AF147" i="16" s="1"/>
  <c r="AC149" i="16"/>
  <c r="AC147" i="16" s="1"/>
  <c r="BQ18" i="5"/>
  <c r="F42" i="20" s="1"/>
  <c r="AF141" i="8"/>
  <c r="AC141" i="8"/>
  <c r="AF141" i="9"/>
  <c r="BQ20" i="9" s="1"/>
  <c r="J44" i="20" s="1"/>
  <c r="AC141" i="9"/>
  <c r="AF141" i="10"/>
  <c r="BQ20" i="10" s="1"/>
  <c r="K44" i="20" s="1"/>
  <c r="AC141" i="10"/>
  <c r="AF141" i="11"/>
  <c r="BQ20" i="11" s="1"/>
  <c r="L44" i="20" s="1"/>
  <c r="AC141" i="11"/>
  <c r="AF141" i="15"/>
  <c r="BQ20" i="15" s="1"/>
  <c r="P44" i="20" s="1"/>
  <c r="AC141" i="15"/>
  <c r="AF141" i="16"/>
  <c r="BQ20" i="16" s="1"/>
  <c r="Q44" i="20" s="1"/>
  <c r="AC141" i="16"/>
  <c r="AF141" i="12"/>
  <c r="BQ20" i="12" s="1"/>
  <c r="AC141" i="12"/>
  <c r="AF141" i="13"/>
  <c r="BQ20" i="13" s="1"/>
  <c r="N44" i="20" s="1"/>
  <c r="AC141" i="13"/>
  <c r="AF141" i="14"/>
  <c r="BQ20" i="14" s="1"/>
  <c r="O44" i="20" s="1"/>
  <c r="AC141" i="14"/>
  <c r="AF123" i="10"/>
  <c r="AC123" i="10"/>
  <c r="AF123" i="11"/>
  <c r="AC123" i="11"/>
  <c r="AF123" i="12"/>
  <c r="AC123" i="12"/>
  <c r="AF123" i="13"/>
  <c r="AC123" i="13"/>
  <c r="AF123" i="14"/>
  <c r="AC123" i="14"/>
  <c r="AF123" i="15"/>
  <c r="AC123" i="15"/>
  <c r="AF123" i="16"/>
  <c r="AC123" i="16"/>
  <c r="AC114" i="8"/>
  <c r="AF114" i="8"/>
  <c r="AC114" i="10"/>
  <c r="AF114" i="10"/>
  <c r="AC114" i="12"/>
  <c r="AF114" i="12"/>
  <c r="AF114" i="9"/>
  <c r="AC114" i="9"/>
  <c r="AF114" i="11"/>
  <c r="AC114" i="11"/>
  <c r="AF114" i="13"/>
  <c r="AC114" i="13"/>
  <c r="AF114" i="15"/>
  <c r="AC114" i="15"/>
  <c r="AF114" i="14"/>
  <c r="AC114" i="14"/>
  <c r="AF114" i="16"/>
  <c r="AC114" i="16"/>
  <c r="AC105" i="11"/>
  <c r="AC104" i="11" s="1"/>
  <c r="Z105" i="8"/>
  <c r="Z104" i="8" s="1"/>
  <c r="Z105" i="10"/>
  <c r="Z104" i="10" s="1"/>
  <c r="Z105" i="12"/>
  <c r="Z104" i="12" s="1"/>
  <c r="Z105" i="16"/>
  <c r="Z104" i="16" s="1"/>
  <c r="AC105" i="14"/>
  <c r="AC104" i="14" s="1"/>
  <c r="AC105" i="9"/>
  <c r="AC104" i="9" s="1"/>
  <c r="AC105" i="13"/>
  <c r="AC104" i="13" s="1"/>
  <c r="AC105" i="15"/>
  <c r="AC104" i="15" s="1"/>
  <c r="Z105" i="13"/>
  <c r="Z104" i="13" s="1"/>
  <c r="Z105" i="11"/>
  <c r="Z104" i="11" s="1"/>
  <c r="AC96" i="11"/>
  <c r="AC96" i="12"/>
  <c r="AC96" i="8"/>
  <c r="AC96" i="9"/>
  <c r="AC96" i="10"/>
  <c r="AC96" i="13"/>
  <c r="AC96" i="14"/>
  <c r="AC96" i="15"/>
  <c r="AC96" i="16"/>
  <c r="AC91" i="8"/>
  <c r="AC91" i="9"/>
  <c r="AC91" i="10"/>
  <c r="AC91" i="11"/>
  <c r="AC91" i="12"/>
  <c r="AC91" i="13"/>
  <c r="AC91" i="14"/>
  <c r="AC91" i="16"/>
  <c r="AC91" i="15"/>
  <c r="AF83" i="12"/>
  <c r="AC83" i="12"/>
  <c r="AF83" i="14"/>
  <c r="AC83" i="14"/>
  <c r="AF83" i="9"/>
  <c r="AC83" i="9"/>
  <c r="AF83" i="11"/>
  <c r="AC83" i="11"/>
  <c r="AF83" i="13"/>
  <c r="AC83" i="13"/>
  <c r="AF83" i="15"/>
  <c r="AC83" i="15"/>
  <c r="AF83" i="8"/>
  <c r="AC83" i="8"/>
  <c r="AF83" i="10"/>
  <c r="AC83" i="10"/>
  <c r="AC83" i="16"/>
  <c r="AF83" i="16"/>
  <c r="AC69" i="16"/>
  <c r="AC65" i="16" s="1"/>
  <c r="AC69" i="8"/>
  <c r="AC65" i="8" s="1"/>
  <c r="AC69" i="9"/>
  <c r="AC65" i="9" s="1"/>
  <c r="AC69" i="10"/>
  <c r="AC65" i="10" s="1"/>
  <c r="AC69" i="11"/>
  <c r="AC65" i="11" s="1"/>
  <c r="AC69" i="12"/>
  <c r="AC65" i="12" s="1"/>
  <c r="AC69" i="13"/>
  <c r="AC65" i="13" s="1"/>
  <c r="AC69" i="14"/>
  <c r="AC65" i="14" s="1"/>
  <c r="AC69" i="15"/>
  <c r="AC65" i="15" s="1"/>
  <c r="AC58" i="16"/>
  <c r="AC57" i="16" s="1"/>
  <c r="AC58" i="12"/>
  <c r="AC57" i="12" s="1"/>
  <c r="AC58" i="13"/>
  <c r="AC57" i="13" s="1"/>
  <c r="AC58" i="8"/>
  <c r="AC57" i="8" s="1"/>
  <c r="AC58" i="9"/>
  <c r="AC57" i="9" s="1"/>
  <c r="AC58" i="10"/>
  <c r="AC57" i="10" s="1"/>
  <c r="AC58" i="11"/>
  <c r="AC57" i="11" s="1"/>
  <c r="AC58" i="14"/>
  <c r="AC57" i="14" s="1"/>
  <c r="AC58" i="15"/>
  <c r="AC57" i="15" s="1"/>
  <c r="AC49" i="9"/>
  <c r="AC49" i="11"/>
  <c r="AC49" i="13"/>
  <c r="AC49" i="8"/>
  <c r="AC49" i="10"/>
  <c r="AC49" i="12"/>
  <c r="AC49" i="14"/>
  <c r="AC49" i="15"/>
  <c r="AC49" i="16"/>
  <c r="AC44" i="8"/>
  <c r="AC44" i="9"/>
  <c r="AC44" i="10"/>
  <c r="AC44" i="11"/>
  <c r="AC44" i="12"/>
  <c r="AC44" i="15"/>
  <c r="AC44" i="16"/>
  <c r="AC44" i="13"/>
  <c r="AC44" i="14"/>
  <c r="AF35" i="8"/>
  <c r="AC35" i="8"/>
  <c r="AF35" i="9"/>
  <c r="AC35" i="9"/>
  <c r="AF35" i="10"/>
  <c r="BQ14" i="10" s="1"/>
  <c r="K38" i="20" s="1"/>
  <c r="AC35" i="10"/>
  <c r="AF35" i="11"/>
  <c r="AC35" i="11"/>
  <c r="AF35" i="12"/>
  <c r="AC35" i="12"/>
  <c r="AF35" i="13"/>
  <c r="AC35" i="13"/>
  <c r="AF35" i="14"/>
  <c r="BQ14" i="14" s="1"/>
  <c r="O38" i="20" s="1"/>
  <c r="AC35" i="14"/>
  <c r="AF35" i="15"/>
  <c r="AC35" i="15"/>
  <c r="AF35" i="16"/>
  <c r="AC35" i="16"/>
  <c r="BQ31" i="5"/>
  <c r="F55" i="20" s="1"/>
  <c r="O24" i="20"/>
  <c r="H24" i="20"/>
  <c r="J24" i="20"/>
  <c r="M24" i="20"/>
  <c r="N24" i="20"/>
  <c r="P24" i="20"/>
  <c r="G24" i="20"/>
  <c r="I24" i="20"/>
  <c r="L24" i="20"/>
  <c r="Q24" i="20"/>
  <c r="K24" i="20"/>
  <c r="AS12" i="5"/>
  <c r="AX12" i="5"/>
  <c r="K23" i="20"/>
  <c r="O23" i="20"/>
  <c r="Q23" i="20"/>
  <c r="AX13" i="5"/>
  <c r="AS13" i="5"/>
  <c r="AX11" i="5"/>
  <c r="AS11" i="5"/>
  <c r="J23" i="20"/>
  <c r="L23" i="20"/>
  <c r="P23" i="20"/>
  <c r="G23" i="20"/>
  <c r="I23" i="20"/>
  <c r="BE14" i="7"/>
  <c r="BE14" i="12"/>
  <c r="M14" i="20" s="1"/>
  <c r="BE14" i="13"/>
  <c r="N14" i="20" s="1"/>
  <c r="BE14" i="16"/>
  <c r="Q14" i="20" s="1"/>
  <c r="BE14" i="6"/>
  <c r="G14" i="20" s="1"/>
  <c r="BE14" i="8"/>
  <c r="I14" i="20" s="1"/>
  <c r="BE14" i="9"/>
  <c r="J14" i="20" s="1"/>
  <c r="BE14" i="10"/>
  <c r="K14" i="20" s="1"/>
  <c r="BE14" i="11"/>
  <c r="L14" i="20" s="1"/>
  <c r="BE14" i="14"/>
  <c r="O14" i="20" s="1"/>
  <c r="BE14" i="15"/>
  <c r="P14" i="20" s="1"/>
  <c r="K17" i="20"/>
  <c r="O17" i="20"/>
  <c r="G17" i="20"/>
  <c r="H17" i="20"/>
  <c r="J17" i="20"/>
  <c r="L17" i="20"/>
  <c r="N17" i="20"/>
  <c r="P17" i="20"/>
  <c r="Q17" i="20"/>
  <c r="BE15" i="7"/>
  <c r="H15" i="20" s="1"/>
  <c r="BE15" i="8"/>
  <c r="I15" i="20" s="1"/>
  <c r="BE15" i="9"/>
  <c r="J15" i="20" s="1"/>
  <c r="BE15" i="13"/>
  <c r="N15" i="20" s="1"/>
  <c r="BE15" i="14"/>
  <c r="O15" i="20" s="1"/>
  <c r="BE15" i="15"/>
  <c r="P15" i="20" s="1"/>
  <c r="BE15" i="10"/>
  <c r="K15" i="20" s="1"/>
  <c r="BE15" i="11"/>
  <c r="L15" i="20" s="1"/>
  <c r="BE15" i="12"/>
  <c r="M15" i="20" s="1"/>
  <c r="BE15" i="16"/>
  <c r="Q15" i="20" s="1"/>
  <c r="BE15" i="6"/>
  <c r="G15" i="20" s="1"/>
  <c r="BE16" i="8"/>
  <c r="I16" i="20" s="1"/>
  <c r="BE16" i="9"/>
  <c r="J16" i="20" s="1"/>
  <c r="BE16" i="10"/>
  <c r="K16" i="20" s="1"/>
  <c r="BE16" i="11"/>
  <c r="L16" i="20" s="1"/>
  <c r="BE16" i="12"/>
  <c r="M16" i="20" s="1"/>
  <c r="BE16" i="13"/>
  <c r="N16" i="20" s="1"/>
  <c r="BE16" i="14"/>
  <c r="O16" i="20" s="1"/>
  <c r="BE16" i="15"/>
  <c r="P16" i="20" s="1"/>
  <c r="BE16" i="16"/>
  <c r="Q16" i="20" s="1"/>
  <c r="BE16" i="6"/>
  <c r="G16" i="20" s="1"/>
  <c r="BE16" i="7"/>
  <c r="H16" i="20" s="1"/>
  <c r="BE13" i="7"/>
  <c r="H13" i="20" s="1"/>
  <c r="BE13" i="8"/>
  <c r="I13" i="20" s="1"/>
  <c r="BE13" i="9"/>
  <c r="J13" i="20" s="1"/>
  <c r="BE13" i="10"/>
  <c r="K13" i="20" s="1"/>
  <c r="BE13" i="11"/>
  <c r="L13" i="20" s="1"/>
  <c r="BE13" i="12"/>
  <c r="M13" i="20" s="1"/>
  <c r="BE13" i="13"/>
  <c r="N13" i="20" s="1"/>
  <c r="BE13" i="14"/>
  <c r="O13" i="20" s="1"/>
  <c r="BE13" i="15"/>
  <c r="P13" i="20" s="1"/>
  <c r="BE13" i="16"/>
  <c r="Q13" i="20" s="1"/>
  <c r="G13" i="20"/>
  <c r="BE11" i="7"/>
  <c r="H11" i="20" s="1"/>
  <c r="BE11" i="8"/>
  <c r="I11" i="20" s="1"/>
  <c r="BE11" i="9"/>
  <c r="J11" i="20" s="1"/>
  <c r="BE11" i="10"/>
  <c r="K11" i="20" s="1"/>
  <c r="BE11" i="11"/>
  <c r="L11" i="20" s="1"/>
  <c r="BE11" i="12"/>
  <c r="M11" i="20" s="1"/>
  <c r="BE11" i="13"/>
  <c r="N11" i="20" s="1"/>
  <c r="BE11" i="14"/>
  <c r="O11" i="20" s="1"/>
  <c r="BE11" i="15"/>
  <c r="P11" i="20" s="1"/>
  <c r="BE11" i="16"/>
  <c r="Q11" i="20" s="1"/>
  <c r="BE11" i="6"/>
  <c r="G11" i="20" s="1"/>
  <c r="BE12" i="7"/>
  <c r="H12" i="20" s="1"/>
  <c r="BE12" i="8"/>
  <c r="I12" i="20" s="1"/>
  <c r="BE12" i="9"/>
  <c r="J12" i="20" s="1"/>
  <c r="BE12" i="10"/>
  <c r="K12" i="20" s="1"/>
  <c r="BE12" i="11"/>
  <c r="L12" i="20" s="1"/>
  <c r="BE12" i="12"/>
  <c r="M12" i="20" s="1"/>
  <c r="BE12" i="13"/>
  <c r="N12" i="20" s="1"/>
  <c r="BE12" i="14"/>
  <c r="O12" i="20" s="1"/>
  <c r="BE12" i="15"/>
  <c r="P12" i="20" s="1"/>
  <c r="BE12" i="16"/>
  <c r="Q12" i="20" s="1"/>
  <c r="BE12" i="6"/>
  <c r="G12" i="20" s="1"/>
  <c r="BQ26" i="16"/>
  <c r="Q50" i="20" s="1"/>
  <c r="AF197" i="16"/>
  <c r="BQ26" i="14"/>
  <c r="O50" i="20" s="1"/>
  <c r="AF197" i="14"/>
  <c r="BQ26" i="12"/>
  <c r="M50" i="20" s="1"/>
  <c r="AF197" i="12"/>
  <c r="AF197" i="15"/>
  <c r="BQ26" i="15"/>
  <c r="P50" i="20" s="1"/>
  <c r="AF197" i="13"/>
  <c r="BQ26" i="13"/>
  <c r="BQ26" i="7"/>
  <c r="H50" i="20" s="1"/>
  <c r="AF197" i="9"/>
  <c r="BQ26" i="9"/>
  <c r="AF197" i="11"/>
  <c r="BQ26" i="11"/>
  <c r="L50" i="20" s="1"/>
  <c r="BQ26" i="10"/>
  <c r="AF197" i="10"/>
  <c r="BQ26" i="8"/>
  <c r="I50" i="20" s="1"/>
  <c r="AF197" i="8"/>
  <c r="BQ26" i="6"/>
  <c r="G50" i="20" s="1"/>
  <c r="AF176" i="8"/>
  <c r="BQ23" i="8"/>
  <c r="I47" i="20" s="1"/>
  <c r="BQ23" i="12"/>
  <c r="AF176" i="12"/>
  <c r="BQ23" i="11"/>
  <c r="L47" i="20" s="1"/>
  <c r="AF176" i="11"/>
  <c r="BQ23" i="9"/>
  <c r="J47" i="20" s="1"/>
  <c r="AF176" i="9"/>
  <c r="BQ23" i="10"/>
  <c r="K47" i="20" s="1"/>
  <c r="AF176" i="10"/>
  <c r="AF176" i="16"/>
  <c r="BQ23" i="16"/>
  <c r="Q47" i="20" s="1"/>
  <c r="BQ23" i="15"/>
  <c r="P47" i="20" s="1"/>
  <c r="AF176" i="15"/>
  <c r="BQ23" i="13"/>
  <c r="N47" i="20" s="1"/>
  <c r="AF176" i="13"/>
  <c r="BQ23" i="7"/>
  <c r="AF176" i="14"/>
  <c r="BQ23" i="14"/>
  <c r="O47" i="20" s="1"/>
  <c r="AC105" i="10"/>
  <c r="AC104" i="10" s="1"/>
  <c r="AC105" i="16"/>
  <c r="AC104" i="16" s="1"/>
  <c r="AC105" i="12"/>
  <c r="AC104" i="12" s="1"/>
  <c r="AC105" i="8"/>
  <c r="AC104" i="8" s="1"/>
  <c r="F79" i="5"/>
  <c r="BQ23" i="6"/>
  <c r="G47" i="20" s="1"/>
  <c r="AQ13" i="5"/>
  <c r="AR11" i="6"/>
  <c r="AW11" i="6"/>
  <c r="F23" i="20"/>
  <c r="BF18" i="7"/>
  <c r="AS11" i="6"/>
  <c r="AX11" i="6"/>
  <c r="AS12" i="6"/>
  <c r="AR12" i="6"/>
  <c r="AW12" i="6"/>
  <c r="AR10" i="6"/>
  <c r="AW13" i="6"/>
  <c r="BQ31" i="16"/>
  <c r="BQ31" i="14"/>
  <c r="BQ31" i="13"/>
  <c r="BQ31" i="11"/>
  <c r="L55" i="20" s="1"/>
  <c r="BQ31" i="7"/>
  <c r="BQ31" i="15"/>
  <c r="P55" i="20" s="1"/>
  <c r="BQ31" i="12"/>
  <c r="BQ31" i="10"/>
  <c r="K55" i="20" s="1"/>
  <c r="AF243" i="15"/>
  <c r="AF243" i="16"/>
  <c r="AF243" i="14"/>
  <c r="AF243" i="13"/>
  <c r="BD16" i="6"/>
  <c r="AR11" i="7"/>
  <c r="AW11" i="7"/>
  <c r="AQ11" i="5"/>
  <c r="AU11" i="5" s="1"/>
  <c r="BF19" i="7"/>
  <c r="BF19" i="10" s="1"/>
  <c r="AS10" i="6"/>
  <c r="AX12" i="7"/>
  <c r="AS12" i="7"/>
  <c r="AS11" i="7"/>
  <c r="AX11" i="7"/>
  <c r="AR12" i="7"/>
  <c r="AW12" i="7"/>
  <c r="AQ12" i="5"/>
  <c r="AR11" i="8"/>
  <c r="AW11" i="8"/>
  <c r="AQ11" i="6"/>
  <c r="AQ13" i="7"/>
  <c r="AW12" i="8"/>
  <c r="AR12" i="8"/>
  <c r="AX11" i="8"/>
  <c r="AS11" i="8"/>
  <c r="AS12" i="8"/>
  <c r="AW12" i="9"/>
  <c r="AR12" i="9"/>
  <c r="AS12" i="9"/>
  <c r="AX12" i="9"/>
  <c r="AS11" i="9"/>
  <c r="AX11" i="9"/>
  <c r="AQ11" i="7"/>
  <c r="AQ12" i="7"/>
  <c r="AS11" i="10"/>
  <c r="AX11" i="10"/>
  <c r="AX12" i="10"/>
  <c r="AS12" i="10"/>
  <c r="AQ12" i="9"/>
  <c r="AW12" i="10"/>
  <c r="AR12" i="10"/>
  <c r="AW12" i="11"/>
  <c r="AR12" i="11"/>
  <c r="AQ13" i="10"/>
  <c r="AX12" i="11"/>
  <c r="AS12" i="11"/>
  <c r="AQ12" i="10"/>
  <c r="AS11" i="11"/>
  <c r="AX11" i="11"/>
  <c r="AX11" i="12"/>
  <c r="AS11" i="12"/>
  <c r="AS12" i="12"/>
  <c r="AQ12" i="11"/>
  <c r="AW12" i="12"/>
  <c r="AR12" i="12"/>
  <c r="AX11" i="13"/>
  <c r="AS11" i="13"/>
  <c r="AR12" i="13"/>
  <c r="AW12" i="13"/>
  <c r="AS12" i="13"/>
  <c r="AS12" i="14"/>
  <c r="AW12" i="14"/>
  <c r="AR12" i="14"/>
  <c r="AS11" i="14"/>
  <c r="AX11" i="14"/>
  <c r="AS11" i="15"/>
  <c r="AX11" i="15"/>
  <c r="AR12" i="15"/>
  <c r="AW12" i="15"/>
  <c r="AS12" i="15"/>
  <c r="AX12" i="15"/>
  <c r="AW12" i="16"/>
  <c r="AR12" i="16"/>
  <c r="AX11" i="16"/>
  <c r="AS11" i="16"/>
  <c r="AS12" i="16"/>
  <c r="BF20" i="7"/>
  <c r="BF20" i="10" s="1"/>
  <c r="AW19" i="11"/>
  <c r="AW4" i="9"/>
  <c r="BC5" i="7"/>
  <c r="M23" i="20"/>
  <c r="AE136" i="14"/>
  <c r="AG136" i="14" s="1"/>
  <c r="AE29" i="14"/>
  <c r="AG29" i="14" s="1"/>
  <c r="AE29" i="15" s="1"/>
  <c r="AG29" i="15" s="1"/>
  <c r="AE97" i="14"/>
  <c r="AG97" i="14" s="1"/>
  <c r="AB217" i="15"/>
  <c r="AD217" i="15" s="1"/>
  <c r="AB86" i="14"/>
  <c r="AD86" i="14" s="1"/>
  <c r="W252" i="15"/>
  <c r="W252" i="16" s="1"/>
  <c r="W174" i="13"/>
  <c r="W174" i="14" s="1"/>
  <c r="W174" i="15" s="1"/>
  <c r="AE46" i="15"/>
  <c r="AG46" i="15" s="1"/>
  <c r="AE32" i="14"/>
  <c r="AG32" i="14" s="1"/>
  <c r="AB254" i="16"/>
  <c r="AD254" i="16" s="1"/>
  <c r="AB203" i="16"/>
  <c r="AD203" i="16" s="1"/>
  <c r="AB230" i="16"/>
  <c r="AD230" i="16" s="1"/>
  <c r="AB78" i="16"/>
  <c r="AD78" i="16" s="1"/>
  <c r="Z90" i="16" l="1"/>
  <c r="Z63" i="16" s="1"/>
  <c r="AM196" i="16"/>
  <c r="AM195" i="16" s="1"/>
  <c r="AM193" i="16" s="1"/>
  <c r="Z145" i="16"/>
  <c r="AM43" i="15"/>
  <c r="AM14" i="15" s="1"/>
  <c r="AF43" i="15"/>
  <c r="AF14" i="15" s="1"/>
  <c r="AM196" i="15"/>
  <c r="AM195" i="15" s="1"/>
  <c r="AM90" i="15"/>
  <c r="AM63" i="15" s="1"/>
  <c r="AM43" i="14"/>
  <c r="AM14" i="14" s="1"/>
  <c r="AL196" i="14"/>
  <c r="AL195" i="14" s="1"/>
  <c r="BE3" i="15"/>
  <c r="BK3" i="15" s="1"/>
  <c r="BQ3" i="15" s="1"/>
  <c r="BN5" i="15" s="1"/>
  <c r="AT6" i="11"/>
  <c r="AT21" i="11"/>
  <c r="AF220" i="13"/>
  <c r="BQ30" i="13" s="1"/>
  <c r="AS6" i="11"/>
  <c r="BH5" i="7"/>
  <c r="BQ14" i="9"/>
  <c r="J38" i="20" s="1"/>
  <c r="AT21" i="15"/>
  <c r="AW19" i="13"/>
  <c r="AL196" i="16"/>
  <c r="AL195" i="16" s="1"/>
  <c r="AL193" i="16" s="1"/>
  <c r="AR21" i="15"/>
  <c r="AS21" i="6"/>
  <c r="X133" i="5"/>
  <c r="X238" i="6"/>
  <c r="X223" i="6"/>
  <c r="X181" i="6"/>
  <c r="X167" i="6"/>
  <c r="X143" i="6"/>
  <c r="X125" i="6"/>
  <c r="X76" i="6"/>
  <c r="X40" i="6"/>
  <c r="X30" i="6"/>
  <c r="X22" i="6"/>
  <c r="F79" i="6"/>
  <c r="AS21" i="5"/>
  <c r="BH5" i="11"/>
  <c r="Z220" i="15"/>
  <c r="X223" i="5"/>
  <c r="X125" i="5"/>
  <c r="AH125" i="5" s="1"/>
  <c r="X256" i="8"/>
  <c r="X248" i="8"/>
  <c r="X181" i="8"/>
  <c r="X167" i="8"/>
  <c r="X125" i="8"/>
  <c r="X76" i="8"/>
  <c r="X40" i="8"/>
  <c r="X30" i="8"/>
  <c r="Z43" i="12"/>
  <c r="AM220" i="11"/>
  <c r="X198" i="5"/>
  <c r="AM196" i="12"/>
  <c r="AM195" i="12" s="1"/>
  <c r="X67" i="5"/>
  <c r="AH67" i="5" s="1"/>
  <c r="X223" i="7"/>
  <c r="X181" i="7"/>
  <c r="X143" i="7"/>
  <c r="X125" i="7"/>
  <c r="X76" i="7"/>
  <c r="X40" i="7"/>
  <c r="AM43" i="13"/>
  <c r="AM170" i="13"/>
  <c r="AM43" i="12"/>
  <c r="BQ16" i="12"/>
  <c r="M40" i="20" s="1"/>
  <c r="AM43" i="11"/>
  <c r="AF43" i="11"/>
  <c r="AC232" i="11"/>
  <c r="AL196" i="11"/>
  <c r="AL195" i="11" s="1"/>
  <c r="AL193" i="11" s="1"/>
  <c r="AM196" i="11"/>
  <c r="AM195" i="11" s="1"/>
  <c r="AM193" i="11" s="1"/>
  <c r="BC5" i="9"/>
  <c r="AM90" i="16"/>
  <c r="AM63" i="16" s="1"/>
  <c r="BD16" i="5"/>
  <c r="AL43" i="13"/>
  <c r="AL220" i="11"/>
  <c r="V205" i="5"/>
  <c r="F65" i="5"/>
  <c r="D32" i="8"/>
  <c r="BH5" i="13"/>
  <c r="BD16" i="13"/>
  <c r="AC145" i="11"/>
  <c r="AC232" i="13"/>
  <c r="AW10" i="5"/>
  <c r="AL196" i="13"/>
  <c r="AL195" i="13" s="1"/>
  <c r="AL193" i="13" s="1"/>
  <c r="BE21" i="6"/>
  <c r="G25" i="20" s="1"/>
  <c r="D32" i="5"/>
  <c r="Z145" i="12"/>
  <c r="BE21" i="5"/>
  <c r="F25" i="20" s="1"/>
  <c r="BD21" i="5"/>
  <c r="AW4" i="13"/>
  <c r="BD16" i="12"/>
  <c r="BD16" i="8"/>
  <c r="Z220" i="8"/>
  <c r="Z232" i="11"/>
  <c r="AJ3" i="13"/>
  <c r="AL196" i="15"/>
  <c r="AL195" i="15" s="1"/>
  <c r="D25" i="5"/>
  <c r="I42" i="5"/>
  <c r="D32" i="6"/>
  <c r="X186" i="12"/>
  <c r="X29" i="15"/>
  <c r="AH29" i="15" s="1"/>
  <c r="AM170" i="10"/>
  <c r="AC196" i="10"/>
  <c r="AC195" i="10" s="1"/>
  <c r="AC232" i="10"/>
  <c r="AF232" i="10"/>
  <c r="BQ29" i="10" s="1"/>
  <c r="BK13" i="10" s="1"/>
  <c r="AM43" i="10"/>
  <c r="AM14" i="10" s="1"/>
  <c r="AL196" i="10"/>
  <c r="AL195" i="10" s="1"/>
  <c r="AL193" i="10" s="1"/>
  <c r="Z145" i="10"/>
  <c r="Z196" i="12"/>
  <c r="Z195" i="12" s="1"/>
  <c r="Z193" i="12" s="1"/>
  <c r="AM112" i="15"/>
  <c r="AR21" i="6"/>
  <c r="BQ14" i="12"/>
  <c r="M38" i="20" s="1"/>
  <c r="BQ14" i="15"/>
  <c r="P38" i="20" s="1"/>
  <c r="AS6" i="6"/>
  <c r="C128" i="5"/>
  <c r="G128" i="5"/>
  <c r="K128" i="5"/>
  <c r="J128" i="5"/>
  <c r="H128" i="5"/>
  <c r="AC196" i="14"/>
  <c r="AC195" i="14" s="1"/>
  <c r="AC193" i="14" s="1"/>
  <c r="AM112" i="11"/>
  <c r="AL220" i="7"/>
  <c r="N113" i="9"/>
  <c r="X67" i="11"/>
  <c r="AH67" i="11" s="1"/>
  <c r="X52" i="11"/>
  <c r="AI52" i="11" s="1"/>
  <c r="X163" i="11"/>
  <c r="AI163" i="11" s="1"/>
  <c r="F27" i="8"/>
  <c r="F15" i="8"/>
  <c r="M15" i="8" s="1"/>
  <c r="AM43" i="8"/>
  <c r="AM14" i="8" s="1"/>
  <c r="AL232" i="8"/>
  <c r="AM196" i="8"/>
  <c r="AM195" i="8" s="1"/>
  <c r="AM193" i="8" s="1"/>
  <c r="Z145" i="8"/>
  <c r="AM90" i="8"/>
  <c r="AM63" i="8" s="1"/>
  <c r="Z90" i="10"/>
  <c r="Z196" i="10"/>
  <c r="Z195" i="10" s="1"/>
  <c r="Z193" i="10" s="1"/>
  <c r="AF43" i="9"/>
  <c r="AF14" i="9" s="1"/>
  <c r="AL196" i="9"/>
  <c r="AL195" i="9" s="1"/>
  <c r="AL193" i="9" s="1"/>
  <c r="X162" i="12"/>
  <c r="AI162" i="12" s="1"/>
  <c r="Z90" i="9"/>
  <c r="Z63" i="9" s="1"/>
  <c r="X98" i="8"/>
  <c r="AI98" i="8" s="1"/>
  <c r="X72" i="8"/>
  <c r="AH72" i="8" s="1"/>
  <c r="X67" i="8"/>
  <c r="AI67" i="8" s="1"/>
  <c r="X47" i="8"/>
  <c r="AI47" i="8" s="1"/>
  <c r="X26" i="8"/>
  <c r="AJ26" i="8" s="1"/>
  <c r="AM232" i="8"/>
  <c r="X163" i="8"/>
  <c r="AJ163" i="8" s="1"/>
  <c r="X159" i="8"/>
  <c r="AI159" i="8" s="1"/>
  <c r="I42" i="6"/>
  <c r="E156" i="21" s="1"/>
  <c r="E155" i="22" s="1"/>
  <c r="D25" i="8"/>
  <c r="D25" i="10"/>
  <c r="F27" i="5"/>
  <c r="BD12" i="5"/>
  <c r="F15" i="6"/>
  <c r="X98" i="6"/>
  <c r="AH98" i="6" s="1"/>
  <c r="X93" i="5"/>
  <c r="AH93" i="5" s="1"/>
  <c r="X93" i="7"/>
  <c r="X93" i="6"/>
  <c r="AI93" i="6" s="1"/>
  <c r="X86" i="6"/>
  <c r="X86" i="5"/>
  <c r="AJ86" i="5" s="1"/>
  <c r="X86" i="7"/>
  <c r="AJ86" i="7" s="1"/>
  <c r="X72" i="7"/>
  <c r="AI72" i="7" s="1"/>
  <c r="X72" i="5"/>
  <c r="X72" i="6"/>
  <c r="AI72" i="6" s="1"/>
  <c r="X52" i="6"/>
  <c r="X47" i="7"/>
  <c r="AI47" i="7" s="1"/>
  <c r="X36" i="6"/>
  <c r="X256" i="6"/>
  <c r="X248" i="16"/>
  <c r="AH248" i="16" s="1"/>
  <c r="X248" i="7"/>
  <c r="AH248" i="7" s="1"/>
  <c r="X248" i="5"/>
  <c r="X248" i="6"/>
  <c r="AI248" i="6" s="1"/>
  <c r="X207" i="6"/>
  <c r="X202" i="5"/>
  <c r="AH202" i="5" s="1"/>
  <c r="X202" i="6"/>
  <c r="AH202" i="6" s="1"/>
  <c r="BO23" i="6"/>
  <c r="X159" i="5"/>
  <c r="AJ159" i="5" s="1"/>
  <c r="X159" i="7"/>
  <c r="AI159" i="7" s="1"/>
  <c r="X159" i="6"/>
  <c r="AH159" i="6" s="1"/>
  <c r="X115" i="5"/>
  <c r="AI115" i="5" s="1"/>
  <c r="X102" i="7"/>
  <c r="X102" i="6"/>
  <c r="AI102" i="6" s="1"/>
  <c r="X67" i="7"/>
  <c r="AH67" i="7" s="1"/>
  <c r="X67" i="6"/>
  <c r="AI67" i="6" s="1"/>
  <c r="BO10" i="8"/>
  <c r="BO10" i="6"/>
  <c r="BO10" i="5"/>
  <c r="X26" i="5"/>
  <c r="AJ26" i="5" s="1"/>
  <c r="X26" i="6"/>
  <c r="X256" i="7"/>
  <c r="AH256" i="7" s="1"/>
  <c r="AB246" i="6"/>
  <c r="AD246" i="6" s="1"/>
  <c r="D575" i="23"/>
  <c r="D558" i="24" s="1"/>
  <c r="AB245" i="6"/>
  <c r="AD245" i="6" s="1"/>
  <c r="D543" i="23"/>
  <c r="D527" i="24" s="1"/>
  <c r="AB236" i="6"/>
  <c r="D511" i="23"/>
  <c r="D496" i="24" s="1"/>
  <c r="AB206" i="6"/>
  <c r="AD206" i="6" s="1"/>
  <c r="D417" i="23"/>
  <c r="D403" i="24" s="1"/>
  <c r="AB201" i="6"/>
  <c r="AD201" i="6" s="1"/>
  <c r="D385" i="23"/>
  <c r="D372" i="24" s="1"/>
  <c r="AB200" i="6"/>
  <c r="AD200" i="6" s="1"/>
  <c r="D353" i="23"/>
  <c r="D341" i="24" s="1"/>
  <c r="AB199" i="6"/>
  <c r="AD199" i="6" s="1"/>
  <c r="D321" i="23"/>
  <c r="D310" i="24" s="1"/>
  <c r="X17" i="5"/>
  <c r="AJ17" i="5" s="1"/>
  <c r="X17" i="6"/>
  <c r="AJ17" i="6" s="1"/>
  <c r="X163" i="5"/>
  <c r="AH163" i="5" s="1"/>
  <c r="X163" i="7"/>
  <c r="AJ163" i="7" s="1"/>
  <c r="X163" i="6"/>
  <c r="AH163" i="6" s="1"/>
  <c r="AB151" i="6"/>
  <c r="AD151" i="6" s="1"/>
  <c r="D97" i="23"/>
  <c r="D93" i="24" s="1"/>
  <c r="AB148" i="6"/>
  <c r="AD148" i="6" s="1"/>
  <c r="BP18" i="6" s="1"/>
  <c r="D225" i="23"/>
  <c r="D217" i="24" s="1"/>
  <c r="AB117" i="6"/>
  <c r="AD117" i="6" s="1"/>
  <c r="D129" i="23"/>
  <c r="D124" i="24" s="1"/>
  <c r="AL196" i="8"/>
  <c r="AL195" i="8" s="1"/>
  <c r="AL193" i="8" s="1"/>
  <c r="AB102" i="9"/>
  <c r="AE102" i="9"/>
  <c r="Y102" i="9"/>
  <c r="W102" i="9"/>
  <c r="V102" i="9"/>
  <c r="X252" i="15"/>
  <c r="AI252" i="15" s="1"/>
  <c r="X256" i="5"/>
  <c r="AJ256" i="5" s="1"/>
  <c r="X238" i="5"/>
  <c r="AH238" i="5" s="1"/>
  <c r="X207" i="5"/>
  <c r="AJ207" i="5" s="1"/>
  <c r="X181" i="5"/>
  <c r="AH181" i="5" s="1"/>
  <c r="X152" i="5"/>
  <c r="X129" i="5"/>
  <c r="AI129" i="5" s="1"/>
  <c r="X102" i="5"/>
  <c r="AJ102" i="5" s="1"/>
  <c r="X76" i="5"/>
  <c r="AI76" i="5" s="1"/>
  <c r="X47" i="5"/>
  <c r="AI47" i="5" s="1"/>
  <c r="X22" i="5"/>
  <c r="AI22" i="5" s="1"/>
  <c r="F73" i="5"/>
  <c r="N73" i="5" s="1"/>
  <c r="F55" i="5"/>
  <c r="M55" i="5" s="1"/>
  <c r="D25" i="6"/>
  <c r="F15" i="9"/>
  <c r="M15" i="9" s="1"/>
  <c r="F80" i="5"/>
  <c r="BP26" i="6"/>
  <c r="AI188" i="5"/>
  <c r="E42" i="5"/>
  <c r="BO11" i="8"/>
  <c r="BO11" i="5"/>
  <c r="BO11" i="9"/>
  <c r="F74" i="5"/>
  <c r="N74" i="5" s="1"/>
  <c r="BO11" i="14"/>
  <c r="BO11" i="12"/>
  <c r="X68" i="5"/>
  <c r="AI68" i="5" s="1"/>
  <c r="B8" i="7"/>
  <c r="K128" i="6"/>
  <c r="H128" i="6"/>
  <c r="C128" i="6"/>
  <c r="AR10" i="5"/>
  <c r="D156" i="21"/>
  <c r="D155" i="22" s="1"/>
  <c r="AE246" i="6"/>
  <c r="AG246" i="6" s="1"/>
  <c r="D559" i="24"/>
  <c r="AE236" i="6"/>
  <c r="AG236" i="6" s="1"/>
  <c r="D497" i="24"/>
  <c r="AE217" i="6"/>
  <c r="AG217" i="6" s="1"/>
  <c r="E435" i="24" s="1"/>
  <c r="D435" i="24"/>
  <c r="AE200" i="6"/>
  <c r="AG200" i="6" s="1"/>
  <c r="D342" i="24"/>
  <c r="AE117" i="6"/>
  <c r="AG117" i="6" s="1"/>
  <c r="D125" i="24"/>
  <c r="Y246" i="6"/>
  <c r="AA246" i="6" s="1"/>
  <c r="D574" i="23"/>
  <c r="Y236" i="6"/>
  <c r="AA236" i="6" s="1"/>
  <c r="AA235" i="6" s="1"/>
  <c r="AA234" i="6" s="1"/>
  <c r="D510" i="23"/>
  <c r="Y217" i="6"/>
  <c r="AA217" i="6" s="1"/>
  <c r="AA211" i="6" s="1"/>
  <c r="AA210" i="6" s="1"/>
  <c r="AA209" i="6" s="1"/>
  <c r="BO27" i="6" s="1"/>
  <c r="D448" i="23"/>
  <c r="D434" i="24" s="1"/>
  <c r="Y200" i="6"/>
  <c r="AA200" i="6" s="1"/>
  <c r="D352" i="23"/>
  <c r="Y117" i="6"/>
  <c r="AA117" i="6" s="1"/>
  <c r="AA114" i="6" s="1"/>
  <c r="D128" i="23"/>
  <c r="E24" i="6"/>
  <c r="E22" i="6" s="1"/>
  <c r="E128" i="5"/>
  <c r="D24" i="6"/>
  <c r="D24" i="7" s="1"/>
  <c r="D128" i="5"/>
  <c r="L122" i="10"/>
  <c r="J38" i="9"/>
  <c r="L38" i="9" s="1"/>
  <c r="G125" i="22"/>
  <c r="I122" i="10"/>
  <c r="AE245" i="6"/>
  <c r="AG245" i="6" s="1"/>
  <c r="D528" i="24"/>
  <c r="AE199" i="6"/>
  <c r="AG199" i="6" s="1"/>
  <c r="D311" i="24"/>
  <c r="AE148" i="6"/>
  <c r="AG148" i="6" s="1"/>
  <c r="D218" i="24"/>
  <c r="AE116" i="6"/>
  <c r="D94" i="24"/>
  <c r="Y245" i="6"/>
  <c r="AA245" i="6" s="1"/>
  <c r="D542" i="23"/>
  <c r="Y199" i="6"/>
  <c r="AA199" i="6" s="1"/>
  <c r="D320" i="23"/>
  <c r="Y148" i="6"/>
  <c r="AA148" i="6" s="1"/>
  <c r="BO18" i="6" s="1"/>
  <c r="D224" i="23"/>
  <c r="I128" i="5"/>
  <c r="F56" i="5"/>
  <c r="M56" i="5" s="1"/>
  <c r="AS15" i="9"/>
  <c r="AX15" i="9" s="1"/>
  <c r="H435" i="22"/>
  <c r="G38" i="9"/>
  <c r="I38" i="9" s="1"/>
  <c r="G125" i="21"/>
  <c r="G124" i="22" s="1"/>
  <c r="AE198" i="6"/>
  <c r="AG198" i="6" s="1"/>
  <c r="D280" i="24"/>
  <c r="J24" i="6"/>
  <c r="L24" i="6" s="1"/>
  <c r="AX7" i="6" s="1"/>
  <c r="L128" i="5"/>
  <c r="AR15" i="8"/>
  <c r="AW15" i="8" s="1"/>
  <c r="G435" i="21"/>
  <c r="G434" i="22" s="1"/>
  <c r="E122" i="15"/>
  <c r="AE206" i="6"/>
  <c r="AE205" i="6" s="1"/>
  <c r="D404" i="24"/>
  <c r="AE201" i="6"/>
  <c r="AG201" i="6" s="1"/>
  <c r="D373" i="24"/>
  <c r="Y206" i="6"/>
  <c r="AA206" i="6" s="1"/>
  <c r="AA205" i="6" s="1"/>
  <c r="D416" i="23"/>
  <c r="Y201" i="6"/>
  <c r="AA201" i="6" s="1"/>
  <c r="D384" i="23"/>
  <c r="Y151" i="6"/>
  <c r="AA151" i="6" s="1"/>
  <c r="D96" i="23"/>
  <c r="X132" i="13"/>
  <c r="AI132" i="13" s="1"/>
  <c r="AF145" i="7"/>
  <c r="X102" i="8"/>
  <c r="AI102" i="8" s="1"/>
  <c r="F27" i="9"/>
  <c r="D25" i="9"/>
  <c r="D25" i="7"/>
  <c r="D42" i="5"/>
  <c r="X36" i="5"/>
  <c r="AH36" i="5" s="1"/>
  <c r="X36" i="7"/>
  <c r="AJ36" i="7" s="1"/>
  <c r="X36" i="8"/>
  <c r="AH36" i="8" s="1"/>
  <c r="BP18" i="5"/>
  <c r="AH133" i="5"/>
  <c r="AM90" i="7"/>
  <c r="AM63" i="7" s="1"/>
  <c r="X59" i="8"/>
  <c r="AI59" i="8" s="1"/>
  <c r="AL196" i="7"/>
  <c r="AL195" i="7" s="1"/>
  <c r="AL193" i="7" s="1"/>
  <c r="X17" i="8"/>
  <c r="AJ17" i="8" s="1"/>
  <c r="Z145" i="7"/>
  <c r="AM43" i="7"/>
  <c r="AM14" i="7" s="1"/>
  <c r="BQ14" i="7"/>
  <c r="H38" i="20" s="1"/>
  <c r="AM196" i="7"/>
  <c r="AM195" i="7" s="1"/>
  <c r="AM193" i="7" s="1"/>
  <c r="R42" i="20"/>
  <c r="X202" i="7"/>
  <c r="AH202" i="7" s="1"/>
  <c r="AM170" i="6"/>
  <c r="X115" i="7"/>
  <c r="AI115" i="7" s="1"/>
  <c r="AM90" i="6"/>
  <c r="AM63" i="6" s="1"/>
  <c r="AL43" i="7"/>
  <c r="AM170" i="7"/>
  <c r="X159" i="11"/>
  <c r="AI159" i="11" s="1"/>
  <c r="BQ16" i="7"/>
  <c r="H40" i="20" s="1"/>
  <c r="K10" i="6"/>
  <c r="BE7" i="6" s="1"/>
  <c r="BQ14" i="6"/>
  <c r="G38" i="20" s="1"/>
  <c r="AM43" i="6"/>
  <c r="AM14" i="6" s="1"/>
  <c r="X52" i="7"/>
  <c r="AI52" i="7" s="1"/>
  <c r="X52" i="8"/>
  <c r="AI52" i="8" s="1"/>
  <c r="X188" i="6"/>
  <c r="AH188" i="6" s="1"/>
  <c r="BO11" i="11"/>
  <c r="BO26" i="6"/>
  <c r="BD14" i="7"/>
  <c r="BO11" i="6"/>
  <c r="BD14" i="5"/>
  <c r="BO11" i="10"/>
  <c r="E72" i="5"/>
  <c r="D48" i="5"/>
  <c r="X77" i="5"/>
  <c r="AH77" i="5" s="1"/>
  <c r="X224" i="13"/>
  <c r="AH224" i="13" s="1"/>
  <c r="BO11" i="15"/>
  <c r="E66" i="5"/>
  <c r="M79" i="5"/>
  <c r="X177" i="5"/>
  <c r="AI177" i="5" s="1"/>
  <c r="X177" i="6"/>
  <c r="BN23" i="6" s="1"/>
  <c r="D72" i="5"/>
  <c r="E42" i="6"/>
  <c r="X47" i="11"/>
  <c r="AI47" i="11" s="1"/>
  <c r="X202" i="11"/>
  <c r="AI202" i="11" s="1"/>
  <c r="X134" i="5"/>
  <c r="AH134" i="5" s="1"/>
  <c r="BD14" i="6"/>
  <c r="X23" i="5"/>
  <c r="AH23" i="5" s="1"/>
  <c r="F43" i="5"/>
  <c r="M43" i="5" s="1"/>
  <c r="AW7" i="5"/>
  <c r="X98" i="5"/>
  <c r="AH98" i="5" s="1"/>
  <c r="BP11" i="16"/>
  <c r="BP11" i="15"/>
  <c r="BP11" i="13"/>
  <c r="BP11" i="12"/>
  <c r="AE247" i="6"/>
  <c r="AG247" i="6" s="1"/>
  <c r="AE247" i="7" s="1"/>
  <c r="AG247" i="7" s="1"/>
  <c r="AE247" i="8" s="1"/>
  <c r="AG247" i="8" s="1"/>
  <c r="AE247" i="9" s="1"/>
  <c r="AG247" i="9" s="1"/>
  <c r="AE247" i="10" s="1"/>
  <c r="AG247" i="10" s="1"/>
  <c r="AE247" i="11" s="1"/>
  <c r="AG247" i="11" s="1"/>
  <c r="AB247" i="6"/>
  <c r="AD247" i="6" s="1"/>
  <c r="AB247" i="7" s="1"/>
  <c r="AD247" i="7" s="1"/>
  <c r="AB247" i="8" s="1"/>
  <c r="AD247" i="8" s="1"/>
  <c r="AB247" i="9" s="1"/>
  <c r="AD247" i="9" s="1"/>
  <c r="AB247" i="10" s="1"/>
  <c r="AD247" i="10" s="1"/>
  <c r="AB247" i="11" s="1"/>
  <c r="AD247" i="11" s="1"/>
  <c r="AB247" i="12" s="1"/>
  <c r="AD247" i="12" s="1"/>
  <c r="AB247" i="13" s="1"/>
  <c r="AD247" i="13" s="1"/>
  <c r="AB247" i="14" s="1"/>
  <c r="AD247" i="14" s="1"/>
  <c r="AB247" i="15" s="1"/>
  <c r="AD247" i="15" s="1"/>
  <c r="AB247" i="16" s="1"/>
  <c r="AD247" i="16" s="1"/>
  <c r="X53" i="5"/>
  <c r="AI53" i="5" s="1"/>
  <c r="BO10" i="12"/>
  <c r="C42" i="12"/>
  <c r="J51" i="6"/>
  <c r="AI17" i="5"/>
  <c r="G72" i="6"/>
  <c r="G78" i="7"/>
  <c r="I78" i="7" s="1"/>
  <c r="F342" i="21" s="1"/>
  <c r="F341" i="22" s="1"/>
  <c r="I66" i="5"/>
  <c r="I72" i="6"/>
  <c r="E280" i="21" s="1"/>
  <c r="E279" i="22" s="1"/>
  <c r="G42" i="6"/>
  <c r="W205" i="7"/>
  <c r="X99" i="5"/>
  <c r="AI99" i="5" s="1"/>
  <c r="X253" i="8"/>
  <c r="AH253" i="8" s="1"/>
  <c r="X239" i="8"/>
  <c r="AI239" i="8" s="1"/>
  <c r="X224" i="8"/>
  <c r="AH224" i="8" s="1"/>
  <c r="X216" i="8"/>
  <c r="AH216" i="8" s="1"/>
  <c r="X203" i="8"/>
  <c r="AH203" i="8" s="1"/>
  <c r="X199" i="8"/>
  <c r="X182" i="8"/>
  <c r="AH182" i="8" s="1"/>
  <c r="X168" i="8"/>
  <c r="AH168" i="8" s="1"/>
  <c r="X160" i="8"/>
  <c r="AI160" i="8" s="1"/>
  <c r="X153" i="8"/>
  <c r="AH153" i="8" s="1"/>
  <c r="X134" i="8"/>
  <c r="AI134" i="8" s="1"/>
  <c r="X130" i="8"/>
  <c r="AI130" i="8" s="1"/>
  <c r="X126" i="8"/>
  <c r="AI126" i="8" s="1"/>
  <c r="X120" i="8"/>
  <c r="AH120" i="8" s="1"/>
  <c r="X106" i="8"/>
  <c r="AI106" i="8" s="1"/>
  <c r="X99" i="8"/>
  <c r="AI99" i="8" s="1"/>
  <c r="X87" i="8"/>
  <c r="AH87" i="8" s="1"/>
  <c r="X77" i="8"/>
  <c r="AJ77" i="8" s="1"/>
  <c r="X68" i="8"/>
  <c r="AI68" i="8" s="1"/>
  <c r="X53" i="8"/>
  <c r="AI53" i="8" s="1"/>
  <c r="X41" i="8"/>
  <c r="AI41" i="8" s="1"/>
  <c r="X31" i="8"/>
  <c r="AH31" i="8" s="1"/>
  <c r="X23" i="8"/>
  <c r="AI23" i="8" s="1"/>
  <c r="X18" i="8"/>
  <c r="AI18" i="8" s="1"/>
  <c r="AI143" i="7"/>
  <c r="X33" i="15"/>
  <c r="AJ33" i="15" s="1"/>
  <c r="AY12" i="12"/>
  <c r="BR18" i="16"/>
  <c r="AY12" i="13"/>
  <c r="X255" i="16"/>
  <c r="AI255" i="16" s="1"/>
  <c r="X251" i="16"/>
  <c r="U141" i="16"/>
  <c r="X108" i="16"/>
  <c r="AH108" i="16" s="1"/>
  <c r="C75" i="16"/>
  <c r="C45" i="16"/>
  <c r="V91" i="5"/>
  <c r="AI129" i="11"/>
  <c r="BP11" i="9"/>
  <c r="BP11" i="8"/>
  <c r="BP11" i="5"/>
  <c r="M15" i="5"/>
  <c r="M61" i="5"/>
  <c r="F53" i="5"/>
  <c r="N53" i="5" s="1"/>
  <c r="F41" i="5"/>
  <c r="N41" i="5" s="1"/>
  <c r="L35" i="6"/>
  <c r="J35" i="6"/>
  <c r="I66" i="6"/>
  <c r="G66" i="6"/>
  <c r="AI229" i="6"/>
  <c r="W205" i="6"/>
  <c r="J35" i="7"/>
  <c r="G72" i="7"/>
  <c r="D32" i="7"/>
  <c r="W205" i="11"/>
  <c r="C75" i="12"/>
  <c r="C51" i="12"/>
  <c r="AR22" i="9"/>
  <c r="AW22" i="9" s="1"/>
  <c r="J10" i="6"/>
  <c r="X252" i="16"/>
  <c r="AH252" i="16" s="1"/>
  <c r="BP26" i="5"/>
  <c r="BD15" i="5"/>
  <c r="L78" i="5"/>
  <c r="D342" i="22" s="1"/>
  <c r="BO10" i="10"/>
  <c r="W205" i="5"/>
  <c r="AI215" i="5"/>
  <c r="L29" i="5"/>
  <c r="AA141" i="5"/>
  <c r="I54" i="5"/>
  <c r="X55" i="5"/>
  <c r="F83" i="5"/>
  <c r="M83" i="5" s="1"/>
  <c r="F71" i="5"/>
  <c r="N71" i="5" s="1"/>
  <c r="F59" i="5"/>
  <c r="M59" i="5" s="1"/>
  <c r="L29" i="6"/>
  <c r="J29" i="6"/>
  <c r="I60" i="6"/>
  <c r="E187" i="21" s="1"/>
  <c r="E186" i="22" s="1"/>
  <c r="Y141" i="6"/>
  <c r="G60" i="6"/>
  <c r="W141" i="6"/>
  <c r="W205" i="9"/>
  <c r="L35" i="7"/>
  <c r="J29" i="7"/>
  <c r="G66" i="7"/>
  <c r="X132" i="14"/>
  <c r="AJ132" i="14" s="1"/>
  <c r="BP23" i="7"/>
  <c r="BP19" i="5"/>
  <c r="L35" i="5"/>
  <c r="I60" i="5"/>
  <c r="D187" i="21" s="1"/>
  <c r="D186" i="22" s="1"/>
  <c r="BD16" i="15"/>
  <c r="BD16" i="11"/>
  <c r="BD16" i="9"/>
  <c r="BO10" i="9"/>
  <c r="BP11" i="10"/>
  <c r="AY12" i="8"/>
  <c r="BD15" i="6"/>
  <c r="BP26" i="7"/>
  <c r="BP23" i="6"/>
  <c r="BP11" i="6"/>
  <c r="BD16" i="14"/>
  <c r="BD16" i="10"/>
  <c r="BP11" i="14"/>
  <c r="BO10" i="11"/>
  <c r="BP11" i="11"/>
  <c r="BD16" i="7"/>
  <c r="AW10" i="6"/>
  <c r="BP11" i="7"/>
  <c r="AY12" i="6"/>
  <c r="BO10" i="7"/>
  <c r="W141" i="5"/>
  <c r="E25" i="5"/>
  <c r="AI137" i="5"/>
  <c r="I72" i="5"/>
  <c r="D280" i="21" s="1"/>
  <c r="D279" i="22" s="1"/>
  <c r="I48" i="5"/>
  <c r="AI248" i="5"/>
  <c r="AI223" i="5"/>
  <c r="AI198" i="5"/>
  <c r="AI167" i="5"/>
  <c r="AI72" i="5"/>
  <c r="F47" i="5"/>
  <c r="M47" i="5" s="1"/>
  <c r="M27" i="5"/>
  <c r="AA141" i="6"/>
  <c r="I48" i="6"/>
  <c r="G78" i="6"/>
  <c r="I78" i="6" s="1"/>
  <c r="E342" i="21" s="1"/>
  <c r="E341" i="22" s="1"/>
  <c r="G48" i="6"/>
  <c r="AI137" i="8"/>
  <c r="AI80" i="8"/>
  <c r="AI30" i="8"/>
  <c r="W205" i="8"/>
  <c r="AI36" i="9"/>
  <c r="AI26" i="9"/>
  <c r="D32" i="9"/>
  <c r="L29" i="7"/>
  <c r="G60" i="7"/>
  <c r="W205" i="10"/>
  <c r="AS22" i="11"/>
  <c r="AX22" i="11" s="1"/>
  <c r="AB196" i="5"/>
  <c r="AB195" i="5" s="1"/>
  <c r="AB193" i="5" s="1"/>
  <c r="AH229" i="6"/>
  <c r="N49" i="5"/>
  <c r="BO11" i="16"/>
  <c r="X81" i="5"/>
  <c r="AJ81" i="5" s="1"/>
  <c r="AJ125" i="8"/>
  <c r="L42" i="5"/>
  <c r="AS22" i="8"/>
  <c r="AX22" i="8" s="1"/>
  <c r="N67" i="5"/>
  <c r="X250" i="16"/>
  <c r="AI250" i="16" s="1"/>
  <c r="AH125" i="8"/>
  <c r="AX9" i="5"/>
  <c r="AI125" i="8"/>
  <c r="BD11" i="8"/>
  <c r="AL196" i="5"/>
  <c r="AL195" i="5" s="1"/>
  <c r="AL193" i="5" s="1"/>
  <c r="AH22" i="5"/>
  <c r="C81" i="6"/>
  <c r="AH80" i="8"/>
  <c r="AJ143" i="7"/>
  <c r="AH72" i="5"/>
  <c r="M67" i="5"/>
  <c r="L10" i="5"/>
  <c r="AS16" i="5" s="1"/>
  <c r="AX16" i="5" s="1"/>
  <c r="K10" i="5"/>
  <c r="BE7" i="5" s="1"/>
  <c r="C60" i="6"/>
  <c r="C81" i="9"/>
  <c r="C81" i="7"/>
  <c r="L72" i="5"/>
  <c r="D280" i="22" s="1"/>
  <c r="AX10" i="5"/>
  <c r="AX8" i="5"/>
  <c r="C25" i="6"/>
  <c r="I22" i="5"/>
  <c r="N15" i="5"/>
  <c r="X98" i="7"/>
  <c r="AI98" i="7" s="1"/>
  <c r="BP10" i="7"/>
  <c r="AS22" i="13"/>
  <c r="AX22" i="13" s="1"/>
  <c r="AD58" i="6"/>
  <c r="AD57" i="6" s="1"/>
  <c r="AB58" i="6"/>
  <c r="AB57" i="6" s="1"/>
  <c r="AD58" i="8"/>
  <c r="AD57" i="8" s="1"/>
  <c r="AD58" i="5"/>
  <c r="AD57" i="5" s="1"/>
  <c r="AB58" i="8"/>
  <c r="AB57" i="8" s="1"/>
  <c r="X59" i="9"/>
  <c r="AI59" i="9" s="1"/>
  <c r="X59" i="5"/>
  <c r="AJ59" i="5" s="1"/>
  <c r="X59" i="6"/>
  <c r="AH59" i="6" s="1"/>
  <c r="X59" i="7"/>
  <c r="X183" i="14"/>
  <c r="U157" i="12"/>
  <c r="U155" i="12" s="1"/>
  <c r="AD149" i="5"/>
  <c r="AD147" i="5" s="1"/>
  <c r="AE215" i="6"/>
  <c r="AG215" i="6" s="1"/>
  <c r="AJ215" i="5"/>
  <c r="AE17" i="14"/>
  <c r="AG17" i="14" s="1"/>
  <c r="AJ229" i="6"/>
  <c r="BD11" i="12"/>
  <c r="AR22" i="7"/>
  <c r="AW22" i="7" s="1"/>
  <c r="W197" i="5"/>
  <c r="AJ248" i="5"/>
  <c r="AJ137" i="5"/>
  <c r="AG141" i="5"/>
  <c r="D187" i="24" s="1"/>
  <c r="AD141" i="5"/>
  <c r="L66" i="5"/>
  <c r="X254" i="5"/>
  <c r="AJ254" i="5" s="1"/>
  <c r="X173" i="5"/>
  <c r="AI173" i="5" s="1"/>
  <c r="AE149" i="6"/>
  <c r="W187" i="6"/>
  <c r="W185" i="6" s="1"/>
  <c r="AG142" i="7"/>
  <c r="AE142" i="8" s="1"/>
  <c r="AE141" i="7"/>
  <c r="AD236" i="6"/>
  <c r="AB235" i="6"/>
  <c r="AB234" i="6" s="1"/>
  <c r="AB190" i="6"/>
  <c r="AD190" i="6" s="1"/>
  <c r="AD187" i="5"/>
  <c r="AD185" i="5" s="1"/>
  <c r="AB173" i="6"/>
  <c r="AD172" i="5"/>
  <c r="AD150" i="6"/>
  <c r="AD84" i="6"/>
  <c r="AB84" i="7" s="1"/>
  <c r="AD84" i="7" s="1"/>
  <c r="AB84" i="8" s="1"/>
  <c r="AD84" i="8" s="1"/>
  <c r="AB84" i="9" s="1"/>
  <c r="AD84" i="9" s="1"/>
  <c r="AB84" i="10" s="1"/>
  <c r="AD84" i="10" s="1"/>
  <c r="AB84" i="11" s="1"/>
  <c r="AD84" i="11" s="1"/>
  <c r="AB84" i="12" s="1"/>
  <c r="AD84" i="12" s="1"/>
  <c r="AB84" i="13" s="1"/>
  <c r="AD84" i="13" s="1"/>
  <c r="AB84" i="14" s="1"/>
  <c r="AD84" i="14" s="1"/>
  <c r="AB84" i="15" s="1"/>
  <c r="AD84" i="15" s="1"/>
  <c r="AB83" i="6"/>
  <c r="J83" i="6"/>
  <c r="L81" i="5"/>
  <c r="J77" i="6"/>
  <c r="L75" i="5"/>
  <c r="D311" i="22" s="1"/>
  <c r="J59" i="6"/>
  <c r="L57" i="5"/>
  <c r="J53" i="7"/>
  <c r="L51" i="6"/>
  <c r="J47" i="6"/>
  <c r="L45" i="5"/>
  <c r="J33" i="6"/>
  <c r="L32" i="5"/>
  <c r="AA230" i="6"/>
  <c r="BO31" i="6" s="1"/>
  <c r="BI15" i="6" s="1"/>
  <c r="Y227" i="6"/>
  <c r="Y126" i="6"/>
  <c r="AA126" i="6" s="1"/>
  <c r="BO19" i="5"/>
  <c r="Y60" i="6"/>
  <c r="AA58" i="5"/>
  <c r="AA57" i="5" s="1"/>
  <c r="I76" i="6"/>
  <c r="G76" i="7" s="1"/>
  <c r="I76" i="7" s="1"/>
  <c r="G76" i="8" s="1"/>
  <c r="I76" i="8" s="1"/>
  <c r="G76" i="9" s="1"/>
  <c r="G75" i="6"/>
  <c r="G58" i="6"/>
  <c r="I57" i="5"/>
  <c r="I52" i="6"/>
  <c r="G52" i="7" s="1"/>
  <c r="I52" i="7" s="1"/>
  <c r="G52" i="8" s="1"/>
  <c r="G51" i="6"/>
  <c r="I37" i="6"/>
  <c r="G35" i="6"/>
  <c r="G31" i="6"/>
  <c r="I31" i="6" s="1"/>
  <c r="I29" i="5"/>
  <c r="U211" i="16"/>
  <c r="U210" i="16" s="1"/>
  <c r="U209" i="16" s="1"/>
  <c r="W230" i="6"/>
  <c r="W227" i="5"/>
  <c r="W94" i="6"/>
  <c r="W94" i="7" s="1"/>
  <c r="W94" i="8" s="1"/>
  <c r="W94" i="9" s="1"/>
  <c r="W94" i="10" s="1"/>
  <c r="W94" i="11" s="1"/>
  <c r="W91" i="5"/>
  <c r="W60" i="9"/>
  <c r="W58" i="8"/>
  <c r="W57" i="8" s="1"/>
  <c r="E80" i="7"/>
  <c r="E80" i="8" s="1"/>
  <c r="E80" i="9" s="1"/>
  <c r="E80" i="10" s="1"/>
  <c r="E80" i="11" s="1"/>
  <c r="E80" i="12" s="1"/>
  <c r="E80" i="13" s="1"/>
  <c r="E78" i="6"/>
  <c r="E74" i="7"/>
  <c r="E74" i="8" s="1"/>
  <c r="E74" i="9" s="1"/>
  <c r="E74" i="10" s="1"/>
  <c r="E74" i="11" s="1"/>
  <c r="E74" i="12" s="1"/>
  <c r="E72" i="6"/>
  <c r="E68" i="7"/>
  <c r="E66" i="6"/>
  <c r="E62" i="6"/>
  <c r="E60" i="5"/>
  <c r="E56" i="7"/>
  <c r="E56" i="8" s="1"/>
  <c r="E56" i="9" s="1"/>
  <c r="E56" i="10" s="1"/>
  <c r="E56" i="11" s="1"/>
  <c r="E56" i="12" s="1"/>
  <c r="E54" i="6"/>
  <c r="E50" i="7"/>
  <c r="E50" i="8" s="1"/>
  <c r="E50" i="9" s="1"/>
  <c r="E50" i="10" s="1"/>
  <c r="E50" i="11" s="1"/>
  <c r="E50" i="12" s="1"/>
  <c r="E48" i="6"/>
  <c r="E44" i="9"/>
  <c r="E42" i="8"/>
  <c r="V249" i="6"/>
  <c r="V249" i="7" s="1"/>
  <c r="V249" i="8" s="1"/>
  <c r="V249" i="9" s="1"/>
  <c r="V249" i="10" s="1"/>
  <c r="V249" i="11" s="1"/>
  <c r="V249" i="12" s="1"/>
  <c r="V249" i="13" s="1"/>
  <c r="V249" i="14" s="1"/>
  <c r="V249" i="15" s="1"/>
  <c r="V249" i="16" s="1"/>
  <c r="X249" i="16" s="1"/>
  <c r="AH249" i="16" s="1"/>
  <c r="X249" i="5"/>
  <c r="V230" i="6"/>
  <c r="V230" i="7" s="1"/>
  <c r="V230" i="8" s="1"/>
  <c r="V230" i="9" s="1"/>
  <c r="V230" i="10" s="1"/>
  <c r="V230" i="11" s="1"/>
  <c r="V230" i="12" s="1"/>
  <c r="V230" i="13" s="1"/>
  <c r="V230" i="14" s="1"/>
  <c r="V230" i="15" s="1"/>
  <c r="V230" i="16" s="1"/>
  <c r="X230" i="5"/>
  <c r="V212" i="6"/>
  <c r="V212" i="7" s="1"/>
  <c r="V212" i="8" s="1"/>
  <c r="V212" i="9" s="1"/>
  <c r="V212" i="10" s="1"/>
  <c r="V212" i="11" s="1"/>
  <c r="V212" i="12" s="1"/>
  <c r="V212" i="13" s="1"/>
  <c r="X212" i="5"/>
  <c r="V164" i="6"/>
  <c r="V164" i="7" s="1"/>
  <c r="V164" i="8" s="1"/>
  <c r="V164" i="9" s="1"/>
  <c r="V164" i="10" s="1"/>
  <c r="V164" i="11" s="1"/>
  <c r="V164" i="12" s="1"/>
  <c r="V164" i="13" s="1"/>
  <c r="V164" i="14" s="1"/>
  <c r="V164" i="15" s="1"/>
  <c r="V164" i="16" s="1"/>
  <c r="X164" i="16" s="1"/>
  <c r="AH164" i="16" s="1"/>
  <c r="X164" i="5"/>
  <c r="V138" i="6"/>
  <c r="V138" i="7" s="1"/>
  <c r="V138" i="8" s="1"/>
  <c r="V138" i="9" s="1"/>
  <c r="V138" i="10" s="1"/>
  <c r="V138" i="11" s="1"/>
  <c r="V138" i="12" s="1"/>
  <c r="V138" i="13" s="1"/>
  <c r="V138" i="14" s="1"/>
  <c r="X138" i="5"/>
  <c r="AH138" i="5" s="1"/>
  <c r="V94" i="6"/>
  <c r="V94" i="7" s="1"/>
  <c r="V94" i="8" s="1"/>
  <c r="V94" i="9" s="1"/>
  <c r="V94" i="10" s="1"/>
  <c r="V94" i="11" s="1"/>
  <c r="V94" i="12" s="1"/>
  <c r="X94" i="5"/>
  <c r="AI94" i="5" s="1"/>
  <c r="V81" i="6"/>
  <c r="V81" i="7" s="1"/>
  <c r="V81" i="8" s="1"/>
  <c r="V81" i="9" s="1"/>
  <c r="V81" i="10" s="1"/>
  <c r="V81" i="11" s="1"/>
  <c r="V81" i="12" s="1"/>
  <c r="V81" i="13" s="1"/>
  <c r="V81" i="14" s="1"/>
  <c r="V81" i="15" s="1"/>
  <c r="V81" i="16" s="1"/>
  <c r="X81" i="16" s="1"/>
  <c r="AH81" i="16" s="1"/>
  <c r="V73" i="6"/>
  <c r="V73" i="7" s="1"/>
  <c r="V73" i="8" s="1"/>
  <c r="X73" i="5"/>
  <c r="AJ73" i="5" s="1"/>
  <c r="V60" i="6"/>
  <c r="X60" i="6" s="1"/>
  <c r="AI60" i="6" s="1"/>
  <c r="V58" i="5"/>
  <c r="V57" i="5" s="1"/>
  <c r="X60" i="5"/>
  <c r="AH60" i="5" s="1"/>
  <c r="V48" i="6"/>
  <c r="V48" i="7" s="1"/>
  <c r="V48" i="8" s="1"/>
  <c r="V48" i="9" s="1"/>
  <c r="V48" i="10" s="1"/>
  <c r="V48" i="11" s="1"/>
  <c r="X48" i="11" s="1"/>
  <c r="AI48" i="11" s="1"/>
  <c r="X48" i="5"/>
  <c r="AJ48" i="5" s="1"/>
  <c r="V37" i="6"/>
  <c r="X37" i="5"/>
  <c r="AH37" i="5" s="1"/>
  <c r="V27" i="6"/>
  <c r="V27" i="7" s="1"/>
  <c r="V27" i="8" s="1"/>
  <c r="V27" i="9" s="1"/>
  <c r="V27" i="10" s="1"/>
  <c r="V27" i="11" s="1"/>
  <c r="V27" i="12" s="1"/>
  <c r="V27" i="13" s="1"/>
  <c r="V27" i="14" s="1"/>
  <c r="V27" i="15" s="1"/>
  <c r="V27" i="16" s="1"/>
  <c r="X27" i="16" s="1"/>
  <c r="AI27" i="16" s="1"/>
  <c r="X27" i="5"/>
  <c r="AJ27" i="5" s="1"/>
  <c r="D80" i="6"/>
  <c r="D78" i="6" s="1"/>
  <c r="D78" i="5"/>
  <c r="D74" i="7"/>
  <c r="D72" i="6"/>
  <c r="D68" i="6"/>
  <c r="F68" i="5"/>
  <c r="N68" i="5" s="1"/>
  <c r="D62" i="6"/>
  <c r="F62" i="5"/>
  <c r="N62" i="5" s="1"/>
  <c r="D56" i="6"/>
  <c r="D54" i="5"/>
  <c r="D44" i="6"/>
  <c r="F44" i="5"/>
  <c r="AE59" i="8"/>
  <c r="AE58" i="8" s="1"/>
  <c r="AE57" i="8" s="1"/>
  <c r="AG58" i="7"/>
  <c r="AG57" i="7" s="1"/>
  <c r="AE22" i="6"/>
  <c r="AB228" i="6"/>
  <c r="AD228" i="6" s="1"/>
  <c r="AB228" i="7" s="1"/>
  <c r="AD228" i="7" s="1"/>
  <c r="AD227" i="5"/>
  <c r="AB124" i="6"/>
  <c r="AD123" i="5"/>
  <c r="L79" i="6"/>
  <c r="J79" i="7" s="1"/>
  <c r="J78" i="6"/>
  <c r="L78" i="6" s="1"/>
  <c r="E342" i="22" s="1"/>
  <c r="J55" i="7"/>
  <c r="L54" i="6"/>
  <c r="J49" i="6"/>
  <c r="L48" i="5"/>
  <c r="L43" i="6"/>
  <c r="J42" i="6"/>
  <c r="D13" i="6"/>
  <c r="F13" i="5"/>
  <c r="BD11" i="9"/>
  <c r="BP10" i="6"/>
  <c r="AR11" i="9"/>
  <c r="BD11" i="14"/>
  <c r="AS22" i="10"/>
  <c r="AX22" i="10" s="1"/>
  <c r="AS22" i="7"/>
  <c r="AX22" i="7" s="1"/>
  <c r="AR22" i="8"/>
  <c r="AW22" i="8" s="1"/>
  <c r="AR22" i="6"/>
  <c r="AW22" i="6" s="1"/>
  <c r="BD11" i="6"/>
  <c r="BP10" i="5"/>
  <c r="Y196" i="5"/>
  <c r="Y195" i="5" s="1"/>
  <c r="Y193" i="5" s="1"/>
  <c r="E54" i="5"/>
  <c r="V227" i="5"/>
  <c r="D66" i="5"/>
  <c r="AJ238" i="5"/>
  <c r="AD211" i="5"/>
  <c r="AD210" i="5" s="1"/>
  <c r="AD209" i="5" s="1"/>
  <c r="AD83" i="5"/>
  <c r="L54" i="5"/>
  <c r="X203" i="5"/>
  <c r="AH203" i="5" s="1"/>
  <c r="X182" i="5"/>
  <c r="AJ182" i="5" s="1"/>
  <c r="AJ167" i="5"/>
  <c r="X31" i="5"/>
  <c r="AI31" i="5" s="1"/>
  <c r="AD205" i="6"/>
  <c r="AI125" i="5"/>
  <c r="AJ125" i="5"/>
  <c r="AD142" i="6"/>
  <c r="AB141" i="6"/>
  <c r="AB97" i="6"/>
  <c r="AD96" i="5"/>
  <c r="L73" i="6"/>
  <c r="N73" i="6" s="1"/>
  <c r="J72" i="6"/>
  <c r="L67" i="6"/>
  <c r="J66" i="6"/>
  <c r="J61" i="6"/>
  <c r="L60" i="5"/>
  <c r="D187" i="22" s="1"/>
  <c r="V19" i="6"/>
  <c r="X19" i="5"/>
  <c r="BP10" i="9"/>
  <c r="AS22" i="6"/>
  <c r="AX22" i="6" s="1"/>
  <c r="AR22" i="5"/>
  <c r="AW22" i="5" s="1"/>
  <c r="BO18" i="5"/>
  <c r="W183" i="15"/>
  <c r="X183" i="15" s="1"/>
  <c r="BP10" i="8"/>
  <c r="AS22" i="12"/>
  <c r="AX22" i="12" s="1"/>
  <c r="AS22" i="9"/>
  <c r="AX22" i="9" s="1"/>
  <c r="AS22" i="5"/>
  <c r="AX22" i="5" s="1"/>
  <c r="BR19" i="16"/>
  <c r="AW9" i="5"/>
  <c r="Y220" i="5"/>
  <c r="W58" i="5"/>
  <c r="W57" i="5" s="1"/>
  <c r="E48" i="5"/>
  <c r="D60" i="5"/>
  <c r="AJ188" i="5"/>
  <c r="AH188" i="5"/>
  <c r="AD205" i="5"/>
  <c r="L51" i="5"/>
  <c r="L25" i="5"/>
  <c r="X126" i="5"/>
  <c r="AJ126" i="5" s="1"/>
  <c r="AH86" i="5"/>
  <c r="X41" i="5"/>
  <c r="X18" i="5"/>
  <c r="BN11" i="5" s="1"/>
  <c r="E78" i="5"/>
  <c r="F50" i="5"/>
  <c r="N50" i="5" s="1"/>
  <c r="J54" i="6"/>
  <c r="J25" i="6"/>
  <c r="N61" i="5"/>
  <c r="X77" i="6"/>
  <c r="AH77" i="6" s="1"/>
  <c r="X68" i="6"/>
  <c r="AJ68" i="6" s="1"/>
  <c r="X53" i="6"/>
  <c r="AI53" i="6" s="1"/>
  <c r="X41" i="6"/>
  <c r="AI41" i="6" s="1"/>
  <c r="X31" i="6"/>
  <c r="AI31" i="6" s="1"/>
  <c r="X23" i="6"/>
  <c r="AI23" i="6" s="1"/>
  <c r="X18" i="6"/>
  <c r="AJ18" i="6" s="1"/>
  <c r="F74" i="6"/>
  <c r="F72" i="6" s="1"/>
  <c r="F50" i="6"/>
  <c r="C29" i="6"/>
  <c r="X68" i="11"/>
  <c r="AI68" i="11" s="1"/>
  <c r="X53" i="11"/>
  <c r="AH53" i="11" s="1"/>
  <c r="X41" i="11"/>
  <c r="AJ41" i="11" s="1"/>
  <c r="X31" i="11"/>
  <c r="AJ31" i="11" s="1"/>
  <c r="AJ47" i="6"/>
  <c r="AJ76" i="8"/>
  <c r="X77" i="9"/>
  <c r="AI77" i="9" s="1"/>
  <c r="X68" i="9"/>
  <c r="AJ68" i="9" s="1"/>
  <c r="X53" i="9"/>
  <c r="AH53" i="9" s="1"/>
  <c r="X41" i="9"/>
  <c r="AJ41" i="9" s="1"/>
  <c r="X31" i="9"/>
  <c r="AJ31" i="9" s="1"/>
  <c r="X23" i="9"/>
  <c r="AI23" i="9" s="1"/>
  <c r="X18" i="9"/>
  <c r="BN11" i="9" s="1"/>
  <c r="C35" i="7"/>
  <c r="C29" i="7"/>
  <c r="C22" i="7"/>
  <c r="X253" i="10"/>
  <c r="AI253" i="10" s="1"/>
  <c r="X239" i="10"/>
  <c r="AH239" i="10" s="1"/>
  <c r="X224" i="10"/>
  <c r="X216" i="10"/>
  <c r="AH216" i="10" s="1"/>
  <c r="X203" i="10"/>
  <c r="AH203" i="10" s="1"/>
  <c r="X199" i="10"/>
  <c r="X182" i="10"/>
  <c r="AI182" i="10" s="1"/>
  <c r="X168" i="10"/>
  <c r="AI168" i="10" s="1"/>
  <c r="X160" i="10"/>
  <c r="AI160" i="10" s="1"/>
  <c r="X130" i="10"/>
  <c r="AH130" i="10" s="1"/>
  <c r="X126" i="10"/>
  <c r="AI126" i="10" s="1"/>
  <c r="X120" i="10"/>
  <c r="AJ120" i="10" s="1"/>
  <c r="X99" i="10"/>
  <c r="AI99" i="10" s="1"/>
  <c r="X87" i="10"/>
  <c r="AH87" i="10" s="1"/>
  <c r="X77" i="10"/>
  <c r="AH77" i="10" s="1"/>
  <c r="X68" i="10"/>
  <c r="AJ68" i="10" s="1"/>
  <c r="X41" i="10"/>
  <c r="AH41" i="10" s="1"/>
  <c r="X31" i="10"/>
  <c r="AJ31" i="10" s="1"/>
  <c r="X23" i="10"/>
  <c r="AI23" i="10" s="1"/>
  <c r="X18" i="10"/>
  <c r="AH18" i="10" s="1"/>
  <c r="C66" i="16"/>
  <c r="C54" i="16"/>
  <c r="C48" i="16"/>
  <c r="C32" i="16"/>
  <c r="C69" i="6"/>
  <c r="AJ143" i="5"/>
  <c r="AH143" i="5"/>
  <c r="Y173" i="6"/>
  <c r="AA172" i="5"/>
  <c r="Y150" i="6"/>
  <c r="AA149" i="5"/>
  <c r="AA147" i="5" s="1"/>
  <c r="AA45" i="6"/>
  <c r="Y45" i="7" s="1"/>
  <c r="Y44" i="6"/>
  <c r="I77" i="7"/>
  <c r="G65" i="8"/>
  <c r="I65" i="8" s="1"/>
  <c r="G65" i="9" s="1"/>
  <c r="I65" i="9" s="1"/>
  <c r="G65" i="10" s="1"/>
  <c r="I65" i="10" s="1"/>
  <c r="G65" i="11" s="1"/>
  <c r="I65" i="11" s="1"/>
  <c r="G65" i="12" s="1"/>
  <c r="I65" i="12" s="1"/>
  <c r="G65" i="13" s="1"/>
  <c r="I65" i="13" s="1"/>
  <c r="I63" i="7"/>
  <c r="F218" i="21" s="1"/>
  <c r="F217" i="22" s="1"/>
  <c r="I33" i="6"/>
  <c r="BD13" i="6" s="1"/>
  <c r="G32" i="6"/>
  <c r="W236" i="7"/>
  <c r="W235" i="6"/>
  <c r="W234" i="6" s="1"/>
  <c r="W173" i="7"/>
  <c r="W172" i="6"/>
  <c r="W84" i="7"/>
  <c r="W83" i="6"/>
  <c r="W70" i="9"/>
  <c r="W69" i="9" s="1"/>
  <c r="W65" i="9" s="1"/>
  <c r="W69" i="8"/>
  <c r="W65" i="8" s="1"/>
  <c r="W24" i="6"/>
  <c r="W20" i="5"/>
  <c r="W16" i="5" s="1"/>
  <c r="E82" i="6"/>
  <c r="E81" i="5"/>
  <c r="E46" i="6"/>
  <c r="E45" i="5"/>
  <c r="E37" i="7"/>
  <c r="E35" i="6"/>
  <c r="E31" i="6"/>
  <c r="E29" i="5"/>
  <c r="V225" i="6"/>
  <c r="X225" i="6" s="1"/>
  <c r="AI225" i="6" s="1"/>
  <c r="X225" i="5"/>
  <c r="V204" i="6"/>
  <c r="X204" i="5"/>
  <c r="AH204" i="5" s="1"/>
  <c r="V200" i="6"/>
  <c r="X200" i="5"/>
  <c r="V190" i="6"/>
  <c r="X190" i="6" s="1"/>
  <c r="AJ190" i="6" s="1"/>
  <c r="V187" i="5"/>
  <c r="V185" i="5" s="1"/>
  <c r="V179" i="6"/>
  <c r="X179" i="5"/>
  <c r="V173" i="7"/>
  <c r="V172" i="6"/>
  <c r="V135" i="6"/>
  <c r="V135" i="7" s="1"/>
  <c r="X135" i="7" s="1"/>
  <c r="X135" i="5"/>
  <c r="V107" i="6"/>
  <c r="X107" i="6" s="1"/>
  <c r="AH107" i="6" s="1"/>
  <c r="X107" i="5"/>
  <c r="AH107" i="5" s="1"/>
  <c r="V95" i="6"/>
  <c r="X95" i="5"/>
  <c r="AH95" i="5" s="1"/>
  <c r="V78" i="6"/>
  <c r="X78" i="5"/>
  <c r="AH78" i="5" s="1"/>
  <c r="V61" i="6"/>
  <c r="V61" i="7" s="1"/>
  <c r="V61" i="8" s="1"/>
  <c r="V61" i="9" s="1"/>
  <c r="V61" i="10" s="1"/>
  <c r="X61" i="5"/>
  <c r="V38" i="6"/>
  <c r="X38" i="5"/>
  <c r="AH38" i="5" s="1"/>
  <c r="V24" i="6"/>
  <c r="V24" i="7" s="1"/>
  <c r="V24" i="8" s="1"/>
  <c r="V24" i="9" s="1"/>
  <c r="V24" i="10" s="1"/>
  <c r="V24" i="11" s="1"/>
  <c r="V24" i="12" s="1"/>
  <c r="V24" i="13" s="1"/>
  <c r="V24" i="14" s="1"/>
  <c r="V24" i="15" s="1"/>
  <c r="V24" i="16" s="1"/>
  <c r="X24" i="5"/>
  <c r="AI24" i="5" s="1"/>
  <c r="D82" i="6"/>
  <c r="F82" i="5"/>
  <c r="M82" i="5" s="1"/>
  <c r="D81" i="5"/>
  <c r="D58" i="6"/>
  <c r="D58" i="7" s="1"/>
  <c r="D58" i="8" s="1"/>
  <c r="D58" i="9" s="1"/>
  <c r="F58" i="5"/>
  <c r="D57" i="5"/>
  <c r="D52" i="6"/>
  <c r="F52" i="6" s="1"/>
  <c r="F52" i="5"/>
  <c r="D46" i="6"/>
  <c r="D45" i="6" s="1"/>
  <c r="F46" i="5"/>
  <c r="M46" i="5" s="1"/>
  <c r="D45" i="5"/>
  <c r="D37" i="6"/>
  <c r="F37" i="5"/>
  <c r="D31" i="6"/>
  <c r="D31" i="7" s="1"/>
  <c r="D31" i="8" s="1"/>
  <c r="F31" i="5"/>
  <c r="D29" i="5"/>
  <c r="W235" i="5"/>
  <c r="W234" i="5" s="1"/>
  <c r="W172" i="5"/>
  <c r="V222" i="5"/>
  <c r="AA123" i="5"/>
  <c r="I69" i="5"/>
  <c r="D249" i="21" s="1"/>
  <c r="D248" i="22" s="1"/>
  <c r="I32" i="5"/>
  <c r="AI244" i="5"/>
  <c r="AJ244" i="5"/>
  <c r="X213" i="5"/>
  <c r="AH119" i="5"/>
  <c r="AJ119" i="5"/>
  <c r="X32" i="5"/>
  <c r="AH32" i="5" s="1"/>
  <c r="AA222" i="6"/>
  <c r="Y91" i="6"/>
  <c r="W222" i="6"/>
  <c r="G63" i="7"/>
  <c r="C81" i="16"/>
  <c r="C29" i="16"/>
  <c r="AE196" i="5"/>
  <c r="AE195" i="5" s="1"/>
  <c r="AE193" i="5" s="1"/>
  <c r="W149" i="5"/>
  <c r="W147" i="5" s="1"/>
  <c r="E57" i="5"/>
  <c r="E35" i="5"/>
  <c r="D51" i="5"/>
  <c r="AI119" i="5"/>
  <c r="AA211" i="5"/>
  <c r="AA210" i="5" s="1"/>
  <c r="AA209" i="5" s="1"/>
  <c r="BO27" i="5" s="1"/>
  <c r="AA91" i="5"/>
  <c r="X250" i="5"/>
  <c r="AH250" i="5" s="1"/>
  <c r="X240" i="5"/>
  <c r="AJ240" i="5" s="1"/>
  <c r="X165" i="5"/>
  <c r="AJ165" i="5" s="1"/>
  <c r="X156" i="5"/>
  <c r="AH156" i="5" s="1"/>
  <c r="X127" i="5"/>
  <c r="X117" i="5"/>
  <c r="D127" i="23" s="1"/>
  <c r="AI40" i="5"/>
  <c r="AJ40" i="5"/>
  <c r="AH40" i="5"/>
  <c r="W105" i="6"/>
  <c r="W104" i="6" s="1"/>
  <c r="AB43" i="5"/>
  <c r="AB14" i="5" s="1"/>
  <c r="Y43" i="5"/>
  <c r="Y14" i="5" s="1"/>
  <c r="E69" i="5"/>
  <c r="V172" i="5"/>
  <c r="D10" i="5"/>
  <c r="AA187" i="5"/>
  <c r="AA185" i="5" s="1"/>
  <c r="I45" i="5"/>
  <c r="X217" i="5"/>
  <c r="AH217" i="5" s="1"/>
  <c r="X190" i="5"/>
  <c r="AI190" i="5" s="1"/>
  <c r="W197" i="6"/>
  <c r="W96" i="6"/>
  <c r="X254" i="8"/>
  <c r="AH254" i="8" s="1"/>
  <c r="X250" i="8"/>
  <c r="AH250" i="8" s="1"/>
  <c r="X246" i="8"/>
  <c r="X240" i="8"/>
  <c r="AH240" i="8" s="1"/>
  <c r="X217" i="8"/>
  <c r="X213" i="8"/>
  <c r="X165" i="8"/>
  <c r="AJ165" i="8" s="1"/>
  <c r="X156" i="8"/>
  <c r="AJ156" i="8" s="1"/>
  <c r="X127" i="8"/>
  <c r="AI127" i="8" s="1"/>
  <c r="X45" i="8"/>
  <c r="AJ45" i="8" s="1"/>
  <c r="X32" i="8"/>
  <c r="AJ32" i="8" s="1"/>
  <c r="X28" i="8"/>
  <c r="AI28" i="8" s="1"/>
  <c r="F70" i="8"/>
  <c r="N70" i="8" s="1"/>
  <c r="C69" i="8"/>
  <c r="W157" i="8"/>
  <c r="W155" i="8" s="1"/>
  <c r="X254" i="12"/>
  <c r="X250" i="12"/>
  <c r="AI250" i="12" s="1"/>
  <c r="X240" i="12"/>
  <c r="AI240" i="12" s="1"/>
  <c r="X217" i="12"/>
  <c r="AI217" i="12" s="1"/>
  <c r="X165" i="12"/>
  <c r="AI165" i="12" s="1"/>
  <c r="X161" i="12"/>
  <c r="AI161" i="12" s="1"/>
  <c r="X156" i="12"/>
  <c r="X139" i="12"/>
  <c r="X131" i="12"/>
  <c r="AJ131" i="12" s="1"/>
  <c r="X127" i="12"/>
  <c r="X121" i="12"/>
  <c r="X117" i="12"/>
  <c r="X100" i="12"/>
  <c r="AJ100" i="12" s="1"/>
  <c r="X32" i="12"/>
  <c r="AH32" i="12" s="1"/>
  <c r="C29" i="12"/>
  <c r="X254" i="13"/>
  <c r="AI254" i="13" s="1"/>
  <c r="X250" i="13"/>
  <c r="AH250" i="13" s="1"/>
  <c r="X240" i="13"/>
  <c r="AI240" i="13" s="1"/>
  <c r="X217" i="13"/>
  <c r="X165" i="13"/>
  <c r="AH165" i="13" s="1"/>
  <c r="X156" i="13"/>
  <c r="AI156" i="13" s="1"/>
  <c r="X127" i="13"/>
  <c r="AH127" i="13" s="1"/>
  <c r="X32" i="13"/>
  <c r="AH32" i="13" s="1"/>
  <c r="X254" i="14"/>
  <c r="AI254" i="14" s="1"/>
  <c r="X250" i="14"/>
  <c r="AI250" i="14" s="1"/>
  <c r="X240" i="14"/>
  <c r="AI240" i="14" s="1"/>
  <c r="X217" i="14"/>
  <c r="AI217" i="14" s="1"/>
  <c r="X165" i="14"/>
  <c r="AH165" i="14" s="1"/>
  <c r="X156" i="14"/>
  <c r="AI156" i="14" s="1"/>
  <c r="X127" i="14"/>
  <c r="AH127" i="14" s="1"/>
  <c r="X32" i="14"/>
  <c r="AJ32" i="14" s="1"/>
  <c r="X254" i="15"/>
  <c r="AI254" i="15" s="1"/>
  <c r="X250" i="15"/>
  <c r="AI250" i="15" s="1"/>
  <c r="X240" i="15"/>
  <c r="AI240" i="15" s="1"/>
  <c r="X217" i="15"/>
  <c r="X165" i="15"/>
  <c r="AI165" i="15" s="1"/>
  <c r="X156" i="15"/>
  <c r="AI156" i="15" s="1"/>
  <c r="X127" i="15"/>
  <c r="AH127" i="15" s="1"/>
  <c r="X32" i="15"/>
  <c r="AI32" i="15" s="1"/>
  <c r="AG174" i="6"/>
  <c r="AE174" i="7" s="1"/>
  <c r="AG174" i="7" s="1"/>
  <c r="AE174" i="8" s="1"/>
  <c r="AG174" i="8" s="1"/>
  <c r="AE174" i="9" s="1"/>
  <c r="AG174" i="9" s="1"/>
  <c r="AE174" i="10" s="1"/>
  <c r="AG174" i="10" s="1"/>
  <c r="AE174" i="11" s="1"/>
  <c r="AE172" i="6"/>
  <c r="AA212" i="7"/>
  <c r="AA178" i="7"/>
  <c r="Y176" i="7"/>
  <c r="AA116" i="7"/>
  <c r="Y116" i="8" s="1"/>
  <c r="AA106" i="6"/>
  <c r="Y105" i="6"/>
  <c r="Y104" i="6" s="1"/>
  <c r="Y99" i="7"/>
  <c r="AA96" i="6"/>
  <c r="I82" i="7"/>
  <c r="G81" i="7"/>
  <c r="I70" i="7"/>
  <c r="G70" i="8" s="1"/>
  <c r="I70" i="8" s="1"/>
  <c r="G69" i="7"/>
  <c r="I64" i="8"/>
  <c r="I46" i="7"/>
  <c r="I45" i="7" s="1"/>
  <c r="G45" i="7"/>
  <c r="U149" i="16"/>
  <c r="U147" i="16" s="1"/>
  <c r="C69" i="16"/>
  <c r="C57" i="16"/>
  <c r="C51" i="16"/>
  <c r="C35" i="16"/>
  <c r="C22" i="16"/>
  <c r="W189" i="8"/>
  <c r="W187" i="7"/>
  <c r="W185" i="7" s="1"/>
  <c r="W106" i="10"/>
  <c r="X106" i="10" s="1"/>
  <c r="W105" i="9"/>
  <c r="W104" i="9" s="1"/>
  <c r="BO11" i="7"/>
  <c r="W222" i="5"/>
  <c r="W187" i="5"/>
  <c r="W185" i="5" s="1"/>
  <c r="AG205" i="5"/>
  <c r="AA227" i="5"/>
  <c r="AA105" i="5"/>
  <c r="AA104" i="5" s="1"/>
  <c r="I81" i="5"/>
  <c r="X253" i="5"/>
  <c r="AH253" i="5" s="1"/>
  <c r="X239" i="5"/>
  <c r="X216" i="5"/>
  <c r="AI216" i="5" s="1"/>
  <c r="X189" i="5"/>
  <c r="AH189" i="5" s="1"/>
  <c r="X168" i="5"/>
  <c r="AH168" i="5" s="1"/>
  <c r="X153" i="5"/>
  <c r="X130" i="5"/>
  <c r="AJ130" i="5" s="1"/>
  <c r="X87" i="5"/>
  <c r="AH87" i="5" s="1"/>
  <c r="AG141" i="6"/>
  <c r="E187" i="24" s="1"/>
  <c r="AE141" i="6"/>
  <c r="AA187" i="6"/>
  <c r="AA185" i="6" s="1"/>
  <c r="G81" i="6"/>
  <c r="X254" i="6"/>
  <c r="AJ254" i="6" s="1"/>
  <c r="X250" i="6"/>
  <c r="X240" i="6"/>
  <c r="AI240" i="6" s="1"/>
  <c r="X217" i="6"/>
  <c r="X213" i="6"/>
  <c r="U172" i="6"/>
  <c r="X165" i="6"/>
  <c r="X161" i="6"/>
  <c r="AI161" i="6" s="1"/>
  <c r="X156" i="6"/>
  <c r="AJ156" i="6" s="1"/>
  <c r="X127" i="6"/>
  <c r="AH127" i="6" s="1"/>
  <c r="X117" i="6"/>
  <c r="X100" i="6"/>
  <c r="AH100" i="6" s="1"/>
  <c r="X32" i="6"/>
  <c r="F70" i="6"/>
  <c r="M70" i="6" s="1"/>
  <c r="C57" i="6"/>
  <c r="W211" i="6"/>
  <c r="W210" i="6" s="1"/>
  <c r="W209" i="6" s="1"/>
  <c r="W105" i="8"/>
  <c r="W104" i="8" s="1"/>
  <c r="W105" i="7"/>
  <c r="W104" i="7" s="1"/>
  <c r="X254" i="11"/>
  <c r="X250" i="11"/>
  <c r="X240" i="11"/>
  <c r="X217" i="11"/>
  <c r="X165" i="11"/>
  <c r="AI165" i="11" s="1"/>
  <c r="X161" i="11"/>
  <c r="AI161" i="11" s="1"/>
  <c r="X156" i="11"/>
  <c r="AH156" i="11" s="1"/>
  <c r="BO11" i="13"/>
  <c r="W211" i="5"/>
  <c r="W210" i="5" s="1"/>
  <c r="W209" i="5" s="1"/>
  <c r="W176" i="5"/>
  <c r="W105" i="5"/>
  <c r="W104" i="5" s="1"/>
  <c r="AG157" i="5"/>
  <c r="AG155" i="5" s="1"/>
  <c r="AD222" i="5"/>
  <c r="AA222" i="5"/>
  <c r="AA96" i="5"/>
  <c r="I75" i="5"/>
  <c r="D311" i="21" s="1"/>
  <c r="D310" i="22" s="1"/>
  <c r="I63" i="5"/>
  <c r="D218" i="21" s="1"/>
  <c r="D217" i="22" s="1"/>
  <c r="I51" i="5"/>
  <c r="I35" i="5"/>
  <c r="I10" i="5"/>
  <c r="BD7" i="5" s="1"/>
  <c r="X245" i="5"/>
  <c r="X224" i="5"/>
  <c r="X199" i="5"/>
  <c r="D319" i="23" s="1"/>
  <c r="X178" i="5"/>
  <c r="AH178" i="5" s="1"/>
  <c r="X160" i="5"/>
  <c r="AH160" i="5" s="1"/>
  <c r="X120" i="5"/>
  <c r="AI120" i="5" s="1"/>
  <c r="AD222" i="6"/>
  <c r="I81" i="6"/>
  <c r="I63" i="6"/>
  <c r="E218" i="21" s="1"/>
  <c r="E217" i="22" s="1"/>
  <c r="I45" i="6"/>
  <c r="Y187" i="6"/>
  <c r="Y185" i="6" s="1"/>
  <c r="Y96" i="6"/>
  <c r="G63" i="6"/>
  <c r="G45" i="6"/>
  <c r="X253" i="6"/>
  <c r="AI253" i="6" s="1"/>
  <c r="X245" i="6"/>
  <c r="X239" i="6"/>
  <c r="AH239" i="6" s="1"/>
  <c r="X224" i="6"/>
  <c r="X216" i="6"/>
  <c r="AI216" i="6" s="1"/>
  <c r="X203" i="6"/>
  <c r="AI203" i="6" s="1"/>
  <c r="X199" i="6"/>
  <c r="AI199" i="6" s="1"/>
  <c r="X189" i="6"/>
  <c r="X182" i="6"/>
  <c r="AI182" i="6" s="1"/>
  <c r="X178" i="6"/>
  <c r="AH178" i="6" s="1"/>
  <c r="X168" i="6"/>
  <c r="AI168" i="6" s="1"/>
  <c r="X160" i="6"/>
  <c r="AI160" i="6" s="1"/>
  <c r="X153" i="6"/>
  <c r="AH153" i="6" s="1"/>
  <c r="X134" i="6"/>
  <c r="AH134" i="6" s="1"/>
  <c r="X130" i="6"/>
  <c r="X126" i="6"/>
  <c r="X120" i="6"/>
  <c r="X116" i="6"/>
  <c r="AI116" i="6" s="1"/>
  <c r="X106" i="6"/>
  <c r="X99" i="6"/>
  <c r="X87" i="6"/>
  <c r="AI87" i="6" s="1"/>
  <c r="X253" i="9"/>
  <c r="AH253" i="9" s="1"/>
  <c r="X239" i="9"/>
  <c r="AH239" i="9" s="1"/>
  <c r="X224" i="9"/>
  <c r="X216" i="9"/>
  <c r="AH216" i="9" s="1"/>
  <c r="X203" i="9"/>
  <c r="AI203" i="9" s="1"/>
  <c r="X199" i="9"/>
  <c r="X182" i="9"/>
  <c r="AI182" i="9" s="1"/>
  <c r="X168" i="9"/>
  <c r="AI168" i="9" s="1"/>
  <c r="X134" i="9"/>
  <c r="X130" i="9"/>
  <c r="X126" i="9"/>
  <c r="X120" i="9"/>
  <c r="AH120" i="9" s="1"/>
  <c r="X99" i="9"/>
  <c r="AI99" i="9" s="1"/>
  <c r="X87" i="9"/>
  <c r="AH87" i="9" s="1"/>
  <c r="X139" i="11"/>
  <c r="AH139" i="11" s="1"/>
  <c r="X131" i="11"/>
  <c r="AJ131" i="11" s="1"/>
  <c r="X127" i="11"/>
  <c r="AH127" i="11" s="1"/>
  <c r="X121" i="11"/>
  <c r="AJ121" i="11" s="1"/>
  <c r="X117" i="11"/>
  <c r="X100" i="11"/>
  <c r="AJ100" i="11" s="1"/>
  <c r="X32" i="11"/>
  <c r="AH32" i="11" s="1"/>
  <c r="U35" i="12"/>
  <c r="L82" i="7"/>
  <c r="J82" i="8" s="1"/>
  <c r="L82" i="8" s="1"/>
  <c r="J82" i="9" s="1"/>
  <c r="L82" i="9" s="1"/>
  <c r="J82" i="10" s="1"/>
  <c r="L82" i="10" s="1"/>
  <c r="J82" i="11" s="1"/>
  <c r="L82" i="11" s="1"/>
  <c r="J82" i="12" s="1"/>
  <c r="L82" i="12" s="1"/>
  <c r="J82" i="13" s="1"/>
  <c r="L82" i="13" s="1"/>
  <c r="J82" i="14" s="1"/>
  <c r="L82" i="14" s="1"/>
  <c r="J82" i="15" s="1"/>
  <c r="L82" i="15" s="1"/>
  <c r="J82" i="16" s="1"/>
  <c r="L82" i="16" s="1"/>
  <c r="C57" i="8"/>
  <c r="C45" i="8"/>
  <c r="X254" i="7"/>
  <c r="AH254" i="7" s="1"/>
  <c r="X250" i="7"/>
  <c r="AH250" i="7" s="1"/>
  <c r="X246" i="7"/>
  <c r="X240" i="7"/>
  <c r="AJ240" i="7" s="1"/>
  <c r="X217" i="7"/>
  <c r="X165" i="7"/>
  <c r="AH165" i="7" s="1"/>
  <c r="X156" i="7"/>
  <c r="AI156" i="7" s="1"/>
  <c r="X127" i="7"/>
  <c r="AH127" i="7" s="1"/>
  <c r="X54" i="7"/>
  <c r="AH54" i="7" s="1"/>
  <c r="X32" i="7"/>
  <c r="AJ32" i="7" s="1"/>
  <c r="X28" i="7"/>
  <c r="AJ28" i="7" s="1"/>
  <c r="X253" i="11"/>
  <c r="AH253" i="11" s="1"/>
  <c r="X239" i="11"/>
  <c r="AH239" i="11" s="1"/>
  <c r="X224" i="11"/>
  <c r="U57" i="16"/>
  <c r="AB188" i="8"/>
  <c r="AD188" i="8" s="1"/>
  <c r="AB188" i="9" s="1"/>
  <c r="J68" i="8"/>
  <c r="L62" i="7"/>
  <c r="L50" i="7"/>
  <c r="J44" i="8"/>
  <c r="L44" i="8" s="1"/>
  <c r="X254" i="9"/>
  <c r="AI254" i="9" s="1"/>
  <c r="X250" i="9"/>
  <c r="X240" i="9"/>
  <c r="X217" i="9"/>
  <c r="X213" i="9"/>
  <c r="AH213" i="9" s="1"/>
  <c r="X183" i="9"/>
  <c r="AH183" i="9" s="1"/>
  <c r="X165" i="9"/>
  <c r="AI165" i="9" s="1"/>
  <c r="X156" i="9"/>
  <c r="X100" i="9"/>
  <c r="AJ100" i="9" s="1"/>
  <c r="X32" i="9"/>
  <c r="AI32" i="9" s="1"/>
  <c r="X253" i="7"/>
  <c r="AI253" i="7" s="1"/>
  <c r="X239" i="7"/>
  <c r="X224" i="7"/>
  <c r="AI224" i="7" s="1"/>
  <c r="X216" i="7"/>
  <c r="X203" i="7"/>
  <c r="AI203" i="7" s="1"/>
  <c r="X199" i="7"/>
  <c r="X182" i="7"/>
  <c r="AJ182" i="7" s="1"/>
  <c r="X168" i="7"/>
  <c r="X160" i="7"/>
  <c r="AI160" i="7" s="1"/>
  <c r="X153" i="7"/>
  <c r="AH153" i="7" s="1"/>
  <c r="X148" i="7"/>
  <c r="X134" i="7"/>
  <c r="AI134" i="7" s="1"/>
  <c r="X130" i="7"/>
  <c r="AH130" i="7" s="1"/>
  <c r="X126" i="7"/>
  <c r="AI126" i="7" s="1"/>
  <c r="X120" i="7"/>
  <c r="X116" i="7"/>
  <c r="AI116" i="7" s="1"/>
  <c r="X99" i="7"/>
  <c r="AI99" i="7" s="1"/>
  <c r="X87" i="7"/>
  <c r="AH87" i="7" s="1"/>
  <c r="X77" i="7"/>
  <c r="AH77" i="7" s="1"/>
  <c r="X68" i="7"/>
  <c r="X53" i="7"/>
  <c r="AH53" i="7" s="1"/>
  <c r="X41" i="7"/>
  <c r="AH41" i="7" s="1"/>
  <c r="X31" i="7"/>
  <c r="AI31" i="7" s="1"/>
  <c r="X23" i="7"/>
  <c r="AH23" i="7" s="1"/>
  <c r="X18" i="7"/>
  <c r="E42" i="7"/>
  <c r="I78" i="5"/>
  <c r="D342" i="21" s="1"/>
  <c r="D341" i="22" s="1"/>
  <c r="C72" i="16"/>
  <c r="I69" i="6"/>
  <c r="E249" i="21" s="1"/>
  <c r="E248" i="22" s="1"/>
  <c r="G69" i="6"/>
  <c r="L69" i="5"/>
  <c r="D249" i="22" s="1"/>
  <c r="J69" i="7"/>
  <c r="J69" i="6"/>
  <c r="L69" i="6"/>
  <c r="E249" i="22" s="1"/>
  <c r="D69" i="5"/>
  <c r="F70" i="5"/>
  <c r="M70" i="5" s="1"/>
  <c r="F70" i="7"/>
  <c r="N70" i="7" s="1"/>
  <c r="C63" i="16"/>
  <c r="L63" i="5"/>
  <c r="D218" i="22" s="1"/>
  <c r="L63" i="6"/>
  <c r="E218" i="22" s="1"/>
  <c r="J63" i="6"/>
  <c r="C60" i="16"/>
  <c r="C42" i="16"/>
  <c r="BD11" i="10"/>
  <c r="BD11" i="7"/>
  <c r="AW8" i="5"/>
  <c r="BD11" i="13"/>
  <c r="BD11" i="11"/>
  <c r="BD11" i="5"/>
  <c r="I25" i="5"/>
  <c r="C25" i="16"/>
  <c r="J22" i="6"/>
  <c r="L22" i="5"/>
  <c r="AX7" i="5"/>
  <c r="E22" i="5"/>
  <c r="F24" i="5"/>
  <c r="AD91" i="5"/>
  <c r="AD91" i="6"/>
  <c r="AB91" i="6"/>
  <c r="AA91" i="6"/>
  <c r="AJ93" i="5"/>
  <c r="AA83" i="5"/>
  <c r="W83" i="5"/>
  <c r="X88" i="9"/>
  <c r="AJ88" i="9" s="1"/>
  <c r="X88" i="6"/>
  <c r="AI88" i="6" s="1"/>
  <c r="X88" i="7"/>
  <c r="AJ88" i="7" s="1"/>
  <c r="X88" i="5"/>
  <c r="AI88" i="5" s="1"/>
  <c r="X88" i="8"/>
  <c r="AJ88" i="8" s="1"/>
  <c r="X88" i="11"/>
  <c r="AJ88" i="11" s="1"/>
  <c r="X88" i="12"/>
  <c r="X88" i="13"/>
  <c r="AJ88" i="13" s="1"/>
  <c r="X88" i="14"/>
  <c r="AH88" i="14" s="1"/>
  <c r="X88" i="15"/>
  <c r="AH88" i="15" s="1"/>
  <c r="X84" i="5"/>
  <c r="AH84" i="5" s="1"/>
  <c r="X84" i="6"/>
  <c r="AH84" i="6" s="1"/>
  <c r="AD69" i="5"/>
  <c r="AD65" i="5" s="1"/>
  <c r="AD69" i="6"/>
  <c r="AD65" i="6" s="1"/>
  <c r="AB69" i="6"/>
  <c r="AB65" i="6" s="1"/>
  <c r="W69" i="5"/>
  <c r="W65" i="5" s="1"/>
  <c r="W69" i="6"/>
  <c r="W65" i="6" s="1"/>
  <c r="W69" i="7"/>
  <c r="W65" i="7" s="1"/>
  <c r="X74" i="5"/>
  <c r="AJ74" i="5" s="1"/>
  <c r="X74" i="6"/>
  <c r="AI74" i="6" s="1"/>
  <c r="AJ72" i="5"/>
  <c r="AA69" i="5"/>
  <c r="AA65" i="5" s="1"/>
  <c r="X70" i="8"/>
  <c r="V69" i="5"/>
  <c r="V65" i="5" s="1"/>
  <c r="X70" i="5"/>
  <c r="X70" i="6"/>
  <c r="AH70" i="6" s="1"/>
  <c r="AI67" i="5"/>
  <c r="W58" i="6"/>
  <c r="W57" i="6" s="1"/>
  <c r="AA49" i="5"/>
  <c r="AA49" i="6"/>
  <c r="Y49" i="6"/>
  <c r="X54" i="8"/>
  <c r="AI54" i="8" s="1"/>
  <c r="X54" i="5"/>
  <c r="AI54" i="5" s="1"/>
  <c r="X54" i="6"/>
  <c r="AJ54" i="6" s="1"/>
  <c r="X54" i="9"/>
  <c r="AJ54" i="9" s="1"/>
  <c r="X54" i="11"/>
  <c r="AH54" i="11" s="1"/>
  <c r="X54" i="12"/>
  <c r="X54" i="13"/>
  <c r="AJ54" i="13" s="1"/>
  <c r="X54" i="14"/>
  <c r="AH54" i="14" s="1"/>
  <c r="X54" i="15"/>
  <c r="AH54" i="15" s="1"/>
  <c r="AD49" i="5"/>
  <c r="AB49" i="6"/>
  <c r="AD49" i="6"/>
  <c r="X53" i="10"/>
  <c r="W49" i="5"/>
  <c r="X50" i="8"/>
  <c r="AH50" i="8" s="1"/>
  <c r="X50" i="5"/>
  <c r="X50" i="6"/>
  <c r="AI50" i="6" s="1"/>
  <c r="V49" i="5"/>
  <c r="AI47" i="6"/>
  <c r="AH47" i="6"/>
  <c r="AD44" i="5"/>
  <c r="AD44" i="6"/>
  <c r="AB44" i="6"/>
  <c r="AG44" i="6"/>
  <c r="AA44" i="5"/>
  <c r="X45" i="5"/>
  <c r="AI45" i="5" s="1"/>
  <c r="X45" i="6"/>
  <c r="X45" i="9"/>
  <c r="AJ45" i="9" s="1"/>
  <c r="X45" i="11"/>
  <c r="X45" i="12"/>
  <c r="X45" i="13"/>
  <c r="AI45" i="13" s="1"/>
  <c r="X45" i="14"/>
  <c r="AI45" i="14" s="1"/>
  <c r="X45" i="15"/>
  <c r="AD35" i="5"/>
  <c r="AG35" i="5"/>
  <c r="AA35" i="5"/>
  <c r="V35" i="5"/>
  <c r="AA20" i="5"/>
  <c r="AA16" i="5" s="1"/>
  <c r="X28" i="5"/>
  <c r="AH28" i="5" s="1"/>
  <c r="V20" i="5"/>
  <c r="V16" i="5" s="1"/>
  <c r="X28" i="6"/>
  <c r="AJ28" i="6" s="1"/>
  <c r="X28" i="9"/>
  <c r="AJ28" i="9" s="1"/>
  <c r="X28" i="11"/>
  <c r="X28" i="12"/>
  <c r="X28" i="13"/>
  <c r="AJ28" i="13" s="1"/>
  <c r="X28" i="14"/>
  <c r="AJ28" i="14" s="1"/>
  <c r="X28" i="15"/>
  <c r="AI28" i="15" s="1"/>
  <c r="X246" i="5"/>
  <c r="AH246" i="5" s="1"/>
  <c r="X246" i="6"/>
  <c r="X246" i="9"/>
  <c r="X246" i="11"/>
  <c r="X246" i="12"/>
  <c r="X246" i="13"/>
  <c r="X246" i="14"/>
  <c r="X246" i="15"/>
  <c r="AA235" i="5"/>
  <c r="AA234" i="5" s="1"/>
  <c r="X236" i="5"/>
  <c r="D509" i="23" s="1"/>
  <c r="X236" i="6"/>
  <c r="V235" i="5"/>
  <c r="V234" i="5" s="1"/>
  <c r="AD20" i="6"/>
  <c r="AD16" i="6" s="1"/>
  <c r="AB20" i="6"/>
  <c r="AB16" i="6" s="1"/>
  <c r="AB20" i="7"/>
  <c r="AB16" i="7" s="1"/>
  <c r="AD20" i="5"/>
  <c r="AD16" i="5" s="1"/>
  <c r="AA205" i="5"/>
  <c r="AD197" i="5"/>
  <c r="D289" i="23" s="1"/>
  <c r="D279" i="24" s="1"/>
  <c r="AA197" i="5"/>
  <c r="D288" i="23" s="1"/>
  <c r="V197" i="5"/>
  <c r="V196" i="5" s="1"/>
  <c r="V195" i="5" s="1"/>
  <c r="AA176" i="6"/>
  <c r="Y176" i="6"/>
  <c r="BO31" i="5"/>
  <c r="BI15" i="5" s="1"/>
  <c r="W176" i="6"/>
  <c r="X183" i="5"/>
  <c r="AJ183" i="5" s="1"/>
  <c r="X183" i="6"/>
  <c r="AH183" i="6" s="1"/>
  <c r="X183" i="8"/>
  <c r="AH183" i="8" s="1"/>
  <c r="X183" i="7"/>
  <c r="AI183" i="7" s="1"/>
  <c r="X183" i="11"/>
  <c r="X183" i="12"/>
  <c r="X183" i="13"/>
  <c r="AI183" i="13" s="1"/>
  <c r="U170" i="5"/>
  <c r="BP23" i="5"/>
  <c r="AD176" i="5"/>
  <c r="BP23" i="11"/>
  <c r="BP23" i="10"/>
  <c r="BP23" i="9"/>
  <c r="BP23" i="8"/>
  <c r="BO23" i="8"/>
  <c r="BO23" i="7"/>
  <c r="AA176" i="5"/>
  <c r="U172" i="16"/>
  <c r="AG172" i="5"/>
  <c r="X173" i="6"/>
  <c r="BP31" i="5"/>
  <c r="BJ15" i="5" s="1"/>
  <c r="AA157" i="6"/>
  <c r="AA155" i="6" s="1"/>
  <c r="W157" i="5"/>
  <c r="W155" i="5" s="1"/>
  <c r="W157" i="7"/>
  <c r="W155" i="7" s="1"/>
  <c r="W157" i="6"/>
  <c r="W155" i="6" s="1"/>
  <c r="X161" i="5"/>
  <c r="X161" i="13"/>
  <c r="AI161" i="13" s="1"/>
  <c r="X161" i="14"/>
  <c r="AI161" i="14" s="1"/>
  <c r="X161" i="15"/>
  <c r="AI161" i="15" s="1"/>
  <c r="V157" i="5"/>
  <c r="V155" i="5" s="1"/>
  <c r="X161" i="9"/>
  <c r="AI161" i="9" s="1"/>
  <c r="X161" i="8"/>
  <c r="X161" i="7"/>
  <c r="AI161" i="7" s="1"/>
  <c r="AD157" i="5"/>
  <c r="AD155" i="5" s="1"/>
  <c r="Y157" i="6"/>
  <c r="Y155" i="6" s="1"/>
  <c r="AA157" i="5"/>
  <c r="AA155" i="5" s="1"/>
  <c r="AE156" i="13"/>
  <c r="AG156" i="13" s="1"/>
  <c r="AE156" i="14" s="1"/>
  <c r="AG156" i="14" s="1"/>
  <c r="AE156" i="15" s="1"/>
  <c r="AG156" i="15" s="1"/>
  <c r="AE156" i="16" s="1"/>
  <c r="AG156" i="16" s="1"/>
  <c r="T10" i="18" s="1"/>
  <c r="X153" i="12"/>
  <c r="AH153" i="12" s="1"/>
  <c r="X153" i="9"/>
  <c r="X153" i="10"/>
  <c r="AH153" i="10" s="1"/>
  <c r="AG149" i="5"/>
  <c r="AG147" i="5" s="1"/>
  <c r="BQ16" i="5"/>
  <c r="F40" i="20" s="1"/>
  <c r="W149" i="9"/>
  <c r="W147" i="9" s="1"/>
  <c r="W149" i="6"/>
  <c r="W147" i="6" s="1"/>
  <c r="W149" i="8"/>
  <c r="W147" i="8" s="1"/>
  <c r="X150" i="6"/>
  <c r="X150" i="8"/>
  <c r="AJ150" i="8" s="1"/>
  <c r="X150" i="5"/>
  <c r="AI150" i="5" s="1"/>
  <c r="X150" i="7"/>
  <c r="X148" i="5"/>
  <c r="X148" i="6"/>
  <c r="X148" i="8"/>
  <c r="X148" i="9"/>
  <c r="X148" i="10"/>
  <c r="X139" i="9"/>
  <c r="AJ139" i="9" s="1"/>
  <c r="X139" i="13"/>
  <c r="AJ139" i="13" s="1"/>
  <c r="X139" i="14"/>
  <c r="AJ139" i="14" s="1"/>
  <c r="X139" i="15"/>
  <c r="AI139" i="15" s="1"/>
  <c r="X139" i="6"/>
  <c r="AJ139" i="6" s="1"/>
  <c r="X139" i="8"/>
  <c r="AI139" i="8" s="1"/>
  <c r="X139" i="5"/>
  <c r="AI139" i="5" s="1"/>
  <c r="X139" i="7"/>
  <c r="AI133" i="5"/>
  <c r="AJ133" i="5"/>
  <c r="W123" i="5"/>
  <c r="X131" i="6"/>
  <c r="AI131" i="6" s="1"/>
  <c r="X131" i="8"/>
  <c r="AI131" i="8" s="1"/>
  <c r="X131" i="9"/>
  <c r="AJ131" i="9" s="1"/>
  <c r="X131" i="15"/>
  <c r="X131" i="5"/>
  <c r="AJ131" i="5" s="1"/>
  <c r="X131" i="13"/>
  <c r="AJ131" i="13" s="1"/>
  <c r="X131" i="14"/>
  <c r="X131" i="16"/>
  <c r="V123" i="5"/>
  <c r="X131" i="7"/>
  <c r="AI131" i="7" s="1"/>
  <c r="W114" i="5"/>
  <c r="X121" i="6"/>
  <c r="AJ121" i="6" s="1"/>
  <c r="X121" i="8"/>
  <c r="AH121" i="8" s="1"/>
  <c r="X121" i="5"/>
  <c r="AH121" i="5" s="1"/>
  <c r="X121" i="13"/>
  <c r="AJ121" i="13" s="1"/>
  <c r="X121" i="14"/>
  <c r="AH121" i="14" s="1"/>
  <c r="X121" i="15"/>
  <c r="AH121" i="15" s="1"/>
  <c r="X121" i="9"/>
  <c r="AH121" i="9" s="1"/>
  <c r="X121" i="7"/>
  <c r="AA114" i="5"/>
  <c r="W114" i="6"/>
  <c r="X117" i="8"/>
  <c r="X117" i="13"/>
  <c r="X117" i="14"/>
  <c r="X117" i="15"/>
  <c r="X117" i="7"/>
  <c r="AD114" i="5"/>
  <c r="X116" i="8"/>
  <c r="AI116" i="8" s="1"/>
  <c r="X116" i="9"/>
  <c r="AI116" i="9" s="1"/>
  <c r="X116" i="5"/>
  <c r="AI116" i="5" s="1"/>
  <c r="X116" i="10"/>
  <c r="AI116" i="10" s="1"/>
  <c r="AG105" i="5"/>
  <c r="AG104" i="5" s="1"/>
  <c r="V105" i="5"/>
  <c r="V104" i="5" s="1"/>
  <c r="U105" i="12"/>
  <c r="U104" i="12" s="1"/>
  <c r="AD105" i="5"/>
  <c r="AD104" i="5" s="1"/>
  <c r="AD105" i="6"/>
  <c r="AD104" i="6" s="1"/>
  <c r="AB105" i="6"/>
  <c r="AB104" i="6" s="1"/>
  <c r="X106" i="5"/>
  <c r="AH106" i="5" s="1"/>
  <c r="X106" i="9"/>
  <c r="X106" i="7"/>
  <c r="AI106" i="7" s="1"/>
  <c r="W96" i="8"/>
  <c r="W96" i="5"/>
  <c r="W96" i="9"/>
  <c r="X100" i="8"/>
  <c r="AH100" i="8" s="1"/>
  <c r="X100" i="7"/>
  <c r="AH100" i="7" s="1"/>
  <c r="X100" i="5"/>
  <c r="AJ100" i="5" s="1"/>
  <c r="X100" i="13"/>
  <c r="AJ100" i="13" s="1"/>
  <c r="X100" i="14"/>
  <c r="AJ100" i="14" s="1"/>
  <c r="X100" i="15"/>
  <c r="V96" i="5"/>
  <c r="AF196" i="9"/>
  <c r="BQ28" i="9" s="1"/>
  <c r="J52" i="20" s="1"/>
  <c r="AC43" i="14"/>
  <c r="AC14" i="14" s="1"/>
  <c r="AC90" i="10"/>
  <c r="AC63" i="10" s="1"/>
  <c r="BQ17" i="15"/>
  <c r="P41" i="20" s="1"/>
  <c r="BQ17" i="11"/>
  <c r="L41" i="20" s="1"/>
  <c r="AF220" i="12"/>
  <c r="BQ30" i="12" s="1"/>
  <c r="BK14" i="12" s="1"/>
  <c r="AC232" i="16"/>
  <c r="AT6" i="14"/>
  <c r="AL220" i="16"/>
  <c r="AL90" i="16"/>
  <c r="AL63" i="16" s="1"/>
  <c r="Z145" i="9"/>
  <c r="AM112" i="9"/>
  <c r="AB112" i="5"/>
  <c r="BQ17" i="8"/>
  <c r="I41" i="20" s="1"/>
  <c r="AI143" i="5"/>
  <c r="AH198" i="5"/>
  <c r="AH167" i="5"/>
  <c r="BQ12" i="5"/>
  <c r="F36" i="20" s="1"/>
  <c r="F33" i="20" s="1"/>
  <c r="BQ14" i="5"/>
  <c r="F38" i="20" s="1"/>
  <c r="C66" i="6"/>
  <c r="C54" i="6"/>
  <c r="C48" i="6"/>
  <c r="C42" i="6"/>
  <c r="C45" i="7"/>
  <c r="U141" i="13"/>
  <c r="BQ14" i="11"/>
  <c r="L38" i="20" s="1"/>
  <c r="AL170" i="11"/>
  <c r="AW4" i="12"/>
  <c r="AC43" i="16"/>
  <c r="AC14" i="16" s="1"/>
  <c r="AC43" i="10"/>
  <c r="AC14" i="10" s="1"/>
  <c r="AF112" i="14"/>
  <c r="AF112" i="12"/>
  <c r="Z43" i="8"/>
  <c r="Z14" i="8" s="1"/>
  <c r="Z232" i="10"/>
  <c r="AM145" i="11"/>
  <c r="BH5" i="12"/>
  <c r="AT21" i="7"/>
  <c r="AL112" i="15"/>
  <c r="AL220" i="13"/>
  <c r="AL193" i="6"/>
  <c r="AL112" i="6"/>
  <c r="AM90" i="11"/>
  <c r="AM63" i="11" s="1"/>
  <c r="AM145" i="9"/>
  <c r="AM170" i="11"/>
  <c r="AM220" i="15"/>
  <c r="AM220" i="7"/>
  <c r="AF43" i="14"/>
  <c r="AF14" i="14" s="1"/>
  <c r="AH248" i="5"/>
  <c r="AH223" i="5"/>
  <c r="Z232" i="6"/>
  <c r="C45" i="6"/>
  <c r="C54" i="10"/>
  <c r="U235" i="16"/>
  <c r="U234" i="16" s="1"/>
  <c r="U222" i="16"/>
  <c r="U187" i="16"/>
  <c r="U185" i="16" s="1"/>
  <c r="U105" i="16"/>
  <c r="U104" i="16" s="1"/>
  <c r="U96" i="16"/>
  <c r="U91" i="16"/>
  <c r="U49" i="16"/>
  <c r="AJ223" i="5"/>
  <c r="AJ198" i="5"/>
  <c r="AJ47" i="5"/>
  <c r="BQ12" i="6"/>
  <c r="G36" i="20" s="1"/>
  <c r="G33" i="20" s="1"/>
  <c r="AC43" i="6"/>
  <c r="AC14" i="6" s="1"/>
  <c r="U83" i="8"/>
  <c r="U172" i="9"/>
  <c r="C51" i="9"/>
  <c r="C48" i="7"/>
  <c r="AH129" i="5"/>
  <c r="AJ229" i="5"/>
  <c r="AI229" i="5"/>
  <c r="AH152" i="5"/>
  <c r="AJ152" i="5"/>
  <c r="AI80" i="5"/>
  <c r="AJ80" i="5"/>
  <c r="BK15" i="5"/>
  <c r="AM112" i="10"/>
  <c r="BC5" i="5"/>
  <c r="BE3" i="5"/>
  <c r="BK3" i="5" s="1"/>
  <c r="BQ3" i="5" s="1"/>
  <c r="BN5" i="5" s="1"/>
  <c r="AW19" i="5"/>
  <c r="AS6" i="10"/>
  <c r="AS21" i="10"/>
  <c r="AT21" i="10"/>
  <c r="AM196" i="13"/>
  <c r="AM195" i="13" s="1"/>
  <c r="AM193" i="13" s="1"/>
  <c r="AM196" i="9"/>
  <c r="AM195" i="9" s="1"/>
  <c r="AM193" i="9" s="1"/>
  <c r="AJ129" i="5"/>
  <c r="AI252" i="5"/>
  <c r="AI152" i="5"/>
  <c r="AH229" i="5"/>
  <c r="AW19" i="10"/>
  <c r="BH5" i="10"/>
  <c r="AM193" i="15"/>
  <c r="V3" i="5"/>
  <c r="AM170" i="15"/>
  <c r="N34" i="20"/>
  <c r="BR10" i="16"/>
  <c r="Q35" i="20"/>
  <c r="R35" i="20" s="1"/>
  <c r="BR11" i="16"/>
  <c r="AJ202" i="5"/>
  <c r="AI52" i="5"/>
  <c r="AH52" i="5"/>
  <c r="AJ52" i="5"/>
  <c r="AJ30" i="5"/>
  <c r="AI30" i="5"/>
  <c r="N34" i="5"/>
  <c r="M34" i="5"/>
  <c r="AL170" i="7"/>
  <c r="AW4" i="16"/>
  <c r="BH5" i="16"/>
  <c r="AJ3" i="16"/>
  <c r="BE3" i="16"/>
  <c r="BK3" i="16" s="1"/>
  <c r="BQ3" i="16" s="1"/>
  <c r="AW19" i="16"/>
  <c r="AS21" i="14"/>
  <c r="AT21" i="14"/>
  <c r="AS6" i="14"/>
  <c r="AE33" i="16"/>
  <c r="AG33" i="16" s="1"/>
  <c r="AE165" i="13"/>
  <c r="AG165" i="13" s="1"/>
  <c r="AE165" i="14" s="1"/>
  <c r="AW4" i="5"/>
  <c r="AF14" i="11"/>
  <c r="AF112" i="13"/>
  <c r="AC112" i="10"/>
  <c r="AC232" i="14"/>
  <c r="Z90" i="14"/>
  <c r="Z63" i="14" s="1"/>
  <c r="AM90" i="10"/>
  <c r="AM63" i="10" s="1"/>
  <c r="AM90" i="14"/>
  <c r="AM63" i="14" s="1"/>
  <c r="AM170" i="9"/>
  <c r="AT6" i="10"/>
  <c r="AF196" i="8"/>
  <c r="AF196" i="15"/>
  <c r="AF195" i="15" s="1"/>
  <c r="AF193" i="15" s="1"/>
  <c r="AC43" i="11"/>
  <c r="AC14" i="11" s="1"/>
  <c r="BQ14" i="13"/>
  <c r="N38" i="20" s="1"/>
  <c r="Z145" i="14"/>
  <c r="AM170" i="8"/>
  <c r="AM170" i="16"/>
  <c r="AM220" i="6"/>
  <c r="AM220" i="14"/>
  <c r="C1" i="6"/>
  <c r="AL43" i="14"/>
  <c r="AL14" i="14" s="1"/>
  <c r="AL112" i="11"/>
  <c r="AL220" i="10"/>
  <c r="AL170" i="8"/>
  <c r="AL220" i="6"/>
  <c r="U243" i="8"/>
  <c r="U211" i="8"/>
  <c r="U210" i="8" s="1"/>
  <c r="U209" i="8" s="1"/>
  <c r="U197" i="8"/>
  <c r="U196" i="8" s="1"/>
  <c r="U195" i="8" s="1"/>
  <c r="U149" i="8"/>
  <c r="U147" i="8" s="1"/>
  <c r="U114" i="8"/>
  <c r="AG173" i="7"/>
  <c r="AE173" i="8" s="1"/>
  <c r="U58" i="11"/>
  <c r="U57" i="11" s="1"/>
  <c r="AF196" i="13"/>
  <c r="AC90" i="16"/>
  <c r="AC63" i="16" s="1"/>
  <c r="AC90" i="11"/>
  <c r="AC63" i="11" s="1"/>
  <c r="BQ16" i="10"/>
  <c r="K40" i="20" s="1"/>
  <c r="AF145" i="13"/>
  <c r="AF145" i="11"/>
  <c r="AF145" i="9"/>
  <c r="AC196" i="15"/>
  <c r="AC195" i="15" s="1"/>
  <c r="AC193" i="15" s="1"/>
  <c r="AF220" i="11"/>
  <c r="BQ30" i="11" s="1"/>
  <c r="BK14" i="11" s="1"/>
  <c r="AF232" i="9"/>
  <c r="BQ29" i="9" s="1"/>
  <c r="J53" i="20" s="1"/>
  <c r="Z196" i="11"/>
  <c r="Z195" i="11" s="1"/>
  <c r="Z193" i="11" s="1"/>
  <c r="AM196" i="5"/>
  <c r="AM195" i="5" s="1"/>
  <c r="AM193" i="5" s="1"/>
  <c r="AR21" i="11"/>
  <c r="AT6" i="15"/>
  <c r="Y145" i="5"/>
  <c r="AM232" i="9"/>
  <c r="U105" i="6"/>
  <c r="U104" i="6" s="1"/>
  <c r="U187" i="7"/>
  <c r="U185" i="7" s="1"/>
  <c r="Y229" i="10"/>
  <c r="AA223" i="7"/>
  <c r="AH223" i="7" s="1"/>
  <c r="Y222" i="7"/>
  <c r="Y215" i="10"/>
  <c r="Y198" i="10"/>
  <c r="AA188" i="7"/>
  <c r="Y187" i="7"/>
  <c r="Y185" i="7" s="1"/>
  <c r="Y177" i="10"/>
  <c r="Y152" i="10"/>
  <c r="AA152" i="10" s="1"/>
  <c r="Y152" i="11" s="1"/>
  <c r="AA152" i="11" s="1"/>
  <c r="Y152" i="12" s="1"/>
  <c r="AA152" i="12" s="1"/>
  <c r="Y152" i="13" s="1"/>
  <c r="AA152" i="13" s="1"/>
  <c r="Y152" i="14" s="1"/>
  <c r="AA152" i="14" s="1"/>
  <c r="Y152" i="15" s="1"/>
  <c r="AA152" i="15" s="1"/>
  <c r="Y152" i="16" s="1"/>
  <c r="AA152" i="16" s="1"/>
  <c r="AA143" i="7"/>
  <c r="Y141" i="7"/>
  <c r="Y115" i="10"/>
  <c r="Y98" i="10"/>
  <c r="AA98" i="10" s="1"/>
  <c r="Y98" i="11" s="1"/>
  <c r="AA98" i="11" s="1"/>
  <c r="Y98" i="12" s="1"/>
  <c r="AA98" i="12" s="1"/>
  <c r="Y98" i="13" s="1"/>
  <c r="AA98" i="13" s="1"/>
  <c r="Y98" i="14" s="1"/>
  <c r="AA98" i="14" s="1"/>
  <c r="Y98" i="15" s="1"/>
  <c r="AA98" i="15" s="1"/>
  <c r="Y98" i="16" s="1"/>
  <c r="AA98" i="16" s="1"/>
  <c r="AA93" i="7"/>
  <c r="AH93" i="7" s="1"/>
  <c r="Y91" i="7"/>
  <c r="Y59" i="10"/>
  <c r="AA52" i="7"/>
  <c r="Y49" i="7"/>
  <c r="Y47" i="10"/>
  <c r="Y36" i="10"/>
  <c r="AA36" i="10" s="1"/>
  <c r="Y36" i="11" s="1"/>
  <c r="AA36" i="11" s="1"/>
  <c r="Y36" i="12" s="1"/>
  <c r="AA36" i="12" s="1"/>
  <c r="Y36" i="13" s="1"/>
  <c r="AA36" i="13" s="1"/>
  <c r="Y36" i="14" s="1"/>
  <c r="AA36" i="14" s="1"/>
  <c r="Y36" i="15" s="1"/>
  <c r="AA36" i="15" s="1"/>
  <c r="Y36" i="16" s="1"/>
  <c r="AA36" i="16" s="1"/>
  <c r="AH36" i="9"/>
  <c r="I50" i="7"/>
  <c r="G48" i="7"/>
  <c r="I44" i="7"/>
  <c r="G42" i="7"/>
  <c r="U243" i="16"/>
  <c r="U176" i="16"/>
  <c r="U123" i="16"/>
  <c r="U69" i="16"/>
  <c r="U65" i="16" s="1"/>
  <c r="U20" i="16"/>
  <c r="U16" i="16" s="1"/>
  <c r="W238" i="8"/>
  <c r="W229" i="10"/>
  <c r="W223" i="8"/>
  <c r="W222" i="7"/>
  <c r="W215" i="8"/>
  <c r="X215" i="8" s="1"/>
  <c r="W211" i="7"/>
  <c r="W210" i="7" s="1"/>
  <c r="W209" i="7" s="1"/>
  <c r="W198" i="8"/>
  <c r="X198" i="8" s="1"/>
  <c r="W197" i="7"/>
  <c r="W188" i="11"/>
  <c r="W188" i="12" s="1"/>
  <c r="AG149" i="6"/>
  <c r="AE44" i="6"/>
  <c r="Y222" i="6"/>
  <c r="AD58" i="7"/>
  <c r="AD57" i="7" s="1"/>
  <c r="X202" i="8"/>
  <c r="U187" i="8"/>
  <c r="U185" i="8" s="1"/>
  <c r="AH152" i="8"/>
  <c r="AH129" i="8"/>
  <c r="X256" i="9"/>
  <c r="AH256" i="9" s="1"/>
  <c r="X252" i="9"/>
  <c r="X248" i="9"/>
  <c r="AH248" i="9" s="1"/>
  <c r="X202" i="9"/>
  <c r="AH202" i="9" s="1"/>
  <c r="X181" i="9"/>
  <c r="AI181" i="9" s="1"/>
  <c r="X167" i="9"/>
  <c r="X163" i="9"/>
  <c r="AJ163" i="9" s="1"/>
  <c r="X159" i="9"/>
  <c r="AI159" i="9" s="1"/>
  <c r="X152" i="9"/>
  <c r="AH152" i="9" s="1"/>
  <c r="X137" i="9"/>
  <c r="AH137" i="9" s="1"/>
  <c r="X129" i="9"/>
  <c r="X125" i="9"/>
  <c r="X119" i="9"/>
  <c r="AH119" i="9" s="1"/>
  <c r="X98" i="9"/>
  <c r="X80" i="9"/>
  <c r="X76" i="9"/>
  <c r="AI76" i="9" s="1"/>
  <c r="X72" i="9"/>
  <c r="AI72" i="9" s="1"/>
  <c r="AH22" i="9"/>
  <c r="C42" i="9"/>
  <c r="W157" i="9"/>
  <c r="W155" i="9" s="1"/>
  <c r="W149" i="7"/>
  <c r="W147" i="7" s="1"/>
  <c r="W58" i="7"/>
  <c r="W57" i="7" s="1"/>
  <c r="C45" i="10"/>
  <c r="W157" i="10"/>
  <c r="W155" i="10" s="1"/>
  <c r="X47" i="14"/>
  <c r="X40" i="14"/>
  <c r="AH40" i="14" s="1"/>
  <c r="X36" i="14"/>
  <c r="X30" i="14"/>
  <c r="AI30" i="14" s="1"/>
  <c r="X26" i="14"/>
  <c r="AI26" i="14" s="1"/>
  <c r="X22" i="14"/>
  <c r="AH22" i="14" s="1"/>
  <c r="X17" i="14"/>
  <c r="AI17" i="14" s="1"/>
  <c r="AD143" i="10"/>
  <c r="AB143" i="11" s="1"/>
  <c r="W177" i="8"/>
  <c r="W176" i="7"/>
  <c r="W152" i="11"/>
  <c r="X152" i="11" s="1"/>
  <c r="W149" i="10"/>
  <c r="W147" i="10" s="1"/>
  <c r="W143" i="8"/>
  <c r="W141" i="7"/>
  <c r="W115" i="8"/>
  <c r="X115" i="8" s="1"/>
  <c r="AI115" i="8" s="1"/>
  <c r="W114" i="7"/>
  <c r="W98" i="11"/>
  <c r="X98" i="11" s="1"/>
  <c r="W96" i="10"/>
  <c r="W93" i="8"/>
  <c r="X93" i="8" s="1"/>
  <c r="W86" i="8"/>
  <c r="E79" i="8"/>
  <c r="E73" i="8"/>
  <c r="E55" i="8"/>
  <c r="E49" i="8"/>
  <c r="V223" i="8"/>
  <c r="V59" i="11"/>
  <c r="D73" i="8"/>
  <c r="D61" i="8"/>
  <c r="C35" i="8"/>
  <c r="C22" i="8"/>
  <c r="W96" i="7"/>
  <c r="X47" i="15"/>
  <c r="X40" i="15"/>
  <c r="AH40" i="15" s="1"/>
  <c r="X36" i="15"/>
  <c r="X30" i="15"/>
  <c r="AH30" i="15" s="1"/>
  <c r="X26" i="15"/>
  <c r="AI26" i="15" s="1"/>
  <c r="F34" i="10"/>
  <c r="M34" i="10" s="1"/>
  <c r="F27" i="10"/>
  <c r="F15" i="10"/>
  <c r="M15" i="10" s="1"/>
  <c r="C22" i="11"/>
  <c r="F27" i="13"/>
  <c r="F15" i="13"/>
  <c r="M15" i="13" s="1"/>
  <c r="X30" i="7"/>
  <c r="AH30" i="7" s="1"/>
  <c r="X26" i="7"/>
  <c r="AI26" i="7" s="1"/>
  <c r="X22" i="7"/>
  <c r="X17" i="7"/>
  <c r="AJ17" i="7" s="1"/>
  <c r="F73" i="7"/>
  <c r="M73" i="7" s="1"/>
  <c r="F61" i="7"/>
  <c r="M61" i="7" s="1"/>
  <c r="F34" i="7"/>
  <c r="F27" i="7"/>
  <c r="F15" i="7"/>
  <c r="M15" i="7" s="1"/>
  <c r="X256" i="10"/>
  <c r="AH256" i="10" s="1"/>
  <c r="X252" i="10"/>
  <c r="X248" i="10"/>
  <c r="AI248" i="10" s="1"/>
  <c r="X202" i="10"/>
  <c r="AH202" i="10" s="1"/>
  <c r="X181" i="10"/>
  <c r="AH181" i="10" s="1"/>
  <c r="X167" i="10"/>
  <c r="X163" i="10"/>
  <c r="AH163" i="10" s="1"/>
  <c r="X159" i="10"/>
  <c r="X152" i="10"/>
  <c r="AI152" i="10" s="1"/>
  <c r="X137" i="10"/>
  <c r="AH137" i="10" s="1"/>
  <c r="X129" i="10"/>
  <c r="X125" i="10"/>
  <c r="AJ125" i="10" s="1"/>
  <c r="X119" i="10"/>
  <c r="AH119" i="10" s="1"/>
  <c r="X98" i="10"/>
  <c r="AI98" i="10" s="1"/>
  <c r="X80" i="10"/>
  <c r="AI80" i="10" s="1"/>
  <c r="X76" i="10"/>
  <c r="AJ76" i="10" s="1"/>
  <c r="X72" i="10"/>
  <c r="X67" i="10"/>
  <c r="AI67" i="10" s="1"/>
  <c r="X59" i="10"/>
  <c r="AI59" i="10" s="1"/>
  <c r="X52" i="10"/>
  <c r="X47" i="10"/>
  <c r="AI47" i="10" s="1"/>
  <c r="X40" i="10"/>
  <c r="AH40" i="10" s="1"/>
  <c r="X36" i="10"/>
  <c r="AI36" i="10" s="1"/>
  <c r="X30" i="10"/>
  <c r="AH30" i="10" s="1"/>
  <c r="X26" i="10"/>
  <c r="X22" i="10"/>
  <c r="AH22" i="10" s="1"/>
  <c r="X17" i="10"/>
  <c r="AJ17" i="10" s="1"/>
  <c r="F27" i="11"/>
  <c r="F15" i="11"/>
  <c r="M15" i="11" s="1"/>
  <c r="X67" i="12"/>
  <c r="AH67" i="12" s="1"/>
  <c r="X47" i="12"/>
  <c r="AI47" i="12" s="1"/>
  <c r="X40" i="12"/>
  <c r="X36" i="12"/>
  <c r="AI36" i="12" s="1"/>
  <c r="X30" i="12"/>
  <c r="X26" i="12"/>
  <c r="AI26" i="12" s="1"/>
  <c r="X22" i="12"/>
  <c r="AH22" i="12" s="1"/>
  <c r="X17" i="12"/>
  <c r="AH17" i="12" s="1"/>
  <c r="C32" i="12"/>
  <c r="X40" i="11"/>
  <c r="AI40" i="11" s="1"/>
  <c r="X36" i="11"/>
  <c r="AI36" i="11" s="1"/>
  <c r="X30" i="11"/>
  <c r="AI30" i="11" s="1"/>
  <c r="X26" i="11"/>
  <c r="AI26" i="11" s="1"/>
  <c r="X22" i="11"/>
  <c r="AH22" i="11" s="1"/>
  <c r="X17" i="11"/>
  <c r="AJ17" i="11" s="1"/>
  <c r="C51" i="13"/>
  <c r="AJ3" i="7"/>
  <c r="BC5" i="11"/>
  <c r="AW4" i="15"/>
  <c r="AW19" i="7"/>
  <c r="BC5" i="15"/>
  <c r="AW4" i="7"/>
  <c r="AW4" i="11"/>
  <c r="AW19" i="15"/>
  <c r="BH5" i="15"/>
  <c r="BE3" i="11"/>
  <c r="BK3" i="11" s="1"/>
  <c r="BQ3" i="11" s="1"/>
  <c r="BN5" i="11" s="1"/>
  <c r="BQ17" i="12"/>
  <c r="M41" i="20" s="1"/>
  <c r="Z170" i="12"/>
  <c r="AJ3" i="10"/>
  <c r="BC5" i="10"/>
  <c r="BE3" i="10"/>
  <c r="BK3" i="10" s="1"/>
  <c r="BQ3" i="10" s="1"/>
  <c r="BN5" i="10" s="1"/>
  <c r="AT21" i="16"/>
  <c r="AS6" i="16"/>
  <c r="AE131" i="14"/>
  <c r="AG131" i="14" s="1"/>
  <c r="AE131" i="15" s="1"/>
  <c r="AG131" i="15" s="1"/>
  <c r="BR23" i="16"/>
  <c r="BC5" i="13"/>
  <c r="AW19" i="9"/>
  <c r="BE3" i="9"/>
  <c r="BK3" i="9" s="1"/>
  <c r="BQ3" i="9" s="1"/>
  <c r="BN5" i="9" s="1"/>
  <c r="AW4" i="14"/>
  <c r="BH5" i="6"/>
  <c r="AF196" i="10"/>
  <c r="AC90" i="12"/>
  <c r="AC63" i="12" s="1"/>
  <c r="AC145" i="16"/>
  <c r="AC145" i="14"/>
  <c r="AF170" i="14"/>
  <c r="BQ24" i="14" s="1"/>
  <c r="O48" i="20" s="1"/>
  <c r="O46" i="20" s="1"/>
  <c r="AC220" i="15"/>
  <c r="AC232" i="15"/>
  <c r="AC232" i="12"/>
  <c r="AM112" i="8"/>
  <c r="AM145" i="15"/>
  <c r="AM145" i="10"/>
  <c r="BC5" i="6"/>
  <c r="AL112" i="8"/>
  <c r="AL43" i="8"/>
  <c r="AL14" i="8" s="1"/>
  <c r="AJ3" i="9"/>
  <c r="AW4" i="10"/>
  <c r="AW19" i="14"/>
  <c r="AZ11" i="7"/>
  <c r="AF145" i="16"/>
  <c r="AF196" i="14"/>
  <c r="AC112" i="8"/>
  <c r="BQ17" i="9"/>
  <c r="J41" i="20" s="1"/>
  <c r="AC193" i="10"/>
  <c r="Z43" i="10"/>
  <c r="Z14" i="10" s="1"/>
  <c r="Z112" i="10"/>
  <c r="Z112" i="9"/>
  <c r="AM145" i="12"/>
  <c r="AM193" i="6"/>
  <c r="BE3" i="6"/>
  <c r="BK3" i="6" s="1"/>
  <c r="BQ3" i="6" s="1"/>
  <c r="BN5" i="6" s="1"/>
  <c r="AL112" i="7"/>
  <c r="AC112" i="13"/>
  <c r="Z232" i="9"/>
  <c r="AM112" i="6"/>
  <c r="AM145" i="7"/>
  <c r="AT6" i="16"/>
  <c r="AR21" i="7"/>
  <c r="AT6" i="7"/>
  <c r="AS6" i="7"/>
  <c r="AS6" i="13"/>
  <c r="AT21" i="13"/>
  <c r="AT6" i="13"/>
  <c r="AS21" i="13"/>
  <c r="AF90" i="14"/>
  <c r="AF63" i="14" s="1"/>
  <c r="AJ67" i="5"/>
  <c r="AG114" i="5"/>
  <c r="AG44" i="5"/>
  <c r="U222" i="6"/>
  <c r="U58" i="6"/>
  <c r="U57" i="6" s="1"/>
  <c r="AG58" i="6"/>
  <c r="AG57" i="6" s="1"/>
  <c r="AF232" i="6"/>
  <c r="AE58" i="6"/>
  <c r="AE57" i="6" s="1"/>
  <c r="AB211" i="6"/>
  <c r="AB210" i="6" s="1"/>
  <c r="AB209" i="6" s="1"/>
  <c r="AI76" i="8"/>
  <c r="U58" i="9"/>
  <c r="U57" i="9" s="1"/>
  <c r="C66" i="9"/>
  <c r="U35" i="7"/>
  <c r="AF232" i="7"/>
  <c r="BQ29" i="7" s="1"/>
  <c r="H53" i="20" s="1"/>
  <c r="AD91" i="7"/>
  <c r="AB222" i="7"/>
  <c r="AB44" i="7"/>
  <c r="J63" i="7"/>
  <c r="C66" i="7"/>
  <c r="C81" i="10"/>
  <c r="C51" i="11"/>
  <c r="C81" i="13"/>
  <c r="AL170" i="6"/>
  <c r="AL112" i="5"/>
  <c r="Y112" i="5"/>
  <c r="AH115" i="5"/>
  <c r="AG222" i="5"/>
  <c r="AG58" i="5"/>
  <c r="AG57" i="5" s="1"/>
  <c r="AG20" i="5"/>
  <c r="AG16" i="5" s="1"/>
  <c r="C72" i="6"/>
  <c r="C10" i="6"/>
  <c r="AG35" i="6"/>
  <c r="AE35" i="6"/>
  <c r="AD211" i="6"/>
  <c r="AD210" i="6" s="1"/>
  <c r="AD209" i="6" s="1"/>
  <c r="Z145" i="6"/>
  <c r="C81" i="8"/>
  <c r="C10" i="8"/>
  <c r="AH30" i="8"/>
  <c r="AD58" i="9"/>
  <c r="AD57" i="9" s="1"/>
  <c r="AB58" i="9"/>
  <c r="AB57" i="9" s="1"/>
  <c r="AG35" i="7"/>
  <c r="AE58" i="7"/>
  <c r="AE57" i="7" s="1"/>
  <c r="AD222" i="7"/>
  <c r="AD44" i="7"/>
  <c r="AB91" i="7"/>
  <c r="C81" i="11"/>
  <c r="AB58" i="11"/>
  <c r="AB57" i="11" s="1"/>
  <c r="U227" i="16"/>
  <c r="AL193" i="15"/>
  <c r="AL145" i="11"/>
  <c r="AL43" i="10"/>
  <c r="AL14" i="10" s="1"/>
  <c r="AL220" i="9"/>
  <c r="AL112" i="9"/>
  <c r="AJ68" i="5"/>
  <c r="AG49" i="5"/>
  <c r="M49" i="5"/>
  <c r="AD235" i="5"/>
  <c r="AD234" i="5" s="1"/>
  <c r="U69" i="6"/>
  <c r="U65" i="6" s="1"/>
  <c r="C32" i="6"/>
  <c r="AG227" i="6"/>
  <c r="AB222" i="6"/>
  <c r="AE35" i="8"/>
  <c r="U141" i="7"/>
  <c r="AE44" i="7"/>
  <c r="AD20" i="7"/>
  <c r="AD16" i="7" s="1"/>
  <c r="AB58" i="7"/>
  <c r="AB57" i="7" s="1"/>
  <c r="C10" i="7"/>
  <c r="AI239" i="11"/>
  <c r="AD58" i="11"/>
  <c r="AD57" i="11" s="1"/>
  <c r="M79" i="6"/>
  <c r="AF170" i="16"/>
  <c r="BQ24" i="16" s="1"/>
  <c r="BQ22" i="16" s="1"/>
  <c r="BK11" i="16" s="1"/>
  <c r="AC196" i="16"/>
  <c r="AC195" i="16" s="1"/>
  <c r="AC193" i="16" s="1"/>
  <c r="AU11" i="6"/>
  <c r="AV11" i="6"/>
  <c r="AF112" i="16"/>
  <c r="BQ16" i="16"/>
  <c r="Q40" i="20" s="1"/>
  <c r="BQ16" i="11"/>
  <c r="AF112" i="11"/>
  <c r="AF145" i="14"/>
  <c r="AF145" i="12"/>
  <c r="AF110" i="12" s="1"/>
  <c r="N27" i="5"/>
  <c r="U235" i="6"/>
  <c r="U234" i="6" s="1"/>
  <c r="U123" i="6"/>
  <c r="AL145" i="10"/>
  <c r="N65" i="5"/>
  <c r="M65" i="5"/>
  <c r="X198" i="6"/>
  <c r="AH198" i="6" s="1"/>
  <c r="U197" i="6"/>
  <c r="AE239" i="6"/>
  <c r="AG235" i="5"/>
  <c r="AG234" i="5" s="1"/>
  <c r="AE224" i="7"/>
  <c r="AG222" i="6"/>
  <c r="AE212" i="6"/>
  <c r="AG212" i="6" s="1"/>
  <c r="AG211" i="5"/>
  <c r="AG210" i="5" s="1"/>
  <c r="AG209" i="5" s="1"/>
  <c r="AS29" i="5" s="1"/>
  <c r="AX29" i="5" s="1"/>
  <c r="AG189" i="6"/>
  <c r="AE187" i="6"/>
  <c r="AE185" i="6" s="1"/>
  <c r="AE178" i="6"/>
  <c r="AG176" i="5"/>
  <c r="AE164" i="7"/>
  <c r="AG164" i="7" s="1"/>
  <c r="AE164" i="8" s="1"/>
  <c r="AG164" i="8" s="1"/>
  <c r="AE164" i="9" s="1"/>
  <c r="AG164" i="9" s="1"/>
  <c r="AE164" i="10" s="1"/>
  <c r="AG164" i="10" s="1"/>
  <c r="AE164" i="11" s="1"/>
  <c r="AG164" i="11" s="1"/>
  <c r="AE164" i="12" s="1"/>
  <c r="AG164" i="12" s="1"/>
  <c r="AE164" i="13" s="1"/>
  <c r="AG164" i="13" s="1"/>
  <c r="AE164" i="14" s="1"/>
  <c r="AG164" i="14" s="1"/>
  <c r="AE164" i="15" s="1"/>
  <c r="AG164" i="15" s="1"/>
  <c r="AE164" i="16" s="1"/>
  <c r="AG164" i="16" s="1"/>
  <c r="AG160" i="6"/>
  <c r="AE157" i="6"/>
  <c r="AE155" i="6" s="1"/>
  <c r="AE126" i="6"/>
  <c r="AG123" i="5"/>
  <c r="AG116" i="6"/>
  <c r="E94" i="24" s="1"/>
  <c r="AG106" i="6"/>
  <c r="AE105" i="6"/>
  <c r="AE104" i="6" s="1"/>
  <c r="AE99" i="6"/>
  <c r="AG96" i="5"/>
  <c r="AE94" i="6"/>
  <c r="AG91" i="5"/>
  <c r="AG87" i="6"/>
  <c r="AE83" i="6"/>
  <c r="W51" i="7"/>
  <c r="W49" i="6"/>
  <c r="W46" i="7"/>
  <c r="W44" i="6"/>
  <c r="W39" i="7"/>
  <c r="W35" i="6"/>
  <c r="W21" i="7"/>
  <c r="E83" i="7"/>
  <c r="E77" i="7"/>
  <c r="F77" i="7" s="1"/>
  <c r="E75" i="6"/>
  <c r="E71" i="7"/>
  <c r="E69" i="7" s="1"/>
  <c r="E69" i="6"/>
  <c r="E65" i="7"/>
  <c r="E65" i="8" s="1"/>
  <c r="F65" i="8" s="1"/>
  <c r="E63" i="6"/>
  <c r="E59" i="7"/>
  <c r="E57" i="7" s="1"/>
  <c r="E57" i="6"/>
  <c r="E53" i="7"/>
  <c r="E53" i="8" s="1"/>
  <c r="F53" i="8" s="1"/>
  <c r="M53" i="8" s="1"/>
  <c r="E51" i="6"/>
  <c r="E47" i="7"/>
  <c r="E33" i="7"/>
  <c r="E32" i="6"/>
  <c r="E26" i="7"/>
  <c r="E26" i="8" s="1"/>
  <c r="E25" i="6"/>
  <c r="E14" i="7"/>
  <c r="E10" i="6"/>
  <c r="V237" i="7"/>
  <c r="V237" i="8" s="1"/>
  <c r="X237" i="8" s="1"/>
  <c r="AI237" i="8" s="1"/>
  <c r="V235" i="6"/>
  <c r="V234" i="6" s="1"/>
  <c r="V228" i="7"/>
  <c r="V228" i="8" s="1"/>
  <c r="X228" i="8" s="1"/>
  <c r="AH228" i="8" s="1"/>
  <c r="V214" i="7"/>
  <c r="X214" i="7" s="1"/>
  <c r="V206" i="7"/>
  <c r="X206" i="7" s="1"/>
  <c r="V205" i="6"/>
  <c r="V201" i="7"/>
  <c r="X201" i="7" s="1"/>
  <c r="V180" i="7"/>
  <c r="V158" i="7"/>
  <c r="X158" i="7" s="1"/>
  <c r="AJ158" i="7" s="1"/>
  <c r="V151" i="7"/>
  <c r="X151" i="7" s="1"/>
  <c r="V149" i="6"/>
  <c r="V147" i="6" s="1"/>
  <c r="V142" i="7"/>
  <c r="X142" i="7" s="1"/>
  <c r="V141" i="6"/>
  <c r="V124" i="7"/>
  <c r="V124" i="8" s="1"/>
  <c r="V118" i="6"/>
  <c r="X118" i="6" s="1"/>
  <c r="AH118" i="6" s="1"/>
  <c r="V114" i="5"/>
  <c r="V97" i="7"/>
  <c r="X97" i="7" s="1"/>
  <c r="AJ97" i="7" s="1"/>
  <c r="V96" i="6"/>
  <c r="V92" i="7"/>
  <c r="X92" i="7" s="1"/>
  <c r="AJ92" i="7" s="1"/>
  <c r="V85" i="6"/>
  <c r="X85" i="6" s="1"/>
  <c r="V83" i="5"/>
  <c r="V71" i="7"/>
  <c r="V51" i="7"/>
  <c r="V49" i="6"/>
  <c r="V46" i="6"/>
  <c r="X46" i="6" s="1"/>
  <c r="V44" i="5"/>
  <c r="V39" i="7"/>
  <c r="V25" i="9"/>
  <c r="V25" i="10" s="1"/>
  <c r="V25" i="11" s="1"/>
  <c r="V25" i="12" s="1"/>
  <c r="V25" i="13" s="1"/>
  <c r="V25" i="14" s="1"/>
  <c r="X25" i="8"/>
  <c r="AJ25" i="8" s="1"/>
  <c r="V21" i="7"/>
  <c r="D83" i="8"/>
  <c r="D79" i="7"/>
  <c r="D76" i="6"/>
  <c r="F76" i="6" s="1"/>
  <c r="F76" i="5"/>
  <c r="D75" i="5"/>
  <c r="D71" i="7"/>
  <c r="D69" i="6"/>
  <c r="D67" i="7"/>
  <c r="D67" i="8" s="1"/>
  <c r="D67" i="9" s="1"/>
  <c r="D67" i="10" s="1"/>
  <c r="D64" i="6"/>
  <c r="F64" i="5"/>
  <c r="F63" i="5" s="1"/>
  <c r="D63" i="5"/>
  <c r="D59" i="7"/>
  <c r="D55" i="7"/>
  <c r="D49" i="8"/>
  <c r="D48" i="7"/>
  <c r="D43" i="7"/>
  <c r="F43" i="7" s="1"/>
  <c r="D36" i="6"/>
  <c r="F36" i="6" s="1"/>
  <c r="F36" i="5"/>
  <c r="D35" i="5"/>
  <c r="D30" i="6"/>
  <c r="F30" i="6" s="1"/>
  <c r="F30" i="5"/>
  <c r="D23" i="6"/>
  <c r="F23" i="5"/>
  <c r="N23" i="5" s="1"/>
  <c r="D22" i="5"/>
  <c r="D12" i="6"/>
  <c r="F12" i="6" s="1"/>
  <c r="F12" i="5"/>
  <c r="BQ17" i="16"/>
  <c r="Q41" i="20" s="1"/>
  <c r="BQ17" i="14"/>
  <c r="O41" i="20" s="1"/>
  <c r="AC145" i="15"/>
  <c r="AC145" i="13"/>
  <c r="AF220" i="15"/>
  <c r="BQ30" i="15" s="1"/>
  <c r="BK14" i="15" s="1"/>
  <c r="AF232" i="12"/>
  <c r="BQ29" i="12" s="1"/>
  <c r="Z112" i="11"/>
  <c r="Z196" i="9"/>
  <c r="Z195" i="9" s="1"/>
  <c r="Z193" i="9" s="1"/>
  <c r="Z220" i="10"/>
  <c r="Z232" i="14"/>
  <c r="Z232" i="13"/>
  <c r="AM63" i="13"/>
  <c r="AM112" i="7"/>
  <c r="AM112" i="13"/>
  <c r="AM112" i="14"/>
  <c r="AM220" i="8"/>
  <c r="AW19" i="6"/>
  <c r="BH5" i="14"/>
  <c r="BE3" i="14"/>
  <c r="BK3" i="14" s="1"/>
  <c r="BQ3" i="14" s="1"/>
  <c r="BN5" i="14" s="1"/>
  <c r="BC5" i="14"/>
  <c r="AR21" i="9"/>
  <c r="AT6" i="9"/>
  <c r="AR21" i="13"/>
  <c r="AL220" i="8"/>
  <c r="AL232" i="6"/>
  <c r="AM232" i="6"/>
  <c r="W44" i="5"/>
  <c r="E75" i="5"/>
  <c r="E63" i="5"/>
  <c r="E51" i="5"/>
  <c r="V149" i="5"/>
  <c r="V147" i="5" s="1"/>
  <c r="AG197" i="5"/>
  <c r="AG83" i="5"/>
  <c r="X255" i="5"/>
  <c r="X251" i="5"/>
  <c r="X247" i="5"/>
  <c r="X241" i="5"/>
  <c r="X237" i="5"/>
  <c r="X228" i="5"/>
  <c r="X218" i="5"/>
  <c r="X214" i="5"/>
  <c r="X206" i="5"/>
  <c r="D415" i="23" s="1"/>
  <c r="X201" i="5"/>
  <c r="D383" i="23" s="1"/>
  <c r="X191" i="5"/>
  <c r="X186" i="5"/>
  <c r="X180" i="5"/>
  <c r="X174" i="5"/>
  <c r="X166" i="5"/>
  <c r="X162" i="5"/>
  <c r="X158" i="5"/>
  <c r="X151" i="5"/>
  <c r="D95" i="23" s="1"/>
  <c r="X142" i="5"/>
  <c r="X141" i="5" s="1"/>
  <c r="X136" i="5"/>
  <c r="X132" i="5"/>
  <c r="X128" i="5"/>
  <c r="X124" i="5"/>
  <c r="X118" i="5"/>
  <c r="X108" i="5"/>
  <c r="X101" i="5"/>
  <c r="X97" i="5"/>
  <c r="X92" i="5"/>
  <c r="X85" i="5"/>
  <c r="X79" i="5"/>
  <c r="X75" i="5"/>
  <c r="X71" i="5"/>
  <c r="X66" i="5"/>
  <c r="X51" i="5"/>
  <c r="X46" i="5"/>
  <c r="X39" i="5"/>
  <c r="X33" i="5"/>
  <c r="X29" i="5"/>
  <c r="X25" i="5"/>
  <c r="X21" i="5"/>
  <c r="AH21" i="5" s="1"/>
  <c r="F77" i="5"/>
  <c r="F26" i="5"/>
  <c r="N26" i="5" s="1"/>
  <c r="U187" i="6"/>
  <c r="U185" i="6" s="1"/>
  <c r="AE227" i="6"/>
  <c r="X255" i="6"/>
  <c r="AI255" i="6" s="1"/>
  <c r="X251" i="6"/>
  <c r="AI251" i="6" s="1"/>
  <c r="X247" i="6"/>
  <c r="AI247" i="6" s="1"/>
  <c r="X241" i="6"/>
  <c r="X237" i="6"/>
  <c r="AI237" i="6" s="1"/>
  <c r="X228" i="6"/>
  <c r="X218" i="6"/>
  <c r="X214" i="6"/>
  <c r="X206" i="6"/>
  <c r="U205" i="6"/>
  <c r="X201" i="6"/>
  <c r="X191" i="6"/>
  <c r="X186" i="6"/>
  <c r="X180" i="6"/>
  <c r="AJ180" i="6" s="1"/>
  <c r="X174" i="6"/>
  <c r="AH174" i="6" s="1"/>
  <c r="X166" i="6"/>
  <c r="X162" i="6"/>
  <c r="AH162" i="6" s="1"/>
  <c r="X158" i="6"/>
  <c r="AJ158" i="6" s="1"/>
  <c r="U157" i="6"/>
  <c r="U155" i="6" s="1"/>
  <c r="X151" i="6"/>
  <c r="U149" i="6"/>
  <c r="U147" i="6" s="1"/>
  <c r="X142" i="6"/>
  <c r="X136" i="6"/>
  <c r="AI136" i="6" s="1"/>
  <c r="X132" i="6"/>
  <c r="X128" i="6"/>
  <c r="AH128" i="6" s="1"/>
  <c r="X124" i="6"/>
  <c r="AH124" i="6" s="1"/>
  <c r="X108" i="6"/>
  <c r="X101" i="6"/>
  <c r="AI101" i="6" s="1"/>
  <c r="X97" i="6"/>
  <c r="AH97" i="6" s="1"/>
  <c r="U96" i="6"/>
  <c r="X92" i="6"/>
  <c r="U83" i="6"/>
  <c r="X79" i="6"/>
  <c r="AJ79" i="6" s="1"/>
  <c r="X75" i="6"/>
  <c r="AJ75" i="6" s="1"/>
  <c r="X71" i="6"/>
  <c r="X66" i="6"/>
  <c r="X55" i="6"/>
  <c r="X51" i="6"/>
  <c r="AH51" i="6" s="1"/>
  <c r="X39" i="6"/>
  <c r="AH39" i="6" s="1"/>
  <c r="U35" i="6"/>
  <c r="X33" i="6"/>
  <c r="X29" i="6"/>
  <c r="AI29" i="6" s="1"/>
  <c r="X25" i="6"/>
  <c r="X21" i="6"/>
  <c r="AH21" i="6" s="1"/>
  <c r="U20" i="6"/>
  <c r="U16" i="6" s="1"/>
  <c r="F83" i="6"/>
  <c r="D48" i="6"/>
  <c r="AF196" i="12"/>
  <c r="BQ28" i="12" s="1"/>
  <c r="AF196" i="16"/>
  <c r="BQ28" i="16" s="1"/>
  <c r="Q52" i="20" s="1"/>
  <c r="AC43" i="12"/>
  <c r="AC14" i="12" s="1"/>
  <c r="AC112" i="16"/>
  <c r="AC145" i="9"/>
  <c r="AC170" i="15"/>
  <c r="AC220" i="11"/>
  <c r="Z43" i="9"/>
  <c r="Z14" i="9" s="1"/>
  <c r="Z196" i="15"/>
  <c r="Z195" i="15" s="1"/>
  <c r="Z193" i="15" s="1"/>
  <c r="Z232" i="16"/>
  <c r="Z232" i="15"/>
  <c r="AM193" i="14"/>
  <c r="AJ3" i="6"/>
  <c r="AT21" i="9"/>
  <c r="AS21" i="9"/>
  <c r="AL43" i="9"/>
  <c r="AL14" i="9" s="1"/>
  <c r="AL145" i="7"/>
  <c r="AL145" i="5"/>
  <c r="AM43" i="16"/>
  <c r="AM14" i="16" s="1"/>
  <c r="AM232" i="13"/>
  <c r="Q28" i="10"/>
  <c r="Q21" i="10" s="1"/>
  <c r="Q19" i="10" s="1"/>
  <c r="Q17" i="10" s="1"/>
  <c r="Q8" i="10" s="1"/>
  <c r="K28" i="11"/>
  <c r="Q28" i="15"/>
  <c r="Q21" i="15" s="1"/>
  <c r="Q19" i="15" s="1"/>
  <c r="Q17" i="15" s="1"/>
  <c r="Q8" i="15" s="1"/>
  <c r="W35" i="5"/>
  <c r="E32" i="5"/>
  <c r="E10" i="5"/>
  <c r="V211" i="5"/>
  <c r="V210" i="5" s="1"/>
  <c r="V209" i="5" s="1"/>
  <c r="V176" i="5"/>
  <c r="V141" i="5"/>
  <c r="AJ252" i="5"/>
  <c r="AG227" i="5"/>
  <c r="AG187" i="5"/>
  <c r="AG185" i="5" s="1"/>
  <c r="AG69" i="5"/>
  <c r="AG65" i="5" s="1"/>
  <c r="BQ17" i="5"/>
  <c r="F41" i="20" s="1"/>
  <c r="F14" i="5"/>
  <c r="F33" i="5"/>
  <c r="F32" i="5" s="1"/>
  <c r="AE222" i="6"/>
  <c r="Z220" i="5"/>
  <c r="Z43" i="5"/>
  <c r="Z14" i="5" s="1"/>
  <c r="U243" i="9"/>
  <c r="U211" i="9"/>
  <c r="U210" i="9" s="1"/>
  <c r="U209" i="9" s="1"/>
  <c r="F34" i="9"/>
  <c r="N34" i="9" s="1"/>
  <c r="C32" i="9"/>
  <c r="X66" i="8"/>
  <c r="AH66" i="8" s="1"/>
  <c r="X55" i="8"/>
  <c r="AJ55" i="8" s="1"/>
  <c r="X33" i="8"/>
  <c r="AJ33" i="8" s="1"/>
  <c r="X29" i="8"/>
  <c r="AH29" i="8" s="1"/>
  <c r="C78" i="8"/>
  <c r="X255" i="12"/>
  <c r="X251" i="12"/>
  <c r="X247" i="12"/>
  <c r="X241" i="12"/>
  <c r="X218" i="12"/>
  <c r="X191" i="12"/>
  <c r="X166" i="12"/>
  <c r="X136" i="12"/>
  <c r="X132" i="12"/>
  <c r="X128" i="12"/>
  <c r="X108" i="12"/>
  <c r="X101" i="12"/>
  <c r="X79" i="12"/>
  <c r="X66" i="12"/>
  <c r="X55" i="12"/>
  <c r="X33" i="12"/>
  <c r="AI33" i="12" s="1"/>
  <c r="X29" i="12"/>
  <c r="AI29" i="12" s="1"/>
  <c r="U176" i="8"/>
  <c r="AJ137" i="8"/>
  <c r="AH137" i="8"/>
  <c r="U176" i="9"/>
  <c r="C60" i="9"/>
  <c r="C54" i="9"/>
  <c r="C48" i="9"/>
  <c r="X70" i="7"/>
  <c r="U69" i="7"/>
  <c r="U65" i="7" s="1"/>
  <c r="X255" i="11"/>
  <c r="AH255" i="11" s="1"/>
  <c r="X251" i="11"/>
  <c r="AH251" i="11" s="1"/>
  <c r="X247" i="11"/>
  <c r="X241" i="11"/>
  <c r="AI241" i="11" s="1"/>
  <c r="X218" i="11"/>
  <c r="X191" i="11"/>
  <c r="X166" i="11"/>
  <c r="AH166" i="11" s="1"/>
  <c r="X162" i="11"/>
  <c r="X136" i="11"/>
  <c r="AH136" i="11" s="1"/>
  <c r="X132" i="11"/>
  <c r="AH132" i="11" s="1"/>
  <c r="X128" i="11"/>
  <c r="AH128" i="11" s="1"/>
  <c r="X108" i="11"/>
  <c r="X101" i="11"/>
  <c r="AI101" i="11" s="1"/>
  <c r="X79" i="11"/>
  <c r="AH79" i="11" s="1"/>
  <c r="X66" i="11"/>
  <c r="AH66" i="11" s="1"/>
  <c r="X55" i="11"/>
  <c r="AJ55" i="11" s="1"/>
  <c r="X33" i="11"/>
  <c r="X29" i="11"/>
  <c r="AI29" i="11" s="1"/>
  <c r="F77" i="6"/>
  <c r="M77" i="6" s="1"/>
  <c r="F71" i="6"/>
  <c r="M71" i="6" s="1"/>
  <c r="F65" i="6"/>
  <c r="M65" i="6" s="1"/>
  <c r="F59" i="6"/>
  <c r="F53" i="6"/>
  <c r="M53" i="6" s="1"/>
  <c r="F47" i="6"/>
  <c r="M47" i="6" s="1"/>
  <c r="F33" i="6"/>
  <c r="F32" i="6" s="1"/>
  <c r="F26" i="6"/>
  <c r="F14" i="6"/>
  <c r="M14" i="6" s="1"/>
  <c r="X255" i="8"/>
  <c r="X251" i="8"/>
  <c r="AI251" i="8" s="1"/>
  <c r="X247" i="8"/>
  <c r="AI247" i="8" s="1"/>
  <c r="X241" i="8"/>
  <c r="AH241" i="8" s="1"/>
  <c r="U227" i="8"/>
  <c r="X218" i="8"/>
  <c r="X191" i="8"/>
  <c r="X186" i="8"/>
  <c r="AH186" i="8" s="1"/>
  <c r="X166" i="8"/>
  <c r="AH166" i="8" s="1"/>
  <c r="X162" i="8"/>
  <c r="AI162" i="8" s="1"/>
  <c r="X136" i="8"/>
  <c r="AJ136" i="8" s="1"/>
  <c r="X132" i="8"/>
  <c r="AH132" i="8" s="1"/>
  <c r="X128" i="8"/>
  <c r="X108" i="8"/>
  <c r="AJ108" i="8" s="1"/>
  <c r="X101" i="8"/>
  <c r="AI101" i="8" s="1"/>
  <c r="X79" i="8"/>
  <c r="AI79" i="8" s="1"/>
  <c r="C29" i="8"/>
  <c r="X255" i="9"/>
  <c r="AI255" i="9" s="1"/>
  <c r="X251" i="9"/>
  <c r="X247" i="9"/>
  <c r="X241" i="9"/>
  <c r="AH241" i="9" s="1"/>
  <c r="X218" i="9"/>
  <c r="X191" i="9"/>
  <c r="X166" i="9"/>
  <c r="AH166" i="9" s="1"/>
  <c r="X162" i="9"/>
  <c r="AH162" i="9" s="1"/>
  <c r="U141" i="12"/>
  <c r="X136" i="9"/>
  <c r="AI136" i="9" s="1"/>
  <c r="X132" i="9"/>
  <c r="X128" i="9"/>
  <c r="AI128" i="9" s="1"/>
  <c r="X108" i="9"/>
  <c r="X101" i="9"/>
  <c r="X79" i="9"/>
  <c r="AJ79" i="9" s="1"/>
  <c r="X66" i="9"/>
  <c r="AI66" i="9" s="1"/>
  <c r="X55" i="9"/>
  <c r="AI55" i="9" s="1"/>
  <c r="X33" i="9"/>
  <c r="X29" i="9"/>
  <c r="AJ29" i="9" s="1"/>
  <c r="U227" i="7"/>
  <c r="F49" i="7"/>
  <c r="C75" i="11"/>
  <c r="C57" i="11"/>
  <c r="C29" i="11"/>
  <c r="X33" i="13"/>
  <c r="X29" i="13"/>
  <c r="AH29" i="13" s="1"/>
  <c r="U157" i="16"/>
  <c r="U155" i="16" s="1"/>
  <c r="X33" i="16"/>
  <c r="X29" i="16"/>
  <c r="W50" i="11"/>
  <c r="V213" i="11"/>
  <c r="X213" i="11" s="1"/>
  <c r="AI213" i="11" s="1"/>
  <c r="V150" i="11"/>
  <c r="V50" i="11"/>
  <c r="D34" i="11"/>
  <c r="F34" i="11" s="1"/>
  <c r="D32" i="10"/>
  <c r="F67" i="6"/>
  <c r="F55" i="6"/>
  <c r="F49" i="6"/>
  <c r="M49" i="6" s="1"/>
  <c r="F43" i="6"/>
  <c r="BC16" i="6" s="1"/>
  <c r="C63" i="9"/>
  <c r="C10" i="9"/>
  <c r="C54" i="7"/>
  <c r="BQ12" i="7"/>
  <c r="H36" i="20" s="1"/>
  <c r="H33" i="20" s="1"/>
  <c r="AC232" i="7"/>
  <c r="AC196" i="7"/>
  <c r="AC195" i="7" s="1"/>
  <c r="AC193" i="7" s="1"/>
  <c r="X255" i="7"/>
  <c r="AI255" i="7" s="1"/>
  <c r="X251" i="7"/>
  <c r="AI251" i="7" s="1"/>
  <c r="X247" i="7"/>
  <c r="AH247" i="7" s="1"/>
  <c r="X241" i="7"/>
  <c r="AI241" i="7" s="1"/>
  <c r="X218" i="7"/>
  <c r="X191" i="7"/>
  <c r="AJ191" i="7" s="1"/>
  <c r="X166" i="7"/>
  <c r="AI166" i="7" s="1"/>
  <c r="X162" i="7"/>
  <c r="AJ162" i="7" s="1"/>
  <c r="X136" i="7"/>
  <c r="X132" i="7"/>
  <c r="AI132" i="7" s="1"/>
  <c r="X128" i="7"/>
  <c r="AJ128" i="7" s="1"/>
  <c r="X108" i="7"/>
  <c r="X101" i="7"/>
  <c r="AI101" i="7" s="1"/>
  <c r="X79" i="7"/>
  <c r="X66" i="7"/>
  <c r="AJ66" i="7" s="1"/>
  <c r="X55" i="7"/>
  <c r="X33" i="7"/>
  <c r="AJ33" i="7" s="1"/>
  <c r="X29" i="7"/>
  <c r="X25" i="7"/>
  <c r="X255" i="10"/>
  <c r="AI255" i="10" s="1"/>
  <c r="X251" i="10"/>
  <c r="X247" i="10"/>
  <c r="X241" i="10"/>
  <c r="AI241" i="10" s="1"/>
  <c r="X218" i="10"/>
  <c r="AJ218" i="10" s="1"/>
  <c r="X191" i="10"/>
  <c r="AH191" i="10" s="1"/>
  <c r="X166" i="10"/>
  <c r="X162" i="10"/>
  <c r="AH162" i="10" s="1"/>
  <c r="X136" i="10"/>
  <c r="X132" i="10"/>
  <c r="AJ132" i="10" s="1"/>
  <c r="X128" i="10"/>
  <c r="AJ128" i="10" s="1"/>
  <c r="X108" i="10"/>
  <c r="AH108" i="10" s="1"/>
  <c r="X101" i="10"/>
  <c r="X79" i="10"/>
  <c r="AH79" i="10" s="1"/>
  <c r="X66" i="10"/>
  <c r="AJ66" i="10" s="1"/>
  <c r="X55" i="10"/>
  <c r="X33" i="10"/>
  <c r="X29" i="10"/>
  <c r="AD174" i="11"/>
  <c r="U197" i="16"/>
  <c r="U196" i="16" s="1"/>
  <c r="U195" i="16" s="1"/>
  <c r="U114" i="16"/>
  <c r="U83" i="16"/>
  <c r="U35" i="16"/>
  <c r="C10" i="16"/>
  <c r="W212" i="11"/>
  <c r="W178" i="11"/>
  <c r="W178" i="12" s="1"/>
  <c r="W178" i="13" s="1"/>
  <c r="W178" i="14" s="1"/>
  <c r="W178" i="15" s="1"/>
  <c r="W178" i="16" s="1"/>
  <c r="X254" i="10"/>
  <c r="AH254" i="10" s="1"/>
  <c r="X250" i="10"/>
  <c r="X246" i="10"/>
  <c r="X240" i="10"/>
  <c r="AH240" i="10" s="1"/>
  <c r="X217" i="10"/>
  <c r="X213" i="10"/>
  <c r="X183" i="10"/>
  <c r="AI183" i="10" s="1"/>
  <c r="X165" i="10"/>
  <c r="AI165" i="10" s="1"/>
  <c r="X161" i="10"/>
  <c r="AI161" i="10" s="1"/>
  <c r="X156" i="10"/>
  <c r="AJ156" i="10" s="1"/>
  <c r="X150" i="10"/>
  <c r="AJ150" i="10" s="1"/>
  <c r="X139" i="10"/>
  <c r="X131" i="10"/>
  <c r="AI131" i="10" s="1"/>
  <c r="X127" i="10"/>
  <c r="AH127" i="10" s="1"/>
  <c r="X121" i="10"/>
  <c r="AI121" i="10" s="1"/>
  <c r="X117" i="10"/>
  <c r="X100" i="10"/>
  <c r="AJ100" i="10" s="1"/>
  <c r="X88" i="10"/>
  <c r="AH88" i="10" s="1"/>
  <c r="X54" i="10"/>
  <c r="AI54" i="10" s="1"/>
  <c r="X50" i="10"/>
  <c r="AJ50" i="10" s="1"/>
  <c r="X45" i="10"/>
  <c r="AJ45" i="10" s="1"/>
  <c r="X32" i="10"/>
  <c r="AI32" i="10" s="1"/>
  <c r="X28" i="10"/>
  <c r="AJ28" i="10" s="1"/>
  <c r="F27" i="12"/>
  <c r="F15" i="12"/>
  <c r="M15" i="12" s="1"/>
  <c r="X33" i="14"/>
  <c r="AJ33" i="14" s="1"/>
  <c r="X29" i="14"/>
  <c r="I55" i="6"/>
  <c r="G54" i="6"/>
  <c r="AH181" i="6"/>
  <c r="AJ181" i="6"/>
  <c r="AI181" i="6"/>
  <c r="AI22" i="6"/>
  <c r="AH22" i="6"/>
  <c r="BQ16" i="13"/>
  <c r="N40" i="20" s="1"/>
  <c r="AC145" i="8"/>
  <c r="AC220" i="10"/>
  <c r="AF232" i="13"/>
  <c r="BQ29" i="13" s="1"/>
  <c r="BK13" i="13" s="1"/>
  <c r="AF232" i="14"/>
  <c r="BQ29" i="14" s="1"/>
  <c r="T244" i="9"/>
  <c r="T244" i="10" s="1"/>
  <c r="T244" i="11" s="1"/>
  <c r="T244" i="12" s="1"/>
  <c r="T244" i="13" s="1"/>
  <c r="T244" i="14" s="1"/>
  <c r="T244" i="15" s="1"/>
  <c r="T244" i="16" s="1"/>
  <c r="T33" i="8"/>
  <c r="T246" i="9"/>
  <c r="T246" i="10" s="1"/>
  <c r="T246" i="11" s="1"/>
  <c r="T246" i="12" s="1"/>
  <c r="T246" i="13" s="1"/>
  <c r="T246" i="14" s="1"/>
  <c r="T246" i="15" s="1"/>
  <c r="T246" i="16" s="1"/>
  <c r="T248" i="9"/>
  <c r="T248" i="10" s="1"/>
  <c r="T248" i="11" s="1"/>
  <c r="T248" i="12" s="1"/>
  <c r="T248" i="13" s="1"/>
  <c r="T248" i="14" s="1"/>
  <c r="T248" i="15" s="1"/>
  <c r="T248" i="16" s="1"/>
  <c r="T250" i="9"/>
  <c r="T250" i="10" s="1"/>
  <c r="T250" i="11" s="1"/>
  <c r="T250" i="12" s="1"/>
  <c r="T250" i="13" s="1"/>
  <c r="T250" i="14" s="1"/>
  <c r="T250" i="15" s="1"/>
  <c r="T250" i="16" s="1"/>
  <c r="T252" i="9"/>
  <c r="T252" i="10" s="1"/>
  <c r="T252" i="11" s="1"/>
  <c r="T252" i="12" s="1"/>
  <c r="T252" i="13" s="1"/>
  <c r="T252" i="14" s="1"/>
  <c r="T252" i="15" s="1"/>
  <c r="T252" i="16" s="1"/>
  <c r="T254" i="9"/>
  <c r="T254" i="10" s="1"/>
  <c r="T254" i="11" s="1"/>
  <c r="T254" i="12" s="1"/>
  <c r="T254" i="13" s="1"/>
  <c r="T254" i="14" s="1"/>
  <c r="T254" i="15" s="1"/>
  <c r="T254" i="16" s="1"/>
  <c r="T256" i="9"/>
  <c r="T256" i="10" s="1"/>
  <c r="T256" i="11" s="1"/>
  <c r="T256" i="12" s="1"/>
  <c r="T256" i="13" s="1"/>
  <c r="T256" i="14" s="1"/>
  <c r="T256" i="15" s="1"/>
  <c r="T256" i="16" s="1"/>
  <c r="AL232" i="14"/>
  <c r="AL232" i="10"/>
  <c r="AM232" i="16"/>
  <c r="AM232" i="12"/>
  <c r="K28" i="10"/>
  <c r="K21" i="10" s="1"/>
  <c r="K19" i="10" s="1"/>
  <c r="K17" i="10" s="1"/>
  <c r="K8" i="10" s="1"/>
  <c r="AF220" i="5"/>
  <c r="BQ30" i="5" s="1"/>
  <c r="F54" i="20" s="1"/>
  <c r="AC220" i="5"/>
  <c r="AC170" i="5"/>
  <c r="AC145" i="5"/>
  <c r="U243" i="6"/>
  <c r="U211" i="6"/>
  <c r="U210" i="6" s="1"/>
  <c r="U209" i="6" s="1"/>
  <c r="U176" i="6"/>
  <c r="U141" i="6"/>
  <c r="U91" i="6"/>
  <c r="U49" i="6"/>
  <c r="C75" i="6"/>
  <c r="C63" i="6"/>
  <c r="C51" i="6"/>
  <c r="C35" i="6"/>
  <c r="C22" i="6"/>
  <c r="U235" i="8"/>
  <c r="U234" i="8" s="1"/>
  <c r="U157" i="8"/>
  <c r="U155" i="8" s="1"/>
  <c r="U105" i="8"/>
  <c r="U104" i="8" s="1"/>
  <c r="C75" i="8"/>
  <c r="C51" i="8"/>
  <c r="AI129" i="8"/>
  <c r="C35" i="9"/>
  <c r="U149" i="7"/>
  <c r="U147" i="7" s="1"/>
  <c r="U58" i="7"/>
  <c r="U57" i="7" s="1"/>
  <c r="C60" i="7"/>
  <c r="C42" i="7"/>
  <c r="AC112" i="7"/>
  <c r="Z220" i="7"/>
  <c r="C81" i="12"/>
  <c r="U172" i="12"/>
  <c r="AE244" i="6"/>
  <c r="AG243" i="5"/>
  <c r="AB244" i="6"/>
  <c r="AD243" i="5"/>
  <c r="W244" i="6"/>
  <c r="W243" i="5"/>
  <c r="AC43" i="13"/>
  <c r="AC14" i="13" s="1"/>
  <c r="AC170" i="12"/>
  <c r="Z90" i="13"/>
  <c r="Z63" i="13" s="1"/>
  <c r="Z112" i="8"/>
  <c r="Z112" i="13"/>
  <c r="Z110" i="13" s="1"/>
  <c r="Z220" i="9"/>
  <c r="Z234" i="8"/>
  <c r="Z232" i="8" s="1"/>
  <c r="AM145" i="13"/>
  <c r="AL43" i="16"/>
  <c r="AL14" i="16" s="1"/>
  <c r="AL90" i="15"/>
  <c r="AL63" i="15" s="1"/>
  <c r="AL193" i="14"/>
  <c r="AL112" i="13"/>
  <c r="AL90" i="9"/>
  <c r="AL63" i="9" s="1"/>
  <c r="AL90" i="7"/>
  <c r="AL63" i="7" s="1"/>
  <c r="AL220" i="5"/>
  <c r="S244" i="9"/>
  <c r="S244" i="10" s="1"/>
  <c r="S244" i="11" s="1"/>
  <c r="S244" i="12" s="1"/>
  <c r="S244" i="13" s="1"/>
  <c r="S244" i="14" s="1"/>
  <c r="S244" i="15" s="1"/>
  <c r="S244" i="16" s="1"/>
  <c r="T245" i="9"/>
  <c r="T245" i="10" s="1"/>
  <c r="T245" i="11" s="1"/>
  <c r="T245" i="12" s="1"/>
  <c r="T245" i="13" s="1"/>
  <c r="T245" i="14" s="1"/>
  <c r="T245" i="15" s="1"/>
  <c r="T245" i="16" s="1"/>
  <c r="S247" i="9"/>
  <c r="S247" i="10" s="1"/>
  <c r="S247" i="11" s="1"/>
  <c r="S247" i="12" s="1"/>
  <c r="S247" i="13" s="1"/>
  <c r="S247" i="14" s="1"/>
  <c r="S247" i="15" s="1"/>
  <c r="S247" i="16" s="1"/>
  <c r="S249" i="9"/>
  <c r="S249" i="10" s="1"/>
  <c r="S249" i="11" s="1"/>
  <c r="S249" i="12" s="1"/>
  <c r="S249" i="13" s="1"/>
  <c r="S249" i="14" s="1"/>
  <c r="S249" i="15" s="1"/>
  <c r="S249" i="16" s="1"/>
  <c r="S251" i="9"/>
  <c r="S251" i="10" s="1"/>
  <c r="S251" i="11" s="1"/>
  <c r="S251" i="12" s="1"/>
  <c r="S251" i="13" s="1"/>
  <c r="S251" i="14" s="1"/>
  <c r="S251" i="15" s="1"/>
  <c r="S251" i="16" s="1"/>
  <c r="S253" i="9"/>
  <c r="S253" i="10" s="1"/>
  <c r="S253" i="11" s="1"/>
  <c r="S253" i="12" s="1"/>
  <c r="S253" i="13" s="1"/>
  <c r="S253" i="14" s="1"/>
  <c r="S253" i="15" s="1"/>
  <c r="S253" i="16" s="1"/>
  <c r="S255" i="9"/>
  <c r="S255" i="10" s="1"/>
  <c r="S255" i="11" s="1"/>
  <c r="S255" i="12" s="1"/>
  <c r="S255" i="13" s="1"/>
  <c r="S255" i="14" s="1"/>
  <c r="S255" i="15" s="1"/>
  <c r="S255" i="16" s="1"/>
  <c r="AL232" i="13"/>
  <c r="AL232" i="9"/>
  <c r="AM232" i="15"/>
  <c r="AM232" i="7"/>
  <c r="V244" i="6"/>
  <c r="V243" i="5"/>
  <c r="AF232" i="15"/>
  <c r="BQ29" i="15" s="1"/>
  <c r="AF234" i="11"/>
  <c r="AF232" i="11" s="1"/>
  <c r="BQ29" i="11" s="1"/>
  <c r="AF232" i="16"/>
  <c r="BQ29" i="16" s="1"/>
  <c r="AL112" i="14"/>
  <c r="T257" i="9"/>
  <c r="T257" i="10" s="1"/>
  <c r="T257" i="11" s="1"/>
  <c r="T257" i="12" s="1"/>
  <c r="T257" i="13" s="1"/>
  <c r="T257" i="14" s="1"/>
  <c r="T257" i="15" s="1"/>
  <c r="T257" i="16" s="1"/>
  <c r="T243" i="9"/>
  <c r="T243" i="10" s="1"/>
  <c r="T243" i="11" s="1"/>
  <c r="T243" i="12" s="1"/>
  <c r="T243" i="13" s="1"/>
  <c r="T243" i="14" s="1"/>
  <c r="T243" i="15" s="1"/>
  <c r="T243" i="16" s="1"/>
  <c r="S245" i="9"/>
  <c r="S245" i="10" s="1"/>
  <c r="S245" i="11" s="1"/>
  <c r="S245" i="12" s="1"/>
  <c r="S245" i="13" s="1"/>
  <c r="S245" i="14" s="1"/>
  <c r="S245" i="15" s="1"/>
  <c r="S245" i="16" s="1"/>
  <c r="T247" i="9"/>
  <c r="T247" i="10" s="1"/>
  <c r="T247" i="11" s="1"/>
  <c r="T247" i="12" s="1"/>
  <c r="T247" i="13" s="1"/>
  <c r="T247" i="14" s="1"/>
  <c r="T247" i="15" s="1"/>
  <c r="T247" i="16" s="1"/>
  <c r="T249" i="9"/>
  <c r="T249" i="10" s="1"/>
  <c r="T249" i="11" s="1"/>
  <c r="T249" i="12" s="1"/>
  <c r="T249" i="13" s="1"/>
  <c r="T249" i="14" s="1"/>
  <c r="T249" i="15" s="1"/>
  <c r="T249" i="16" s="1"/>
  <c r="T251" i="9"/>
  <c r="T251" i="10" s="1"/>
  <c r="T251" i="11" s="1"/>
  <c r="T251" i="12" s="1"/>
  <c r="T251" i="13" s="1"/>
  <c r="T251" i="14" s="1"/>
  <c r="T251" i="15" s="1"/>
  <c r="T251" i="16" s="1"/>
  <c r="T253" i="9"/>
  <c r="T253" i="10" s="1"/>
  <c r="T253" i="11" s="1"/>
  <c r="T253" i="12" s="1"/>
  <c r="T253" i="13" s="1"/>
  <c r="T253" i="14" s="1"/>
  <c r="T253" i="15" s="1"/>
  <c r="T253" i="16" s="1"/>
  <c r="T255" i="9"/>
  <c r="T255" i="10" s="1"/>
  <c r="T255" i="11" s="1"/>
  <c r="T255" i="12" s="1"/>
  <c r="T255" i="13" s="1"/>
  <c r="T255" i="14" s="1"/>
  <c r="T255" i="15" s="1"/>
  <c r="T255" i="16" s="1"/>
  <c r="AL232" i="16"/>
  <c r="AL232" i="12"/>
  <c r="AM232" i="14"/>
  <c r="AM232" i="10"/>
  <c r="K28" i="8"/>
  <c r="K21" i="8" s="1"/>
  <c r="K19" i="8" s="1"/>
  <c r="K17" i="8" s="1"/>
  <c r="K28" i="13"/>
  <c r="Q28" i="16"/>
  <c r="Q21" i="16" s="1"/>
  <c r="Q19" i="16" s="1"/>
  <c r="Q17" i="16" s="1"/>
  <c r="Q8" i="16" s="1"/>
  <c r="U232" i="5"/>
  <c r="AC196" i="5"/>
  <c r="AC195" i="5" s="1"/>
  <c r="AC193" i="5" s="1"/>
  <c r="AC112" i="5"/>
  <c r="Z196" i="5"/>
  <c r="Z195" i="5" s="1"/>
  <c r="Z193" i="5" s="1"/>
  <c r="Z90" i="5"/>
  <c r="Z63" i="5" s="1"/>
  <c r="U227" i="6"/>
  <c r="AF112" i="6"/>
  <c r="AC234" i="6"/>
  <c r="AC232" i="6" s="1"/>
  <c r="AC112" i="6"/>
  <c r="U222" i="8"/>
  <c r="U141" i="8"/>
  <c r="U58" i="8"/>
  <c r="U57" i="8" s="1"/>
  <c r="C63" i="8"/>
  <c r="AI152" i="8"/>
  <c r="U222" i="9"/>
  <c r="U141" i="9"/>
  <c r="U105" i="7"/>
  <c r="U104" i="7" s="1"/>
  <c r="BQ17" i="7"/>
  <c r="Z232" i="7"/>
  <c r="Z90" i="7"/>
  <c r="Z63" i="7" s="1"/>
  <c r="Z43" i="7"/>
  <c r="Z14" i="7" s="1"/>
  <c r="C69" i="11"/>
  <c r="C63" i="11"/>
  <c r="C45" i="11"/>
  <c r="C35" i="11"/>
  <c r="Y244" i="6"/>
  <c r="AA243" i="5"/>
  <c r="AC43" i="9"/>
  <c r="AC14" i="9" s="1"/>
  <c r="AC90" i="13"/>
  <c r="AC63" i="13" s="1"/>
  <c r="AC90" i="9"/>
  <c r="AC63" i="9" s="1"/>
  <c r="AC112" i="9"/>
  <c r="AC145" i="12"/>
  <c r="AF220" i="10"/>
  <c r="BQ30" i="10" s="1"/>
  <c r="BK14" i="10" s="1"/>
  <c r="AC232" i="9"/>
  <c r="Z145" i="15"/>
  <c r="Z232" i="12"/>
  <c r="AM145" i="16"/>
  <c r="AM170" i="12"/>
  <c r="AM170" i="14"/>
  <c r="AM220" i="5"/>
  <c r="AL145" i="16"/>
  <c r="AL145" i="15"/>
  <c r="AL145" i="13"/>
  <c r="AL193" i="12"/>
  <c r="AL90" i="12"/>
  <c r="AL63" i="12" s="1"/>
  <c r="AL43" i="12"/>
  <c r="AL14" i="12" s="1"/>
  <c r="AL90" i="6"/>
  <c r="AL63" i="6" s="1"/>
  <c r="AB90" i="5"/>
  <c r="AB63" i="5" s="1"/>
  <c r="S257" i="9"/>
  <c r="S257" i="10" s="1"/>
  <c r="S257" i="11" s="1"/>
  <c r="S257" i="12" s="1"/>
  <c r="S257" i="13" s="1"/>
  <c r="S257" i="14" s="1"/>
  <c r="S257" i="15" s="1"/>
  <c r="S257" i="16" s="1"/>
  <c r="S243" i="9"/>
  <c r="S243" i="10" s="1"/>
  <c r="S243" i="11" s="1"/>
  <c r="S243" i="12" s="1"/>
  <c r="S243" i="13" s="1"/>
  <c r="S243" i="14" s="1"/>
  <c r="S243" i="15" s="1"/>
  <c r="S243" i="16" s="1"/>
  <c r="AM193" i="12"/>
  <c r="S246" i="9"/>
  <c r="S246" i="10" s="1"/>
  <c r="S246" i="11" s="1"/>
  <c r="S246" i="12" s="1"/>
  <c r="S246" i="13" s="1"/>
  <c r="S246" i="14" s="1"/>
  <c r="S246" i="15" s="1"/>
  <c r="S246" i="16" s="1"/>
  <c r="S248" i="9"/>
  <c r="S248" i="10" s="1"/>
  <c r="S248" i="11" s="1"/>
  <c r="S248" i="12" s="1"/>
  <c r="S248" i="13" s="1"/>
  <c r="S248" i="14" s="1"/>
  <c r="S248" i="15" s="1"/>
  <c r="S248" i="16" s="1"/>
  <c r="S250" i="9"/>
  <c r="S250" i="10" s="1"/>
  <c r="S250" i="11" s="1"/>
  <c r="S250" i="12" s="1"/>
  <c r="S250" i="13" s="1"/>
  <c r="S250" i="14" s="1"/>
  <c r="S250" i="15" s="1"/>
  <c r="S250" i="16" s="1"/>
  <c r="S252" i="9"/>
  <c r="S252" i="10" s="1"/>
  <c r="S252" i="11" s="1"/>
  <c r="S252" i="12" s="1"/>
  <c r="S252" i="13" s="1"/>
  <c r="S252" i="14" s="1"/>
  <c r="S252" i="15" s="1"/>
  <c r="S252" i="16" s="1"/>
  <c r="S254" i="9"/>
  <c r="S254" i="10" s="1"/>
  <c r="S254" i="11" s="1"/>
  <c r="S254" i="12" s="1"/>
  <c r="S254" i="13" s="1"/>
  <c r="S254" i="14" s="1"/>
  <c r="S254" i="15" s="1"/>
  <c r="S254" i="16" s="1"/>
  <c r="S256" i="9"/>
  <c r="S256" i="10" s="1"/>
  <c r="S256" i="11" s="1"/>
  <c r="S256" i="12" s="1"/>
  <c r="S256" i="13" s="1"/>
  <c r="S256" i="14" s="1"/>
  <c r="S256" i="15" s="1"/>
  <c r="S256" i="16" s="1"/>
  <c r="AL232" i="15"/>
  <c r="AL232" i="11"/>
  <c r="AL232" i="7"/>
  <c r="AF90" i="16"/>
  <c r="AF63" i="16" s="1"/>
  <c r="AF43" i="16"/>
  <c r="AF14" i="16" s="1"/>
  <c r="Z43" i="16"/>
  <c r="Z14" i="16" s="1"/>
  <c r="AL170" i="16"/>
  <c r="AL112" i="16"/>
  <c r="Z196" i="16"/>
  <c r="Z195" i="16" s="1"/>
  <c r="Z193" i="16" s="1"/>
  <c r="AM220" i="16"/>
  <c r="K28" i="16"/>
  <c r="K21" i="16" s="1"/>
  <c r="K19" i="16" s="1"/>
  <c r="K17" i="16" s="1"/>
  <c r="K8" i="16" s="1"/>
  <c r="Z43" i="15"/>
  <c r="Z14" i="15" s="1"/>
  <c r="AL43" i="15"/>
  <c r="AL14" i="15" s="1"/>
  <c r="AC112" i="15"/>
  <c r="Z112" i="15"/>
  <c r="AL170" i="15"/>
  <c r="Z220" i="16"/>
  <c r="Z112" i="16"/>
  <c r="Z112" i="14"/>
  <c r="Z43" i="14"/>
  <c r="Z14" i="14" s="1"/>
  <c r="AL90" i="14"/>
  <c r="AL63" i="14" s="1"/>
  <c r="AC112" i="14"/>
  <c r="Z220" i="14"/>
  <c r="Z90" i="15"/>
  <c r="Z63" i="15" s="1"/>
  <c r="AC90" i="15"/>
  <c r="AC63" i="15" s="1"/>
  <c r="AC170" i="13"/>
  <c r="P28" i="13"/>
  <c r="C35" i="13"/>
  <c r="AL170" i="13"/>
  <c r="AF43" i="13"/>
  <c r="C54" i="13"/>
  <c r="C57" i="14"/>
  <c r="AF90" i="13"/>
  <c r="AF63" i="13" s="1"/>
  <c r="C75" i="13"/>
  <c r="C22" i="13"/>
  <c r="C66" i="14"/>
  <c r="C48" i="14"/>
  <c r="X252" i="14"/>
  <c r="AH252" i="14" s="1"/>
  <c r="U105" i="14"/>
  <c r="U104" i="14" s="1"/>
  <c r="C29" i="14"/>
  <c r="AF220" i="14"/>
  <c r="BQ30" i="14" s="1"/>
  <c r="BK14" i="14" s="1"/>
  <c r="C25" i="13"/>
  <c r="AL220" i="12"/>
  <c r="AL112" i="12"/>
  <c r="C69" i="12"/>
  <c r="C22" i="12"/>
  <c r="U91" i="13"/>
  <c r="C72" i="13"/>
  <c r="C66" i="13"/>
  <c r="C60" i="13"/>
  <c r="C48" i="13"/>
  <c r="X68" i="16"/>
  <c r="AI68" i="16" s="1"/>
  <c r="F70" i="16"/>
  <c r="N70" i="16" s="1"/>
  <c r="AC220" i="12"/>
  <c r="Z14" i="12"/>
  <c r="U235" i="12"/>
  <c r="U234" i="12" s="1"/>
  <c r="U227" i="12"/>
  <c r="U211" i="12"/>
  <c r="U210" i="12" s="1"/>
  <c r="U209" i="12" s="1"/>
  <c r="U58" i="12"/>
  <c r="U57" i="12" s="1"/>
  <c r="C72" i="12"/>
  <c r="C60" i="12"/>
  <c r="AJ3" i="12"/>
  <c r="BC5" i="12"/>
  <c r="AW19" i="12"/>
  <c r="AS21" i="12"/>
  <c r="AS6" i="12"/>
  <c r="AR21" i="12"/>
  <c r="AT6" i="12"/>
  <c r="AT21" i="12"/>
  <c r="AB177" i="13"/>
  <c r="AD177" i="13" s="1"/>
  <c r="BP23" i="12"/>
  <c r="AB131" i="13"/>
  <c r="AD131" i="13" s="1"/>
  <c r="AB121" i="13"/>
  <c r="AD121" i="13" s="1"/>
  <c r="AB121" i="14" s="1"/>
  <c r="AD121" i="14" s="1"/>
  <c r="AB95" i="13"/>
  <c r="AD95" i="13" s="1"/>
  <c r="AB95" i="14" s="1"/>
  <c r="AD95" i="14" s="1"/>
  <c r="AB33" i="14"/>
  <c r="AD33" i="14" s="1"/>
  <c r="AB29" i="13"/>
  <c r="AD29" i="13" s="1"/>
  <c r="AB29" i="14" s="1"/>
  <c r="AD29" i="14" s="1"/>
  <c r="AB29" i="15" s="1"/>
  <c r="AD29" i="15" s="1"/>
  <c r="AB25" i="13"/>
  <c r="AD25" i="13" s="1"/>
  <c r="AB25" i="14" s="1"/>
  <c r="AD25" i="14" s="1"/>
  <c r="AB25" i="15" s="1"/>
  <c r="AD25" i="15" s="1"/>
  <c r="Y254" i="13"/>
  <c r="AA254" i="13" s="1"/>
  <c r="Y254" i="14" s="1"/>
  <c r="AA254" i="14" s="1"/>
  <c r="Y254" i="15" s="1"/>
  <c r="AA254" i="15" s="1"/>
  <c r="Y250" i="14"/>
  <c r="AA250" i="14" s="1"/>
  <c r="Y250" i="15" s="1"/>
  <c r="AA250" i="15" s="1"/>
  <c r="Y240" i="13"/>
  <c r="AA240" i="13" s="1"/>
  <c r="Y240" i="14" s="1"/>
  <c r="AA240" i="14" s="1"/>
  <c r="Y204" i="16"/>
  <c r="AA204" i="16" s="1"/>
  <c r="Y156" i="13"/>
  <c r="AA156" i="13" s="1"/>
  <c r="Y139" i="13"/>
  <c r="AA139" i="13" s="1"/>
  <c r="Y139" i="14" s="1"/>
  <c r="AA139" i="14" s="1"/>
  <c r="Y139" i="15" s="1"/>
  <c r="AA139" i="15" s="1"/>
  <c r="Y131" i="13"/>
  <c r="AA131" i="13" s="1"/>
  <c r="Y131" i="14" s="1"/>
  <c r="AA131" i="14" s="1"/>
  <c r="Y131" i="15" s="1"/>
  <c r="AA131" i="15" s="1"/>
  <c r="Y131" i="16" s="1"/>
  <c r="AA131" i="16" s="1"/>
  <c r="Y121" i="16"/>
  <c r="AA121" i="16" s="1"/>
  <c r="Y84" i="14"/>
  <c r="AA84" i="14" s="1"/>
  <c r="Y84" i="15" s="1"/>
  <c r="AA84" i="15" s="1"/>
  <c r="Y78" i="14"/>
  <c r="AA78" i="14" s="1"/>
  <c r="Y78" i="15" s="1"/>
  <c r="AA78" i="15" s="1"/>
  <c r="Y78" i="16" s="1"/>
  <c r="AA78" i="16" s="1"/>
  <c r="Y66" i="13"/>
  <c r="AA66" i="13" s="1"/>
  <c r="Y55" i="13"/>
  <c r="AA55" i="13" s="1"/>
  <c r="Y55" i="14" s="1"/>
  <c r="AA55" i="14" s="1"/>
  <c r="Y55" i="15" s="1"/>
  <c r="AA55" i="15" s="1"/>
  <c r="Y55" i="16" s="1"/>
  <c r="AA55" i="16" s="1"/>
  <c r="Y39" i="13"/>
  <c r="AA39" i="13" s="1"/>
  <c r="Y33" i="14"/>
  <c r="AA33" i="14" s="1"/>
  <c r="Y29" i="16"/>
  <c r="AA29" i="16" s="1"/>
  <c r="Y25" i="13"/>
  <c r="AA25" i="13" s="1"/>
  <c r="Y25" i="14" s="1"/>
  <c r="AA25" i="14" s="1"/>
  <c r="Y25" i="15" s="1"/>
  <c r="AA25" i="15" s="1"/>
  <c r="V224" i="15"/>
  <c r="X224" i="14"/>
  <c r="AE45" i="14"/>
  <c r="AG45" i="14" s="1"/>
  <c r="AC196" i="12"/>
  <c r="AC195" i="12" s="1"/>
  <c r="AC193" i="12" s="1"/>
  <c r="AM112" i="12"/>
  <c r="U197" i="12"/>
  <c r="X125" i="12"/>
  <c r="U123" i="12"/>
  <c r="U69" i="12"/>
  <c r="U65" i="12" s="1"/>
  <c r="AM90" i="12"/>
  <c r="AM63" i="12" s="1"/>
  <c r="AF43" i="12"/>
  <c r="AF14" i="12" s="1"/>
  <c r="X67" i="13"/>
  <c r="X253" i="14"/>
  <c r="AI253" i="14" s="1"/>
  <c r="X239" i="14"/>
  <c r="X216" i="14"/>
  <c r="AH216" i="14" s="1"/>
  <c r="X203" i="14"/>
  <c r="AH203" i="14" s="1"/>
  <c r="X182" i="14"/>
  <c r="AI182" i="14" s="1"/>
  <c r="X168" i="14"/>
  <c r="AI168" i="14" s="1"/>
  <c r="X153" i="14"/>
  <c r="AI153" i="14" s="1"/>
  <c r="X148" i="14"/>
  <c r="X130" i="14"/>
  <c r="AH130" i="14" s="1"/>
  <c r="X126" i="14"/>
  <c r="AI126" i="14" s="1"/>
  <c r="X120" i="14"/>
  <c r="X77" i="14"/>
  <c r="AI77" i="14" s="1"/>
  <c r="X68" i="14"/>
  <c r="X41" i="14"/>
  <c r="AJ41" i="14" s="1"/>
  <c r="X31" i="14"/>
  <c r="AH31" i="14" s="1"/>
  <c r="X18" i="14"/>
  <c r="AL170" i="12"/>
  <c r="AF90" i="12"/>
  <c r="AF63" i="12" s="1"/>
  <c r="BQ12" i="12"/>
  <c r="AL145" i="12"/>
  <c r="I83" i="13"/>
  <c r="I71" i="13"/>
  <c r="I59" i="13"/>
  <c r="G34" i="14"/>
  <c r="W206" i="15"/>
  <c r="W205" i="14"/>
  <c r="V152" i="14"/>
  <c r="V143" i="15"/>
  <c r="U205" i="12"/>
  <c r="U44" i="12"/>
  <c r="C66" i="12"/>
  <c r="C54" i="12"/>
  <c r="C48" i="12"/>
  <c r="W205" i="12"/>
  <c r="W205" i="13"/>
  <c r="F27" i="14"/>
  <c r="F15" i="14"/>
  <c r="M15" i="14" s="1"/>
  <c r="F27" i="15"/>
  <c r="F15" i="15"/>
  <c r="M15" i="15" s="1"/>
  <c r="F27" i="16"/>
  <c r="F15" i="16"/>
  <c r="M15" i="16" s="1"/>
  <c r="X137" i="13"/>
  <c r="AI137" i="13" s="1"/>
  <c r="X129" i="13"/>
  <c r="AH129" i="13" s="1"/>
  <c r="X125" i="13"/>
  <c r="AI125" i="13" s="1"/>
  <c r="X119" i="13"/>
  <c r="AI119" i="13" s="1"/>
  <c r="X80" i="13"/>
  <c r="X76" i="13"/>
  <c r="X47" i="13"/>
  <c r="X40" i="13"/>
  <c r="AH40" i="13" s="1"/>
  <c r="X36" i="13"/>
  <c r="X30" i="13"/>
  <c r="AI30" i="13" s="1"/>
  <c r="X26" i="13"/>
  <c r="AI26" i="13" s="1"/>
  <c r="X22" i="13"/>
  <c r="AH22" i="13" s="1"/>
  <c r="X17" i="13"/>
  <c r="AI17" i="13" s="1"/>
  <c r="X255" i="14"/>
  <c r="AH255" i="14" s="1"/>
  <c r="X251" i="14"/>
  <c r="AH251" i="14" s="1"/>
  <c r="X247" i="14"/>
  <c r="AH247" i="14" s="1"/>
  <c r="X241" i="14"/>
  <c r="AH241" i="14" s="1"/>
  <c r="X218" i="14"/>
  <c r="AH218" i="14" s="1"/>
  <c r="X191" i="14"/>
  <c r="X166" i="14"/>
  <c r="AJ166" i="14" s="1"/>
  <c r="X136" i="14"/>
  <c r="AH136" i="14" s="1"/>
  <c r="X128" i="14"/>
  <c r="AI128" i="14" s="1"/>
  <c r="X108" i="14"/>
  <c r="AH108" i="14" s="1"/>
  <c r="X101" i="14"/>
  <c r="AJ101" i="14" s="1"/>
  <c r="X79" i="14"/>
  <c r="AH79" i="14" s="1"/>
  <c r="X66" i="14"/>
  <c r="X55" i="14"/>
  <c r="X255" i="15"/>
  <c r="X251" i="15"/>
  <c r="X247" i="15"/>
  <c r="X241" i="15"/>
  <c r="X218" i="15"/>
  <c r="X191" i="15"/>
  <c r="X166" i="15"/>
  <c r="X136" i="15"/>
  <c r="X128" i="15"/>
  <c r="AJ128" i="15" s="1"/>
  <c r="X108" i="15"/>
  <c r="AJ108" i="15" s="1"/>
  <c r="X101" i="15"/>
  <c r="AH101" i="15" s="1"/>
  <c r="X79" i="15"/>
  <c r="AH79" i="15" s="1"/>
  <c r="X66" i="15"/>
  <c r="AJ66" i="15" s="1"/>
  <c r="X55" i="15"/>
  <c r="X255" i="13"/>
  <c r="AI255" i="13" s="1"/>
  <c r="X251" i="13"/>
  <c r="X247" i="13"/>
  <c r="AH247" i="13" s="1"/>
  <c r="X241" i="13"/>
  <c r="AH241" i="13" s="1"/>
  <c r="X218" i="13"/>
  <c r="X191" i="13"/>
  <c r="X166" i="13"/>
  <c r="AH166" i="13" s="1"/>
  <c r="X136" i="13"/>
  <c r="X128" i="13"/>
  <c r="AJ128" i="13" s="1"/>
  <c r="X108" i="13"/>
  <c r="X101" i="13"/>
  <c r="AJ101" i="13" s="1"/>
  <c r="X79" i="13"/>
  <c r="AJ79" i="13" s="1"/>
  <c r="X66" i="13"/>
  <c r="X55" i="13"/>
  <c r="AF170" i="13"/>
  <c r="BQ24" i="13" s="1"/>
  <c r="U96" i="12"/>
  <c r="U49" i="12"/>
  <c r="U141" i="11"/>
  <c r="U96" i="11"/>
  <c r="AC112" i="11"/>
  <c r="AC110" i="11" s="1"/>
  <c r="AF196" i="11"/>
  <c r="AF195" i="11" s="1"/>
  <c r="AF193" i="11" s="1"/>
  <c r="Z90" i="11"/>
  <c r="Z63" i="11" s="1"/>
  <c r="M44" i="20"/>
  <c r="Z220" i="12"/>
  <c r="Z90" i="12"/>
  <c r="Z63" i="12" s="1"/>
  <c r="C42" i="11"/>
  <c r="C32" i="11"/>
  <c r="C25" i="11"/>
  <c r="C63" i="10"/>
  <c r="C35" i="10"/>
  <c r="U235" i="11"/>
  <c r="U234" i="11" s="1"/>
  <c r="U20" i="11"/>
  <c r="U16" i="11" s="1"/>
  <c r="AL170" i="10"/>
  <c r="AM220" i="10"/>
  <c r="C22" i="10"/>
  <c r="BK15" i="10"/>
  <c r="AF43" i="10"/>
  <c r="C10" i="11"/>
  <c r="AF90" i="10"/>
  <c r="AF63" i="10" s="1"/>
  <c r="AM193" i="10"/>
  <c r="C42" i="10"/>
  <c r="X162" i="13"/>
  <c r="Z220" i="11"/>
  <c r="AU12" i="11"/>
  <c r="AV12" i="11"/>
  <c r="Z170" i="11"/>
  <c r="U35" i="10"/>
  <c r="U149" i="11"/>
  <c r="U147" i="11" s="1"/>
  <c r="U105" i="11"/>
  <c r="U104" i="11" s="1"/>
  <c r="U69" i="11"/>
  <c r="U65" i="11" s="1"/>
  <c r="U35" i="11"/>
  <c r="C72" i="11"/>
  <c r="C60" i="11"/>
  <c r="C48" i="11"/>
  <c r="AD59" i="12"/>
  <c r="AB58" i="12"/>
  <c r="AB57" i="12" s="1"/>
  <c r="AB36" i="15"/>
  <c r="AD36" i="15" s="1"/>
  <c r="AB36" i="16" s="1"/>
  <c r="AD36" i="16" s="1"/>
  <c r="AA51" i="12"/>
  <c r="W52" i="13"/>
  <c r="X52" i="13" s="1"/>
  <c r="AI52" i="13" s="1"/>
  <c r="W48" i="12"/>
  <c r="V199" i="12"/>
  <c r="X199" i="12" s="1"/>
  <c r="V160" i="12"/>
  <c r="V116" i="12"/>
  <c r="X116" i="12" s="1"/>
  <c r="V106" i="12"/>
  <c r="V99" i="13"/>
  <c r="X99" i="13" s="1"/>
  <c r="V87" i="12"/>
  <c r="X87" i="12" s="1"/>
  <c r="V53" i="13"/>
  <c r="X53" i="13" s="1"/>
  <c r="AI53" i="13" s="1"/>
  <c r="V23" i="12"/>
  <c r="D65" i="12"/>
  <c r="D65" i="13" s="1"/>
  <c r="D65" i="14" s="1"/>
  <c r="D65" i="15" s="1"/>
  <c r="D65" i="16" s="1"/>
  <c r="D50" i="12"/>
  <c r="D50" i="13" s="1"/>
  <c r="D50" i="14" s="1"/>
  <c r="D50" i="15" s="1"/>
  <c r="D50" i="16" s="1"/>
  <c r="D33" i="13"/>
  <c r="D26" i="12"/>
  <c r="D25" i="11"/>
  <c r="AC170" i="11"/>
  <c r="AC196" i="11"/>
  <c r="AC195" i="11" s="1"/>
  <c r="AC193" i="11" s="1"/>
  <c r="C66" i="10"/>
  <c r="AD58" i="10"/>
  <c r="AD57" i="10" s="1"/>
  <c r="AB58" i="10"/>
  <c r="AB57" i="10" s="1"/>
  <c r="U222" i="10"/>
  <c r="C75" i="10"/>
  <c r="C69" i="10"/>
  <c r="C57" i="10"/>
  <c r="C51" i="10"/>
  <c r="C29" i="10"/>
  <c r="C10" i="10"/>
  <c r="U205" i="11"/>
  <c r="U123" i="11"/>
  <c r="U91" i="11"/>
  <c r="U49" i="11"/>
  <c r="C66" i="11"/>
  <c r="C54" i="11"/>
  <c r="X256" i="11"/>
  <c r="X252" i="11"/>
  <c r="X248" i="11"/>
  <c r="X202" i="13"/>
  <c r="X181" i="13"/>
  <c r="AH181" i="13" s="1"/>
  <c r="X167" i="13"/>
  <c r="AJ167" i="13" s="1"/>
  <c r="X163" i="13"/>
  <c r="AI163" i="13" s="1"/>
  <c r="U205" i="10"/>
  <c r="U172" i="11"/>
  <c r="U114" i="11"/>
  <c r="U83" i="11"/>
  <c r="U44" i="11"/>
  <c r="U227" i="11"/>
  <c r="U187" i="11"/>
  <c r="U185" i="11" s="1"/>
  <c r="U176" i="11"/>
  <c r="X216" i="11"/>
  <c r="AH216" i="11" s="1"/>
  <c r="X203" i="11"/>
  <c r="AH203" i="11" s="1"/>
  <c r="X199" i="11"/>
  <c r="X182" i="11"/>
  <c r="AI182" i="11" s="1"/>
  <c r="X168" i="11"/>
  <c r="X160" i="11"/>
  <c r="AI160" i="11" s="1"/>
  <c r="X153" i="11"/>
  <c r="X148" i="11"/>
  <c r="X130" i="11"/>
  <c r="AJ130" i="11" s="1"/>
  <c r="X126" i="11"/>
  <c r="AI126" i="11" s="1"/>
  <c r="X120" i="11"/>
  <c r="AH120" i="11" s="1"/>
  <c r="X116" i="11"/>
  <c r="X99" i="11"/>
  <c r="X87" i="11"/>
  <c r="AI87" i="11" s="1"/>
  <c r="X77" i="11"/>
  <c r="AH77" i="11" s="1"/>
  <c r="X253" i="12"/>
  <c r="X239" i="12"/>
  <c r="X224" i="12"/>
  <c r="X216" i="12"/>
  <c r="AH216" i="12" s="1"/>
  <c r="X203" i="12"/>
  <c r="AI203" i="12" s="1"/>
  <c r="X182" i="12"/>
  <c r="X168" i="12"/>
  <c r="X148" i="12"/>
  <c r="X130" i="12"/>
  <c r="AI130" i="12" s="1"/>
  <c r="X126" i="12"/>
  <c r="X120" i="12"/>
  <c r="X99" i="12"/>
  <c r="X77" i="12"/>
  <c r="AH77" i="12" s="1"/>
  <c r="X68" i="12"/>
  <c r="X53" i="12"/>
  <c r="X41" i="12"/>
  <c r="X31" i="12"/>
  <c r="X18" i="12"/>
  <c r="X256" i="12"/>
  <c r="X252" i="12"/>
  <c r="AH252" i="12" s="1"/>
  <c r="X248" i="12"/>
  <c r="X202" i="12"/>
  <c r="X181" i="12"/>
  <c r="AH181" i="12" s="1"/>
  <c r="X167" i="12"/>
  <c r="X163" i="12"/>
  <c r="X137" i="12"/>
  <c r="X129" i="12"/>
  <c r="X119" i="12"/>
  <c r="X80" i="12"/>
  <c r="X76" i="12"/>
  <c r="X52" i="12"/>
  <c r="F70" i="13"/>
  <c r="N70" i="13" s="1"/>
  <c r="X23" i="11"/>
  <c r="X18" i="11"/>
  <c r="X253" i="13"/>
  <c r="AH253" i="13" s="1"/>
  <c r="X239" i="13"/>
  <c r="AI239" i="13" s="1"/>
  <c r="X216" i="13"/>
  <c r="AH216" i="13" s="1"/>
  <c r="X203" i="13"/>
  <c r="AI203" i="13" s="1"/>
  <c r="X182" i="13"/>
  <c r="X168" i="13"/>
  <c r="AI168" i="13" s="1"/>
  <c r="X153" i="13"/>
  <c r="AJ153" i="13" s="1"/>
  <c r="X148" i="13"/>
  <c r="X130" i="13"/>
  <c r="X126" i="13"/>
  <c r="AI126" i="13" s="1"/>
  <c r="X120" i="13"/>
  <c r="X77" i="13"/>
  <c r="AJ77" i="13" s="1"/>
  <c r="X68" i="13"/>
  <c r="AJ68" i="13" s="1"/>
  <c r="X41" i="13"/>
  <c r="AJ41" i="13" s="1"/>
  <c r="X31" i="13"/>
  <c r="X18" i="13"/>
  <c r="AH18" i="13" s="1"/>
  <c r="X253" i="15"/>
  <c r="X239" i="15"/>
  <c r="AH239" i="15" s="1"/>
  <c r="X216" i="15"/>
  <c r="AH216" i="15" s="1"/>
  <c r="X203" i="15"/>
  <c r="X182" i="15"/>
  <c r="X168" i="15"/>
  <c r="AJ168" i="15" s="1"/>
  <c r="X153" i="15"/>
  <c r="AH153" i="15" s="1"/>
  <c r="X148" i="15"/>
  <c r="X130" i="15"/>
  <c r="AH130" i="15" s="1"/>
  <c r="X126" i="15"/>
  <c r="AI126" i="15" s="1"/>
  <c r="X120" i="15"/>
  <c r="AJ120" i="15" s="1"/>
  <c r="X77" i="15"/>
  <c r="X68" i="15"/>
  <c r="AI68" i="15" s="1"/>
  <c r="X18" i="15"/>
  <c r="AH18" i="15" s="1"/>
  <c r="U222" i="11"/>
  <c r="U243" i="11"/>
  <c r="U211" i="11"/>
  <c r="U210" i="11" s="1"/>
  <c r="U209" i="11" s="1"/>
  <c r="Z43" i="11"/>
  <c r="Z14" i="11" s="1"/>
  <c r="U197" i="11"/>
  <c r="U105" i="10"/>
  <c r="U104" i="10" s="1"/>
  <c r="AF90" i="9"/>
  <c r="AF63" i="9" s="1"/>
  <c r="C32" i="10"/>
  <c r="BQ27" i="9"/>
  <c r="J51" i="20" s="1"/>
  <c r="P28" i="9"/>
  <c r="C57" i="9"/>
  <c r="C29" i="9"/>
  <c r="C22" i="9"/>
  <c r="U69" i="10"/>
  <c r="U65" i="10" s="1"/>
  <c r="C72" i="10"/>
  <c r="C60" i="10"/>
  <c r="C48" i="10"/>
  <c r="U187" i="10"/>
  <c r="U185" i="10" s="1"/>
  <c r="U172" i="10"/>
  <c r="AM90" i="9"/>
  <c r="AM63" i="9" s="1"/>
  <c r="C45" i="9"/>
  <c r="U149" i="10"/>
  <c r="U147" i="10" s="1"/>
  <c r="AL170" i="9"/>
  <c r="AM43" i="9"/>
  <c r="AM14" i="9" s="1"/>
  <c r="BQ12" i="9"/>
  <c r="Z63" i="10"/>
  <c r="U243" i="10"/>
  <c r="AC170" i="10"/>
  <c r="U187" i="9"/>
  <c r="U185" i="9" s="1"/>
  <c r="U235" i="10"/>
  <c r="U234" i="10" s="1"/>
  <c r="U123" i="10"/>
  <c r="U91" i="10"/>
  <c r="U49" i="10"/>
  <c r="Z170" i="10"/>
  <c r="U227" i="9"/>
  <c r="U227" i="10"/>
  <c r="U197" i="10"/>
  <c r="U157" i="10"/>
  <c r="U155" i="10" s="1"/>
  <c r="U114" i="10"/>
  <c r="U83" i="10"/>
  <c r="U211" i="10"/>
  <c r="U210" i="10" s="1"/>
  <c r="U209" i="10" s="1"/>
  <c r="U176" i="10"/>
  <c r="U141" i="10"/>
  <c r="U96" i="10"/>
  <c r="U58" i="10"/>
  <c r="U57" i="10" s="1"/>
  <c r="AF232" i="8"/>
  <c r="AE60" i="14"/>
  <c r="AG60" i="14" s="1"/>
  <c r="BQ20" i="8"/>
  <c r="AF112" i="8"/>
  <c r="AJ3" i="8"/>
  <c r="BE3" i="8"/>
  <c r="BK3" i="8" s="1"/>
  <c r="BQ3" i="8" s="1"/>
  <c r="BN5" i="8" s="1"/>
  <c r="BC5" i="8"/>
  <c r="AW19" i="8"/>
  <c r="AW4" i="8"/>
  <c r="AR21" i="8"/>
  <c r="AT6" i="8"/>
  <c r="AT21" i="8"/>
  <c r="AS6" i="8"/>
  <c r="AS21" i="8"/>
  <c r="BH5" i="8"/>
  <c r="AF220" i="8"/>
  <c r="BQ30" i="8" s="1"/>
  <c r="X150" i="9"/>
  <c r="U149" i="9"/>
  <c r="U147" i="9" s="1"/>
  <c r="X127" i="9"/>
  <c r="U123" i="9"/>
  <c r="X117" i="9"/>
  <c r="U114" i="9"/>
  <c r="U105" i="9"/>
  <c r="U104" i="9" s="1"/>
  <c r="U91" i="9"/>
  <c r="U83" i="9"/>
  <c r="U69" i="9"/>
  <c r="U65" i="9" s="1"/>
  <c r="X50" i="9"/>
  <c r="AH50" i="9" s="1"/>
  <c r="U49" i="9"/>
  <c r="U35" i="9"/>
  <c r="U20" i="9"/>
  <c r="U16" i="9" s="1"/>
  <c r="C75" i="9"/>
  <c r="F70" i="9"/>
  <c r="N70" i="9" s="1"/>
  <c r="C69" i="9"/>
  <c r="BE10" i="8"/>
  <c r="BE9" i="8" s="1"/>
  <c r="BE8" i="8" s="1"/>
  <c r="BQ14" i="8"/>
  <c r="BK9" i="8" s="1"/>
  <c r="BQ16" i="8"/>
  <c r="Z170" i="8"/>
  <c r="AF43" i="8"/>
  <c r="AF14" i="8" s="1"/>
  <c r="X74" i="8"/>
  <c r="AI74" i="8" s="1"/>
  <c r="U69" i="8"/>
  <c r="U65" i="8" s="1"/>
  <c r="U49" i="8"/>
  <c r="U35" i="8"/>
  <c r="X22" i="8"/>
  <c r="U20" i="8"/>
  <c r="U16" i="8" s="1"/>
  <c r="C72" i="8"/>
  <c r="C66" i="8"/>
  <c r="C60" i="8"/>
  <c r="C54" i="8"/>
  <c r="C48" i="8"/>
  <c r="C42" i="8"/>
  <c r="F34" i="8"/>
  <c r="C32" i="8"/>
  <c r="U197" i="9"/>
  <c r="X160" i="9"/>
  <c r="U157" i="9"/>
  <c r="U155" i="9" s="1"/>
  <c r="AG152" i="8"/>
  <c r="AE149" i="8"/>
  <c r="AE143" i="9"/>
  <c r="AE137" i="12"/>
  <c r="AG137" i="12" s="1"/>
  <c r="AJ137" i="11"/>
  <c r="AE129" i="9"/>
  <c r="AG129" i="9" s="1"/>
  <c r="AJ129" i="8"/>
  <c r="AE119" i="10"/>
  <c r="AG119" i="10" s="1"/>
  <c r="AE119" i="11" s="1"/>
  <c r="AG119" i="11" s="1"/>
  <c r="AE119" i="12" s="1"/>
  <c r="AG119" i="12" s="1"/>
  <c r="AG115" i="8"/>
  <c r="AG98" i="8"/>
  <c r="AE93" i="9"/>
  <c r="AG86" i="8"/>
  <c r="AE67" i="9"/>
  <c r="AG67" i="9" s="1"/>
  <c r="AE67" i="10" s="1"/>
  <c r="AG67" i="10" s="1"/>
  <c r="AE67" i="11" s="1"/>
  <c r="AG67" i="11" s="1"/>
  <c r="AG47" i="8"/>
  <c r="AE44" i="8"/>
  <c r="AE40" i="11"/>
  <c r="AG40" i="11" s="1"/>
  <c r="AE40" i="12" s="1"/>
  <c r="AG40" i="12" s="1"/>
  <c r="AE36" i="9"/>
  <c r="AG35" i="8"/>
  <c r="AE30" i="9"/>
  <c r="AG30" i="9" s="1"/>
  <c r="AE30" i="10" s="1"/>
  <c r="AG30" i="10" s="1"/>
  <c r="AE30" i="11" s="1"/>
  <c r="AG30" i="11" s="1"/>
  <c r="AE30" i="12" s="1"/>
  <c r="AG30" i="12" s="1"/>
  <c r="AJ30" i="8"/>
  <c r="AE26" i="9"/>
  <c r="AG26" i="9" s="1"/>
  <c r="AD238" i="8"/>
  <c r="AB229" i="9"/>
  <c r="AD223" i="8"/>
  <c r="AB222" i="8"/>
  <c r="AB215" i="9"/>
  <c r="AD215" i="9" s="1"/>
  <c r="AB215" i="10" s="1"/>
  <c r="AD215" i="10" s="1"/>
  <c r="AD198" i="8"/>
  <c r="AB181" i="11"/>
  <c r="AD181" i="11" s="1"/>
  <c r="AB181" i="12" s="1"/>
  <c r="AD181" i="12" s="1"/>
  <c r="AB127" i="9"/>
  <c r="AD100" i="8"/>
  <c r="AD92" i="8"/>
  <c r="AB91" i="8"/>
  <c r="AB85" i="11"/>
  <c r="AD85" i="11" s="1"/>
  <c r="AB79" i="9"/>
  <c r="AD79" i="9" s="1"/>
  <c r="AB71" i="10"/>
  <c r="AD71" i="10" s="1"/>
  <c r="AB71" i="11" s="1"/>
  <c r="AD71" i="11" s="1"/>
  <c r="AB66" i="10"/>
  <c r="AD66" i="10" s="1"/>
  <c r="AB55" i="10"/>
  <c r="AD55" i="10" s="1"/>
  <c r="AB55" i="11" s="1"/>
  <c r="AD55" i="11" s="1"/>
  <c r="AB55" i="12" s="1"/>
  <c r="AD55" i="12" s="1"/>
  <c r="AD46" i="8"/>
  <c r="AB44" i="8"/>
  <c r="AD22" i="8"/>
  <c r="AB20" i="8"/>
  <c r="AB16" i="8" s="1"/>
  <c r="L80" i="8"/>
  <c r="J80" i="9" s="1"/>
  <c r="J74" i="9"/>
  <c r="L68" i="8"/>
  <c r="L56" i="8"/>
  <c r="L36" i="8"/>
  <c r="J35" i="8"/>
  <c r="L30" i="8"/>
  <c r="J29" i="8"/>
  <c r="Q28" i="8"/>
  <c r="Q21" i="8" s="1"/>
  <c r="Q19" i="8" s="1"/>
  <c r="Q17" i="8" s="1"/>
  <c r="Q8" i="8" s="1"/>
  <c r="U96" i="8"/>
  <c r="U44" i="8"/>
  <c r="U235" i="9"/>
  <c r="U234" i="9" s="1"/>
  <c r="U205" i="9"/>
  <c r="U172" i="8"/>
  <c r="U123" i="8"/>
  <c r="U91" i="8"/>
  <c r="U96" i="9"/>
  <c r="AA225" i="10"/>
  <c r="Y213" i="11"/>
  <c r="AA190" i="10"/>
  <c r="Y179" i="11"/>
  <c r="Y107" i="11"/>
  <c r="AA100" i="10"/>
  <c r="AA95" i="10"/>
  <c r="AA46" i="12"/>
  <c r="W159" i="12"/>
  <c r="X159" i="12" s="1"/>
  <c r="W157" i="11"/>
  <c r="W155" i="11" s="1"/>
  <c r="W72" i="12"/>
  <c r="X72" i="12" s="1"/>
  <c r="W59" i="12"/>
  <c r="W37" i="12"/>
  <c r="W23" i="12"/>
  <c r="E30" i="12"/>
  <c r="E30" i="13" s="1"/>
  <c r="E30" i="14" s="1"/>
  <c r="E30" i="15" s="1"/>
  <c r="E30" i="16" s="1"/>
  <c r="X256" i="14"/>
  <c r="X248" i="14"/>
  <c r="X202" i="14"/>
  <c r="X181" i="14"/>
  <c r="X256" i="13"/>
  <c r="AI256" i="13" s="1"/>
  <c r="X252" i="13"/>
  <c r="X248" i="13"/>
  <c r="X80" i="11"/>
  <c r="AH80" i="11" s="1"/>
  <c r="X76" i="11"/>
  <c r="AI76" i="11" s="1"/>
  <c r="X72" i="11"/>
  <c r="AH165" i="12"/>
  <c r="X167" i="14"/>
  <c r="X163" i="14"/>
  <c r="AJ163" i="14" s="1"/>
  <c r="X137" i="14"/>
  <c r="X129" i="14"/>
  <c r="X125" i="14"/>
  <c r="AJ125" i="14" s="1"/>
  <c r="X119" i="14"/>
  <c r="AI119" i="14" s="1"/>
  <c r="X80" i="14"/>
  <c r="X76" i="14"/>
  <c r="AJ76" i="14" s="1"/>
  <c r="X67" i="14"/>
  <c r="AI67" i="14" s="1"/>
  <c r="X256" i="15"/>
  <c r="AH256" i="15" s="1"/>
  <c r="X248" i="15"/>
  <c r="X202" i="15"/>
  <c r="AH202" i="15" s="1"/>
  <c r="X181" i="15"/>
  <c r="X167" i="15"/>
  <c r="AH167" i="15" s="1"/>
  <c r="X163" i="15"/>
  <c r="AJ163" i="15" s="1"/>
  <c r="X137" i="15"/>
  <c r="X129" i="15"/>
  <c r="X125" i="15"/>
  <c r="X119" i="15"/>
  <c r="X80" i="15"/>
  <c r="X76" i="15"/>
  <c r="X67" i="15"/>
  <c r="X80" i="16"/>
  <c r="AH80" i="16" s="1"/>
  <c r="X76" i="16"/>
  <c r="F70" i="14"/>
  <c r="N70" i="14" s="1"/>
  <c r="BK15" i="8"/>
  <c r="AC196" i="8"/>
  <c r="AC195" i="8" s="1"/>
  <c r="AC193" i="8" s="1"/>
  <c r="Z196" i="8"/>
  <c r="Z195" i="8" s="1"/>
  <c r="Z193" i="8" s="1"/>
  <c r="AL145" i="8"/>
  <c r="AB158" i="16"/>
  <c r="AD158" i="16" s="1"/>
  <c r="AE150" i="16"/>
  <c r="AG150" i="16" s="1"/>
  <c r="W174" i="16"/>
  <c r="Y50" i="14"/>
  <c r="AA50" i="14" s="1"/>
  <c r="AB76" i="14"/>
  <c r="AD76" i="14" s="1"/>
  <c r="AB76" i="15" s="1"/>
  <c r="AD76" i="15" s="1"/>
  <c r="AH252" i="15"/>
  <c r="BQ16" i="9"/>
  <c r="J40" i="20" s="1"/>
  <c r="AC220" i="9"/>
  <c r="AF220" i="9"/>
  <c r="BQ30" i="9" s="1"/>
  <c r="BK14" i="9" s="1"/>
  <c r="AF220" i="7"/>
  <c r="BQ30" i="7" s="1"/>
  <c r="H54" i="20" s="1"/>
  <c r="AF43" i="7"/>
  <c r="AF14" i="7" s="1"/>
  <c r="AC43" i="7"/>
  <c r="AC14" i="7" s="1"/>
  <c r="AF90" i="7"/>
  <c r="U172" i="7"/>
  <c r="Z112" i="7"/>
  <c r="AC170" i="7"/>
  <c r="AH181" i="7"/>
  <c r="AI181" i="7"/>
  <c r="Z90" i="8"/>
  <c r="Z63" i="8" s="1"/>
  <c r="AC90" i="8"/>
  <c r="AC63" i="8" s="1"/>
  <c r="AC220" i="8"/>
  <c r="T26" i="7"/>
  <c r="T26" i="8" s="1"/>
  <c r="T26" i="9" s="1"/>
  <c r="T26" i="10" s="1"/>
  <c r="T26" i="11" s="1"/>
  <c r="T26" i="12" s="1"/>
  <c r="T26" i="13" s="1"/>
  <c r="T26" i="14" s="1"/>
  <c r="T26" i="15" s="1"/>
  <c r="T26" i="16" s="1"/>
  <c r="AC145" i="6"/>
  <c r="AF196" i="6"/>
  <c r="BQ28" i="6" s="1"/>
  <c r="G52" i="20" s="1"/>
  <c r="BK15" i="6"/>
  <c r="AF43" i="6"/>
  <c r="AF14" i="6" s="1"/>
  <c r="Z90" i="6"/>
  <c r="Z63" i="6" s="1"/>
  <c r="C78" i="6"/>
  <c r="AH223" i="6"/>
  <c r="AJ223" i="6"/>
  <c r="AI223" i="6"/>
  <c r="AI207" i="6"/>
  <c r="AH207" i="6"/>
  <c r="AJ188" i="6"/>
  <c r="AI159" i="6"/>
  <c r="AI86" i="6"/>
  <c r="AJ86" i="6"/>
  <c r="AH86" i="6"/>
  <c r="AI80" i="6"/>
  <c r="AJ80" i="6"/>
  <c r="AH80" i="6"/>
  <c r="AJ72" i="6"/>
  <c r="AH72" i="6"/>
  <c r="AH181" i="8"/>
  <c r="AI181" i="8"/>
  <c r="C69" i="7"/>
  <c r="X167" i="7"/>
  <c r="U157" i="7"/>
  <c r="U155" i="7" s="1"/>
  <c r="AH254" i="9"/>
  <c r="U243" i="7"/>
  <c r="U235" i="7"/>
  <c r="U234" i="7" s="1"/>
  <c r="X213" i="7"/>
  <c r="AJ213" i="7" s="1"/>
  <c r="U211" i="7"/>
  <c r="U210" i="7" s="1"/>
  <c r="U209" i="7" s="1"/>
  <c r="U205" i="7"/>
  <c r="X198" i="7"/>
  <c r="U197" i="7"/>
  <c r="U176" i="7"/>
  <c r="AH181" i="11"/>
  <c r="R43" i="20"/>
  <c r="X50" i="7"/>
  <c r="U49" i="7"/>
  <c r="X45" i="7"/>
  <c r="AJ45" i="7" s="1"/>
  <c r="U44" i="7"/>
  <c r="U20" i="7"/>
  <c r="U16" i="7" s="1"/>
  <c r="C75" i="7"/>
  <c r="C63" i="7"/>
  <c r="C51" i="7"/>
  <c r="U222" i="7"/>
  <c r="C57" i="7"/>
  <c r="U123" i="7"/>
  <c r="U114" i="7"/>
  <c r="U96" i="7"/>
  <c r="U91" i="7"/>
  <c r="U83" i="7"/>
  <c r="AI137" i="11"/>
  <c r="AF112" i="7"/>
  <c r="AE35" i="7"/>
  <c r="K28" i="7"/>
  <c r="K21" i="7" s="1"/>
  <c r="K19" i="7" s="1"/>
  <c r="K17" i="7" s="1"/>
  <c r="Z170" i="7"/>
  <c r="AG149" i="7"/>
  <c r="AG44" i="7"/>
  <c r="AC220" i="7"/>
  <c r="AF196" i="7"/>
  <c r="AE149" i="7"/>
  <c r="AE207" i="7"/>
  <c r="AG207" i="7" s="1"/>
  <c r="AE207" i="8" s="1"/>
  <c r="AG207" i="8" s="1"/>
  <c r="AE207" i="9" s="1"/>
  <c r="AG207" i="9" s="1"/>
  <c r="AJ207" i="6"/>
  <c r="AJ29" i="6"/>
  <c r="AE145" i="5"/>
  <c r="AB220" i="5"/>
  <c r="AE43" i="5"/>
  <c r="AE14" i="5" s="1"/>
  <c r="AR21" i="5"/>
  <c r="AF196" i="5"/>
  <c r="AF195" i="5" s="1"/>
  <c r="AF193" i="5" s="1"/>
  <c r="U205" i="14"/>
  <c r="C42" i="15"/>
  <c r="U227" i="15"/>
  <c r="U172" i="15"/>
  <c r="U243" i="14"/>
  <c r="C42" i="14"/>
  <c r="AB251" i="15"/>
  <c r="AE101" i="16"/>
  <c r="AG101" i="16" s="1"/>
  <c r="AI224" i="13"/>
  <c r="AI30" i="6"/>
  <c r="AJ30" i="6"/>
  <c r="AH30" i="6"/>
  <c r="AG202" i="6"/>
  <c r="AE197" i="6"/>
  <c r="F16" i="20"/>
  <c r="R16" i="20" s="1"/>
  <c r="BF16" i="7"/>
  <c r="BF16" i="10" s="1"/>
  <c r="BF16" i="13" s="1"/>
  <c r="BF16" i="16" s="1"/>
  <c r="Y61" i="7"/>
  <c r="AA61" i="7" s="1"/>
  <c r="AE39" i="16"/>
  <c r="AG39" i="16" s="1"/>
  <c r="N80" i="5"/>
  <c r="M80" i="5"/>
  <c r="AG241" i="6"/>
  <c r="Y68" i="8"/>
  <c r="AA68" i="8" s="1"/>
  <c r="AD31" i="16"/>
  <c r="AH186" i="12"/>
  <c r="AI186" i="12"/>
  <c r="W190" i="15"/>
  <c r="AD98" i="13"/>
  <c r="AB118" i="15"/>
  <c r="AE21" i="14"/>
  <c r="AG21" i="14" s="1"/>
  <c r="AE21" i="15" s="1"/>
  <c r="AE84" i="14"/>
  <c r="AG84" i="14" s="1"/>
  <c r="AE84" i="15" s="1"/>
  <c r="N79" i="5"/>
  <c r="AA85" i="6"/>
  <c r="Y83" i="6"/>
  <c r="Y76" i="9"/>
  <c r="AA76" i="9" s="1"/>
  <c r="Y76" i="10" s="1"/>
  <c r="AA76" i="10" s="1"/>
  <c r="Y76" i="11" s="1"/>
  <c r="AA76" i="11" s="1"/>
  <c r="Y76" i="12" s="1"/>
  <c r="AA76" i="12" s="1"/>
  <c r="AH76" i="8"/>
  <c r="Y26" i="9"/>
  <c r="AA26" i="9" s="1"/>
  <c r="Y26" i="10" s="1"/>
  <c r="AA26" i="10" s="1"/>
  <c r="Y26" i="11" s="1"/>
  <c r="AA26" i="11" s="1"/>
  <c r="Y26" i="12" s="1"/>
  <c r="AA26" i="12" s="1"/>
  <c r="C45" i="15"/>
  <c r="U222" i="12"/>
  <c r="U197" i="13"/>
  <c r="U35" i="14"/>
  <c r="U172" i="13"/>
  <c r="C78" i="13"/>
  <c r="C32" i="13"/>
  <c r="U141" i="15"/>
  <c r="Y28" i="7"/>
  <c r="AA28" i="7" s="1"/>
  <c r="Y28" i="8" s="1"/>
  <c r="AA28" i="8" s="1"/>
  <c r="Y28" i="9" s="1"/>
  <c r="AA28" i="9" s="1"/>
  <c r="AJ26" i="6"/>
  <c r="AH26" i="6"/>
  <c r="AI26" i="6"/>
  <c r="AA37" i="6"/>
  <c r="Y35" i="6"/>
  <c r="AJ152" i="7"/>
  <c r="AI152" i="7"/>
  <c r="AH152" i="7"/>
  <c r="AE53" i="9"/>
  <c r="AG53" i="9" s="1"/>
  <c r="Y70" i="9"/>
  <c r="AA70" i="9" s="1"/>
  <c r="AI52" i="9"/>
  <c r="C54" i="14"/>
  <c r="C32" i="14"/>
  <c r="C60" i="15"/>
  <c r="AG52" i="6"/>
  <c r="AJ52" i="6" s="1"/>
  <c r="AE49" i="6"/>
  <c r="AD167" i="6"/>
  <c r="AI167" i="6" s="1"/>
  <c r="AB157" i="6"/>
  <c r="AB155" i="6" s="1"/>
  <c r="AD39" i="6"/>
  <c r="AB35" i="6"/>
  <c r="W133" i="7"/>
  <c r="X133" i="7" s="1"/>
  <c r="AJ133" i="7" s="1"/>
  <c r="W123" i="6"/>
  <c r="AG70" i="6"/>
  <c r="AE69" i="6"/>
  <c r="AE65" i="6" s="1"/>
  <c r="AD180" i="6"/>
  <c r="AB176" i="6"/>
  <c r="AA27" i="6"/>
  <c r="Y20" i="6"/>
  <c r="Y16" i="6" s="1"/>
  <c r="AH215" i="7"/>
  <c r="AI215" i="7"/>
  <c r="AI137" i="7"/>
  <c r="AJ137" i="7"/>
  <c r="AH137" i="7"/>
  <c r="AA71" i="6"/>
  <c r="Y69" i="6"/>
  <c r="Y65" i="6" s="1"/>
  <c r="AG23" i="6"/>
  <c r="F116" i="12"/>
  <c r="D116" i="13"/>
  <c r="D113" i="12"/>
  <c r="D115" i="13"/>
  <c r="F115" i="12"/>
  <c r="N124" i="12"/>
  <c r="M124" i="12"/>
  <c r="F120" i="13"/>
  <c r="D120" i="14"/>
  <c r="F123" i="14"/>
  <c r="D123" i="15"/>
  <c r="X133" i="6"/>
  <c r="AH133" i="6" s="1"/>
  <c r="U187" i="13"/>
  <c r="U185" i="13" s="1"/>
  <c r="D118" i="14"/>
  <c r="F118" i="13"/>
  <c r="BC20" i="11"/>
  <c r="F113" i="11"/>
  <c r="AQ15" i="11" s="1"/>
  <c r="D124" i="14"/>
  <c r="F124" i="13"/>
  <c r="M120" i="12"/>
  <c r="N120" i="12"/>
  <c r="M123" i="13"/>
  <c r="N123" i="13"/>
  <c r="C63" i="13"/>
  <c r="U149" i="14"/>
  <c r="U147" i="14" s="1"/>
  <c r="C45" i="14"/>
  <c r="U44" i="15"/>
  <c r="N117" i="11"/>
  <c r="M117" i="11"/>
  <c r="D122" i="15"/>
  <c r="F122" i="14"/>
  <c r="N118" i="12"/>
  <c r="M118" i="12"/>
  <c r="D119" i="13"/>
  <c r="F119" i="12"/>
  <c r="N121" i="11"/>
  <c r="M121" i="11"/>
  <c r="U205" i="15"/>
  <c r="F117" i="12"/>
  <c r="D117" i="13"/>
  <c r="M116" i="11"/>
  <c r="N116" i="11"/>
  <c r="BD20" i="9"/>
  <c r="G115" i="10"/>
  <c r="I113" i="9"/>
  <c r="M115" i="9"/>
  <c r="M113" i="9" s="1"/>
  <c r="N119" i="11"/>
  <c r="M119" i="11"/>
  <c r="D121" i="13"/>
  <c r="F121" i="12"/>
  <c r="L115" i="10"/>
  <c r="J113" i="10"/>
  <c r="E115" i="14"/>
  <c r="E113" i="13"/>
  <c r="U114" i="6"/>
  <c r="X115" i="6"/>
  <c r="AH47" i="9"/>
  <c r="AI47" i="9"/>
  <c r="U44" i="16"/>
  <c r="U44" i="10"/>
  <c r="U44" i="6"/>
  <c r="U44" i="9"/>
  <c r="U20" i="10"/>
  <c r="U16" i="10" s="1"/>
  <c r="U20" i="13"/>
  <c r="U16" i="13" s="1"/>
  <c r="C78" i="9"/>
  <c r="C66" i="15"/>
  <c r="C25" i="14"/>
  <c r="BK15" i="12"/>
  <c r="M55" i="20"/>
  <c r="BQ27" i="14"/>
  <c r="BQ12" i="14"/>
  <c r="AI165" i="6"/>
  <c r="M61" i="6"/>
  <c r="N55" i="20"/>
  <c r="BK15" i="13"/>
  <c r="K54" i="20"/>
  <c r="AH167" i="6"/>
  <c r="AJ167" i="6"/>
  <c r="AI119" i="6"/>
  <c r="AH119" i="6"/>
  <c r="AJ119" i="6"/>
  <c r="BK14" i="13"/>
  <c r="N54" i="20"/>
  <c r="AJ252" i="6"/>
  <c r="AI252" i="6"/>
  <c r="AH252" i="6"/>
  <c r="AJ76" i="6"/>
  <c r="AI76" i="6"/>
  <c r="AH76" i="6"/>
  <c r="AI119" i="8"/>
  <c r="AJ119" i="8"/>
  <c r="AH119" i="8"/>
  <c r="BK15" i="7"/>
  <c r="H55" i="20"/>
  <c r="BQ27" i="6"/>
  <c r="G51" i="20" s="1"/>
  <c r="AJ163" i="6"/>
  <c r="BK15" i="16"/>
  <c r="Q55" i="20"/>
  <c r="BF12" i="7"/>
  <c r="BF12" i="10" s="1"/>
  <c r="BF12" i="13" s="1"/>
  <c r="BF12" i="16" s="1"/>
  <c r="M47" i="20"/>
  <c r="K50" i="20"/>
  <c r="AC43" i="15"/>
  <c r="AC14" i="15" s="1"/>
  <c r="AC112" i="12"/>
  <c r="BQ17" i="10"/>
  <c r="K41" i="20" s="1"/>
  <c r="AC145" i="10"/>
  <c r="AC170" i="16"/>
  <c r="AC170" i="8"/>
  <c r="AC196" i="9"/>
  <c r="AC195" i="9" s="1"/>
  <c r="AC193" i="9" s="1"/>
  <c r="AC220" i="13"/>
  <c r="AC232" i="8"/>
  <c r="Z170" i="9"/>
  <c r="Z196" i="14"/>
  <c r="Z195" i="14" s="1"/>
  <c r="Z193" i="14" s="1"/>
  <c r="Z220" i="13"/>
  <c r="AL145" i="14"/>
  <c r="AL90" i="11"/>
  <c r="AL63" i="11" s="1"/>
  <c r="AL90" i="10"/>
  <c r="AL63" i="10" s="1"/>
  <c r="AL90" i="8"/>
  <c r="AL63" i="8" s="1"/>
  <c r="AL145" i="6"/>
  <c r="BK15" i="9"/>
  <c r="J55" i="20"/>
  <c r="AF90" i="15"/>
  <c r="AF90" i="11"/>
  <c r="AF90" i="6"/>
  <c r="AF63" i="6" s="1"/>
  <c r="AC196" i="6"/>
  <c r="AC195" i="6" s="1"/>
  <c r="AC193" i="6" s="1"/>
  <c r="Z112" i="6"/>
  <c r="AI125" i="7"/>
  <c r="AH125" i="7"/>
  <c r="AJ125" i="7"/>
  <c r="AE162" i="8"/>
  <c r="AG162" i="8" s="1"/>
  <c r="AE162" i="9" s="1"/>
  <c r="AG162" i="9" s="1"/>
  <c r="AG124" i="7"/>
  <c r="V174" i="8"/>
  <c r="X174" i="8" s="1"/>
  <c r="X174" i="7"/>
  <c r="V75" i="8"/>
  <c r="V75" i="9" s="1"/>
  <c r="X75" i="7"/>
  <c r="BK9" i="14"/>
  <c r="BE10" i="10"/>
  <c r="BE9" i="10" s="1"/>
  <c r="BE8" i="10" s="1"/>
  <c r="BK9" i="9"/>
  <c r="H47" i="20"/>
  <c r="AF170" i="11"/>
  <c r="BQ24" i="11" s="1"/>
  <c r="BQ14" i="16"/>
  <c r="BQ16" i="14"/>
  <c r="BQ16" i="15"/>
  <c r="AF145" i="10"/>
  <c r="AF145" i="8"/>
  <c r="AF145" i="15"/>
  <c r="BQ17" i="13"/>
  <c r="N41" i="20" s="1"/>
  <c r="AF170" i="8"/>
  <c r="BQ24" i="8" s="1"/>
  <c r="AC196" i="13"/>
  <c r="AC195" i="13" s="1"/>
  <c r="AC193" i="13" s="1"/>
  <c r="Z112" i="12"/>
  <c r="Z110" i="12" s="1"/>
  <c r="Z170" i="14"/>
  <c r="Z170" i="16"/>
  <c r="Z196" i="13"/>
  <c r="Z195" i="13" s="1"/>
  <c r="Z193" i="13" s="1"/>
  <c r="AM14" i="13"/>
  <c r="AM145" i="8"/>
  <c r="AM145" i="6"/>
  <c r="AM145" i="14"/>
  <c r="AM112" i="16"/>
  <c r="AL170" i="14"/>
  <c r="AL90" i="13"/>
  <c r="AL63" i="13" s="1"/>
  <c r="AL112" i="10"/>
  <c r="AL145" i="9"/>
  <c r="BQ12" i="15"/>
  <c r="BQ12" i="13"/>
  <c r="BQ12" i="10"/>
  <c r="AC90" i="5"/>
  <c r="AC63" i="5" s="1"/>
  <c r="BQ17" i="6"/>
  <c r="G41" i="20" s="1"/>
  <c r="AC90" i="6"/>
  <c r="AC63" i="6" s="1"/>
  <c r="AG161" i="7"/>
  <c r="AD75" i="7"/>
  <c r="AB69" i="7"/>
  <c r="AB65" i="7" s="1"/>
  <c r="AC170" i="9"/>
  <c r="BK14" i="16"/>
  <c r="Q54" i="20"/>
  <c r="AM14" i="12"/>
  <c r="AM14" i="11"/>
  <c r="AL90" i="5"/>
  <c r="AL63" i="5" s="1"/>
  <c r="Q28" i="14"/>
  <c r="Q21" i="14" s="1"/>
  <c r="Q19" i="14" s="1"/>
  <c r="Q17" i="14" s="1"/>
  <c r="Q8" i="14" s="1"/>
  <c r="Z43" i="6"/>
  <c r="Z14" i="6" s="1"/>
  <c r="AD216" i="7"/>
  <c r="AB211" i="7"/>
  <c r="AB210" i="7" s="1"/>
  <c r="AB209" i="7" s="1"/>
  <c r="Y161" i="8"/>
  <c r="AA161" i="8" s="1"/>
  <c r="Y161" i="9" s="1"/>
  <c r="AA161" i="9" s="1"/>
  <c r="V178" i="8"/>
  <c r="V178" i="9" s="1"/>
  <c r="X178" i="7"/>
  <c r="AV11" i="7"/>
  <c r="BK15" i="15"/>
  <c r="BK15" i="11"/>
  <c r="BK15" i="14"/>
  <c r="O55" i="20"/>
  <c r="BK9" i="10"/>
  <c r="AF170" i="12"/>
  <c r="BQ24" i="12" s="1"/>
  <c r="M48" i="20" s="1"/>
  <c r="J50" i="20"/>
  <c r="BR26" i="16"/>
  <c r="N50" i="20"/>
  <c r="AC43" i="8"/>
  <c r="AC14" i="8" s="1"/>
  <c r="AC90" i="14"/>
  <c r="AC63" i="14" s="1"/>
  <c r="AF170" i="15"/>
  <c r="BQ24" i="15" s="1"/>
  <c r="AF170" i="9"/>
  <c r="BQ24" i="9" s="1"/>
  <c r="Z43" i="13"/>
  <c r="Z14" i="13" s="1"/>
  <c r="Z145" i="11"/>
  <c r="Z170" i="15"/>
  <c r="AM43" i="5"/>
  <c r="AM14" i="5" s="1"/>
  <c r="AL220" i="15"/>
  <c r="AL43" i="11"/>
  <c r="AL14" i="11" s="1"/>
  <c r="AL14" i="7"/>
  <c r="AL43" i="6"/>
  <c r="AL14" i="6" s="1"/>
  <c r="B24" i="7"/>
  <c r="P128" i="6"/>
  <c r="Q128" i="6"/>
  <c r="Q28" i="12"/>
  <c r="Q21" i="12" s="1"/>
  <c r="Q19" i="12" s="1"/>
  <c r="Q17" i="12" s="1"/>
  <c r="Q28" i="13"/>
  <c r="Q21" i="13" s="1"/>
  <c r="Q19" i="13" s="1"/>
  <c r="Q17" i="13" s="1"/>
  <c r="Q8" i="13" s="1"/>
  <c r="AF90" i="8"/>
  <c r="AF63" i="8" s="1"/>
  <c r="Z196" i="6"/>
  <c r="Z195" i="6" s="1"/>
  <c r="Z193" i="6" s="1"/>
  <c r="AG80" i="7"/>
  <c r="AJ80" i="7" s="1"/>
  <c r="V238" i="8"/>
  <c r="X238" i="7"/>
  <c r="V229" i="8"/>
  <c r="V229" i="9" s="1"/>
  <c r="V229" i="10" s="1"/>
  <c r="V229" i="11" s="1"/>
  <c r="V229" i="12" s="1"/>
  <c r="V229" i="13" s="1"/>
  <c r="V229" i="14" s="1"/>
  <c r="V229" i="15" s="1"/>
  <c r="V229" i="16" s="1"/>
  <c r="X229" i="7"/>
  <c r="V207" i="8"/>
  <c r="V207" i="9" s="1"/>
  <c r="V207" i="10" s="1"/>
  <c r="V207" i="11" s="1"/>
  <c r="V207" i="12" s="1"/>
  <c r="X207" i="12" s="1"/>
  <c r="X207" i="7"/>
  <c r="V188" i="8"/>
  <c r="X188" i="8" s="1"/>
  <c r="V177" i="8"/>
  <c r="X177" i="7"/>
  <c r="X188" i="7"/>
  <c r="AI188" i="7" s="1"/>
  <c r="X186" i="11"/>
  <c r="AI186" i="11" s="1"/>
  <c r="U222" i="13"/>
  <c r="U123" i="13"/>
  <c r="X186" i="13"/>
  <c r="U141" i="14"/>
  <c r="C69" i="14"/>
  <c r="X186" i="14"/>
  <c r="AH186" i="14" s="1"/>
  <c r="U58" i="15"/>
  <c r="U57" i="15" s="1"/>
  <c r="U222" i="15"/>
  <c r="J41" i="6"/>
  <c r="L41" i="6" s="1"/>
  <c r="K10" i="7"/>
  <c r="F110" i="12"/>
  <c r="D110" i="13"/>
  <c r="N108" i="11"/>
  <c r="M108" i="11"/>
  <c r="F95" i="12"/>
  <c r="D95" i="13"/>
  <c r="D94" i="12"/>
  <c r="N107" i="11"/>
  <c r="M107" i="11"/>
  <c r="N102" i="11"/>
  <c r="M102" i="11"/>
  <c r="N91" i="12"/>
  <c r="M91" i="12"/>
  <c r="D96" i="13"/>
  <c r="F96" i="12"/>
  <c r="D98" i="13"/>
  <c r="F98" i="12"/>
  <c r="I95" i="9"/>
  <c r="G94" i="9"/>
  <c r="D105" i="13"/>
  <c r="F105" i="12"/>
  <c r="D104" i="12"/>
  <c r="N109" i="12"/>
  <c r="M109" i="12"/>
  <c r="N87" i="12"/>
  <c r="M87" i="12"/>
  <c r="F97" i="14"/>
  <c r="D97" i="15"/>
  <c r="X186" i="9"/>
  <c r="C25" i="9"/>
  <c r="AF170" i="7"/>
  <c r="BQ24" i="7" s="1"/>
  <c r="H48" i="20" s="1"/>
  <c r="AC90" i="7"/>
  <c r="AC63" i="7" s="1"/>
  <c r="Z196" i="7"/>
  <c r="Z195" i="7" s="1"/>
  <c r="Z193" i="7" s="1"/>
  <c r="X186" i="7"/>
  <c r="C78" i="7"/>
  <c r="X74" i="10"/>
  <c r="X74" i="14"/>
  <c r="AI74" i="14" s="1"/>
  <c r="BD17" i="5"/>
  <c r="F108" i="12"/>
  <c r="D108" i="13"/>
  <c r="D88" i="13"/>
  <c r="F88" i="12"/>
  <c r="BC18" i="11"/>
  <c r="F94" i="11"/>
  <c r="J95" i="10"/>
  <c r="L94" i="9"/>
  <c r="H404" i="22" s="1"/>
  <c r="N95" i="9"/>
  <c r="N94" i="9" s="1"/>
  <c r="N90" i="12"/>
  <c r="M90" i="12"/>
  <c r="E105" i="13"/>
  <c r="E104" i="12"/>
  <c r="M89" i="13"/>
  <c r="N89" i="13"/>
  <c r="BC19" i="11"/>
  <c r="F104" i="11"/>
  <c r="D109" i="14"/>
  <c r="F109" i="13"/>
  <c r="X186" i="10"/>
  <c r="X74" i="11"/>
  <c r="AI74" i="11" s="1"/>
  <c r="X74" i="12"/>
  <c r="AJ74" i="12" s="1"/>
  <c r="U58" i="13"/>
  <c r="U57" i="13" s="1"/>
  <c r="U69" i="14"/>
  <c r="U65" i="14" s="1"/>
  <c r="C60" i="14"/>
  <c r="U157" i="15"/>
  <c r="U155" i="15" s="1"/>
  <c r="U35" i="15"/>
  <c r="X186" i="15"/>
  <c r="AH186" i="15" s="1"/>
  <c r="L12" i="6"/>
  <c r="E95" i="14"/>
  <c r="E94" i="13"/>
  <c r="M86" i="11"/>
  <c r="F85" i="11"/>
  <c r="I105" i="9"/>
  <c r="G104" i="9"/>
  <c r="F106" i="13"/>
  <c r="D106" i="14"/>
  <c r="M92" i="11"/>
  <c r="N92" i="11"/>
  <c r="E86" i="13"/>
  <c r="E85" i="12"/>
  <c r="D90" i="14"/>
  <c r="F90" i="13"/>
  <c r="F99" i="12"/>
  <c r="D99" i="13"/>
  <c r="L105" i="9"/>
  <c r="J104" i="9"/>
  <c r="F89" i="14"/>
  <c r="D89" i="15"/>
  <c r="M101" i="13"/>
  <c r="N101" i="13"/>
  <c r="N111" i="11"/>
  <c r="M111" i="11"/>
  <c r="L86" i="9"/>
  <c r="J85" i="9"/>
  <c r="N100" i="12"/>
  <c r="M100" i="12"/>
  <c r="X74" i="9"/>
  <c r="AI74" i="9" s="1"/>
  <c r="X189" i="7"/>
  <c r="X74" i="7"/>
  <c r="C32" i="7"/>
  <c r="X74" i="13"/>
  <c r="X74" i="15"/>
  <c r="N110" i="11"/>
  <c r="M110" i="11"/>
  <c r="D86" i="13"/>
  <c r="F86" i="12"/>
  <c r="D85" i="12"/>
  <c r="N106" i="12"/>
  <c r="M106" i="12"/>
  <c r="F92" i="12"/>
  <c r="D92" i="13"/>
  <c r="D107" i="13"/>
  <c r="F107" i="12"/>
  <c r="D102" i="13"/>
  <c r="F102" i="12"/>
  <c r="F91" i="13"/>
  <c r="D91" i="14"/>
  <c r="M96" i="11"/>
  <c r="N96" i="11"/>
  <c r="N98" i="11"/>
  <c r="M98" i="11"/>
  <c r="M99" i="11"/>
  <c r="N99" i="11"/>
  <c r="F101" i="14"/>
  <c r="D101" i="15"/>
  <c r="F111" i="12"/>
  <c r="D111" i="13"/>
  <c r="F87" i="13"/>
  <c r="D87" i="14"/>
  <c r="N97" i="13"/>
  <c r="M97" i="13"/>
  <c r="D100" i="14"/>
  <c r="F100" i="13"/>
  <c r="U157" i="11"/>
  <c r="U155" i="11" s="1"/>
  <c r="U90" i="5"/>
  <c r="U63" i="5" s="1"/>
  <c r="C72" i="14"/>
  <c r="C72" i="9"/>
  <c r="C72" i="7"/>
  <c r="G24" i="6"/>
  <c r="C25" i="15"/>
  <c r="C25" i="7"/>
  <c r="L27" i="6"/>
  <c r="G27" i="6"/>
  <c r="G88" i="10"/>
  <c r="M88" i="9"/>
  <c r="M85" i="9" s="1"/>
  <c r="I85" i="9"/>
  <c r="H373" i="21" s="1"/>
  <c r="H372" i="22" s="1"/>
  <c r="F27" i="6"/>
  <c r="C25" i="10"/>
  <c r="C25" i="8"/>
  <c r="AV11" i="5"/>
  <c r="BE10" i="14"/>
  <c r="BE9" i="14" s="1"/>
  <c r="BE8" i="14" s="1"/>
  <c r="L10" i="20"/>
  <c r="L9" i="20" s="1"/>
  <c r="I10" i="20"/>
  <c r="I9" i="20" s="1"/>
  <c r="P28" i="16"/>
  <c r="P21" i="16" s="1"/>
  <c r="P19" i="16" s="1"/>
  <c r="P17" i="16" s="1"/>
  <c r="P8" i="16" s="1"/>
  <c r="H28" i="16"/>
  <c r="H21" i="16" s="1"/>
  <c r="H19" i="16" s="1"/>
  <c r="H17" i="16" s="1"/>
  <c r="H8" i="16" s="1"/>
  <c r="K28" i="15"/>
  <c r="K21" i="15" s="1"/>
  <c r="K19" i="15" s="1"/>
  <c r="K17" i="15" s="1"/>
  <c r="K8" i="15" s="1"/>
  <c r="P28" i="15"/>
  <c r="P21" i="15" s="1"/>
  <c r="P19" i="15" s="1"/>
  <c r="P17" i="15" s="1"/>
  <c r="P8" i="15" s="1"/>
  <c r="H28" i="15"/>
  <c r="H21" i="15" s="1"/>
  <c r="H19" i="15" s="1"/>
  <c r="H17" i="15" s="1"/>
  <c r="H8" i="15" s="1"/>
  <c r="K28" i="14"/>
  <c r="K21" i="14" s="1"/>
  <c r="K19" i="14" s="1"/>
  <c r="K17" i="14" s="1"/>
  <c r="K8" i="14" s="1"/>
  <c r="P28" i="14"/>
  <c r="P21" i="14" s="1"/>
  <c r="P19" i="14" s="1"/>
  <c r="P17" i="14" s="1"/>
  <c r="P8" i="14" s="1"/>
  <c r="H28" i="14"/>
  <c r="H21" i="14" s="1"/>
  <c r="H19" i="14" s="1"/>
  <c r="H17" i="14" s="1"/>
  <c r="H8" i="14" s="1"/>
  <c r="K21" i="13"/>
  <c r="K19" i="13" s="1"/>
  <c r="K17" i="13" s="1"/>
  <c r="K8" i="13" s="1"/>
  <c r="P21" i="13"/>
  <c r="P19" i="13" s="1"/>
  <c r="P17" i="13" s="1"/>
  <c r="P8" i="13" s="1"/>
  <c r="H28" i="13"/>
  <c r="H21" i="13" s="1"/>
  <c r="H19" i="13" s="1"/>
  <c r="H17" i="13" s="1"/>
  <c r="H8" i="13" s="1"/>
  <c r="BF20" i="13"/>
  <c r="BF20" i="16" s="1"/>
  <c r="BF19" i="13"/>
  <c r="BF19" i="16" s="1"/>
  <c r="R23" i="20"/>
  <c r="H28" i="12"/>
  <c r="H21" i="12" s="1"/>
  <c r="H19" i="12" s="1"/>
  <c r="H17" i="12" s="1"/>
  <c r="H8" i="12" s="1"/>
  <c r="P28" i="12"/>
  <c r="P21" i="12" s="1"/>
  <c r="P19" i="12" s="1"/>
  <c r="P17" i="12" s="1"/>
  <c r="P8" i="12" s="1"/>
  <c r="M10" i="20"/>
  <c r="M9" i="20" s="1"/>
  <c r="K28" i="12"/>
  <c r="K21" i="12" s="1"/>
  <c r="K19" i="12" s="1"/>
  <c r="K17" i="12" s="1"/>
  <c r="K8" i="12" s="1"/>
  <c r="K21" i="11"/>
  <c r="K19" i="11" s="1"/>
  <c r="K17" i="11" s="1"/>
  <c r="K8" i="11" s="1"/>
  <c r="Q28" i="11"/>
  <c r="Q21" i="11" s="1"/>
  <c r="Q19" i="11" s="1"/>
  <c r="Q17" i="11" s="1"/>
  <c r="Q8" i="11" s="1"/>
  <c r="BE10" i="11"/>
  <c r="BE9" i="11" s="1"/>
  <c r="BE8" i="11" s="1"/>
  <c r="H28" i="11"/>
  <c r="H21" i="11" s="1"/>
  <c r="H19" i="11" s="1"/>
  <c r="H17" i="11" s="1"/>
  <c r="H8" i="11" s="1"/>
  <c r="P28" i="11"/>
  <c r="P21" i="11" s="1"/>
  <c r="P19" i="11" s="1"/>
  <c r="P17" i="11" s="1"/>
  <c r="P8" i="11" s="1"/>
  <c r="H28" i="10"/>
  <c r="H21" i="10" s="1"/>
  <c r="H19" i="10" s="1"/>
  <c r="H17" i="10" s="1"/>
  <c r="H8" i="10" s="1"/>
  <c r="P28" i="10"/>
  <c r="P21" i="10" s="1"/>
  <c r="P19" i="10" s="1"/>
  <c r="P17" i="10" s="1"/>
  <c r="P8" i="10" s="1"/>
  <c r="J23" i="15"/>
  <c r="L23" i="15" s="1"/>
  <c r="J23" i="16" s="1"/>
  <c r="L23" i="16" s="1"/>
  <c r="H28" i="9"/>
  <c r="H21" i="9" s="1"/>
  <c r="H19" i="9" s="1"/>
  <c r="H17" i="9" s="1"/>
  <c r="G73" i="16"/>
  <c r="I73" i="16" s="1"/>
  <c r="G61" i="10"/>
  <c r="I61" i="10" s="1"/>
  <c r="J37" i="10"/>
  <c r="L31" i="10"/>
  <c r="BF18" i="10"/>
  <c r="BF18" i="13" s="1"/>
  <c r="BF18" i="16" s="1"/>
  <c r="K28" i="9"/>
  <c r="K21" i="9" s="1"/>
  <c r="K19" i="9" s="1"/>
  <c r="K17" i="9" s="1"/>
  <c r="Q28" i="9"/>
  <c r="Q21" i="9" s="1"/>
  <c r="Q19" i="9" s="1"/>
  <c r="Q17" i="9" s="1"/>
  <c r="Q8" i="9" s="1"/>
  <c r="F70" i="12"/>
  <c r="F70" i="15"/>
  <c r="F70" i="10"/>
  <c r="F70" i="11"/>
  <c r="H28" i="8"/>
  <c r="H21" i="8" s="1"/>
  <c r="H19" i="8" s="1"/>
  <c r="H17" i="8" s="1"/>
  <c r="H8" i="8" s="1"/>
  <c r="P28" i="8"/>
  <c r="P21" i="8" s="1"/>
  <c r="P19" i="8" s="1"/>
  <c r="P17" i="8" s="1"/>
  <c r="J65" i="8"/>
  <c r="L63" i="7"/>
  <c r="F218" i="22" s="1"/>
  <c r="I80" i="8"/>
  <c r="G80" i="9" s="1"/>
  <c r="G78" i="8"/>
  <c r="I78" i="8" s="1"/>
  <c r="G342" i="21" s="1"/>
  <c r="G341" i="22" s="1"/>
  <c r="G74" i="8"/>
  <c r="I72" i="7"/>
  <c r="F280" i="21" s="1"/>
  <c r="F279" i="22" s="1"/>
  <c r="G68" i="8"/>
  <c r="I66" i="7"/>
  <c r="G62" i="8"/>
  <c r="I60" i="7"/>
  <c r="F187" i="21" s="1"/>
  <c r="F186" i="22" s="1"/>
  <c r="J71" i="8"/>
  <c r="L69" i="7"/>
  <c r="F249" i="22" s="1"/>
  <c r="J26" i="8"/>
  <c r="H14" i="20"/>
  <c r="H10" i="20" s="1"/>
  <c r="H9" i="20" s="1"/>
  <c r="BF14" i="7"/>
  <c r="BF14" i="10" s="1"/>
  <c r="BF14" i="13" s="1"/>
  <c r="BF14" i="16" s="1"/>
  <c r="Q28" i="7"/>
  <c r="Q21" i="7" s="1"/>
  <c r="Q19" i="7" s="1"/>
  <c r="Q17" i="7" s="1"/>
  <c r="Q8" i="7" s="1"/>
  <c r="H28" i="7"/>
  <c r="H21" i="7" s="1"/>
  <c r="H19" i="7" s="1"/>
  <c r="H17" i="7" s="1"/>
  <c r="P28" i="7"/>
  <c r="P21" i="7" s="1"/>
  <c r="P19" i="7" s="1"/>
  <c r="P17" i="7" s="1"/>
  <c r="P8" i="7" s="1"/>
  <c r="BF11" i="7"/>
  <c r="BF11" i="10" s="1"/>
  <c r="BF11" i="13" s="1"/>
  <c r="BF11" i="16" s="1"/>
  <c r="L14" i="6"/>
  <c r="J14" i="7" s="1"/>
  <c r="L14" i="7" s="1"/>
  <c r="J14" i="8" s="1"/>
  <c r="L14" i="8" s="1"/>
  <c r="J14" i="9" s="1"/>
  <c r="L14" i="9" s="1"/>
  <c r="L15" i="6"/>
  <c r="J15" i="7" s="1"/>
  <c r="L15" i="7" s="1"/>
  <c r="E24" i="7"/>
  <c r="P28" i="6"/>
  <c r="P21" i="6" s="1"/>
  <c r="P19" i="6" s="1"/>
  <c r="P17" i="6" s="1"/>
  <c r="P8" i="6" s="1"/>
  <c r="Q28" i="6"/>
  <c r="Q21" i="6" s="1"/>
  <c r="Q19" i="6" s="1"/>
  <c r="Q17" i="6" s="1"/>
  <c r="Q8" i="6" s="1"/>
  <c r="L13" i="6"/>
  <c r="AQ13" i="9"/>
  <c r="AQ11" i="10"/>
  <c r="AQ13" i="11"/>
  <c r="AQ11" i="11"/>
  <c r="AV11" i="11" s="1"/>
  <c r="AQ13" i="8"/>
  <c r="AQ13" i="12"/>
  <c r="AZ12" i="6"/>
  <c r="AB88" i="7"/>
  <c r="BP31" i="6"/>
  <c r="BJ15" i="6" s="1"/>
  <c r="Y237" i="7"/>
  <c r="AH250" i="12"/>
  <c r="AE118" i="15"/>
  <c r="AG118" i="15" s="1"/>
  <c r="AE118" i="16" s="1"/>
  <c r="AG118" i="16" s="1"/>
  <c r="AE81" i="15"/>
  <c r="AG81" i="15" s="1"/>
  <c r="AE81" i="16" s="1"/>
  <c r="AG81" i="16" s="1"/>
  <c r="AM145" i="5"/>
  <c r="AH129" i="7"/>
  <c r="AI129" i="7"/>
  <c r="AJ129" i="7"/>
  <c r="AL43" i="5"/>
  <c r="AL14" i="5" s="1"/>
  <c r="AF43" i="5"/>
  <c r="AF14" i="5" s="1"/>
  <c r="U197" i="15"/>
  <c r="U123" i="15"/>
  <c r="C48" i="15"/>
  <c r="C10" i="15"/>
  <c r="Q128" i="5"/>
  <c r="P128" i="5"/>
  <c r="C72" i="15"/>
  <c r="AE90" i="5"/>
  <c r="AE63" i="5" s="1"/>
  <c r="AG220" i="5"/>
  <c r="D466" i="24" s="1"/>
  <c r="X41" i="16"/>
  <c r="AI41" i="16" s="1"/>
  <c r="X31" i="16"/>
  <c r="X18" i="16"/>
  <c r="X22" i="15"/>
  <c r="X17" i="15"/>
  <c r="X202" i="16"/>
  <c r="AH202" i="16" s="1"/>
  <c r="X167" i="16"/>
  <c r="AH167" i="16" s="1"/>
  <c r="X67" i="16"/>
  <c r="X47" i="16"/>
  <c r="X17" i="16"/>
  <c r="AI17" i="16" s="1"/>
  <c r="G41" i="6"/>
  <c r="I41" i="6" s="1"/>
  <c r="X241" i="16"/>
  <c r="AH241" i="16" s="1"/>
  <c r="X166" i="16"/>
  <c r="AH166" i="16" s="1"/>
  <c r="X41" i="15"/>
  <c r="X31" i="15"/>
  <c r="X88" i="16"/>
  <c r="AH88" i="16" s="1"/>
  <c r="X54" i="16"/>
  <c r="AH54" i="16" s="1"/>
  <c r="AE88" i="15"/>
  <c r="AG88" i="15" s="1"/>
  <c r="AE72" i="16"/>
  <c r="AG72" i="16" s="1"/>
  <c r="AB253" i="16"/>
  <c r="AD253" i="16" s="1"/>
  <c r="M73" i="6"/>
  <c r="AH47" i="8"/>
  <c r="AF220" i="6"/>
  <c r="BQ30" i="6" s="1"/>
  <c r="BK14" i="6" s="1"/>
  <c r="V134" i="11"/>
  <c r="X134" i="11" s="1"/>
  <c r="AF170" i="6"/>
  <c r="BQ24" i="6" s="1"/>
  <c r="AH119" i="7"/>
  <c r="AI119" i="7"/>
  <c r="AJ119" i="7"/>
  <c r="AH167" i="11"/>
  <c r="AJ167" i="11"/>
  <c r="AD50" i="7"/>
  <c r="AB49" i="7"/>
  <c r="AA159" i="7"/>
  <c r="Y157" i="7"/>
  <c r="Y155" i="7" s="1"/>
  <c r="AD107" i="7"/>
  <c r="AB105" i="7"/>
  <c r="AB104" i="7" s="1"/>
  <c r="AA133" i="7"/>
  <c r="Z220" i="6"/>
  <c r="I56" i="7"/>
  <c r="V245" i="8"/>
  <c r="X245" i="8" s="1"/>
  <c r="X245" i="7"/>
  <c r="C78" i="15"/>
  <c r="X134" i="10"/>
  <c r="AH134" i="10" s="1"/>
  <c r="U211" i="14"/>
  <c r="U210" i="14" s="1"/>
  <c r="U209" i="14" s="1"/>
  <c r="U172" i="14"/>
  <c r="AQ11" i="9"/>
  <c r="AY11" i="9" s="1"/>
  <c r="AQ11" i="8"/>
  <c r="AZ11" i="8" s="1"/>
  <c r="AU11" i="7"/>
  <c r="AH256" i="6"/>
  <c r="AI256" i="6"/>
  <c r="AJ256" i="6"/>
  <c r="M34" i="6"/>
  <c r="N34" i="6"/>
  <c r="AE139" i="15"/>
  <c r="AG139" i="15" s="1"/>
  <c r="AF195" i="6"/>
  <c r="AF193" i="6" s="1"/>
  <c r="AH248" i="6"/>
  <c r="AY12" i="10"/>
  <c r="AY12" i="7"/>
  <c r="AL170" i="5"/>
  <c r="AH30" i="9"/>
  <c r="AI30" i="9"/>
  <c r="AI76" i="7"/>
  <c r="AJ76" i="7"/>
  <c r="AH76" i="7"/>
  <c r="AH253" i="10"/>
  <c r="F11" i="20"/>
  <c r="AM90" i="5"/>
  <c r="AM63" i="5" s="1"/>
  <c r="AE220" i="5"/>
  <c r="AF90" i="5"/>
  <c r="AF63" i="5" s="1"/>
  <c r="AJ130" i="7"/>
  <c r="U220" i="5"/>
  <c r="AF145" i="5"/>
  <c r="AI80" i="7"/>
  <c r="AH80" i="7"/>
  <c r="AE112" i="5"/>
  <c r="Y90" i="5"/>
  <c r="Y63" i="5" s="1"/>
  <c r="AG158" i="11"/>
  <c r="AG127" i="11"/>
  <c r="U187" i="12"/>
  <c r="U185" i="12" s="1"/>
  <c r="U83" i="12"/>
  <c r="C45" i="12"/>
  <c r="U235" i="13"/>
  <c r="U234" i="13" s="1"/>
  <c r="U149" i="13"/>
  <c r="U147" i="13" s="1"/>
  <c r="U105" i="13"/>
  <c r="U104" i="13" s="1"/>
  <c r="U69" i="13"/>
  <c r="U65" i="13" s="1"/>
  <c r="U44" i="13"/>
  <c r="C69" i="13"/>
  <c r="C57" i="13"/>
  <c r="C45" i="13"/>
  <c r="C29" i="13"/>
  <c r="U222" i="14"/>
  <c r="U176" i="14"/>
  <c r="U123" i="14"/>
  <c r="U91" i="14"/>
  <c r="U49" i="14"/>
  <c r="C75" i="14"/>
  <c r="C63" i="14"/>
  <c r="C51" i="14"/>
  <c r="C35" i="14"/>
  <c r="C22" i="14"/>
  <c r="C78" i="14"/>
  <c r="U149" i="15"/>
  <c r="U147" i="15" s="1"/>
  <c r="U20" i="15"/>
  <c r="U16" i="15" s="1"/>
  <c r="C69" i="15"/>
  <c r="C54" i="15"/>
  <c r="C32" i="15"/>
  <c r="U243" i="12"/>
  <c r="U176" i="12"/>
  <c r="U114" i="12"/>
  <c r="C57" i="12"/>
  <c r="C35" i="12"/>
  <c r="C10" i="12"/>
  <c r="U227" i="13"/>
  <c r="U205" i="13"/>
  <c r="U176" i="13"/>
  <c r="U96" i="13"/>
  <c r="U35" i="13"/>
  <c r="C42" i="13"/>
  <c r="U114" i="14"/>
  <c r="U83" i="14"/>
  <c r="U44" i="14"/>
  <c r="C10" i="14"/>
  <c r="U243" i="15"/>
  <c r="U49" i="15"/>
  <c r="U176" i="15"/>
  <c r="U149" i="12"/>
  <c r="U147" i="12" s="1"/>
  <c r="U91" i="12"/>
  <c r="U20" i="12"/>
  <c r="U16" i="12" s="1"/>
  <c r="C63" i="12"/>
  <c r="C25" i="12"/>
  <c r="U243" i="13"/>
  <c r="U211" i="13"/>
  <c r="U210" i="13" s="1"/>
  <c r="U209" i="13" s="1"/>
  <c r="U157" i="13"/>
  <c r="U155" i="13" s="1"/>
  <c r="U114" i="13"/>
  <c r="U83" i="13"/>
  <c r="U49" i="13"/>
  <c r="C10" i="13"/>
  <c r="U235" i="14"/>
  <c r="U234" i="14" s="1"/>
  <c r="U187" i="14"/>
  <c r="U185" i="14" s="1"/>
  <c r="U96" i="14"/>
  <c r="U58" i="14"/>
  <c r="U57" i="14" s="1"/>
  <c r="U20" i="14"/>
  <c r="U16" i="14" s="1"/>
  <c r="C81" i="14"/>
  <c r="U91" i="15"/>
  <c r="C57" i="15"/>
  <c r="X77" i="16"/>
  <c r="AI77" i="16" s="1"/>
  <c r="X168" i="16"/>
  <c r="X153" i="16"/>
  <c r="AH153" i="16" s="1"/>
  <c r="X79" i="16"/>
  <c r="AH79" i="16" s="1"/>
  <c r="X246" i="16"/>
  <c r="AD38" i="15"/>
  <c r="AE50" i="16"/>
  <c r="AG50" i="16" s="1"/>
  <c r="AE179" i="15"/>
  <c r="AG179" i="15" s="1"/>
  <c r="AE179" i="16" s="1"/>
  <c r="AG179" i="16" s="1"/>
  <c r="AG165" i="14"/>
  <c r="AD186" i="16"/>
  <c r="AD214" i="14"/>
  <c r="L34" i="15"/>
  <c r="AA174" i="16"/>
  <c r="AD106" i="16"/>
  <c r="AE18" i="15"/>
  <c r="AG18" i="15" s="1"/>
  <c r="AB168" i="15"/>
  <c r="AY12" i="9"/>
  <c r="F50" i="20"/>
  <c r="AM112" i="5"/>
  <c r="AE170" i="5"/>
  <c r="AB170" i="5"/>
  <c r="AB145" i="5"/>
  <c r="J28" i="5"/>
  <c r="J21" i="5" s="1"/>
  <c r="J19" i="5" s="1"/>
  <c r="J17" i="5" s="1"/>
  <c r="J8" i="5" s="1"/>
  <c r="AZ12" i="8"/>
  <c r="AF170" i="5"/>
  <c r="BQ24" i="5" s="1"/>
  <c r="AH40" i="6"/>
  <c r="AI40" i="6"/>
  <c r="AJ40" i="6"/>
  <c r="AH36" i="6"/>
  <c r="AI36" i="6"/>
  <c r="AJ36" i="6"/>
  <c r="AI254" i="8"/>
  <c r="AI203" i="8"/>
  <c r="AZ12" i="10"/>
  <c r="BH5" i="5"/>
  <c r="AJ3" i="5"/>
  <c r="AT6" i="5"/>
  <c r="Y170" i="5"/>
  <c r="G28" i="5"/>
  <c r="G21" i="5" s="1"/>
  <c r="G19" i="5" s="1"/>
  <c r="G17" i="5" s="1"/>
  <c r="G8" i="5" s="1"/>
  <c r="U196" i="5"/>
  <c r="U195" i="5" s="1"/>
  <c r="U193" i="5" s="1"/>
  <c r="P28" i="5"/>
  <c r="P21" i="5" s="1"/>
  <c r="P19" i="5" s="1"/>
  <c r="P17" i="5" s="1"/>
  <c r="P8" i="5" s="1"/>
  <c r="AF112" i="5"/>
  <c r="AH215" i="6"/>
  <c r="AI215" i="6"/>
  <c r="AJ130" i="6"/>
  <c r="AH130" i="6"/>
  <c r="AI130" i="6"/>
  <c r="M50" i="6"/>
  <c r="AI256" i="8"/>
  <c r="AH256" i="8"/>
  <c r="AI248" i="8"/>
  <c r="AH248" i="8"/>
  <c r="AJ167" i="8"/>
  <c r="AH167" i="8"/>
  <c r="AH130" i="8"/>
  <c r="AH40" i="8"/>
  <c r="AI40" i="8"/>
  <c r="AJ40" i="8"/>
  <c r="F44" i="20"/>
  <c r="U145" i="5"/>
  <c r="U112" i="5"/>
  <c r="U43" i="5"/>
  <c r="U14" i="5" s="1"/>
  <c r="C28" i="5"/>
  <c r="C21" i="5" s="1"/>
  <c r="C19" i="5" s="1"/>
  <c r="C17" i="5" s="1"/>
  <c r="Q28" i="5"/>
  <c r="Q21" i="5" s="1"/>
  <c r="Q19" i="5" s="1"/>
  <c r="Q17" i="5" s="1"/>
  <c r="Q8" i="5" s="1"/>
  <c r="AI239" i="6"/>
  <c r="AH190" i="6"/>
  <c r="AI252" i="8"/>
  <c r="AH252" i="8"/>
  <c r="Z170" i="5"/>
  <c r="AI254" i="7"/>
  <c r="AH120" i="10"/>
  <c r="AC43" i="5"/>
  <c r="AC14" i="5" s="1"/>
  <c r="Z112" i="5"/>
  <c r="AI252" i="7"/>
  <c r="AH252" i="7"/>
  <c r="K28" i="5"/>
  <c r="K21" i="5" s="1"/>
  <c r="Z145" i="5"/>
  <c r="H28" i="5"/>
  <c r="H21" i="5" s="1"/>
  <c r="H19" i="5" s="1"/>
  <c r="H17" i="5" s="1"/>
  <c r="H8" i="5" s="1"/>
  <c r="AI203" i="10"/>
  <c r="AH182" i="10"/>
  <c r="C78" i="10"/>
  <c r="U227" i="14"/>
  <c r="U197" i="14"/>
  <c r="U157" i="14"/>
  <c r="U155" i="14" s="1"/>
  <c r="U235" i="15"/>
  <c r="U234" i="15" s="1"/>
  <c r="U187" i="15"/>
  <c r="U185" i="15" s="1"/>
  <c r="U105" i="15"/>
  <c r="U104" i="15" s="1"/>
  <c r="U69" i="15"/>
  <c r="U65" i="15" s="1"/>
  <c r="C29" i="15"/>
  <c r="U96" i="15"/>
  <c r="C78" i="12"/>
  <c r="U211" i="15"/>
  <c r="U210" i="15" s="1"/>
  <c r="U209" i="15" s="1"/>
  <c r="U114" i="15"/>
  <c r="U83" i="15"/>
  <c r="BD13" i="5"/>
  <c r="X217" i="16"/>
  <c r="X117" i="16"/>
  <c r="X100" i="16"/>
  <c r="X253" i="16"/>
  <c r="AH253" i="16" s="1"/>
  <c r="X203" i="16"/>
  <c r="AH203" i="16" s="1"/>
  <c r="M39" i="8"/>
  <c r="N39" i="8"/>
  <c r="F40" i="9"/>
  <c r="D40" i="10"/>
  <c r="D39" i="10"/>
  <c r="F39" i="9"/>
  <c r="N40" i="8"/>
  <c r="M40" i="8"/>
  <c r="M38" i="7"/>
  <c r="N38" i="7"/>
  <c r="D38" i="9"/>
  <c r="F38" i="8"/>
  <c r="AE79" i="15"/>
  <c r="AG79" i="15" s="1"/>
  <c r="AE177" i="14"/>
  <c r="AG177" i="14" s="1"/>
  <c r="AE153" i="16"/>
  <c r="AG153" i="16" s="1"/>
  <c r="W162" i="15"/>
  <c r="X162" i="14"/>
  <c r="AA251" i="15"/>
  <c r="AE166" i="16"/>
  <c r="AG166" i="16" s="1"/>
  <c r="AI248" i="16"/>
  <c r="L46" i="15"/>
  <c r="AB93" i="15"/>
  <c r="AD93" i="15" s="1"/>
  <c r="AE130" i="15"/>
  <c r="AG130" i="15" s="1"/>
  <c r="AE130" i="16" s="1"/>
  <c r="AG130" i="16" s="1"/>
  <c r="AE54" i="15"/>
  <c r="AG54" i="15" s="1"/>
  <c r="AE19" i="16"/>
  <c r="AG19" i="16" s="1"/>
  <c r="AJ29" i="15"/>
  <c r="AE29" i="16"/>
  <c r="AG29" i="16" s="1"/>
  <c r="AD130" i="14"/>
  <c r="AB86" i="15"/>
  <c r="AD86" i="15" s="1"/>
  <c r="AE76" i="15"/>
  <c r="AG76" i="15" s="1"/>
  <c r="AE125" i="15"/>
  <c r="AG125" i="15" s="1"/>
  <c r="AE136" i="15"/>
  <c r="AG136" i="15" s="1"/>
  <c r="AE48" i="15"/>
  <c r="Y72" i="16"/>
  <c r="AE108" i="16"/>
  <c r="AG108" i="16" s="1"/>
  <c r="AB74" i="15"/>
  <c r="AE167" i="15"/>
  <c r="AG167" i="15" s="1"/>
  <c r="I26" i="15"/>
  <c r="AA21" i="16"/>
  <c r="AA53" i="13"/>
  <c r="Y53" i="14" s="1"/>
  <c r="AB101" i="16"/>
  <c r="AD101" i="16" s="1"/>
  <c r="AE128" i="16"/>
  <c r="AG128" i="16" s="1"/>
  <c r="AE85" i="15"/>
  <c r="AG85" i="15" s="1"/>
  <c r="AE92" i="14"/>
  <c r="AE32" i="15"/>
  <c r="AG32" i="15" s="1"/>
  <c r="W132" i="15"/>
  <c r="W138" i="16"/>
  <c r="AE68" i="15"/>
  <c r="AG68" i="15" s="1"/>
  <c r="AE68" i="16" s="1"/>
  <c r="AG68" i="16" s="1"/>
  <c r="AI137" i="16"/>
  <c r="AY12" i="11"/>
  <c r="AY11" i="7"/>
  <c r="AH177" i="6"/>
  <c r="AI177" i="6"/>
  <c r="AI52" i="6"/>
  <c r="AH52" i="6"/>
  <c r="M15" i="6"/>
  <c r="AJ224" i="6"/>
  <c r="AJ143" i="6"/>
  <c r="AI143" i="6"/>
  <c r="AH143" i="6"/>
  <c r="AQ13" i="6"/>
  <c r="AY13" i="6" s="1"/>
  <c r="AZ12" i="11"/>
  <c r="AZ12" i="9"/>
  <c r="AZ11" i="6"/>
  <c r="AH137" i="6"/>
  <c r="AJ137" i="6"/>
  <c r="AI137" i="6"/>
  <c r="AH129" i="6"/>
  <c r="AJ129" i="6"/>
  <c r="AI129" i="6"/>
  <c r="AH87" i="6"/>
  <c r="AJ238" i="6"/>
  <c r="AH238" i="6"/>
  <c r="AI238" i="6"/>
  <c r="AH125" i="6"/>
  <c r="AJ125" i="6"/>
  <c r="AI125" i="6"/>
  <c r="B41" i="8"/>
  <c r="B41" i="9"/>
  <c r="B41" i="10" s="1"/>
  <c r="B41" i="11" s="1"/>
  <c r="B41" i="12" s="1"/>
  <c r="B41" i="13" s="1"/>
  <c r="B41" i="14" s="1"/>
  <c r="B41" i="15" s="1"/>
  <c r="B41" i="16" s="1"/>
  <c r="AZ12" i="12"/>
  <c r="AC220" i="6"/>
  <c r="AC170" i="6"/>
  <c r="H28" i="6"/>
  <c r="H21" i="6" s="1"/>
  <c r="H19" i="6" s="1"/>
  <c r="H17" i="6" s="1"/>
  <c r="AI67" i="9"/>
  <c r="AH67" i="9"/>
  <c r="AI248" i="7"/>
  <c r="AH47" i="7"/>
  <c r="AJ17" i="9"/>
  <c r="AH17" i="9"/>
  <c r="AI17" i="9"/>
  <c r="Z170" i="6"/>
  <c r="AH40" i="9"/>
  <c r="AI40" i="9"/>
  <c r="AJ40" i="9"/>
  <c r="AI102" i="7"/>
  <c r="AH102" i="7"/>
  <c r="AJ102" i="7"/>
  <c r="K28" i="6"/>
  <c r="K21" i="6" s="1"/>
  <c r="K19" i="6" s="1"/>
  <c r="K17" i="6" s="1"/>
  <c r="M49" i="7"/>
  <c r="AH125" i="11"/>
  <c r="AI125" i="11"/>
  <c r="AJ125" i="11"/>
  <c r="AH127" i="12"/>
  <c r="C78" i="11"/>
  <c r="C75" i="15"/>
  <c r="C63" i="15"/>
  <c r="C51" i="15"/>
  <c r="C35" i="15"/>
  <c r="C22" i="15"/>
  <c r="X239" i="16"/>
  <c r="X181" i="16"/>
  <c r="X163" i="16"/>
  <c r="X254" i="16"/>
  <c r="X240" i="16"/>
  <c r="X161" i="16"/>
  <c r="X218" i="16"/>
  <c r="AH218" i="16" s="1"/>
  <c r="X191" i="16"/>
  <c r="X186" i="16"/>
  <c r="X136" i="16"/>
  <c r="AH136" i="16" s="1"/>
  <c r="X101" i="16"/>
  <c r="X74" i="16"/>
  <c r="X45" i="16"/>
  <c r="X32" i="16"/>
  <c r="AH32" i="16" s="1"/>
  <c r="X28" i="16"/>
  <c r="C78" i="16"/>
  <c r="X128" i="16"/>
  <c r="AH128" i="16" s="1"/>
  <c r="X216" i="16"/>
  <c r="AH216" i="16" s="1"/>
  <c r="X182" i="16"/>
  <c r="AH182" i="16" s="1"/>
  <c r="X148" i="16"/>
  <c r="X130" i="16"/>
  <c r="AH130" i="16" s="1"/>
  <c r="X126" i="16"/>
  <c r="X66" i="16"/>
  <c r="X55" i="16"/>
  <c r="AJ55" i="16" s="1"/>
  <c r="X40" i="16"/>
  <c r="X36" i="16"/>
  <c r="X30" i="16"/>
  <c r="X26" i="16"/>
  <c r="X22" i="16"/>
  <c r="X247" i="16"/>
  <c r="AH247" i="16" s="1"/>
  <c r="R24" i="20"/>
  <c r="E41" i="16"/>
  <c r="D41" i="7"/>
  <c r="F41" i="6"/>
  <c r="Q10" i="20"/>
  <c r="Q9" i="20" s="1"/>
  <c r="J10" i="20"/>
  <c r="J9" i="20" s="1"/>
  <c r="R17" i="20"/>
  <c r="R13" i="20"/>
  <c r="B12" i="9"/>
  <c r="I12" i="6"/>
  <c r="G10" i="6"/>
  <c r="N10" i="20"/>
  <c r="N9" i="20" s="1"/>
  <c r="R12" i="20"/>
  <c r="O10" i="20"/>
  <c r="O9" i="20" s="1"/>
  <c r="P10" i="20"/>
  <c r="P9" i="20" s="1"/>
  <c r="K10" i="20"/>
  <c r="K9" i="20" s="1"/>
  <c r="R34" i="20"/>
  <c r="G10" i="20"/>
  <c r="G9" i="20" s="1"/>
  <c r="R18" i="20"/>
  <c r="R20" i="20"/>
  <c r="R19" i="20"/>
  <c r="AE37" i="16"/>
  <c r="AE120" i="16"/>
  <c r="AG120" i="16" s="1"/>
  <c r="AB202" i="16"/>
  <c r="AE28" i="15"/>
  <c r="AG28" i="15" s="1"/>
  <c r="AE121" i="15"/>
  <c r="AG121" i="15" s="1"/>
  <c r="AE97" i="15"/>
  <c r="AE77" i="15"/>
  <c r="AG77" i="15" s="1"/>
  <c r="AE159" i="15"/>
  <c r="AB207" i="16"/>
  <c r="AD207" i="16" s="1"/>
  <c r="AE74" i="16"/>
  <c r="AG74" i="16" s="1"/>
  <c r="AE27" i="15"/>
  <c r="AG27" i="15" s="1"/>
  <c r="AE41" i="15"/>
  <c r="AG41" i="15" s="1"/>
  <c r="AE133" i="15"/>
  <c r="AE73" i="15"/>
  <c r="AG73" i="15" s="1"/>
  <c r="AE135" i="15"/>
  <c r="AG135" i="15" s="1"/>
  <c r="AE151" i="15"/>
  <c r="B13" i="15"/>
  <c r="AI252" i="16"/>
  <c r="AE38" i="16"/>
  <c r="AG38" i="16" s="1"/>
  <c r="AE71" i="15"/>
  <c r="AE95" i="15"/>
  <c r="AG95" i="15" s="1"/>
  <c r="B14" i="14"/>
  <c r="AE24" i="16"/>
  <c r="AG24" i="16" s="1"/>
  <c r="AE100" i="15"/>
  <c r="AG100" i="15" s="1"/>
  <c r="AE163" i="16"/>
  <c r="AG163" i="16" s="1"/>
  <c r="AE46" i="16"/>
  <c r="AE138" i="15"/>
  <c r="AG138" i="15" s="1"/>
  <c r="AB217" i="16"/>
  <c r="AE31" i="15"/>
  <c r="AG31" i="15" s="1"/>
  <c r="AE66" i="16"/>
  <c r="AE134" i="15"/>
  <c r="AG134" i="15" s="1"/>
  <c r="AE25" i="15"/>
  <c r="AG25" i="15" s="1"/>
  <c r="AE107" i="15"/>
  <c r="AE51" i="15"/>
  <c r="R15" i="20"/>
  <c r="AC170" i="14"/>
  <c r="BQ27" i="16"/>
  <c r="Q51" i="20" s="1"/>
  <c r="BQ27" i="13"/>
  <c r="AF170" i="10"/>
  <c r="BQ24" i="10" s="1"/>
  <c r="Z170" i="13"/>
  <c r="AM170" i="5"/>
  <c r="AL14" i="13"/>
  <c r="BQ27" i="8"/>
  <c r="BE10" i="15"/>
  <c r="BE9" i="15" s="1"/>
  <c r="BE8" i="15" s="1"/>
  <c r="BF13" i="7"/>
  <c r="BF13" i="10" s="1"/>
  <c r="BF13" i="13" s="1"/>
  <c r="BF13" i="16" s="1"/>
  <c r="BF15" i="7"/>
  <c r="BF15" i="10" s="1"/>
  <c r="BF15" i="13" s="1"/>
  <c r="BF15" i="16" s="1"/>
  <c r="AF112" i="10"/>
  <c r="AF112" i="9"/>
  <c r="BF17" i="7"/>
  <c r="BF17" i="10" s="1"/>
  <c r="BF17" i="13" s="1"/>
  <c r="BF17" i="16" s="1"/>
  <c r="AZ13" i="5"/>
  <c r="AZ12" i="5"/>
  <c r="AF145" i="6"/>
  <c r="BQ16" i="6"/>
  <c r="G40" i="20" s="1"/>
  <c r="BR31" i="16"/>
  <c r="AU12" i="10"/>
  <c r="AV12" i="10"/>
  <c r="AV12" i="9"/>
  <c r="AU12" i="9"/>
  <c r="AY11" i="6"/>
  <c r="AU12" i="5"/>
  <c r="AV12" i="5"/>
  <c r="AV13" i="5"/>
  <c r="AU13" i="5"/>
  <c r="BE10" i="7"/>
  <c r="BE9" i="7" s="1"/>
  <c r="BE8" i="7" s="1"/>
  <c r="BE10" i="12"/>
  <c r="BE9" i="12" s="1"/>
  <c r="BE8" i="12" s="1"/>
  <c r="BE10" i="16"/>
  <c r="BE10" i="5"/>
  <c r="AY11" i="5"/>
  <c r="BQ12" i="16"/>
  <c r="Q36" i="20" s="1"/>
  <c r="BQ12" i="8"/>
  <c r="I36" i="20" s="1"/>
  <c r="AI152" i="6"/>
  <c r="AJ152" i="6"/>
  <c r="AH152" i="6"/>
  <c r="BE10" i="9"/>
  <c r="BE9" i="9" s="1"/>
  <c r="BE8" i="9" s="1"/>
  <c r="BE10" i="13"/>
  <c r="BE10" i="6"/>
  <c r="BE9" i="6" s="1"/>
  <c r="BE8" i="6" s="1"/>
  <c r="AF112" i="15"/>
  <c r="AZ11" i="5"/>
  <c r="AY13" i="5"/>
  <c r="AY12" i="5"/>
  <c r="BQ12" i="11"/>
  <c r="L36" i="20" s="1"/>
  <c r="L33" i="20" s="1"/>
  <c r="AV12" i="13"/>
  <c r="AU12" i="13"/>
  <c r="AC145" i="7"/>
  <c r="AH254" i="11"/>
  <c r="AI254" i="11"/>
  <c r="AI119" i="11"/>
  <c r="AH119" i="11"/>
  <c r="AE253" i="8"/>
  <c r="AG253" i="8" s="1"/>
  <c r="AE250" i="8"/>
  <c r="AG250" i="8" s="1"/>
  <c r="AE230" i="11"/>
  <c r="AG230" i="11" s="1"/>
  <c r="AG224" i="7"/>
  <c r="AG222" i="7" s="1"/>
  <c r="AE222" i="7"/>
  <c r="AE214" i="8"/>
  <c r="AG214" i="8" s="1"/>
  <c r="AE188" i="8"/>
  <c r="AG186" i="7"/>
  <c r="P21" i="9"/>
  <c r="P19" i="9" s="1"/>
  <c r="P17" i="9" s="1"/>
  <c r="P8" i="9" s="1"/>
  <c r="AU12" i="12"/>
  <c r="AV12" i="12"/>
  <c r="AI93" i="7"/>
  <c r="AJ93" i="7"/>
  <c r="AI136" i="11"/>
  <c r="AE256" i="8"/>
  <c r="AG256" i="8" s="1"/>
  <c r="AE255" i="8"/>
  <c r="AG255" i="8" s="1"/>
  <c r="AJ248" i="7"/>
  <c r="AE248" i="8"/>
  <c r="AG248" i="8" s="1"/>
  <c r="AE238" i="8"/>
  <c r="AG238" i="8" s="1"/>
  <c r="AG229" i="7"/>
  <c r="AG227" i="7" s="1"/>
  <c r="AE227" i="7"/>
  <c r="AE216" i="8"/>
  <c r="AG216" i="8" s="1"/>
  <c r="AE204" i="8"/>
  <c r="AG204" i="8" s="1"/>
  <c r="AE191" i="8"/>
  <c r="AG191" i="8" s="1"/>
  <c r="AE190" i="8"/>
  <c r="AG190" i="8" s="1"/>
  <c r="AE182" i="8"/>
  <c r="AG182" i="8" s="1"/>
  <c r="AG181" i="7"/>
  <c r="AI247" i="7"/>
  <c r="AH48" i="11"/>
  <c r="AE254" i="8"/>
  <c r="AG254" i="8" s="1"/>
  <c r="AJ254" i="7"/>
  <c r="AE249" i="11"/>
  <c r="AG249" i="11" s="1"/>
  <c r="AE240" i="8"/>
  <c r="AG240" i="8" s="1"/>
  <c r="AG237" i="7"/>
  <c r="AE223" i="8"/>
  <c r="AE218" i="11"/>
  <c r="AG218" i="11" s="1"/>
  <c r="AE183" i="8"/>
  <c r="AG183" i="8" s="1"/>
  <c r="AE180" i="11"/>
  <c r="AU12" i="6"/>
  <c r="AV12" i="6"/>
  <c r="AV12" i="8"/>
  <c r="AU12" i="8"/>
  <c r="AZ12" i="13"/>
  <c r="AJ223" i="7"/>
  <c r="AI223" i="7"/>
  <c r="AH86" i="7"/>
  <c r="AJ40" i="7"/>
  <c r="AH40" i="7"/>
  <c r="AI40" i="7"/>
  <c r="AJ252" i="7"/>
  <c r="AE252" i="8"/>
  <c r="AG252" i="8" s="1"/>
  <c r="AE251" i="8"/>
  <c r="AG251" i="8" s="1"/>
  <c r="AE228" i="8"/>
  <c r="AE225" i="8"/>
  <c r="AG225" i="8" s="1"/>
  <c r="AE213" i="8"/>
  <c r="AG213" i="8" s="1"/>
  <c r="AE203" i="8"/>
  <c r="AG203" i="8" s="1"/>
  <c r="AS13" i="6"/>
  <c r="G30" i="7"/>
  <c r="X256" i="16"/>
  <c r="BD12" i="6"/>
  <c r="G23" i="7"/>
  <c r="X156" i="16"/>
  <c r="X129" i="16"/>
  <c r="X121" i="16"/>
  <c r="X139" i="16"/>
  <c r="X120" i="16"/>
  <c r="X165" i="16"/>
  <c r="X125" i="16"/>
  <c r="X119" i="16"/>
  <c r="X127" i="16"/>
  <c r="Q33" i="20" l="1"/>
  <c r="AF195" i="16"/>
  <c r="AF193" i="16" s="1"/>
  <c r="Z110" i="16"/>
  <c r="BK9" i="15"/>
  <c r="BQ28" i="15"/>
  <c r="BQ25" i="15" s="1"/>
  <c r="BK12" i="15" s="1"/>
  <c r="AM110" i="15"/>
  <c r="AM12" i="14"/>
  <c r="AM110" i="11"/>
  <c r="AI181" i="5"/>
  <c r="AJ48" i="11"/>
  <c r="AJ47" i="7"/>
  <c r="AI178" i="6"/>
  <c r="AI256" i="7"/>
  <c r="BK14" i="5"/>
  <c r="BL14" i="7" s="1"/>
  <c r="BQ13" i="14"/>
  <c r="O37" i="20" s="1"/>
  <c r="AI93" i="5"/>
  <c r="AH76" i="5"/>
  <c r="D16" i="20"/>
  <c r="AI26" i="5"/>
  <c r="AI186" i="8"/>
  <c r="N53" i="6"/>
  <c r="P54" i="20"/>
  <c r="AE217" i="7"/>
  <c r="AG217" i="7" s="1"/>
  <c r="F435" i="24" s="1"/>
  <c r="AJ76" i="5"/>
  <c r="AJ30" i="7"/>
  <c r="X27" i="15"/>
  <c r="AI27" i="15" s="1"/>
  <c r="N55" i="5"/>
  <c r="AM12" i="15"/>
  <c r="AJ72" i="7"/>
  <c r="BQ22" i="14"/>
  <c r="BK11" i="14" s="1"/>
  <c r="AH17" i="6"/>
  <c r="AH159" i="5"/>
  <c r="AG147" i="6"/>
  <c r="AI202" i="5"/>
  <c r="AI207" i="5"/>
  <c r="BC21" i="5"/>
  <c r="AH26" i="5"/>
  <c r="AB114" i="6"/>
  <c r="AJ181" i="5"/>
  <c r="AH72" i="7"/>
  <c r="AJ159" i="7"/>
  <c r="AI76" i="10"/>
  <c r="AI86" i="7"/>
  <c r="AI241" i="8"/>
  <c r="AI163" i="6"/>
  <c r="BQ15" i="12"/>
  <c r="BK10" i="12" s="1"/>
  <c r="AH93" i="6"/>
  <c r="N56" i="5"/>
  <c r="Y235" i="6"/>
  <c r="Y234" i="6" s="1"/>
  <c r="M73" i="5"/>
  <c r="N53" i="20"/>
  <c r="BK9" i="12"/>
  <c r="AF195" i="12"/>
  <c r="AF193" i="12" s="1"/>
  <c r="AL110" i="12"/>
  <c r="AJ165" i="11"/>
  <c r="BK9" i="11"/>
  <c r="AM12" i="11"/>
  <c r="AJ165" i="14"/>
  <c r="AH165" i="11"/>
  <c r="AF110" i="15"/>
  <c r="Z12" i="12"/>
  <c r="Z10" i="12" s="1"/>
  <c r="Z8" i="12" s="1"/>
  <c r="BQ28" i="11"/>
  <c r="L52" i="20" s="1"/>
  <c r="R47" i="20"/>
  <c r="AF12" i="14"/>
  <c r="X27" i="12"/>
  <c r="N47" i="5"/>
  <c r="AF110" i="11"/>
  <c r="AJ115" i="5"/>
  <c r="AI86" i="5"/>
  <c r="AJ22" i="5"/>
  <c r="AI238" i="5"/>
  <c r="AL12" i="16"/>
  <c r="BE21" i="7"/>
  <c r="K53" i="20"/>
  <c r="Z110" i="10"/>
  <c r="Z12" i="11"/>
  <c r="AJ136" i="6"/>
  <c r="BQ15" i="16"/>
  <c r="BK10" i="16" s="1"/>
  <c r="AL110" i="14"/>
  <c r="AC12" i="14"/>
  <c r="AJ29" i="11"/>
  <c r="BK14" i="7"/>
  <c r="AL110" i="15"/>
  <c r="AC110" i="13"/>
  <c r="AH40" i="11"/>
  <c r="Z12" i="13"/>
  <c r="Z10" i="13" s="1"/>
  <c r="Z8" i="13" s="1"/>
  <c r="AC110" i="12"/>
  <c r="X27" i="13"/>
  <c r="AJ27" i="13" s="1"/>
  <c r="AC110" i="15"/>
  <c r="AJ87" i="6"/>
  <c r="AF110" i="9"/>
  <c r="K39" i="20"/>
  <c r="BN11" i="11"/>
  <c r="AC12" i="16"/>
  <c r="AJ127" i="6"/>
  <c r="F54" i="5"/>
  <c r="BK13" i="9"/>
  <c r="AI188" i="6"/>
  <c r="AI253" i="8"/>
  <c r="E28" i="5"/>
  <c r="AL110" i="11"/>
  <c r="AF110" i="13"/>
  <c r="AI178" i="5"/>
  <c r="I28" i="5"/>
  <c r="AR9" i="5" s="1"/>
  <c r="AI68" i="10"/>
  <c r="AH203" i="6"/>
  <c r="AI127" i="6"/>
  <c r="AI253" i="9"/>
  <c r="M54" i="20"/>
  <c r="Z110" i="14"/>
  <c r="BP20" i="5"/>
  <c r="D193" i="23"/>
  <c r="D186" i="24" s="1"/>
  <c r="AD197" i="6"/>
  <c r="E289" i="23" s="1"/>
  <c r="E279" i="24" s="1"/>
  <c r="AI120" i="10"/>
  <c r="AJ203" i="6"/>
  <c r="AH132" i="7"/>
  <c r="AJ251" i="7"/>
  <c r="AL12" i="13"/>
  <c r="AI68" i="9"/>
  <c r="Z110" i="11"/>
  <c r="G49" i="20"/>
  <c r="Z110" i="15"/>
  <c r="AC12" i="12"/>
  <c r="AF110" i="14"/>
  <c r="AI159" i="5"/>
  <c r="AH17" i="5"/>
  <c r="AM110" i="9"/>
  <c r="AJ72" i="8"/>
  <c r="AI72" i="8"/>
  <c r="AI67" i="11"/>
  <c r="AJ163" i="11"/>
  <c r="AH163" i="11"/>
  <c r="AI26" i="8"/>
  <c r="AH162" i="12"/>
  <c r="AJ67" i="8"/>
  <c r="AH163" i="8"/>
  <c r="AH26" i="8"/>
  <c r="AI163" i="8"/>
  <c r="Z110" i="8"/>
  <c r="AM110" i="8"/>
  <c r="AH98" i="8"/>
  <c r="AJ159" i="8"/>
  <c r="AL110" i="10"/>
  <c r="AC110" i="10"/>
  <c r="AF195" i="9"/>
  <c r="AF193" i="9" s="1"/>
  <c r="J39" i="20"/>
  <c r="Z110" i="9"/>
  <c r="AL110" i="9"/>
  <c r="BQ13" i="9"/>
  <c r="J37" i="20" s="1"/>
  <c r="AH67" i="8"/>
  <c r="AM12" i="8"/>
  <c r="AC110" i="8"/>
  <c r="AF110" i="8"/>
  <c r="AJ98" i="6"/>
  <c r="AI98" i="6"/>
  <c r="AI67" i="7"/>
  <c r="AJ256" i="7"/>
  <c r="AI246" i="6"/>
  <c r="AI202" i="6"/>
  <c r="AJ202" i="6"/>
  <c r="AI17" i="6"/>
  <c r="AJ159" i="6"/>
  <c r="AH102" i="6"/>
  <c r="AJ102" i="6"/>
  <c r="F72" i="5"/>
  <c r="N43" i="5"/>
  <c r="AI98" i="5"/>
  <c r="AJ93" i="6"/>
  <c r="AH67" i="6"/>
  <c r="AJ67" i="7"/>
  <c r="AJ67" i="6"/>
  <c r="AI256" i="5"/>
  <c r="AH256" i="5"/>
  <c r="AJ248" i="6"/>
  <c r="AH207" i="5"/>
  <c r="AI206" i="6"/>
  <c r="AI205" i="6" s="1"/>
  <c r="AB205" i="6"/>
  <c r="AI202" i="7"/>
  <c r="AB197" i="6"/>
  <c r="E319" i="23"/>
  <c r="F319" i="23" s="1"/>
  <c r="G319" i="23" s="1"/>
  <c r="H319" i="23" s="1"/>
  <c r="I319" i="23" s="1"/>
  <c r="J319" i="23" s="1"/>
  <c r="K319" i="23" s="1"/>
  <c r="AI163" i="5"/>
  <c r="AI163" i="7"/>
  <c r="AH163" i="7"/>
  <c r="AJ163" i="5"/>
  <c r="AB149" i="6"/>
  <c r="AB147" i="6" s="1"/>
  <c r="AE147" i="6"/>
  <c r="AJ77" i="6"/>
  <c r="AH47" i="5"/>
  <c r="AB246" i="7"/>
  <c r="AD246" i="7" s="1"/>
  <c r="E575" i="23"/>
  <c r="E558" i="24" s="1"/>
  <c r="AB245" i="7"/>
  <c r="AD245" i="7" s="1"/>
  <c r="AI245" i="7" s="1"/>
  <c r="E543" i="23"/>
  <c r="E527" i="24" s="1"/>
  <c r="AJ245" i="6"/>
  <c r="AB236" i="7"/>
  <c r="AB235" i="7" s="1"/>
  <c r="AB234" i="7" s="1"/>
  <c r="E511" i="23"/>
  <c r="E496" i="24" s="1"/>
  <c r="AB206" i="7"/>
  <c r="E417" i="23"/>
  <c r="E403" i="24" s="1"/>
  <c r="AB201" i="7"/>
  <c r="AD201" i="7" s="1"/>
  <c r="E385" i="23"/>
  <c r="E372" i="24" s="1"/>
  <c r="AB200" i="7"/>
  <c r="AD200" i="7" s="1"/>
  <c r="E353" i="23"/>
  <c r="E341" i="24" s="1"/>
  <c r="AB199" i="7"/>
  <c r="E321" i="23"/>
  <c r="E310" i="24" s="1"/>
  <c r="AA197" i="6"/>
  <c r="E288" i="23" s="1"/>
  <c r="D161" i="23"/>
  <c r="D155" i="24" s="1"/>
  <c r="D156" i="24"/>
  <c r="AB151" i="7"/>
  <c r="AD151" i="7" s="1"/>
  <c r="AI151" i="7" s="1"/>
  <c r="E97" i="23"/>
  <c r="E93" i="24" s="1"/>
  <c r="AB148" i="7"/>
  <c r="AD148" i="7" s="1"/>
  <c r="E225" i="23"/>
  <c r="E217" i="24" s="1"/>
  <c r="AB117" i="7"/>
  <c r="AD117" i="7" s="1"/>
  <c r="E129" i="23"/>
  <c r="E124" i="24" s="1"/>
  <c r="X102" i="9"/>
  <c r="AI102" i="5"/>
  <c r="AH102" i="5"/>
  <c r="Z12" i="8"/>
  <c r="AF12" i="8"/>
  <c r="AD102" i="9"/>
  <c r="AG102" i="9"/>
  <c r="AA102" i="9"/>
  <c r="W102" i="10"/>
  <c r="AH102" i="8"/>
  <c r="V102" i="10"/>
  <c r="BQ13" i="8"/>
  <c r="I37" i="20" s="1"/>
  <c r="AJ203" i="7"/>
  <c r="AH247" i="8"/>
  <c r="AJ216" i="6"/>
  <c r="AI32" i="12"/>
  <c r="AH253" i="7"/>
  <c r="AI136" i="8"/>
  <c r="AH251" i="6"/>
  <c r="U220" i="7"/>
  <c r="AI213" i="9"/>
  <c r="AI87" i="9"/>
  <c r="N48" i="5"/>
  <c r="AE114" i="6"/>
  <c r="F24" i="6"/>
  <c r="AJ130" i="10"/>
  <c r="G128" i="6"/>
  <c r="V135" i="8"/>
  <c r="X135" i="8" s="1"/>
  <c r="AI135" i="8" s="1"/>
  <c r="Y114" i="6"/>
  <c r="L22" i="6"/>
  <c r="N72" i="5"/>
  <c r="AI87" i="8"/>
  <c r="AI36" i="7"/>
  <c r="AI251" i="11"/>
  <c r="N34" i="10"/>
  <c r="AJ32" i="9"/>
  <c r="AI130" i="7"/>
  <c r="AI239" i="10"/>
  <c r="J24" i="7"/>
  <c r="J22" i="7" s="1"/>
  <c r="AH203" i="7"/>
  <c r="AI254" i="5"/>
  <c r="M53" i="5"/>
  <c r="D223" i="23"/>
  <c r="E223" i="23" s="1"/>
  <c r="F223" i="23" s="1"/>
  <c r="G223" i="23" s="1"/>
  <c r="H223" i="23" s="1"/>
  <c r="I223" i="23" s="1"/>
  <c r="J223" i="23" s="1"/>
  <c r="K223" i="23" s="1"/>
  <c r="L223" i="23" s="1"/>
  <c r="M223" i="23" s="1"/>
  <c r="N223" i="23" s="1"/>
  <c r="O223" i="23" s="1"/>
  <c r="AJ236" i="6"/>
  <c r="Y211" i="6"/>
  <c r="Y210" i="6" s="1"/>
  <c r="Y209" i="6" s="1"/>
  <c r="N59" i="5"/>
  <c r="M74" i="5"/>
  <c r="M72" i="5" s="1"/>
  <c r="AJ250" i="7"/>
  <c r="AI165" i="14"/>
  <c r="AH29" i="11"/>
  <c r="M34" i="9"/>
  <c r="AJ32" i="12"/>
  <c r="AH136" i="8"/>
  <c r="AJ165" i="13"/>
  <c r="AI165" i="13"/>
  <c r="AH182" i="11"/>
  <c r="AH125" i="10"/>
  <c r="AH29" i="6"/>
  <c r="AH165" i="15"/>
  <c r="AI165" i="8"/>
  <c r="X249" i="13"/>
  <c r="AH249" i="13" s="1"/>
  <c r="X27" i="11"/>
  <c r="C28" i="7"/>
  <c r="C21" i="7" s="1"/>
  <c r="C19" i="7" s="1"/>
  <c r="C17" i="7" s="1"/>
  <c r="C8" i="7" s="1"/>
  <c r="AI125" i="10"/>
  <c r="AJ132" i="13"/>
  <c r="X249" i="14"/>
  <c r="AH249" i="14" s="1"/>
  <c r="N67" i="6"/>
  <c r="AJ36" i="5"/>
  <c r="AH32" i="7"/>
  <c r="AI250" i="7"/>
  <c r="AJ130" i="8"/>
  <c r="AE211" i="6"/>
  <c r="AE210" i="6" s="1"/>
  <c r="AE209" i="6" s="1"/>
  <c r="AI30" i="15"/>
  <c r="AH132" i="13"/>
  <c r="AH17" i="8"/>
  <c r="AH165" i="8"/>
  <c r="AH30" i="14"/>
  <c r="AI241" i="9"/>
  <c r="AH216" i="6"/>
  <c r="AI241" i="14"/>
  <c r="AH80" i="10"/>
  <c r="F48" i="5"/>
  <c r="AI152" i="9"/>
  <c r="X138" i="11"/>
  <c r="V48" i="12"/>
  <c r="X27" i="14"/>
  <c r="AI27" i="14" s="1"/>
  <c r="X212" i="9"/>
  <c r="AI212" i="9" s="1"/>
  <c r="AJ78" i="5"/>
  <c r="V227" i="6"/>
  <c r="AJ77" i="5"/>
  <c r="E48" i="7"/>
  <c r="X212" i="6"/>
  <c r="AI212" i="6" s="1"/>
  <c r="AH68" i="5"/>
  <c r="AH136" i="6"/>
  <c r="AI165" i="5"/>
  <c r="AI130" i="11"/>
  <c r="AH247" i="6"/>
  <c r="AH241" i="10"/>
  <c r="AJ247" i="7"/>
  <c r="AH130" i="11"/>
  <c r="AI249" i="16"/>
  <c r="E59" i="8"/>
  <c r="E128" i="6"/>
  <c r="AJ76" i="11"/>
  <c r="AI32" i="7"/>
  <c r="AJ247" i="8"/>
  <c r="AJ177" i="6"/>
  <c r="AI30" i="10"/>
  <c r="AJ127" i="10"/>
  <c r="AH32" i="9"/>
  <c r="AI240" i="8"/>
  <c r="C28" i="11"/>
  <c r="AJ247" i="10"/>
  <c r="AI36" i="5"/>
  <c r="Y205" i="6"/>
  <c r="AG206" i="6"/>
  <c r="E404" i="24" s="1"/>
  <c r="D128" i="6"/>
  <c r="AH151" i="6"/>
  <c r="E95" i="23"/>
  <c r="F95" i="23" s="1"/>
  <c r="AJ165" i="12"/>
  <c r="E509" i="23"/>
  <c r="AH117" i="6"/>
  <c r="E127" i="23"/>
  <c r="F127" i="23" s="1"/>
  <c r="G127" i="23" s="1"/>
  <c r="H127" i="23" s="1"/>
  <c r="I127" i="23" s="1"/>
  <c r="J127" i="23" s="1"/>
  <c r="K127" i="23" s="1"/>
  <c r="L127" i="23" s="1"/>
  <c r="M127" i="23" s="1"/>
  <c r="N127" i="23" s="1"/>
  <c r="O127" i="23" s="1"/>
  <c r="AS10" i="5"/>
  <c r="D156" i="22"/>
  <c r="G38" i="10"/>
  <c r="I38" i="10" s="1"/>
  <c r="H125" i="21"/>
  <c r="H124" i="22" s="1"/>
  <c r="Y199" i="7"/>
  <c r="E320" i="23"/>
  <c r="AE199" i="7"/>
  <c r="AG199" i="7" s="1"/>
  <c r="AJ199" i="7" s="1"/>
  <c r="E311" i="24"/>
  <c r="G122" i="11"/>
  <c r="M122" i="10"/>
  <c r="J122" i="11"/>
  <c r="N122" i="10"/>
  <c r="Y200" i="7"/>
  <c r="AA200" i="7" s="1"/>
  <c r="E352" i="23"/>
  <c r="Y236" i="7"/>
  <c r="AA236" i="7" s="1"/>
  <c r="E510" i="23"/>
  <c r="AE117" i="7"/>
  <c r="AG117" i="7" s="1"/>
  <c r="E125" i="24"/>
  <c r="AE246" i="7"/>
  <c r="AG246" i="7" s="1"/>
  <c r="E559" i="24"/>
  <c r="AR15" i="9"/>
  <c r="AW15" i="9" s="1"/>
  <c r="H435" i="21"/>
  <c r="H434" i="22" s="1"/>
  <c r="BN20" i="5"/>
  <c r="D191" i="23"/>
  <c r="D160" i="23"/>
  <c r="AI200" i="5"/>
  <c r="D351" i="23"/>
  <c r="AS8" i="5"/>
  <c r="D94" i="22"/>
  <c r="AR7" i="5"/>
  <c r="D63" i="21"/>
  <c r="D62" i="22" s="1"/>
  <c r="BO20" i="5"/>
  <c r="D192" i="23"/>
  <c r="Y201" i="7"/>
  <c r="AA201" i="7" s="1"/>
  <c r="E384" i="23"/>
  <c r="AE201" i="7"/>
  <c r="AG201" i="7" s="1"/>
  <c r="E373" i="24"/>
  <c r="AI132" i="8"/>
  <c r="D573" i="23"/>
  <c r="E573" i="23" s="1"/>
  <c r="F573" i="23" s="1"/>
  <c r="G573" i="23" s="1"/>
  <c r="H573" i="23" s="1"/>
  <c r="I573" i="23" s="1"/>
  <c r="J573" i="23" s="1"/>
  <c r="K573" i="23" s="1"/>
  <c r="L573" i="23" s="1"/>
  <c r="M573" i="23" s="1"/>
  <c r="N573" i="23" s="1"/>
  <c r="O573" i="23" s="1"/>
  <c r="AH137" i="13"/>
  <c r="AJ132" i="8"/>
  <c r="AB110" i="5"/>
  <c r="AI250" i="13"/>
  <c r="AI181" i="10"/>
  <c r="AJ119" i="9"/>
  <c r="AH182" i="9"/>
  <c r="AH173" i="5"/>
  <c r="AJ134" i="5"/>
  <c r="E383" i="23"/>
  <c r="F383" i="23" s="1"/>
  <c r="AJ178" i="5"/>
  <c r="N54" i="5"/>
  <c r="Y197" i="6"/>
  <c r="Y196" i="6" s="1"/>
  <c r="Y195" i="6" s="1"/>
  <c r="Y193" i="6" s="1"/>
  <c r="AH106" i="6"/>
  <c r="AH105" i="6" s="1"/>
  <c r="AI217" i="5"/>
  <c r="D447" i="23"/>
  <c r="E447" i="23" s="1"/>
  <c r="F447" i="23" s="1"/>
  <c r="G447" i="23" s="1"/>
  <c r="H447" i="23" s="1"/>
  <c r="I447" i="23" s="1"/>
  <c r="J447" i="23" s="1"/>
  <c r="K447" i="23" s="1"/>
  <c r="L447" i="23" s="1"/>
  <c r="M447" i="23" s="1"/>
  <c r="N447" i="23" s="1"/>
  <c r="O447" i="23" s="1"/>
  <c r="AI77" i="5"/>
  <c r="E122" i="16"/>
  <c r="AE198" i="7"/>
  <c r="AG198" i="7" s="1"/>
  <c r="F280" i="24" s="1"/>
  <c r="E280" i="24"/>
  <c r="Y148" i="7"/>
  <c r="AA148" i="7" s="1"/>
  <c r="E224" i="23"/>
  <c r="Y245" i="7"/>
  <c r="AA245" i="7" s="1"/>
  <c r="AH245" i="7" s="1"/>
  <c r="E542" i="23"/>
  <c r="AE148" i="7"/>
  <c r="AG148" i="7" s="1"/>
  <c r="AG147" i="7" s="1"/>
  <c r="E218" i="24"/>
  <c r="AE245" i="7"/>
  <c r="AG245" i="7" s="1"/>
  <c r="AJ245" i="7" s="1"/>
  <c r="E528" i="24"/>
  <c r="J38" i="10"/>
  <c r="L38" i="10" s="1"/>
  <c r="H125" i="22"/>
  <c r="Y117" i="7"/>
  <c r="E128" i="23"/>
  <c r="Y217" i="7"/>
  <c r="E448" i="23"/>
  <c r="E434" i="24" s="1"/>
  <c r="Y246" i="7"/>
  <c r="AA246" i="7" s="1"/>
  <c r="AH246" i="7" s="1"/>
  <c r="E574" i="23"/>
  <c r="AE200" i="7"/>
  <c r="AG200" i="7" s="1"/>
  <c r="E342" i="24"/>
  <c r="AE236" i="7"/>
  <c r="AG236" i="7" s="1"/>
  <c r="E497" i="24"/>
  <c r="J128" i="6"/>
  <c r="E415" i="23"/>
  <c r="F415" i="23" s="1"/>
  <c r="F128" i="5"/>
  <c r="AS7" i="5"/>
  <c r="D63" i="22"/>
  <c r="AR8" i="5"/>
  <c r="D94" i="21"/>
  <c r="D93" i="22" s="1"/>
  <c r="AH245" i="5"/>
  <c r="D541" i="23"/>
  <c r="E541" i="23" s="1"/>
  <c r="F541" i="23" s="1"/>
  <c r="G541" i="23" s="1"/>
  <c r="AS7" i="6"/>
  <c r="E63" i="22"/>
  <c r="BO20" i="6"/>
  <c r="E192" i="23"/>
  <c r="Y151" i="7"/>
  <c r="AA151" i="7" s="1"/>
  <c r="AH151" i="7" s="1"/>
  <c r="E96" i="23"/>
  <c r="Y206" i="7"/>
  <c r="E416" i="23"/>
  <c r="B8" i="8"/>
  <c r="K128" i="7"/>
  <c r="H128" i="7"/>
  <c r="C128" i="7"/>
  <c r="R14" i="20"/>
  <c r="AF110" i="7"/>
  <c r="AH131" i="8"/>
  <c r="AC110" i="7"/>
  <c r="AJ102" i="8"/>
  <c r="AI17" i="8"/>
  <c r="BK13" i="7"/>
  <c r="AJ159" i="11"/>
  <c r="Z110" i="7"/>
  <c r="AH132" i="14"/>
  <c r="AH36" i="7"/>
  <c r="AJ168" i="8"/>
  <c r="AI168" i="8"/>
  <c r="AF110" i="6"/>
  <c r="AH59" i="8"/>
  <c r="AI36" i="8"/>
  <c r="AJ36" i="8"/>
  <c r="AH23" i="6"/>
  <c r="AJ98" i="5"/>
  <c r="AG196" i="5"/>
  <c r="AG195" i="5" s="1"/>
  <c r="AG193" i="5" s="1"/>
  <c r="AH177" i="5"/>
  <c r="BN23" i="5"/>
  <c r="AJ177" i="5"/>
  <c r="AM12" i="7"/>
  <c r="X164" i="11"/>
  <c r="AH164" i="11" s="1"/>
  <c r="AI132" i="14"/>
  <c r="AH115" i="7"/>
  <c r="AJ115" i="7"/>
  <c r="BK9" i="7"/>
  <c r="AL110" i="7"/>
  <c r="BK9" i="6"/>
  <c r="AI55" i="6"/>
  <c r="AI99" i="6"/>
  <c r="AI132" i="6"/>
  <c r="AI53" i="11"/>
  <c r="AH52" i="7"/>
  <c r="AC12" i="7"/>
  <c r="AH202" i="11"/>
  <c r="BQ9" i="7"/>
  <c r="X164" i="15"/>
  <c r="AJ164" i="15" s="1"/>
  <c r="X164" i="12"/>
  <c r="AI164" i="12" s="1"/>
  <c r="X164" i="10"/>
  <c r="AI164" i="10" s="1"/>
  <c r="X164" i="13"/>
  <c r="AH164" i="13" s="1"/>
  <c r="AL12" i="7"/>
  <c r="AJ50" i="8"/>
  <c r="AL110" i="6"/>
  <c r="AI107" i="6"/>
  <c r="AH101" i="8"/>
  <c r="BQ13" i="6"/>
  <c r="G37" i="20" s="1"/>
  <c r="G32" i="20" s="1"/>
  <c r="G31" i="20" s="1"/>
  <c r="AM12" i="6"/>
  <c r="BQ9" i="6"/>
  <c r="Z110" i="6"/>
  <c r="AM110" i="6"/>
  <c r="AI132" i="11"/>
  <c r="AJ132" i="11"/>
  <c r="AI132" i="10"/>
  <c r="AD235" i="6"/>
  <c r="AD234" i="6" s="1"/>
  <c r="BC16" i="5"/>
  <c r="AH88" i="11"/>
  <c r="AJ59" i="6"/>
  <c r="AI54" i="11"/>
  <c r="AH54" i="8"/>
  <c r="AI183" i="9"/>
  <c r="AI134" i="5"/>
  <c r="M71" i="5"/>
  <c r="M69" i="5" s="1"/>
  <c r="AH67" i="10"/>
  <c r="AI67" i="12"/>
  <c r="AJ54" i="11"/>
  <c r="AJ54" i="8"/>
  <c r="AI54" i="15"/>
  <c r="AJ53" i="8"/>
  <c r="AH53" i="8"/>
  <c r="AH53" i="6"/>
  <c r="AH41" i="6"/>
  <c r="AJ38" i="5"/>
  <c r="AI28" i="14"/>
  <c r="AH248" i="10"/>
  <c r="AJ245" i="5"/>
  <c r="AJ23" i="5"/>
  <c r="AI23" i="5"/>
  <c r="AI183" i="6"/>
  <c r="AJ183" i="6"/>
  <c r="AH183" i="10"/>
  <c r="BN18" i="14"/>
  <c r="AJ156" i="5"/>
  <c r="AH126" i="6"/>
  <c r="AJ121" i="14"/>
  <c r="AI139" i="6"/>
  <c r="AI121" i="11"/>
  <c r="V90" i="5"/>
  <c r="V63" i="5" s="1"/>
  <c r="AI77" i="10"/>
  <c r="X58" i="6"/>
  <c r="AJ53" i="6"/>
  <c r="AJ53" i="5"/>
  <c r="AH53" i="5"/>
  <c r="W43" i="5"/>
  <c r="W14" i="5" s="1"/>
  <c r="U43" i="16"/>
  <c r="U14" i="16" s="1"/>
  <c r="AI45" i="10"/>
  <c r="AI174" i="6"/>
  <c r="AH17" i="7"/>
  <c r="AI156" i="8"/>
  <c r="BN18" i="15"/>
  <c r="AH156" i="8"/>
  <c r="AH156" i="13"/>
  <c r="M70" i="7"/>
  <c r="AJ99" i="5"/>
  <c r="AH99" i="5"/>
  <c r="AH98" i="7"/>
  <c r="AJ98" i="7"/>
  <c r="X81" i="12"/>
  <c r="AJ81" i="12" s="1"/>
  <c r="X81" i="10"/>
  <c r="AH81" i="10" s="1"/>
  <c r="AI70" i="6"/>
  <c r="AH59" i="5"/>
  <c r="AH58" i="5" s="1"/>
  <c r="AH41" i="8"/>
  <c r="AJ41" i="8"/>
  <c r="AJ206" i="6"/>
  <c r="AJ205" i="6" s="1"/>
  <c r="AH18" i="11"/>
  <c r="AH160" i="6"/>
  <c r="AI158" i="6"/>
  <c r="AI156" i="11"/>
  <c r="AJ156" i="11"/>
  <c r="AH156" i="10"/>
  <c r="X149" i="5"/>
  <c r="X147" i="5" s="1"/>
  <c r="AJ131" i="6"/>
  <c r="AH131" i="6"/>
  <c r="AD112" i="5"/>
  <c r="AH121" i="11"/>
  <c r="AJ121" i="8"/>
  <c r="AI106" i="6"/>
  <c r="AJ106" i="6"/>
  <c r="AH100" i="9"/>
  <c r="F78" i="5"/>
  <c r="M78" i="5" s="1"/>
  <c r="U90" i="6"/>
  <c r="U63" i="6" s="1"/>
  <c r="AJ88" i="5"/>
  <c r="AD83" i="6"/>
  <c r="AJ84" i="6"/>
  <c r="AI77" i="6"/>
  <c r="AI77" i="8"/>
  <c r="AH75" i="6"/>
  <c r="AI75" i="6"/>
  <c r="AH41" i="11"/>
  <c r="AJ31" i="6"/>
  <c r="AI236" i="6"/>
  <c r="AH236" i="6"/>
  <c r="AI201" i="7"/>
  <c r="AH183" i="13"/>
  <c r="AH17" i="11"/>
  <c r="AI156" i="10"/>
  <c r="AH150" i="5"/>
  <c r="AI139" i="14"/>
  <c r="AJ134" i="6"/>
  <c r="AI134" i="6"/>
  <c r="AH128" i="13"/>
  <c r="BN19" i="8"/>
  <c r="AJ116" i="6"/>
  <c r="AI108" i="8"/>
  <c r="AI108" i="16"/>
  <c r="AJ107" i="5"/>
  <c r="AI100" i="6"/>
  <c r="F25" i="5"/>
  <c r="AQ8" i="5" s="1"/>
  <c r="AV8" i="5" s="1"/>
  <c r="AJ88" i="14"/>
  <c r="AH88" i="9"/>
  <c r="AH88" i="8"/>
  <c r="AJ77" i="10"/>
  <c r="AJ77" i="9"/>
  <c r="AJ72" i="9"/>
  <c r="AH72" i="9"/>
  <c r="AI59" i="6"/>
  <c r="AI58" i="6" s="1"/>
  <c r="AI28" i="7"/>
  <c r="AH28" i="7"/>
  <c r="AH26" i="7"/>
  <c r="AJ26" i="7"/>
  <c r="AJ246" i="7"/>
  <c r="AI202" i="10"/>
  <c r="AI18" i="10"/>
  <c r="AJ18" i="11"/>
  <c r="AJ18" i="10"/>
  <c r="AH18" i="8"/>
  <c r="AJ18" i="8"/>
  <c r="BN11" i="8"/>
  <c r="AI17" i="11"/>
  <c r="BN10" i="11"/>
  <c r="AH168" i="9"/>
  <c r="AJ168" i="9"/>
  <c r="AJ161" i="6"/>
  <c r="AH161" i="6"/>
  <c r="AH160" i="8"/>
  <c r="BN18" i="8"/>
  <c r="AH139" i="8"/>
  <c r="AJ139" i="8"/>
  <c r="AI139" i="13"/>
  <c r="AI131" i="9"/>
  <c r="AI128" i="7"/>
  <c r="AH128" i="7"/>
  <c r="AJ124" i="6"/>
  <c r="U112" i="12"/>
  <c r="AD114" i="6"/>
  <c r="AH116" i="6"/>
  <c r="X105" i="6"/>
  <c r="X104" i="6" s="1"/>
  <c r="AJ107" i="6"/>
  <c r="AJ40" i="11"/>
  <c r="AH255" i="13"/>
  <c r="AH203" i="12"/>
  <c r="AI128" i="13"/>
  <c r="AH30" i="13"/>
  <c r="U196" i="7"/>
  <c r="U195" i="7" s="1"/>
  <c r="U193" i="7" s="1"/>
  <c r="AG170" i="5"/>
  <c r="M70" i="8"/>
  <c r="W170" i="5"/>
  <c r="C28" i="16"/>
  <c r="C21" i="16" s="1"/>
  <c r="C19" i="16" s="1"/>
  <c r="C17" i="16" s="1"/>
  <c r="AH152" i="10"/>
  <c r="AJ136" i="11"/>
  <c r="AJ27" i="14"/>
  <c r="BN19" i="6"/>
  <c r="AH212" i="6"/>
  <c r="AH251" i="7"/>
  <c r="AI217" i="10"/>
  <c r="AJ31" i="8"/>
  <c r="AH108" i="8"/>
  <c r="AH239" i="8"/>
  <c r="AI120" i="8"/>
  <c r="AH77" i="8"/>
  <c r="AH79" i="9"/>
  <c r="AI254" i="6"/>
  <c r="AH74" i="6"/>
  <c r="AI121" i="8"/>
  <c r="X138" i="12"/>
  <c r="AJ138" i="12" s="1"/>
  <c r="X81" i="11"/>
  <c r="AH81" i="11" s="1"/>
  <c r="AJ41" i="10"/>
  <c r="X81" i="14"/>
  <c r="AI81" i="14" s="1"/>
  <c r="AH255" i="16"/>
  <c r="AI38" i="5"/>
  <c r="AI78" i="5"/>
  <c r="AI107" i="5"/>
  <c r="AI156" i="5"/>
  <c r="AJ204" i="5"/>
  <c r="AH254" i="5"/>
  <c r="BN18" i="5"/>
  <c r="X81" i="7"/>
  <c r="AJ81" i="7" s="1"/>
  <c r="X138" i="9"/>
  <c r="AI138" i="9" s="1"/>
  <c r="X249" i="9"/>
  <c r="AI249" i="9" s="1"/>
  <c r="X249" i="6"/>
  <c r="AJ249" i="6" s="1"/>
  <c r="AI29" i="9"/>
  <c r="AH139" i="6"/>
  <c r="AI254" i="10"/>
  <c r="AI31" i="8"/>
  <c r="AJ120" i="8"/>
  <c r="AI87" i="7"/>
  <c r="AJ131" i="8"/>
  <c r="F45" i="5"/>
  <c r="AH160" i="10"/>
  <c r="AE196" i="6"/>
  <c r="AE195" i="6" s="1"/>
  <c r="AE193" i="6" s="1"/>
  <c r="AI252" i="12"/>
  <c r="AG59" i="8"/>
  <c r="AE59" i="9" s="1"/>
  <c r="F50" i="11"/>
  <c r="X249" i="12"/>
  <c r="AH249" i="12" s="1"/>
  <c r="AI204" i="5"/>
  <c r="AJ246" i="5"/>
  <c r="V211" i="6"/>
  <c r="V210" i="6" s="1"/>
  <c r="V209" i="6" s="1"/>
  <c r="AG220" i="6"/>
  <c r="E466" i="24" s="1"/>
  <c r="F50" i="10"/>
  <c r="Y220" i="6"/>
  <c r="W183" i="16"/>
  <c r="X183" i="16" s="1"/>
  <c r="AI183" i="16" s="1"/>
  <c r="AH45" i="6"/>
  <c r="X81" i="9"/>
  <c r="AJ81" i="9" s="1"/>
  <c r="AI166" i="14"/>
  <c r="AH162" i="8"/>
  <c r="AH29" i="9"/>
  <c r="M74" i="6"/>
  <c r="M72" i="6" s="1"/>
  <c r="AJ81" i="16"/>
  <c r="X81" i="15"/>
  <c r="AJ81" i="15" s="1"/>
  <c r="X249" i="15"/>
  <c r="AI249" i="15" s="1"/>
  <c r="X81" i="13"/>
  <c r="AH81" i="13" s="1"/>
  <c r="X138" i="13"/>
  <c r="AJ138" i="13" s="1"/>
  <c r="AJ33" i="16"/>
  <c r="AJ203" i="5"/>
  <c r="N82" i="5"/>
  <c r="F50" i="7"/>
  <c r="N50" i="7" s="1"/>
  <c r="E72" i="7"/>
  <c r="AH152" i="11"/>
  <c r="W196" i="7"/>
  <c r="W195" i="7" s="1"/>
  <c r="W193" i="7" s="1"/>
  <c r="X138" i="7"/>
  <c r="X212" i="7"/>
  <c r="AI212" i="7" s="1"/>
  <c r="X249" i="7"/>
  <c r="X249" i="11"/>
  <c r="AJ249" i="11" s="1"/>
  <c r="X138" i="6"/>
  <c r="AI138" i="6" s="1"/>
  <c r="AW14" i="5"/>
  <c r="F29" i="5"/>
  <c r="AD220" i="5"/>
  <c r="W220" i="5"/>
  <c r="AI190" i="6"/>
  <c r="M45" i="5"/>
  <c r="E35" i="20"/>
  <c r="L28" i="5"/>
  <c r="AS9" i="5" s="1"/>
  <c r="M81" i="5"/>
  <c r="M52" i="6"/>
  <c r="M51" i="6" s="1"/>
  <c r="N52" i="6"/>
  <c r="AI203" i="14"/>
  <c r="AI152" i="11"/>
  <c r="AH119" i="13"/>
  <c r="AJ165" i="10"/>
  <c r="AI182" i="8"/>
  <c r="AH237" i="6"/>
  <c r="E71" i="8"/>
  <c r="E71" i="9" s="1"/>
  <c r="AJ101" i="7"/>
  <c r="W149" i="11"/>
  <c r="W147" i="11" s="1"/>
  <c r="W145" i="11" s="1"/>
  <c r="AI246" i="5"/>
  <c r="F59" i="7"/>
  <c r="V123" i="6"/>
  <c r="AI189" i="5"/>
  <c r="AI187" i="5" s="1"/>
  <c r="Y123" i="6"/>
  <c r="AD196" i="5"/>
  <c r="BP28" i="5" s="1"/>
  <c r="AI32" i="11"/>
  <c r="AI130" i="10"/>
  <c r="AJ253" i="7"/>
  <c r="AI126" i="6"/>
  <c r="AJ182" i="6"/>
  <c r="AH255" i="7"/>
  <c r="AH23" i="8"/>
  <c r="AJ68" i="8"/>
  <c r="AH254" i="6"/>
  <c r="AH31" i="10"/>
  <c r="N74" i="6"/>
  <c r="N72" i="6" s="1"/>
  <c r="AH132" i="10"/>
  <c r="AJ255" i="7"/>
  <c r="AJ32" i="11"/>
  <c r="AI148" i="7"/>
  <c r="X205" i="6"/>
  <c r="AI84" i="6"/>
  <c r="AI108" i="14"/>
  <c r="AI253" i="11"/>
  <c r="AJ76" i="9"/>
  <c r="M33" i="6"/>
  <c r="M32" i="6" s="1"/>
  <c r="AH99" i="6"/>
  <c r="AI54" i="6"/>
  <c r="AH182" i="6"/>
  <c r="AH32" i="15"/>
  <c r="AI253" i="13"/>
  <c r="AH165" i="10"/>
  <c r="AI191" i="10"/>
  <c r="AJ41" i="6"/>
  <c r="F81" i="5"/>
  <c r="F66" i="5"/>
  <c r="AI156" i="6"/>
  <c r="AI224" i="8"/>
  <c r="W152" i="12"/>
  <c r="X152" i="12" s="1"/>
  <c r="AH152" i="12" s="1"/>
  <c r="U232" i="8"/>
  <c r="AJ87" i="5"/>
  <c r="AJ189" i="5"/>
  <c r="AI87" i="5"/>
  <c r="AI37" i="5"/>
  <c r="X212" i="10"/>
  <c r="AI212" i="10" s="1"/>
  <c r="X249" i="10"/>
  <c r="AJ249" i="10" s="1"/>
  <c r="AH134" i="8"/>
  <c r="AI17" i="7"/>
  <c r="AH206" i="6"/>
  <c r="AH205" i="6" s="1"/>
  <c r="AI239" i="9"/>
  <c r="AI245" i="6"/>
  <c r="AH203" i="13"/>
  <c r="AH156" i="6"/>
  <c r="AH165" i="9"/>
  <c r="AJ84" i="5"/>
  <c r="AI59" i="5"/>
  <c r="N83" i="5"/>
  <c r="AJ134" i="8"/>
  <c r="AX14" i="5"/>
  <c r="F75" i="5"/>
  <c r="Y43" i="6"/>
  <c r="AH239" i="14"/>
  <c r="AI239" i="14"/>
  <c r="AH254" i="14"/>
  <c r="U196" i="14"/>
  <c r="U195" i="14" s="1"/>
  <c r="U193" i="14" s="1"/>
  <c r="AH168" i="10"/>
  <c r="AJ168" i="10"/>
  <c r="V19" i="7"/>
  <c r="X19" i="6"/>
  <c r="AI19" i="6" s="1"/>
  <c r="M13" i="5"/>
  <c r="N13" i="5"/>
  <c r="F42" i="5"/>
  <c r="AQ10" i="5" s="1"/>
  <c r="AU10" i="5" s="1"/>
  <c r="N44" i="5"/>
  <c r="AJ94" i="5"/>
  <c r="AH94" i="5"/>
  <c r="AJ164" i="5"/>
  <c r="AH164" i="5"/>
  <c r="AI164" i="5"/>
  <c r="AI230" i="5"/>
  <c r="X227" i="5"/>
  <c r="AH230" i="5"/>
  <c r="AJ230" i="5"/>
  <c r="I58" i="6"/>
  <c r="G58" i="7" s="1"/>
  <c r="G57" i="6"/>
  <c r="AA227" i="6"/>
  <c r="AA220" i="6" s="1"/>
  <c r="Y230" i="7"/>
  <c r="AA230" i="7" s="1"/>
  <c r="BO31" i="7" s="1"/>
  <c r="BI15" i="7" s="1"/>
  <c r="AD236" i="7"/>
  <c r="F511" i="23" s="1"/>
  <c r="F496" i="24" s="1"/>
  <c r="AE206" i="7"/>
  <c r="AG205" i="6"/>
  <c r="AE215" i="7"/>
  <c r="AG215" i="7" s="1"/>
  <c r="AJ215" i="6"/>
  <c r="AI183" i="14"/>
  <c r="AH183" i="14"/>
  <c r="AJ55" i="5"/>
  <c r="AI55" i="5"/>
  <c r="Y68" i="9"/>
  <c r="AA68" i="9" s="1"/>
  <c r="AH68" i="8"/>
  <c r="AJ29" i="14"/>
  <c r="AI29" i="14"/>
  <c r="AH101" i="11"/>
  <c r="AJ101" i="11"/>
  <c r="AJ55" i="12"/>
  <c r="AH55" i="12"/>
  <c r="AI29" i="8"/>
  <c r="AJ29" i="8"/>
  <c r="AI28" i="11"/>
  <c r="AJ28" i="11"/>
  <c r="AJ41" i="7"/>
  <c r="AI41" i="7"/>
  <c r="AH216" i="7"/>
  <c r="AJ216" i="7"/>
  <c r="AA220" i="5"/>
  <c r="AI139" i="10"/>
  <c r="AH139" i="10"/>
  <c r="N36" i="6"/>
  <c r="M36" i="6"/>
  <c r="E83" i="8"/>
  <c r="E83" i="9" s="1"/>
  <c r="F83" i="7"/>
  <c r="M83" i="7" s="1"/>
  <c r="AG239" i="6"/>
  <c r="AG235" i="6" s="1"/>
  <c r="AE235" i="6"/>
  <c r="AE234" i="6" s="1"/>
  <c r="AJ121" i="12"/>
  <c r="AI121" i="12"/>
  <c r="AH121" i="12"/>
  <c r="AI156" i="12"/>
  <c r="AH156" i="12"/>
  <c r="D52" i="7"/>
  <c r="F52" i="7" s="1"/>
  <c r="N52" i="7" s="1"/>
  <c r="D51" i="6"/>
  <c r="V61" i="11"/>
  <c r="V61" i="12" s="1"/>
  <c r="V61" i="13" s="1"/>
  <c r="V61" i="14" s="1"/>
  <c r="V61" i="15" s="1"/>
  <c r="X61" i="10"/>
  <c r="AI61" i="10" s="1"/>
  <c r="V95" i="7"/>
  <c r="V95" i="8" s="1"/>
  <c r="V95" i="9" s="1"/>
  <c r="X95" i="6"/>
  <c r="V179" i="7"/>
  <c r="V176" i="7" s="1"/>
  <c r="V176" i="6"/>
  <c r="V200" i="7"/>
  <c r="X200" i="6"/>
  <c r="AH200" i="6" s="1"/>
  <c r="AJ225" i="6"/>
  <c r="AJ222" i="6" s="1"/>
  <c r="AH225" i="6"/>
  <c r="E82" i="7"/>
  <c r="E81" i="6"/>
  <c r="W70" i="10"/>
  <c r="X70" i="9"/>
  <c r="AI70" i="9" s="1"/>
  <c r="AH255" i="6"/>
  <c r="AJ255" i="6"/>
  <c r="F47" i="7"/>
  <c r="M47" i="7" s="1"/>
  <c r="E47" i="8"/>
  <c r="F47" i="8" s="1"/>
  <c r="M47" i="8" s="1"/>
  <c r="AJ159" i="10"/>
  <c r="AI159" i="10"/>
  <c r="AA198" i="10"/>
  <c r="Y198" i="11" s="1"/>
  <c r="AA198" i="11" s="1"/>
  <c r="M50" i="5"/>
  <c r="M48" i="5" s="1"/>
  <c r="M44" i="5"/>
  <c r="M42" i="5" s="1"/>
  <c r="BN11" i="10"/>
  <c r="U170" i="16"/>
  <c r="U232" i="16"/>
  <c r="AR24" i="5"/>
  <c r="AW24" i="5" s="1"/>
  <c r="N66" i="5"/>
  <c r="AH77" i="13"/>
  <c r="U220" i="14"/>
  <c r="AQ22" i="11"/>
  <c r="AZ22" i="11" s="1"/>
  <c r="AH55" i="8"/>
  <c r="U193" i="16"/>
  <c r="AA44" i="6"/>
  <c r="AA43" i="6" s="1"/>
  <c r="X94" i="6"/>
  <c r="AI94" i="6" s="1"/>
  <c r="AH54" i="5"/>
  <c r="AI41" i="10"/>
  <c r="AH55" i="5"/>
  <c r="X164" i="7"/>
  <c r="AJ164" i="7" s="1"/>
  <c r="X164" i="9"/>
  <c r="AJ164" i="9" s="1"/>
  <c r="X230" i="6"/>
  <c r="X164" i="8"/>
  <c r="AJ164" i="8" s="1"/>
  <c r="AJ153" i="8"/>
  <c r="AH160" i="7"/>
  <c r="AJ173" i="5"/>
  <c r="X172" i="5"/>
  <c r="M41" i="5"/>
  <c r="AJ18" i="5"/>
  <c r="AI73" i="5"/>
  <c r="W91" i="7"/>
  <c r="W90" i="7" s="1"/>
  <c r="AI153" i="8"/>
  <c r="X48" i="7"/>
  <c r="X27" i="6"/>
  <c r="AH27" i="6" s="1"/>
  <c r="AH224" i="7"/>
  <c r="X164" i="14"/>
  <c r="AH164" i="14" s="1"/>
  <c r="V20" i="6"/>
  <c r="V16" i="6" s="1"/>
  <c r="V91" i="6"/>
  <c r="V90" i="6" s="1"/>
  <c r="V157" i="6"/>
  <c r="V155" i="6" s="1"/>
  <c r="V145" i="6" s="1"/>
  <c r="E54" i="7"/>
  <c r="E78" i="7"/>
  <c r="X27" i="7"/>
  <c r="AJ27" i="7" s="1"/>
  <c r="AH73" i="5"/>
  <c r="X164" i="6"/>
  <c r="AI164" i="6" s="1"/>
  <c r="W196" i="6"/>
  <c r="W195" i="6" s="1"/>
  <c r="W193" i="6" s="1"/>
  <c r="AJ108" i="16"/>
  <c r="AD90" i="5"/>
  <c r="AD63" i="5" s="1"/>
  <c r="C28" i="6"/>
  <c r="C21" i="6" s="1"/>
  <c r="C19" i="6" s="1"/>
  <c r="C17" i="6" s="1"/>
  <c r="U220" i="16"/>
  <c r="F48" i="6"/>
  <c r="AH131" i="15"/>
  <c r="D35" i="20"/>
  <c r="AA90" i="6"/>
  <c r="D28" i="5"/>
  <c r="D21" i="5" s="1"/>
  <c r="D19" i="5" s="1"/>
  <c r="D17" i="5" s="1"/>
  <c r="D8" i="5" s="1"/>
  <c r="AJ131" i="10"/>
  <c r="AH131" i="10"/>
  <c r="Y240" i="15"/>
  <c r="AA240" i="15" s="1"/>
  <c r="Y240" i="16" s="1"/>
  <c r="AA240" i="16" s="1"/>
  <c r="AH240" i="16" s="1"/>
  <c r="AH240" i="14"/>
  <c r="U220" i="8"/>
  <c r="AH72" i="10"/>
  <c r="AJ72" i="10"/>
  <c r="AI137" i="10"/>
  <c r="AJ137" i="10"/>
  <c r="AJ167" i="10"/>
  <c r="AH167" i="10"/>
  <c r="AH252" i="10"/>
  <c r="AI252" i="10"/>
  <c r="AI22" i="7"/>
  <c r="AH22" i="7"/>
  <c r="AI121" i="7"/>
  <c r="AH121" i="7"/>
  <c r="AI139" i="7"/>
  <c r="AH139" i="7"/>
  <c r="AI183" i="11"/>
  <c r="AH183" i="11"/>
  <c r="AJ50" i="5"/>
  <c r="AI50" i="5"/>
  <c r="AI53" i="10"/>
  <c r="AH53" i="10"/>
  <c r="AJ70" i="5"/>
  <c r="AI70" i="5"/>
  <c r="AH88" i="6"/>
  <c r="AJ88" i="6"/>
  <c r="AJ68" i="7"/>
  <c r="AI68" i="7"/>
  <c r="AJ134" i="7"/>
  <c r="AH134" i="7"/>
  <c r="AI54" i="7"/>
  <c r="AJ54" i="7"/>
  <c r="AI217" i="7"/>
  <c r="AH131" i="11"/>
  <c r="AI131" i="11"/>
  <c r="AJ120" i="9"/>
  <c r="AI120" i="9"/>
  <c r="AH120" i="6"/>
  <c r="AJ120" i="6"/>
  <c r="AJ199" i="6"/>
  <c r="AH199" i="6"/>
  <c r="AI224" i="6"/>
  <c r="AI222" i="6" s="1"/>
  <c r="AH224" i="6"/>
  <c r="X222" i="6"/>
  <c r="AH249" i="6"/>
  <c r="AI250" i="11"/>
  <c r="AH250" i="11"/>
  <c r="AH165" i="6"/>
  <c r="AJ165" i="6"/>
  <c r="AH240" i="6"/>
  <c r="AJ240" i="6"/>
  <c r="X235" i="6"/>
  <c r="X234" i="6" s="1"/>
  <c r="AH153" i="5"/>
  <c r="AI153" i="5"/>
  <c r="AH239" i="5"/>
  <c r="AI239" i="5"/>
  <c r="AJ239" i="5"/>
  <c r="W189" i="9"/>
  <c r="X189" i="9" s="1"/>
  <c r="AI189" i="9" s="1"/>
  <c r="W187" i="8"/>
  <c r="W185" i="8" s="1"/>
  <c r="G46" i="8"/>
  <c r="I46" i="8" s="1"/>
  <c r="BD15" i="7"/>
  <c r="AI217" i="15"/>
  <c r="AI32" i="14"/>
  <c r="AH32" i="14"/>
  <c r="AJ32" i="13"/>
  <c r="AI32" i="13"/>
  <c r="AI217" i="13"/>
  <c r="AH213" i="10"/>
  <c r="AI213" i="10"/>
  <c r="AH250" i="10"/>
  <c r="AI250" i="10"/>
  <c r="AJ33" i="10"/>
  <c r="AI33" i="10"/>
  <c r="AH33" i="10"/>
  <c r="AI136" i="10"/>
  <c r="AH136" i="10"/>
  <c r="M55" i="6"/>
  <c r="AH251" i="9"/>
  <c r="AI251" i="9"/>
  <c r="AJ214" i="6"/>
  <c r="AI214" i="6"/>
  <c r="AH241" i="7"/>
  <c r="AH241" i="11"/>
  <c r="AI40" i="14"/>
  <c r="N55" i="6"/>
  <c r="AJ136" i="10"/>
  <c r="AH253" i="15"/>
  <c r="AI253" i="15"/>
  <c r="AI249" i="13"/>
  <c r="AI23" i="11"/>
  <c r="AH23" i="11"/>
  <c r="AJ136" i="13"/>
  <c r="AI136" i="13"/>
  <c r="AJ18" i="14"/>
  <c r="AI18" i="14"/>
  <c r="AI68" i="14"/>
  <c r="AJ68" i="14"/>
  <c r="AJ45" i="13"/>
  <c r="AI120" i="6"/>
  <c r="AJ100" i="7"/>
  <c r="AI100" i="7"/>
  <c r="W212" i="12"/>
  <c r="X212" i="11"/>
  <c r="AI212" i="11" s="1"/>
  <c r="AH101" i="10"/>
  <c r="AJ101" i="10"/>
  <c r="AJ136" i="9"/>
  <c r="AH136" i="9"/>
  <c r="AH66" i="6"/>
  <c r="AJ66" i="6"/>
  <c r="AJ191" i="6"/>
  <c r="AI191" i="6"/>
  <c r="AH191" i="6"/>
  <c r="AH241" i="6"/>
  <c r="AJ241" i="6"/>
  <c r="AH80" i="9"/>
  <c r="AI80" i="9"/>
  <c r="AI202" i="8"/>
  <c r="AH202" i="8"/>
  <c r="AI241" i="6"/>
  <c r="AH214" i="6"/>
  <c r="AJ214" i="7"/>
  <c r="AH23" i="9"/>
  <c r="AI250" i="8"/>
  <c r="U90" i="12"/>
  <c r="U63" i="12" s="1"/>
  <c r="X73" i="7"/>
  <c r="AJ73" i="7" s="1"/>
  <c r="X94" i="11"/>
  <c r="AH94" i="11" s="1"/>
  <c r="AI203" i="5"/>
  <c r="AJ60" i="5"/>
  <c r="AJ58" i="5" s="1"/>
  <c r="BP17" i="5"/>
  <c r="BE22" i="6"/>
  <c r="AI41" i="11"/>
  <c r="X58" i="5"/>
  <c r="X57" i="5" s="1"/>
  <c r="N50" i="6"/>
  <c r="AI87" i="10"/>
  <c r="X49" i="5"/>
  <c r="M68" i="5"/>
  <c r="M66" i="5" s="1"/>
  <c r="AA43" i="5"/>
  <c r="AA14" i="5" s="1"/>
  <c r="AJ29" i="16"/>
  <c r="U220" i="13"/>
  <c r="AI31" i="10"/>
  <c r="AH131" i="16"/>
  <c r="F75" i="6"/>
  <c r="AJ37" i="5"/>
  <c r="X27" i="9"/>
  <c r="X73" i="6"/>
  <c r="AH73" i="6" s="1"/>
  <c r="W196" i="5"/>
  <c r="W195" i="5" s="1"/>
  <c r="W193" i="5" s="1"/>
  <c r="AI85" i="6"/>
  <c r="X83" i="6"/>
  <c r="AH85" i="6"/>
  <c r="AJ85" i="6"/>
  <c r="Y110" i="5"/>
  <c r="AH254" i="13"/>
  <c r="X189" i="8"/>
  <c r="V220" i="5"/>
  <c r="G69" i="8"/>
  <c r="X187" i="6"/>
  <c r="AA90" i="5"/>
  <c r="AA63" i="5" s="1"/>
  <c r="X179" i="6"/>
  <c r="X176" i="6" s="1"/>
  <c r="AA196" i="5"/>
  <c r="BO28" i="5" s="1"/>
  <c r="BO25" i="5" s="1"/>
  <c r="BI12" i="5" s="1"/>
  <c r="X61" i="6"/>
  <c r="AH61" i="6" s="1"/>
  <c r="G63" i="8"/>
  <c r="X48" i="9"/>
  <c r="X48" i="6"/>
  <c r="AI48" i="6" s="1"/>
  <c r="AH74" i="7"/>
  <c r="AI74" i="7"/>
  <c r="AI137" i="9"/>
  <c r="AJ137" i="9"/>
  <c r="AH167" i="9"/>
  <c r="AJ167" i="9"/>
  <c r="AH252" i="9"/>
  <c r="AI252" i="9"/>
  <c r="AI121" i="6"/>
  <c r="AH121" i="6"/>
  <c r="AH131" i="5"/>
  <c r="AI131" i="5"/>
  <c r="AH139" i="9"/>
  <c r="AI139" i="9"/>
  <c r="AH161" i="5"/>
  <c r="AJ161" i="5"/>
  <c r="AH236" i="5"/>
  <c r="AI236" i="5"/>
  <c r="AJ236" i="5"/>
  <c r="AI77" i="7"/>
  <c r="AJ77" i="7"/>
  <c r="AI239" i="7"/>
  <c r="AH239" i="7"/>
  <c r="AI217" i="11"/>
  <c r="AH224" i="10"/>
  <c r="AI224" i="10"/>
  <c r="AI217" i="6"/>
  <c r="AJ217" i="6"/>
  <c r="AJ188" i="7"/>
  <c r="AH29" i="14"/>
  <c r="AI191" i="7"/>
  <c r="AJ68" i="11"/>
  <c r="AH191" i="7"/>
  <c r="AI240" i="10"/>
  <c r="AH217" i="6"/>
  <c r="AH248" i="12"/>
  <c r="AI248" i="12"/>
  <c r="AJ151" i="7"/>
  <c r="AH250" i="9"/>
  <c r="AI250" i="9"/>
  <c r="AI224" i="11"/>
  <c r="AH224" i="11"/>
  <c r="AJ127" i="7"/>
  <c r="AI127" i="7"/>
  <c r="AI224" i="9"/>
  <c r="AH224" i="9"/>
  <c r="AI199" i="5"/>
  <c r="X197" i="5"/>
  <c r="D287" i="23" s="1"/>
  <c r="AH117" i="5"/>
  <c r="AI117" i="5"/>
  <c r="AJ117" i="5"/>
  <c r="AH240" i="5"/>
  <c r="AI240" i="5"/>
  <c r="AI32" i="5"/>
  <c r="AJ32" i="5"/>
  <c r="AH213" i="5"/>
  <c r="AI213" i="5"/>
  <c r="AJ213" i="5"/>
  <c r="F46" i="6"/>
  <c r="BC15" i="6" s="1"/>
  <c r="D46" i="7"/>
  <c r="D46" i="8" s="1"/>
  <c r="M58" i="5"/>
  <c r="M57" i="5" s="1"/>
  <c r="N58" i="5"/>
  <c r="N57" i="5" s="1"/>
  <c r="BC17" i="5"/>
  <c r="F57" i="5"/>
  <c r="D82" i="7"/>
  <c r="D81" i="6"/>
  <c r="V38" i="7"/>
  <c r="X38" i="6"/>
  <c r="V78" i="7"/>
  <c r="V69" i="7" s="1"/>
  <c r="V65" i="7" s="1"/>
  <c r="X78" i="6"/>
  <c r="V69" i="6"/>
  <c r="V65" i="6" s="1"/>
  <c r="V107" i="7"/>
  <c r="V105" i="6"/>
  <c r="V104" i="6" s="1"/>
  <c r="V173" i="8"/>
  <c r="V173" i="9" s="1"/>
  <c r="V173" i="10" s="1"/>
  <c r="V173" i="11" s="1"/>
  <c r="V173" i="12" s="1"/>
  <c r="V173" i="13" s="1"/>
  <c r="V173" i="14" s="1"/>
  <c r="V173" i="15" s="1"/>
  <c r="V173" i="16" s="1"/>
  <c r="X173" i="7"/>
  <c r="X172" i="7" s="1"/>
  <c r="V172" i="7"/>
  <c r="V204" i="7"/>
  <c r="X204" i="6"/>
  <c r="V197" i="6"/>
  <c r="V196" i="6" s="1"/>
  <c r="V195" i="6" s="1"/>
  <c r="E46" i="7"/>
  <c r="E45" i="6"/>
  <c r="W24" i="7"/>
  <c r="W20" i="6"/>
  <c r="W16" i="6" s="1"/>
  <c r="W84" i="8"/>
  <c r="W83" i="8" s="1"/>
  <c r="X84" i="7"/>
  <c r="AH84" i="7" s="1"/>
  <c r="W83" i="7"/>
  <c r="W236" i="8"/>
  <c r="W235" i="8" s="1"/>
  <c r="W234" i="8" s="1"/>
  <c r="W235" i="7"/>
  <c r="W234" i="7" s="1"/>
  <c r="X236" i="7"/>
  <c r="AJ166" i="10"/>
  <c r="AI166" i="10"/>
  <c r="AH79" i="7"/>
  <c r="AI79" i="7"/>
  <c r="AJ79" i="7"/>
  <c r="AH41" i="9"/>
  <c r="AI41" i="9"/>
  <c r="AH77" i="9"/>
  <c r="AJ132" i="7"/>
  <c r="AH166" i="10"/>
  <c r="AJ76" i="13"/>
  <c r="AI76" i="13"/>
  <c r="AJ33" i="13"/>
  <c r="AI33" i="13"/>
  <c r="AI166" i="11"/>
  <c r="AJ166" i="11"/>
  <c r="AH247" i="11"/>
  <c r="AI247" i="11"/>
  <c r="AJ28" i="8"/>
  <c r="AI156" i="9"/>
  <c r="BN18" i="9"/>
  <c r="AH213" i="8"/>
  <c r="AI213" i="8"/>
  <c r="AH68" i="6"/>
  <c r="AI68" i="6"/>
  <c r="AH182" i="5"/>
  <c r="AI182" i="5"/>
  <c r="D13" i="7"/>
  <c r="F13" i="6"/>
  <c r="M13" i="6" s="1"/>
  <c r="AG22" i="6"/>
  <c r="AG20" i="6" s="1"/>
  <c r="AG16" i="6" s="1"/>
  <c r="AE20" i="6"/>
  <c r="AE16" i="6" s="1"/>
  <c r="D44" i="7"/>
  <c r="D42" i="7" s="1"/>
  <c r="F44" i="6"/>
  <c r="D42" i="6"/>
  <c r="D74" i="8"/>
  <c r="D72" i="8" s="1"/>
  <c r="D72" i="7"/>
  <c r="AB145" i="6"/>
  <c r="U220" i="9"/>
  <c r="W232" i="5"/>
  <c r="F71" i="7"/>
  <c r="N71" i="7" s="1"/>
  <c r="N69" i="7" s="1"/>
  <c r="X21" i="7"/>
  <c r="AI21" i="7" s="1"/>
  <c r="X61" i="9"/>
  <c r="X61" i="7"/>
  <c r="Y90" i="6"/>
  <c r="Y63" i="6" s="1"/>
  <c r="AJ127" i="11"/>
  <c r="AD196" i="6"/>
  <c r="AD195" i="6" s="1"/>
  <c r="AA170" i="5"/>
  <c r="BN19" i="9"/>
  <c r="AE43" i="6"/>
  <c r="BN11" i="12"/>
  <c r="BN18" i="11"/>
  <c r="W145" i="5"/>
  <c r="X135" i="6"/>
  <c r="N60" i="5"/>
  <c r="AH136" i="7"/>
  <c r="AI136" i="7"/>
  <c r="AI255" i="8"/>
  <c r="AH255" i="8"/>
  <c r="N71" i="6"/>
  <c r="F69" i="6"/>
  <c r="AI32" i="6"/>
  <c r="AJ32" i="6"/>
  <c r="AJ213" i="6"/>
  <c r="AI213" i="6"/>
  <c r="AH213" i="6"/>
  <c r="AJ100" i="6"/>
  <c r="V193" i="5"/>
  <c r="AH32" i="6"/>
  <c r="AI218" i="10"/>
  <c r="AH218" i="10"/>
  <c r="D56" i="7"/>
  <c r="D54" i="6"/>
  <c r="D68" i="7"/>
  <c r="F68" i="6"/>
  <c r="F66" i="6" s="1"/>
  <c r="V37" i="7"/>
  <c r="V37" i="8" s="1"/>
  <c r="V37" i="9" s="1"/>
  <c r="V35" i="6"/>
  <c r="AH212" i="5"/>
  <c r="AI212" i="5"/>
  <c r="AJ212" i="5"/>
  <c r="G31" i="7"/>
  <c r="I31" i="7" s="1"/>
  <c r="G31" i="8" s="1"/>
  <c r="I31" i="8" s="1"/>
  <c r="G31" i="9" s="1"/>
  <c r="I31" i="9" s="1"/>
  <c r="G31" i="10" s="1"/>
  <c r="I31" i="10" s="1"/>
  <c r="G31" i="11" s="1"/>
  <c r="I31" i="11" s="1"/>
  <c r="G31" i="12" s="1"/>
  <c r="I31" i="12" s="1"/>
  <c r="G31" i="13" s="1"/>
  <c r="I31" i="13" s="1"/>
  <c r="G31" i="14" s="1"/>
  <c r="I31" i="14" s="1"/>
  <c r="G31" i="15" s="1"/>
  <c r="I31" i="15" s="1"/>
  <c r="G31" i="16" s="1"/>
  <c r="I31" i="16" s="1"/>
  <c r="I29" i="6"/>
  <c r="I51" i="7"/>
  <c r="AE17" i="15"/>
  <c r="AG17" i="15" s="1"/>
  <c r="AE17" i="16" s="1"/>
  <c r="AG17" i="16" s="1"/>
  <c r="AJ17" i="16" s="1"/>
  <c r="AS22" i="14"/>
  <c r="AX22" i="14" s="1"/>
  <c r="AJ224" i="5"/>
  <c r="X222" i="5"/>
  <c r="AI240" i="11"/>
  <c r="AH240" i="11"/>
  <c r="AJ127" i="8"/>
  <c r="AH127" i="8"/>
  <c r="AJ190" i="5"/>
  <c r="X187" i="5"/>
  <c r="X185" i="5" s="1"/>
  <c r="AH190" i="5"/>
  <c r="AH187" i="5" s="1"/>
  <c r="AJ127" i="5"/>
  <c r="AH127" i="5"/>
  <c r="AI127" i="5"/>
  <c r="AJ250" i="5"/>
  <c r="AI250" i="5"/>
  <c r="D37" i="7"/>
  <c r="F37" i="6"/>
  <c r="D58" i="10"/>
  <c r="F58" i="9"/>
  <c r="N58" i="9" s="1"/>
  <c r="AJ61" i="5"/>
  <c r="AI61" i="5"/>
  <c r="AH135" i="5"/>
  <c r="AJ135" i="5"/>
  <c r="AH179" i="5"/>
  <c r="X176" i="5"/>
  <c r="AI225" i="5"/>
  <c r="AH225" i="5"/>
  <c r="G75" i="7"/>
  <c r="AH101" i="13"/>
  <c r="Y254" i="16"/>
  <c r="AA254" i="16" s="1"/>
  <c r="AH254" i="16" s="1"/>
  <c r="AH254" i="15"/>
  <c r="AJ25" i="6"/>
  <c r="AI25" i="6"/>
  <c r="AJ132" i="6"/>
  <c r="AH132" i="6"/>
  <c r="V124" i="9"/>
  <c r="X124" i="8"/>
  <c r="AH124" i="8" s="1"/>
  <c r="V180" i="8"/>
  <c r="X180" i="7"/>
  <c r="AH180" i="7" s="1"/>
  <c r="X228" i="7"/>
  <c r="AJ228" i="7" s="1"/>
  <c r="V227" i="7"/>
  <c r="E14" i="8"/>
  <c r="F14" i="8" s="1"/>
  <c r="M14" i="8" s="1"/>
  <c r="F14" i="7"/>
  <c r="M14" i="7" s="1"/>
  <c r="E33" i="8"/>
  <c r="F33" i="7"/>
  <c r="F32" i="7" s="1"/>
  <c r="E32" i="7"/>
  <c r="E51" i="7"/>
  <c r="F53" i="7"/>
  <c r="E77" i="8"/>
  <c r="F77" i="8" s="1"/>
  <c r="E75" i="7"/>
  <c r="AH129" i="10"/>
  <c r="AI129" i="10"/>
  <c r="AH59" i="9"/>
  <c r="AH129" i="9"/>
  <c r="AI129" i="9"/>
  <c r="AH100" i="5"/>
  <c r="AI100" i="5"/>
  <c r="AJ117" i="7"/>
  <c r="AH183" i="5"/>
  <c r="AI183" i="5"/>
  <c r="AI70" i="8"/>
  <c r="AH70" i="8"/>
  <c r="AH74" i="5"/>
  <c r="AI74" i="5"/>
  <c r="AH182" i="7"/>
  <c r="AI182" i="7"/>
  <c r="AI217" i="9"/>
  <c r="AI165" i="7"/>
  <c r="AJ165" i="7"/>
  <c r="AH240" i="7"/>
  <c r="AI240" i="7"/>
  <c r="AH253" i="6"/>
  <c r="AJ253" i="6"/>
  <c r="AH250" i="6"/>
  <c r="AI250" i="6"/>
  <c r="AJ250" i="6"/>
  <c r="AI139" i="12"/>
  <c r="AH139" i="12"/>
  <c r="AJ139" i="12"/>
  <c r="AI254" i="12"/>
  <c r="AH254" i="12"/>
  <c r="AH41" i="5"/>
  <c r="X35" i="5"/>
  <c r="AJ41" i="5"/>
  <c r="AH19" i="5"/>
  <c r="AJ19" i="5"/>
  <c r="AI19" i="5"/>
  <c r="V232" i="5"/>
  <c r="AJ17" i="14"/>
  <c r="X172" i="6"/>
  <c r="W170" i="6"/>
  <c r="C28" i="12"/>
  <c r="C21" i="12" s="1"/>
  <c r="C19" i="12" s="1"/>
  <c r="C17" i="12" s="1"/>
  <c r="C8" i="12" s="1"/>
  <c r="M76" i="6"/>
  <c r="M75" i="6" s="1"/>
  <c r="AG43" i="5"/>
  <c r="AG14" i="5" s="1"/>
  <c r="AB196" i="6"/>
  <c r="AB195" i="6" s="1"/>
  <c r="AB193" i="6" s="1"/>
  <c r="AA112" i="5"/>
  <c r="F82" i="6"/>
  <c r="F81" i="6" s="1"/>
  <c r="X81" i="6"/>
  <c r="AJ81" i="6" s="1"/>
  <c r="X212" i="8"/>
  <c r="AI212" i="8" s="1"/>
  <c r="V170" i="5"/>
  <c r="M54" i="5"/>
  <c r="AI106" i="5"/>
  <c r="W112" i="5"/>
  <c r="AI150" i="6"/>
  <c r="BP12" i="5"/>
  <c r="BP9" i="5" s="1"/>
  <c r="BO14" i="5"/>
  <c r="BI9" i="5" s="1"/>
  <c r="X48" i="10"/>
  <c r="X138" i="10"/>
  <c r="F50" i="9"/>
  <c r="X249" i="8"/>
  <c r="X48" i="8"/>
  <c r="N79" i="6"/>
  <c r="F78" i="6"/>
  <c r="N78" i="6" s="1"/>
  <c r="F74" i="7"/>
  <c r="F72" i="7" s="1"/>
  <c r="N70" i="5"/>
  <c r="N69" i="5" s="1"/>
  <c r="N70" i="6"/>
  <c r="F69" i="5"/>
  <c r="F65" i="7"/>
  <c r="N65" i="7" s="1"/>
  <c r="E63" i="7"/>
  <c r="F60" i="5"/>
  <c r="M62" i="5"/>
  <c r="M60" i="5" s="1"/>
  <c r="N25" i="5"/>
  <c r="F26" i="7"/>
  <c r="F25" i="7" s="1"/>
  <c r="AQ8" i="7" s="1"/>
  <c r="E25" i="7"/>
  <c r="F22" i="5"/>
  <c r="AQ7" i="5" s="1"/>
  <c r="AY7" i="5" s="1"/>
  <c r="AR16" i="5"/>
  <c r="AW16" i="5" s="1"/>
  <c r="E10" i="7"/>
  <c r="AH98" i="10"/>
  <c r="W90" i="5"/>
  <c r="W63" i="5" s="1"/>
  <c r="AJ97" i="6"/>
  <c r="X94" i="9"/>
  <c r="W91" i="6"/>
  <c r="W90" i="6" s="1"/>
  <c r="W63" i="6" s="1"/>
  <c r="X94" i="7"/>
  <c r="X94" i="8"/>
  <c r="X94" i="10"/>
  <c r="AI84" i="5"/>
  <c r="AH79" i="13"/>
  <c r="AJ79" i="11"/>
  <c r="AJ74" i="6"/>
  <c r="AR23" i="5"/>
  <c r="AW23" i="5" s="1"/>
  <c r="AI60" i="5"/>
  <c r="AI59" i="7"/>
  <c r="AH59" i="7"/>
  <c r="AJ59" i="7"/>
  <c r="AI55" i="10"/>
  <c r="AJ55" i="10"/>
  <c r="AH55" i="6"/>
  <c r="AH55" i="11"/>
  <c r="AH55" i="10"/>
  <c r="AJ55" i="6"/>
  <c r="AH54" i="13"/>
  <c r="AH54" i="6"/>
  <c r="AI54" i="13"/>
  <c r="AJ53" i="7"/>
  <c r="AI53" i="9"/>
  <c r="AI53" i="7"/>
  <c r="AD43" i="5"/>
  <c r="AJ45" i="6"/>
  <c r="AI45" i="8"/>
  <c r="AI45" i="6"/>
  <c r="AI41" i="5"/>
  <c r="AH36" i="15"/>
  <c r="AH31" i="11"/>
  <c r="AI31" i="9"/>
  <c r="AH31" i="9"/>
  <c r="AI31" i="11"/>
  <c r="AH31" i="6"/>
  <c r="AI28" i="10"/>
  <c r="AI28" i="13"/>
  <c r="AH28" i="6"/>
  <c r="AI28" i="6"/>
  <c r="AH246" i="6"/>
  <c r="AH245" i="6"/>
  <c r="AH23" i="10"/>
  <c r="AJ201" i="7"/>
  <c r="AD170" i="5"/>
  <c r="AH18" i="14"/>
  <c r="AI18" i="9"/>
  <c r="BN11" i="6"/>
  <c r="AH18" i="9"/>
  <c r="AI18" i="6"/>
  <c r="AJ18" i="9"/>
  <c r="AH18" i="6"/>
  <c r="AJ174" i="6"/>
  <c r="AJ173" i="6"/>
  <c r="AH17" i="14"/>
  <c r="AQ22" i="14"/>
  <c r="AJ168" i="13"/>
  <c r="AH163" i="14"/>
  <c r="AD145" i="5"/>
  <c r="AH161" i="8"/>
  <c r="AI161" i="8"/>
  <c r="W145" i="8"/>
  <c r="U145" i="12"/>
  <c r="AJ160" i="6"/>
  <c r="AH160" i="11"/>
  <c r="AG145" i="5"/>
  <c r="AH156" i="7"/>
  <c r="AJ156" i="7"/>
  <c r="BN18" i="6"/>
  <c r="AJ153" i="6"/>
  <c r="AI153" i="6"/>
  <c r="AJ153" i="5"/>
  <c r="AJ148" i="6"/>
  <c r="AI148" i="6"/>
  <c r="AH148" i="6"/>
  <c r="BN18" i="10"/>
  <c r="AJ139" i="15"/>
  <c r="AJ139" i="11"/>
  <c r="AI139" i="11"/>
  <c r="AI133" i="6"/>
  <c r="AH131" i="14"/>
  <c r="AJ128" i="9"/>
  <c r="AJ128" i="6"/>
  <c r="AI128" i="11"/>
  <c r="AH128" i="10"/>
  <c r="AI128" i="6"/>
  <c r="AI128" i="10"/>
  <c r="AI126" i="5"/>
  <c r="AG112" i="5"/>
  <c r="V112" i="5"/>
  <c r="AJ121" i="5"/>
  <c r="AI117" i="6"/>
  <c r="AJ117" i="6"/>
  <c r="W112" i="6"/>
  <c r="AH105" i="5"/>
  <c r="X105" i="5"/>
  <c r="X104" i="5" s="1"/>
  <c r="X96" i="6"/>
  <c r="AJ101" i="6"/>
  <c r="AI101" i="13"/>
  <c r="AI183" i="15"/>
  <c r="AH183" i="15"/>
  <c r="L61" i="6"/>
  <c r="J60" i="6"/>
  <c r="J73" i="7"/>
  <c r="L72" i="6"/>
  <c r="E280" i="22" s="1"/>
  <c r="AB142" i="7"/>
  <c r="AD141" i="6"/>
  <c r="J43" i="7"/>
  <c r="L42" i="6"/>
  <c r="E156" i="22" s="1"/>
  <c r="AX10" i="6"/>
  <c r="L55" i="7"/>
  <c r="J54" i="7"/>
  <c r="AD124" i="6"/>
  <c r="AB123" i="6"/>
  <c r="AB228" i="8"/>
  <c r="AD227" i="7"/>
  <c r="AD220" i="7" s="1"/>
  <c r="BP30" i="7" s="1"/>
  <c r="BJ14" i="7" s="1"/>
  <c r="D80" i="7"/>
  <c r="D78" i="7" s="1"/>
  <c r="F80" i="6"/>
  <c r="AH81" i="5"/>
  <c r="AI81" i="5"/>
  <c r="AI249" i="5"/>
  <c r="AH249" i="5"/>
  <c r="AJ249" i="5"/>
  <c r="Y126" i="7"/>
  <c r="BO19" i="6"/>
  <c r="L33" i="6"/>
  <c r="J32" i="6"/>
  <c r="J28" i="6" s="1"/>
  <c r="L53" i="7"/>
  <c r="J51" i="7"/>
  <c r="L77" i="6"/>
  <c r="J75" i="6"/>
  <c r="AB150" i="7"/>
  <c r="AD149" i="6"/>
  <c r="AD147" i="6" s="1"/>
  <c r="AB190" i="7"/>
  <c r="AD187" i="6"/>
  <c r="AD185" i="6" s="1"/>
  <c r="AG142" i="8"/>
  <c r="AE141" i="8"/>
  <c r="AH79" i="6"/>
  <c r="AH128" i="9"/>
  <c r="AI162" i="9"/>
  <c r="AH50" i="5"/>
  <c r="AB227" i="7"/>
  <c r="AB220" i="7" s="1"/>
  <c r="AB187" i="6"/>
  <c r="AB185" i="6" s="1"/>
  <c r="AJ138" i="5"/>
  <c r="AI138" i="5"/>
  <c r="AI245" i="5"/>
  <c r="BN26" i="5"/>
  <c r="AH31" i="5"/>
  <c r="AA123" i="6"/>
  <c r="BP16" i="5"/>
  <c r="AI153" i="7"/>
  <c r="AB43" i="6"/>
  <c r="AB14" i="6" s="1"/>
  <c r="AJ156" i="12"/>
  <c r="I51" i="6"/>
  <c r="AI27" i="5"/>
  <c r="AH27" i="5"/>
  <c r="AH48" i="5"/>
  <c r="AI48" i="5"/>
  <c r="V60" i="7"/>
  <c r="V58" i="6"/>
  <c r="V57" i="6" s="1"/>
  <c r="V138" i="15"/>
  <c r="X138" i="14"/>
  <c r="E62" i="7"/>
  <c r="E60" i="6"/>
  <c r="W60" i="10"/>
  <c r="W58" i="9"/>
  <c r="W57" i="9" s="1"/>
  <c r="W230" i="7"/>
  <c r="W227" i="6"/>
  <c r="W220" i="6" s="1"/>
  <c r="X81" i="8"/>
  <c r="AJ207" i="7"/>
  <c r="AJ246" i="6"/>
  <c r="AI241" i="13"/>
  <c r="AJ165" i="9"/>
  <c r="AI251" i="14"/>
  <c r="AI79" i="6"/>
  <c r="AI248" i="9"/>
  <c r="AH255" i="9"/>
  <c r="AJ40" i="10"/>
  <c r="AH163" i="9"/>
  <c r="U196" i="10"/>
  <c r="U195" i="10" s="1"/>
  <c r="U193" i="10" s="1"/>
  <c r="AH29" i="16"/>
  <c r="AH131" i="12"/>
  <c r="AH203" i="9"/>
  <c r="AH45" i="5"/>
  <c r="AJ54" i="5"/>
  <c r="AJ150" i="5"/>
  <c r="AJ217" i="5"/>
  <c r="D66" i="6"/>
  <c r="AD227" i="6"/>
  <c r="AD220" i="6" s="1"/>
  <c r="BP30" i="6" s="1"/>
  <c r="BJ14" i="6" s="1"/>
  <c r="AJ31" i="5"/>
  <c r="AJ153" i="7"/>
  <c r="AI160" i="5"/>
  <c r="AI23" i="7"/>
  <c r="G51" i="7"/>
  <c r="I75" i="6"/>
  <c r="E311" i="21" s="1"/>
  <c r="E310" i="22" s="1"/>
  <c r="F56" i="6"/>
  <c r="X37" i="6"/>
  <c r="AI18" i="5"/>
  <c r="AH18" i="5"/>
  <c r="J67" i="7"/>
  <c r="L66" i="6"/>
  <c r="AD97" i="6"/>
  <c r="AB96" i="6"/>
  <c r="AB90" i="6" s="1"/>
  <c r="AB63" i="6" s="1"/>
  <c r="AR29" i="5"/>
  <c r="AW29" i="5" s="1"/>
  <c r="BP27" i="5"/>
  <c r="L49" i="6"/>
  <c r="J48" i="6"/>
  <c r="L79" i="7"/>
  <c r="J79" i="8" s="1"/>
  <c r="J78" i="7"/>
  <c r="L78" i="7" s="1"/>
  <c r="F342" i="22" s="1"/>
  <c r="D62" i="7"/>
  <c r="D60" i="6"/>
  <c r="G37" i="7"/>
  <c r="I35" i="6"/>
  <c r="AA60" i="6"/>
  <c r="Y58" i="6"/>
  <c r="Y57" i="6" s="1"/>
  <c r="L47" i="6"/>
  <c r="J45" i="6"/>
  <c r="L59" i="6"/>
  <c r="N59" i="6" s="1"/>
  <c r="J57" i="6"/>
  <c r="L83" i="6"/>
  <c r="N83" i="6" s="1"/>
  <c r="J81" i="6"/>
  <c r="AD173" i="6"/>
  <c r="AB172" i="6"/>
  <c r="X27" i="8"/>
  <c r="X138" i="8"/>
  <c r="AH74" i="9"/>
  <c r="M48" i="6"/>
  <c r="U112" i="6"/>
  <c r="N65" i="6"/>
  <c r="U220" i="12"/>
  <c r="AH68" i="7"/>
  <c r="N76" i="6"/>
  <c r="AH240" i="13"/>
  <c r="W52" i="14"/>
  <c r="X52" i="14" s="1"/>
  <c r="AI52" i="14" s="1"/>
  <c r="AI163" i="9"/>
  <c r="AH33" i="13"/>
  <c r="AI131" i="12"/>
  <c r="AA232" i="5"/>
  <c r="BO29" i="5" s="1"/>
  <c r="BI13" i="5" s="1"/>
  <c r="AD232" i="5"/>
  <c r="U112" i="16"/>
  <c r="X25" i="9"/>
  <c r="AJ25" i="9" s="1"/>
  <c r="AH24" i="5"/>
  <c r="AH200" i="5"/>
  <c r="AJ160" i="5"/>
  <c r="X114" i="5"/>
  <c r="X211" i="5"/>
  <c r="X210" i="5" s="1"/>
  <c r="X209" i="5" s="1"/>
  <c r="BN27" i="5" s="1"/>
  <c r="AS24" i="5"/>
  <c r="AX24" i="5" s="1"/>
  <c r="AJ106" i="5"/>
  <c r="AB227" i="6"/>
  <c r="AB220" i="6" s="1"/>
  <c r="AE172" i="7"/>
  <c r="AG172" i="6"/>
  <c r="BN18" i="7"/>
  <c r="G29" i="6"/>
  <c r="G28" i="6" s="1"/>
  <c r="AG141" i="7"/>
  <c r="F187" i="24" s="1"/>
  <c r="F31" i="6"/>
  <c r="F58" i="8"/>
  <c r="N58" i="8" s="1"/>
  <c r="X27" i="10"/>
  <c r="F62" i="6"/>
  <c r="BN19" i="5"/>
  <c r="AH126" i="5"/>
  <c r="E44" i="10"/>
  <c r="E42" i="9"/>
  <c r="E68" i="8"/>
  <c r="E66" i="7"/>
  <c r="F50" i="8"/>
  <c r="AH198" i="8"/>
  <c r="AH18" i="7"/>
  <c r="AI18" i="7"/>
  <c r="AJ18" i="7"/>
  <c r="BN11" i="7"/>
  <c r="AJ168" i="7"/>
  <c r="AH168" i="7"/>
  <c r="J50" i="8"/>
  <c r="AH199" i="5"/>
  <c r="AJ199" i="5"/>
  <c r="N52" i="5"/>
  <c r="N51" i="5" s="1"/>
  <c r="M52" i="5"/>
  <c r="X207" i="9"/>
  <c r="AI207" i="9" s="1"/>
  <c r="AI40" i="13"/>
  <c r="V235" i="7"/>
  <c r="V234" i="7" s="1"/>
  <c r="AI255" i="11"/>
  <c r="AJ237" i="6"/>
  <c r="AJ100" i="8"/>
  <c r="AI40" i="10"/>
  <c r="AI153" i="12"/>
  <c r="AH240" i="12"/>
  <c r="AI217" i="8"/>
  <c r="AI119" i="9"/>
  <c r="X25" i="11"/>
  <c r="AJ28" i="5"/>
  <c r="AH61" i="5"/>
  <c r="AJ95" i="5"/>
  <c r="AI135" i="5"/>
  <c r="AH165" i="5"/>
  <c r="AJ179" i="5"/>
  <c r="D57" i="6"/>
  <c r="X223" i="8"/>
  <c r="AI223" i="8" s="1"/>
  <c r="AI183" i="8"/>
  <c r="AJ253" i="5"/>
  <c r="BP14" i="5"/>
  <c r="BJ9" i="5" s="1"/>
  <c r="AI253" i="5"/>
  <c r="AJ156" i="13"/>
  <c r="AI168" i="5"/>
  <c r="F58" i="7"/>
  <c r="F57" i="7" s="1"/>
  <c r="AI126" i="9"/>
  <c r="AH120" i="5"/>
  <c r="AJ120" i="5"/>
  <c r="AH224" i="5"/>
  <c r="AI224" i="5"/>
  <c r="W106" i="11"/>
  <c r="W105" i="10"/>
  <c r="W104" i="10" s="1"/>
  <c r="G70" i="9"/>
  <c r="I69" i="8"/>
  <c r="G249" i="21" s="1"/>
  <c r="G248" i="22" s="1"/>
  <c r="G82" i="8"/>
  <c r="I81" i="7"/>
  <c r="Y106" i="7"/>
  <c r="AA105" i="6"/>
  <c r="AA104" i="6" s="1"/>
  <c r="Y178" i="8"/>
  <c r="AA176" i="7"/>
  <c r="N31" i="5"/>
  <c r="M31" i="5"/>
  <c r="V225" i="7"/>
  <c r="V222" i="6"/>
  <c r="V220" i="6" s="1"/>
  <c r="E37" i="8"/>
  <c r="E35" i="7"/>
  <c r="W173" i="8"/>
  <c r="W172" i="7"/>
  <c r="W170" i="7" s="1"/>
  <c r="G33" i="7"/>
  <c r="I32" i="6"/>
  <c r="AW9" i="6"/>
  <c r="G77" i="8"/>
  <c r="I75" i="7"/>
  <c r="F311" i="21" s="1"/>
  <c r="F310" i="22" s="1"/>
  <c r="AA150" i="6"/>
  <c r="Y149" i="6"/>
  <c r="Y147" i="6" s="1"/>
  <c r="Y145" i="6" s="1"/>
  <c r="X237" i="7"/>
  <c r="AI237" i="7" s="1"/>
  <c r="AH74" i="8"/>
  <c r="AH30" i="11"/>
  <c r="AH181" i="9"/>
  <c r="AI106" i="10"/>
  <c r="AJ24" i="5"/>
  <c r="AI28" i="5"/>
  <c r="AJ45" i="5"/>
  <c r="AI95" i="5"/>
  <c r="AI179" i="5"/>
  <c r="AJ200" i="5"/>
  <c r="AJ225" i="5"/>
  <c r="U145" i="6"/>
  <c r="X91" i="5"/>
  <c r="AJ131" i="14"/>
  <c r="W145" i="10"/>
  <c r="BO16" i="5"/>
  <c r="AJ156" i="9"/>
  <c r="AH156" i="9"/>
  <c r="AI168" i="7"/>
  <c r="BP12" i="6"/>
  <c r="BP9" i="6" s="1"/>
  <c r="I69" i="7"/>
  <c r="F249" i="21" s="1"/>
  <c r="F248" i="22" s="1"/>
  <c r="AH116" i="7"/>
  <c r="AH240" i="9"/>
  <c r="AI240" i="9"/>
  <c r="J62" i="8"/>
  <c r="AH130" i="9"/>
  <c r="AJ130" i="9"/>
  <c r="AI130" i="9"/>
  <c r="AH189" i="6"/>
  <c r="AH187" i="6" s="1"/>
  <c r="AI189" i="6"/>
  <c r="F58" i="6"/>
  <c r="F57" i="6" s="1"/>
  <c r="X24" i="6"/>
  <c r="AH130" i="5"/>
  <c r="AI130" i="5"/>
  <c r="AH216" i="5"/>
  <c r="AJ216" i="5"/>
  <c r="X61" i="8"/>
  <c r="N46" i="5"/>
  <c r="N45" i="5" s="1"/>
  <c r="BC15" i="5"/>
  <c r="AH213" i="7"/>
  <c r="U90" i="9"/>
  <c r="U63" i="9" s="1"/>
  <c r="AI100" i="8"/>
  <c r="AI198" i="8"/>
  <c r="AJ153" i="12"/>
  <c r="X25" i="10"/>
  <c r="X25" i="13"/>
  <c r="AJ25" i="13" s="1"/>
  <c r="X25" i="12"/>
  <c r="AJ25" i="12" s="1"/>
  <c r="AQ22" i="12"/>
  <c r="AV22" i="12" s="1"/>
  <c r="AH139" i="5"/>
  <c r="X44" i="5"/>
  <c r="F51" i="5"/>
  <c r="AJ168" i="5"/>
  <c r="W145" i="9"/>
  <c r="U193" i="8"/>
  <c r="W145" i="6"/>
  <c r="AA145" i="5"/>
  <c r="V145" i="5"/>
  <c r="BO12" i="5"/>
  <c r="BO9" i="5" s="1"/>
  <c r="AJ31" i="7"/>
  <c r="AH31" i="7"/>
  <c r="AH120" i="7"/>
  <c r="AI120" i="7"/>
  <c r="AJ120" i="7"/>
  <c r="AI134" i="9"/>
  <c r="AH134" i="9"/>
  <c r="AJ134" i="9"/>
  <c r="AH168" i="6"/>
  <c r="AJ168" i="6"/>
  <c r="G64" i="9"/>
  <c r="BD14" i="8"/>
  <c r="I63" i="8"/>
  <c r="G218" i="21" s="1"/>
  <c r="G217" i="22" s="1"/>
  <c r="I76" i="9"/>
  <c r="AA99" i="7"/>
  <c r="Y96" i="7"/>
  <c r="Y90" i="7" s="1"/>
  <c r="AA116" i="8"/>
  <c r="Y212" i="8"/>
  <c r="BO26" i="7"/>
  <c r="AH32" i="8"/>
  <c r="AI32" i="8"/>
  <c r="M37" i="5"/>
  <c r="N37" i="5"/>
  <c r="V190" i="7"/>
  <c r="V187" i="6"/>
  <c r="V185" i="6" s="1"/>
  <c r="E31" i="7"/>
  <c r="E29" i="6"/>
  <c r="E28" i="6" s="1"/>
  <c r="AA45" i="7"/>
  <c r="AH45" i="7" s="1"/>
  <c r="Y44" i="7"/>
  <c r="Y43" i="7" s="1"/>
  <c r="AA173" i="6"/>
  <c r="Y172" i="6"/>
  <c r="Y170" i="6" s="1"/>
  <c r="BD10" i="5"/>
  <c r="BD9" i="5" s="1"/>
  <c r="BD8" i="5" s="1"/>
  <c r="BD22" i="5" s="1"/>
  <c r="N43" i="6"/>
  <c r="M43" i="6"/>
  <c r="N24" i="5"/>
  <c r="M24" i="5"/>
  <c r="AI99" i="11"/>
  <c r="U90" i="15"/>
  <c r="U63" i="15" s="1"/>
  <c r="X96" i="5"/>
  <c r="U90" i="16"/>
  <c r="U63" i="16" s="1"/>
  <c r="AH92" i="7"/>
  <c r="AH88" i="7"/>
  <c r="AH88" i="12"/>
  <c r="AJ88" i="12"/>
  <c r="X83" i="5"/>
  <c r="AJ88" i="10"/>
  <c r="AH88" i="5"/>
  <c r="AH88" i="13"/>
  <c r="AJ79" i="14"/>
  <c r="AJ79" i="10"/>
  <c r="AJ74" i="9"/>
  <c r="AJ74" i="11"/>
  <c r="AJ74" i="8"/>
  <c r="AI72" i="10"/>
  <c r="AH70" i="5"/>
  <c r="AJ66" i="14"/>
  <c r="BN10" i="14"/>
  <c r="AH66" i="10"/>
  <c r="AQ22" i="6"/>
  <c r="AY22" i="6" s="1"/>
  <c r="AI66" i="10"/>
  <c r="AJ60" i="6"/>
  <c r="AI55" i="8"/>
  <c r="AD43" i="6"/>
  <c r="AI54" i="9"/>
  <c r="AI54" i="14"/>
  <c r="AJ54" i="14"/>
  <c r="AH54" i="9"/>
  <c r="AH54" i="12"/>
  <c r="AJ54" i="12"/>
  <c r="AI54" i="12"/>
  <c r="X49" i="6"/>
  <c r="AJ51" i="6"/>
  <c r="AJ50" i="6"/>
  <c r="AH50" i="10"/>
  <c r="AH50" i="6"/>
  <c r="V43" i="5"/>
  <c r="V14" i="5" s="1"/>
  <c r="U43" i="7"/>
  <c r="U14" i="7" s="1"/>
  <c r="U43" i="9"/>
  <c r="U14" i="9" s="1"/>
  <c r="U43" i="6"/>
  <c r="U14" i="6" s="1"/>
  <c r="AI45" i="15"/>
  <c r="AI45" i="11"/>
  <c r="AJ45" i="11"/>
  <c r="AI45" i="7"/>
  <c r="AI45" i="9"/>
  <c r="AJ45" i="12"/>
  <c r="AI45" i="12"/>
  <c r="AH41" i="13"/>
  <c r="AI41" i="13"/>
  <c r="AJ39" i="6"/>
  <c r="BK9" i="5"/>
  <c r="AI36" i="15"/>
  <c r="AH36" i="11"/>
  <c r="AH36" i="14"/>
  <c r="AR23" i="6"/>
  <c r="AW23" i="6" s="1"/>
  <c r="BQ9" i="5"/>
  <c r="AI28" i="9"/>
  <c r="AJ28" i="12"/>
  <c r="AI28" i="12"/>
  <c r="AH26" i="10"/>
  <c r="AI26" i="10"/>
  <c r="AJ247" i="6"/>
  <c r="U232" i="15"/>
  <c r="AI21" i="6"/>
  <c r="AJ21" i="6"/>
  <c r="AI202" i="9"/>
  <c r="AJ201" i="6"/>
  <c r="AI201" i="6"/>
  <c r="AH201" i="6"/>
  <c r="BQ28" i="5"/>
  <c r="F52" i="20" s="1"/>
  <c r="F49" i="20" s="1"/>
  <c r="AJ198" i="6"/>
  <c r="AJ183" i="7"/>
  <c r="AH183" i="7"/>
  <c r="AI183" i="12"/>
  <c r="AH183" i="12"/>
  <c r="U170" i="8"/>
  <c r="AH180" i="6"/>
  <c r="AS23" i="5"/>
  <c r="AX23" i="5" s="1"/>
  <c r="AI18" i="11"/>
  <c r="AH168" i="13"/>
  <c r="W145" i="7"/>
  <c r="AI163" i="10"/>
  <c r="AJ163" i="10"/>
  <c r="AJ162" i="8"/>
  <c r="AI161" i="5"/>
  <c r="AH161" i="7"/>
  <c r="BO17" i="5"/>
  <c r="AI158" i="7"/>
  <c r="AH158" i="7"/>
  <c r="F39" i="20"/>
  <c r="U145" i="16"/>
  <c r="U145" i="9"/>
  <c r="AJ153" i="9"/>
  <c r="AI153" i="9"/>
  <c r="AH153" i="9"/>
  <c r="AI153" i="10"/>
  <c r="AJ153" i="10"/>
  <c r="U145" i="7"/>
  <c r="AJ151" i="6"/>
  <c r="AI151" i="6"/>
  <c r="U145" i="14"/>
  <c r="U145" i="11"/>
  <c r="AC110" i="5"/>
  <c r="X149" i="6"/>
  <c r="X147" i="6" s="1"/>
  <c r="AJ150" i="6"/>
  <c r="AJ150" i="7"/>
  <c r="X149" i="7"/>
  <c r="X147" i="7" s="1"/>
  <c r="U145" i="8"/>
  <c r="AI148" i="5"/>
  <c r="AJ148" i="5"/>
  <c r="AH148" i="5"/>
  <c r="AJ139" i="7"/>
  <c r="AJ139" i="5"/>
  <c r="AJ139" i="10"/>
  <c r="U112" i="13"/>
  <c r="AH131" i="9"/>
  <c r="AH131" i="13"/>
  <c r="AJ131" i="7"/>
  <c r="AH131" i="7"/>
  <c r="AJ131" i="15"/>
  <c r="AJ128" i="11"/>
  <c r="V123" i="7"/>
  <c r="X124" i="7"/>
  <c r="AJ124" i="7" s="1"/>
  <c r="AI121" i="5"/>
  <c r="AI121" i="9"/>
  <c r="AJ121" i="9"/>
  <c r="AJ121" i="7"/>
  <c r="AH121" i="13"/>
  <c r="AH121" i="10"/>
  <c r="AJ121" i="10"/>
  <c r="AJ116" i="5"/>
  <c r="AH116" i="5"/>
  <c r="AL12" i="5"/>
  <c r="AI106" i="9"/>
  <c r="AJ101" i="8"/>
  <c r="AH101" i="6"/>
  <c r="AI101" i="10"/>
  <c r="AG90" i="5"/>
  <c r="AG63" i="5" s="1"/>
  <c r="AI93" i="8"/>
  <c r="AJ93" i="8"/>
  <c r="X207" i="11"/>
  <c r="AH207" i="11" s="1"/>
  <c r="AJ30" i="11"/>
  <c r="AC110" i="9"/>
  <c r="X123" i="5"/>
  <c r="X243" i="5"/>
  <c r="AM110" i="13"/>
  <c r="Q39" i="20"/>
  <c r="AM110" i="10"/>
  <c r="U232" i="10"/>
  <c r="X39" i="7"/>
  <c r="X51" i="7"/>
  <c r="F51" i="6"/>
  <c r="U112" i="7"/>
  <c r="AI46" i="6"/>
  <c r="AJ46" i="6"/>
  <c r="AH46" i="6"/>
  <c r="BC13" i="6"/>
  <c r="M30" i="6"/>
  <c r="N30" i="6"/>
  <c r="AI98" i="11"/>
  <c r="AH98" i="11"/>
  <c r="AM12" i="5"/>
  <c r="AI213" i="7"/>
  <c r="AJ159" i="9"/>
  <c r="L54" i="20"/>
  <c r="AF195" i="10"/>
  <c r="AF193" i="10" s="1"/>
  <c r="BQ28" i="10"/>
  <c r="AJ17" i="12"/>
  <c r="AI17" i="12"/>
  <c r="BN10" i="12"/>
  <c r="AG173" i="8"/>
  <c r="AE172" i="8"/>
  <c r="V160" i="13"/>
  <c r="X160" i="13" s="1"/>
  <c r="AH160" i="13" s="1"/>
  <c r="X160" i="12"/>
  <c r="AI160" i="12" s="1"/>
  <c r="D67" i="11"/>
  <c r="D67" i="12" s="1"/>
  <c r="F67" i="10"/>
  <c r="D61" i="9"/>
  <c r="F61" i="8"/>
  <c r="E49" i="9"/>
  <c r="E48" i="8"/>
  <c r="W86" i="9"/>
  <c r="X86" i="8"/>
  <c r="AJ86" i="8" s="1"/>
  <c r="W143" i="9"/>
  <c r="W141" i="8"/>
  <c r="X143" i="8"/>
  <c r="AF195" i="13"/>
  <c r="AF193" i="13" s="1"/>
  <c r="BQ28" i="13"/>
  <c r="N52" i="20" s="1"/>
  <c r="AI30" i="7"/>
  <c r="AU13" i="6"/>
  <c r="Z12" i="5"/>
  <c r="AU11" i="9"/>
  <c r="AL12" i="10"/>
  <c r="Z12" i="14"/>
  <c r="AI74" i="12"/>
  <c r="AH26" i="11"/>
  <c r="X96" i="7"/>
  <c r="AI51" i="6"/>
  <c r="AJ133" i="6"/>
  <c r="AI256" i="10"/>
  <c r="AH198" i="7"/>
  <c r="U90" i="14"/>
  <c r="U63" i="14" s="1"/>
  <c r="AH255" i="10"/>
  <c r="AI52" i="10"/>
  <c r="AI162" i="10"/>
  <c r="M77" i="7"/>
  <c r="AI119" i="10"/>
  <c r="U220" i="15"/>
  <c r="Q48" i="20"/>
  <c r="Q46" i="20" s="1"/>
  <c r="AH115" i="8"/>
  <c r="AH101" i="7"/>
  <c r="AG172" i="7"/>
  <c r="U90" i="7"/>
  <c r="U63" i="7" s="1"/>
  <c r="AJ136" i="7"/>
  <c r="AI25" i="8"/>
  <c r="W96" i="11"/>
  <c r="AI36" i="14"/>
  <c r="BN19" i="10"/>
  <c r="AH36" i="12"/>
  <c r="AI214" i="7"/>
  <c r="AH214" i="7"/>
  <c r="AJ66" i="12"/>
  <c r="AH66" i="12"/>
  <c r="AI162" i="6"/>
  <c r="AJ162" i="6"/>
  <c r="AM110" i="7"/>
  <c r="F49" i="8"/>
  <c r="M49" i="8" s="1"/>
  <c r="D55" i="8"/>
  <c r="F55" i="7"/>
  <c r="V25" i="15"/>
  <c r="V25" i="16" s="1"/>
  <c r="X25" i="16" s="1"/>
  <c r="X25" i="14"/>
  <c r="AI25" i="14" s="1"/>
  <c r="V71" i="8"/>
  <c r="X71" i="7"/>
  <c r="AI118" i="6"/>
  <c r="AJ118" i="6"/>
  <c r="BN26" i="6"/>
  <c r="AI198" i="6"/>
  <c r="BK9" i="13"/>
  <c r="AI40" i="15"/>
  <c r="AH215" i="8"/>
  <c r="AI215" i="8"/>
  <c r="W215" i="9"/>
  <c r="W211" i="8"/>
  <c r="W210" i="8" s="1"/>
  <c r="W209" i="8" s="1"/>
  <c r="W229" i="11"/>
  <c r="X229" i="11" s="1"/>
  <c r="Z110" i="5"/>
  <c r="AL12" i="14"/>
  <c r="V59" i="12"/>
  <c r="V59" i="13" s="1"/>
  <c r="V59" i="14" s="1"/>
  <c r="V59" i="15" s="1"/>
  <c r="V59" i="16" s="1"/>
  <c r="X59" i="11"/>
  <c r="E73" i="9"/>
  <c r="E72" i="8"/>
  <c r="F73" i="8"/>
  <c r="M73" i="8" s="1"/>
  <c r="W177" i="9"/>
  <c r="W176" i="8"/>
  <c r="Z12" i="9"/>
  <c r="N41" i="6"/>
  <c r="AH74" i="12"/>
  <c r="AJ66" i="11"/>
  <c r="AI47" i="15"/>
  <c r="J54" i="20"/>
  <c r="AM110" i="16"/>
  <c r="AH167" i="13"/>
  <c r="AI256" i="9"/>
  <c r="AH25" i="8"/>
  <c r="AH251" i="8"/>
  <c r="X23" i="12"/>
  <c r="AH23" i="12" s="1"/>
  <c r="W98" i="12"/>
  <c r="X98" i="12" s="1"/>
  <c r="AI98" i="12" s="1"/>
  <c r="F67" i="8"/>
  <c r="M67" i="8" s="1"/>
  <c r="U220" i="6"/>
  <c r="U170" i="6"/>
  <c r="AQ22" i="10"/>
  <c r="BN10" i="10"/>
  <c r="AJ108" i="10"/>
  <c r="AI108" i="10"/>
  <c r="AH162" i="7"/>
  <c r="AI162" i="7"/>
  <c r="M83" i="6"/>
  <c r="AI30" i="12"/>
  <c r="AH30" i="12"/>
  <c r="G44" i="8"/>
  <c r="I42" i="7"/>
  <c r="AW10" i="7"/>
  <c r="Y52" i="8"/>
  <c r="AA49" i="7"/>
  <c r="Y93" i="8"/>
  <c r="AA91" i="7"/>
  <c r="AA115" i="10"/>
  <c r="Y188" i="8"/>
  <c r="AA187" i="7"/>
  <c r="AA185" i="7" s="1"/>
  <c r="AA215" i="10"/>
  <c r="AA229" i="10"/>
  <c r="U90" i="8"/>
  <c r="U63" i="8" s="1"/>
  <c r="U196" i="9"/>
  <c r="U195" i="9" s="1"/>
  <c r="U193" i="9" s="1"/>
  <c r="U43" i="8"/>
  <c r="U14" i="8" s="1"/>
  <c r="AI81" i="16"/>
  <c r="M39" i="20"/>
  <c r="F10" i="5"/>
  <c r="BC7" i="5" s="1"/>
  <c r="BC13" i="5"/>
  <c r="W43" i="6"/>
  <c r="AG232" i="5"/>
  <c r="AL110" i="5"/>
  <c r="AF110" i="16"/>
  <c r="AC110" i="16"/>
  <c r="AI40" i="12"/>
  <c r="AH40" i="12"/>
  <c r="AH17" i="10"/>
  <c r="AI17" i="10"/>
  <c r="AH36" i="10"/>
  <c r="AI47" i="14"/>
  <c r="W198" i="9"/>
  <c r="W197" i="8"/>
  <c r="W196" i="8" s="1"/>
  <c r="W195" i="8" s="1"/>
  <c r="W223" i="9"/>
  <c r="W222" i="8"/>
  <c r="W238" i="9"/>
  <c r="AL110" i="8"/>
  <c r="AH100" i="10"/>
  <c r="U90" i="11"/>
  <c r="U63" i="11" s="1"/>
  <c r="C28" i="10"/>
  <c r="C21" i="10" s="1"/>
  <c r="C19" i="10" s="1"/>
  <c r="C17" i="10" s="1"/>
  <c r="C8" i="10" s="1"/>
  <c r="AH36" i="13"/>
  <c r="AC110" i="14"/>
  <c r="E21" i="5"/>
  <c r="E19" i="5" s="1"/>
  <c r="E17" i="5" s="1"/>
  <c r="E8" i="5" s="1"/>
  <c r="U196" i="6"/>
  <c r="U195" i="6" s="1"/>
  <c r="U193" i="6" s="1"/>
  <c r="X69" i="5"/>
  <c r="X65" i="5" s="1"/>
  <c r="X157" i="5"/>
  <c r="X155" i="5" s="1"/>
  <c r="X235" i="5"/>
  <c r="X234" i="5" s="1"/>
  <c r="M34" i="7"/>
  <c r="N34" i="7"/>
  <c r="D73" i="9"/>
  <c r="V223" i="9"/>
  <c r="E55" i="9"/>
  <c r="E54" i="8"/>
  <c r="E79" i="9"/>
  <c r="E78" i="8"/>
  <c r="W93" i="9"/>
  <c r="W91" i="8"/>
  <c r="W90" i="8" s="1"/>
  <c r="W115" i="9"/>
  <c r="W114" i="8"/>
  <c r="AD143" i="11"/>
  <c r="AI98" i="9"/>
  <c r="AH98" i="9"/>
  <c r="AH125" i="9"/>
  <c r="AI125" i="9"/>
  <c r="AJ125" i="9"/>
  <c r="G50" i="8"/>
  <c r="I48" i="7"/>
  <c r="AA47" i="10"/>
  <c r="AA59" i="10"/>
  <c r="Y143" i="8"/>
  <c r="AA141" i="7"/>
  <c r="AH143" i="7"/>
  <c r="AA177" i="10"/>
  <c r="Y223" i="8"/>
  <c r="AA222" i="7"/>
  <c r="AF195" i="8"/>
  <c r="AF193" i="8" s="1"/>
  <c r="BQ28" i="8"/>
  <c r="I52" i="20" s="1"/>
  <c r="BN5" i="16"/>
  <c r="BR5" i="16"/>
  <c r="AH80" i="14"/>
  <c r="AI80" i="14"/>
  <c r="AH129" i="14"/>
  <c r="AI129" i="14"/>
  <c r="AJ32" i="10"/>
  <c r="AH32" i="10"/>
  <c r="AH54" i="10"/>
  <c r="AJ54" i="10"/>
  <c r="AI29" i="10"/>
  <c r="AJ29" i="10"/>
  <c r="AH29" i="10"/>
  <c r="AH66" i="7"/>
  <c r="AI66" i="7"/>
  <c r="AJ166" i="7"/>
  <c r="AH166" i="7"/>
  <c r="M67" i="6"/>
  <c r="AJ29" i="13"/>
  <c r="AI29" i="13"/>
  <c r="BC16" i="7"/>
  <c r="M43" i="7"/>
  <c r="AH74" i="10"/>
  <c r="AJ74" i="10"/>
  <c r="N48" i="20"/>
  <c r="N46" i="20" s="1"/>
  <c r="BQ22" i="13"/>
  <c r="BK11" i="13" s="1"/>
  <c r="AI241" i="15"/>
  <c r="AH241" i="15"/>
  <c r="AJ125" i="13"/>
  <c r="AH125" i="13"/>
  <c r="V212" i="14"/>
  <c r="V212" i="15" s="1"/>
  <c r="V212" i="16" s="1"/>
  <c r="Y139" i="16"/>
  <c r="AA139" i="16" s="1"/>
  <c r="AH139" i="16" s="1"/>
  <c r="AH139" i="15"/>
  <c r="AB95" i="15"/>
  <c r="AD95" i="15" s="1"/>
  <c r="AB131" i="14"/>
  <c r="AD131" i="14" s="1"/>
  <c r="AI131" i="13"/>
  <c r="U232" i="6"/>
  <c r="AV13" i="6"/>
  <c r="AI74" i="10"/>
  <c r="AH33" i="12"/>
  <c r="AJ33" i="12"/>
  <c r="AJ66" i="8"/>
  <c r="AI66" i="8"/>
  <c r="C28" i="9"/>
  <c r="C21" i="9" s="1"/>
  <c r="C19" i="9" s="1"/>
  <c r="C17" i="9" s="1"/>
  <c r="C8" i="9" s="1"/>
  <c r="AI39" i="6"/>
  <c r="AF12" i="5"/>
  <c r="N27" i="6"/>
  <c r="AB79" i="10"/>
  <c r="AD79" i="10" s="1"/>
  <c r="AI79" i="10" s="1"/>
  <c r="AI79" i="9"/>
  <c r="AJ150" i="9"/>
  <c r="BK14" i="8"/>
  <c r="I54" i="20"/>
  <c r="BK13" i="14"/>
  <c r="O53" i="20"/>
  <c r="AH101" i="9"/>
  <c r="AJ101" i="9"/>
  <c r="AI101" i="9"/>
  <c r="AJ166" i="9"/>
  <c r="AI166" i="9"/>
  <c r="AI166" i="8"/>
  <c r="AJ166" i="8"/>
  <c r="M26" i="6"/>
  <c r="F25" i="6"/>
  <c r="AQ8" i="6" s="1"/>
  <c r="N26" i="6"/>
  <c r="BC11" i="6"/>
  <c r="AJ108" i="11"/>
  <c r="AH108" i="11"/>
  <c r="AI108" i="11"/>
  <c r="AH70" i="7"/>
  <c r="AI70" i="7"/>
  <c r="BK13" i="12"/>
  <c r="M53" i="20"/>
  <c r="AI66" i="6"/>
  <c r="X20" i="5"/>
  <c r="X16" i="5" s="1"/>
  <c r="Y12" i="5"/>
  <c r="AB43" i="7"/>
  <c r="AH158" i="6"/>
  <c r="AJ251" i="6"/>
  <c r="BQ15" i="13"/>
  <c r="BK10" i="13" s="1"/>
  <c r="AM110" i="14"/>
  <c r="AM12" i="13"/>
  <c r="AH25" i="6"/>
  <c r="AI180" i="6"/>
  <c r="U232" i="9"/>
  <c r="AM110" i="12"/>
  <c r="X244" i="6"/>
  <c r="F67" i="9"/>
  <c r="AE220" i="6"/>
  <c r="AE110" i="5"/>
  <c r="AI21" i="5"/>
  <c r="AL12" i="15"/>
  <c r="BN10" i="6"/>
  <c r="BN31" i="5"/>
  <c r="BH15" i="5" s="1"/>
  <c r="F35" i="5"/>
  <c r="U170" i="7"/>
  <c r="C28" i="8"/>
  <c r="C21" i="8" s="1"/>
  <c r="C19" i="8" s="1"/>
  <c r="C17" i="8" s="1"/>
  <c r="C8" i="8" s="1"/>
  <c r="AR29" i="6"/>
  <c r="AW29" i="6" s="1"/>
  <c r="BP27" i="6"/>
  <c r="AF12" i="6"/>
  <c r="U110" i="5"/>
  <c r="BQ15" i="5"/>
  <c r="BK10" i="5" s="1"/>
  <c r="U43" i="15"/>
  <c r="U14" i="15" s="1"/>
  <c r="U90" i="13"/>
  <c r="U63" i="13" s="1"/>
  <c r="AJ21" i="5"/>
  <c r="F67" i="7"/>
  <c r="AF195" i="14"/>
  <c r="AF193" i="14" s="1"/>
  <c r="BQ28" i="14"/>
  <c r="O52" i="20" s="1"/>
  <c r="BQ15" i="9"/>
  <c r="BK10" i="9" s="1"/>
  <c r="AC12" i="5"/>
  <c r="AI251" i="10"/>
  <c r="AH251" i="10"/>
  <c r="AH29" i="7"/>
  <c r="AI29" i="7"/>
  <c r="AJ29" i="7"/>
  <c r="AI191" i="12"/>
  <c r="AH191" i="12"/>
  <c r="AI160" i="9"/>
  <c r="AH160" i="9"/>
  <c r="I21" i="5"/>
  <c r="I19" i="5" s="1"/>
  <c r="I17" i="5" s="1"/>
  <c r="I8" i="5" s="1"/>
  <c r="D32" i="21" s="1"/>
  <c r="D31" i="22" s="1"/>
  <c r="N14" i="6"/>
  <c r="AJ130" i="12"/>
  <c r="AH130" i="12"/>
  <c r="AI41" i="14"/>
  <c r="AH41" i="14"/>
  <c r="AJ120" i="14"/>
  <c r="AI120" i="14"/>
  <c r="AH153" i="14"/>
  <c r="AJ153" i="14"/>
  <c r="AH125" i="12"/>
  <c r="AI125" i="12"/>
  <c r="AJ125" i="12"/>
  <c r="P128" i="7"/>
  <c r="P126" i="7" s="1"/>
  <c r="P130" i="7" s="1"/>
  <c r="Q128" i="7"/>
  <c r="Q126" i="7" s="1"/>
  <c r="Q130" i="7" s="1"/>
  <c r="C28" i="14"/>
  <c r="C21" i="14" s="1"/>
  <c r="C19" i="14" s="1"/>
  <c r="C17" i="14" s="1"/>
  <c r="C8" i="14" s="1"/>
  <c r="V150" i="12"/>
  <c r="X150" i="11"/>
  <c r="BQ13" i="16"/>
  <c r="Q37" i="20" s="1"/>
  <c r="Q32" i="20" s="1"/>
  <c r="U232" i="14"/>
  <c r="AJ135" i="8"/>
  <c r="AH135" i="8"/>
  <c r="V178" i="10"/>
  <c r="X178" i="9"/>
  <c r="AI178" i="9" s="1"/>
  <c r="AH97" i="7"/>
  <c r="AI191" i="8"/>
  <c r="AH191" i="8"/>
  <c r="AM110" i="5"/>
  <c r="BQ13" i="5"/>
  <c r="AJ218" i="8"/>
  <c r="AH218" i="8"/>
  <c r="AI218" i="8"/>
  <c r="M59" i="6"/>
  <c r="AH218" i="12"/>
  <c r="AI218" i="12"/>
  <c r="AI255" i="12"/>
  <c r="AH255" i="12"/>
  <c r="AH33" i="8"/>
  <c r="AI33" i="8"/>
  <c r="AM12" i="12"/>
  <c r="AC12" i="6"/>
  <c r="AI50" i="7"/>
  <c r="W50" i="12"/>
  <c r="AI162" i="11"/>
  <c r="AH162" i="11"/>
  <c r="BQ25" i="6"/>
  <c r="BK12" i="6" s="1"/>
  <c r="F10" i="20"/>
  <c r="F9" i="20" s="1"/>
  <c r="Z12" i="6"/>
  <c r="Z12" i="10"/>
  <c r="AE12" i="5"/>
  <c r="AH142" i="6"/>
  <c r="AH141" i="6" s="1"/>
  <c r="AI142" i="6"/>
  <c r="AI141" i="6" s="1"/>
  <c r="X141" i="6"/>
  <c r="AJ142" i="6"/>
  <c r="AJ141" i="6" s="1"/>
  <c r="AI228" i="6"/>
  <c r="AJ228" i="6"/>
  <c r="AH228" i="6"/>
  <c r="AH39" i="5"/>
  <c r="AI39" i="5"/>
  <c r="AJ39" i="5"/>
  <c r="AH71" i="5"/>
  <c r="AI71" i="5"/>
  <c r="AJ71" i="5"/>
  <c r="AH92" i="5"/>
  <c r="AI92" i="5"/>
  <c r="AJ92" i="5"/>
  <c r="AH118" i="5"/>
  <c r="AI118" i="5"/>
  <c r="AJ118" i="5"/>
  <c r="AH136" i="5"/>
  <c r="AI136" i="5"/>
  <c r="AJ136" i="5"/>
  <c r="AH162" i="5"/>
  <c r="AI162" i="5"/>
  <c r="AJ162" i="5"/>
  <c r="AH186" i="5"/>
  <c r="AI186" i="5"/>
  <c r="AJ186" i="5"/>
  <c r="AH214" i="5"/>
  <c r="AI214" i="5"/>
  <c r="AJ214" i="5"/>
  <c r="AH241" i="5"/>
  <c r="AI241" i="5"/>
  <c r="AJ241" i="5"/>
  <c r="M12" i="5"/>
  <c r="N12" i="5"/>
  <c r="D23" i="7"/>
  <c r="D22" i="7" s="1"/>
  <c r="D22" i="6"/>
  <c r="F23" i="6"/>
  <c r="N36" i="5"/>
  <c r="M36" i="5"/>
  <c r="D64" i="7"/>
  <c r="D63" i="6"/>
  <c r="F64" i="6"/>
  <c r="D71" i="8"/>
  <c r="D69" i="7"/>
  <c r="AI22" i="8"/>
  <c r="U170" i="9"/>
  <c r="U112" i="11"/>
  <c r="U220" i="10"/>
  <c r="AL110" i="16"/>
  <c r="AF12" i="16"/>
  <c r="AL110" i="13"/>
  <c r="AL10" i="13" s="1"/>
  <c r="AL8" i="13" s="1"/>
  <c r="M34" i="11"/>
  <c r="N34" i="11"/>
  <c r="AI33" i="7"/>
  <c r="AH33" i="7"/>
  <c r="AI55" i="7"/>
  <c r="AH55" i="7"/>
  <c r="AJ55" i="7"/>
  <c r="AI218" i="9"/>
  <c r="AH218" i="9"/>
  <c r="AJ218" i="9"/>
  <c r="AH29" i="12"/>
  <c r="AJ29" i="12"/>
  <c r="AH79" i="12"/>
  <c r="AJ79" i="12"/>
  <c r="AI101" i="12"/>
  <c r="AH101" i="12"/>
  <c r="AJ101" i="12"/>
  <c r="AI128" i="12"/>
  <c r="AJ128" i="12"/>
  <c r="AH128" i="12"/>
  <c r="AH241" i="12"/>
  <c r="AI241" i="12"/>
  <c r="AE145" i="6"/>
  <c r="N33" i="5"/>
  <c r="N32" i="5" s="1"/>
  <c r="M33" i="5"/>
  <c r="M32" i="5" s="1"/>
  <c r="AI71" i="6"/>
  <c r="AJ71" i="6"/>
  <c r="AJ186" i="6"/>
  <c r="AH186" i="6"/>
  <c r="AI186" i="6"/>
  <c r="AH25" i="5"/>
  <c r="AI25" i="5"/>
  <c r="AJ25" i="5"/>
  <c r="AH46" i="5"/>
  <c r="AI46" i="5"/>
  <c r="AJ46" i="5"/>
  <c r="AH75" i="5"/>
  <c r="AI75" i="5"/>
  <c r="AJ75" i="5"/>
  <c r="AH97" i="5"/>
  <c r="AI97" i="5"/>
  <c r="AJ97" i="5"/>
  <c r="AH124" i="5"/>
  <c r="AI124" i="5"/>
  <c r="AJ124" i="5"/>
  <c r="AH142" i="5"/>
  <c r="AH141" i="5" s="1"/>
  <c r="AI142" i="5"/>
  <c r="AI141" i="5" s="1"/>
  <c r="AJ142" i="5"/>
  <c r="AJ141" i="5" s="1"/>
  <c r="AH166" i="5"/>
  <c r="AI166" i="5"/>
  <c r="AJ166" i="5"/>
  <c r="AH191" i="5"/>
  <c r="AI191" i="5"/>
  <c r="AJ191" i="5"/>
  <c r="AH218" i="5"/>
  <c r="AI218" i="5"/>
  <c r="AJ218" i="5"/>
  <c r="AH247" i="5"/>
  <c r="AI247" i="5"/>
  <c r="AJ247" i="5"/>
  <c r="D12" i="7"/>
  <c r="D10" i="6"/>
  <c r="N30" i="5"/>
  <c r="M30" i="5"/>
  <c r="D36" i="7"/>
  <c r="D35" i="6"/>
  <c r="D59" i="8"/>
  <c r="F59" i="8" s="1"/>
  <c r="D57" i="7"/>
  <c r="D79" i="8"/>
  <c r="F79" i="7"/>
  <c r="V21" i="8"/>
  <c r="V20" i="7"/>
  <c r="V39" i="8"/>
  <c r="V51" i="8"/>
  <c r="V49" i="7"/>
  <c r="V85" i="7"/>
  <c r="V83" i="6"/>
  <c r="V97" i="8"/>
  <c r="V96" i="7"/>
  <c r="V151" i="8"/>
  <c r="V149" i="7"/>
  <c r="V147" i="7" s="1"/>
  <c r="V206" i="8"/>
  <c r="V205" i="7"/>
  <c r="W21" i="8"/>
  <c r="W46" i="8"/>
  <c r="W44" i="7"/>
  <c r="AE87" i="7"/>
  <c r="AG83" i="6"/>
  <c r="AS24" i="6" s="1"/>
  <c r="AX24" i="6" s="1"/>
  <c r="AG99" i="6"/>
  <c r="AE96" i="6"/>
  <c r="AE116" i="7"/>
  <c r="AG114" i="6"/>
  <c r="AE160" i="7"/>
  <c r="AG157" i="6"/>
  <c r="AG155" i="6" s="1"/>
  <c r="AG145" i="6" s="1"/>
  <c r="AG178" i="6"/>
  <c r="AE176" i="6"/>
  <c r="AE170" i="6" s="1"/>
  <c r="F50" i="12"/>
  <c r="U43" i="12"/>
  <c r="U14" i="12" s="1"/>
  <c r="U232" i="12"/>
  <c r="U112" i="9"/>
  <c r="U112" i="8"/>
  <c r="AQ22" i="7"/>
  <c r="BN10" i="7"/>
  <c r="AH108" i="7"/>
  <c r="AJ108" i="7"/>
  <c r="AI108" i="7"/>
  <c r="AJ142" i="7"/>
  <c r="AJ141" i="7" s="1"/>
  <c r="X141" i="7"/>
  <c r="AH142" i="7"/>
  <c r="AJ218" i="7"/>
  <c r="AI218" i="7"/>
  <c r="AH218" i="7"/>
  <c r="D34" i="12"/>
  <c r="D32" i="11"/>
  <c r="V50" i="12"/>
  <c r="V213" i="12"/>
  <c r="AH33" i="9"/>
  <c r="AJ33" i="9"/>
  <c r="AI33" i="9"/>
  <c r="AJ55" i="9"/>
  <c r="AH55" i="9"/>
  <c r="AJ108" i="9"/>
  <c r="AH108" i="9"/>
  <c r="AI108" i="9"/>
  <c r="AJ132" i="9"/>
  <c r="AI132" i="9"/>
  <c r="AH132" i="9"/>
  <c r="AI191" i="9"/>
  <c r="AH191" i="9"/>
  <c r="AJ79" i="8"/>
  <c r="AH79" i="8"/>
  <c r="AI128" i="8"/>
  <c r="AH128" i="8"/>
  <c r="AJ128" i="8"/>
  <c r="AH108" i="12"/>
  <c r="AJ108" i="12"/>
  <c r="AI108" i="12"/>
  <c r="AH132" i="12"/>
  <c r="AI132" i="12"/>
  <c r="AJ132" i="12"/>
  <c r="AJ166" i="12"/>
  <c r="AH166" i="12"/>
  <c r="AI166" i="12"/>
  <c r="AH247" i="12"/>
  <c r="AI247" i="12"/>
  <c r="M14" i="5"/>
  <c r="N14" i="5"/>
  <c r="AI33" i="6"/>
  <c r="AJ33" i="6"/>
  <c r="AH33" i="6"/>
  <c r="AI92" i="6"/>
  <c r="AH92" i="6"/>
  <c r="AJ92" i="6"/>
  <c r="AH108" i="6"/>
  <c r="AI108" i="6"/>
  <c r="AJ108" i="6"/>
  <c r="AJ166" i="6"/>
  <c r="AI166" i="6"/>
  <c r="AH166" i="6"/>
  <c r="M26" i="5"/>
  <c r="M25" i="5" s="1"/>
  <c r="BC11" i="5"/>
  <c r="AH29" i="5"/>
  <c r="AI29" i="5"/>
  <c r="AJ29" i="5"/>
  <c r="AH51" i="5"/>
  <c r="AI51" i="5"/>
  <c r="AJ51" i="5"/>
  <c r="AH79" i="5"/>
  <c r="AI79" i="5"/>
  <c r="AJ79" i="5"/>
  <c r="AH101" i="5"/>
  <c r="AI101" i="5"/>
  <c r="AJ101" i="5"/>
  <c r="AH128" i="5"/>
  <c r="AI128" i="5"/>
  <c r="AJ128" i="5"/>
  <c r="AH151" i="5"/>
  <c r="AI151" i="5"/>
  <c r="AI149" i="5" s="1"/>
  <c r="AJ151" i="5"/>
  <c r="AH174" i="5"/>
  <c r="AI174" i="5"/>
  <c r="AI172" i="5" s="1"/>
  <c r="AJ174" i="5"/>
  <c r="AH201" i="5"/>
  <c r="AI201" i="5"/>
  <c r="AJ201" i="5"/>
  <c r="AH228" i="5"/>
  <c r="AI228" i="5"/>
  <c r="AJ228" i="5"/>
  <c r="AH251" i="5"/>
  <c r="AI251" i="5"/>
  <c r="AJ251" i="5"/>
  <c r="D30" i="7"/>
  <c r="D29" i="6"/>
  <c r="M76" i="5"/>
  <c r="N76" i="5"/>
  <c r="BQ13" i="10"/>
  <c r="K37" i="20" s="1"/>
  <c r="AM12" i="10"/>
  <c r="W94" i="12"/>
  <c r="AB174" i="12"/>
  <c r="AI247" i="10"/>
  <c r="AH247" i="10"/>
  <c r="AJ25" i="7"/>
  <c r="AH25" i="7"/>
  <c r="AI25" i="7"/>
  <c r="X50" i="11"/>
  <c r="AH66" i="9"/>
  <c r="AJ66" i="9"/>
  <c r="AQ22" i="9"/>
  <c r="AZ22" i="9" s="1"/>
  <c r="BN10" i="9"/>
  <c r="AH247" i="9"/>
  <c r="AJ247" i="9"/>
  <c r="AI247" i="9"/>
  <c r="AH33" i="11"/>
  <c r="AJ33" i="11"/>
  <c r="AI33" i="11"/>
  <c r="AI191" i="11"/>
  <c r="AH191" i="11"/>
  <c r="AI218" i="11"/>
  <c r="AH218" i="11"/>
  <c r="AJ136" i="12"/>
  <c r="AH136" i="12"/>
  <c r="AI136" i="12"/>
  <c r="AH251" i="12"/>
  <c r="AI251" i="12"/>
  <c r="BN10" i="8"/>
  <c r="AQ22" i="8"/>
  <c r="AJ218" i="6"/>
  <c r="AI218" i="6"/>
  <c r="AH218" i="6"/>
  <c r="N77" i="5"/>
  <c r="M77" i="5"/>
  <c r="AH33" i="5"/>
  <c r="AI33" i="5"/>
  <c r="AJ33" i="5"/>
  <c r="AQ22" i="5"/>
  <c r="AH66" i="5"/>
  <c r="AI66" i="5"/>
  <c r="AJ66" i="5"/>
  <c r="BN10" i="5"/>
  <c r="AH85" i="5"/>
  <c r="AI85" i="5"/>
  <c r="AJ85" i="5"/>
  <c r="AH108" i="5"/>
  <c r="AI108" i="5"/>
  <c r="AJ108" i="5"/>
  <c r="AH132" i="5"/>
  <c r="AI132" i="5"/>
  <c r="AJ132" i="5"/>
  <c r="AH158" i="5"/>
  <c r="AI158" i="5"/>
  <c r="AJ158" i="5"/>
  <c r="AH180" i="5"/>
  <c r="AI180" i="5"/>
  <c r="AJ180" i="5"/>
  <c r="X205" i="5"/>
  <c r="AH206" i="5"/>
  <c r="AH205" i="5" s="1"/>
  <c r="AI206" i="5"/>
  <c r="AI205" i="5" s="1"/>
  <c r="AJ206" i="5"/>
  <c r="AJ205" i="5" s="1"/>
  <c r="AH237" i="5"/>
  <c r="AI237" i="5"/>
  <c r="AJ237" i="5"/>
  <c r="AH255" i="5"/>
  <c r="AI255" i="5"/>
  <c r="AJ255" i="5"/>
  <c r="M23" i="5"/>
  <c r="BC12" i="5"/>
  <c r="D43" i="8"/>
  <c r="D49" i="9"/>
  <c r="D48" i="8"/>
  <c r="M64" i="5"/>
  <c r="M63" i="5" s="1"/>
  <c r="N64" i="5"/>
  <c r="N63" i="5" s="1"/>
  <c r="BC14" i="5"/>
  <c r="D76" i="7"/>
  <c r="D75" i="6"/>
  <c r="D83" i="9"/>
  <c r="V46" i="7"/>
  <c r="V44" i="6"/>
  <c r="V43" i="6" s="1"/>
  <c r="V92" i="8"/>
  <c r="V118" i="7"/>
  <c r="V114" i="6"/>
  <c r="V142" i="8"/>
  <c r="V141" i="7"/>
  <c r="V158" i="8"/>
  <c r="V157" i="7"/>
  <c r="V155" i="7" s="1"/>
  <c r="V201" i="8"/>
  <c r="V214" i="8"/>
  <c r="V211" i="7"/>
  <c r="V210" i="7" s="1"/>
  <c r="V209" i="7" s="1"/>
  <c r="W39" i="8"/>
  <c r="W35" i="7"/>
  <c r="W51" i="8"/>
  <c r="W49" i="7"/>
  <c r="AG94" i="6"/>
  <c r="AE91" i="6"/>
  <c r="AE106" i="7"/>
  <c r="AG105" i="6"/>
  <c r="AG104" i="6" s="1"/>
  <c r="AG126" i="6"/>
  <c r="AE123" i="6"/>
  <c r="AE112" i="6" s="1"/>
  <c r="AE189" i="7"/>
  <c r="AG187" i="6"/>
  <c r="AG185" i="6" s="1"/>
  <c r="AJ189" i="6"/>
  <c r="AJ187" i="6" s="1"/>
  <c r="L40" i="20"/>
  <c r="L39" i="20" s="1"/>
  <c r="BQ15" i="11"/>
  <c r="BK10" i="11" s="1"/>
  <c r="K8" i="8"/>
  <c r="L53" i="20"/>
  <c r="BK13" i="11"/>
  <c r="P53" i="20"/>
  <c r="BK13" i="15"/>
  <c r="P8" i="8"/>
  <c r="Q8" i="12"/>
  <c r="Q53" i="20"/>
  <c r="BK13" i="16"/>
  <c r="AC12" i="13"/>
  <c r="AJ238" i="7"/>
  <c r="AH50" i="7"/>
  <c r="AH76" i="11"/>
  <c r="AM12" i="16"/>
  <c r="AF110" i="10"/>
  <c r="AC12" i="9"/>
  <c r="AI68" i="13"/>
  <c r="AI92" i="7"/>
  <c r="AJ68" i="16"/>
  <c r="AJ130" i="14"/>
  <c r="AI27" i="13"/>
  <c r="AH76" i="10"/>
  <c r="AH188" i="7"/>
  <c r="AH77" i="14"/>
  <c r="AJ74" i="7"/>
  <c r="AH163" i="13"/>
  <c r="BE7" i="7"/>
  <c r="BF7" i="7" s="1"/>
  <c r="BF7" i="10" s="1"/>
  <c r="BF7" i="13" s="1"/>
  <c r="BF7" i="16" s="1"/>
  <c r="BL15" i="7"/>
  <c r="BL15" i="10" s="1"/>
  <c r="BL15" i="13" s="1"/>
  <c r="BL15" i="16" s="1"/>
  <c r="AC110" i="6"/>
  <c r="AH250" i="14"/>
  <c r="W244" i="7"/>
  <c r="W243" i="6"/>
  <c r="W232" i="6" s="1"/>
  <c r="AG244" i="6"/>
  <c r="AE243" i="6"/>
  <c r="T33" i="9"/>
  <c r="U232" i="13"/>
  <c r="AJ50" i="7"/>
  <c r="AI255" i="14"/>
  <c r="AI55" i="11"/>
  <c r="AJ120" i="11"/>
  <c r="AI121" i="13"/>
  <c r="AI134" i="10"/>
  <c r="AI218" i="14"/>
  <c r="AC12" i="11"/>
  <c r="AC10" i="11" s="1"/>
  <c r="AC8" i="11" s="1"/>
  <c r="J49" i="20"/>
  <c r="O54" i="20"/>
  <c r="I38" i="20"/>
  <c r="AJ50" i="9"/>
  <c r="AI181" i="11"/>
  <c r="U232" i="11"/>
  <c r="AA244" i="6"/>
  <c r="Y243" i="6"/>
  <c r="Y232" i="6" s="1"/>
  <c r="H41" i="20"/>
  <c r="H39" i="20" s="1"/>
  <c r="BQ15" i="7"/>
  <c r="BK10" i="7" s="1"/>
  <c r="V244" i="7"/>
  <c r="V243" i="6"/>
  <c r="V232" i="6" s="1"/>
  <c r="Z12" i="7"/>
  <c r="AL12" i="6"/>
  <c r="AJ77" i="14"/>
  <c r="AH76" i="9"/>
  <c r="N15" i="6"/>
  <c r="AJ30" i="10"/>
  <c r="U196" i="13"/>
  <c r="U195" i="13" s="1"/>
  <c r="U193" i="13" s="1"/>
  <c r="AJ30" i="9"/>
  <c r="BQ25" i="9"/>
  <c r="BK12" i="9" s="1"/>
  <c r="U43" i="10"/>
  <c r="U14" i="10" s="1"/>
  <c r="AH239" i="13"/>
  <c r="AD244" i="6"/>
  <c r="AB243" i="6"/>
  <c r="AB232" i="6" s="1"/>
  <c r="G55" i="7"/>
  <c r="I54" i="6"/>
  <c r="Z12" i="15"/>
  <c r="U112" i="15"/>
  <c r="U170" i="15"/>
  <c r="U196" i="15"/>
  <c r="U195" i="15" s="1"/>
  <c r="U193" i="15" s="1"/>
  <c r="Q49" i="20"/>
  <c r="AH253" i="14"/>
  <c r="AC12" i="15"/>
  <c r="AI252" i="14"/>
  <c r="AF14" i="13"/>
  <c r="AF12" i="13" s="1"/>
  <c r="BQ13" i="13"/>
  <c r="N37" i="20" s="1"/>
  <c r="U112" i="14"/>
  <c r="N39" i="20"/>
  <c r="AI239" i="15"/>
  <c r="E80" i="14"/>
  <c r="E80" i="15" s="1"/>
  <c r="AH120" i="14"/>
  <c r="AF12" i="12"/>
  <c r="AF10" i="12" s="1"/>
  <c r="Y25" i="16"/>
  <c r="AA25" i="16" s="1"/>
  <c r="BN19" i="15"/>
  <c r="AH139" i="14"/>
  <c r="AI36" i="13"/>
  <c r="AI18" i="15"/>
  <c r="AJ31" i="14"/>
  <c r="AI247" i="14"/>
  <c r="AI77" i="13"/>
  <c r="AI101" i="15"/>
  <c r="AI136" i="14"/>
  <c r="AH182" i="14"/>
  <c r="U196" i="12"/>
  <c r="U195" i="12" s="1"/>
  <c r="U193" i="12" s="1"/>
  <c r="AB29" i="16"/>
  <c r="AD29" i="16" s="1"/>
  <c r="AI29" i="16" s="1"/>
  <c r="AI29" i="15"/>
  <c r="Y33" i="15"/>
  <c r="AA33" i="15" s="1"/>
  <c r="AH33" i="14"/>
  <c r="M52" i="20"/>
  <c r="M49" i="20" s="1"/>
  <c r="BQ25" i="12"/>
  <c r="BK12" i="12" s="1"/>
  <c r="AH139" i="13"/>
  <c r="AI247" i="13"/>
  <c r="AI31" i="14"/>
  <c r="AH256" i="13"/>
  <c r="AJ136" i="14"/>
  <c r="AI129" i="13"/>
  <c r="AI166" i="13"/>
  <c r="AH17" i="13"/>
  <c r="AJ166" i="13"/>
  <c r="AL12" i="12"/>
  <c r="AJ101" i="15"/>
  <c r="AI224" i="14"/>
  <c r="AH224" i="14"/>
  <c r="Y39" i="14"/>
  <c r="AA39" i="14" s="1"/>
  <c r="Y66" i="14"/>
  <c r="AA66" i="14" s="1"/>
  <c r="BO10" i="13"/>
  <c r="Y84" i="16"/>
  <c r="AA84" i="16" s="1"/>
  <c r="BQ13" i="12"/>
  <c r="M37" i="20" s="1"/>
  <c r="AH166" i="14"/>
  <c r="AH136" i="13"/>
  <c r="AI153" i="15"/>
  <c r="C28" i="13"/>
  <c r="C21" i="13" s="1"/>
  <c r="C19" i="13" s="1"/>
  <c r="C17" i="13" s="1"/>
  <c r="C8" i="13" s="1"/>
  <c r="M36" i="20"/>
  <c r="M33" i="20" s="1"/>
  <c r="BQ9" i="12"/>
  <c r="AJ168" i="14"/>
  <c r="AH168" i="14"/>
  <c r="AI67" i="13"/>
  <c r="AH67" i="13"/>
  <c r="V224" i="16"/>
  <c r="X224" i="16" s="1"/>
  <c r="X224" i="15"/>
  <c r="Y156" i="14"/>
  <c r="AA156" i="14" s="1"/>
  <c r="Y250" i="16"/>
  <c r="AA250" i="16" s="1"/>
  <c r="AH250" i="16" s="1"/>
  <c r="AH250" i="15"/>
  <c r="AB25" i="16"/>
  <c r="AD25" i="16" s="1"/>
  <c r="AB33" i="15"/>
  <c r="AD33" i="15" s="1"/>
  <c r="AI33" i="14"/>
  <c r="AB121" i="15"/>
  <c r="AD121" i="15" s="1"/>
  <c r="AI121" i="14"/>
  <c r="AB177" i="14"/>
  <c r="AD177" i="14" s="1"/>
  <c r="BP23" i="13"/>
  <c r="AI76" i="14"/>
  <c r="X48" i="12"/>
  <c r="AJ48" i="12" s="1"/>
  <c r="AJ66" i="13"/>
  <c r="AH66" i="13"/>
  <c r="AH251" i="13"/>
  <c r="AI251" i="13"/>
  <c r="AJ55" i="15"/>
  <c r="AH55" i="15"/>
  <c r="AI108" i="15"/>
  <c r="AH108" i="15"/>
  <c r="V152" i="15"/>
  <c r="I34" i="14"/>
  <c r="G65" i="14"/>
  <c r="AH191" i="13"/>
  <c r="AI191" i="13"/>
  <c r="AI218" i="13"/>
  <c r="AH218" i="13"/>
  <c r="AH191" i="15"/>
  <c r="AI191" i="15"/>
  <c r="AI218" i="15"/>
  <c r="AH218" i="15"/>
  <c r="AI255" i="15"/>
  <c r="AH255" i="15"/>
  <c r="AH191" i="14"/>
  <c r="AI191" i="14"/>
  <c r="AI47" i="13"/>
  <c r="AI128" i="15"/>
  <c r="AH128" i="15"/>
  <c r="AH101" i="14"/>
  <c r="AI101" i="14"/>
  <c r="AH128" i="14"/>
  <c r="AJ128" i="14"/>
  <c r="AJ108" i="14"/>
  <c r="V143" i="16"/>
  <c r="W206" i="16"/>
  <c r="W205" i="15"/>
  <c r="G59" i="14"/>
  <c r="G71" i="14"/>
  <c r="G83" i="14"/>
  <c r="AH55" i="13"/>
  <c r="AJ55" i="13"/>
  <c r="AH108" i="13"/>
  <c r="AJ108" i="13"/>
  <c r="AI108" i="13"/>
  <c r="AI136" i="15"/>
  <c r="AH136" i="15"/>
  <c r="AH166" i="15"/>
  <c r="AI166" i="15"/>
  <c r="AH247" i="15"/>
  <c r="AI247" i="15"/>
  <c r="AH55" i="14"/>
  <c r="AJ55" i="14"/>
  <c r="AQ22" i="13"/>
  <c r="AJ17" i="13"/>
  <c r="BN10" i="13"/>
  <c r="AI80" i="13"/>
  <c r="AH80" i="13"/>
  <c r="AJ166" i="15"/>
  <c r="AJ163" i="13"/>
  <c r="AJ68" i="15"/>
  <c r="U220" i="11"/>
  <c r="AI163" i="14"/>
  <c r="AI80" i="11"/>
  <c r="AC12" i="10"/>
  <c r="AC10" i="10" s="1"/>
  <c r="AC8" i="10" s="1"/>
  <c r="AH53" i="13"/>
  <c r="AH74" i="11"/>
  <c r="AI120" i="11"/>
  <c r="AI99" i="13"/>
  <c r="U145" i="10"/>
  <c r="U112" i="10"/>
  <c r="AF14" i="10"/>
  <c r="AF12" i="10" s="1"/>
  <c r="U196" i="11"/>
  <c r="U195" i="11" s="1"/>
  <c r="U193" i="11" s="1"/>
  <c r="U43" i="11"/>
  <c r="U14" i="11" s="1"/>
  <c r="AJ119" i="11"/>
  <c r="BQ15" i="10"/>
  <c r="BK10" i="10" s="1"/>
  <c r="AE131" i="16"/>
  <c r="AG131" i="16" s="1"/>
  <c r="AJ131" i="16" s="1"/>
  <c r="AI18" i="13"/>
  <c r="U170" i="11"/>
  <c r="AJ153" i="16"/>
  <c r="BN19" i="13"/>
  <c r="AI72" i="11"/>
  <c r="AJ72" i="11"/>
  <c r="AI202" i="15"/>
  <c r="AV11" i="10"/>
  <c r="AZ11" i="10"/>
  <c r="AH168" i="15"/>
  <c r="AH72" i="11"/>
  <c r="AH137" i="14"/>
  <c r="AI137" i="14"/>
  <c r="AJ31" i="13"/>
  <c r="AH31" i="13"/>
  <c r="AI31" i="13"/>
  <c r="AJ27" i="11"/>
  <c r="AI27" i="11"/>
  <c r="AI119" i="12"/>
  <c r="AH119" i="12"/>
  <c r="AI163" i="12"/>
  <c r="AH163" i="12"/>
  <c r="AJ163" i="12"/>
  <c r="AH256" i="12"/>
  <c r="AI256" i="12"/>
  <c r="AJ27" i="12"/>
  <c r="AI27" i="12"/>
  <c r="AH53" i="12"/>
  <c r="AI53" i="12"/>
  <c r="AI116" i="12"/>
  <c r="AI168" i="12"/>
  <c r="AJ168" i="12"/>
  <c r="AH168" i="12"/>
  <c r="AH87" i="11"/>
  <c r="AI116" i="11"/>
  <c r="AH138" i="11"/>
  <c r="AI138" i="11"/>
  <c r="AJ138" i="11"/>
  <c r="G61" i="11"/>
  <c r="I61" i="11" s="1"/>
  <c r="AH74" i="15"/>
  <c r="AJ74" i="15"/>
  <c r="AB215" i="11"/>
  <c r="AD215" i="11" s="1"/>
  <c r="U170" i="10"/>
  <c r="C21" i="11"/>
  <c r="C19" i="11" s="1"/>
  <c r="C17" i="11" s="1"/>
  <c r="C8" i="11" s="1"/>
  <c r="AI203" i="11"/>
  <c r="AH182" i="15"/>
  <c r="AI182" i="15"/>
  <c r="AJ120" i="13"/>
  <c r="AH120" i="13"/>
  <c r="AI120" i="13"/>
  <c r="BN18" i="13"/>
  <c r="AI52" i="12"/>
  <c r="AI129" i="12"/>
  <c r="AH129" i="12"/>
  <c r="AJ167" i="12"/>
  <c r="AH167" i="12"/>
  <c r="AI31" i="12"/>
  <c r="AJ31" i="12"/>
  <c r="AH31" i="12"/>
  <c r="AI87" i="12"/>
  <c r="AH87" i="12"/>
  <c r="AI120" i="12"/>
  <c r="AJ120" i="12"/>
  <c r="AH120" i="12"/>
  <c r="BN18" i="12"/>
  <c r="AH182" i="12"/>
  <c r="AI182" i="12"/>
  <c r="AH224" i="12"/>
  <c r="AI224" i="12"/>
  <c r="AI253" i="12"/>
  <c r="AH253" i="12"/>
  <c r="AI168" i="11"/>
  <c r="AH168" i="11"/>
  <c r="AJ168" i="11"/>
  <c r="D26" i="13"/>
  <c r="D25" i="12"/>
  <c r="V23" i="13"/>
  <c r="V48" i="13"/>
  <c r="V94" i="13"/>
  <c r="V106" i="13"/>
  <c r="E56" i="13"/>
  <c r="Y51" i="13"/>
  <c r="AB59" i="13"/>
  <c r="AD58" i="12"/>
  <c r="AD57" i="12" s="1"/>
  <c r="AH162" i="13"/>
  <c r="AI162" i="13"/>
  <c r="AJ153" i="15"/>
  <c r="AH256" i="11"/>
  <c r="AI256" i="11"/>
  <c r="AI120" i="15"/>
  <c r="AH120" i="15"/>
  <c r="AH203" i="15"/>
  <c r="AI203" i="15"/>
  <c r="BN11" i="13"/>
  <c r="AJ18" i="13"/>
  <c r="AI153" i="13"/>
  <c r="AH153" i="13"/>
  <c r="AH182" i="13"/>
  <c r="AI182" i="13"/>
  <c r="AJ76" i="12"/>
  <c r="AI76" i="12"/>
  <c r="AI137" i="12"/>
  <c r="AH137" i="12"/>
  <c r="AH41" i="12"/>
  <c r="AI41" i="12"/>
  <c r="AJ41" i="12"/>
  <c r="AI68" i="12"/>
  <c r="AJ68" i="12"/>
  <c r="BN19" i="12"/>
  <c r="AI126" i="12"/>
  <c r="AI77" i="11"/>
  <c r="AJ77" i="11"/>
  <c r="BN19" i="11"/>
  <c r="AJ153" i="11"/>
  <c r="AH153" i="11"/>
  <c r="AI153" i="11"/>
  <c r="AH248" i="11"/>
  <c r="AI248" i="11"/>
  <c r="AI202" i="13"/>
  <c r="AH202" i="13"/>
  <c r="AI77" i="15"/>
  <c r="AH77" i="15"/>
  <c r="AH130" i="13"/>
  <c r="AJ130" i="13"/>
  <c r="AI130" i="13"/>
  <c r="AH80" i="12"/>
  <c r="AI80" i="12"/>
  <c r="AI202" i="12"/>
  <c r="AH202" i="12"/>
  <c r="AH18" i="12"/>
  <c r="AI18" i="12"/>
  <c r="AJ18" i="12"/>
  <c r="AJ77" i="12"/>
  <c r="AI77" i="12"/>
  <c r="AI99" i="12"/>
  <c r="AI239" i="12"/>
  <c r="AH239" i="12"/>
  <c r="AH252" i="11"/>
  <c r="AI252" i="11"/>
  <c r="D33" i="14"/>
  <c r="V53" i="14"/>
  <c r="V87" i="13"/>
  <c r="V99" i="14"/>
  <c r="V116" i="13"/>
  <c r="V199" i="13"/>
  <c r="E50" i="13"/>
  <c r="E74" i="13"/>
  <c r="W48" i="13"/>
  <c r="AF12" i="9"/>
  <c r="U90" i="10"/>
  <c r="U63" i="10" s="1"/>
  <c r="J36" i="20"/>
  <c r="J33" i="20" s="1"/>
  <c r="BQ9" i="9"/>
  <c r="AJ130" i="15"/>
  <c r="AI186" i="14"/>
  <c r="AE139" i="16"/>
  <c r="AG139" i="16" s="1"/>
  <c r="AJ139" i="16" s="1"/>
  <c r="AI186" i="15"/>
  <c r="AZ11" i="9"/>
  <c r="AJ119" i="10"/>
  <c r="AM12" i="9"/>
  <c r="AI80" i="16"/>
  <c r="BQ29" i="8"/>
  <c r="BK13" i="8" s="1"/>
  <c r="Y95" i="11"/>
  <c r="AE67" i="12"/>
  <c r="AG67" i="12" s="1"/>
  <c r="AJ67" i="11"/>
  <c r="AE129" i="10"/>
  <c r="AG129" i="10" s="1"/>
  <c r="AJ129" i="9"/>
  <c r="AZ11" i="11"/>
  <c r="AJ74" i="16"/>
  <c r="AJ156" i="14"/>
  <c r="AH248" i="15"/>
  <c r="AI248" i="15"/>
  <c r="N34" i="8"/>
  <c r="M34" i="8"/>
  <c r="AH22" i="8"/>
  <c r="AJ67" i="10"/>
  <c r="AJ163" i="16"/>
  <c r="V75" i="10"/>
  <c r="V75" i="11" s="1"/>
  <c r="V75" i="12" s="1"/>
  <c r="X75" i="9"/>
  <c r="AH75" i="9" s="1"/>
  <c r="AH181" i="15"/>
  <c r="AH167" i="14"/>
  <c r="BN19" i="14"/>
  <c r="AG36" i="9"/>
  <c r="AE35" i="9"/>
  <c r="AE47" i="9"/>
  <c r="AG44" i="8"/>
  <c r="AG93" i="9"/>
  <c r="AE115" i="9"/>
  <c r="AJ115" i="8"/>
  <c r="AG143" i="9"/>
  <c r="AJ67" i="9"/>
  <c r="AJ167" i="14"/>
  <c r="AJ47" i="8"/>
  <c r="AB98" i="14"/>
  <c r="Y50" i="15"/>
  <c r="AA50" i="15" s="1"/>
  <c r="AH125" i="15"/>
  <c r="AI125" i="15"/>
  <c r="AH119" i="14"/>
  <c r="AH252" i="13"/>
  <c r="AI252" i="13"/>
  <c r="BQ15" i="8"/>
  <c r="BK10" i="8" s="1"/>
  <c r="I40" i="20"/>
  <c r="AG174" i="11"/>
  <c r="AE174" i="12" s="1"/>
  <c r="AI119" i="15"/>
  <c r="AH119" i="15"/>
  <c r="AH67" i="14"/>
  <c r="BN11" i="14"/>
  <c r="AH248" i="13"/>
  <c r="AI248" i="13"/>
  <c r="AH202" i="14"/>
  <c r="AI202" i="14"/>
  <c r="AH256" i="14"/>
  <c r="AI256" i="14"/>
  <c r="W23" i="13"/>
  <c r="W59" i="13"/>
  <c r="W159" i="13"/>
  <c r="W157" i="12"/>
  <c r="W155" i="12" s="1"/>
  <c r="W188" i="13"/>
  <c r="Y190" i="11"/>
  <c r="AA213" i="11"/>
  <c r="J30" i="9"/>
  <c r="L29" i="8"/>
  <c r="J44" i="9"/>
  <c r="J56" i="9"/>
  <c r="J68" i="9"/>
  <c r="L80" i="9"/>
  <c r="AB46" i="9"/>
  <c r="AD44" i="8"/>
  <c r="AB66" i="11"/>
  <c r="AD66" i="11" s="1"/>
  <c r="AR22" i="10"/>
  <c r="AW22" i="10" s="1"/>
  <c r="BP10" i="10"/>
  <c r="AB92" i="9"/>
  <c r="AD91" i="8"/>
  <c r="AD188" i="9"/>
  <c r="AD229" i="9"/>
  <c r="AE26" i="10"/>
  <c r="AG26" i="10" s="1"/>
  <c r="AJ26" i="9"/>
  <c r="AI80" i="15"/>
  <c r="AH80" i="15"/>
  <c r="AH129" i="15"/>
  <c r="AI129" i="15"/>
  <c r="AH125" i="14"/>
  <c r="AI125" i="14"/>
  <c r="AI159" i="12"/>
  <c r="AJ159" i="12"/>
  <c r="AH181" i="14"/>
  <c r="W37" i="13"/>
  <c r="W72" i="13"/>
  <c r="AA107" i="11"/>
  <c r="AA179" i="11"/>
  <c r="Y225" i="11"/>
  <c r="J36" i="9"/>
  <c r="L35" i="8"/>
  <c r="L74" i="9"/>
  <c r="AB22" i="9"/>
  <c r="AD20" i="8"/>
  <c r="AD16" i="8" s="1"/>
  <c r="AB55" i="13"/>
  <c r="AD55" i="13" s="1"/>
  <c r="AI55" i="12"/>
  <c r="AB71" i="12"/>
  <c r="AD71" i="12" s="1"/>
  <c r="AB85" i="12"/>
  <c r="AD85" i="12" s="1"/>
  <c r="AB100" i="9"/>
  <c r="AD127" i="9"/>
  <c r="AI127" i="9" s="1"/>
  <c r="AB181" i="13"/>
  <c r="AD181" i="13" s="1"/>
  <c r="AI181" i="12"/>
  <c r="AB198" i="9"/>
  <c r="BP26" i="8"/>
  <c r="AB223" i="9"/>
  <c r="AD222" i="8"/>
  <c r="AB238" i="9"/>
  <c r="AE30" i="13"/>
  <c r="AG30" i="13" s="1"/>
  <c r="AJ30" i="12"/>
  <c r="AJ127" i="9"/>
  <c r="AH127" i="9"/>
  <c r="AI256" i="15"/>
  <c r="BN11" i="15"/>
  <c r="AH67" i="15"/>
  <c r="AI67" i="15"/>
  <c r="AH137" i="15"/>
  <c r="AI137" i="15"/>
  <c r="AH163" i="15"/>
  <c r="AI163" i="15"/>
  <c r="AI72" i="12"/>
  <c r="AJ72" i="12"/>
  <c r="AH72" i="12"/>
  <c r="AI248" i="14"/>
  <c r="AH248" i="14"/>
  <c r="Y46" i="13"/>
  <c r="Y100" i="11"/>
  <c r="AE40" i="13"/>
  <c r="AG40" i="13" s="1"/>
  <c r="AJ40" i="12"/>
  <c r="AE86" i="9"/>
  <c r="AE98" i="9"/>
  <c r="AJ98" i="8"/>
  <c r="AE119" i="13"/>
  <c r="AG119" i="13" s="1"/>
  <c r="AJ119" i="12"/>
  <c r="AE137" i="13"/>
  <c r="AG137" i="13" s="1"/>
  <c r="AJ137" i="12"/>
  <c r="AE152" i="9"/>
  <c r="AG149" i="8"/>
  <c r="AJ152" i="8"/>
  <c r="I44" i="20"/>
  <c r="R44" i="20" s="1"/>
  <c r="BR20" i="16"/>
  <c r="AJ134" i="10"/>
  <c r="AV11" i="9"/>
  <c r="AJ156" i="15"/>
  <c r="X75" i="8"/>
  <c r="AL12" i="8"/>
  <c r="K8" i="9"/>
  <c r="H8" i="9"/>
  <c r="AI198" i="7"/>
  <c r="AF63" i="7"/>
  <c r="AF12" i="7" s="1"/>
  <c r="AF10" i="7" s="1"/>
  <c r="BQ13" i="7"/>
  <c r="AJ130" i="16"/>
  <c r="R55" i="20"/>
  <c r="U232" i="7"/>
  <c r="BQ29" i="6"/>
  <c r="BQ29" i="5"/>
  <c r="AI133" i="7"/>
  <c r="AH28" i="8"/>
  <c r="K8" i="7"/>
  <c r="AF195" i="7"/>
  <c r="AF193" i="7" s="1"/>
  <c r="BQ28" i="7"/>
  <c r="X205" i="7"/>
  <c r="AH167" i="7"/>
  <c r="AJ167" i="7"/>
  <c r="BN19" i="7"/>
  <c r="H8" i="7"/>
  <c r="U170" i="14"/>
  <c r="AH26" i="9"/>
  <c r="W190" i="16"/>
  <c r="AE241" i="7"/>
  <c r="AD251" i="15"/>
  <c r="AH186" i="11"/>
  <c r="Y26" i="13"/>
  <c r="AA26" i="13" s="1"/>
  <c r="AH26" i="12"/>
  <c r="Y85" i="7"/>
  <c r="AA83" i="6"/>
  <c r="Y61" i="8"/>
  <c r="AE202" i="7"/>
  <c r="AG197" i="6"/>
  <c r="AE45" i="15"/>
  <c r="AG45" i="15" s="1"/>
  <c r="AJ45" i="14"/>
  <c r="AD118" i="15"/>
  <c r="U145" i="15"/>
  <c r="U170" i="13"/>
  <c r="Y76" i="13"/>
  <c r="AA76" i="13" s="1"/>
  <c r="AH76" i="12"/>
  <c r="AB84" i="16"/>
  <c r="AD84" i="16" s="1"/>
  <c r="AE212" i="7"/>
  <c r="AG211" i="6"/>
  <c r="AG210" i="6" s="1"/>
  <c r="AG209" i="6" s="1"/>
  <c r="AE165" i="15"/>
  <c r="AG165" i="15" s="1"/>
  <c r="AJ165" i="15" s="1"/>
  <c r="Y37" i="7"/>
  <c r="AA35" i="6"/>
  <c r="R11" i="20"/>
  <c r="AJ166" i="16"/>
  <c r="AE53" i="10"/>
  <c r="AG53" i="10" s="1"/>
  <c r="AJ53" i="9"/>
  <c r="Y28" i="10"/>
  <c r="AA28" i="10" s="1"/>
  <c r="AH28" i="9"/>
  <c r="AI47" i="16"/>
  <c r="Y70" i="10"/>
  <c r="AA70" i="10" s="1"/>
  <c r="J115" i="11"/>
  <c r="L113" i="10"/>
  <c r="N115" i="10"/>
  <c r="M117" i="12"/>
  <c r="N117" i="12"/>
  <c r="N119" i="12"/>
  <c r="M119" i="12"/>
  <c r="D118" i="15"/>
  <c r="F118" i="14"/>
  <c r="N120" i="13"/>
  <c r="M120" i="13"/>
  <c r="D115" i="14"/>
  <c r="D113" i="13"/>
  <c r="F115" i="13"/>
  <c r="AE23" i="7"/>
  <c r="AJ23" i="6"/>
  <c r="Y71" i="7"/>
  <c r="AA69" i="6"/>
  <c r="AA65" i="6" s="1"/>
  <c r="AH71" i="6"/>
  <c r="H8" i="6"/>
  <c r="H126" i="6" s="1"/>
  <c r="H130" i="6" s="1"/>
  <c r="K8" i="6"/>
  <c r="K126" i="6" s="1"/>
  <c r="K130" i="6" s="1"/>
  <c r="N121" i="12"/>
  <c r="M121" i="12"/>
  <c r="D119" i="14"/>
  <c r="F119" i="13"/>
  <c r="D122" i="16"/>
  <c r="F122" i="15"/>
  <c r="M124" i="13"/>
  <c r="N124" i="13"/>
  <c r="F123" i="15"/>
  <c r="D123" i="16"/>
  <c r="F123" i="16" s="1"/>
  <c r="Y27" i="7"/>
  <c r="AA20" i="6"/>
  <c r="AA16" i="6" s="1"/>
  <c r="AE70" i="7"/>
  <c r="AG69" i="6"/>
  <c r="AG65" i="6" s="1"/>
  <c r="AJ70" i="6"/>
  <c r="AB39" i="7"/>
  <c r="AD35" i="6"/>
  <c r="AE52" i="7"/>
  <c r="AG49" i="6"/>
  <c r="AG43" i="6" s="1"/>
  <c r="E115" i="15"/>
  <c r="E113" i="14"/>
  <c r="D121" i="14"/>
  <c r="F121" i="13"/>
  <c r="F124" i="14"/>
  <c r="D124" i="15"/>
  <c r="M123" i="14"/>
  <c r="N123" i="14"/>
  <c r="D116" i="14"/>
  <c r="F116" i="13"/>
  <c r="U145" i="13"/>
  <c r="X207" i="10"/>
  <c r="AI207" i="10" s="1"/>
  <c r="X178" i="8"/>
  <c r="G113" i="10"/>
  <c r="I115" i="10"/>
  <c r="D117" i="14"/>
  <c r="F117" i="13"/>
  <c r="M118" i="13"/>
  <c r="N118" i="13"/>
  <c r="D120" i="15"/>
  <c r="F120" i="14"/>
  <c r="BC20" i="12"/>
  <c r="F113" i="12"/>
  <c r="AQ15" i="12" s="1"/>
  <c r="N116" i="12"/>
  <c r="M116" i="12"/>
  <c r="AB180" i="7"/>
  <c r="AD176" i="6"/>
  <c r="W133" i="8"/>
  <c r="W123" i="7"/>
  <c r="W112" i="7" s="1"/>
  <c r="AB167" i="7"/>
  <c r="AD157" i="6"/>
  <c r="AD155" i="6" s="1"/>
  <c r="BP19" i="6"/>
  <c r="AJ115" i="6"/>
  <c r="AI115" i="6"/>
  <c r="AH115" i="6"/>
  <c r="X114" i="6"/>
  <c r="U12" i="5"/>
  <c r="C28" i="15"/>
  <c r="C21" i="15" s="1"/>
  <c r="C19" i="15" s="1"/>
  <c r="C17" i="15" s="1"/>
  <c r="C8" i="15" s="1"/>
  <c r="AI188" i="8"/>
  <c r="I33" i="20"/>
  <c r="I51" i="20"/>
  <c r="AC12" i="8"/>
  <c r="N51" i="20"/>
  <c r="D100" i="15"/>
  <c r="F100" i="14"/>
  <c r="F87" i="14"/>
  <c r="D87" i="15"/>
  <c r="F101" i="15"/>
  <c r="D101" i="16"/>
  <c r="F101" i="16" s="1"/>
  <c r="F91" i="14"/>
  <c r="D91" i="15"/>
  <c r="N92" i="12"/>
  <c r="M92" i="12"/>
  <c r="M86" i="12"/>
  <c r="F85" i="12"/>
  <c r="AJ74" i="13"/>
  <c r="AI74" i="13"/>
  <c r="AH74" i="13"/>
  <c r="D89" i="16"/>
  <c r="F89" i="16" s="1"/>
  <c r="AQ12" i="16" s="1"/>
  <c r="F89" i="15"/>
  <c r="F99" i="13"/>
  <c r="D99" i="14"/>
  <c r="D106" i="15"/>
  <c r="F106" i="14"/>
  <c r="E95" i="15"/>
  <c r="E94" i="14"/>
  <c r="N109" i="13"/>
  <c r="M109" i="13"/>
  <c r="D88" i="14"/>
  <c r="F88" i="13"/>
  <c r="AI186" i="9"/>
  <c r="AH186" i="9"/>
  <c r="BD18" i="9"/>
  <c r="G95" i="10"/>
  <c r="I94" i="9"/>
  <c r="H404" i="21" s="1"/>
  <c r="H403" i="22" s="1"/>
  <c r="M95" i="9"/>
  <c r="M94" i="9" s="1"/>
  <c r="D96" i="14"/>
  <c r="F96" i="13"/>
  <c r="AH207" i="7"/>
  <c r="AI207" i="7"/>
  <c r="AI238" i="7"/>
  <c r="AH238" i="7"/>
  <c r="V73" i="9"/>
  <c r="Y161" i="10"/>
  <c r="AA161" i="10" s="1"/>
  <c r="AH161" i="9"/>
  <c r="V135" i="9"/>
  <c r="V123" i="8"/>
  <c r="AB75" i="8"/>
  <c r="AD69" i="7"/>
  <c r="AD65" i="7" s="1"/>
  <c r="X207" i="8"/>
  <c r="AJ207" i="8" s="1"/>
  <c r="K36" i="20"/>
  <c r="K33" i="20" s="1"/>
  <c r="BQ9" i="10"/>
  <c r="BQ15" i="14"/>
  <c r="BK10" i="14" s="1"/>
  <c r="O40" i="20"/>
  <c r="O39" i="20" s="1"/>
  <c r="H46" i="20"/>
  <c r="AJ174" i="7"/>
  <c r="AH174" i="7"/>
  <c r="AI174" i="7"/>
  <c r="AH228" i="7"/>
  <c r="V237" i="9"/>
  <c r="V235" i="8"/>
  <c r="V234" i="8" s="1"/>
  <c r="AE162" i="10"/>
  <c r="AG162" i="10" s="1"/>
  <c r="AJ162" i="9"/>
  <c r="AF63" i="11"/>
  <c r="AF12" i="11" s="1"/>
  <c r="BQ13" i="11"/>
  <c r="L37" i="20" s="1"/>
  <c r="L32" i="20" s="1"/>
  <c r="L31" i="20" s="1"/>
  <c r="AL12" i="11"/>
  <c r="O36" i="20"/>
  <c r="O33" i="20" s="1"/>
  <c r="BQ9" i="14"/>
  <c r="BR24" i="16"/>
  <c r="BR22" i="16" s="1"/>
  <c r="K48" i="20"/>
  <c r="K46" i="20" s="1"/>
  <c r="AH17" i="16"/>
  <c r="M69" i="6"/>
  <c r="M87" i="13"/>
  <c r="N87" i="13"/>
  <c r="N101" i="14"/>
  <c r="M101" i="14"/>
  <c r="N91" i="13"/>
  <c r="M91" i="13"/>
  <c r="N107" i="12"/>
  <c r="M107" i="12"/>
  <c r="D86" i="14"/>
  <c r="F86" i="13"/>
  <c r="D85" i="13"/>
  <c r="M89" i="14"/>
  <c r="N89" i="14"/>
  <c r="AQ12" i="14"/>
  <c r="N99" i="12"/>
  <c r="M99" i="12"/>
  <c r="E86" i="14"/>
  <c r="E85" i="13"/>
  <c r="N106" i="13"/>
  <c r="M106" i="13"/>
  <c r="D109" i="15"/>
  <c r="F109" i="14"/>
  <c r="E105" i="14"/>
  <c r="E104" i="13"/>
  <c r="F108" i="13"/>
  <c r="D108" i="14"/>
  <c r="X229" i="9"/>
  <c r="BC19" i="12"/>
  <c r="F104" i="12"/>
  <c r="N98" i="12"/>
  <c r="M98" i="12"/>
  <c r="D95" i="14"/>
  <c r="F95" i="13"/>
  <c r="D94" i="13"/>
  <c r="F110" i="13"/>
  <c r="D110" i="14"/>
  <c r="J41" i="7"/>
  <c r="L41" i="7" s="1"/>
  <c r="V177" i="9"/>
  <c r="X177" i="8"/>
  <c r="V207" i="13"/>
  <c r="V238" i="9"/>
  <c r="X238" i="8"/>
  <c r="AJ238" i="8" s="1"/>
  <c r="H25" i="20"/>
  <c r="B24" i="8"/>
  <c r="BQ22" i="9"/>
  <c r="BK11" i="9" s="1"/>
  <c r="J48" i="20"/>
  <c r="J46" i="20" s="1"/>
  <c r="AH178" i="7"/>
  <c r="AI178" i="7"/>
  <c r="X229" i="8"/>
  <c r="N36" i="20"/>
  <c r="N33" i="20" s="1"/>
  <c r="BQ9" i="13"/>
  <c r="Z12" i="16"/>
  <c r="I48" i="20"/>
  <c r="I46" i="20" s="1"/>
  <c r="BQ22" i="8"/>
  <c r="BK11" i="8" s="1"/>
  <c r="BK9" i="16"/>
  <c r="Q38" i="20"/>
  <c r="BR14" i="16"/>
  <c r="BQ22" i="7"/>
  <c r="V228" i="9"/>
  <c r="V227" i="8"/>
  <c r="AH174" i="8"/>
  <c r="AI174" i="8"/>
  <c r="AJ174" i="8"/>
  <c r="AF63" i="15"/>
  <c r="AF12" i="15" s="1"/>
  <c r="BQ13" i="15"/>
  <c r="M46" i="20"/>
  <c r="BR17" i="16"/>
  <c r="AF110" i="5"/>
  <c r="F111" i="13"/>
  <c r="D111" i="14"/>
  <c r="N102" i="12"/>
  <c r="M102" i="12"/>
  <c r="D107" i="14"/>
  <c r="F107" i="13"/>
  <c r="X229" i="10"/>
  <c r="AH189" i="7"/>
  <c r="AI189" i="7"/>
  <c r="N90" i="13"/>
  <c r="M90" i="13"/>
  <c r="AQ13" i="13"/>
  <c r="J12" i="7"/>
  <c r="L12" i="7" s="1"/>
  <c r="N12" i="6"/>
  <c r="L95" i="10"/>
  <c r="J94" i="10"/>
  <c r="N108" i="12"/>
  <c r="M108" i="12"/>
  <c r="AH74" i="14"/>
  <c r="AJ74" i="14"/>
  <c r="AH186" i="7"/>
  <c r="AI186" i="7"/>
  <c r="F97" i="15"/>
  <c r="D97" i="16"/>
  <c r="F97" i="16" s="1"/>
  <c r="D105" i="14"/>
  <c r="F105" i="13"/>
  <c r="D104" i="13"/>
  <c r="D98" i="14"/>
  <c r="F98" i="13"/>
  <c r="BC18" i="12"/>
  <c r="F94" i="12"/>
  <c r="N110" i="12"/>
  <c r="M110" i="12"/>
  <c r="AI207" i="12"/>
  <c r="AH207" i="12"/>
  <c r="AH229" i="7"/>
  <c r="AI229" i="7"/>
  <c r="P48" i="20"/>
  <c r="P46" i="20" s="1"/>
  <c r="BQ22" i="15"/>
  <c r="BK11" i="15" s="1"/>
  <c r="AB216" i="8"/>
  <c r="AI216" i="7"/>
  <c r="AD211" i="7"/>
  <c r="AD210" i="7" s="1"/>
  <c r="AD209" i="7" s="1"/>
  <c r="AR29" i="7" s="1"/>
  <c r="AH135" i="7"/>
  <c r="AJ135" i="7"/>
  <c r="AI135" i="7"/>
  <c r="AE161" i="8"/>
  <c r="AJ161" i="7"/>
  <c r="X73" i="8"/>
  <c r="AI75" i="7"/>
  <c r="AH75" i="7"/>
  <c r="AJ75" i="7"/>
  <c r="V174" i="9"/>
  <c r="AE124" i="8"/>
  <c r="BQ22" i="12"/>
  <c r="N100" i="13"/>
  <c r="M100" i="13"/>
  <c r="N111" i="12"/>
  <c r="M111" i="12"/>
  <c r="D102" i="14"/>
  <c r="F102" i="13"/>
  <c r="D92" i="14"/>
  <c r="F92" i="13"/>
  <c r="J86" i="10"/>
  <c r="L85" i="9"/>
  <c r="H373" i="22" s="1"/>
  <c r="N86" i="9"/>
  <c r="N85" i="9" s="1"/>
  <c r="J105" i="10"/>
  <c r="L104" i="9"/>
  <c r="N105" i="9"/>
  <c r="N104" i="9" s="1"/>
  <c r="D90" i="15"/>
  <c r="F90" i="14"/>
  <c r="BD19" i="9"/>
  <c r="G105" i="10"/>
  <c r="I104" i="9"/>
  <c r="M105" i="9"/>
  <c r="M104" i="9" s="1"/>
  <c r="AI186" i="10"/>
  <c r="AH186" i="10"/>
  <c r="N88" i="12"/>
  <c r="AQ11" i="12"/>
  <c r="N97" i="14"/>
  <c r="M97" i="14"/>
  <c r="M96" i="12"/>
  <c r="N96" i="12"/>
  <c r="AI186" i="13"/>
  <c r="AH186" i="13"/>
  <c r="AJ177" i="7"/>
  <c r="AH177" i="7"/>
  <c r="AI177" i="7"/>
  <c r="BN23" i="7"/>
  <c r="V188" i="9"/>
  <c r="AE80" i="8"/>
  <c r="P36" i="20"/>
  <c r="P33" i="20" s="1"/>
  <c r="BQ9" i="15"/>
  <c r="P40" i="20"/>
  <c r="P39" i="20" s="1"/>
  <c r="BQ15" i="15"/>
  <c r="BK10" i="15" s="1"/>
  <c r="L48" i="20"/>
  <c r="L46" i="20" s="1"/>
  <c r="BQ22" i="11"/>
  <c r="BK11" i="11" s="1"/>
  <c r="O51" i="20"/>
  <c r="I24" i="6"/>
  <c r="BD21" i="6" s="1"/>
  <c r="G22" i="6"/>
  <c r="AU11" i="8"/>
  <c r="J27" i="7"/>
  <c r="AX8" i="6"/>
  <c r="L25" i="6"/>
  <c r="I27" i="6"/>
  <c r="G25" i="6"/>
  <c r="I88" i="10"/>
  <c r="G85" i="10"/>
  <c r="N70" i="11"/>
  <c r="L37" i="10"/>
  <c r="N70" i="15"/>
  <c r="N70" i="10"/>
  <c r="N70" i="12"/>
  <c r="J31" i="11"/>
  <c r="M65" i="8"/>
  <c r="E53" i="9"/>
  <c r="E51" i="8"/>
  <c r="I52" i="8"/>
  <c r="G51" i="8"/>
  <c r="I68" i="8"/>
  <c r="G66" i="8"/>
  <c r="I80" i="9"/>
  <c r="G78" i="9"/>
  <c r="I78" i="9" s="1"/>
  <c r="H342" i="21" s="1"/>
  <c r="H341" i="22" s="1"/>
  <c r="E59" i="9"/>
  <c r="E57" i="8"/>
  <c r="E26" i="9"/>
  <c r="E25" i="8"/>
  <c r="L65" i="8"/>
  <c r="J63" i="8"/>
  <c r="M59" i="7"/>
  <c r="D31" i="9"/>
  <c r="L71" i="8"/>
  <c r="J69" i="8"/>
  <c r="L26" i="8"/>
  <c r="E65" i="9"/>
  <c r="E63" i="8"/>
  <c r="F26" i="8"/>
  <c r="I62" i="8"/>
  <c r="G60" i="8"/>
  <c r="I74" i="8"/>
  <c r="G72" i="8"/>
  <c r="F83" i="8"/>
  <c r="F24" i="7"/>
  <c r="J14" i="10"/>
  <c r="L14" i="10" s="1"/>
  <c r="E24" i="8"/>
  <c r="E22" i="7"/>
  <c r="D24" i="8"/>
  <c r="J13" i="7"/>
  <c r="L10" i="6"/>
  <c r="J15" i="8"/>
  <c r="L15" i="8" s="1"/>
  <c r="N15" i="7"/>
  <c r="AD88" i="7"/>
  <c r="AB83" i="7"/>
  <c r="AH134" i="11"/>
  <c r="AJ134" i="11"/>
  <c r="AA237" i="7"/>
  <c r="Y235" i="7"/>
  <c r="Y234" i="7" s="1"/>
  <c r="AH41" i="15"/>
  <c r="AI41" i="15"/>
  <c r="G41" i="7"/>
  <c r="I41" i="7" s="1"/>
  <c r="AI67" i="16"/>
  <c r="AH67" i="16"/>
  <c r="AI18" i="16"/>
  <c r="AH18" i="16"/>
  <c r="BN11" i="16"/>
  <c r="AI241" i="16"/>
  <c r="AH41" i="16"/>
  <c r="AH17" i="15"/>
  <c r="BN10" i="15"/>
  <c r="AQ22" i="15"/>
  <c r="AI17" i="15"/>
  <c r="AI31" i="15"/>
  <c r="AH31" i="15"/>
  <c r="AH22" i="15"/>
  <c r="AH31" i="16"/>
  <c r="AI31" i="16"/>
  <c r="AI54" i="16"/>
  <c r="AI166" i="16"/>
  <c r="AB107" i="8"/>
  <c r="AD105" i="7"/>
  <c r="AD104" i="7" s="1"/>
  <c r="AB50" i="8"/>
  <c r="AD49" i="7"/>
  <c r="AD43" i="7" s="1"/>
  <c r="AI134" i="11"/>
  <c r="G56" i="8"/>
  <c r="G48" i="20"/>
  <c r="G46" i="20" s="1"/>
  <c r="BQ22" i="6"/>
  <c r="BK11" i="6" s="1"/>
  <c r="G54" i="20"/>
  <c r="BR30" i="16"/>
  <c r="AJ88" i="15"/>
  <c r="AE88" i="16"/>
  <c r="AG88" i="16" s="1"/>
  <c r="AJ88" i="16" s="1"/>
  <c r="Y133" i="8"/>
  <c r="AH133" i="7"/>
  <c r="Y159" i="8"/>
  <c r="AA157" i="7"/>
  <c r="AA155" i="7" s="1"/>
  <c r="AH159" i="7"/>
  <c r="V134" i="12"/>
  <c r="V245" i="9"/>
  <c r="AZ13" i="6"/>
  <c r="AV11" i="8"/>
  <c r="AY11" i="8"/>
  <c r="H126" i="5"/>
  <c r="H130" i="5" s="1"/>
  <c r="AH77" i="16"/>
  <c r="U170" i="12"/>
  <c r="AJ164" i="16"/>
  <c r="AJ168" i="16"/>
  <c r="AH168" i="16"/>
  <c r="U43" i="13"/>
  <c r="U14" i="13" s="1"/>
  <c r="AE158" i="12"/>
  <c r="U43" i="14"/>
  <c r="U14" i="14" s="1"/>
  <c r="AI153" i="16"/>
  <c r="AE127" i="12"/>
  <c r="AI164" i="16"/>
  <c r="N39" i="9"/>
  <c r="M39" i="9"/>
  <c r="P126" i="5"/>
  <c r="P130" i="5" s="1"/>
  <c r="BP30" i="5"/>
  <c r="BJ14" i="5" s="1"/>
  <c r="AI203" i="16"/>
  <c r="AB214" i="15"/>
  <c r="AB12" i="5"/>
  <c r="AB10" i="5" s="1"/>
  <c r="AB258" i="5" s="1"/>
  <c r="AI128" i="16"/>
  <c r="F39" i="10"/>
  <c r="D39" i="11"/>
  <c r="AJ18" i="15"/>
  <c r="AE18" i="16"/>
  <c r="AG18" i="16" s="1"/>
  <c r="AJ18" i="16" s="1"/>
  <c r="J34" i="16"/>
  <c r="M38" i="8"/>
  <c r="N38" i="8"/>
  <c r="F40" i="10"/>
  <c r="D40" i="11"/>
  <c r="AD168" i="15"/>
  <c r="AB38" i="16"/>
  <c r="F38" i="9"/>
  <c r="D38" i="10"/>
  <c r="M40" i="9"/>
  <c r="N40" i="9"/>
  <c r="BQ22" i="5"/>
  <c r="BK11" i="5" s="1"/>
  <c r="F48" i="20"/>
  <c r="R50" i="20"/>
  <c r="AI253" i="16"/>
  <c r="AI76" i="15"/>
  <c r="AB76" i="16"/>
  <c r="AD76" i="16" s="1"/>
  <c r="AI76" i="16" s="1"/>
  <c r="AH22" i="16"/>
  <c r="AH40" i="16"/>
  <c r="AI40" i="16"/>
  <c r="D10" i="18"/>
  <c r="AH191" i="16"/>
  <c r="AI191" i="16"/>
  <c r="AJ128" i="16"/>
  <c r="AE167" i="16"/>
  <c r="AG167" i="16" s="1"/>
  <c r="AJ167" i="16" s="1"/>
  <c r="AJ167" i="15"/>
  <c r="AG48" i="15"/>
  <c r="AE125" i="16"/>
  <c r="AG125" i="16" s="1"/>
  <c r="AJ125" i="16" s="1"/>
  <c r="AJ125" i="15"/>
  <c r="AB130" i="15"/>
  <c r="AI130" i="14"/>
  <c r="W162" i="16"/>
  <c r="X162" i="15"/>
  <c r="AE79" i="16"/>
  <c r="AG79" i="16" s="1"/>
  <c r="AJ79" i="16" s="1"/>
  <c r="AJ79" i="15"/>
  <c r="AE220" i="7"/>
  <c r="AI26" i="16"/>
  <c r="AH55" i="16"/>
  <c r="BN19" i="16"/>
  <c r="AI126" i="16"/>
  <c r="AI45" i="16"/>
  <c r="AH74" i="16"/>
  <c r="AI136" i="16"/>
  <c r="AE85" i="16"/>
  <c r="AG85" i="16" s="1"/>
  <c r="BD11" i="15"/>
  <c r="G26" i="16"/>
  <c r="AI254" i="16"/>
  <c r="AB86" i="16"/>
  <c r="AB93" i="16"/>
  <c r="Y251" i="16"/>
  <c r="AH251" i="15"/>
  <c r="AG220" i="7"/>
  <c r="F466" i="24" s="1"/>
  <c r="G39" i="20"/>
  <c r="AH30" i="16"/>
  <c r="AI30" i="16"/>
  <c r="AQ22" i="16"/>
  <c r="BN10" i="16"/>
  <c r="AI28" i="16"/>
  <c r="AI163" i="16"/>
  <c r="AH163" i="16"/>
  <c r="AH239" i="16"/>
  <c r="AI32" i="16"/>
  <c r="AI247" i="16"/>
  <c r="AI240" i="16"/>
  <c r="AI182" i="16"/>
  <c r="AH36" i="16"/>
  <c r="AI36" i="16"/>
  <c r="AH101" i="16"/>
  <c r="AH186" i="16"/>
  <c r="AI186" i="16"/>
  <c r="AI239" i="16"/>
  <c r="AH181" i="16"/>
  <c r="AI218" i="16"/>
  <c r="AI161" i="16"/>
  <c r="X132" i="15"/>
  <c r="W132" i="16"/>
  <c r="AE32" i="16"/>
  <c r="AG32" i="16" s="1"/>
  <c r="AJ32" i="16" s="1"/>
  <c r="AJ32" i="15"/>
  <c r="AG92" i="14"/>
  <c r="AD74" i="15"/>
  <c r="AA72" i="16"/>
  <c r="AJ136" i="15"/>
  <c r="AE136" i="16"/>
  <c r="AG136" i="16" s="1"/>
  <c r="AJ136" i="16" s="1"/>
  <c r="AE76" i="16"/>
  <c r="AG76" i="16" s="1"/>
  <c r="AJ76" i="16" s="1"/>
  <c r="AJ76" i="15"/>
  <c r="AE54" i="16"/>
  <c r="AG54" i="16" s="1"/>
  <c r="AJ54" i="16" s="1"/>
  <c r="AJ54" i="15"/>
  <c r="J46" i="16"/>
  <c r="AH162" i="14"/>
  <c r="AI162" i="14"/>
  <c r="AE177" i="15"/>
  <c r="AG177" i="15" s="1"/>
  <c r="AJ101" i="16"/>
  <c r="M41" i="6"/>
  <c r="D41" i="8"/>
  <c r="F41" i="7"/>
  <c r="B12" i="10"/>
  <c r="G12" i="7"/>
  <c r="M12" i="6"/>
  <c r="I10" i="6"/>
  <c r="Q126" i="6"/>
  <c r="Q130" i="6" s="1"/>
  <c r="G126" i="5"/>
  <c r="G130" i="5" s="1"/>
  <c r="AR13" i="7"/>
  <c r="AW13" i="7"/>
  <c r="AY13" i="7" s="1"/>
  <c r="E10" i="18"/>
  <c r="AI156" i="16"/>
  <c r="BN18" i="16"/>
  <c r="AJ156" i="16"/>
  <c r="AH256" i="16"/>
  <c r="AI256" i="16"/>
  <c r="AE225" i="9"/>
  <c r="AG225" i="9" s="1"/>
  <c r="Q126" i="5"/>
  <c r="Q130" i="5" s="1"/>
  <c r="AE183" i="9"/>
  <c r="AG183" i="9" s="1"/>
  <c r="AJ183" i="8"/>
  <c r="AE240" i="9"/>
  <c r="AG240" i="9" s="1"/>
  <c r="AJ240" i="8"/>
  <c r="AE181" i="8"/>
  <c r="AJ181" i="7"/>
  <c r="AE190" i="9"/>
  <c r="AG190" i="9" s="1"/>
  <c r="AE207" i="10"/>
  <c r="AG207" i="10" s="1"/>
  <c r="AJ247" i="11"/>
  <c r="AE247" i="12"/>
  <c r="AG247" i="12" s="1"/>
  <c r="AE255" i="9"/>
  <c r="AG255" i="9" s="1"/>
  <c r="AJ255" i="8"/>
  <c r="AG188" i="8"/>
  <c r="AE250" i="9"/>
  <c r="AG250" i="9" s="1"/>
  <c r="AJ250" i="8"/>
  <c r="BQ9" i="16"/>
  <c r="BR12" i="16"/>
  <c r="BR9" i="16" s="1"/>
  <c r="AG51" i="15"/>
  <c r="AG107" i="15"/>
  <c r="AE134" i="16"/>
  <c r="AG134" i="16" s="1"/>
  <c r="AE95" i="16"/>
  <c r="AG95" i="16" s="1"/>
  <c r="AJ41" i="15"/>
  <c r="AE41" i="16"/>
  <c r="AG41" i="16" s="1"/>
  <c r="AJ41" i="16" s="1"/>
  <c r="AG97" i="15"/>
  <c r="AJ121" i="15"/>
  <c r="AE121" i="16"/>
  <c r="AG121" i="16" s="1"/>
  <c r="AJ121" i="16" s="1"/>
  <c r="AG37" i="16"/>
  <c r="AH127" i="16"/>
  <c r="AH129" i="16"/>
  <c r="AI129" i="16"/>
  <c r="AG223" i="8"/>
  <c r="AI119" i="16"/>
  <c r="AH119" i="16"/>
  <c r="AI139" i="16"/>
  <c r="AE252" i="9"/>
  <c r="AG252" i="9" s="1"/>
  <c r="AJ252" i="8"/>
  <c r="AH125" i="16"/>
  <c r="AI125" i="16"/>
  <c r="I30" i="7"/>
  <c r="AE191" i="9"/>
  <c r="AG191" i="9" s="1"/>
  <c r="AJ191" i="8"/>
  <c r="AE248" i="9"/>
  <c r="AG248" i="9" s="1"/>
  <c r="AJ248" i="8"/>
  <c r="AE256" i="9"/>
  <c r="AG256" i="9" s="1"/>
  <c r="AJ256" i="8"/>
  <c r="P126" i="6"/>
  <c r="P130" i="6" s="1"/>
  <c r="AE224" i="8"/>
  <c r="AG224" i="8" s="1"/>
  <c r="AJ224" i="7"/>
  <c r="BE9" i="13"/>
  <c r="J126" i="5"/>
  <c r="J130" i="5" s="1"/>
  <c r="BR27" i="16"/>
  <c r="BQ25" i="16"/>
  <c r="BK12" i="16" s="1"/>
  <c r="AL12" i="9"/>
  <c r="AL10" i="9" s="1"/>
  <c r="AL8" i="9" s="1"/>
  <c r="AE60" i="15"/>
  <c r="AE25" i="16"/>
  <c r="AG25" i="16" s="1"/>
  <c r="AE138" i="16"/>
  <c r="AG138" i="16" s="1"/>
  <c r="B14" i="15"/>
  <c r="B14" i="16" s="1"/>
  <c r="AI101" i="16"/>
  <c r="AE73" i="16"/>
  <c r="AG73" i="16" s="1"/>
  <c r="AJ77" i="15"/>
  <c r="AE77" i="16"/>
  <c r="AG77" i="16" s="1"/>
  <c r="AJ77" i="16" s="1"/>
  <c r="AD202" i="16"/>
  <c r="AE251" i="9"/>
  <c r="AG251" i="9" s="1"/>
  <c r="AJ251" i="8"/>
  <c r="AE249" i="12"/>
  <c r="AG249" i="12" s="1"/>
  <c r="AI120" i="16"/>
  <c r="AH120" i="16"/>
  <c r="AJ120" i="16"/>
  <c r="AH121" i="16"/>
  <c r="I23" i="7"/>
  <c r="AE203" i="9"/>
  <c r="AG203" i="9" s="1"/>
  <c r="AJ203" i="8"/>
  <c r="AE213" i="9"/>
  <c r="AG213" i="9" s="1"/>
  <c r="AJ213" i="8"/>
  <c r="AG228" i="8"/>
  <c r="AG180" i="11"/>
  <c r="AE218" i="12"/>
  <c r="AG218" i="12" s="1"/>
  <c r="AJ218" i="11"/>
  <c r="AE237" i="8"/>
  <c r="AG237" i="8" s="1"/>
  <c r="AE254" i="9"/>
  <c r="AG254" i="9" s="1"/>
  <c r="AJ254" i="8"/>
  <c r="AE182" i="9"/>
  <c r="AG182" i="9" s="1"/>
  <c r="AJ182" i="8"/>
  <c r="AE204" i="9"/>
  <c r="AG204" i="9" s="1"/>
  <c r="AE216" i="9"/>
  <c r="AG216" i="9" s="1"/>
  <c r="AJ216" i="8"/>
  <c r="AE229" i="8"/>
  <c r="AG229" i="8" s="1"/>
  <c r="AJ229" i="7"/>
  <c r="AE186" i="8"/>
  <c r="AJ186" i="7"/>
  <c r="AE253" i="9"/>
  <c r="AG253" i="9" s="1"/>
  <c r="AJ253" i="8"/>
  <c r="BE9" i="5"/>
  <c r="BF10" i="7"/>
  <c r="BF10" i="10" s="1"/>
  <c r="BF10" i="13" s="1"/>
  <c r="BF10" i="16" s="1"/>
  <c r="BE9" i="16"/>
  <c r="AG66" i="16"/>
  <c r="AE31" i="16"/>
  <c r="AG31" i="16" s="1"/>
  <c r="AJ31" i="16" s="1"/>
  <c r="AJ31" i="15"/>
  <c r="AD217" i="16"/>
  <c r="AG46" i="16"/>
  <c r="AG71" i="15"/>
  <c r="AA53" i="14"/>
  <c r="AG151" i="15"/>
  <c r="AE135" i="16"/>
  <c r="AG135" i="16" s="1"/>
  <c r="AG133" i="15"/>
  <c r="AJ27" i="15"/>
  <c r="AE27" i="16"/>
  <c r="AG27" i="16" s="1"/>
  <c r="AJ27" i="16" s="1"/>
  <c r="AG159" i="15"/>
  <c r="AE28" i="16"/>
  <c r="AG28" i="16" s="1"/>
  <c r="AJ28" i="16" s="1"/>
  <c r="AJ28" i="15"/>
  <c r="AH165" i="16"/>
  <c r="AI165" i="16"/>
  <c r="AE238" i="9"/>
  <c r="AG238" i="9" s="1"/>
  <c r="AJ198" i="7"/>
  <c r="AE198" i="8"/>
  <c r="AE214" i="9"/>
  <c r="AG214" i="9" s="1"/>
  <c r="AE230" i="12"/>
  <c r="AG230" i="12" s="1"/>
  <c r="BQ9" i="11"/>
  <c r="BQ9" i="8"/>
  <c r="BQ15" i="6"/>
  <c r="BK10" i="6" s="1"/>
  <c r="BR16" i="16"/>
  <c r="BQ22" i="10"/>
  <c r="BK11" i="10" s="1"/>
  <c r="AJ100" i="15"/>
  <c r="AE100" i="16"/>
  <c r="AG100" i="16" s="1"/>
  <c r="AJ100" i="16" s="1"/>
  <c r="B13" i="16"/>
  <c r="AG21" i="15"/>
  <c r="AG84" i="15"/>
  <c r="Z10" i="16" l="1"/>
  <c r="Z8" i="16" s="1"/>
  <c r="AL10" i="16"/>
  <c r="AL8" i="16" s="1"/>
  <c r="AC10" i="16"/>
  <c r="AC8" i="16" s="1"/>
  <c r="P52" i="20"/>
  <c r="P49" i="20" s="1"/>
  <c r="AF10" i="16"/>
  <c r="AF8" i="16" s="1"/>
  <c r="AM10" i="15"/>
  <c r="AM8" i="15" s="1"/>
  <c r="Z10" i="15"/>
  <c r="Z8" i="15" s="1"/>
  <c r="AF10" i="15"/>
  <c r="AF8" i="15" s="1"/>
  <c r="AC10" i="15"/>
  <c r="AC8" i="15" s="1"/>
  <c r="AM10" i="14"/>
  <c r="AM8" i="14" s="1"/>
  <c r="AF10" i="14"/>
  <c r="AF8" i="14" s="1"/>
  <c r="Z10" i="14"/>
  <c r="Z8" i="14" s="1"/>
  <c r="AC10" i="14"/>
  <c r="AC8" i="14" s="1"/>
  <c r="O32" i="20"/>
  <c r="O31" i="20" s="1"/>
  <c r="AC10" i="12"/>
  <c r="AC8" i="12" s="1"/>
  <c r="AL10" i="15"/>
  <c r="AL8" i="15" s="1"/>
  <c r="AL10" i="14"/>
  <c r="AL8" i="14" s="1"/>
  <c r="AM259" i="14" s="1"/>
  <c r="AH222" i="6"/>
  <c r="AB114" i="7"/>
  <c r="F28" i="5"/>
  <c r="AB112" i="6"/>
  <c r="AB110" i="6" s="1"/>
  <c r="AJ217" i="7"/>
  <c r="N42" i="5"/>
  <c r="AF10" i="9"/>
  <c r="AH249" i="15"/>
  <c r="AI249" i="14"/>
  <c r="AE217" i="8"/>
  <c r="AG217" i="8" s="1"/>
  <c r="AM10" i="11"/>
  <c r="AM8" i="11" s="1"/>
  <c r="AL10" i="10"/>
  <c r="AL8" i="10" s="1"/>
  <c r="AF8" i="12"/>
  <c r="L24" i="7"/>
  <c r="AL10" i="12"/>
  <c r="AL8" i="12" s="1"/>
  <c r="Z10" i="10"/>
  <c r="Z8" i="10" s="1"/>
  <c r="L21" i="5"/>
  <c r="M51" i="5"/>
  <c r="N51" i="6"/>
  <c r="Z10" i="11"/>
  <c r="Z8" i="11" s="1"/>
  <c r="AF10" i="13"/>
  <c r="AF8" i="13" s="1"/>
  <c r="AC10" i="13"/>
  <c r="AC8" i="13" s="1"/>
  <c r="AM10" i="13"/>
  <c r="AM8" i="13" s="1"/>
  <c r="AM259" i="13" s="1"/>
  <c r="BQ25" i="11"/>
  <c r="BK12" i="11" s="1"/>
  <c r="AF10" i="11"/>
  <c r="AF8" i="11" s="1"/>
  <c r="BQ25" i="13"/>
  <c r="BK12" i="13" s="1"/>
  <c r="BE21" i="8"/>
  <c r="N24" i="6"/>
  <c r="BC21" i="6"/>
  <c r="BQ25" i="14"/>
  <c r="BK12" i="14" s="1"/>
  <c r="AM10" i="16"/>
  <c r="AM8" i="16" s="1"/>
  <c r="Z10" i="6"/>
  <c r="Z258" i="6" s="1"/>
  <c r="AM10" i="12"/>
  <c r="AM8" i="12" s="1"/>
  <c r="AM259" i="12" s="1"/>
  <c r="O49" i="20"/>
  <c r="N32" i="20"/>
  <c r="N31" i="20" s="1"/>
  <c r="N30" i="20" s="1"/>
  <c r="AC258" i="12"/>
  <c r="X243" i="6"/>
  <c r="X232" i="6" s="1"/>
  <c r="BN29" i="6" s="1"/>
  <c r="BH13" i="6" s="1"/>
  <c r="AF8" i="9"/>
  <c r="AM10" i="9"/>
  <c r="AM8" i="9" s="1"/>
  <c r="AM259" i="9" s="1"/>
  <c r="BP20" i="6"/>
  <c r="E193" i="23"/>
  <c r="E186" i="24" s="1"/>
  <c r="R40" i="20"/>
  <c r="E77" i="9"/>
  <c r="N49" i="20"/>
  <c r="BL14" i="10"/>
  <c r="BL14" i="13" s="1"/>
  <c r="BL14" i="16" s="1"/>
  <c r="AI249" i="6"/>
  <c r="J32" i="20"/>
  <c r="J31" i="20" s="1"/>
  <c r="J30" i="20" s="1"/>
  <c r="J56" i="20" s="1"/>
  <c r="BQ8" i="9"/>
  <c r="BQ7" i="9" s="1"/>
  <c r="BQ32" i="9" s="1"/>
  <c r="BK8" i="9"/>
  <c r="BK7" i="9" s="1"/>
  <c r="BK16" i="9" s="1"/>
  <c r="BQ25" i="8"/>
  <c r="BK12" i="8" s="1"/>
  <c r="AM10" i="8"/>
  <c r="AM8" i="8" s="1"/>
  <c r="Z10" i="8"/>
  <c r="Z8" i="8" s="1"/>
  <c r="AC10" i="8"/>
  <c r="AC8" i="8" s="1"/>
  <c r="AM10" i="10"/>
  <c r="AM8" i="10" s="1"/>
  <c r="K32" i="20"/>
  <c r="K31" i="20" s="1"/>
  <c r="K30" i="20" s="1"/>
  <c r="Z10" i="9"/>
  <c r="Z8" i="9" s="1"/>
  <c r="AC10" i="9"/>
  <c r="AC8" i="9" s="1"/>
  <c r="AF10" i="8"/>
  <c r="AF8" i="8" s="1"/>
  <c r="AI102" i="9"/>
  <c r="AJ102" i="9"/>
  <c r="AH102" i="9"/>
  <c r="AF10" i="6"/>
  <c r="AF8" i="6" s="1"/>
  <c r="N113" i="10"/>
  <c r="AA196" i="6"/>
  <c r="AA195" i="6" s="1"/>
  <c r="AA193" i="6" s="1"/>
  <c r="AB246" i="8"/>
  <c r="AD246" i="8" s="1"/>
  <c r="F575" i="23"/>
  <c r="F558" i="24" s="1"/>
  <c r="AI246" i="7"/>
  <c r="AB245" i="8"/>
  <c r="AD245" i="8" s="1"/>
  <c r="F543" i="23"/>
  <c r="F527" i="24" s="1"/>
  <c r="AD206" i="7"/>
  <c r="AB205" i="7"/>
  <c r="AB201" i="8"/>
  <c r="AD201" i="8" s="1"/>
  <c r="F385" i="23"/>
  <c r="F372" i="24" s="1"/>
  <c r="AB200" i="8"/>
  <c r="AD200" i="8" s="1"/>
  <c r="F353" i="23"/>
  <c r="F341" i="24" s="1"/>
  <c r="AD199" i="7"/>
  <c r="AB197" i="7"/>
  <c r="AS28" i="5"/>
  <c r="AX28" i="5" s="1"/>
  <c r="AR27" i="5"/>
  <c r="AW27" i="5" s="1"/>
  <c r="D257" i="23"/>
  <c r="D248" i="24" s="1"/>
  <c r="AB151" i="8"/>
  <c r="AD151" i="8" s="1"/>
  <c r="F97" i="23"/>
  <c r="F93" i="24" s="1"/>
  <c r="AB148" i="8"/>
  <c r="AD148" i="8" s="1"/>
  <c r="F225" i="23"/>
  <c r="F217" i="24" s="1"/>
  <c r="BP18" i="7"/>
  <c r="AI117" i="7"/>
  <c r="F129" i="23"/>
  <c r="F124" i="24" s="1"/>
  <c r="Y112" i="6"/>
  <c r="Y110" i="6" s="1"/>
  <c r="I32" i="20"/>
  <c r="I31" i="20" s="1"/>
  <c r="AB102" i="10"/>
  <c r="AE102" i="10"/>
  <c r="Y102" i="10"/>
  <c r="W102" i="11"/>
  <c r="V102" i="11"/>
  <c r="X102" i="10"/>
  <c r="AI138" i="13"/>
  <c r="AH138" i="6"/>
  <c r="AH236" i="7"/>
  <c r="X211" i="6"/>
  <c r="X210" i="6" s="1"/>
  <c r="X209" i="6" s="1"/>
  <c r="AQ29" i="6" s="1"/>
  <c r="AU29" i="6" s="1"/>
  <c r="AJ212" i="6"/>
  <c r="AJ211" i="6" s="1"/>
  <c r="AJ210" i="6" s="1"/>
  <c r="AJ209" i="6" s="1"/>
  <c r="AJ148" i="7"/>
  <c r="F82" i="7"/>
  <c r="F81" i="7" s="1"/>
  <c r="M50" i="7"/>
  <c r="M48" i="7" s="1"/>
  <c r="N53" i="7"/>
  <c r="AJ187" i="5"/>
  <c r="AJ185" i="5" s="1"/>
  <c r="I128" i="6"/>
  <c r="K126" i="7"/>
  <c r="K130" i="7" s="1"/>
  <c r="AH138" i="12"/>
  <c r="E128" i="7"/>
  <c r="F128" i="6"/>
  <c r="X220" i="5"/>
  <c r="M53" i="7"/>
  <c r="AI138" i="12"/>
  <c r="D128" i="7"/>
  <c r="AH48" i="6"/>
  <c r="AH44" i="6" s="1"/>
  <c r="X61" i="13"/>
  <c r="AI61" i="13" s="1"/>
  <c r="V193" i="6"/>
  <c r="AI228" i="7"/>
  <c r="AH172" i="5"/>
  <c r="W187" i="9"/>
  <c r="W185" i="9" s="1"/>
  <c r="AJ61" i="10"/>
  <c r="E47" i="9"/>
  <c r="M128" i="5"/>
  <c r="N82" i="6"/>
  <c r="N81" i="6" s="1"/>
  <c r="L128" i="6"/>
  <c r="AZ8" i="5"/>
  <c r="AI105" i="6"/>
  <c r="AI104" i="6" s="1"/>
  <c r="V16" i="7"/>
  <c r="AJ61" i="6"/>
  <c r="G45" i="8"/>
  <c r="AS15" i="10"/>
  <c r="AX15" i="10" s="1"/>
  <c r="I435" i="22"/>
  <c r="W149" i="12"/>
  <c r="W147" i="12" s="1"/>
  <c r="W145" i="12" s="1"/>
  <c r="AI152" i="12"/>
  <c r="AI249" i="12"/>
  <c r="F57" i="8"/>
  <c r="N22" i="5"/>
  <c r="N128" i="5"/>
  <c r="AH212" i="7"/>
  <c r="B8" i="9"/>
  <c r="BE21" i="9" s="1"/>
  <c r="H128" i="8"/>
  <c r="H126" i="8" s="1"/>
  <c r="H130" i="8" s="1"/>
  <c r="K128" i="8"/>
  <c r="K126" i="8" s="1"/>
  <c r="K130" i="8" s="1"/>
  <c r="C128" i="8"/>
  <c r="Y201" i="8"/>
  <c r="AA201" i="8" s="1"/>
  <c r="F384" i="23"/>
  <c r="AH201" i="7"/>
  <c r="AE117" i="8"/>
  <c r="AG117" i="8" s="1"/>
  <c r="F125" i="24"/>
  <c r="Y200" i="8"/>
  <c r="AA200" i="8" s="1"/>
  <c r="F352" i="23"/>
  <c r="F311" i="24"/>
  <c r="AE199" i="8"/>
  <c r="AG199" i="8" s="1"/>
  <c r="G38" i="11"/>
  <c r="I38" i="11" s="1"/>
  <c r="I125" i="21"/>
  <c r="I124" i="22" s="1"/>
  <c r="F509" i="23"/>
  <c r="AE147" i="7"/>
  <c r="AA112" i="6"/>
  <c r="E160" i="23"/>
  <c r="AS8" i="6"/>
  <c r="AV8" i="6" s="1"/>
  <c r="E94" i="22"/>
  <c r="F122" i="16"/>
  <c r="R10" i="20"/>
  <c r="R9" i="20" s="1"/>
  <c r="W152" i="13"/>
  <c r="X152" i="13" s="1"/>
  <c r="BO20" i="7"/>
  <c r="F192" i="23"/>
  <c r="AR10" i="7"/>
  <c r="F156" i="21"/>
  <c r="F155" i="22" s="1"/>
  <c r="D159" i="23"/>
  <c r="Y227" i="7"/>
  <c r="Y220" i="7" s="1"/>
  <c r="BO24" i="5"/>
  <c r="BO22" i="5" s="1"/>
  <c r="BI11" i="5" s="1"/>
  <c r="D256" i="23"/>
  <c r="BO30" i="6"/>
  <c r="BI14" i="6" s="1"/>
  <c r="E479" i="23"/>
  <c r="E465" i="24" s="1"/>
  <c r="AS27" i="5"/>
  <c r="AX27" i="5" s="1"/>
  <c r="D249" i="24"/>
  <c r="Y151" i="8"/>
  <c r="AA151" i="8" s="1"/>
  <c r="F96" i="23"/>
  <c r="F497" i="24"/>
  <c r="AE236" i="8"/>
  <c r="AG236" i="8" s="1"/>
  <c r="G497" i="24" s="1"/>
  <c r="Y246" i="8"/>
  <c r="AA246" i="8" s="1"/>
  <c r="F574" i="23"/>
  <c r="AA117" i="7"/>
  <c r="Y114" i="7"/>
  <c r="AE245" i="8"/>
  <c r="AG245" i="8" s="1"/>
  <c r="F528" i="24"/>
  <c r="Y245" i="8"/>
  <c r="AA245" i="8" s="1"/>
  <c r="F542" i="23"/>
  <c r="BN20" i="7"/>
  <c r="BN20" i="6"/>
  <c r="E191" i="23"/>
  <c r="F191" i="23" s="1"/>
  <c r="Y10" i="5"/>
  <c r="Y258" i="5" s="1"/>
  <c r="BN30" i="5"/>
  <c r="BH14" i="5" s="1"/>
  <c r="D478" i="23"/>
  <c r="BO30" i="5"/>
  <c r="BI14" i="5" s="1"/>
  <c r="D479" i="23"/>
  <c r="D465" i="24" s="1"/>
  <c r="F373" i="24"/>
  <c r="AE201" i="8"/>
  <c r="AG201" i="8" s="1"/>
  <c r="F559" i="24"/>
  <c r="AE246" i="8"/>
  <c r="AG246" i="8" s="1"/>
  <c r="Y236" i="8"/>
  <c r="AA236" i="8" s="1"/>
  <c r="F510" i="23"/>
  <c r="I122" i="11"/>
  <c r="AA199" i="7"/>
  <c r="Y197" i="7"/>
  <c r="AA206" i="7"/>
  <c r="Y205" i="7"/>
  <c r="F342" i="24"/>
  <c r="AE200" i="8"/>
  <c r="AG200" i="8" s="1"/>
  <c r="AA217" i="7"/>
  <c r="Y211" i="7"/>
  <c r="Y210" i="7" s="1"/>
  <c r="Y209" i="7" s="1"/>
  <c r="J38" i="11"/>
  <c r="L38" i="11" s="1"/>
  <c r="I125" i="22"/>
  <c r="AE148" i="8"/>
  <c r="F218" i="24"/>
  <c r="Y148" i="8"/>
  <c r="AA148" i="8" s="1"/>
  <c r="F224" i="23"/>
  <c r="BO18" i="7"/>
  <c r="AH148" i="7"/>
  <c r="E351" i="23"/>
  <c r="L122" i="11"/>
  <c r="F78" i="7"/>
  <c r="N78" i="7" s="1"/>
  <c r="AC10" i="7"/>
  <c r="AC8" i="7" s="1"/>
  <c r="AM10" i="7"/>
  <c r="AM8" i="7" s="1"/>
  <c r="Z10" i="7"/>
  <c r="Z8" i="7" s="1"/>
  <c r="AG196" i="6"/>
  <c r="AG195" i="6" s="1"/>
  <c r="AG193" i="6" s="1"/>
  <c r="AI164" i="11"/>
  <c r="AI81" i="15"/>
  <c r="AJ58" i="6"/>
  <c r="AJ200" i="6"/>
  <c r="BL9" i="7"/>
  <c r="BL9" i="10" s="1"/>
  <c r="BL9" i="13" s="1"/>
  <c r="BL9" i="16" s="1"/>
  <c r="AJ164" i="11"/>
  <c r="AH164" i="12"/>
  <c r="AI164" i="15"/>
  <c r="AH164" i="15"/>
  <c r="AL10" i="7"/>
  <c r="AL8" i="7" s="1"/>
  <c r="AM259" i="7" s="1"/>
  <c r="AH81" i="15"/>
  <c r="AJ164" i="12"/>
  <c r="BK8" i="6"/>
  <c r="BK7" i="6" s="1"/>
  <c r="BQ8" i="6"/>
  <c r="BQ7" i="6" s="1"/>
  <c r="BQ32" i="6" s="1"/>
  <c r="AH164" i="10"/>
  <c r="AJ164" i="10"/>
  <c r="AJ164" i="13"/>
  <c r="BP16" i="6"/>
  <c r="AL10" i="6"/>
  <c r="AL8" i="6" s="1"/>
  <c r="X185" i="6"/>
  <c r="X170" i="6" s="1"/>
  <c r="AI164" i="13"/>
  <c r="AM10" i="6"/>
  <c r="AM8" i="6" s="1"/>
  <c r="AI94" i="11"/>
  <c r="Z8" i="6"/>
  <c r="AH249" i="10"/>
  <c r="AH83" i="6"/>
  <c r="AI83" i="6"/>
  <c r="AZ10" i="5"/>
  <c r="AY10" i="5"/>
  <c r="AY8" i="5"/>
  <c r="AU8" i="5"/>
  <c r="AH81" i="12"/>
  <c r="AI49" i="6"/>
  <c r="AH207" i="9"/>
  <c r="N78" i="5"/>
  <c r="E69" i="8"/>
  <c r="AI81" i="12"/>
  <c r="AJ81" i="11"/>
  <c r="AI58" i="5"/>
  <c r="AI57" i="5" s="1"/>
  <c r="AJ35" i="5"/>
  <c r="AI81" i="10"/>
  <c r="AH81" i="9"/>
  <c r="AJ81" i="10"/>
  <c r="X35" i="6"/>
  <c r="BN14" i="6" s="1"/>
  <c r="BH9" i="6" s="1"/>
  <c r="AD110" i="5"/>
  <c r="AR26" i="5" s="1"/>
  <c r="AW26" i="5" s="1"/>
  <c r="N14" i="8"/>
  <c r="AJ81" i="14"/>
  <c r="AH81" i="14"/>
  <c r="AJ149" i="7"/>
  <c r="AJ105" i="5"/>
  <c r="AJ104" i="5" s="1"/>
  <c r="AJ105" i="6"/>
  <c r="AJ104" i="6" s="1"/>
  <c r="N26" i="7"/>
  <c r="AI81" i="7"/>
  <c r="AH81" i="7"/>
  <c r="AI235" i="6"/>
  <c r="AI234" i="6" s="1"/>
  <c r="AJ236" i="7"/>
  <c r="AH149" i="5"/>
  <c r="AH147" i="5" s="1"/>
  <c r="AI105" i="5"/>
  <c r="AI104" i="5" s="1"/>
  <c r="AR14" i="5"/>
  <c r="AR17" i="5" s="1"/>
  <c r="AW17" i="5" s="1"/>
  <c r="AV10" i="5"/>
  <c r="AJ84" i="7"/>
  <c r="AI84" i="7"/>
  <c r="AI81" i="9"/>
  <c r="AH70" i="9"/>
  <c r="AH57" i="5"/>
  <c r="AJ49" i="5"/>
  <c r="Y14" i="6"/>
  <c r="Y12" i="6" s="1"/>
  <c r="AD195" i="5"/>
  <c r="AR28" i="5" s="1"/>
  <c r="AW28" i="5" s="1"/>
  <c r="AA195" i="5"/>
  <c r="AA193" i="5" s="1"/>
  <c r="X196" i="5"/>
  <c r="BN28" i="5" s="1"/>
  <c r="BN25" i="5" s="1"/>
  <c r="BH12" i="5" s="1"/>
  <c r="AH183" i="16"/>
  <c r="AS30" i="5"/>
  <c r="AX30" i="5" s="1"/>
  <c r="N69" i="6"/>
  <c r="M65" i="7"/>
  <c r="BC11" i="7"/>
  <c r="M26" i="7"/>
  <c r="BO13" i="5"/>
  <c r="BI8" i="5" s="1"/>
  <c r="AJ59" i="8"/>
  <c r="AG58" i="8"/>
  <c r="AG57" i="8" s="1"/>
  <c r="W52" i="15"/>
  <c r="X52" i="15" s="1"/>
  <c r="AI25" i="12"/>
  <c r="AJ180" i="7"/>
  <c r="V170" i="6"/>
  <c r="AJ173" i="7"/>
  <c r="AJ172" i="7" s="1"/>
  <c r="AJ164" i="6"/>
  <c r="AJ157" i="6" s="1"/>
  <c r="AJ155" i="6" s="1"/>
  <c r="X157" i="6"/>
  <c r="X155" i="6" s="1"/>
  <c r="X145" i="6" s="1"/>
  <c r="AJ164" i="14"/>
  <c r="AH164" i="6"/>
  <c r="AH157" i="6" s="1"/>
  <c r="AH155" i="6" s="1"/>
  <c r="AI164" i="14"/>
  <c r="U110" i="12"/>
  <c r="V112" i="6"/>
  <c r="V110" i="6" s="1"/>
  <c r="AI49" i="5"/>
  <c r="AJ138" i="6"/>
  <c r="AH138" i="13"/>
  <c r="V35" i="7"/>
  <c r="D45" i="7"/>
  <c r="AI73" i="7"/>
  <c r="E10" i="8"/>
  <c r="AZ8" i="6"/>
  <c r="AH189" i="9"/>
  <c r="AI81" i="11"/>
  <c r="AJ21" i="7"/>
  <c r="AI35" i="5"/>
  <c r="AH73" i="7"/>
  <c r="AJ48" i="6"/>
  <c r="AJ44" i="6" s="1"/>
  <c r="X123" i="6"/>
  <c r="AE14" i="6"/>
  <c r="X197" i="6"/>
  <c r="X196" i="6" s="1"/>
  <c r="X195" i="6" s="1"/>
  <c r="AJ138" i="9"/>
  <c r="N81" i="5"/>
  <c r="AD14" i="6"/>
  <c r="W189" i="10"/>
  <c r="W189" i="11" s="1"/>
  <c r="AJ17" i="15"/>
  <c r="E14" i="9"/>
  <c r="E14" i="10" s="1"/>
  <c r="AJ227" i="5"/>
  <c r="AH21" i="7"/>
  <c r="W14" i="6"/>
  <c r="W12" i="6" s="1"/>
  <c r="X44" i="6"/>
  <c r="X43" i="6" s="1"/>
  <c r="AR30" i="5"/>
  <c r="AW30" i="5" s="1"/>
  <c r="AH138" i="9"/>
  <c r="AI249" i="10"/>
  <c r="AH235" i="6"/>
  <c r="AH234" i="6" s="1"/>
  <c r="V197" i="7"/>
  <c r="V196" i="7" s="1"/>
  <c r="V195" i="7" s="1"/>
  <c r="V193" i="7" s="1"/>
  <c r="AI236" i="7"/>
  <c r="AI235" i="7" s="1"/>
  <c r="AI234" i="7" s="1"/>
  <c r="AJ83" i="6"/>
  <c r="AI149" i="6"/>
  <c r="AI147" i="6" s="1"/>
  <c r="AJ249" i="9"/>
  <c r="X95" i="7"/>
  <c r="X91" i="7" s="1"/>
  <c r="X90" i="7" s="1"/>
  <c r="X69" i="6"/>
  <c r="X65" i="6" s="1"/>
  <c r="AI138" i="7"/>
  <c r="AJ138" i="7"/>
  <c r="AH138" i="7"/>
  <c r="AH160" i="12"/>
  <c r="AJ91" i="5"/>
  <c r="AH25" i="12"/>
  <c r="AH249" i="9"/>
  <c r="X211" i="7"/>
  <c r="X210" i="7" s="1"/>
  <c r="X209" i="7" s="1"/>
  <c r="AH249" i="11"/>
  <c r="AI249" i="11"/>
  <c r="AJ81" i="13"/>
  <c r="AI81" i="13"/>
  <c r="AI197" i="5"/>
  <c r="AI196" i="5" s="1"/>
  <c r="AI195" i="5" s="1"/>
  <c r="D52" i="8"/>
  <c r="F52" i="8" s="1"/>
  <c r="M52" i="8" s="1"/>
  <c r="M51" i="8" s="1"/>
  <c r="AI187" i="6"/>
  <c r="AI185" i="6" s="1"/>
  <c r="F48" i="7"/>
  <c r="AI249" i="7"/>
  <c r="AH249" i="7"/>
  <c r="AJ249" i="7"/>
  <c r="BN26" i="7"/>
  <c r="AJ83" i="5"/>
  <c r="AH227" i="5"/>
  <c r="AJ172" i="5"/>
  <c r="X20" i="6"/>
  <c r="X16" i="6" s="1"/>
  <c r="AI27" i="7"/>
  <c r="AJ19" i="6"/>
  <c r="M52" i="7"/>
  <c r="M51" i="7" s="1"/>
  <c r="N51" i="7"/>
  <c r="M71" i="7"/>
  <c r="M69" i="7" s="1"/>
  <c r="G29" i="7"/>
  <c r="BP28" i="6"/>
  <c r="BP25" i="6" s="1"/>
  <c r="BJ12" i="6" s="1"/>
  <c r="AH114" i="6"/>
  <c r="AI83" i="5"/>
  <c r="AH96" i="6"/>
  <c r="X43" i="5"/>
  <c r="X14" i="5" s="1"/>
  <c r="AH19" i="6"/>
  <c r="F51" i="7"/>
  <c r="AS22" i="15"/>
  <c r="AX22" i="15" s="1"/>
  <c r="AZ22" i="15" s="1"/>
  <c r="V91" i="7"/>
  <c r="V90" i="7" s="1"/>
  <c r="AH176" i="5"/>
  <c r="D51" i="7"/>
  <c r="N35" i="5"/>
  <c r="X95" i="8"/>
  <c r="AJ95" i="8" s="1"/>
  <c r="AJ57" i="5"/>
  <c r="AI211" i="6"/>
  <c r="AI210" i="6" s="1"/>
  <c r="AI209" i="6" s="1"/>
  <c r="AJ235" i="5"/>
  <c r="AJ234" i="5" s="1"/>
  <c r="F69" i="7"/>
  <c r="AV22" i="11"/>
  <c r="AB79" i="11"/>
  <c r="AD79" i="11" s="1"/>
  <c r="AB79" i="12" s="1"/>
  <c r="AD79" i="12" s="1"/>
  <c r="AH235" i="5"/>
  <c r="AH234" i="5" s="1"/>
  <c r="AI227" i="5"/>
  <c r="X91" i="6"/>
  <c r="X90" i="6" s="1"/>
  <c r="X157" i="7"/>
  <c r="X155" i="7" s="1"/>
  <c r="X145" i="7" s="1"/>
  <c r="N14" i="7"/>
  <c r="X61" i="12"/>
  <c r="AI61" i="12" s="1"/>
  <c r="X61" i="14"/>
  <c r="AJ61" i="14" s="1"/>
  <c r="X61" i="11"/>
  <c r="AI61" i="11" s="1"/>
  <c r="AH164" i="7"/>
  <c r="AH157" i="7" s="1"/>
  <c r="AH155" i="7" s="1"/>
  <c r="AH95" i="6"/>
  <c r="AJ95" i="6"/>
  <c r="AI95" i="6"/>
  <c r="AE239" i="7"/>
  <c r="AG239" i="7" s="1"/>
  <c r="AJ239" i="6"/>
  <c r="AJ235" i="6" s="1"/>
  <c r="AJ234" i="6" s="1"/>
  <c r="W70" i="11"/>
  <c r="W69" i="10"/>
  <c r="W65" i="10" s="1"/>
  <c r="X70" i="10"/>
  <c r="AI70" i="10" s="1"/>
  <c r="X179" i="7"/>
  <c r="V179" i="8"/>
  <c r="V61" i="16"/>
  <c r="X61" i="16" s="1"/>
  <c r="X61" i="15"/>
  <c r="Y68" i="10"/>
  <c r="AA68" i="10" s="1"/>
  <c r="AH68" i="9"/>
  <c r="AG206" i="7"/>
  <c r="F404" i="24" s="1"/>
  <c r="AE205" i="7"/>
  <c r="AB117" i="8"/>
  <c r="AD114" i="7"/>
  <c r="AJ237" i="7"/>
  <c r="M10" i="6"/>
  <c r="BD17" i="6"/>
  <c r="BD10" i="6" s="1"/>
  <c r="BD9" i="6" s="1"/>
  <c r="BD8" i="6" s="1"/>
  <c r="AE232" i="6"/>
  <c r="AI91" i="6"/>
  <c r="AH185" i="6"/>
  <c r="AI91" i="5"/>
  <c r="I57" i="6"/>
  <c r="AI164" i="7"/>
  <c r="AH94" i="6"/>
  <c r="E82" i="8"/>
  <c r="E81" i="7"/>
  <c r="V200" i="8"/>
  <c r="X200" i="7"/>
  <c r="V95" i="10"/>
  <c r="X95" i="9"/>
  <c r="AJ215" i="7"/>
  <c r="AE215" i="8"/>
  <c r="AG215" i="8" s="1"/>
  <c r="AB236" i="8"/>
  <c r="AD235" i="7"/>
  <c r="AD234" i="7" s="1"/>
  <c r="AW14" i="6"/>
  <c r="AI211" i="5"/>
  <c r="AI210" i="5" s="1"/>
  <c r="AI209" i="5" s="1"/>
  <c r="AH91" i="5"/>
  <c r="AH240" i="15"/>
  <c r="AR25" i="5"/>
  <c r="AW25" i="5" s="1"/>
  <c r="AI200" i="6"/>
  <c r="V19" i="8"/>
  <c r="X19" i="7"/>
  <c r="X170" i="5"/>
  <c r="AI27" i="6"/>
  <c r="AJ27" i="6"/>
  <c r="AI164" i="8"/>
  <c r="AH164" i="8"/>
  <c r="AB170" i="6"/>
  <c r="AJ48" i="7"/>
  <c r="AI48" i="7"/>
  <c r="AH48" i="7"/>
  <c r="AH230" i="6"/>
  <c r="AH227" i="6" s="1"/>
  <c r="AI230" i="6"/>
  <c r="AI227" i="6" s="1"/>
  <c r="AI220" i="6" s="1"/>
  <c r="AJ230" i="6"/>
  <c r="AJ227" i="6" s="1"/>
  <c r="AJ220" i="6" s="1"/>
  <c r="X227" i="6"/>
  <c r="X220" i="6" s="1"/>
  <c r="BN30" i="6" s="1"/>
  <c r="BH14" i="6" s="1"/>
  <c r="AH164" i="9"/>
  <c r="AI164" i="9"/>
  <c r="AH25" i="13"/>
  <c r="X37" i="7"/>
  <c r="AI37" i="7" s="1"/>
  <c r="AH49" i="6"/>
  <c r="W110" i="5"/>
  <c r="N13" i="6"/>
  <c r="N10" i="6" s="1"/>
  <c r="X145" i="5"/>
  <c r="AQ24" i="5"/>
  <c r="AV24" i="5" s="1"/>
  <c r="X37" i="8"/>
  <c r="AI37" i="8" s="1"/>
  <c r="AI81" i="6"/>
  <c r="AV22" i="6"/>
  <c r="AJ211" i="5"/>
  <c r="AJ210" i="5" s="1"/>
  <c r="AJ209" i="5" s="1"/>
  <c r="AI44" i="6"/>
  <c r="M22" i="5"/>
  <c r="AH49" i="5"/>
  <c r="W193" i="8"/>
  <c r="AH222" i="5"/>
  <c r="AJ73" i="6"/>
  <c r="AI61" i="6"/>
  <c r="AI57" i="6" s="1"/>
  <c r="AI27" i="9"/>
  <c r="AJ27" i="9"/>
  <c r="P128" i="8"/>
  <c r="P126" i="8" s="1"/>
  <c r="P130" i="8" s="1"/>
  <c r="Q128" i="8"/>
  <c r="Q126" i="8" s="1"/>
  <c r="Q130" i="8" s="1"/>
  <c r="M35" i="5"/>
  <c r="AJ222" i="5"/>
  <c r="X235" i="7"/>
  <c r="X234" i="7" s="1"/>
  <c r="M82" i="6"/>
  <c r="M81" i="6" s="1"/>
  <c r="BP15" i="5"/>
  <c r="BJ10" i="5" s="1"/>
  <c r="AI73" i="6"/>
  <c r="W212" i="13"/>
  <c r="X212" i="12"/>
  <c r="AI212" i="12" s="1"/>
  <c r="F67" i="11"/>
  <c r="M67" i="11" s="1"/>
  <c r="AJ149" i="6"/>
  <c r="AJ147" i="6" s="1"/>
  <c r="X90" i="5"/>
  <c r="X63" i="5" s="1"/>
  <c r="BO17" i="6"/>
  <c r="AJ172" i="6"/>
  <c r="AH211" i="6"/>
  <c r="AH210" i="6" s="1"/>
  <c r="AH209" i="6" s="1"/>
  <c r="AH48" i="9"/>
  <c r="AJ48" i="9"/>
  <c r="AI48" i="9"/>
  <c r="AI189" i="8"/>
  <c r="AH189" i="8"/>
  <c r="X57" i="6"/>
  <c r="AI179" i="6"/>
  <c r="AI176" i="6" s="1"/>
  <c r="AJ179" i="6"/>
  <c r="AH179" i="6"/>
  <c r="AH176" i="6" s="1"/>
  <c r="W24" i="8"/>
  <c r="W20" i="8" s="1"/>
  <c r="W16" i="8" s="1"/>
  <c r="X24" i="7"/>
  <c r="AH204" i="6"/>
  <c r="AH197" i="6" s="1"/>
  <c r="AH196" i="6" s="1"/>
  <c r="AH195" i="6" s="1"/>
  <c r="AI204" i="6"/>
  <c r="AJ204" i="6"/>
  <c r="AJ78" i="6"/>
  <c r="AH78" i="6"/>
  <c r="AH69" i="6" s="1"/>
  <c r="AI78" i="6"/>
  <c r="BP24" i="5"/>
  <c r="BP22" i="5" s="1"/>
  <c r="BJ11" i="5" s="1"/>
  <c r="AJ114" i="6"/>
  <c r="AI114" i="5"/>
  <c r="M44" i="6"/>
  <c r="M42" i="6" s="1"/>
  <c r="N44" i="6"/>
  <c r="N42" i="6" s="1"/>
  <c r="F42" i="6"/>
  <c r="AQ10" i="6" s="1"/>
  <c r="AE22" i="7"/>
  <c r="AG22" i="7" s="1"/>
  <c r="AJ22" i="6"/>
  <c r="V204" i="8"/>
  <c r="X204" i="7"/>
  <c r="V78" i="8"/>
  <c r="X78" i="7"/>
  <c r="D82" i="8"/>
  <c r="D81" i="7"/>
  <c r="AV7" i="5"/>
  <c r="V172" i="8"/>
  <c r="BC17" i="6"/>
  <c r="W20" i="7"/>
  <c r="W16" i="7" s="1"/>
  <c r="AI44" i="5"/>
  <c r="AZ22" i="12"/>
  <c r="AJ135" i="6"/>
  <c r="AI135" i="6"/>
  <c r="AH135" i="6"/>
  <c r="AH61" i="7"/>
  <c r="AJ61" i="7"/>
  <c r="AI61" i="7"/>
  <c r="W84" i="9"/>
  <c r="W83" i="9" s="1"/>
  <c r="X84" i="8"/>
  <c r="E46" i="8"/>
  <c r="E45" i="7"/>
  <c r="V107" i="8"/>
  <c r="X107" i="7"/>
  <c r="V105" i="7"/>
  <c r="V104" i="7" s="1"/>
  <c r="AJ38" i="6"/>
  <c r="AI38" i="6"/>
  <c r="AH38" i="6"/>
  <c r="F46" i="7"/>
  <c r="E75" i="8"/>
  <c r="AH104" i="6"/>
  <c r="W63" i="7"/>
  <c r="AI61" i="9"/>
  <c r="AJ61" i="9"/>
  <c r="D74" i="9"/>
  <c r="D72" i="9" s="1"/>
  <c r="F74" i="8"/>
  <c r="N74" i="8" s="1"/>
  <c r="D44" i="8"/>
  <c r="F44" i="7"/>
  <c r="F13" i="7"/>
  <c r="M13" i="7" s="1"/>
  <c r="D13" i="8"/>
  <c r="W236" i="9"/>
  <c r="X236" i="8"/>
  <c r="V38" i="8"/>
  <c r="V35" i="8" s="1"/>
  <c r="X38" i="7"/>
  <c r="N46" i="6"/>
  <c r="F45" i="6"/>
  <c r="M46" i="6"/>
  <c r="M45" i="6" s="1"/>
  <c r="F10" i="6"/>
  <c r="J21" i="6"/>
  <c r="J19" i="6" s="1"/>
  <c r="J17" i="6" s="1"/>
  <c r="J8" i="6" s="1"/>
  <c r="J126" i="6" s="1"/>
  <c r="J130" i="6" s="1"/>
  <c r="V180" i="9"/>
  <c r="X180" i="8"/>
  <c r="D58" i="11"/>
  <c r="F58" i="10"/>
  <c r="N58" i="10" s="1"/>
  <c r="D68" i="8"/>
  <c r="D66" i="7"/>
  <c r="F68" i="7"/>
  <c r="F66" i="7" s="1"/>
  <c r="AU7" i="5"/>
  <c r="V176" i="8"/>
  <c r="AB95" i="16"/>
  <c r="AD95" i="16" s="1"/>
  <c r="AJ176" i="5"/>
  <c r="M78" i="6"/>
  <c r="AI222" i="5"/>
  <c r="AI220" i="5" s="1"/>
  <c r="AI138" i="10"/>
  <c r="AH138" i="10"/>
  <c r="E33" i="9"/>
  <c r="F33" i="8"/>
  <c r="F32" i="8" s="1"/>
  <c r="E32" i="8"/>
  <c r="N37" i="6"/>
  <c r="N35" i="6" s="1"/>
  <c r="F35" i="6"/>
  <c r="M37" i="6"/>
  <c r="M35" i="6" s="1"/>
  <c r="AJ75" i="9"/>
  <c r="AI176" i="5"/>
  <c r="N29" i="5"/>
  <c r="F29" i="6"/>
  <c r="AA110" i="5"/>
  <c r="BN26" i="8"/>
  <c r="F48" i="8"/>
  <c r="AH81" i="6"/>
  <c r="AJ48" i="8"/>
  <c r="AI48" i="8"/>
  <c r="AH48" i="8"/>
  <c r="AJ48" i="10"/>
  <c r="AH48" i="10"/>
  <c r="AI48" i="10"/>
  <c r="V124" i="10"/>
  <c r="X124" i="9"/>
  <c r="AH124" i="9" s="1"/>
  <c r="D37" i="8"/>
  <c r="F37" i="7"/>
  <c r="N37" i="7" s="1"/>
  <c r="V37" i="10"/>
  <c r="X37" i="9"/>
  <c r="D56" i="8"/>
  <c r="D54" i="7"/>
  <c r="F56" i="7"/>
  <c r="BP25" i="5"/>
  <c r="BJ12" i="5" s="1"/>
  <c r="X59" i="12"/>
  <c r="AI59" i="12" s="1"/>
  <c r="AH48" i="12"/>
  <c r="AI25" i="13"/>
  <c r="AJ185" i="6"/>
  <c r="AH83" i="5"/>
  <c r="AH35" i="5"/>
  <c r="AE10" i="5"/>
  <c r="AE8" i="5" s="1"/>
  <c r="U110" i="16"/>
  <c r="AJ49" i="6"/>
  <c r="AZ7" i="5"/>
  <c r="BN31" i="6"/>
  <c r="BH15" i="6" s="1"/>
  <c r="I28" i="6"/>
  <c r="AR9" i="6" s="1"/>
  <c r="W12" i="5"/>
  <c r="AJ138" i="10"/>
  <c r="AZ22" i="14"/>
  <c r="AI249" i="8"/>
  <c r="AJ249" i="8"/>
  <c r="AH249" i="8"/>
  <c r="M68" i="6"/>
  <c r="M66" i="6" s="1"/>
  <c r="N68" i="6"/>
  <c r="N66" i="6" s="1"/>
  <c r="N74" i="7"/>
  <c r="M74" i="7"/>
  <c r="M72" i="7" s="1"/>
  <c r="E21" i="6"/>
  <c r="E19" i="6" s="1"/>
  <c r="E17" i="6" s="1"/>
  <c r="E8" i="6" s="1"/>
  <c r="N25" i="6"/>
  <c r="AQ16" i="5"/>
  <c r="AV16" i="5" s="1"/>
  <c r="AI94" i="7"/>
  <c r="AH94" i="7"/>
  <c r="AH94" i="9"/>
  <c r="AI94" i="9"/>
  <c r="AI94" i="10"/>
  <c r="AH94" i="10"/>
  <c r="AI94" i="8"/>
  <c r="AH94" i="8"/>
  <c r="BN14" i="5"/>
  <c r="BH9" i="5" s="1"/>
  <c r="AV22" i="14"/>
  <c r="V14" i="6"/>
  <c r="AD14" i="5"/>
  <c r="AD12" i="5" s="1"/>
  <c r="D65" i="23" s="1"/>
  <c r="D62" i="24" s="1"/>
  <c r="BP13" i="5"/>
  <c r="BJ8" i="5" s="1"/>
  <c r="AI23" i="12"/>
  <c r="AJ207" i="9"/>
  <c r="BR28" i="16"/>
  <c r="BR25" i="16" s="1"/>
  <c r="BQ25" i="5"/>
  <c r="BK12" i="5" s="1"/>
  <c r="AJ197" i="5"/>
  <c r="AJ196" i="5" s="1"/>
  <c r="AJ195" i="5" s="1"/>
  <c r="AB12" i="6"/>
  <c r="AG110" i="5"/>
  <c r="AS26" i="5" s="1"/>
  <c r="AX26" i="5" s="1"/>
  <c r="AJ149" i="5"/>
  <c r="AJ147" i="5" s="1"/>
  <c r="U110" i="6"/>
  <c r="V110" i="5"/>
  <c r="C42" i="20"/>
  <c r="X112" i="5"/>
  <c r="W110" i="6"/>
  <c r="BO15" i="5"/>
  <c r="BI10" i="5" s="1"/>
  <c r="BN16" i="5"/>
  <c r="AH104" i="5"/>
  <c r="AA63" i="6"/>
  <c r="U12" i="6"/>
  <c r="AS25" i="5"/>
  <c r="AX25" i="5" s="1"/>
  <c r="V138" i="16"/>
  <c r="X138" i="16" s="1"/>
  <c r="AJ138" i="16" s="1"/>
  <c r="X138" i="15"/>
  <c r="J55" i="8"/>
  <c r="L54" i="7"/>
  <c r="AQ29" i="5"/>
  <c r="AH197" i="5"/>
  <c r="AH196" i="5" s="1"/>
  <c r="AH195" i="5" s="1"/>
  <c r="U110" i="9"/>
  <c r="M29" i="5"/>
  <c r="AJ44" i="5"/>
  <c r="AH211" i="5"/>
  <c r="AH210" i="5" s="1"/>
  <c r="AH209" i="5" s="1"/>
  <c r="AI27" i="10"/>
  <c r="AJ27" i="10"/>
  <c r="AI27" i="8"/>
  <c r="AJ27" i="8"/>
  <c r="J83" i="7"/>
  <c r="L81" i="6"/>
  <c r="AX14" i="6" s="1"/>
  <c r="J47" i="7"/>
  <c r="L45" i="6"/>
  <c r="N47" i="6"/>
  <c r="I37" i="7"/>
  <c r="G35" i="7"/>
  <c r="J49" i="7"/>
  <c r="L48" i="6"/>
  <c r="N49" i="6"/>
  <c r="N48" i="6" s="1"/>
  <c r="AB97" i="7"/>
  <c r="AI97" i="6"/>
  <c r="AI96" i="6" s="1"/>
  <c r="AD96" i="6"/>
  <c r="AD90" i="6" s="1"/>
  <c r="AD190" i="7"/>
  <c r="AB187" i="7"/>
  <c r="AB185" i="7" s="1"/>
  <c r="J77" i="7"/>
  <c r="L75" i="6"/>
  <c r="E311" i="22" s="1"/>
  <c r="N77" i="6"/>
  <c r="N75" i="6" s="1"/>
  <c r="J33" i="7"/>
  <c r="AX9" i="6"/>
  <c r="L32" i="6"/>
  <c r="L28" i="6" s="1"/>
  <c r="AS9" i="6" s="1"/>
  <c r="N33" i="6"/>
  <c r="N32" i="6" s="1"/>
  <c r="M80" i="6"/>
  <c r="N80" i="6"/>
  <c r="AD142" i="7"/>
  <c r="AB141" i="7"/>
  <c r="J61" i="7"/>
  <c r="L60" i="6"/>
  <c r="E187" i="22" s="1"/>
  <c r="N61" i="6"/>
  <c r="E44" i="11"/>
  <c r="E42" i="10"/>
  <c r="AH81" i="8"/>
  <c r="AJ81" i="8"/>
  <c r="AI81" i="8"/>
  <c r="U110" i="13"/>
  <c r="AI211" i="7"/>
  <c r="AI210" i="7" s="1"/>
  <c r="AI209" i="7" s="1"/>
  <c r="U10" i="5"/>
  <c r="U258" i="5" s="1"/>
  <c r="BP29" i="5"/>
  <c r="BJ13" i="5" s="1"/>
  <c r="AI147" i="5"/>
  <c r="AI157" i="6"/>
  <c r="AI155" i="6" s="1"/>
  <c r="E68" i="9"/>
  <c r="E66" i="8"/>
  <c r="N31" i="6"/>
  <c r="N29" i="6" s="1"/>
  <c r="M31" i="6"/>
  <c r="M29" i="6" s="1"/>
  <c r="AI25" i="9"/>
  <c r="AH25" i="9"/>
  <c r="AH37" i="6"/>
  <c r="AI37" i="6"/>
  <c r="AJ37" i="6"/>
  <c r="W230" i="8"/>
  <c r="W227" i="7"/>
  <c r="W220" i="7" s="1"/>
  <c r="X230" i="7"/>
  <c r="E62" i="8"/>
  <c r="E60" i="7"/>
  <c r="V60" i="8"/>
  <c r="V58" i="7"/>
  <c r="V57" i="7" s="1"/>
  <c r="X60" i="7"/>
  <c r="D80" i="8"/>
  <c r="D78" i="8" s="1"/>
  <c r="F78" i="8" s="1"/>
  <c r="F80" i="7"/>
  <c r="AB124" i="7"/>
  <c r="AI124" i="6"/>
  <c r="AD123" i="6"/>
  <c r="AI138" i="8"/>
  <c r="AJ138" i="8"/>
  <c r="AH138" i="8"/>
  <c r="W60" i="11"/>
  <c r="W58" i="10"/>
  <c r="W57" i="10" s="1"/>
  <c r="AD228" i="8"/>
  <c r="AB227" i="8"/>
  <c r="AB220" i="8" s="1"/>
  <c r="W110" i="7"/>
  <c r="AI207" i="11"/>
  <c r="AI157" i="5"/>
  <c r="AI155" i="5" s="1"/>
  <c r="AH44" i="5"/>
  <c r="AJ114" i="5"/>
  <c r="N55" i="7"/>
  <c r="M62" i="6"/>
  <c r="M60" i="6" s="1"/>
  <c r="F60" i="6"/>
  <c r="N62" i="6"/>
  <c r="AB173" i="7"/>
  <c r="AD172" i="6"/>
  <c r="AD170" i="6" s="1"/>
  <c r="E257" i="23" s="1"/>
  <c r="E248" i="24" s="1"/>
  <c r="AI173" i="6"/>
  <c r="AI172" i="6" s="1"/>
  <c r="J59" i="7"/>
  <c r="L57" i="6"/>
  <c r="Y60" i="7"/>
  <c r="AH60" i="6"/>
  <c r="AH58" i="6" s="1"/>
  <c r="AH57" i="6" s="1"/>
  <c r="AA58" i="6"/>
  <c r="AA57" i="6" s="1"/>
  <c r="BO13" i="6" s="1"/>
  <c r="D62" i="8"/>
  <c r="F62" i="7"/>
  <c r="D60" i="7"/>
  <c r="L79" i="8"/>
  <c r="J79" i="9" s="1"/>
  <c r="J78" i="8"/>
  <c r="L78" i="8" s="1"/>
  <c r="G342" i="22" s="1"/>
  <c r="L67" i="7"/>
  <c r="J66" i="7"/>
  <c r="M56" i="6"/>
  <c r="M54" i="6" s="1"/>
  <c r="N56" i="6"/>
  <c r="N54" i="6" s="1"/>
  <c r="F54" i="6"/>
  <c r="AH138" i="14"/>
  <c r="AI138" i="14"/>
  <c r="AJ138" i="14"/>
  <c r="AE142" i="9"/>
  <c r="AG141" i="8"/>
  <c r="G187" i="24" s="1"/>
  <c r="AD150" i="7"/>
  <c r="AB149" i="7"/>
  <c r="AB147" i="7" s="1"/>
  <c r="L51" i="7"/>
  <c r="J53" i="8"/>
  <c r="AA126" i="7"/>
  <c r="Y123" i="7"/>
  <c r="L43" i="7"/>
  <c r="J42" i="7"/>
  <c r="L73" i="7"/>
  <c r="J72" i="7"/>
  <c r="Y116" i="9"/>
  <c r="AH116" i="8"/>
  <c r="G76" i="10"/>
  <c r="AI25" i="10"/>
  <c r="AJ25" i="10"/>
  <c r="AH25" i="10"/>
  <c r="L62" i="8"/>
  <c r="Y150" i="7"/>
  <c r="AA149" i="6"/>
  <c r="AA147" i="6" s="1"/>
  <c r="AH150" i="6"/>
  <c r="AH149" i="6" s="1"/>
  <c r="AH147" i="6" s="1"/>
  <c r="AA178" i="8"/>
  <c r="AH178" i="8" s="1"/>
  <c r="Y176" i="8"/>
  <c r="I82" i="8"/>
  <c r="G81" i="8"/>
  <c r="I58" i="7"/>
  <c r="M58" i="7" s="1"/>
  <c r="M57" i="7" s="1"/>
  <c r="G57" i="7"/>
  <c r="N58" i="7"/>
  <c r="X232" i="5"/>
  <c r="BN29" i="5" s="1"/>
  <c r="BH13" i="5" s="1"/>
  <c r="Y173" i="7"/>
  <c r="AA172" i="6"/>
  <c r="AA170" i="6" s="1"/>
  <c r="AH173" i="6"/>
  <c r="AH172" i="6" s="1"/>
  <c r="E31" i="8"/>
  <c r="E29" i="7"/>
  <c r="E28" i="7" s="1"/>
  <c r="F31" i="7"/>
  <c r="I33" i="7"/>
  <c r="BD13" i="7" s="1"/>
  <c r="G32" i="7"/>
  <c r="E37" i="9"/>
  <c r="E35" i="8"/>
  <c r="AH157" i="5"/>
  <c r="AH155" i="5" s="1"/>
  <c r="AA212" i="8"/>
  <c r="Y99" i="8"/>
  <c r="AA96" i="7"/>
  <c r="AA90" i="7" s="1"/>
  <c r="AH99" i="7"/>
  <c r="AH96" i="7" s="1"/>
  <c r="AJ24" i="6"/>
  <c r="AH24" i="6"/>
  <c r="AH20" i="6" s="1"/>
  <c r="AI24" i="6"/>
  <c r="M82" i="7"/>
  <c r="M81" i="7" s="1"/>
  <c r="N82" i="7"/>
  <c r="I77" i="8"/>
  <c r="M77" i="8" s="1"/>
  <c r="G75" i="8"/>
  <c r="Y230" i="8"/>
  <c r="AA227" i="7"/>
  <c r="AA220" i="7" s="1"/>
  <c r="AA106" i="7"/>
  <c r="Y105" i="7"/>
  <c r="Y104" i="7" s="1"/>
  <c r="I70" i="9"/>
  <c r="G69" i="9"/>
  <c r="W106" i="12"/>
  <c r="W105" i="11"/>
  <c r="W104" i="11" s="1"/>
  <c r="X106" i="11"/>
  <c r="AI25" i="11"/>
  <c r="AJ25" i="11"/>
  <c r="AH25" i="11"/>
  <c r="L50" i="8"/>
  <c r="Y45" i="8"/>
  <c r="AA44" i="7"/>
  <c r="AA43" i="7" s="1"/>
  <c r="V190" i="8"/>
  <c r="X190" i="7"/>
  <c r="V187" i="7"/>
  <c r="V185" i="7" s="1"/>
  <c r="V170" i="7" s="1"/>
  <c r="I64" i="9"/>
  <c r="G63" i="9"/>
  <c r="AI61" i="8"/>
  <c r="AJ61" i="8"/>
  <c r="N58" i="6"/>
  <c r="N57" i="6" s="1"/>
  <c r="M58" i="6"/>
  <c r="M57" i="6" s="1"/>
  <c r="W173" i="9"/>
  <c r="W172" i="8"/>
  <c r="W170" i="8" s="1"/>
  <c r="X173" i="8"/>
  <c r="AJ173" i="8" s="1"/>
  <c r="AJ172" i="8" s="1"/>
  <c r="V225" i="8"/>
  <c r="X225" i="7"/>
  <c r="V222" i="7"/>
  <c r="V220" i="7" s="1"/>
  <c r="BC10" i="5"/>
  <c r="BC9" i="5" s="1"/>
  <c r="BC8" i="5" s="1"/>
  <c r="BC22" i="5" s="1"/>
  <c r="AA12" i="5"/>
  <c r="D64" i="23" s="1"/>
  <c r="BK8" i="5"/>
  <c r="U12" i="11"/>
  <c r="AU22" i="6"/>
  <c r="AZ22" i="6"/>
  <c r="AY22" i="10"/>
  <c r="BN12" i="5"/>
  <c r="BN9" i="5" s="1"/>
  <c r="U12" i="16"/>
  <c r="U12" i="8"/>
  <c r="U12" i="7"/>
  <c r="AG12" i="5"/>
  <c r="D63" i="24" s="1"/>
  <c r="U12" i="15"/>
  <c r="Z10" i="5"/>
  <c r="Z8" i="5" s="1"/>
  <c r="V12" i="5"/>
  <c r="F37" i="20"/>
  <c r="F32" i="20" s="1"/>
  <c r="F31" i="20" s="1"/>
  <c r="AF10" i="5"/>
  <c r="AF8" i="5" s="1"/>
  <c r="AL10" i="5"/>
  <c r="AL8" i="5" s="1"/>
  <c r="U12" i="12"/>
  <c r="C35" i="20"/>
  <c r="C34" i="20"/>
  <c r="AQ23" i="5"/>
  <c r="AY23" i="5" s="1"/>
  <c r="V160" i="14"/>
  <c r="X160" i="14" s="1"/>
  <c r="AI160" i="13"/>
  <c r="U110" i="7"/>
  <c r="BN17" i="5"/>
  <c r="U110" i="14"/>
  <c r="AC10" i="5"/>
  <c r="AC8" i="5" s="1"/>
  <c r="BN16" i="6"/>
  <c r="U110" i="11"/>
  <c r="U110" i="8"/>
  <c r="BR15" i="16"/>
  <c r="C43" i="20"/>
  <c r="X123" i="7"/>
  <c r="AH124" i="7"/>
  <c r="AH114" i="5"/>
  <c r="U110" i="15"/>
  <c r="AM10" i="5"/>
  <c r="AM8" i="5" s="1"/>
  <c r="BQ8" i="5"/>
  <c r="BQ7" i="5" s="1"/>
  <c r="V63" i="6"/>
  <c r="AE90" i="6"/>
  <c r="AE63" i="6" s="1"/>
  <c r="G21" i="6"/>
  <c r="G19" i="6" s="1"/>
  <c r="G17" i="6" s="1"/>
  <c r="G8" i="6" s="1"/>
  <c r="G126" i="6" s="1"/>
  <c r="G130" i="6" s="1"/>
  <c r="BR13" i="16"/>
  <c r="BR8" i="16" s="1"/>
  <c r="X75" i="11"/>
  <c r="AH75" i="11" s="1"/>
  <c r="AJ51" i="7"/>
  <c r="AH51" i="7"/>
  <c r="AH49" i="7" s="1"/>
  <c r="AI51" i="7"/>
  <c r="AI49" i="7" s="1"/>
  <c r="X49" i="7"/>
  <c r="O30" i="20"/>
  <c r="AF10" i="10"/>
  <c r="AF8" i="10" s="1"/>
  <c r="U12" i="10"/>
  <c r="AI235" i="5"/>
  <c r="AI234" i="5" s="1"/>
  <c r="AI25" i="16"/>
  <c r="AH39" i="7"/>
  <c r="AJ39" i="7"/>
  <c r="Y59" i="11"/>
  <c r="AH59" i="10"/>
  <c r="W223" i="10"/>
  <c r="W222" i="9"/>
  <c r="AI143" i="8"/>
  <c r="AJ143" i="8"/>
  <c r="BP14" i="6"/>
  <c r="BJ9" i="6" s="1"/>
  <c r="AL10" i="8"/>
  <c r="AL8" i="8" s="1"/>
  <c r="W98" i="13"/>
  <c r="W98" i="14" s="1"/>
  <c r="M61" i="8"/>
  <c r="AH98" i="12"/>
  <c r="AH25" i="16"/>
  <c r="Z258" i="11"/>
  <c r="X25" i="15"/>
  <c r="AE110" i="6"/>
  <c r="AH141" i="7"/>
  <c r="AA223" i="8"/>
  <c r="Y222" i="8"/>
  <c r="Y177" i="11"/>
  <c r="BO23" i="10"/>
  <c r="AB143" i="12"/>
  <c r="W93" i="10"/>
  <c r="W91" i="9"/>
  <c r="W90" i="9" s="1"/>
  <c r="X93" i="9"/>
  <c r="AJ93" i="9" s="1"/>
  <c r="E55" i="10"/>
  <c r="E54" i="9"/>
  <c r="D73" i="10"/>
  <c r="F73" i="9"/>
  <c r="Y215" i="11"/>
  <c r="Y115" i="11"/>
  <c r="AA52" i="8"/>
  <c r="Y49" i="8"/>
  <c r="E73" i="10"/>
  <c r="E72" i="9"/>
  <c r="AH25" i="14"/>
  <c r="AJ25" i="14"/>
  <c r="AI86" i="8"/>
  <c r="AH86" i="8"/>
  <c r="E49" i="10"/>
  <c r="E48" i="9"/>
  <c r="I50" i="8"/>
  <c r="G48" i="8"/>
  <c r="AI59" i="11"/>
  <c r="M59" i="8"/>
  <c r="Q31" i="20"/>
  <c r="Q30" i="20" s="1"/>
  <c r="Q56" i="20" s="1"/>
  <c r="X75" i="10"/>
  <c r="AH75" i="10" s="1"/>
  <c r="U110" i="10"/>
  <c r="AC10" i="6"/>
  <c r="AC8" i="6" s="1"/>
  <c r="Y198" i="12"/>
  <c r="AA198" i="12" s="1"/>
  <c r="W115" i="10"/>
  <c r="W114" i="9"/>
  <c r="X115" i="9"/>
  <c r="E79" i="10"/>
  <c r="E78" i="9"/>
  <c r="V223" i="10"/>
  <c r="X223" i="9"/>
  <c r="Y229" i="11"/>
  <c r="AA188" i="8"/>
  <c r="Y187" i="8"/>
  <c r="Y185" i="8" s="1"/>
  <c r="AA93" i="8"/>
  <c r="Y91" i="8"/>
  <c r="AJ71" i="7"/>
  <c r="AI71" i="7"/>
  <c r="W86" i="10"/>
  <c r="X86" i="9"/>
  <c r="D67" i="13"/>
  <c r="F67" i="12"/>
  <c r="AV22" i="10"/>
  <c r="AZ22" i="10"/>
  <c r="AU22" i="10"/>
  <c r="W177" i="10"/>
  <c r="W176" i="9"/>
  <c r="W215" i="10"/>
  <c r="W211" i="9"/>
  <c r="W210" i="9" s="1"/>
  <c r="W209" i="9" s="1"/>
  <c r="X215" i="9"/>
  <c r="M67" i="10"/>
  <c r="AE173" i="9"/>
  <c r="AG172" i="8"/>
  <c r="AJ25" i="16"/>
  <c r="U12" i="14"/>
  <c r="R54" i="20"/>
  <c r="AR24" i="6"/>
  <c r="AW24" i="6" s="1"/>
  <c r="AI114" i="6"/>
  <c r="W96" i="12"/>
  <c r="AA143" i="8"/>
  <c r="AH143" i="8" s="1"/>
  <c r="Y141" i="8"/>
  <c r="Y47" i="11"/>
  <c r="AH47" i="10"/>
  <c r="W63" i="8"/>
  <c r="W238" i="10"/>
  <c r="W198" i="10"/>
  <c r="W197" i="9"/>
  <c r="W196" i="9" s="1"/>
  <c r="W195" i="9" s="1"/>
  <c r="X198" i="9"/>
  <c r="I44" i="8"/>
  <c r="G42" i="8"/>
  <c r="W229" i="12"/>
  <c r="V71" i="9"/>
  <c r="X71" i="8"/>
  <c r="D55" i="9"/>
  <c r="F55" i="8"/>
  <c r="W143" i="10"/>
  <c r="W141" i="9"/>
  <c r="X143" i="9"/>
  <c r="AJ143" i="9" s="1"/>
  <c r="D61" i="10"/>
  <c r="F61" i="9"/>
  <c r="K52" i="20"/>
  <c r="K49" i="20" s="1"/>
  <c r="BQ25" i="10"/>
  <c r="BK12" i="10" s="1"/>
  <c r="H126" i="7"/>
  <c r="H130" i="7" s="1"/>
  <c r="F21" i="5"/>
  <c r="F19" i="5" s="1"/>
  <c r="F17" i="5" s="1"/>
  <c r="F8" i="5" s="1"/>
  <c r="AQ9" i="5"/>
  <c r="AV9" i="5" s="1"/>
  <c r="AH243" i="5"/>
  <c r="AJ96" i="5"/>
  <c r="AI48" i="12"/>
  <c r="AC258" i="11"/>
  <c r="Z258" i="12"/>
  <c r="AJ20" i="5"/>
  <c r="AJ16" i="5" s="1"/>
  <c r="AH185" i="5"/>
  <c r="M67" i="7"/>
  <c r="AB131" i="15"/>
  <c r="AD131" i="15" s="1"/>
  <c r="AI131" i="14"/>
  <c r="AH96" i="5"/>
  <c r="AI20" i="5"/>
  <c r="AI16" i="5" s="1"/>
  <c r="Z258" i="10"/>
  <c r="AJ157" i="5"/>
  <c r="AJ155" i="5" s="1"/>
  <c r="M75" i="5"/>
  <c r="M67" i="9"/>
  <c r="D49" i="10"/>
  <c r="D48" i="9"/>
  <c r="F49" i="9"/>
  <c r="AH50" i="11"/>
  <c r="AJ50" i="11"/>
  <c r="AE178" i="7"/>
  <c r="AG176" i="6"/>
  <c r="AG170" i="6" s="1"/>
  <c r="AJ178" i="6"/>
  <c r="AG116" i="7"/>
  <c r="F94" i="24" s="1"/>
  <c r="AE114" i="7"/>
  <c r="AG87" i="7"/>
  <c r="AE83" i="7"/>
  <c r="W21" i="9"/>
  <c r="V151" i="9"/>
  <c r="V149" i="8"/>
  <c r="V147" i="8" s="1"/>
  <c r="X151" i="8"/>
  <c r="G95" i="23" s="1"/>
  <c r="V85" i="8"/>
  <c r="V83" i="7"/>
  <c r="X85" i="7"/>
  <c r="V39" i="9"/>
  <c r="X39" i="8"/>
  <c r="D71" i="9"/>
  <c r="F71" i="9" s="1"/>
  <c r="D69" i="8"/>
  <c r="D23" i="8"/>
  <c r="D22" i="8" s="1"/>
  <c r="F23" i="7"/>
  <c r="M23" i="7" s="1"/>
  <c r="AJ69" i="5"/>
  <c r="AJ65" i="5" s="1"/>
  <c r="F71" i="8"/>
  <c r="N71" i="8" s="1"/>
  <c r="N69" i="8" s="1"/>
  <c r="AE126" i="7"/>
  <c r="AG123" i="6"/>
  <c r="AJ126" i="6"/>
  <c r="AE94" i="7"/>
  <c r="AG91" i="6"/>
  <c r="AJ94" i="6"/>
  <c r="W39" i="9"/>
  <c r="W35" i="8"/>
  <c r="V201" i="9"/>
  <c r="X201" i="8"/>
  <c r="G383" i="23" s="1"/>
  <c r="V142" i="9"/>
  <c r="V141" i="8"/>
  <c r="X142" i="8"/>
  <c r="V92" i="9"/>
  <c r="V91" i="8"/>
  <c r="X92" i="8"/>
  <c r="D83" i="10"/>
  <c r="AU22" i="9"/>
  <c r="AY22" i="9"/>
  <c r="AV22" i="9"/>
  <c r="D28" i="6"/>
  <c r="D21" i="6" s="1"/>
  <c r="D19" i="6" s="1"/>
  <c r="D17" i="6" s="1"/>
  <c r="D8" i="6" s="1"/>
  <c r="V213" i="13"/>
  <c r="X213" i="12"/>
  <c r="D34" i="13"/>
  <c r="F34" i="12"/>
  <c r="D32" i="12"/>
  <c r="AV22" i="7"/>
  <c r="AU22" i="7"/>
  <c r="AZ22" i="7"/>
  <c r="AY22" i="7"/>
  <c r="W43" i="7"/>
  <c r="D79" i="9"/>
  <c r="F79" i="8"/>
  <c r="D36" i="8"/>
  <c r="F36" i="7"/>
  <c r="D35" i="7"/>
  <c r="D12" i="8"/>
  <c r="F12" i="7"/>
  <c r="D10" i="7"/>
  <c r="AJ123" i="5"/>
  <c r="AI96" i="5"/>
  <c r="BC14" i="6"/>
  <c r="F63" i="6"/>
  <c r="M64" i="6"/>
  <c r="M63" i="6" s="1"/>
  <c r="N64" i="6"/>
  <c r="N63" i="6" s="1"/>
  <c r="N10" i="5"/>
  <c r="AI69" i="5"/>
  <c r="AI65" i="5" s="1"/>
  <c r="V150" i="13"/>
  <c r="X150" i="12"/>
  <c r="D43" i="9"/>
  <c r="F43" i="8"/>
  <c r="AV22" i="5"/>
  <c r="AU22" i="5"/>
  <c r="AZ22" i="5"/>
  <c r="D30" i="8"/>
  <c r="F30" i="7"/>
  <c r="M30" i="7" s="1"/>
  <c r="D29" i="7"/>
  <c r="AG160" i="7"/>
  <c r="AE157" i="7"/>
  <c r="AE155" i="7" s="1"/>
  <c r="AE99" i="7"/>
  <c r="AG96" i="6"/>
  <c r="AJ99" i="6"/>
  <c r="AJ96" i="6" s="1"/>
  <c r="W46" i="9"/>
  <c r="W44" i="8"/>
  <c r="V206" i="9"/>
  <c r="V205" i="8"/>
  <c r="X206" i="8"/>
  <c r="G415" i="23" s="1"/>
  <c r="V97" i="9"/>
  <c r="V96" i="8"/>
  <c r="X97" i="8"/>
  <c r="V51" i="9"/>
  <c r="V49" i="8"/>
  <c r="X51" i="8"/>
  <c r="V21" i="9"/>
  <c r="V20" i="8"/>
  <c r="X21" i="8"/>
  <c r="AJ243" i="5"/>
  <c r="AI123" i="5"/>
  <c r="F22" i="6"/>
  <c r="AQ7" i="6" s="1"/>
  <c r="BC12" i="6"/>
  <c r="M23" i="6"/>
  <c r="N23" i="6"/>
  <c r="M10" i="5"/>
  <c r="AI185" i="5"/>
  <c r="AH69" i="5"/>
  <c r="AH65" i="5" s="1"/>
  <c r="V178" i="11"/>
  <c r="X178" i="10"/>
  <c r="AY22" i="5"/>
  <c r="AE187" i="7"/>
  <c r="AE185" i="7" s="1"/>
  <c r="AG189" i="7"/>
  <c r="AG106" i="7"/>
  <c r="AE105" i="7"/>
  <c r="AE104" i="7" s="1"/>
  <c r="W51" i="9"/>
  <c r="W49" i="8"/>
  <c r="V214" i="9"/>
  <c r="V211" i="8"/>
  <c r="V210" i="8" s="1"/>
  <c r="V209" i="8" s="1"/>
  <c r="X214" i="8"/>
  <c r="V158" i="9"/>
  <c r="V157" i="8"/>
  <c r="V155" i="8" s="1"/>
  <c r="X158" i="8"/>
  <c r="V118" i="8"/>
  <c r="V114" i="7"/>
  <c r="V112" i="7" s="1"/>
  <c r="X118" i="7"/>
  <c r="V46" i="8"/>
  <c r="V44" i="7"/>
  <c r="V43" i="7" s="1"/>
  <c r="X46" i="7"/>
  <c r="D76" i="8"/>
  <c r="D75" i="7"/>
  <c r="F76" i="7"/>
  <c r="AV22" i="8"/>
  <c r="AY22" i="8"/>
  <c r="AU22" i="8"/>
  <c r="AZ22" i="8"/>
  <c r="AD174" i="12"/>
  <c r="W94" i="13"/>
  <c r="X94" i="13" s="1"/>
  <c r="X94" i="12"/>
  <c r="N75" i="5"/>
  <c r="V50" i="13"/>
  <c r="X50" i="12"/>
  <c r="V145" i="7"/>
  <c r="N79" i="7"/>
  <c r="M79" i="7"/>
  <c r="D59" i="9"/>
  <c r="F59" i="9" s="1"/>
  <c r="D57" i="8"/>
  <c r="D46" i="9"/>
  <c r="D45" i="8"/>
  <c r="AI243" i="5"/>
  <c r="AH123" i="5"/>
  <c r="AH20" i="5"/>
  <c r="AH16" i="5" s="1"/>
  <c r="D64" i="8"/>
  <c r="D63" i="7"/>
  <c r="F64" i="7"/>
  <c r="W50" i="13"/>
  <c r="AJ150" i="11"/>
  <c r="AR28" i="6"/>
  <c r="AW28" i="6" s="1"/>
  <c r="AD193" i="6"/>
  <c r="AF8" i="7"/>
  <c r="C8" i="6"/>
  <c r="T33" i="10"/>
  <c r="AL10" i="11"/>
  <c r="AL8" i="11" s="1"/>
  <c r="AG234" i="6"/>
  <c r="AB8" i="5"/>
  <c r="I53" i="20"/>
  <c r="U12" i="9"/>
  <c r="V244" i="8"/>
  <c r="X244" i="7"/>
  <c r="V243" i="7"/>
  <c r="V232" i="7" s="1"/>
  <c r="AE244" i="7"/>
  <c r="AG243" i="6"/>
  <c r="AJ244" i="6"/>
  <c r="AJ243" i="6" s="1"/>
  <c r="Z258" i="13"/>
  <c r="AS29" i="6"/>
  <c r="AX29" i="6" s="1"/>
  <c r="AZ29" i="6" s="1"/>
  <c r="I55" i="7"/>
  <c r="G54" i="7"/>
  <c r="AB244" i="7"/>
  <c r="AD243" i="6"/>
  <c r="AD232" i="6" s="1"/>
  <c r="AI244" i="6"/>
  <c r="AI243" i="6" s="1"/>
  <c r="R41" i="20"/>
  <c r="C8" i="16"/>
  <c r="Y244" i="7"/>
  <c r="AA243" i="6"/>
  <c r="AA232" i="6" s="1"/>
  <c r="BO29" i="6" s="1"/>
  <c r="BI13" i="6" s="1"/>
  <c r="AH244" i="6"/>
  <c r="AH243" i="6" s="1"/>
  <c r="W244" i="8"/>
  <c r="W243" i="7"/>
  <c r="W232" i="7" s="1"/>
  <c r="AC258" i="10"/>
  <c r="M32" i="20"/>
  <c r="M31" i="20" s="1"/>
  <c r="M30" i="20" s="1"/>
  <c r="M56" i="20" s="1"/>
  <c r="BQ8" i="12"/>
  <c r="BQ7" i="12" s="1"/>
  <c r="BQ32" i="12" s="1"/>
  <c r="BK8" i="12"/>
  <c r="Y39" i="15"/>
  <c r="AA39" i="15" s="1"/>
  <c r="AB33" i="16"/>
  <c r="AD33" i="16" s="1"/>
  <c r="AI33" i="16" s="1"/>
  <c r="AI33" i="15"/>
  <c r="AB121" i="16"/>
  <c r="AD121" i="16" s="1"/>
  <c r="AI121" i="16" s="1"/>
  <c r="AI121" i="15"/>
  <c r="Y156" i="15"/>
  <c r="AA156" i="15" s="1"/>
  <c r="AH156" i="14"/>
  <c r="AB177" i="15"/>
  <c r="AD177" i="15" s="1"/>
  <c r="BP23" i="14"/>
  <c r="AH224" i="16"/>
  <c r="AI224" i="16"/>
  <c r="AH224" i="15"/>
  <c r="AI224" i="15"/>
  <c r="Y66" i="15"/>
  <c r="AA66" i="15" s="1"/>
  <c r="BO10" i="14"/>
  <c r="AH66" i="14"/>
  <c r="Y33" i="16"/>
  <c r="AA33" i="16" s="1"/>
  <c r="AH33" i="16" s="1"/>
  <c r="AH33" i="15"/>
  <c r="I71" i="14"/>
  <c r="W205" i="16"/>
  <c r="I65" i="14"/>
  <c r="V152" i="16"/>
  <c r="AV22" i="13"/>
  <c r="AZ22" i="13"/>
  <c r="I83" i="14"/>
  <c r="I59" i="14"/>
  <c r="G34" i="15"/>
  <c r="V199" i="14"/>
  <c r="X199" i="13"/>
  <c r="L319" i="23" s="1"/>
  <c r="V106" i="14"/>
  <c r="V23" i="14"/>
  <c r="AA51" i="13"/>
  <c r="G61" i="12"/>
  <c r="I61" i="12" s="1"/>
  <c r="X99" i="14"/>
  <c r="V99" i="15"/>
  <c r="D33" i="15"/>
  <c r="AB215" i="12"/>
  <c r="AD215" i="12" s="1"/>
  <c r="W48" i="14"/>
  <c r="E50" i="14"/>
  <c r="F50" i="13"/>
  <c r="V116" i="14"/>
  <c r="X116" i="13"/>
  <c r="V87" i="14"/>
  <c r="X87" i="13"/>
  <c r="V94" i="14"/>
  <c r="V48" i="14"/>
  <c r="X48" i="13"/>
  <c r="D26" i="14"/>
  <c r="D25" i="13"/>
  <c r="E74" i="14"/>
  <c r="X53" i="14"/>
  <c r="AH53" i="14" s="1"/>
  <c r="V53" i="15"/>
  <c r="AD59" i="13"/>
  <c r="AB58" i="13"/>
  <c r="AB57" i="13" s="1"/>
  <c r="E56" i="14"/>
  <c r="AH207" i="10"/>
  <c r="AG152" i="9"/>
  <c r="AE149" i="9"/>
  <c r="AJ119" i="13"/>
  <c r="AE119" i="14"/>
  <c r="AG119" i="14" s="1"/>
  <c r="AJ30" i="13"/>
  <c r="AE30" i="14"/>
  <c r="AG30" i="14" s="1"/>
  <c r="AD238" i="9"/>
  <c r="AA225" i="11"/>
  <c r="Y179" i="12"/>
  <c r="Y107" i="12"/>
  <c r="W37" i="14"/>
  <c r="AE26" i="11"/>
  <c r="AG26" i="11" s="1"/>
  <c r="AJ26" i="10"/>
  <c r="AB229" i="10"/>
  <c r="Y50" i="16"/>
  <c r="AA50" i="16" s="1"/>
  <c r="AD98" i="14"/>
  <c r="AE93" i="10"/>
  <c r="AE36" i="10"/>
  <c r="AG35" i="9"/>
  <c r="AJ36" i="9"/>
  <c r="AA95" i="11"/>
  <c r="AG59" i="9"/>
  <c r="AE58" i="9"/>
  <c r="AE57" i="9" s="1"/>
  <c r="AA100" i="11"/>
  <c r="AD198" i="9"/>
  <c r="AB127" i="10"/>
  <c r="AB85" i="13"/>
  <c r="AD85" i="13" s="1"/>
  <c r="AB55" i="14"/>
  <c r="AD55" i="14" s="1"/>
  <c r="AI55" i="13"/>
  <c r="J74" i="10"/>
  <c r="AD92" i="9"/>
  <c r="AB91" i="9"/>
  <c r="AD46" i="9"/>
  <c r="AB44" i="9"/>
  <c r="L68" i="9"/>
  <c r="L30" i="9"/>
  <c r="J29" i="9"/>
  <c r="Y213" i="12"/>
  <c r="AH213" i="11"/>
  <c r="W159" i="14"/>
  <c r="W157" i="13"/>
  <c r="W155" i="13" s="1"/>
  <c r="X159" i="13"/>
  <c r="AE67" i="13"/>
  <c r="AG67" i="13" s="1"/>
  <c r="AJ67" i="12"/>
  <c r="AE137" i="14"/>
  <c r="AG137" i="14" s="1"/>
  <c r="AJ137" i="13"/>
  <c r="AG86" i="9"/>
  <c r="AD223" i="9"/>
  <c r="AB222" i="9"/>
  <c r="AB188" i="10"/>
  <c r="AB66" i="12"/>
  <c r="AD66" i="12" s="1"/>
  <c r="BP10" i="11"/>
  <c r="AR22" i="11"/>
  <c r="AI66" i="11"/>
  <c r="L44" i="9"/>
  <c r="W59" i="14"/>
  <c r="X59" i="13"/>
  <c r="W23" i="14"/>
  <c r="X23" i="13"/>
  <c r="AG115" i="9"/>
  <c r="AG47" i="9"/>
  <c r="AE44" i="9"/>
  <c r="AG98" i="9"/>
  <c r="AE40" i="14"/>
  <c r="AG40" i="14" s="1"/>
  <c r="AJ40" i="13"/>
  <c r="AA46" i="13"/>
  <c r="AB181" i="14"/>
  <c r="AD181" i="14" s="1"/>
  <c r="AI181" i="13"/>
  <c r="AD100" i="9"/>
  <c r="AB71" i="13"/>
  <c r="AD71" i="13" s="1"/>
  <c r="AD22" i="9"/>
  <c r="AB20" i="9"/>
  <c r="AB16" i="9" s="1"/>
  <c r="L36" i="9"/>
  <c r="J35" i="9"/>
  <c r="W72" i="14"/>
  <c r="X72" i="13"/>
  <c r="E80" i="16"/>
  <c r="J80" i="10"/>
  <c r="L56" i="9"/>
  <c r="AA190" i="11"/>
  <c r="W188" i="14"/>
  <c r="I39" i="20"/>
  <c r="AE143" i="10"/>
  <c r="V75" i="13"/>
  <c r="X75" i="12"/>
  <c r="AE129" i="11"/>
  <c r="AG129" i="11" s="1"/>
  <c r="AJ129" i="10"/>
  <c r="AH75" i="8"/>
  <c r="AJ75" i="8"/>
  <c r="H37" i="20"/>
  <c r="H32" i="20" s="1"/>
  <c r="H31" i="20" s="1"/>
  <c r="H30" i="20" s="1"/>
  <c r="BK8" i="7"/>
  <c r="BQ8" i="7"/>
  <c r="BQ7" i="7" s="1"/>
  <c r="G53" i="20"/>
  <c r="BK13" i="6"/>
  <c r="BR29" i="16"/>
  <c r="BK13" i="5"/>
  <c r="F53" i="20"/>
  <c r="H52" i="20"/>
  <c r="H49" i="20" s="1"/>
  <c r="BQ25" i="7"/>
  <c r="BK12" i="7" s="1"/>
  <c r="AE165" i="16"/>
  <c r="AG165" i="16" s="1"/>
  <c r="AJ165" i="16" s="1"/>
  <c r="AG202" i="7"/>
  <c r="AE197" i="7"/>
  <c r="AA85" i="7"/>
  <c r="Y83" i="7"/>
  <c r="AG241" i="7"/>
  <c r="AG212" i="7"/>
  <c r="AE211" i="7"/>
  <c r="AE210" i="7" s="1"/>
  <c r="AE209" i="7" s="1"/>
  <c r="Y76" i="14"/>
  <c r="AA76" i="14" s="1"/>
  <c r="AH76" i="13"/>
  <c r="AB118" i="16"/>
  <c r="AB251" i="16"/>
  <c r="AI251" i="15"/>
  <c r="AG174" i="12"/>
  <c r="BO14" i="6"/>
  <c r="BI9" i="6" s="1"/>
  <c r="AJ45" i="15"/>
  <c r="AE45" i="16"/>
  <c r="AG45" i="16" s="1"/>
  <c r="AJ45" i="16" s="1"/>
  <c r="AA61" i="8"/>
  <c r="Y26" i="14"/>
  <c r="AA26" i="14" s="1"/>
  <c r="AH26" i="13"/>
  <c r="Y70" i="11"/>
  <c r="AA70" i="11" s="1"/>
  <c r="AA37" i="7"/>
  <c r="Y35" i="7"/>
  <c r="AE53" i="11"/>
  <c r="AG53" i="11" s="1"/>
  <c r="AJ53" i="10"/>
  <c r="BF21" i="7"/>
  <c r="Y28" i="11"/>
  <c r="AA28" i="11" s="1"/>
  <c r="AH28" i="10"/>
  <c r="AD167" i="7"/>
  <c r="AB157" i="7"/>
  <c r="AB155" i="7" s="1"/>
  <c r="AD180" i="7"/>
  <c r="AB176" i="7"/>
  <c r="N120" i="14"/>
  <c r="M120" i="14"/>
  <c r="M117" i="13"/>
  <c r="N117" i="13"/>
  <c r="N124" i="14"/>
  <c r="M124" i="14"/>
  <c r="E115" i="16"/>
  <c r="E113" i="16" s="1"/>
  <c r="E113" i="15"/>
  <c r="BO12" i="6"/>
  <c r="BO9" i="6" s="1"/>
  <c r="M119" i="13"/>
  <c r="N119" i="13"/>
  <c r="AA71" i="7"/>
  <c r="Y69" i="7"/>
  <c r="Y65" i="7" s="1"/>
  <c r="AG23" i="7"/>
  <c r="D118" i="16"/>
  <c r="F118" i="16" s="1"/>
  <c r="F118" i="15"/>
  <c r="D120" i="16"/>
  <c r="F120" i="16" s="1"/>
  <c r="F120" i="15"/>
  <c r="F117" i="14"/>
  <c r="D117" i="15"/>
  <c r="AI178" i="8"/>
  <c r="N116" i="13"/>
  <c r="M116" i="13"/>
  <c r="N121" i="13"/>
  <c r="M121" i="13"/>
  <c r="AG52" i="7"/>
  <c r="AE49" i="7"/>
  <c r="AE43" i="7" s="1"/>
  <c r="AA27" i="7"/>
  <c r="Y20" i="7"/>
  <c r="Y16" i="7" s="1"/>
  <c r="D119" i="15"/>
  <c r="F119" i="14"/>
  <c r="BC20" i="13"/>
  <c r="F113" i="13"/>
  <c r="AQ15" i="13" s="1"/>
  <c r="W133" i="9"/>
  <c r="W123" i="8"/>
  <c r="W112" i="8" s="1"/>
  <c r="W110" i="8" s="1"/>
  <c r="X133" i="8"/>
  <c r="I113" i="10"/>
  <c r="BD20" i="10"/>
  <c r="G115" i="11"/>
  <c r="M115" i="10"/>
  <c r="M113" i="10" s="1"/>
  <c r="D116" i="15"/>
  <c r="F116" i="14"/>
  <c r="F121" i="14"/>
  <c r="D121" i="15"/>
  <c r="AG70" i="7"/>
  <c r="AE69" i="7"/>
  <c r="AE65" i="7" s="1"/>
  <c r="N123" i="16"/>
  <c r="M123" i="16"/>
  <c r="AD145" i="6"/>
  <c r="D124" i="16"/>
  <c r="F124" i="16" s="1"/>
  <c r="F124" i="15"/>
  <c r="AD39" i="7"/>
  <c r="AB35" i="7"/>
  <c r="AB14" i="7" s="1"/>
  <c r="N123" i="15"/>
  <c r="M123" i="15"/>
  <c r="AS23" i="6"/>
  <c r="AX23" i="6" s="1"/>
  <c r="AG14" i="6"/>
  <c r="D115" i="15"/>
  <c r="D113" i="14"/>
  <c r="F115" i="14"/>
  <c r="N118" i="14"/>
  <c r="M118" i="14"/>
  <c r="L115" i="11"/>
  <c r="J113" i="11"/>
  <c r="AR16" i="6"/>
  <c r="AW16" i="6" s="1"/>
  <c r="AS16" i="6"/>
  <c r="AX16" i="6" s="1"/>
  <c r="D90" i="16"/>
  <c r="F90" i="16" s="1"/>
  <c r="F90" i="15"/>
  <c r="F102" i="14"/>
  <c r="D102" i="15"/>
  <c r="V174" i="10"/>
  <c r="V172" i="9"/>
  <c r="X174" i="9"/>
  <c r="AI73" i="8"/>
  <c r="AJ73" i="8"/>
  <c r="AH73" i="8"/>
  <c r="AW29" i="7"/>
  <c r="BP27" i="7"/>
  <c r="D98" i="15"/>
  <c r="F98" i="14"/>
  <c r="N97" i="16"/>
  <c r="M97" i="16"/>
  <c r="C20" i="20"/>
  <c r="M111" i="13"/>
  <c r="N111" i="13"/>
  <c r="AI229" i="8"/>
  <c r="AH229" i="8"/>
  <c r="V207" i="14"/>
  <c r="X207" i="13"/>
  <c r="J41" i="8"/>
  <c r="L41" i="8" s="1"/>
  <c r="F94" i="13"/>
  <c r="F108" i="14"/>
  <c r="D108" i="15"/>
  <c r="E105" i="15"/>
  <c r="E104" i="14"/>
  <c r="D86" i="15"/>
  <c r="F86" i="14"/>
  <c r="D85" i="14"/>
  <c r="L49" i="20"/>
  <c r="AI207" i="8"/>
  <c r="AH207" i="8"/>
  <c r="V135" i="10"/>
  <c r="V123" i="9"/>
  <c r="X135" i="9"/>
  <c r="V73" i="10"/>
  <c r="X73" i="9"/>
  <c r="D96" i="15"/>
  <c r="F96" i="14"/>
  <c r="N88" i="13"/>
  <c r="AQ11" i="13"/>
  <c r="E95" i="16"/>
  <c r="E94" i="16" s="1"/>
  <c r="E94" i="15"/>
  <c r="N99" i="13"/>
  <c r="M99" i="13"/>
  <c r="F91" i="15"/>
  <c r="D91" i="16"/>
  <c r="F91" i="16" s="1"/>
  <c r="F87" i="15"/>
  <c r="D87" i="16"/>
  <c r="F87" i="16" s="1"/>
  <c r="V188" i="10"/>
  <c r="X188" i="9"/>
  <c r="AV11" i="12"/>
  <c r="AZ11" i="12"/>
  <c r="I105" i="10"/>
  <c r="G104" i="10"/>
  <c r="N92" i="13"/>
  <c r="M92" i="13"/>
  <c r="N97" i="15"/>
  <c r="M97" i="15"/>
  <c r="J95" i="11"/>
  <c r="L94" i="10"/>
  <c r="I404" i="22" s="1"/>
  <c r="N95" i="10"/>
  <c r="N94" i="10" s="1"/>
  <c r="AH238" i="8"/>
  <c r="AI238" i="8"/>
  <c r="AI177" i="8"/>
  <c r="AJ177" i="8"/>
  <c r="AH177" i="8"/>
  <c r="BN23" i="8"/>
  <c r="F110" i="14"/>
  <c r="D110" i="15"/>
  <c r="F95" i="14"/>
  <c r="D95" i="15"/>
  <c r="D94" i="14"/>
  <c r="M108" i="13"/>
  <c r="N108" i="13"/>
  <c r="N109" i="14"/>
  <c r="M109" i="14"/>
  <c r="AZ12" i="14"/>
  <c r="AY12" i="14"/>
  <c r="AV12" i="14"/>
  <c r="AU12" i="14"/>
  <c r="BK8" i="14"/>
  <c r="BK7" i="14" s="1"/>
  <c r="BQ8" i="14"/>
  <c r="BQ7" i="14" s="1"/>
  <c r="BQ32" i="14" s="1"/>
  <c r="AE162" i="11"/>
  <c r="AG162" i="11" s="1"/>
  <c r="AJ162" i="10"/>
  <c r="BP12" i="7"/>
  <c r="BP9" i="7" s="1"/>
  <c r="AR23" i="7"/>
  <c r="AW23" i="7" s="1"/>
  <c r="D88" i="15"/>
  <c r="F88" i="14"/>
  <c r="N106" i="14"/>
  <c r="M106" i="14"/>
  <c r="N89" i="15"/>
  <c r="M89" i="15"/>
  <c r="AQ12" i="15"/>
  <c r="N91" i="14"/>
  <c r="M91" i="14"/>
  <c r="N87" i="14"/>
  <c r="M87" i="14"/>
  <c r="R36" i="20"/>
  <c r="R33" i="20" s="1"/>
  <c r="L30" i="20"/>
  <c r="R38" i="20"/>
  <c r="BQ8" i="15"/>
  <c r="BQ7" i="15" s="1"/>
  <c r="BQ32" i="15" s="1"/>
  <c r="L86" i="10"/>
  <c r="J85" i="10"/>
  <c r="F92" i="14"/>
  <c r="D92" i="15"/>
  <c r="AG124" i="8"/>
  <c r="AD216" i="8"/>
  <c r="AB211" i="8"/>
  <c r="AB210" i="8" s="1"/>
  <c r="AB209" i="8" s="1"/>
  <c r="BC19" i="13"/>
  <c r="F104" i="13"/>
  <c r="J12" i="8"/>
  <c r="L12" i="8" s="1"/>
  <c r="AH229" i="10"/>
  <c r="N107" i="13"/>
  <c r="M107" i="13"/>
  <c r="V228" i="10"/>
  <c r="V227" i="9"/>
  <c r="X228" i="9"/>
  <c r="BK8" i="13"/>
  <c r="BK7" i="13" s="1"/>
  <c r="BQ8" i="13"/>
  <c r="BQ7" i="13" s="1"/>
  <c r="BQ32" i="13" s="1"/>
  <c r="V238" i="10"/>
  <c r="X238" i="9"/>
  <c r="AJ238" i="9" s="1"/>
  <c r="N110" i="13"/>
  <c r="M110" i="13"/>
  <c r="AI229" i="9"/>
  <c r="AH229" i="9"/>
  <c r="D109" i="16"/>
  <c r="F109" i="16" s="1"/>
  <c r="F109" i="15"/>
  <c r="E86" i="15"/>
  <c r="E85" i="14"/>
  <c r="BE22" i="7"/>
  <c r="BQ8" i="10"/>
  <c r="BQ7" i="10" s="1"/>
  <c r="BK8" i="10"/>
  <c r="BK7" i="10" s="1"/>
  <c r="AD75" i="8"/>
  <c r="AB69" i="8"/>
  <c r="AB65" i="8" s="1"/>
  <c r="Y161" i="11"/>
  <c r="AA161" i="11" s="1"/>
  <c r="AH161" i="10"/>
  <c r="D106" i="16"/>
  <c r="F106" i="16" s="1"/>
  <c r="F106" i="15"/>
  <c r="M89" i="16"/>
  <c r="N89" i="16"/>
  <c r="N101" i="16"/>
  <c r="M101" i="16"/>
  <c r="N100" i="14"/>
  <c r="M100" i="14"/>
  <c r="G41" i="8"/>
  <c r="I41" i="8" s="1"/>
  <c r="AG80" i="8"/>
  <c r="N90" i="14"/>
  <c r="M90" i="14"/>
  <c r="AQ13" i="14"/>
  <c r="L105" i="10"/>
  <c r="J104" i="10"/>
  <c r="N102" i="13"/>
  <c r="M102" i="13"/>
  <c r="BK11" i="12"/>
  <c r="AG161" i="8"/>
  <c r="N98" i="13"/>
  <c r="M98" i="13"/>
  <c r="D105" i="15"/>
  <c r="F105" i="14"/>
  <c r="D104" i="14"/>
  <c r="F107" i="14"/>
  <c r="D107" i="15"/>
  <c r="F111" i="14"/>
  <c r="D111" i="15"/>
  <c r="BK8" i="15"/>
  <c r="BK7" i="15" s="1"/>
  <c r="BK16" i="15" s="1"/>
  <c r="P37" i="20"/>
  <c r="BK11" i="7"/>
  <c r="B24" i="9"/>
  <c r="V177" i="10"/>
  <c r="X177" i="9"/>
  <c r="M86" i="13"/>
  <c r="F85" i="13"/>
  <c r="V237" i="10"/>
  <c r="V235" i="9"/>
  <c r="V234" i="9" s="1"/>
  <c r="X237" i="9"/>
  <c r="BC18" i="13"/>
  <c r="N96" i="13"/>
  <c r="M96" i="13"/>
  <c r="I95" i="10"/>
  <c r="G94" i="10"/>
  <c r="D99" i="15"/>
  <c r="F99" i="14"/>
  <c r="N101" i="15"/>
  <c r="M101" i="15"/>
  <c r="D100" i="16"/>
  <c r="F100" i="16" s="1"/>
  <c r="F100" i="15"/>
  <c r="R51" i="20"/>
  <c r="I49" i="20"/>
  <c r="M24" i="6"/>
  <c r="I22" i="6"/>
  <c r="AW7" i="6"/>
  <c r="G24" i="7"/>
  <c r="L27" i="7"/>
  <c r="J25" i="7"/>
  <c r="G27" i="7"/>
  <c r="I25" i="6"/>
  <c r="E94" i="21" s="1"/>
  <c r="E93" i="22" s="1"/>
  <c r="AW8" i="6"/>
  <c r="AY8" i="6" s="1"/>
  <c r="M27" i="6"/>
  <c r="M25" i="6" s="1"/>
  <c r="G88" i="11"/>
  <c r="M88" i="10"/>
  <c r="M85" i="10" s="1"/>
  <c r="I85" i="10"/>
  <c r="I373" i="21" s="1"/>
  <c r="I372" i="22" s="1"/>
  <c r="AW11" i="10"/>
  <c r="AY11" i="10" s="1"/>
  <c r="AR11" i="10"/>
  <c r="AU11" i="10" s="1"/>
  <c r="L31" i="11"/>
  <c r="J37" i="11"/>
  <c r="J65" i="9"/>
  <c r="L63" i="8"/>
  <c r="G218" i="22" s="1"/>
  <c r="E26" i="10"/>
  <c r="E25" i="9"/>
  <c r="F26" i="9"/>
  <c r="E71" i="10"/>
  <c r="E69" i="9"/>
  <c r="G74" i="9"/>
  <c r="I72" i="8"/>
  <c r="G280" i="21" s="1"/>
  <c r="G279" i="22" s="1"/>
  <c r="BC11" i="8"/>
  <c r="M26" i="8"/>
  <c r="N26" i="8"/>
  <c r="F25" i="8"/>
  <c r="AQ8" i="8" s="1"/>
  <c r="J26" i="9"/>
  <c r="J71" i="9"/>
  <c r="L69" i="8"/>
  <c r="G249" i="22" s="1"/>
  <c r="D31" i="10"/>
  <c r="G68" i="9"/>
  <c r="I66" i="8"/>
  <c r="N65" i="8"/>
  <c r="E77" i="10"/>
  <c r="E75" i="9"/>
  <c r="F77" i="9"/>
  <c r="E53" i="10"/>
  <c r="E51" i="9"/>
  <c r="F53" i="9"/>
  <c r="M83" i="8"/>
  <c r="G62" i="9"/>
  <c r="I60" i="8"/>
  <c r="G187" i="21" s="1"/>
  <c r="G186" i="22" s="1"/>
  <c r="E65" i="10"/>
  <c r="E63" i="9"/>
  <c r="F65" i="9"/>
  <c r="E83" i="10"/>
  <c r="F83" i="9"/>
  <c r="G46" i="9"/>
  <c r="I45" i="8"/>
  <c r="BD15" i="8"/>
  <c r="E47" i="10"/>
  <c r="F47" i="9"/>
  <c r="E59" i="10"/>
  <c r="E57" i="9"/>
  <c r="G80" i="10"/>
  <c r="G52" i="9"/>
  <c r="I51" i="8"/>
  <c r="E24" i="9"/>
  <c r="E22" i="8"/>
  <c r="N24" i="7"/>
  <c r="L13" i="7"/>
  <c r="J10" i="7"/>
  <c r="D24" i="9"/>
  <c r="F24" i="8"/>
  <c r="J14" i="11"/>
  <c r="L14" i="11" s="1"/>
  <c r="J15" i="9"/>
  <c r="L15" i="9" s="1"/>
  <c r="N15" i="8"/>
  <c r="J24" i="8"/>
  <c r="L22" i="7"/>
  <c r="F63" i="22" s="1"/>
  <c r="AX7" i="7"/>
  <c r="AB88" i="8"/>
  <c r="AD83" i="7"/>
  <c r="BP31" i="7"/>
  <c r="BJ15" i="7" s="1"/>
  <c r="AI88" i="7"/>
  <c r="Y237" i="8"/>
  <c r="AA235" i="7"/>
  <c r="AH237" i="7"/>
  <c r="U12" i="13"/>
  <c r="AA133" i="8"/>
  <c r="I56" i="8"/>
  <c r="V245" i="10"/>
  <c r="X245" i="9"/>
  <c r="H541" i="23" s="1"/>
  <c r="V134" i="13"/>
  <c r="X134" i="12"/>
  <c r="AA159" i="8"/>
  <c r="Y157" i="8"/>
  <c r="Y155" i="8" s="1"/>
  <c r="AD107" i="8"/>
  <c r="AB105" i="8"/>
  <c r="AB104" i="8" s="1"/>
  <c r="AD50" i="8"/>
  <c r="AB49" i="8"/>
  <c r="AB43" i="8" s="1"/>
  <c r="AG127" i="12"/>
  <c r="AG158" i="12"/>
  <c r="M38" i="9"/>
  <c r="N38" i="9"/>
  <c r="AD38" i="16"/>
  <c r="L34" i="16"/>
  <c r="AE227" i="8"/>
  <c r="R48" i="20"/>
  <c r="R46" i="20" s="1"/>
  <c r="F46" i="20"/>
  <c r="D40" i="12"/>
  <c r="F40" i="11"/>
  <c r="AD214" i="15"/>
  <c r="AB168" i="16"/>
  <c r="AI168" i="15"/>
  <c r="N40" i="10"/>
  <c r="M40" i="10"/>
  <c r="F39" i="11"/>
  <c r="D39" i="12"/>
  <c r="D38" i="11"/>
  <c r="F38" i="10"/>
  <c r="M39" i="10"/>
  <c r="N39" i="10"/>
  <c r="AB74" i="16"/>
  <c r="AI74" i="15"/>
  <c r="AE92" i="15"/>
  <c r="X132" i="16"/>
  <c r="AD93" i="16"/>
  <c r="I26" i="16"/>
  <c r="X162" i="16"/>
  <c r="AE48" i="16"/>
  <c r="AH132" i="15"/>
  <c r="AI132" i="15"/>
  <c r="AJ132" i="15"/>
  <c r="AV29" i="6"/>
  <c r="G30" i="20"/>
  <c r="AA251" i="16"/>
  <c r="AY12" i="16"/>
  <c r="AZ12" i="16"/>
  <c r="AV12" i="16"/>
  <c r="AU12" i="16"/>
  <c r="AD130" i="15"/>
  <c r="AE177" i="16"/>
  <c r="AG177" i="16" s="1"/>
  <c r="L46" i="16"/>
  <c r="AD86" i="16"/>
  <c r="AH162" i="15"/>
  <c r="AI162" i="15"/>
  <c r="N41" i="7"/>
  <c r="M41" i="7"/>
  <c r="D41" i="9"/>
  <c r="F41" i="8"/>
  <c r="B12" i="11"/>
  <c r="I12" i="7"/>
  <c r="G10" i="7"/>
  <c r="BD7" i="6"/>
  <c r="AE71" i="16"/>
  <c r="AE229" i="9"/>
  <c r="AG229" i="9" s="1"/>
  <c r="AJ229" i="8"/>
  <c r="AE204" i="10"/>
  <c r="AG204" i="10" s="1"/>
  <c r="AE254" i="10"/>
  <c r="AG254" i="10" s="1"/>
  <c r="AJ254" i="9"/>
  <c r="AE251" i="10"/>
  <c r="AG251" i="10" s="1"/>
  <c r="AJ251" i="9"/>
  <c r="AI202" i="16"/>
  <c r="AG60" i="15"/>
  <c r="BE8" i="13"/>
  <c r="AE222" i="8"/>
  <c r="AE107" i="16"/>
  <c r="BK8" i="16"/>
  <c r="BQ8" i="16"/>
  <c r="BQ7" i="16" s="1"/>
  <c r="BQ32" i="16" s="1"/>
  <c r="AE188" i="9"/>
  <c r="AJ188" i="8"/>
  <c r="AG181" i="8"/>
  <c r="AE240" i="10"/>
  <c r="AG240" i="10" s="1"/>
  <c r="AJ240" i="9"/>
  <c r="AE84" i="16"/>
  <c r="BL10" i="7"/>
  <c r="BL10" i="10" s="1"/>
  <c r="BL10" i="13" s="1"/>
  <c r="BL10" i="16" s="1"/>
  <c r="BK8" i="8"/>
  <c r="BQ8" i="8"/>
  <c r="BQ7" i="8" s="1"/>
  <c r="BQ8" i="11"/>
  <c r="BQ7" i="11" s="1"/>
  <c r="BQ32" i="11" s="1"/>
  <c r="BK8" i="11"/>
  <c r="AE214" i="10"/>
  <c r="AG214" i="10" s="1"/>
  <c r="AE238" i="10"/>
  <c r="AG238" i="10" s="1"/>
  <c r="AE133" i="16"/>
  <c r="BF9" i="7"/>
  <c r="BF9" i="10" s="1"/>
  <c r="BF9" i="13" s="1"/>
  <c r="BF9" i="16" s="1"/>
  <c r="BE8" i="5"/>
  <c r="BE22" i="5" s="1"/>
  <c r="AE213" i="10"/>
  <c r="AG213" i="10" s="1"/>
  <c r="AJ213" i="9"/>
  <c r="AE224" i="9"/>
  <c r="AG224" i="9" s="1"/>
  <c r="AJ224" i="8"/>
  <c r="AE256" i="10"/>
  <c r="AG256" i="10" s="1"/>
  <c r="AJ256" i="9"/>
  <c r="AE223" i="9"/>
  <c r="AJ223" i="8"/>
  <c r="AG222" i="8"/>
  <c r="AE97" i="16"/>
  <c r="AE255" i="10"/>
  <c r="AG255" i="10" s="1"/>
  <c r="AJ255" i="9"/>
  <c r="AJ207" i="10"/>
  <c r="AE207" i="11"/>
  <c r="AG207" i="11" s="1"/>
  <c r="AE190" i="10"/>
  <c r="AG190" i="10" s="1"/>
  <c r="AE183" i="10"/>
  <c r="AG183" i="10" s="1"/>
  <c r="AJ183" i="9"/>
  <c r="AE225" i="10"/>
  <c r="AG225" i="10" s="1"/>
  <c r="AR13" i="8"/>
  <c r="AU13" i="8" s="1"/>
  <c r="AW13" i="8"/>
  <c r="AY13" i="8" s="1"/>
  <c r="AE159" i="16"/>
  <c r="Y53" i="15"/>
  <c r="AI217" i="16"/>
  <c r="AJ66" i="16"/>
  <c r="AS22" i="16"/>
  <c r="AV22" i="16" s="1"/>
  <c r="AG186" i="8"/>
  <c r="AE216" i="10"/>
  <c r="AG216" i="10" s="1"/>
  <c r="AJ216" i="9"/>
  <c r="AE182" i="10"/>
  <c r="AG182" i="10" s="1"/>
  <c r="AJ182" i="9"/>
  <c r="AE218" i="13"/>
  <c r="AG218" i="13" s="1"/>
  <c r="AJ218" i="12"/>
  <c r="AE180" i="12"/>
  <c r="AS13" i="7"/>
  <c r="AX13" i="7"/>
  <c r="G23" i="8"/>
  <c r="BD12" i="7"/>
  <c r="AJ249" i="12"/>
  <c r="AE249" i="13"/>
  <c r="AG249" i="13" s="1"/>
  <c r="G30" i="8"/>
  <c r="I29" i="7"/>
  <c r="AE51" i="16"/>
  <c r="I126" i="5"/>
  <c r="I130" i="5" s="1"/>
  <c r="AE250" i="10"/>
  <c r="AG250" i="10" s="1"/>
  <c r="AJ250" i="9"/>
  <c r="AE247" i="13"/>
  <c r="AG247" i="13" s="1"/>
  <c r="AJ247" i="12"/>
  <c r="AE21" i="16"/>
  <c r="AE230" i="13"/>
  <c r="AG230" i="13" s="1"/>
  <c r="AG198" i="8"/>
  <c r="G280" i="24" s="1"/>
  <c r="AE151" i="16"/>
  <c r="BE8" i="16"/>
  <c r="AE253" i="10"/>
  <c r="AG253" i="10" s="1"/>
  <c r="AJ253" i="9"/>
  <c r="AE237" i="9"/>
  <c r="AG237" i="9" s="1"/>
  <c r="AJ237" i="8"/>
  <c r="AE228" i="9"/>
  <c r="AG227" i="8"/>
  <c r="AJ228" i="8"/>
  <c r="AE203" i="10"/>
  <c r="AG203" i="10" s="1"/>
  <c r="AJ203" i="9"/>
  <c r="AE248" i="10"/>
  <c r="AG248" i="10" s="1"/>
  <c r="AJ248" i="9"/>
  <c r="AE191" i="10"/>
  <c r="AG191" i="10" s="1"/>
  <c r="AJ191" i="9"/>
  <c r="AE252" i="10"/>
  <c r="AG252" i="10" s="1"/>
  <c r="AJ252" i="9"/>
  <c r="Z258" i="16" l="1"/>
  <c r="AC258" i="16"/>
  <c r="Z258" i="14"/>
  <c r="AM259" i="16"/>
  <c r="AM259" i="15"/>
  <c r="AC258" i="15"/>
  <c r="Z258" i="15"/>
  <c r="BK16" i="14"/>
  <c r="O56" i="20"/>
  <c r="AC258" i="14"/>
  <c r="G435" i="24"/>
  <c r="AJ217" i="8"/>
  <c r="AE217" i="9"/>
  <c r="AG217" i="9" s="1"/>
  <c r="AM259" i="11"/>
  <c r="AJ176" i="6"/>
  <c r="AJ61" i="12"/>
  <c r="AJ61" i="13"/>
  <c r="AH220" i="6"/>
  <c r="X193" i="6"/>
  <c r="BN27" i="6"/>
  <c r="AM259" i="10"/>
  <c r="AC258" i="13"/>
  <c r="BK16" i="13"/>
  <c r="N56" i="20"/>
  <c r="AE145" i="7"/>
  <c r="AI61" i="14"/>
  <c r="AJ147" i="7"/>
  <c r="N22" i="6"/>
  <c r="AH123" i="6"/>
  <c r="AH112" i="6" s="1"/>
  <c r="AH95" i="7"/>
  <c r="BC21" i="7"/>
  <c r="W152" i="14"/>
  <c r="W152" i="15" s="1"/>
  <c r="BQ32" i="8"/>
  <c r="R39" i="20"/>
  <c r="BQ32" i="10"/>
  <c r="AH220" i="5"/>
  <c r="BK7" i="12"/>
  <c r="BK16" i="12" s="1"/>
  <c r="AH91" i="6"/>
  <c r="AM259" i="8"/>
  <c r="AC258" i="8"/>
  <c r="Z258" i="8"/>
  <c r="K56" i="20"/>
  <c r="Z258" i="9"/>
  <c r="AC258" i="9"/>
  <c r="AC258" i="7"/>
  <c r="BO28" i="6"/>
  <c r="BO25" i="6" s="1"/>
  <c r="BI12" i="6" s="1"/>
  <c r="E128" i="8"/>
  <c r="AH235" i="7"/>
  <c r="AH234" i="7" s="1"/>
  <c r="AB196" i="7"/>
  <c r="AB195" i="7" s="1"/>
  <c r="AB193" i="7" s="1"/>
  <c r="AB246" i="9"/>
  <c r="AD246" i="9" s="1"/>
  <c r="G575" i="23"/>
  <c r="G558" i="24" s="1"/>
  <c r="AI246" i="8"/>
  <c r="AB245" i="9"/>
  <c r="AD245" i="9" s="1"/>
  <c r="AI245" i="9" s="1"/>
  <c r="G543" i="23"/>
  <c r="G527" i="24" s="1"/>
  <c r="AI245" i="8"/>
  <c r="F417" i="23"/>
  <c r="F403" i="24" s="1"/>
  <c r="AB206" i="8"/>
  <c r="AD205" i="7"/>
  <c r="AI206" i="7"/>
  <c r="AI205" i="7" s="1"/>
  <c r="AB201" i="9"/>
  <c r="AD201" i="9" s="1"/>
  <c r="G385" i="23"/>
  <c r="G372" i="24" s="1"/>
  <c r="AB200" i="9"/>
  <c r="AD200" i="9" s="1"/>
  <c r="G353" i="23"/>
  <c r="G341" i="24" s="1"/>
  <c r="AB199" i="8"/>
  <c r="F321" i="23"/>
  <c r="F310" i="24" s="1"/>
  <c r="AD197" i="7"/>
  <c r="AI199" i="7"/>
  <c r="AB151" i="9"/>
  <c r="AD151" i="9" s="1"/>
  <c r="G97" i="23"/>
  <c r="G93" i="24" s="1"/>
  <c r="BP18" i="8"/>
  <c r="AB148" i="9"/>
  <c r="AD148" i="9" s="1"/>
  <c r="G225" i="23"/>
  <c r="G217" i="24" s="1"/>
  <c r="AI148" i="8"/>
  <c r="AD112" i="6"/>
  <c r="AD110" i="6" s="1"/>
  <c r="AR26" i="6" s="1"/>
  <c r="AW26" i="6" s="1"/>
  <c r="E161" i="23"/>
  <c r="E155" i="24" s="1"/>
  <c r="AJ236" i="8"/>
  <c r="AD102" i="10"/>
  <c r="AI102" i="10" s="1"/>
  <c r="AG102" i="10"/>
  <c r="AJ102" i="10" s="1"/>
  <c r="AA102" i="10"/>
  <c r="AH102" i="10" s="1"/>
  <c r="W102" i="12"/>
  <c r="V102" i="12"/>
  <c r="X102" i="11"/>
  <c r="F10" i="7"/>
  <c r="AQ16" i="7" s="1"/>
  <c r="F128" i="7"/>
  <c r="J128" i="7"/>
  <c r="AJ57" i="6"/>
  <c r="M78" i="7"/>
  <c r="G128" i="7"/>
  <c r="G509" i="23"/>
  <c r="N28" i="5"/>
  <c r="N21" i="5" s="1"/>
  <c r="N19" i="5" s="1"/>
  <c r="N17" i="5" s="1"/>
  <c r="N8" i="5" s="1"/>
  <c r="E287" i="23"/>
  <c r="AS28" i="6"/>
  <c r="AX28" i="6" s="1"/>
  <c r="D51" i="8"/>
  <c r="Y8" i="5"/>
  <c r="X189" i="10"/>
  <c r="AI189" i="10" s="1"/>
  <c r="AE236" i="9"/>
  <c r="AG236" i="9" s="1"/>
  <c r="H497" i="24" s="1"/>
  <c r="M128" i="6"/>
  <c r="AE235" i="7"/>
  <c r="AE234" i="7" s="1"/>
  <c r="W149" i="13"/>
  <c r="W147" i="13" s="1"/>
  <c r="W145" i="13" s="1"/>
  <c r="D52" i="9"/>
  <c r="D52" i="10" s="1"/>
  <c r="AJ91" i="6"/>
  <c r="AJ90" i="6" s="1"/>
  <c r="Y112" i="7"/>
  <c r="AI123" i="6"/>
  <c r="AI112" i="6" s="1"/>
  <c r="AD10" i="5"/>
  <c r="D128" i="8"/>
  <c r="AG112" i="6"/>
  <c r="AG110" i="6" s="1"/>
  <c r="AS26" i="6" s="1"/>
  <c r="AX26" i="6" s="1"/>
  <c r="E156" i="24"/>
  <c r="J122" i="12"/>
  <c r="N122" i="11"/>
  <c r="AG148" i="8"/>
  <c r="AE147" i="8"/>
  <c r="Y217" i="8"/>
  <c r="F448" i="23"/>
  <c r="F434" i="24" s="1"/>
  <c r="AH217" i="7"/>
  <c r="AH211" i="7" s="1"/>
  <c r="AH210" i="7" s="1"/>
  <c r="AH209" i="7" s="1"/>
  <c r="AA211" i="7"/>
  <c r="AA210" i="7" s="1"/>
  <c r="AA209" i="7" s="1"/>
  <c r="BO27" i="7" s="1"/>
  <c r="Y206" i="8"/>
  <c r="F416" i="23"/>
  <c r="AA205" i="7"/>
  <c r="AH206" i="7"/>
  <c r="AH205" i="7" s="1"/>
  <c r="G122" i="12"/>
  <c r="M122" i="11"/>
  <c r="AE245" i="9"/>
  <c r="AG245" i="9" s="1"/>
  <c r="AJ245" i="9" s="1"/>
  <c r="G528" i="24"/>
  <c r="AJ245" i="8"/>
  <c r="Y246" i="9"/>
  <c r="AA246" i="9" s="1"/>
  <c r="G574" i="23"/>
  <c r="AH246" i="8"/>
  <c r="Y151" i="9"/>
  <c r="AA151" i="9" s="1"/>
  <c r="G96" i="23"/>
  <c r="Y201" i="9"/>
  <c r="AA201" i="9" s="1"/>
  <c r="G384" i="23"/>
  <c r="AI20" i="6"/>
  <c r="AI16" i="6" s="1"/>
  <c r="AJ69" i="6"/>
  <c r="AJ65" i="6" s="1"/>
  <c r="E159" i="23"/>
  <c r="F159" i="23" s="1"/>
  <c r="Y196" i="7"/>
  <c r="Y195" i="7" s="1"/>
  <c r="Y193" i="7" s="1"/>
  <c r="E478" i="23"/>
  <c r="AE117" i="9"/>
  <c r="AG117" i="9" s="1"/>
  <c r="G125" i="24"/>
  <c r="AJ117" i="8"/>
  <c r="AR7" i="6"/>
  <c r="AU7" i="6" s="1"/>
  <c r="E63" i="21"/>
  <c r="E62" i="22" s="1"/>
  <c r="AH16" i="6"/>
  <c r="W187" i="10"/>
  <c r="W185" i="10" s="1"/>
  <c r="Y148" i="9"/>
  <c r="AA148" i="9" s="1"/>
  <c r="G224" i="23"/>
  <c r="BO18" i="8"/>
  <c r="AH148" i="8"/>
  <c r="J38" i="12"/>
  <c r="L38" i="12" s="1"/>
  <c r="J125" i="22"/>
  <c r="Y199" i="8"/>
  <c r="F320" i="23"/>
  <c r="AA197" i="7"/>
  <c r="AH199" i="7"/>
  <c r="Y236" i="9"/>
  <c r="AA236" i="9" s="1"/>
  <c r="G510" i="23"/>
  <c r="G373" i="24"/>
  <c r="AE201" i="9"/>
  <c r="AG201" i="9" s="1"/>
  <c r="Y245" i="9"/>
  <c r="AA245" i="9" s="1"/>
  <c r="AH245" i="9" s="1"/>
  <c r="G542" i="23"/>
  <c r="AH245" i="8"/>
  <c r="Y117" i="8"/>
  <c r="F128" i="23"/>
  <c r="AH117" i="7"/>
  <c r="AA114" i="7"/>
  <c r="G38" i="12"/>
  <c r="I38" i="12" s="1"/>
  <c r="J125" i="21"/>
  <c r="J124" i="22" s="1"/>
  <c r="B8" i="10"/>
  <c r="H128" i="9"/>
  <c r="H126" i="9" s="1"/>
  <c r="H130" i="9" s="1"/>
  <c r="K128" i="9"/>
  <c r="K126" i="9" s="1"/>
  <c r="K130" i="9" s="1"/>
  <c r="C128" i="9"/>
  <c r="N128" i="6"/>
  <c r="AR15" i="10"/>
  <c r="AW15" i="10" s="1"/>
  <c r="I435" i="21"/>
  <c r="I434" i="22" s="1"/>
  <c r="BO30" i="7"/>
  <c r="BI14" i="7" s="1"/>
  <c r="F479" i="23"/>
  <c r="F465" i="24" s="1"/>
  <c r="BO24" i="6"/>
  <c r="BO22" i="6" s="1"/>
  <c r="BI11" i="6" s="1"/>
  <c r="E256" i="23"/>
  <c r="G559" i="24"/>
  <c r="AE246" i="9"/>
  <c r="AG246" i="9" s="1"/>
  <c r="AJ246" i="8"/>
  <c r="G311" i="24"/>
  <c r="AE199" i="9"/>
  <c r="AG199" i="9" s="1"/>
  <c r="AJ199" i="8"/>
  <c r="Y200" i="9"/>
  <c r="AA200" i="9" s="1"/>
  <c r="G352" i="23"/>
  <c r="AS27" i="6"/>
  <c r="AX27" i="6" s="1"/>
  <c r="E249" i="24"/>
  <c r="AJ220" i="5"/>
  <c r="AQ27" i="5"/>
  <c r="AV27" i="5" s="1"/>
  <c r="D255" i="23"/>
  <c r="E255" i="23" s="1"/>
  <c r="F351" i="23"/>
  <c r="G342" i="24"/>
  <c r="AE200" i="9"/>
  <c r="AG200" i="9" s="1"/>
  <c r="F14" i="9"/>
  <c r="N14" i="9" s="1"/>
  <c r="Z258" i="7"/>
  <c r="AJ197" i="6"/>
  <c r="AJ196" i="6" s="1"/>
  <c r="AJ195" i="6" s="1"/>
  <c r="AJ193" i="6" s="1"/>
  <c r="AM259" i="6"/>
  <c r="G56" i="20"/>
  <c r="AH232" i="6"/>
  <c r="AJ35" i="6"/>
  <c r="AQ27" i="6"/>
  <c r="E10" i="9"/>
  <c r="W52" i="16"/>
  <c r="X52" i="16" s="1"/>
  <c r="BQ32" i="7"/>
  <c r="BK7" i="7"/>
  <c r="BK16" i="7" s="1"/>
  <c r="BL8" i="7"/>
  <c r="BL8" i="10" s="1"/>
  <c r="BL8" i="13" s="1"/>
  <c r="BL8" i="16" s="1"/>
  <c r="AE196" i="7"/>
  <c r="AE195" i="7" s="1"/>
  <c r="AE193" i="7" s="1"/>
  <c r="AC258" i="6"/>
  <c r="V160" i="15"/>
  <c r="X160" i="15" s="1"/>
  <c r="V197" i="8"/>
  <c r="V196" i="8" s="1"/>
  <c r="V195" i="8" s="1"/>
  <c r="V193" i="8" s="1"/>
  <c r="AJ95" i="7"/>
  <c r="AI43" i="6"/>
  <c r="N28" i="6"/>
  <c r="AQ24" i="6"/>
  <c r="AZ24" i="6" s="1"/>
  <c r="AJ20" i="6"/>
  <c r="AJ16" i="6" s="1"/>
  <c r="M28" i="6"/>
  <c r="AH95" i="8"/>
  <c r="AI95" i="7"/>
  <c r="AI91" i="7" s="1"/>
  <c r="AI197" i="6"/>
  <c r="AI196" i="6" s="1"/>
  <c r="AI195" i="6" s="1"/>
  <c r="AI193" i="6" s="1"/>
  <c r="M74" i="8"/>
  <c r="M72" i="8" s="1"/>
  <c r="AI43" i="5"/>
  <c r="AI14" i="5" s="1"/>
  <c r="AJ232" i="5"/>
  <c r="X195" i="5"/>
  <c r="AQ28" i="5" s="1"/>
  <c r="AV28" i="5" s="1"/>
  <c r="AI90" i="5"/>
  <c r="AI63" i="5" s="1"/>
  <c r="AJ43" i="5"/>
  <c r="AJ14" i="5" s="1"/>
  <c r="AH43" i="5"/>
  <c r="AH14" i="5" s="1"/>
  <c r="AH35" i="6"/>
  <c r="AJ232" i="6"/>
  <c r="AD193" i="5"/>
  <c r="AH170" i="5"/>
  <c r="AU9" i="5"/>
  <c r="AH90" i="5"/>
  <c r="AH63" i="5" s="1"/>
  <c r="BO8" i="5"/>
  <c r="BO7" i="5" s="1"/>
  <c r="BO32" i="5" s="1"/>
  <c r="AI35" i="6"/>
  <c r="AY24" i="5"/>
  <c r="AU24" i="5"/>
  <c r="AZ24" i="5"/>
  <c r="AH170" i="6"/>
  <c r="BN24" i="5"/>
  <c r="BN22" i="5" s="1"/>
  <c r="BH11" i="5" s="1"/>
  <c r="AV22" i="15"/>
  <c r="BN17" i="6"/>
  <c r="BN15" i="6" s="1"/>
  <c r="BH10" i="6" s="1"/>
  <c r="AH145" i="5"/>
  <c r="Y10" i="6"/>
  <c r="Y258" i="6" s="1"/>
  <c r="F72" i="8"/>
  <c r="M22" i="6"/>
  <c r="AJ90" i="5"/>
  <c r="AJ63" i="5" s="1"/>
  <c r="AH70" i="10"/>
  <c r="X63" i="6"/>
  <c r="AH43" i="6"/>
  <c r="AJ43" i="6"/>
  <c r="BN13" i="5"/>
  <c r="BN8" i="5" s="1"/>
  <c r="AH232" i="5"/>
  <c r="AQ28" i="6"/>
  <c r="AU28" i="6" s="1"/>
  <c r="BN28" i="6"/>
  <c r="BN25" i="6" s="1"/>
  <c r="BH12" i="6" s="1"/>
  <c r="AI170" i="5"/>
  <c r="BN24" i="6"/>
  <c r="BN22" i="6" s="1"/>
  <c r="BH11" i="6" s="1"/>
  <c r="AE12" i="6"/>
  <c r="AE10" i="6" s="1"/>
  <c r="AE8" i="6" s="1"/>
  <c r="AQ23" i="6"/>
  <c r="AY23" i="6" s="1"/>
  <c r="BN17" i="7"/>
  <c r="AI145" i="6"/>
  <c r="X110" i="5"/>
  <c r="AQ26" i="5" s="1"/>
  <c r="AY26" i="5" s="1"/>
  <c r="AJ145" i="6"/>
  <c r="U10" i="12"/>
  <c r="U8" i="12" s="1"/>
  <c r="AQ25" i="5"/>
  <c r="AZ25" i="5" s="1"/>
  <c r="AI79" i="11"/>
  <c r="V16" i="8"/>
  <c r="AQ30" i="6"/>
  <c r="X35" i="7"/>
  <c r="X112" i="6"/>
  <c r="BN12" i="6"/>
  <c r="BN9" i="6" s="1"/>
  <c r="AJ61" i="11"/>
  <c r="AI95" i="8"/>
  <c r="AJ75" i="11"/>
  <c r="W14" i="7"/>
  <c r="W12" i="7" s="1"/>
  <c r="W10" i="7" s="1"/>
  <c r="AH90" i="6"/>
  <c r="AQ29" i="7"/>
  <c r="AY29" i="7" s="1"/>
  <c r="BN27" i="7"/>
  <c r="BN13" i="6"/>
  <c r="W10" i="5"/>
  <c r="W8" i="5" s="1"/>
  <c r="AH19" i="7"/>
  <c r="AI19" i="7"/>
  <c r="AJ19" i="7"/>
  <c r="AH95" i="9"/>
  <c r="AI95" i="9"/>
  <c r="AJ95" i="9"/>
  <c r="AE206" i="8"/>
  <c r="AG205" i="7"/>
  <c r="AJ206" i="7"/>
  <c r="AJ205" i="7" s="1"/>
  <c r="AJ61" i="16"/>
  <c r="AI61" i="16"/>
  <c r="AJ37" i="8"/>
  <c r="AI90" i="6"/>
  <c r="V19" i="9"/>
  <c r="X19" i="8"/>
  <c r="AD236" i="8"/>
  <c r="AB236" i="9" s="1"/>
  <c r="AB235" i="8"/>
  <c r="AB234" i="8" s="1"/>
  <c r="V95" i="11"/>
  <c r="X95" i="10"/>
  <c r="E82" i="9"/>
  <c r="E81" i="8"/>
  <c r="V179" i="9"/>
  <c r="X179" i="8"/>
  <c r="W70" i="12"/>
  <c r="W69" i="11"/>
  <c r="W65" i="11" s="1"/>
  <c r="X70" i="11"/>
  <c r="AI70" i="11" s="1"/>
  <c r="AJ37" i="7"/>
  <c r="AE215" i="9"/>
  <c r="AG215" i="9" s="1"/>
  <c r="AJ215" i="8"/>
  <c r="AH200" i="7"/>
  <c r="AI200" i="7"/>
  <c r="AJ200" i="7"/>
  <c r="AD117" i="8"/>
  <c r="G129" i="23" s="1"/>
  <c r="G124" i="24" s="1"/>
  <c r="AB114" i="8"/>
  <c r="Y68" i="11"/>
  <c r="AA68" i="11" s="1"/>
  <c r="AH68" i="10"/>
  <c r="AH179" i="7"/>
  <c r="AH176" i="7" s="1"/>
  <c r="X176" i="7"/>
  <c r="AI179" i="7"/>
  <c r="AJ179" i="7"/>
  <c r="U10" i="16"/>
  <c r="U8" i="16" s="1"/>
  <c r="AB10" i="6"/>
  <c r="AB258" i="6" s="1"/>
  <c r="V200" i="9"/>
  <c r="X200" i="8"/>
  <c r="AI61" i="15"/>
  <c r="AJ61" i="15"/>
  <c r="AJ239" i="7"/>
  <c r="AE239" i="8"/>
  <c r="AG239" i="8" s="1"/>
  <c r="AI69" i="6"/>
  <c r="AI65" i="6" s="1"/>
  <c r="AH193" i="6"/>
  <c r="X235" i="8"/>
  <c r="X234" i="8" s="1"/>
  <c r="V12" i="6"/>
  <c r="V10" i="6" s="1"/>
  <c r="V8" i="6" s="1"/>
  <c r="W10" i="6"/>
  <c r="W258" i="6" s="1"/>
  <c r="AA10" i="5"/>
  <c r="AA258" i="5" s="1"/>
  <c r="BO33" i="5" s="1"/>
  <c r="M28" i="5"/>
  <c r="M21" i="5" s="1"/>
  <c r="M19" i="5" s="1"/>
  <c r="M17" i="5" s="1"/>
  <c r="AE258" i="5" s="1"/>
  <c r="AH91" i="7"/>
  <c r="AH90" i="7" s="1"/>
  <c r="W212" i="14"/>
  <c r="X212" i="13"/>
  <c r="AI212" i="13" s="1"/>
  <c r="AE20" i="7"/>
  <c r="AE16" i="7" s="1"/>
  <c r="AE14" i="7" s="1"/>
  <c r="AZ16" i="5"/>
  <c r="BD17" i="7"/>
  <c r="BD10" i="7" s="1"/>
  <c r="BD9" i="7" s="1"/>
  <c r="BD8" i="7" s="1"/>
  <c r="AW14" i="7"/>
  <c r="AH145" i="6"/>
  <c r="AH65" i="6"/>
  <c r="AI170" i="6"/>
  <c r="AJ193" i="5"/>
  <c r="L21" i="6"/>
  <c r="L19" i="6" s="1"/>
  <c r="L17" i="6" s="1"/>
  <c r="L8" i="6" s="1"/>
  <c r="W236" i="10"/>
  <c r="W235" i="10" s="1"/>
  <c r="W234" i="10" s="1"/>
  <c r="X236" i="9"/>
  <c r="D44" i="9"/>
  <c r="D42" i="9" s="1"/>
  <c r="F44" i="8"/>
  <c r="N44" i="8" s="1"/>
  <c r="M46" i="7"/>
  <c r="M45" i="7" s="1"/>
  <c r="N46" i="7"/>
  <c r="BC15" i="7"/>
  <c r="F45" i="7"/>
  <c r="E46" i="9"/>
  <c r="F46" i="9" s="1"/>
  <c r="F45" i="9" s="1"/>
  <c r="E45" i="8"/>
  <c r="V78" i="9"/>
  <c r="X78" i="8"/>
  <c r="AE22" i="8"/>
  <c r="AG22" i="8" s="1"/>
  <c r="AJ22" i="7"/>
  <c r="W24" i="9"/>
  <c r="W20" i="9" s="1"/>
  <c r="W16" i="9" s="1"/>
  <c r="X24" i="8"/>
  <c r="AU16" i="5"/>
  <c r="N12" i="7"/>
  <c r="AI112" i="5"/>
  <c r="G28" i="7"/>
  <c r="N45" i="6"/>
  <c r="BJ7" i="5"/>
  <c r="BJ16" i="5" s="1"/>
  <c r="BC7" i="6"/>
  <c r="AQ16" i="6"/>
  <c r="AV16" i="6" s="1"/>
  <c r="AI38" i="7"/>
  <c r="AJ38" i="7"/>
  <c r="AH38" i="7"/>
  <c r="D13" i="9"/>
  <c r="F13" i="8"/>
  <c r="M13" i="8" s="1"/>
  <c r="V69" i="8"/>
  <c r="V65" i="8" s="1"/>
  <c r="AH107" i="7"/>
  <c r="AJ107" i="7"/>
  <c r="X105" i="7"/>
  <c r="X104" i="7" s="1"/>
  <c r="AI107" i="7"/>
  <c r="AI105" i="7" s="1"/>
  <c r="AI104" i="7" s="1"/>
  <c r="AH84" i="8"/>
  <c r="AJ84" i="8"/>
  <c r="AI84" i="8"/>
  <c r="AI204" i="7"/>
  <c r="AH204" i="7"/>
  <c r="AJ204" i="7"/>
  <c r="X197" i="7"/>
  <c r="X196" i="7" s="1"/>
  <c r="X195" i="7" s="1"/>
  <c r="AQ28" i="7" s="1"/>
  <c r="AY10" i="6"/>
  <c r="AU10" i="6"/>
  <c r="AV10" i="6"/>
  <c r="AY16" i="5"/>
  <c r="D42" i="8"/>
  <c r="AJ123" i="6"/>
  <c r="AJ112" i="6" s="1"/>
  <c r="AJ170" i="6"/>
  <c r="AJ170" i="5"/>
  <c r="V38" i="9"/>
  <c r="V35" i="9" s="1"/>
  <c r="X38" i="8"/>
  <c r="X35" i="8" s="1"/>
  <c r="D74" i="10"/>
  <c r="D72" i="10" s="1"/>
  <c r="F74" i="9"/>
  <c r="N74" i="9" s="1"/>
  <c r="V107" i="9"/>
  <c r="X107" i="8"/>
  <c r="AI107" i="8" s="1"/>
  <c r="AI105" i="8" s="1"/>
  <c r="AI104" i="8" s="1"/>
  <c r="V105" i="8"/>
  <c r="V104" i="8" s="1"/>
  <c r="W84" i="10"/>
  <c r="W83" i="10" s="1"/>
  <c r="X84" i="9"/>
  <c r="D82" i="9"/>
  <c r="F82" i="8"/>
  <c r="M82" i="8" s="1"/>
  <c r="M81" i="8" s="1"/>
  <c r="D81" i="8"/>
  <c r="V204" i="9"/>
  <c r="X204" i="8"/>
  <c r="AZ10" i="6"/>
  <c r="BL12" i="7"/>
  <c r="BL12" i="10" s="1"/>
  <c r="BL12" i="13" s="1"/>
  <c r="BL12" i="16" s="1"/>
  <c r="F46" i="8"/>
  <c r="M46" i="8" s="1"/>
  <c r="M45" i="8" s="1"/>
  <c r="V63" i="7"/>
  <c r="W235" i="9"/>
  <c r="W234" i="9" s="1"/>
  <c r="E21" i="7"/>
  <c r="E19" i="7" s="1"/>
  <c r="E17" i="7" s="1"/>
  <c r="E8" i="7" s="1"/>
  <c r="AQ25" i="6"/>
  <c r="AH236" i="8"/>
  <c r="N44" i="7"/>
  <c r="M44" i="7"/>
  <c r="M42" i="7" s="1"/>
  <c r="F42" i="7"/>
  <c r="AQ10" i="7" s="1"/>
  <c r="AH78" i="7"/>
  <c r="AI78" i="7"/>
  <c r="AI69" i="7" s="1"/>
  <c r="AI65" i="7" s="1"/>
  <c r="AJ78" i="7"/>
  <c r="X69" i="7"/>
  <c r="X65" i="7" s="1"/>
  <c r="AJ24" i="7"/>
  <c r="X20" i="7"/>
  <c r="X16" i="7" s="1"/>
  <c r="AI24" i="7"/>
  <c r="AI20" i="7" s="1"/>
  <c r="AH24" i="7"/>
  <c r="AJ37" i="9"/>
  <c r="AI37" i="9"/>
  <c r="F33" i="9"/>
  <c r="F32" i="9" s="1"/>
  <c r="E33" i="10"/>
  <c r="E32" i="9"/>
  <c r="N68" i="7"/>
  <c r="M68" i="7"/>
  <c r="M66" i="7" s="1"/>
  <c r="BQ32" i="5"/>
  <c r="AG10" i="5"/>
  <c r="AG8" i="5" s="1"/>
  <c r="D32" i="24" s="1"/>
  <c r="N56" i="7"/>
  <c r="N54" i="7" s="1"/>
  <c r="M56" i="7"/>
  <c r="V37" i="11"/>
  <c r="X37" i="10"/>
  <c r="V124" i="11"/>
  <c r="X124" i="10"/>
  <c r="AH124" i="10" s="1"/>
  <c r="AJ180" i="8"/>
  <c r="AH180" i="8"/>
  <c r="D58" i="12"/>
  <c r="F58" i="11"/>
  <c r="N58" i="11" s="1"/>
  <c r="AA14" i="6"/>
  <c r="AA12" i="6" s="1"/>
  <c r="E64" i="23" s="1"/>
  <c r="X14" i="6"/>
  <c r="F28" i="6"/>
  <c r="AQ9" i="6" s="1"/>
  <c r="D68" i="9"/>
  <c r="F68" i="8"/>
  <c r="D66" i="8"/>
  <c r="V180" i="10"/>
  <c r="X180" i="9"/>
  <c r="AW9" i="7"/>
  <c r="F56" i="8"/>
  <c r="N56" i="8" s="1"/>
  <c r="D56" i="9"/>
  <c r="D54" i="8"/>
  <c r="F37" i="8"/>
  <c r="N37" i="8" s="1"/>
  <c r="D37" i="9"/>
  <c r="F54" i="7"/>
  <c r="BC10" i="6"/>
  <c r="BC9" i="6" s="1"/>
  <c r="BC8" i="6" s="1"/>
  <c r="F22" i="7"/>
  <c r="AQ7" i="7" s="1"/>
  <c r="BP8" i="5"/>
  <c r="BP7" i="5" s="1"/>
  <c r="BP32" i="5" s="1"/>
  <c r="X98" i="13"/>
  <c r="AH98" i="13" s="1"/>
  <c r="AQ30" i="5"/>
  <c r="AY30" i="5" s="1"/>
  <c r="BK7" i="5"/>
  <c r="U10" i="6"/>
  <c r="U8" i="6" s="1"/>
  <c r="AI145" i="5"/>
  <c r="V10" i="5"/>
  <c r="V258" i="5" s="1"/>
  <c r="AJ145" i="5"/>
  <c r="AB145" i="7"/>
  <c r="U8" i="5"/>
  <c r="BP17" i="6"/>
  <c r="BP15" i="6" s="1"/>
  <c r="BJ10" i="6" s="1"/>
  <c r="BI7" i="5"/>
  <c r="BI16" i="5" s="1"/>
  <c r="U10" i="13"/>
  <c r="U8" i="13" s="1"/>
  <c r="U10" i="9"/>
  <c r="U258" i="9" s="1"/>
  <c r="BN15" i="5"/>
  <c r="BH10" i="5" s="1"/>
  <c r="U10" i="14"/>
  <c r="U8" i="14" s="1"/>
  <c r="AJ112" i="5"/>
  <c r="AR27" i="6"/>
  <c r="AW27" i="6" s="1"/>
  <c r="BP24" i="6"/>
  <c r="BP22" i="6" s="1"/>
  <c r="BJ11" i="6" s="1"/>
  <c r="J73" i="8"/>
  <c r="L72" i="7"/>
  <c r="F280" i="22" s="1"/>
  <c r="N73" i="7"/>
  <c r="N72" i="7" s="1"/>
  <c r="Y126" i="8"/>
  <c r="AH126" i="7"/>
  <c r="AH123" i="7" s="1"/>
  <c r="BO19" i="7"/>
  <c r="AA123" i="7"/>
  <c r="F160" i="23" s="1"/>
  <c r="AB150" i="8"/>
  <c r="AD149" i="7"/>
  <c r="AD147" i="7" s="1"/>
  <c r="BP16" i="7" s="1"/>
  <c r="AI150" i="7"/>
  <c r="AI149" i="7" s="1"/>
  <c r="AI147" i="7" s="1"/>
  <c r="J67" i="8"/>
  <c r="L66" i="7"/>
  <c r="F60" i="7"/>
  <c r="M62" i="7"/>
  <c r="M60" i="7" s="1"/>
  <c r="N62" i="7"/>
  <c r="AA60" i="7"/>
  <c r="AH60" i="7" s="1"/>
  <c r="AH58" i="7" s="1"/>
  <c r="AH57" i="7" s="1"/>
  <c r="Y58" i="7"/>
  <c r="Y57" i="7" s="1"/>
  <c r="Y14" i="7" s="1"/>
  <c r="AD124" i="7"/>
  <c r="AB123" i="7"/>
  <c r="AB112" i="7" s="1"/>
  <c r="AI230" i="7"/>
  <c r="AI227" i="7" s="1"/>
  <c r="AJ230" i="7"/>
  <c r="AJ227" i="7" s="1"/>
  <c r="X227" i="7"/>
  <c r="L77" i="7"/>
  <c r="J75" i="7"/>
  <c r="L49" i="7"/>
  <c r="J48" i="7"/>
  <c r="G37" i="8"/>
  <c r="I35" i="7"/>
  <c r="M37" i="7"/>
  <c r="AJ138" i="15"/>
  <c r="AH138" i="15"/>
  <c r="AI138" i="15"/>
  <c r="AZ9" i="5"/>
  <c r="W96" i="13"/>
  <c r="AH193" i="5"/>
  <c r="AH230" i="7"/>
  <c r="AH227" i="7" s="1"/>
  <c r="J51" i="8"/>
  <c r="L53" i="8"/>
  <c r="D62" i="9"/>
  <c r="F62" i="8"/>
  <c r="N62" i="8" s="1"/>
  <c r="D60" i="8"/>
  <c r="AD173" i="7"/>
  <c r="AB172" i="7"/>
  <c r="AB170" i="7" s="1"/>
  <c r="W60" i="12"/>
  <c r="W58" i="11"/>
  <c r="W57" i="11" s="1"/>
  <c r="N80" i="7"/>
  <c r="M80" i="7"/>
  <c r="V60" i="9"/>
  <c r="V58" i="8"/>
  <c r="V57" i="8" s="1"/>
  <c r="X60" i="8"/>
  <c r="E68" i="10"/>
  <c r="E66" i="9"/>
  <c r="L61" i="7"/>
  <c r="J60" i="7"/>
  <c r="L33" i="7"/>
  <c r="J32" i="7"/>
  <c r="J28" i="7" s="1"/>
  <c r="AD97" i="7"/>
  <c r="AB96" i="7"/>
  <c r="AB90" i="7" s="1"/>
  <c r="AB63" i="7" s="1"/>
  <c r="AB12" i="7" s="1"/>
  <c r="L83" i="7"/>
  <c r="J81" i="7"/>
  <c r="AH138" i="16"/>
  <c r="AI138" i="16"/>
  <c r="V14" i="7"/>
  <c r="J43" i="8"/>
  <c r="AX10" i="7"/>
  <c r="L42" i="7"/>
  <c r="N43" i="7"/>
  <c r="AG142" i="9"/>
  <c r="AE141" i="9"/>
  <c r="L79" i="9"/>
  <c r="J79" i="10" s="1"/>
  <c r="L79" i="10" s="1"/>
  <c r="J79" i="11" s="1"/>
  <c r="L79" i="11" s="1"/>
  <c r="J79" i="12" s="1"/>
  <c r="L79" i="12" s="1"/>
  <c r="J79" i="13" s="1"/>
  <c r="L79" i="13" s="1"/>
  <c r="J79" i="14" s="1"/>
  <c r="L79" i="14" s="1"/>
  <c r="J79" i="15" s="1"/>
  <c r="L79" i="15" s="1"/>
  <c r="J79" i="16" s="1"/>
  <c r="L79" i="16" s="1"/>
  <c r="J78" i="9"/>
  <c r="L78" i="9" s="1"/>
  <c r="H342" i="22" s="1"/>
  <c r="L59" i="7"/>
  <c r="J57" i="7"/>
  <c r="D80" i="9"/>
  <c r="D78" i="9" s="1"/>
  <c r="F78" i="9" s="1"/>
  <c r="F80" i="8"/>
  <c r="W230" i="9"/>
  <c r="W227" i="8"/>
  <c r="W220" i="8" s="1"/>
  <c r="X230" i="8"/>
  <c r="E42" i="11"/>
  <c r="E44" i="12"/>
  <c r="AB190" i="8"/>
  <c r="AD187" i="7"/>
  <c r="AD185" i="7" s="1"/>
  <c r="AY9" i="5"/>
  <c r="N67" i="7"/>
  <c r="AB228" i="9"/>
  <c r="AD227" i="8"/>
  <c r="AD220" i="8" s="1"/>
  <c r="BP30" i="8" s="1"/>
  <c r="BJ14" i="8" s="1"/>
  <c r="AI228" i="8"/>
  <c r="X58" i="7"/>
  <c r="X57" i="7" s="1"/>
  <c r="AI60" i="7"/>
  <c r="AI58" i="7" s="1"/>
  <c r="AI57" i="7" s="1"/>
  <c r="AJ60" i="7"/>
  <c r="AJ58" i="7" s="1"/>
  <c r="AJ57" i="7" s="1"/>
  <c r="E62" i="9"/>
  <c r="E60" i="8"/>
  <c r="N60" i="6"/>
  <c r="AB142" i="8"/>
  <c r="AD141" i="7"/>
  <c r="AI142" i="7"/>
  <c r="AI141" i="7" s="1"/>
  <c r="BP13" i="6"/>
  <c r="BJ8" i="6" s="1"/>
  <c r="AR25" i="6"/>
  <c r="AW25" i="6" s="1"/>
  <c r="AD63" i="6"/>
  <c r="AD12" i="6" s="1"/>
  <c r="E65" i="23" s="1"/>
  <c r="E62" i="24" s="1"/>
  <c r="L47" i="7"/>
  <c r="J45" i="7"/>
  <c r="AZ29" i="5"/>
  <c r="AU29" i="5"/>
  <c r="AV29" i="5"/>
  <c r="L55" i="8"/>
  <c r="N55" i="8" s="1"/>
  <c r="J54" i="8"/>
  <c r="U10" i="8"/>
  <c r="U8" i="8" s="1"/>
  <c r="U10" i="11"/>
  <c r="U8" i="11" s="1"/>
  <c r="AI190" i="7"/>
  <c r="AI187" i="7" s="1"/>
  <c r="AI185" i="7" s="1"/>
  <c r="AH190" i="7"/>
  <c r="AH187" i="7" s="1"/>
  <c r="AH185" i="7" s="1"/>
  <c r="AJ190" i="7"/>
  <c r="X187" i="7"/>
  <c r="X185" i="7" s="1"/>
  <c r="N50" i="8"/>
  <c r="J50" i="9"/>
  <c r="AI106" i="11"/>
  <c r="G70" i="10"/>
  <c r="I69" i="9"/>
  <c r="H249" i="21" s="1"/>
  <c r="H248" i="22" s="1"/>
  <c r="M70" i="9"/>
  <c r="W189" i="12"/>
  <c r="X189" i="11"/>
  <c r="W187" i="11"/>
  <c r="W185" i="11" s="1"/>
  <c r="AA150" i="7"/>
  <c r="Y149" i="7"/>
  <c r="Y147" i="7" s="1"/>
  <c r="Y145" i="7" s="1"/>
  <c r="Y110" i="7" s="1"/>
  <c r="X222" i="7"/>
  <c r="AJ225" i="7"/>
  <c r="AJ222" i="7" s="1"/>
  <c r="AJ220" i="7" s="1"/>
  <c r="AI225" i="7"/>
  <c r="AI222" i="7" s="1"/>
  <c r="AH225" i="7"/>
  <c r="AH222" i="7" s="1"/>
  <c r="BN31" i="7"/>
  <c r="BH15" i="7" s="1"/>
  <c r="W173" i="10"/>
  <c r="W172" i="9"/>
  <c r="W170" i="9" s="1"/>
  <c r="X173" i="9"/>
  <c r="X172" i="9" s="1"/>
  <c r="V190" i="9"/>
  <c r="X190" i="8"/>
  <c r="V187" i="8"/>
  <c r="V185" i="8" s="1"/>
  <c r="V170" i="8" s="1"/>
  <c r="AA230" i="8"/>
  <c r="BO31" i="8" s="1"/>
  <c r="BI15" i="8" s="1"/>
  <c r="Y227" i="8"/>
  <c r="Y220" i="8" s="1"/>
  <c r="AA99" i="8"/>
  <c r="Y96" i="8"/>
  <c r="Y90" i="8" s="1"/>
  <c r="G33" i="8"/>
  <c r="I32" i="7"/>
  <c r="M33" i="7"/>
  <c r="M32" i="7" s="1"/>
  <c r="M31" i="7"/>
  <c r="M29" i="7" s="1"/>
  <c r="N31" i="7"/>
  <c r="G58" i="8"/>
  <c r="I57" i="7"/>
  <c r="Y178" i="9"/>
  <c r="AA176" i="8"/>
  <c r="J62" i="9"/>
  <c r="AA116" i="9"/>
  <c r="U10" i="7"/>
  <c r="U258" i="7" s="1"/>
  <c r="V225" i="9"/>
  <c r="X225" i="8"/>
  <c r="V222" i="8"/>
  <c r="V220" i="8" s="1"/>
  <c r="W105" i="12"/>
  <c r="W104" i="12" s="1"/>
  <c r="W106" i="13"/>
  <c r="X106" i="12"/>
  <c r="Y106" i="8"/>
  <c r="AA105" i="7"/>
  <c r="AA104" i="7" s="1"/>
  <c r="AH106" i="7"/>
  <c r="AA173" i="7"/>
  <c r="Y172" i="7"/>
  <c r="Y170" i="7" s="1"/>
  <c r="I76" i="10"/>
  <c r="X172" i="8"/>
  <c r="G64" i="10"/>
  <c r="BD14" i="9"/>
  <c r="I63" i="9"/>
  <c r="H218" i="21" s="1"/>
  <c r="H217" i="22" s="1"/>
  <c r="AA45" i="8"/>
  <c r="Y44" i="8"/>
  <c r="Y43" i="8" s="1"/>
  <c r="G77" i="9"/>
  <c r="I75" i="8"/>
  <c r="G311" i="21" s="1"/>
  <c r="G310" i="22" s="1"/>
  <c r="Y212" i="9"/>
  <c r="BO26" i="8"/>
  <c r="AH212" i="8"/>
  <c r="E37" i="10"/>
  <c r="E35" i="9"/>
  <c r="E31" i="9"/>
  <c r="E29" i="8"/>
  <c r="E28" i="8" s="1"/>
  <c r="F31" i="8"/>
  <c r="G82" i="9"/>
  <c r="I81" i="8"/>
  <c r="AA145" i="6"/>
  <c r="AA110" i="6" s="1"/>
  <c r="BO16" i="6"/>
  <c r="BO15" i="6" s="1"/>
  <c r="BI10" i="6" s="1"/>
  <c r="AQ14" i="5"/>
  <c r="AY14" i="5" s="1"/>
  <c r="R37" i="20"/>
  <c r="R32" i="20" s="1"/>
  <c r="R31" i="20" s="1"/>
  <c r="X12" i="5"/>
  <c r="D63" i="23" s="1"/>
  <c r="Z258" i="5"/>
  <c r="F30" i="20"/>
  <c r="F56" i="20" s="1"/>
  <c r="AM259" i="5"/>
  <c r="U10" i="15"/>
  <c r="U8" i="15" s="1"/>
  <c r="AI232" i="5"/>
  <c r="AV23" i="5"/>
  <c r="AZ23" i="5"/>
  <c r="AU23" i="5"/>
  <c r="AW22" i="11"/>
  <c r="AY22" i="11" s="1"/>
  <c r="AU22" i="11"/>
  <c r="AH112" i="5"/>
  <c r="U10" i="10"/>
  <c r="U8" i="10" s="1"/>
  <c r="I30" i="20"/>
  <c r="I56" i="20" s="1"/>
  <c r="R53" i="20"/>
  <c r="V110" i="7"/>
  <c r="D61" i="11"/>
  <c r="F61" i="10"/>
  <c r="W238" i="11"/>
  <c r="D28" i="7"/>
  <c r="D21" i="7" s="1"/>
  <c r="D19" i="7" s="1"/>
  <c r="D17" i="7" s="1"/>
  <c r="D8" i="7" s="1"/>
  <c r="W143" i="11"/>
  <c r="W141" i="10"/>
  <c r="X143" i="10"/>
  <c r="V71" i="10"/>
  <c r="X71" i="9"/>
  <c r="G44" i="9"/>
  <c r="I42" i="8"/>
  <c r="AW10" i="8"/>
  <c r="W215" i="11"/>
  <c r="W211" i="10"/>
  <c r="W210" i="10" s="1"/>
  <c r="W209" i="10" s="1"/>
  <c r="X215" i="10"/>
  <c r="M67" i="12"/>
  <c r="W86" i="11"/>
  <c r="X86" i="10"/>
  <c r="Y93" i="9"/>
  <c r="AA91" i="8"/>
  <c r="AH93" i="8"/>
  <c r="AA229" i="11"/>
  <c r="W115" i="11"/>
  <c r="W114" i="10"/>
  <c r="X115" i="10"/>
  <c r="M73" i="9"/>
  <c r="E55" i="11"/>
  <c r="E54" i="10"/>
  <c r="AA177" i="11"/>
  <c r="E73" i="11"/>
  <c r="E72" i="10"/>
  <c r="AI93" i="9"/>
  <c r="AD143" i="12"/>
  <c r="AY7" i="6"/>
  <c r="AJ75" i="10"/>
  <c r="AI143" i="9"/>
  <c r="D55" i="10"/>
  <c r="F55" i="9"/>
  <c r="W229" i="13"/>
  <c r="X229" i="12"/>
  <c r="W193" i="9"/>
  <c r="AI215" i="9"/>
  <c r="AH215" i="9"/>
  <c r="W177" i="11"/>
  <c r="W176" i="10"/>
  <c r="AH86" i="9"/>
  <c r="AI86" i="9"/>
  <c r="Y188" i="9"/>
  <c r="AA187" i="8"/>
  <c r="AA185" i="8" s="1"/>
  <c r="AH188" i="8"/>
  <c r="AH115" i="9"/>
  <c r="AI115" i="9"/>
  <c r="D73" i="11"/>
  <c r="F73" i="10"/>
  <c r="W63" i="9"/>
  <c r="Y223" i="9"/>
  <c r="AA222" i="8"/>
  <c r="AH223" i="8"/>
  <c r="W223" i="11"/>
  <c r="W222" i="10"/>
  <c r="BN26" i="9"/>
  <c r="AH198" i="9"/>
  <c r="AA47" i="11"/>
  <c r="D67" i="14"/>
  <c r="F67" i="13"/>
  <c r="E79" i="11"/>
  <c r="E78" i="10"/>
  <c r="AA115" i="11"/>
  <c r="AA59" i="11"/>
  <c r="AI193" i="5"/>
  <c r="M61" i="9"/>
  <c r="AI71" i="8"/>
  <c r="AJ71" i="8"/>
  <c r="W198" i="11"/>
  <c r="W197" i="10"/>
  <c r="W196" i="10" s="1"/>
  <c r="W195" i="10" s="1"/>
  <c r="X198" i="10"/>
  <c r="Y143" i="9"/>
  <c r="AA141" i="8"/>
  <c r="AG173" i="9"/>
  <c r="AE172" i="9"/>
  <c r="V223" i="11"/>
  <c r="X223" i="10"/>
  <c r="Y198" i="13"/>
  <c r="AA198" i="13" s="1"/>
  <c r="G50" i="9"/>
  <c r="I48" i="8"/>
  <c r="M50" i="8"/>
  <c r="M48" i="8" s="1"/>
  <c r="E49" i="11"/>
  <c r="E48" i="10"/>
  <c r="Y52" i="9"/>
  <c r="AA49" i="8"/>
  <c r="AH52" i="8"/>
  <c r="AA215" i="11"/>
  <c r="W93" i="11"/>
  <c r="W91" i="10"/>
  <c r="W90" i="10" s="1"/>
  <c r="X93" i="10"/>
  <c r="AH25" i="15"/>
  <c r="AI25" i="15"/>
  <c r="AJ25" i="15"/>
  <c r="AI232" i="6"/>
  <c r="AB131" i="16"/>
  <c r="AD131" i="16" s="1"/>
  <c r="AI131" i="16" s="1"/>
  <c r="AI131" i="15"/>
  <c r="R52" i="20"/>
  <c r="R49" i="20" s="1"/>
  <c r="BP29" i="6"/>
  <c r="BJ13" i="6" s="1"/>
  <c r="AR30" i="6"/>
  <c r="AW30" i="6" s="1"/>
  <c r="W50" i="14"/>
  <c r="AH50" i="12"/>
  <c r="AJ50" i="12"/>
  <c r="D76" i="9"/>
  <c r="D75" i="8"/>
  <c r="F76" i="8"/>
  <c r="X114" i="7"/>
  <c r="AH118" i="7"/>
  <c r="AH114" i="7" s="1"/>
  <c r="AI118" i="7"/>
  <c r="AI114" i="7" s="1"/>
  <c r="AJ118" i="7"/>
  <c r="V214" i="10"/>
  <c r="V211" i="9"/>
  <c r="V210" i="9" s="1"/>
  <c r="V209" i="9" s="1"/>
  <c r="X214" i="9"/>
  <c r="AE106" i="8"/>
  <c r="AG105" i="7"/>
  <c r="AG104" i="7" s="1"/>
  <c r="AJ106" i="7"/>
  <c r="AI178" i="10"/>
  <c r="AZ7" i="6"/>
  <c r="AV7" i="6"/>
  <c r="V51" i="10"/>
  <c r="V49" i="9"/>
  <c r="X51" i="9"/>
  <c r="X205" i="8"/>
  <c r="W46" i="10"/>
  <c r="W44" i="9"/>
  <c r="N30" i="7"/>
  <c r="BC13" i="7"/>
  <c r="F29" i="7"/>
  <c r="D43" i="10"/>
  <c r="F43" i="9"/>
  <c r="AJ150" i="12"/>
  <c r="F35" i="7"/>
  <c r="M36" i="7"/>
  <c r="N36" i="7"/>
  <c r="N35" i="7" s="1"/>
  <c r="D51" i="9"/>
  <c r="D34" i="14"/>
  <c r="F34" i="13"/>
  <c r="D32" i="13"/>
  <c r="V90" i="8"/>
  <c r="V142" i="10"/>
  <c r="V141" i="9"/>
  <c r="X142" i="9"/>
  <c r="AG94" i="7"/>
  <c r="AE91" i="7"/>
  <c r="D69" i="9"/>
  <c r="D71" i="10"/>
  <c r="F71" i="10" s="1"/>
  <c r="X83" i="7"/>
  <c r="AI85" i="7"/>
  <c r="AI83" i="7" s="1"/>
  <c r="AJ85" i="7"/>
  <c r="V145" i="8"/>
  <c r="D49" i="11"/>
  <c r="D48" i="10"/>
  <c r="F49" i="10"/>
  <c r="D64" i="9"/>
  <c r="D63" i="8"/>
  <c r="F64" i="8"/>
  <c r="D59" i="10"/>
  <c r="F59" i="10" s="1"/>
  <c r="D57" i="9"/>
  <c r="V50" i="14"/>
  <c r="X50" i="13"/>
  <c r="AI94" i="12"/>
  <c r="AH94" i="12"/>
  <c r="AB174" i="13"/>
  <c r="AJ46" i="7"/>
  <c r="AJ44" i="7" s="1"/>
  <c r="AI46" i="7"/>
  <c r="AI44" i="7" s="1"/>
  <c r="AI43" i="7" s="1"/>
  <c r="AH46" i="7"/>
  <c r="AH44" i="7" s="1"/>
  <c r="AH43" i="7" s="1"/>
  <c r="X44" i="7"/>
  <c r="X43" i="7" s="1"/>
  <c r="V158" i="10"/>
  <c r="V157" i="9"/>
  <c r="V155" i="9" s="1"/>
  <c r="X158" i="9"/>
  <c r="AG187" i="7"/>
  <c r="AG185" i="7" s="1"/>
  <c r="AE189" i="8"/>
  <c r="AJ189" i="7"/>
  <c r="V178" i="12"/>
  <c r="X178" i="11"/>
  <c r="V21" i="10"/>
  <c r="V20" i="9"/>
  <c r="X21" i="9"/>
  <c r="AJ97" i="8"/>
  <c r="AH97" i="8"/>
  <c r="X96" i="8"/>
  <c r="AE160" i="8"/>
  <c r="AJ160" i="7"/>
  <c r="AJ157" i="7" s="1"/>
  <c r="AJ155" i="7" s="1"/>
  <c r="AJ145" i="7" s="1"/>
  <c r="AG157" i="7"/>
  <c r="AG155" i="7" s="1"/>
  <c r="AG145" i="7" s="1"/>
  <c r="D30" i="9"/>
  <c r="F30" i="8"/>
  <c r="D29" i="8"/>
  <c r="D36" i="9"/>
  <c r="F36" i="8"/>
  <c r="D35" i="8"/>
  <c r="N79" i="8"/>
  <c r="M79" i="8"/>
  <c r="V92" i="10"/>
  <c r="V91" i="9"/>
  <c r="X92" i="9"/>
  <c r="AI92" i="9" s="1"/>
  <c r="AI201" i="8"/>
  <c r="AH201" i="8"/>
  <c r="AJ201" i="8"/>
  <c r="W39" i="10"/>
  <c r="W35" i="9"/>
  <c r="BC12" i="7"/>
  <c r="N23" i="7"/>
  <c r="N22" i="7" s="1"/>
  <c r="AH39" i="8"/>
  <c r="AJ39" i="8"/>
  <c r="V151" i="10"/>
  <c r="V149" i="9"/>
  <c r="V147" i="9" s="1"/>
  <c r="X151" i="9"/>
  <c r="H95" i="23" s="1"/>
  <c r="AE87" i="8"/>
  <c r="AG83" i="7"/>
  <c r="AS24" i="7" s="1"/>
  <c r="AX24" i="7" s="1"/>
  <c r="AJ87" i="7"/>
  <c r="AG232" i="6"/>
  <c r="AS30" i="6" s="1"/>
  <c r="AX30" i="6" s="1"/>
  <c r="M76" i="7"/>
  <c r="M75" i="7" s="1"/>
  <c r="N76" i="7"/>
  <c r="F75" i="7"/>
  <c r="V118" i="9"/>
  <c r="V114" i="8"/>
  <c r="V112" i="8" s="1"/>
  <c r="X118" i="8"/>
  <c r="AH214" i="8"/>
  <c r="AI214" i="8"/>
  <c r="X211" i="8"/>
  <c r="X210" i="8" s="1"/>
  <c r="X209" i="8" s="1"/>
  <c r="AJ214" i="8"/>
  <c r="W51" i="10"/>
  <c r="W49" i="9"/>
  <c r="AH51" i="8"/>
  <c r="X49" i="8"/>
  <c r="AI51" i="8"/>
  <c r="AJ51" i="8"/>
  <c r="V206" i="10"/>
  <c r="V205" i="9"/>
  <c r="X206" i="9"/>
  <c r="H415" i="23" s="1"/>
  <c r="BC16" i="8"/>
  <c r="M43" i="8"/>
  <c r="V150" i="14"/>
  <c r="X150" i="13"/>
  <c r="AJ150" i="13" s="1"/>
  <c r="D12" i="9"/>
  <c r="F12" i="8"/>
  <c r="D10" i="8"/>
  <c r="N52" i="8"/>
  <c r="F51" i="8"/>
  <c r="N78" i="8"/>
  <c r="M78" i="8"/>
  <c r="AI213" i="12"/>
  <c r="D83" i="11"/>
  <c r="AH142" i="8"/>
  <c r="AH141" i="8" s="1"/>
  <c r="X141" i="8"/>
  <c r="AJ142" i="8"/>
  <c r="AJ141" i="8" s="1"/>
  <c r="D23" i="9"/>
  <c r="D22" i="9" s="1"/>
  <c r="F23" i="8"/>
  <c r="F22" i="8" s="1"/>
  <c r="AQ7" i="8" s="1"/>
  <c r="V85" i="9"/>
  <c r="V83" i="8"/>
  <c r="X85" i="8"/>
  <c r="AG178" i="7"/>
  <c r="AE176" i="7"/>
  <c r="AE170" i="7" s="1"/>
  <c r="F48" i="9"/>
  <c r="M49" i="9"/>
  <c r="N64" i="7"/>
  <c r="N63" i="7" s="1"/>
  <c r="F63" i="7"/>
  <c r="M64" i="7"/>
  <c r="M63" i="7" s="1"/>
  <c r="BC14" i="7"/>
  <c r="D46" i="10"/>
  <c r="D45" i="9"/>
  <c r="W94" i="14"/>
  <c r="X94" i="14" s="1"/>
  <c r="V46" i="9"/>
  <c r="V44" i="8"/>
  <c r="V43" i="8" s="1"/>
  <c r="X46" i="8"/>
  <c r="AJ158" i="8"/>
  <c r="AH158" i="8"/>
  <c r="X157" i="8"/>
  <c r="X155" i="8" s="1"/>
  <c r="AI158" i="8"/>
  <c r="AJ21" i="8"/>
  <c r="AI21" i="8"/>
  <c r="AH21" i="8"/>
  <c r="V97" i="10"/>
  <c r="V96" i="9"/>
  <c r="X97" i="9"/>
  <c r="W43" i="8"/>
  <c r="W14" i="8" s="1"/>
  <c r="W12" i="8" s="1"/>
  <c r="W10" i="8" s="1"/>
  <c r="AG99" i="7"/>
  <c r="AE96" i="7"/>
  <c r="F79" i="9"/>
  <c r="D79" i="10"/>
  <c r="N34" i="12"/>
  <c r="M34" i="12"/>
  <c r="V213" i="14"/>
  <c r="X213" i="13"/>
  <c r="AI213" i="13" s="1"/>
  <c r="AH92" i="8"/>
  <c r="AJ92" i="8"/>
  <c r="X91" i="8"/>
  <c r="AI92" i="8"/>
  <c r="V201" i="10"/>
  <c r="X201" i="9"/>
  <c r="H383" i="23" s="1"/>
  <c r="AG90" i="6"/>
  <c r="AG126" i="7"/>
  <c r="AE123" i="7"/>
  <c r="AE112" i="7" s="1"/>
  <c r="BC17" i="7"/>
  <c r="M71" i="8"/>
  <c r="M69" i="8" s="1"/>
  <c r="F69" i="8"/>
  <c r="V39" i="10"/>
  <c r="X39" i="9"/>
  <c r="AI151" i="8"/>
  <c r="AJ151" i="8"/>
  <c r="AJ149" i="8" s="1"/>
  <c r="AH151" i="8"/>
  <c r="X149" i="8"/>
  <c r="X147" i="8" s="1"/>
  <c r="W21" i="10"/>
  <c r="AE116" i="8"/>
  <c r="AJ116" i="7"/>
  <c r="AG114" i="7"/>
  <c r="G55" i="8"/>
  <c r="M55" i="7"/>
  <c r="I54" i="7"/>
  <c r="AG244" i="7"/>
  <c r="AJ244" i="7" s="1"/>
  <c r="AJ243" i="7" s="1"/>
  <c r="AE243" i="7"/>
  <c r="AE232" i="7" s="1"/>
  <c r="V244" i="9"/>
  <c r="X244" i="8"/>
  <c r="V243" i="8"/>
  <c r="V232" i="8" s="1"/>
  <c r="AA234" i="7"/>
  <c r="AD244" i="7"/>
  <c r="AI244" i="7" s="1"/>
  <c r="AI243" i="7" s="1"/>
  <c r="AI232" i="7" s="1"/>
  <c r="AB243" i="7"/>
  <c r="AB232" i="7" s="1"/>
  <c r="BL13" i="7"/>
  <c r="BL13" i="10" s="1"/>
  <c r="BL13" i="13" s="1"/>
  <c r="BL13" i="16" s="1"/>
  <c r="W244" i="9"/>
  <c r="W243" i="8"/>
  <c r="W232" i="8" s="1"/>
  <c r="AA244" i="7"/>
  <c r="AH244" i="7" s="1"/>
  <c r="AH243" i="7" s="1"/>
  <c r="Y243" i="7"/>
  <c r="Y232" i="7" s="1"/>
  <c r="X243" i="7"/>
  <c r="X232" i="7" s="1"/>
  <c r="T33" i="11"/>
  <c r="P32" i="20"/>
  <c r="P31" i="20" s="1"/>
  <c r="P30" i="20" s="1"/>
  <c r="P56" i="20" s="1"/>
  <c r="Y39" i="16"/>
  <c r="AA39" i="16" s="1"/>
  <c r="AB177" i="16"/>
  <c r="AD177" i="16" s="1"/>
  <c r="BP23" i="16" s="1"/>
  <c r="E47" i="20" s="1"/>
  <c r="BP23" i="15"/>
  <c r="Y156" i="16"/>
  <c r="AA156" i="16" s="1"/>
  <c r="AH156" i="15"/>
  <c r="Y66" i="16"/>
  <c r="AA66" i="16" s="1"/>
  <c r="BO10" i="15"/>
  <c r="AH66" i="15"/>
  <c r="I34" i="15"/>
  <c r="G59" i="15"/>
  <c r="G65" i="15"/>
  <c r="G83" i="15"/>
  <c r="G71" i="15"/>
  <c r="AB59" i="14"/>
  <c r="AD58" i="13"/>
  <c r="AD57" i="13" s="1"/>
  <c r="AH160" i="14"/>
  <c r="AI160" i="14"/>
  <c r="X53" i="15"/>
  <c r="AI53" i="15" s="1"/>
  <c r="V53" i="16"/>
  <c r="E74" i="15"/>
  <c r="AI79" i="12"/>
  <c r="AB79" i="13"/>
  <c r="AD79" i="13" s="1"/>
  <c r="V94" i="15"/>
  <c r="V87" i="15"/>
  <c r="X87" i="14"/>
  <c r="W48" i="15"/>
  <c r="Y51" i="14"/>
  <c r="AI94" i="13"/>
  <c r="AH94" i="13"/>
  <c r="AI87" i="13"/>
  <c r="AH87" i="13"/>
  <c r="D33" i="16"/>
  <c r="E56" i="15"/>
  <c r="AI53" i="14"/>
  <c r="V48" i="15"/>
  <c r="X48" i="14"/>
  <c r="AI116" i="13"/>
  <c r="V99" i="16"/>
  <c r="X99" i="15"/>
  <c r="V106" i="15"/>
  <c r="AJ48" i="13"/>
  <c r="AH48" i="13"/>
  <c r="AI48" i="13"/>
  <c r="V116" i="15"/>
  <c r="X116" i="14"/>
  <c r="AB215" i="13"/>
  <c r="AD215" i="13" s="1"/>
  <c r="AB215" i="14" s="1"/>
  <c r="AD215" i="14" s="1"/>
  <c r="AB215" i="15" s="1"/>
  <c r="AD215" i="15" s="1"/>
  <c r="AB215" i="16" s="1"/>
  <c r="AD215" i="16" s="1"/>
  <c r="X199" i="14"/>
  <c r="M319" i="23" s="1"/>
  <c r="V199" i="15"/>
  <c r="L56" i="20"/>
  <c r="D26" i="15"/>
  <c r="D25" i="14"/>
  <c r="F50" i="14"/>
  <c r="E50" i="15"/>
  <c r="AI99" i="14"/>
  <c r="G61" i="13"/>
  <c r="I61" i="13" s="1"/>
  <c r="V23" i="15"/>
  <c r="AH75" i="12"/>
  <c r="AJ75" i="12"/>
  <c r="AG143" i="10"/>
  <c r="J56" i="10"/>
  <c r="W72" i="15"/>
  <c r="X72" i="14"/>
  <c r="W23" i="15"/>
  <c r="X23" i="14"/>
  <c r="AB223" i="10"/>
  <c r="AD222" i="9"/>
  <c r="AI223" i="9"/>
  <c r="AJ137" i="14"/>
  <c r="AE137" i="15"/>
  <c r="AG137" i="15" s="1"/>
  <c r="W159" i="15"/>
  <c r="X159" i="14"/>
  <c r="W157" i="14"/>
  <c r="W155" i="14" s="1"/>
  <c r="AH152" i="13"/>
  <c r="AI152" i="13"/>
  <c r="Y100" i="12"/>
  <c r="AH100" i="11"/>
  <c r="AB98" i="15"/>
  <c r="AD229" i="10"/>
  <c r="AA179" i="12"/>
  <c r="AB238" i="10"/>
  <c r="AB181" i="15"/>
  <c r="AD181" i="15" s="1"/>
  <c r="AI181" i="14"/>
  <c r="AE98" i="10"/>
  <c r="AJ98" i="9"/>
  <c r="AE115" i="10"/>
  <c r="AJ115" i="9"/>
  <c r="AI59" i="13"/>
  <c r="J44" i="10"/>
  <c r="AD188" i="10"/>
  <c r="J68" i="10"/>
  <c r="AB55" i="15"/>
  <c r="AD55" i="15" s="1"/>
  <c r="AI55" i="14"/>
  <c r="AD127" i="10"/>
  <c r="AA107" i="12"/>
  <c r="AE129" i="12"/>
  <c r="AG129" i="12" s="1"/>
  <c r="AJ129" i="11"/>
  <c r="W188" i="15"/>
  <c r="L80" i="10"/>
  <c r="AH72" i="13"/>
  <c r="AI72" i="13"/>
  <c r="AJ72" i="13"/>
  <c r="AI23" i="13"/>
  <c r="AH23" i="13"/>
  <c r="AE86" i="10"/>
  <c r="AJ86" i="9"/>
  <c r="AJ67" i="13"/>
  <c r="AE67" i="14"/>
  <c r="AG67" i="14" s="1"/>
  <c r="AJ159" i="13"/>
  <c r="AI159" i="13"/>
  <c r="AI52" i="15"/>
  <c r="W149" i="14"/>
  <c r="W147" i="14" s="1"/>
  <c r="X152" i="14"/>
  <c r="AE59" i="10"/>
  <c r="AG58" i="9"/>
  <c r="AG57" i="9" s="1"/>
  <c r="AJ59" i="9"/>
  <c r="Y95" i="12"/>
  <c r="AG93" i="10"/>
  <c r="AE26" i="12"/>
  <c r="AG26" i="12" s="1"/>
  <c r="AJ26" i="11"/>
  <c r="Y225" i="12"/>
  <c r="AE119" i="15"/>
  <c r="AG119" i="15" s="1"/>
  <c r="AJ119" i="14"/>
  <c r="V75" i="14"/>
  <c r="X75" i="13"/>
  <c r="AB71" i="14"/>
  <c r="AD71" i="14" s="1"/>
  <c r="Y46" i="14"/>
  <c r="AB66" i="13"/>
  <c r="AD66" i="13" s="1"/>
  <c r="AR22" i="12"/>
  <c r="BP10" i="12"/>
  <c r="AI66" i="12"/>
  <c r="W98" i="15"/>
  <c r="W96" i="14"/>
  <c r="X98" i="14"/>
  <c r="AA213" i="12"/>
  <c r="AB92" i="10"/>
  <c r="AD91" i="9"/>
  <c r="W37" i="15"/>
  <c r="AJ30" i="14"/>
  <c r="AE30" i="15"/>
  <c r="AG30" i="15" s="1"/>
  <c r="AE152" i="10"/>
  <c r="AG149" i="9"/>
  <c r="AJ152" i="9"/>
  <c r="Y190" i="12"/>
  <c r="J36" i="10"/>
  <c r="L35" i="9"/>
  <c r="AB22" i="10"/>
  <c r="AI22" i="9"/>
  <c r="AD20" i="9"/>
  <c r="AD16" i="9" s="1"/>
  <c r="AB100" i="10"/>
  <c r="AI100" i="9"/>
  <c r="AE40" i="15"/>
  <c r="AG40" i="15" s="1"/>
  <c r="AJ40" i="14"/>
  <c r="AE47" i="10"/>
  <c r="AG44" i="9"/>
  <c r="AJ47" i="9"/>
  <c r="W59" i="15"/>
  <c r="X59" i="14"/>
  <c r="J30" i="10"/>
  <c r="L29" i="9"/>
  <c r="AB46" i="10"/>
  <c r="AD44" i="9"/>
  <c r="L74" i="10"/>
  <c r="AB85" i="14"/>
  <c r="AD85" i="14" s="1"/>
  <c r="AB198" i="10"/>
  <c r="BP26" i="9"/>
  <c r="AI198" i="9"/>
  <c r="AG36" i="10"/>
  <c r="AE35" i="10"/>
  <c r="H56" i="20"/>
  <c r="AE174" i="13"/>
  <c r="AE212" i="8"/>
  <c r="AJ212" i="7"/>
  <c r="AJ211" i="7" s="1"/>
  <c r="AJ210" i="7" s="1"/>
  <c r="AJ209" i="7" s="1"/>
  <c r="AG211" i="7"/>
  <c r="AG210" i="7" s="1"/>
  <c r="AG209" i="7" s="1"/>
  <c r="Y63" i="7"/>
  <c r="Y61" i="9"/>
  <c r="AH61" i="8"/>
  <c r="Y85" i="8"/>
  <c r="AA83" i="7"/>
  <c r="AH85" i="7"/>
  <c r="AH83" i="7" s="1"/>
  <c r="AD118" i="16"/>
  <c r="Y76" i="15"/>
  <c r="AA76" i="15" s="1"/>
  <c r="AH76" i="14"/>
  <c r="Y26" i="15"/>
  <c r="AA26" i="15" s="1"/>
  <c r="AH26" i="14"/>
  <c r="AD251" i="16"/>
  <c r="AE241" i="8"/>
  <c r="AJ241" i="7"/>
  <c r="AG235" i="7"/>
  <c r="AJ202" i="7"/>
  <c r="AE202" i="8"/>
  <c r="AG197" i="7"/>
  <c r="Y37" i="8"/>
  <c r="AA35" i="7"/>
  <c r="AH37" i="7"/>
  <c r="AE220" i="8"/>
  <c r="Y28" i="12"/>
  <c r="AA28" i="12" s="1"/>
  <c r="AH28" i="11"/>
  <c r="AE53" i="12"/>
  <c r="AG53" i="12" s="1"/>
  <c r="AJ53" i="11"/>
  <c r="Y70" i="12"/>
  <c r="AA70" i="12" s="1"/>
  <c r="BC19" i="14"/>
  <c r="BF22" i="7"/>
  <c r="D113" i="15"/>
  <c r="F115" i="15"/>
  <c r="D115" i="16"/>
  <c r="N124" i="16"/>
  <c r="M124" i="16"/>
  <c r="D121" i="16"/>
  <c r="F121" i="16" s="1"/>
  <c r="F121" i="15"/>
  <c r="AI133" i="8"/>
  <c r="AJ133" i="8"/>
  <c r="X123" i="8"/>
  <c r="M119" i="14"/>
  <c r="N119" i="14"/>
  <c r="N120" i="16"/>
  <c r="M120" i="16"/>
  <c r="BI8" i="6"/>
  <c r="BO8" i="6"/>
  <c r="AB39" i="8"/>
  <c r="AD35" i="7"/>
  <c r="AD14" i="7" s="1"/>
  <c r="AI39" i="7"/>
  <c r="AE70" i="8"/>
  <c r="AJ70" i="7"/>
  <c r="AG69" i="7"/>
  <c r="AG65" i="7" s="1"/>
  <c r="N121" i="14"/>
  <c r="M121" i="14"/>
  <c r="I115" i="11"/>
  <c r="G113" i="11"/>
  <c r="D119" i="16"/>
  <c r="F119" i="16" s="1"/>
  <c r="F119" i="15"/>
  <c r="AE52" i="8"/>
  <c r="AG49" i="7"/>
  <c r="AG43" i="7" s="1"/>
  <c r="AJ52" i="7"/>
  <c r="AJ49" i="7" s="1"/>
  <c r="D117" i="16"/>
  <c r="F117" i="16" s="1"/>
  <c r="F117" i="15"/>
  <c r="AE23" i="8"/>
  <c r="AG20" i="7"/>
  <c r="AG16" i="7" s="1"/>
  <c r="AJ23" i="7"/>
  <c r="AB167" i="8"/>
  <c r="AI167" i="7"/>
  <c r="AI157" i="7" s="1"/>
  <c r="AI155" i="7" s="1"/>
  <c r="AD157" i="7"/>
  <c r="AD155" i="7" s="1"/>
  <c r="BP19" i="7"/>
  <c r="BC20" i="14"/>
  <c r="F113" i="14"/>
  <c r="AQ15" i="14" s="1"/>
  <c r="N116" i="14"/>
  <c r="M116" i="14"/>
  <c r="W133" i="10"/>
  <c r="X133" i="9"/>
  <c r="X123" i="9" s="1"/>
  <c r="W123" i="9"/>
  <c r="W112" i="9" s="1"/>
  <c r="W110" i="9" s="1"/>
  <c r="N117" i="14"/>
  <c r="M117" i="14"/>
  <c r="N118" i="15"/>
  <c r="M118" i="15"/>
  <c r="J115" i="12"/>
  <c r="L113" i="11"/>
  <c r="N115" i="11"/>
  <c r="M124" i="15"/>
  <c r="N124" i="15"/>
  <c r="D116" i="16"/>
  <c r="F116" i="16" s="1"/>
  <c r="F116" i="15"/>
  <c r="Y27" i="8"/>
  <c r="AA20" i="7"/>
  <c r="AA16" i="7" s="1"/>
  <c r="AH27" i="7"/>
  <c r="AH20" i="7" s="1"/>
  <c r="N120" i="15"/>
  <c r="M120" i="15"/>
  <c r="M118" i="16"/>
  <c r="N118" i="16"/>
  <c r="Y71" i="8"/>
  <c r="AH71" i="7"/>
  <c r="AA69" i="7"/>
  <c r="AA65" i="7" s="1"/>
  <c r="AB180" i="8"/>
  <c r="AD176" i="7"/>
  <c r="AI180" i="7"/>
  <c r="M100" i="15"/>
  <c r="N100" i="15"/>
  <c r="AI177" i="9"/>
  <c r="AH177" i="9"/>
  <c r="AJ177" i="9"/>
  <c r="BN23" i="9"/>
  <c r="I25" i="20"/>
  <c r="BE22" i="8"/>
  <c r="D107" i="16"/>
  <c r="F107" i="16" s="1"/>
  <c r="F107" i="15"/>
  <c r="D105" i="16"/>
  <c r="F105" i="15"/>
  <c r="D104" i="15"/>
  <c r="Y161" i="12"/>
  <c r="AA161" i="12" s="1"/>
  <c r="AH161" i="11"/>
  <c r="AH238" i="9"/>
  <c r="AI238" i="9"/>
  <c r="AH228" i="9"/>
  <c r="J12" i="9"/>
  <c r="L12" i="9" s="1"/>
  <c r="BC18" i="14"/>
  <c r="F94" i="14"/>
  <c r="BD19" i="10"/>
  <c r="G105" i="11"/>
  <c r="I104" i="10"/>
  <c r="M105" i="10"/>
  <c r="M104" i="10" s="1"/>
  <c r="N91" i="16"/>
  <c r="M91" i="16"/>
  <c r="V135" i="11"/>
  <c r="X135" i="10"/>
  <c r="V123" i="10"/>
  <c r="N108" i="14"/>
  <c r="M108" i="14"/>
  <c r="V174" i="11"/>
  <c r="V172" i="10"/>
  <c r="X174" i="10"/>
  <c r="D102" i="16"/>
  <c r="F102" i="16" s="1"/>
  <c r="F102" i="15"/>
  <c r="M100" i="16"/>
  <c r="N100" i="16"/>
  <c r="C22" i="20"/>
  <c r="BD18" i="10"/>
  <c r="G95" i="11"/>
  <c r="I94" i="10"/>
  <c r="I404" i="21" s="1"/>
  <c r="I403" i="22" s="1"/>
  <c r="M95" i="10"/>
  <c r="M94" i="10" s="1"/>
  <c r="V237" i="11"/>
  <c r="V235" i="10"/>
  <c r="V234" i="10" s="1"/>
  <c r="X237" i="10"/>
  <c r="N107" i="14"/>
  <c r="M107" i="14"/>
  <c r="J105" i="11"/>
  <c r="L104" i="10"/>
  <c r="N105" i="10"/>
  <c r="N104" i="10" s="1"/>
  <c r="N106" i="15"/>
  <c r="M106" i="15"/>
  <c r="E86" i="16"/>
  <c r="E85" i="16" s="1"/>
  <c r="E85" i="15"/>
  <c r="V238" i="11"/>
  <c r="X238" i="10"/>
  <c r="AJ238" i="10" s="1"/>
  <c r="AE124" i="9"/>
  <c r="AJ124" i="8"/>
  <c r="J86" i="11"/>
  <c r="L85" i="10"/>
  <c r="I373" i="22" s="1"/>
  <c r="N86" i="10"/>
  <c r="N85" i="10" s="1"/>
  <c r="BL11" i="7"/>
  <c r="BL11" i="10" s="1"/>
  <c r="BL11" i="13" s="1"/>
  <c r="BL11" i="16" s="1"/>
  <c r="N88" i="14"/>
  <c r="AQ11" i="14"/>
  <c r="F110" i="15"/>
  <c r="D110" i="16"/>
  <c r="F110" i="16" s="1"/>
  <c r="L95" i="11"/>
  <c r="J94" i="11"/>
  <c r="V188" i="11"/>
  <c r="X188" i="10"/>
  <c r="N91" i="15"/>
  <c r="M91" i="15"/>
  <c r="M96" i="14"/>
  <c r="N96" i="14"/>
  <c r="V73" i="11"/>
  <c r="X73" i="10"/>
  <c r="V207" i="15"/>
  <c r="X207" i="14"/>
  <c r="N102" i="14"/>
  <c r="M102" i="14"/>
  <c r="M99" i="14"/>
  <c r="N99" i="14"/>
  <c r="V177" i="11"/>
  <c r="X177" i="10"/>
  <c r="D111" i="16"/>
  <c r="F111" i="16" s="1"/>
  <c r="F111" i="15"/>
  <c r="AE161" i="9"/>
  <c r="AJ161" i="8"/>
  <c r="AE80" i="9"/>
  <c r="AJ80" i="8"/>
  <c r="G41" i="9"/>
  <c r="I41" i="9" s="1"/>
  <c r="M106" i="16"/>
  <c r="N106" i="16"/>
  <c r="AB75" i="9"/>
  <c r="AD69" i="8"/>
  <c r="AD65" i="8" s="1"/>
  <c r="AI75" i="8"/>
  <c r="N109" i="15"/>
  <c r="M109" i="15"/>
  <c r="V228" i="11"/>
  <c r="V227" i="10"/>
  <c r="X228" i="10"/>
  <c r="D92" i="16"/>
  <c r="F92" i="16" s="1"/>
  <c r="F92" i="15"/>
  <c r="D88" i="16"/>
  <c r="F88" i="16" s="1"/>
  <c r="F88" i="15"/>
  <c r="N110" i="14"/>
  <c r="M110" i="14"/>
  <c r="N87" i="16"/>
  <c r="M87" i="16"/>
  <c r="D96" i="16"/>
  <c r="F96" i="16" s="1"/>
  <c r="F96" i="15"/>
  <c r="AI135" i="9"/>
  <c r="AH135" i="9"/>
  <c r="AJ135" i="9"/>
  <c r="M86" i="14"/>
  <c r="F85" i="14"/>
  <c r="E105" i="16"/>
  <c r="E104" i="16" s="1"/>
  <c r="E104" i="15"/>
  <c r="J41" i="9"/>
  <c r="L41" i="9" s="1"/>
  <c r="N98" i="14"/>
  <c r="M98" i="14"/>
  <c r="AH174" i="9"/>
  <c r="AI174" i="9"/>
  <c r="AJ174" i="9"/>
  <c r="M90" i="15"/>
  <c r="N90" i="15"/>
  <c r="AQ13" i="15"/>
  <c r="F99" i="15"/>
  <c r="D99" i="16"/>
  <c r="F99" i="16" s="1"/>
  <c r="AI237" i="9"/>
  <c r="B24" i="10"/>
  <c r="Q128" i="9"/>
  <c r="Q126" i="9" s="1"/>
  <c r="Q130" i="9" s="1"/>
  <c r="P128" i="9"/>
  <c r="P126" i="9" s="1"/>
  <c r="P130" i="9" s="1"/>
  <c r="N111" i="14"/>
  <c r="M111" i="14"/>
  <c r="F104" i="14"/>
  <c r="N109" i="16"/>
  <c r="M109" i="16"/>
  <c r="AB216" i="9"/>
  <c r="AD211" i="8"/>
  <c r="AD210" i="8" s="1"/>
  <c r="AD209" i="8" s="1"/>
  <c r="AI216" i="8"/>
  <c r="M92" i="14"/>
  <c r="N92" i="14"/>
  <c r="AV12" i="15"/>
  <c r="AU12" i="15"/>
  <c r="AY12" i="15"/>
  <c r="AZ12" i="15"/>
  <c r="AE162" i="12"/>
  <c r="AG162" i="12" s="1"/>
  <c r="AJ162" i="11"/>
  <c r="F95" i="15"/>
  <c r="D95" i="16"/>
  <c r="D94" i="15"/>
  <c r="AI188" i="9"/>
  <c r="N87" i="15"/>
  <c r="M87" i="15"/>
  <c r="AV11" i="13"/>
  <c r="AZ11" i="13"/>
  <c r="AH73" i="9"/>
  <c r="AI73" i="9"/>
  <c r="AJ73" i="9"/>
  <c r="D86" i="16"/>
  <c r="F86" i="15"/>
  <c r="D85" i="15"/>
  <c r="F108" i="15"/>
  <c r="D108" i="16"/>
  <c r="F108" i="16" s="1"/>
  <c r="AH207" i="13"/>
  <c r="AI207" i="13"/>
  <c r="D98" i="16"/>
  <c r="F98" i="16" s="1"/>
  <c r="F98" i="15"/>
  <c r="N90" i="16"/>
  <c r="M90" i="16"/>
  <c r="AQ13" i="16"/>
  <c r="BD22" i="6"/>
  <c r="I24" i="7"/>
  <c r="BD21" i="7" s="1"/>
  <c r="G22" i="7"/>
  <c r="J27" i="8"/>
  <c r="L25" i="7"/>
  <c r="N27" i="7"/>
  <c r="N25" i="7" s="1"/>
  <c r="AX8" i="7"/>
  <c r="AZ8" i="7" s="1"/>
  <c r="I27" i="7"/>
  <c r="G25" i="7"/>
  <c r="AR8" i="6"/>
  <c r="AU8" i="6" s="1"/>
  <c r="I21" i="6"/>
  <c r="I19" i="6" s="1"/>
  <c r="I88" i="11"/>
  <c r="G85" i="11"/>
  <c r="L37" i="11"/>
  <c r="J31" i="12"/>
  <c r="I52" i="9"/>
  <c r="G51" i="9"/>
  <c r="M47" i="9"/>
  <c r="E53" i="11"/>
  <c r="E51" i="10"/>
  <c r="F53" i="10"/>
  <c r="I68" i="9"/>
  <c r="G66" i="9"/>
  <c r="L71" i="9"/>
  <c r="N71" i="9" s="1"/>
  <c r="N69" i="9" s="1"/>
  <c r="J69" i="9"/>
  <c r="F69" i="9"/>
  <c r="M71" i="9"/>
  <c r="E26" i="11"/>
  <c r="E25" i="10"/>
  <c r="F26" i="10"/>
  <c r="F57" i="9"/>
  <c r="M59" i="9"/>
  <c r="E65" i="11"/>
  <c r="E63" i="10"/>
  <c r="F65" i="10"/>
  <c r="E14" i="11"/>
  <c r="E10" i="10"/>
  <c r="F14" i="10"/>
  <c r="E59" i="11"/>
  <c r="E57" i="10"/>
  <c r="I46" i="9"/>
  <c r="G45" i="9"/>
  <c r="M83" i="9"/>
  <c r="M65" i="9"/>
  <c r="D31" i="11"/>
  <c r="E83" i="11"/>
  <c r="F83" i="10"/>
  <c r="I74" i="9"/>
  <c r="G72" i="9"/>
  <c r="I80" i="10"/>
  <c r="G78" i="10"/>
  <c r="I78" i="10" s="1"/>
  <c r="I342" i="21" s="1"/>
  <c r="I341" i="22" s="1"/>
  <c r="E47" i="11"/>
  <c r="F47" i="10"/>
  <c r="I62" i="9"/>
  <c r="G60" i="9"/>
  <c r="M53" i="9"/>
  <c r="E77" i="11"/>
  <c r="E75" i="10"/>
  <c r="F77" i="10"/>
  <c r="L26" i="9"/>
  <c r="N26" i="9" s="1"/>
  <c r="E71" i="11"/>
  <c r="E69" i="10"/>
  <c r="M26" i="9"/>
  <c r="BC11" i="9"/>
  <c r="F25" i="9"/>
  <c r="AQ8" i="9" s="1"/>
  <c r="L65" i="9"/>
  <c r="N65" i="9" s="1"/>
  <c r="J63" i="9"/>
  <c r="AS7" i="7"/>
  <c r="J13" i="8"/>
  <c r="N13" i="7"/>
  <c r="L10" i="7"/>
  <c r="E24" i="10"/>
  <c r="E22" i="9"/>
  <c r="L24" i="8"/>
  <c r="J22" i="8"/>
  <c r="J15" i="10"/>
  <c r="L15" i="10" s="1"/>
  <c r="N15" i="9"/>
  <c r="J14" i="12"/>
  <c r="L14" i="12" s="1"/>
  <c r="D24" i="10"/>
  <c r="F24" i="9"/>
  <c r="AD88" i="8"/>
  <c r="AB83" i="8"/>
  <c r="AA237" i="8"/>
  <c r="Y235" i="8"/>
  <c r="AB107" i="9"/>
  <c r="AD105" i="8"/>
  <c r="AD104" i="8" s="1"/>
  <c r="Y159" i="9"/>
  <c r="AA157" i="8"/>
  <c r="AA155" i="8" s="1"/>
  <c r="AH159" i="8"/>
  <c r="AJ134" i="12"/>
  <c r="AH134" i="12"/>
  <c r="AI134" i="12"/>
  <c r="Y133" i="9"/>
  <c r="AH133" i="8"/>
  <c r="AB50" i="9"/>
  <c r="AD49" i="8"/>
  <c r="AD43" i="8" s="1"/>
  <c r="AI50" i="8"/>
  <c r="V245" i="11"/>
  <c r="X245" i="10"/>
  <c r="I541" i="23" s="1"/>
  <c r="V134" i="14"/>
  <c r="X134" i="13"/>
  <c r="G56" i="9"/>
  <c r="AE158" i="13"/>
  <c r="AE127" i="13"/>
  <c r="AJ127" i="12"/>
  <c r="F39" i="12"/>
  <c r="D39" i="13"/>
  <c r="F40" i="12"/>
  <c r="D40" i="13"/>
  <c r="M39" i="11"/>
  <c r="N39" i="11"/>
  <c r="AD168" i="16"/>
  <c r="M38" i="10"/>
  <c r="N38" i="10"/>
  <c r="AB214" i="16"/>
  <c r="D38" i="12"/>
  <c r="F38" i="11"/>
  <c r="M40" i="11"/>
  <c r="N40" i="11"/>
  <c r="BD11" i="16"/>
  <c r="D11" i="20" s="1"/>
  <c r="AG92" i="15"/>
  <c r="AH251" i="16"/>
  <c r="AH162" i="16"/>
  <c r="AI162" i="16"/>
  <c r="AH132" i="16"/>
  <c r="AI132" i="16"/>
  <c r="AJ132" i="16"/>
  <c r="AB130" i="16"/>
  <c r="AI130" i="15"/>
  <c r="AG48" i="16"/>
  <c r="AD74" i="16"/>
  <c r="F41" i="9"/>
  <c r="D41" i="10"/>
  <c r="N41" i="8"/>
  <c r="M41" i="8"/>
  <c r="B12" i="12"/>
  <c r="G12" i="8"/>
  <c r="I10" i="7"/>
  <c r="M12" i="7"/>
  <c r="M10" i="7" s="1"/>
  <c r="AG21" i="16"/>
  <c r="AE247" i="14"/>
  <c r="AG247" i="14" s="1"/>
  <c r="AJ247" i="13"/>
  <c r="AJ250" i="10"/>
  <c r="AE250" i="11"/>
  <c r="AG250" i="11" s="1"/>
  <c r="AG159" i="16"/>
  <c r="AE225" i="11"/>
  <c r="AG225" i="11" s="1"/>
  <c r="AG97" i="16"/>
  <c r="AG223" i="9"/>
  <c r="AE222" i="9"/>
  <c r="AE213" i="11"/>
  <c r="AG213" i="11" s="1"/>
  <c r="AJ213" i="10"/>
  <c r="BK7" i="8"/>
  <c r="BK16" i="8" s="1"/>
  <c r="AG84" i="16"/>
  <c r="AE181" i="9"/>
  <c r="AJ181" i="8"/>
  <c r="AE229" i="10"/>
  <c r="AG229" i="10" s="1"/>
  <c r="AJ229" i="9"/>
  <c r="AE191" i="11"/>
  <c r="AG191" i="11" s="1"/>
  <c r="AJ191" i="10"/>
  <c r="AG228" i="9"/>
  <c r="AE227" i="9"/>
  <c r="AE237" i="10"/>
  <c r="AG237" i="10" s="1"/>
  <c r="AJ237" i="9"/>
  <c r="AJ253" i="10"/>
  <c r="AE253" i="11"/>
  <c r="AG253" i="11" s="1"/>
  <c r="AG151" i="16"/>
  <c r="AE198" i="9"/>
  <c r="AJ198" i="8"/>
  <c r="I30" i="8"/>
  <c r="G29" i="8"/>
  <c r="AJ249" i="13"/>
  <c r="AE249" i="14"/>
  <c r="AG249" i="14" s="1"/>
  <c r="AE182" i="11"/>
  <c r="AG182" i="11" s="1"/>
  <c r="AJ182" i="10"/>
  <c r="AE186" i="9"/>
  <c r="AJ186" i="8"/>
  <c r="AX22" i="16"/>
  <c r="AE190" i="11"/>
  <c r="AG190" i="11" s="1"/>
  <c r="AE255" i="11"/>
  <c r="AG255" i="11" s="1"/>
  <c r="AJ255" i="10"/>
  <c r="AE224" i="10"/>
  <c r="AG224" i="10" s="1"/>
  <c r="AJ224" i="9"/>
  <c r="BF8" i="7"/>
  <c r="BF8" i="10" s="1"/>
  <c r="BF8" i="13" s="1"/>
  <c r="BF8" i="16" s="1"/>
  <c r="AG133" i="16"/>
  <c r="BK7" i="11"/>
  <c r="BR7" i="16"/>
  <c r="AG71" i="16"/>
  <c r="AE203" i="11"/>
  <c r="AG203" i="11" s="1"/>
  <c r="AJ203" i="10"/>
  <c r="BK16" i="10"/>
  <c r="AG51" i="16"/>
  <c r="BK16" i="6"/>
  <c r="AW13" i="9"/>
  <c r="AY13" i="9" s="1"/>
  <c r="AR13" i="9"/>
  <c r="AU13" i="9" s="1"/>
  <c r="AJ207" i="11"/>
  <c r="AE207" i="12"/>
  <c r="AG207" i="12" s="1"/>
  <c r="AG220" i="8"/>
  <c r="G466" i="24" s="1"/>
  <c r="AE256" i="11"/>
  <c r="AG256" i="11" s="1"/>
  <c r="AJ256" i="10"/>
  <c r="AE214" i="11"/>
  <c r="AG214" i="11" s="1"/>
  <c r="AE240" i="11"/>
  <c r="AG240" i="11" s="1"/>
  <c r="AJ240" i="10"/>
  <c r="BK7" i="16"/>
  <c r="AE60" i="16"/>
  <c r="AE204" i="11"/>
  <c r="AG204" i="11" s="1"/>
  <c r="AE252" i="11"/>
  <c r="AG252" i="11" s="1"/>
  <c r="AJ252" i="10"/>
  <c r="AE248" i="11"/>
  <c r="AG248" i="11" s="1"/>
  <c r="AJ248" i="10"/>
  <c r="AE230" i="14"/>
  <c r="AG230" i="14" s="1"/>
  <c r="I23" i="8"/>
  <c r="AG180" i="12"/>
  <c r="AE218" i="14"/>
  <c r="AG218" i="14" s="1"/>
  <c r="AJ218" i="13"/>
  <c r="AE216" i="11"/>
  <c r="AG216" i="11" s="1"/>
  <c r="AJ216" i="10"/>
  <c r="AA53" i="15"/>
  <c r="AE183" i="11"/>
  <c r="AG183" i="11" s="1"/>
  <c r="AJ183" i="10"/>
  <c r="AE238" i="11"/>
  <c r="AG238" i="11" s="1"/>
  <c r="AG188" i="9"/>
  <c r="AG107" i="16"/>
  <c r="AE251" i="11"/>
  <c r="AG251" i="11" s="1"/>
  <c r="AJ251" i="10"/>
  <c r="AJ254" i="10"/>
  <c r="AE254" i="11"/>
  <c r="AG254" i="11" s="1"/>
  <c r="BC21" i="8" l="1"/>
  <c r="E128" i="9"/>
  <c r="N10" i="7"/>
  <c r="AH189" i="10"/>
  <c r="H435" i="24"/>
  <c r="AJ217" i="9"/>
  <c r="AE217" i="10"/>
  <c r="AG217" i="10" s="1"/>
  <c r="AH232" i="7"/>
  <c r="AH16" i="7"/>
  <c r="AE110" i="7"/>
  <c r="BE21" i="10"/>
  <c r="R30" i="20"/>
  <c r="R56" i="20" s="1"/>
  <c r="AJ69" i="7"/>
  <c r="AJ65" i="7" s="1"/>
  <c r="F10" i="8"/>
  <c r="AQ16" i="8" s="1"/>
  <c r="BP20" i="7"/>
  <c r="F193" i="23"/>
  <c r="F186" i="24" s="1"/>
  <c r="M54" i="7"/>
  <c r="M14" i="9"/>
  <c r="BC7" i="7"/>
  <c r="AB246" i="10"/>
  <c r="AD246" i="10" s="1"/>
  <c r="AI246" i="9"/>
  <c r="H575" i="23"/>
  <c r="H558" i="24" s="1"/>
  <c r="H543" i="23"/>
  <c r="H527" i="24" s="1"/>
  <c r="AB245" i="10"/>
  <c r="AD245" i="10" s="1"/>
  <c r="AI245" i="10" s="1"/>
  <c r="AD206" i="8"/>
  <c r="AB205" i="8"/>
  <c r="H385" i="23"/>
  <c r="H372" i="24" s="1"/>
  <c r="AB201" i="10"/>
  <c r="AD201" i="10" s="1"/>
  <c r="H353" i="23"/>
  <c r="H341" i="24" s="1"/>
  <c r="AB200" i="10"/>
  <c r="AD200" i="10" s="1"/>
  <c r="F289" i="23"/>
  <c r="F279" i="24" s="1"/>
  <c r="AD196" i="7"/>
  <c r="AD199" i="8"/>
  <c r="AB197" i="8"/>
  <c r="AB151" i="10"/>
  <c r="AD151" i="10" s="1"/>
  <c r="H97" i="23"/>
  <c r="H93" i="24" s="1"/>
  <c r="BP18" i="9"/>
  <c r="AB148" i="10"/>
  <c r="AD148" i="10" s="1"/>
  <c r="H225" i="23"/>
  <c r="H217" i="24" s="1"/>
  <c r="AI148" i="9"/>
  <c r="AD8" i="5"/>
  <c r="D33" i="23" s="1"/>
  <c r="D31" i="24" s="1"/>
  <c r="AI236" i="8"/>
  <c r="AI235" i="8" s="1"/>
  <c r="AI234" i="8" s="1"/>
  <c r="G511" i="23"/>
  <c r="G496" i="24" s="1"/>
  <c r="AB102" i="11"/>
  <c r="AE102" i="11"/>
  <c r="Y102" i="11"/>
  <c r="W102" i="13"/>
  <c r="V102" i="13"/>
  <c r="X102" i="12"/>
  <c r="F52" i="9"/>
  <c r="H509" i="23"/>
  <c r="BC17" i="8"/>
  <c r="M56" i="8"/>
  <c r="N113" i="11"/>
  <c r="AJ63" i="6"/>
  <c r="F128" i="8"/>
  <c r="L128" i="7"/>
  <c r="AY27" i="6"/>
  <c r="AJ235" i="7"/>
  <c r="AJ234" i="7" s="1"/>
  <c r="AJ232" i="7" s="1"/>
  <c r="V160" i="16"/>
  <c r="X160" i="16" s="1"/>
  <c r="AU27" i="5"/>
  <c r="AY27" i="5"/>
  <c r="I128" i="7"/>
  <c r="AI176" i="7"/>
  <c r="AZ27" i="5"/>
  <c r="AR10" i="8"/>
  <c r="G156" i="21"/>
  <c r="G155" i="22" s="1"/>
  <c r="H311" i="24"/>
  <c r="AE199" i="10"/>
  <c r="AG199" i="10" s="1"/>
  <c r="AJ199" i="9"/>
  <c r="D128" i="9"/>
  <c r="AS8" i="7"/>
  <c r="AV8" i="7" s="1"/>
  <c r="F94" i="22"/>
  <c r="M35" i="7"/>
  <c r="AS10" i="7"/>
  <c r="AV10" i="7" s="1"/>
  <c r="F156" i="22"/>
  <c r="AJ35" i="7"/>
  <c r="AV27" i="6"/>
  <c r="H342" i="24"/>
  <c r="AE200" i="10"/>
  <c r="AG200" i="10" s="1"/>
  <c r="B8" i="11"/>
  <c r="K128" i="10"/>
  <c r="K126" i="10" s="1"/>
  <c r="K130" i="10" s="1"/>
  <c r="H128" i="10"/>
  <c r="H126" i="10" s="1"/>
  <c r="H130" i="10" s="1"/>
  <c r="C128" i="10"/>
  <c r="G159" i="23"/>
  <c r="Y201" i="10"/>
  <c r="AA201" i="10" s="1"/>
  <c r="H384" i="23"/>
  <c r="AS15" i="11"/>
  <c r="AX15" i="11" s="1"/>
  <c r="J435" i="22"/>
  <c r="Y200" i="10"/>
  <c r="AA200" i="10" s="1"/>
  <c r="H352" i="23"/>
  <c r="Y245" i="10"/>
  <c r="AA245" i="10" s="1"/>
  <c r="AH245" i="10" s="1"/>
  <c r="H542" i="23"/>
  <c r="Y236" i="10"/>
  <c r="AA236" i="10" s="1"/>
  <c r="H510" i="23"/>
  <c r="AA199" i="8"/>
  <c r="Y197" i="8"/>
  <c r="AE245" i="10"/>
  <c r="AG245" i="10" s="1"/>
  <c r="AJ245" i="10" s="1"/>
  <c r="H528" i="24"/>
  <c r="I122" i="12"/>
  <c r="AA206" i="8"/>
  <c r="Y205" i="8"/>
  <c r="AA217" i="8"/>
  <c r="Y211" i="8"/>
  <c r="Y210" i="8" s="1"/>
  <c r="Y209" i="8" s="1"/>
  <c r="AJ20" i="7"/>
  <c r="AJ16" i="7" s="1"/>
  <c r="BN20" i="8"/>
  <c r="G191" i="23"/>
  <c r="BO20" i="8"/>
  <c r="G192" i="23"/>
  <c r="L126" i="6"/>
  <c r="L130" i="6" s="1"/>
  <c r="E32" i="22"/>
  <c r="M21" i="6"/>
  <c r="M19" i="6" s="1"/>
  <c r="M17" i="6" s="1"/>
  <c r="M8" i="6" s="1"/>
  <c r="G351" i="23"/>
  <c r="H559" i="24"/>
  <c r="AE246" i="10"/>
  <c r="AG246" i="10" s="1"/>
  <c r="AJ246" i="9"/>
  <c r="G38" i="13"/>
  <c r="I38" i="13" s="1"/>
  <c r="K125" i="21"/>
  <c r="K124" i="22" s="1"/>
  <c r="AA117" i="8"/>
  <c r="Y114" i="8"/>
  <c r="H373" i="24"/>
  <c r="AE201" i="10"/>
  <c r="AG201" i="10" s="1"/>
  <c r="Y246" i="10"/>
  <c r="AA246" i="10" s="1"/>
  <c r="H574" i="23"/>
  <c r="AH246" i="9"/>
  <c r="F287" i="23"/>
  <c r="L122" i="12"/>
  <c r="F288" i="23"/>
  <c r="AA196" i="7"/>
  <c r="J38" i="13"/>
  <c r="L38" i="13" s="1"/>
  <c r="K125" i="22"/>
  <c r="Y148" i="10"/>
  <c r="AA148" i="10" s="1"/>
  <c r="H224" i="23"/>
  <c r="BO18" i="9"/>
  <c r="AH148" i="9"/>
  <c r="AE117" i="10"/>
  <c r="AG117" i="10" s="1"/>
  <c r="H125" i="24"/>
  <c r="AJ117" i="9"/>
  <c r="Y151" i="10"/>
  <c r="AA151" i="10" s="1"/>
  <c r="H96" i="23"/>
  <c r="AE148" i="9"/>
  <c r="G218" i="24"/>
  <c r="AJ148" i="8"/>
  <c r="AJ147" i="8" s="1"/>
  <c r="AG147" i="8"/>
  <c r="AZ27" i="6"/>
  <c r="AG196" i="7"/>
  <c r="AG195" i="7" s="1"/>
  <c r="AS28" i="7" s="1"/>
  <c r="AX28" i="7" s="1"/>
  <c r="AZ28" i="7" s="1"/>
  <c r="AU28" i="5"/>
  <c r="AY28" i="5"/>
  <c r="X193" i="5"/>
  <c r="AZ28" i="5"/>
  <c r="AI14" i="6"/>
  <c r="AH14" i="6"/>
  <c r="X110" i="6"/>
  <c r="BL7" i="7"/>
  <c r="BL7" i="10" s="1"/>
  <c r="BL7" i="13" s="1"/>
  <c r="BL7" i="16" s="1"/>
  <c r="AJ105" i="7"/>
  <c r="AJ104" i="7" s="1"/>
  <c r="AJ14" i="6"/>
  <c r="N12" i="8"/>
  <c r="F54" i="8"/>
  <c r="AH69" i="7"/>
  <c r="AH65" i="7" s="1"/>
  <c r="X197" i="8"/>
  <c r="X196" i="8" s="1"/>
  <c r="AV24" i="6"/>
  <c r="V16" i="9"/>
  <c r="AU24" i="6"/>
  <c r="N54" i="8"/>
  <c r="AI16" i="7"/>
  <c r="AY24" i="6"/>
  <c r="I28" i="7"/>
  <c r="AR9" i="7" s="1"/>
  <c r="AH110" i="5"/>
  <c r="F72" i="9"/>
  <c r="F21" i="6"/>
  <c r="F19" i="6" s="1"/>
  <c r="F17" i="6" s="1"/>
  <c r="F8" i="6" s="1"/>
  <c r="M69" i="9"/>
  <c r="V197" i="9"/>
  <c r="V196" i="9" s="1"/>
  <c r="V195" i="9" s="1"/>
  <c r="V193" i="9" s="1"/>
  <c r="AH110" i="6"/>
  <c r="X12" i="6"/>
  <c r="E63" i="23" s="1"/>
  <c r="BH8" i="5"/>
  <c r="BH7" i="5" s="1"/>
  <c r="BH16" i="5" s="1"/>
  <c r="AI35" i="7"/>
  <c r="AY30" i="6"/>
  <c r="AZ30" i="6"/>
  <c r="BN28" i="7"/>
  <c r="BN25" i="7" s="1"/>
  <c r="BH12" i="7" s="1"/>
  <c r="AI197" i="7"/>
  <c r="AI196" i="7" s="1"/>
  <c r="AI195" i="7" s="1"/>
  <c r="AI193" i="7" s="1"/>
  <c r="AJ197" i="7"/>
  <c r="AJ196" i="7" s="1"/>
  <c r="AJ195" i="7" s="1"/>
  <c r="AJ193" i="7" s="1"/>
  <c r="AH197" i="7"/>
  <c r="AH196" i="7" s="1"/>
  <c r="AH195" i="7" s="1"/>
  <c r="AH193" i="7" s="1"/>
  <c r="AV28" i="6"/>
  <c r="AY28" i="6"/>
  <c r="AZ28" i="6"/>
  <c r="AU26" i="5"/>
  <c r="Y8" i="6"/>
  <c r="AZ26" i="5"/>
  <c r="AV26" i="5"/>
  <c r="AI110" i="6"/>
  <c r="X10" i="5"/>
  <c r="J78" i="10"/>
  <c r="L78" i="10" s="1"/>
  <c r="I342" i="22" s="1"/>
  <c r="AU16" i="6"/>
  <c r="M8" i="5"/>
  <c r="AI98" i="13"/>
  <c r="AH70" i="11"/>
  <c r="AH63" i="6"/>
  <c r="AU25" i="5"/>
  <c r="AA8" i="5"/>
  <c r="AV25" i="5"/>
  <c r="AY25" i="5"/>
  <c r="AV23" i="6"/>
  <c r="AZ23" i="6"/>
  <c r="AU23" i="6"/>
  <c r="X193" i="7"/>
  <c r="AB8" i="6"/>
  <c r="W8" i="6"/>
  <c r="W258" i="5"/>
  <c r="BH8" i="6"/>
  <c r="BH7" i="6" s="1"/>
  <c r="BH16" i="6" s="1"/>
  <c r="AJ110" i="6"/>
  <c r="U258" i="12"/>
  <c r="AI110" i="5"/>
  <c r="AY25" i="6"/>
  <c r="V12" i="7"/>
  <c r="V10" i="7" s="1"/>
  <c r="V8" i="7" s="1"/>
  <c r="AI63" i="6"/>
  <c r="AS14" i="6"/>
  <c r="AS17" i="6" s="1"/>
  <c r="X170" i="7"/>
  <c r="AQ27" i="7" s="1"/>
  <c r="AI91" i="8"/>
  <c r="F42" i="8"/>
  <c r="AQ10" i="8" s="1"/>
  <c r="N46" i="8"/>
  <c r="BN8" i="6"/>
  <c r="BN7" i="6" s="1"/>
  <c r="BN32" i="6" s="1"/>
  <c r="M44" i="8"/>
  <c r="M42" i="8" s="1"/>
  <c r="U258" i="16"/>
  <c r="N66" i="7"/>
  <c r="AH220" i="7"/>
  <c r="N42" i="7"/>
  <c r="AJ114" i="7"/>
  <c r="AV29" i="7"/>
  <c r="AU29" i="7"/>
  <c r="AJ239" i="8"/>
  <c r="AE239" i="9"/>
  <c r="AG239" i="9" s="1"/>
  <c r="AH200" i="8"/>
  <c r="AI200" i="8"/>
  <c r="AJ200" i="8"/>
  <c r="AH179" i="8"/>
  <c r="AH176" i="8" s="1"/>
  <c r="AI179" i="8"/>
  <c r="AJ179" i="8"/>
  <c r="X176" i="8"/>
  <c r="AJ95" i="10"/>
  <c r="AI95" i="10"/>
  <c r="AH95" i="10"/>
  <c r="AH19" i="8"/>
  <c r="AI19" i="8"/>
  <c r="AJ19" i="8"/>
  <c r="V200" i="10"/>
  <c r="X200" i="9"/>
  <c r="AI117" i="8"/>
  <c r="AB117" i="9"/>
  <c r="AD114" i="8"/>
  <c r="V179" i="10"/>
  <c r="X179" i="9"/>
  <c r="X176" i="9" s="1"/>
  <c r="V95" i="12"/>
  <c r="X95" i="11"/>
  <c r="V19" i="10"/>
  <c r="X19" i="9"/>
  <c r="AE205" i="8"/>
  <c r="AG206" i="8"/>
  <c r="G404" i="24" s="1"/>
  <c r="U258" i="6"/>
  <c r="BP8" i="6"/>
  <c r="BP7" i="6" s="1"/>
  <c r="BP32" i="6" s="1"/>
  <c r="AJ215" i="9"/>
  <c r="AE215" i="10"/>
  <c r="AG215" i="10" s="1"/>
  <c r="AE215" i="11" s="1"/>
  <c r="AG215" i="11" s="1"/>
  <c r="AE215" i="12" s="1"/>
  <c r="AG215" i="12" s="1"/>
  <c r="V176" i="9"/>
  <c r="Y68" i="12"/>
  <c r="AA68" i="12" s="1"/>
  <c r="AH68" i="11"/>
  <c r="W70" i="13"/>
  <c r="X70" i="12"/>
  <c r="AI70" i="12" s="1"/>
  <c r="W69" i="12"/>
  <c r="W65" i="12" s="1"/>
  <c r="E82" i="10"/>
  <c r="E81" i="9"/>
  <c r="AD235" i="8"/>
  <c r="AD234" i="8" s="1"/>
  <c r="V258" i="6"/>
  <c r="N21" i="6"/>
  <c r="N19" i="6" s="1"/>
  <c r="N17" i="6" s="1"/>
  <c r="N8" i="6" s="1"/>
  <c r="AV30" i="5"/>
  <c r="AD10" i="6"/>
  <c r="AD8" i="6" s="1"/>
  <c r="E33" i="23" s="1"/>
  <c r="E31" i="24" s="1"/>
  <c r="W258" i="7"/>
  <c r="W212" i="15"/>
  <c r="X212" i="14"/>
  <c r="AI212" i="14" s="1"/>
  <c r="BO7" i="6"/>
  <c r="BO32" i="6" s="1"/>
  <c r="AI220" i="7"/>
  <c r="BI7" i="6"/>
  <c r="BI16" i="6" s="1"/>
  <c r="AJ84" i="9"/>
  <c r="AH84" i="9"/>
  <c r="AI84" i="9"/>
  <c r="V107" i="10"/>
  <c r="V105" i="9"/>
  <c r="V104" i="9" s="1"/>
  <c r="X107" i="9"/>
  <c r="V38" i="10"/>
  <c r="V35" i="10" s="1"/>
  <c r="X38" i="9"/>
  <c r="X35" i="9" s="1"/>
  <c r="AJ24" i="8"/>
  <c r="AH24" i="8"/>
  <c r="AI24" i="8"/>
  <c r="AI20" i="8" s="1"/>
  <c r="AJ78" i="8"/>
  <c r="AI78" i="8"/>
  <c r="AI69" i="8" s="1"/>
  <c r="AI65" i="8" s="1"/>
  <c r="AH78" i="8"/>
  <c r="AH236" i="9"/>
  <c r="AH157" i="8"/>
  <c r="AH155" i="8" s="1"/>
  <c r="X20" i="8"/>
  <c r="X16" i="8" s="1"/>
  <c r="AU30" i="5"/>
  <c r="BC22" i="6"/>
  <c r="X69" i="8"/>
  <c r="X65" i="8" s="1"/>
  <c r="W84" i="11"/>
  <c r="W83" i="11" s="1"/>
  <c r="X84" i="10"/>
  <c r="W24" i="10"/>
  <c r="X24" i="9"/>
  <c r="X20" i="9" s="1"/>
  <c r="V78" i="10"/>
  <c r="X78" i="9"/>
  <c r="W236" i="11"/>
  <c r="W235" i="11" s="1"/>
  <c r="W234" i="11" s="1"/>
  <c r="X236" i="10"/>
  <c r="X235" i="10" s="1"/>
  <c r="X234" i="10" s="1"/>
  <c r="AU10" i="7"/>
  <c r="AY10" i="7"/>
  <c r="V204" i="10"/>
  <c r="X204" i="9"/>
  <c r="X235" i="9"/>
  <c r="X234" i="9" s="1"/>
  <c r="BC15" i="8"/>
  <c r="X220" i="7"/>
  <c r="BN30" i="7" s="1"/>
  <c r="BH14" i="7" s="1"/>
  <c r="AZ10" i="7"/>
  <c r="AQ23" i="7"/>
  <c r="BN12" i="7"/>
  <c r="BN9" i="7" s="1"/>
  <c r="N82" i="8"/>
  <c r="F81" i="8"/>
  <c r="D74" i="11"/>
  <c r="D72" i="11" s="1"/>
  <c r="F74" i="10"/>
  <c r="N74" i="10" s="1"/>
  <c r="AY16" i="6"/>
  <c r="M28" i="7"/>
  <c r="AH35" i="7"/>
  <c r="AH14" i="7" s="1"/>
  <c r="V14" i="8"/>
  <c r="F45" i="8"/>
  <c r="W193" i="10"/>
  <c r="AH105" i="7"/>
  <c r="AH104" i="7" s="1"/>
  <c r="AJ204" i="8"/>
  <c r="AI204" i="8"/>
  <c r="AH204" i="8"/>
  <c r="D82" i="10"/>
  <c r="F82" i="9"/>
  <c r="D81" i="9"/>
  <c r="AH107" i="8"/>
  <c r="AJ107" i="8"/>
  <c r="X105" i="8"/>
  <c r="X104" i="8" s="1"/>
  <c r="AI38" i="8"/>
  <c r="AJ38" i="8"/>
  <c r="AJ35" i="8" s="1"/>
  <c r="AH38" i="8"/>
  <c r="D13" i="10"/>
  <c r="F13" i="9"/>
  <c r="M13" i="9" s="1"/>
  <c r="AE22" i="9"/>
  <c r="AG22" i="9" s="1"/>
  <c r="AJ22" i="8"/>
  <c r="E46" i="10"/>
  <c r="F46" i="10" s="1"/>
  <c r="F45" i="10" s="1"/>
  <c r="E45" i="9"/>
  <c r="D44" i="10"/>
  <c r="F44" i="9"/>
  <c r="N44" i="9" s="1"/>
  <c r="V69" i="9"/>
  <c r="V65" i="9" s="1"/>
  <c r="D56" i="10"/>
  <c r="D54" i="9"/>
  <c r="F56" i="9"/>
  <c r="AH180" i="9"/>
  <c r="AJ180" i="9"/>
  <c r="F68" i="9"/>
  <c r="M68" i="9" s="1"/>
  <c r="M66" i="9" s="1"/>
  <c r="D66" i="9"/>
  <c r="D68" i="10"/>
  <c r="AI37" i="10"/>
  <c r="AJ37" i="10"/>
  <c r="N29" i="7"/>
  <c r="AG258" i="5"/>
  <c r="AS31" i="5" s="1"/>
  <c r="AS32" i="5" s="1"/>
  <c r="F37" i="9"/>
  <c r="N37" i="9" s="1"/>
  <c r="D37" i="10"/>
  <c r="V180" i="11"/>
  <c r="X180" i="10"/>
  <c r="AU9" i="6"/>
  <c r="AY9" i="6"/>
  <c r="AV9" i="6"/>
  <c r="X37" i="11"/>
  <c r="V37" i="12"/>
  <c r="AJ187" i="7"/>
  <c r="AJ185" i="7" s="1"/>
  <c r="AB110" i="7"/>
  <c r="AB10" i="7" s="1"/>
  <c r="AB8" i="7" s="1"/>
  <c r="AZ30" i="5"/>
  <c r="AA10" i="6"/>
  <c r="AA8" i="6" s="1"/>
  <c r="E32" i="23" s="1"/>
  <c r="N68" i="8"/>
  <c r="F66" i="8"/>
  <c r="M68" i="8"/>
  <c r="M66" i="8" s="1"/>
  <c r="D58" i="13"/>
  <c r="F58" i="12"/>
  <c r="N58" i="12" s="1"/>
  <c r="V124" i="12"/>
  <c r="X124" i="11"/>
  <c r="AH124" i="11" s="1"/>
  <c r="F33" i="10"/>
  <c r="F32" i="10" s="1"/>
  <c r="E32" i="10"/>
  <c r="E33" i="11"/>
  <c r="AZ9" i="6"/>
  <c r="J21" i="7"/>
  <c r="J19" i="7" s="1"/>
  <c r="J17" i="7" s="1"/>
  <c r="J8" i="7" s="1"/>
  <c r="J126" i="7" s="1"/>
  <c r="J130" i="7" s="1"/>
  <c r="AZ14" i="5"/>
  <c r="AU14" i="5"/>
  <c r="AF258" i="5"/>
  <c r="AH49" i="8"/>
  <c r="AI49" i="8"/>
  <c r="AR24" i="7"/>
  <c r="AW24" i="7" s="1"/>
  <c r="BP14" i="7"/>
  <c r="BJ9" i="7" s="1"/>
  <c r="BK16" i="5"/>
  <c r="BL16" i="7" s="1"/>
  <c r="BL16" i="10" s="1"/>
  <c r="V8" i="5"/>
  <c r="AU27" i="6"/>
  <c r="AJ110" i="5"/>
  <c r="AI145" i="7"/>
  <c r="U258" i="14"/>
  <c r="U258" i="13"/>
  <c r="BJ7" i="6"/>
  <c r="BJ16" i="6" s="1"/>
  <c r="W8" i="7"/>
  <c r="U8" i="9"/>
  <c r="AH112" i="7"/>
  <c r="BN7" i="5"/>
  <c r="BN32" i="5" s="1"/>
  <c r="U258" i="11"/>
  <c r="U8" i="7"/>
  <c r="J55" i="9"/>
  <c r="L54" i="8"/>
  <c r="E44" i="13"/>
  <c r="E42" i="12"/>
  <c r="V60" i="10"/>
  <c r="V58" i="9"/>
  <c r="V57" i="9" s="1"/>
  <c r="X60" i="9"/>
  <c r="Y60" i="8"/>
  <c r="AA58" i="7"/>
  <c r="AA57" i="7" s="1"/>
  <c r="BO13" i="7" s="1"/>
  <c r="AD150" i="8"/>
  <c r="AB149" i="8"/>
  <c r="AB147" i="8" s="1"/>
  <c r="AA126" i="8"/>
  <c r="Y123" i="8"/>
  <c r="J47" i="8"/>
  <c r="L45" i="7"/>
  <c r="N47" i="7"/>
  <c r="N45" i="7" s="1"/>
  <c r="AD228" i="9"/>
  <c r="AB227" i="9"/>
  <c r="AB220" i="9" s="1"/>
  <c r="W230" i="10"/>
  <c r="X230" i="9"/>
  <c r="W227" i="9"/>
  <c r="W220" i="9" s="1"/>
  <c r="J59" i="8"/>
  <c r="L57" i="7"/>
  <c r="N59" i="7"/>
  <c r="N57" i="7" s="1"/>
  <c r="AE142" i="10"/>
  <c r="AG141" i="9"/>
  <c r="H187" i="24" s="1"/>
  <c r="L43" i="8"/>
  <c r="J42" i="8"/>
  <c r="J83" i="8"/>
  <c r="L81" i="7"/>
  <c r="AX14" i="7" s="1"/>
  <c r="N83" i="7"/>
  <c r="L32" i="7"/>
  <c r="L28" i="7" s="1"/>
  <c r="AX9" i="7"/>
  <c r="J33" i="8"/>
  <c r="N33" i="7"/>
  <c r="N32" i="7" s="1"/>
  <c r="E68" i="11"/>
  <c r="E66" i="10"/>
  <c r="W60" i="13"/>
  <c r="W58" i="12"/>
  <c r="W57" i="12" s="1"/>
  <c r="M62" i="8"/>
  <c r="M60" i="8" s="1"/>
  <c r="F60" i="8"/>
  <c r="I37" i="8"/>
  <c r="G35" i="8"/>
  <c r="J77" i="8"/>
  <c r="L75" i="7"/>
  <c r="F311" i="22" s="1"/>
  <c r="N77" i="7"/>
  <c r="N75" i="7" s="1"/>
  <c r="L67" i="8"/>
  <c r="J66" i="8"/>
  <c r="AA112" i="7"/>
  <c r="BO17" i="7"/>
  <c r="AI91" i="9"/>
  <c r="U258" i="8"/>
  <c r="E21" i="8"/>
  <c r="E19" i="8" s="1"/>
  <c r="E17" i="8" s="1"/>
  <c r="E8" i="8" s="1"/>
  <c r="E62" i="10"/>
  <c r="E60" i="9"/>
  <c r="M80" i="8"/>
  <c r="N80" i="8"/>
  <c r="X58" i="8"/>
  <c r="X57" i="8" s="1"/>
  <c r="AJ60" i="8"/>
  <c r="AJ58" i="8" s="1"/>
  <c r="AJ57" i="8" s="1"/>
  <c r="AI60" i="8"/>
  <c r="AI58" i="8" s="1"/>
  <c r="AI57" i="8" s="1"/>
  <c r="D62" i="10"/>
  <c r="F62" i="9"/>
  <c r="F60" i="9" s="1"/>
  <c r="D60" i="9"/>
  <c r="AB124" i="8"/>
  <c r="AD123" i="7"/>
  <c r="AI124" i="7"/>
  <c r="AI123" i="7" s="1"/>
  <c r="AI112" i="7" s="1"/>
  <c r="AD142" i="8"/>
  <c r="AB141" i="8"/>
  <c r="AD190" i="8"/>
  <c r="AI190" i="8" s="1"/>
  <c r="AI187" i="8" s="1"/>
  <c r="AI185" i="8" s="1"/>
  <c r="AB187" i="8"/>
  <c r="AB185" i="8" s="1"/>
  <c r="AI230" i="8"/>
  <c r="AI227" i="8" s="1"/>
  <c r="AJ230" i="8"/>
  <c r="AJ227" i="8" s="1"/>
  <c r="X227" i="8"/>
  <c r="D80" i="10"/>
  <c r="D78" i="10" s="1"/>
  <c r="F78" i="10" s="1"/>
  <c r="F80" i="9"/>
  <c r="AU25" i="6"/>
  <c r="AB97" i="8"/>
  <c r="AD96" i="7"/>
  <c r="AD90" i="7" s="1"/>
  <c r="AI97" i="7"/>
  <c r="AI96" i="7" s="1"/>
  <c r="AI90" i="7" s="1"/>
  <c r="AI63" i="7" s="1"/>
  <c r="J61" i="8"/>
  <c r="N61" i="7"/>
  <c r="N60" i="7" s="1"/>
  <c r="L60" i="7"/>
  <c r="F187" i="22" s="1"/>
  <c r="AB173" i="8"/>
  <c r="AD172" i="7"/>
  <c r="AD170" i="7" s="1"/>
  <c r="F257" i="23" s="1"/>
  <c r="F248" i="24" s="1"/>
  <c r="AI173" i="7"/>
  <c r="AI172" i="7" s="1"/>
  <c r="J53" i="9"/>
  <c r="L51" i="8"/>
  <c r="N53" i="8"/>
  <c r="N51" i="8" s="1"/>
  <c r="J49" i="8"/>
  <c r="N49" i="7"/>
  <c r="N48" i="7" s="1"/>
  <c r="L48" i="7"/>
  <c r="L73" i="8"/>
  <c r="J72" i="8"/>
  <c r="E31" i="10"/>
  <c r="E128" i="10" s="1"/>
  <c r="E29" i="9"/>
  <c r="E28" i="9" s="1"/>
  <c r="F31" i="9"/>
  <c r="I77" i="9"/>
  <c r="G75" i="9"/>
  <c r="Y173" i="8"/>
  <c r="AA172" i="7"/>
  <c r="AA170" i="7" s="1"/>
  <c r="AH173" i="7"/>
  <c r="AH172" i="7" s="1"/>
  <c r="AH170" i="7" s="1"/>
  <c r="I58" i="8"/>
  <c r="G57" i="8"/>
  <c r="V190" i="10"/>
  <c r="X190" i="9"/>
  <c r="V187" i="9"/>
  <c r="V185" i="9" s="1"/>
  <c r="BO14" i="7"/>
  <c r="BI9" i="7" s="1"/>
  <c r="I82" i="9"/>
  <c r="G81" i="9"/>
  <c r="I64" i="10"/>
  <c r="G63" i="10"/>
  <c r="AA106" i="8"/>
  <c r="Y105" i="8"/>
  <c r="Y104" i="8" s="1"/>
  <c r="Y116" i="10"/>
  <c r="AH116" i="9"/>
  <c r="I33" i="8"/>
  <c r="BD13" i="8" s="1"/>
  <c r="G32" i="8"/>
  <c r="Y230" i="9"/>
  <c r="AA227" i="8"/>
  <c r="AA220" i="8" s="1"/>
  <c r="AH230" i="8"/>
  <c r="AH227" i="8" s="1"/>
  <c r="AI189" i="11"/>
  <c r="AH189" i="11"/>
  <c r="I70" i="10"/>
  <c r="G69" i="10"/>
  <c r="L50" i="9"/>
  <c r="AA63" i="7"/>
  <c r="N31" i="8"/>
  <c r="M31" i="8"/>
  <c r="E35" i="10"/>
  <c r="E37" i="11"/>
  <c r="AA212" i="9"/>
  <c r="Y45" i="9"/>
  <c r="AA44" i="8"/>
  <c r="AA43" i="8" s="1"/>
  <c r="AH45" i="8"/>
  <c r="G76" i="11"/>
  <c r="AI106" i="12"/>
  <c r="AI225" i="8"/>
  <c r="AI222" i="8" s="1"/>
  <c r="AH225" i="8"/>
  <c r="AH222" i="8" s="1"/>
  <c r="AJ225" i="8"/>
  <c r="AJ222" i="8" s="1"/>
  <c r="X222" i="8"/>
  <c r="BN31" i="8"/>
  <c r="BH15" i="8" s="1"/>
  <c r="AA178" i="9"/>
  <c r="Y176" i="9"/>
  <c r="W189" i="13"/>
  <c r="X189" i="12"/>
  <c r="W187" i="12"/>
  <c r="W185" i="12" s="1"/>
  <c r="W106" i="14"/>
  <c r="W105" i="13"/>
  <c r="W104" i="13" s="1"/>
  <c r="X106" i="13"/>
  <c r="V225" i="10"/>
  <c r="X225" i="9"/>
  <c r="V222" i="9"/>
  <c r="V220" i="9" s="1"/>
  <c r="L62" i="9"/>
  <c r="Y99" i="9"/>
  <c r="AA96" i="8"/>
  <c r="AA90" i="8" s="1"/>
  <c r="AH99" i="8"/>
  <c r="AH96" i="8" s="1"/>
  <c r="AH190" i="8"/>
  <c r="AH187" i="8" s="1"/>
  <c r="AH185" i="8" s="1"/>
  <c r="X187" i="8"/>
  <c r="X185" i="8" s="1"/>
  <c r="AJ190" i="8"/>
  <c r="W173" i="11"/>
  <c r="W172" i="10"/>
  <c r="W170" i="10" s="1"/>
  <c r="X173" i="10"/>
  <c r="X172" i="10" s="1"/>
  <c r="Y150" i="8"/>
  <c r="AA149" i="7"/>
  <c r="AA147" i="7" s="1"/>
  <c r="AH150" i="7"/>
  <c r="AH149" i="7" s="1"/>
  <c r="AH147" i="7" s="1"/>
  <c r="AH145" i="7" s="1"/>
  <c r="BC10" i="7"/>
  <c r="BC9" i="7" s="1"/>
  <c r="BC8" i="7" s="1"/>
  <c r="BC22" i="7" s="1"/>
  <c r="BC7" i="8"/>
  <c r="AH91" i="8"/>
  <c r="V63" i="8"/>
  <c r="W63" i="10"/>
  <c r="U258" i="15"/>
  <c r="AI12" i="5"/>
  <c r="AJ43" i="7"/>
  <c r="AJ12" i="5"/>
  <c r="AH12" i="5"/>
  <c r="AU30" i="6"/>
  <c r="AV30" i="6"/>
  <c r="AW22" i="12"/>
  <c r="AY22" i="12" s="1"/>
  <c r="AU22" i="12"/>
  <c r="X145" i="8"/>
  <c r="U258" i="10"/>
  <c r="X90" i="8"/>
  <c r="W93" i="12"/>
  <c r="X93" i="11"/>
  <c r="W91" i="11"/>
  <c r="W90" i="11" s="1"/>
  <c r="Y198" i="14"/>
  <c r="AA198" i="14" s="1"/>
  <c r="AH198" i="10"/>
  <c r="BN26" i="10"/>
  <c r="Y59" i="12"/>
  <c r="AH59" i="11"/>
  <c r="E79" i="12"/>
  <c r="E78" i="11"/>
  <c r="D67" i="15"/>
  <c r="F67" i="14"/>
  <c r="W222" i="11"/>
  <c r="W223" i="12"/>
  <c r="AA188" i="9"/>
  <c r="Y187" i="9"/>
  <c r="Y185" i="9" s="1"/>
  <c r="W176" i="11"/>
  <c r="W177" i="12"/>
  <c r="D55" i="11"/>
  <c r="F55" i="10"/>
  <c r="AB143" i="13"/>
  <c r="E73" i="12"/>
  <c r="E72" i="11"/>
  <c r="AA93" i="9"/>
  <c r="Y91" i="9"/>
  <c r="W215" i="12"/>
  <c r="X215" i="11"/>
  <c r="AJ215" i="11" s="1"/>
  <c r="W211" i="11"/>
  <c r="W210" i="11" s="1"/>
  <c r="W209" i="11" s="1"/>
  <c r="AI143" i="10"/>
  <c r="M61" i="10"/>
  <c r="AE173" i="10"/>
  <c r="AG172" i="9"/>
  <c r="AJ173" i="9"/>
  <c r="AJ172" i="9" s="1"/>
  <c r="M73" i="10"/>
  <c r="E55" i="12"/>
  <c r="E54" i="11"/>
  <c r="AI115" i="10"/>
  <c r="AH115" i="10"/>
  <c r="Y229" i="12"/>
  <c r="AH229" i="11"/>
  <c r="AI86" i="10"/>
  <c r="AH86" i="10"/>
  <c r="I44" i="9"/>
  <c r="G42" i="9"/>
  <c r="AI211" i="8"/>
  <c r="AI210" i="8" s="1"/>
  <c r="AI209" i="8" s="1"/>
  <c r="AI93" i="10"/>
  <c r="Y215" i="12"/>
  <c r="I50" i="9"/>
  <c r="G48" i="9"/>
  <c r="W198" i="12"/>
  <c r="X198" i="11"/>
  <c r="W197" i="11"/>
  <c r="W196" i="11" s="1"/>
  <c r="W195" i="11" s="1"/>
  <c r="Y115" i="12"/>
  <c r="Y47" i="12"/>
  <c r="AH47" i="11"/>
  <c r="X229" i="13"/>
  <c r="W229" i="14"/>
  <c r="AH215" i="10"/>
  <c r="AI215" i="10"/>
  <c r="AJ71" i="9"/>
  <c r="AI71" i="9"/>
  <c r="X143" i="11"/>
  <c r="W143" i="12"/>
  <c r="W141" i="11"/>
  <c r="F61" i="11"/>
  <c r="D61" i="12"/>
  <c r="AA52" i="9"/>
  <c r="Y49" i="9"/>
  <c r="E49" i="12"/>
  <c r="E48" i="11"/>
  <c r="V223" i="12"/>
  <c r="X223" i="11"/>
  <c r="AA143" i="9"/>
  <c r="Y141" i="9"/>
  <c r="M67" i="13"/>
  <c r="AA223" i="9"/>
  <c r="Y222" i="9"/>
  <c r="D73" i="12"/>
  <c r="F73" i="11"/>
  <c r="Y177" i="12"/>
  <c r="BO23" i="11"/>
  <c r="W115" i="12"/>
  <c r="W114" i="11"/>
  <c r="X115" i="11"/>
  <c r="X86" i="11"/>
  <c r="W86" i="12"/>
  <c r="V71" i="11"/>
  <c r="X71" i="10"/>
  <c r="W238" i="12"/>
  <c r="V90" i="9"/>
  <c r="W8" i="8"/>
  <c r="AH39" i="9"/>
  <c r="AJ39" i="9"/>
  <c r="AS25" i="6"/>
  <c r="AG63" i="6"/>
  <c r="AG12" i="6" s="1"/>
  <c r="D79" i="11"/>
  <c r="F79" i="10"/>
  <c r="AE99" i="8"/>
  <c r="AJ99" i="7"/>
  <c r="AJ96" i="7" s="1"/>
  <c r="AG96" i="7"/>
  <c r="V97" i="11"/>
  <c r="V96" i="10"/>
  <c r="X97" i="10"/>
  <c r="AI85" i="8"/>
  <c r="AJ85" i="8"/>
  <c r="X83" i="8"/>
  <c r="BN14" i="8" s="1"/>
  <c r="BH9" i="8" s="1"/>
  <c r="D23" i="10"/>
  <c r="D22" i="10" s="1"/>
  <c r="F23" i="9"/>
  <c r="F22" i="9" s="1"/>
  <c r="AQ7" i="9" s="1"/>
  <c r="D12" i="10"/>
  <c r="F12" i="9"/>
  <c r="D10" i="9"/>
  <c r="X205" i="9"/>
  <c r="W51" i="11"/>
  <c r="W49" i="10"/>
  <c r="V151" i="11"/>
  <c r="V149" i="10"/>
  <c r="V147" i="10" s="1"/>
  <c r="X151" i="10"/>
  <c r="I95" i="23" s="1"/>
  <c r="AJ92" i="9"/>
  <c r="AH92" i="9"/>
  <c r="X91" i="9"/>
  <c r="D30" i="10"/>
  <c r="F30" i="9"/>
  <c r="D29" i="9"/>
  <c r="AI21" i="9"/>
  <c r="AH21" i="9"/>
  <c r="AJ21" i="9"/>
  <c r="V178" i="13"/>
  <c r="X178" i="12"/>
  <c r="AJ158" i="9"/>
  <c r="AH158" i="9"/>
  <c r="X157" i="9"/>
  <c r="X155" i="9" s="1"/>
  <c r="BN17" i="9" s="1"/>
  <c r="AI158" i="9"/>
  <c r="AD174" i="13"/>
  <c r="D57" i="10"/>
  <c r="D59" i="11"/>
  <c r="F59" i="11" s="1"/>
  <c r="D64" i="10"/>
  <c r="D63" i="9"/>
  <c r="F64" i="9"/>
  <c r="D49" i="12"/>
  <c r="D48" i="11"/>
  <c r="F49" i="11"/>
  <c r="AQ24" i="7"/>
  <c r="BN14" i="7"/>
  <c r="X63" i="7"/>
  <c r="AE90" i="7"/>
  <c r="AE63" i="7" s="1"/>
  <c r="AE12" i="7" s="1"/>
  <c r="AE10" i="7" s="1"/>
  <c r="AE8" i="7" s="1"/>
  <c r="V142" i="11"/>
  <c r="V141" i="10"/>
  <c r="X142" i="10"/>
  <c r="D34" i="15"/>
  <c r="F34" i="14"/>
  <c r="D32" i="14"/>
  <c r="F28" i="7"/>
  <c r="W46" i="11"/>
  <c r="W44" i="10"/>
  <c r="AH51" i="9"/>
  <c r="AI51" i="9"/>
  <c r="AJ51" i="9"/>
  <c r="X49" i="9"/>
  <c r="F76" i="9"/>
  <c r="D76" i="10"/>
  <c r="D75" i="9"/>
  <c r="AG116" i="8"/>
  <c r="G94" i="24" s="1"/>
  <c r="AE114" i="8"/>
  <c r="AI201" i="9"/>
  <c r="AH201" i="9"/>
  <c r="AJ201" i="9"/>
  <c r="V213" i="15"/>
  <c r="X213" i="14"/>
  <c r="AI213" i="14" s="1"/>
  <c r="N79" i="9"/>
  <c r="M79" i="9"/>
  <c r="V46" i="10"/>
  <c r="V44" i="9"/>
  <c r="V43" i="9" s="1"/>
  <c r="X46" i="9"/>
  <c r="D46" i="11"/>
  <c r="D45" i="10"/>
  <c r="AH118" i="8"/>
  <c r="X114" i="8"/>
  <c r="BN16" i="8" s="1"/>
  <c r="AJ118" i="8"/>
  <c r="AI118" i="8"/>
  <c r="AG87" i="8"/>
  <c r="AE83" i="8"/>
  <c r="AJ50" i="13"/>
  <c r="AH50" i="13"/>
  <c r="D69" i="10"/>
  <c r="D71" i="11"/>
  <c r="F71" i="11" s="1"/>
  <c r="AE94" i="8"/>
  <c r="AG91" i="7"/>
  <c r="AJ94" i="7"/>
  <c r="AJ91" i="7" s="1"/>
  <c r="BC16" i="9"/>
  <c r="M43" i="9"/>
  <c r="V214" i="11"/>
  <c r="V211" i="10"/>
  <c r="V210" i="10" s="1"/>
  <c r="V209" i="10" s="1"/>
  <c r="X214" i="10"/>
  <c r="X112" i="7"/>
  <c r="X110" i="7" s="1"/>
  <c r="AQ26" i="7" s="1"/>
  <c r="BN16" i="7"/>
  <c r="BN15" i="7" s="1"/>
  <c r="BH10" i="7" s="1"/>
  <c r="W50" i="15"/>
  <c r="V39" i="11"/>
  <c r="X39" i="10"/>
  <c r="N78" i="9"/>
  <c r="M78" i="9"/>
  <c r="X96" i="9"/>
  <c r="AJ97" i="9"/>
  <c r="AH97" i="9"/>
  <c r="N46" i="9"/>
  <c r="BC15" i="9"/>
  <c r="AE178" i="8"/>
  <c r="AJ178" i="7"/>
  <c r="AJ176" i="7" s="1"/>
  <c r="AG176" i="7"/>
  <c r="AG170" i="7" s="1"/>
  <c r="V85" i="10"/>
  <c r="V83" i="9"/>
  <c r="X85" i="9"/>
  <c r="V206" i="11"/>
  <c r="V205" i="10"/>
  <c r="X206" i="10"/>
  <c r="I415" i="23" s="1"/>
  <c r="AQ29" i="8"/>
  <c r="BN27" i="8"/>
  <c r="V110" i="8"/>
  <c r="AI151" i="9"/>
  <c r="AJ151" i="9"/>
  <c r="AJ149" i="9" s="1"/>
  <c r="AH151" i="9"/>
  <c r="X149" i="9"/>
  <c r="X147" i="9" s="1"/>
  <c r="V92" i="11"/>
  <c r="V91" i="10"/>
  <c r="X92" i="10"/>
  <c r="M36" i="8"/>
  <c r="N36" i="8"/>
  <c r="N35" i="8" s="1"/>
  <c r="F35" i="8"/>
  <c r="D28" i="8"/>
  <c r="D21" i="8" s="1"/>
  <c r="D19" i="8" s="1"/>
  <c r="D17" i="8" s="1"/>
  <c r="D8" i="8" s="1"/>
  <c r="V21" i="11"/>
  <c r="V20" i="10"/>
  <c r="X21" i="10"/>
  <c r="AG189" i="8"/>
  <c r="AE187" i="8"/>
  <c r="AE185" i="8" s="1"/>
  <c r="V158" i="11"/>
  <c r="V157" i="10"/>
  <c r="V155" i="10" s="1"/>
  <c r="X158" i="10"/>
  <c r="V50" i="15"/>
  <c r="X50" i="14"/>
  <c r="BC14" i="8"/>
  <c r="M64" i="8"/>
  <c r="M63" i="8" s="1"/>
  <c r="N64" i="8"/>
  <c r="N63" i="8" s="1"/>
  <c r="F63" i="8"/>
  <c r="M49" i="10"/>
  <c r="F48" i="10"/>
  <c r="AJ83" i="7"/>
  <c r="AH142" i="9"/>
  <c r="X141" i="9"/>
  <c r="AJ142" i="9"/>
  <c r="AJ141" i="9" s="1"/>
  <c r="F52" i="10"/>
  <c r="N52" i="10" s="1"/>
  <c r="D52" i="11"/>
  <c r="D51" i="10"/>
  <c r="F43" i="10"/>
  <c r="D43" i="11"/>
  <c r="V51" i="11"/>
  <c r="V49" i="10"/>
  <c r="X51" i="10"/>
  <c r="AG106" i="8"/>
  <c r="AE105" i="8"/>
  <c r="AE104" i="8" s="1"/>
  <c r="N76" i="8"/>
  <c r="M76" i="8"/>
  <c r="M75" i="8" s="1"/>
  <c r="F75" i="8"/>
  <c r="W21" i="11"/>
  <c r="AE126" i="8"/>
  <c r="AJ126" i="7"/>
  <c r="AJ123" i="7" s="1"/>
  <c r="AG123" i="7"/>
  <c r="V201" i="11"/>
  <c r="X201" i="10"/>
  <c r="I383" i="23" s="1"/>
  <c r="AJ46" i="8"/>
  <c r="AJ44" i="8" s="1"/>
  <c r="AH46" i="8"/>
  <c r="X44" i="8"/>
  <c r="X43" i="8" s="1"/>
  <c r="AI46" i="8"/>
  <c r="AI44" i="8" s="1"/>
  <c r="W94" i="15"/>
  <c r="X94" i="15" s="1"/>
  <c r="BC12" i="8"/>
  <c r="N23" i="8"/>
  <c r="D83" i="12"/>
  <c r="V150" i="15"/>
  <c r="X150" i="14"/>
  <c r="AJ150" i="14" s="1"/>
  <c r="V118" i="10"/>
  <c r="V114" i="9"/>
  <c r="V112" i="9" s="1"/>
  <c r="X118" i="9"/>
  <c r="V145" i="9"/>
  <c r="W39" i="11"/>
  <c r="W35" i="10"/>
  <c r="D36" i="10"/>
  <c r="F36" i="9"/>
  <c r="D35" i="9"/>
  <c r="N30" i="8"/>
  <c r="F29" i="8"/>
  <c r="BC13" i="8"/>
  <c r="AG160" i="8"/>
  <c r="AE157" i="8"/>
  <c r="AE155" i="8" s="1"/>
  <c r="AE145" i="8" s="1"/>
  <c r="AI178" i="11"/>
  <c r="X14" i="7"/>
  <c r="BN13" i="7"/>
  <c r="AQ25" i="7"/>
  <c r="M34" i="13"/>
  <c r="N34" i="13"/>
  <c r="W43" i="9"/>
  <c r="W14" i="9" s="1"/>
  <c r="W12" i="9" s="1"/>
  <c r="W10" i="9" s="1"/>
  <c r="AH214" i="9"/>
  <c r="AI214" i="9"/>
  <c r="X211" i="9"/>
  <c r="X210" i="9" s="1"/>
  <c r="X209" i="9" s="1"/>
  <c r="AJ214" i="9"/>
  <c r="AG234" i="7"/>
  <c r="T33" i="12"/>
  <c r="Y244" i="8"/>
  <c r="AA243" i="7"/>
  <c r="AA232" i="7" s="1"/>
  <c r="AB244" i="8"/>
  <c r="AD243" i="7"/>
  <c r="AD232" i="7" s="1"/>
  <c r="X243" i="8"/>
  <c r="X232" i="8" s="1"/>
  <c r="BN29" i="8" s="1"/>
  <c r="BH13" i="8" s="1"/>
  <c r="AR29" i="8"/>
  <c r="AW29" i="8" s="1"/>
  <c r="AS29" i="7"/>
  <c r="AX29" i="7" s="1"/>
  <c r="AZ29" i="7" s="1"/>
  <c r="V244" i="10"/>
  <c r="X244" i="9"/>
  <c r="V243" i="9"/>
  <c r="V232" i="9" s="1"/>
  <c r="W244" i="10"/>
  <c r="W243" i="9"/>
  <c r="W232" i="9" s="1"/>
  <c r="I55" i="8"/>
  <c r="G54" i="8"/>
  <c r="Y234" i="8"/>
  <c r="BN29" i="7"/>
  <c r="BH13" i="7" s="1"/>
  <c r="AG243" i="7"/>
  <c r="AE244" i="8"/>
  <c r="BO10" i="16"/>
  <c r="D34" i="20" s="1"/>
  <c r="AH66" i="16"/>
  <c r="J10" i="18"/>
  <c r="AH156" i="16"/>
  <c r="I71" i="15"/>
  <c r="I83" i="15"/>
  <c r="I59" i="15"/>
  <c r="I65" i="15"/>
  <c r="G34" i="16"/>
  <c r="V23" i="16"/>
  <c r="G61" i="14"/>
  <c r="I61" i="14" s="1"/>
  <c r="D25" i="15"/>
  <c r="D26" i="16"/>
  <c r="D25" i="16" s="1"/>
  <c r="V106" i="16"/>
  <c r="V48" i="16"/>
  <c r="X48" i="15"/>
  <c r="X53" i="16"/>
  <c r="AI53" i="16" s="1"/>
  <c r="AI160" i="15"/>
  <c r="AH160" i="15"/>
  <c r="E50" i="16"/>
  <c r="F50" i="15"/>
  <c r="X199" i="15"/>
  <c r="N319" i="23" s="1"/>
  <c r="V199" i="16"/>
  <c r="AI87" i="14"/>
  <c r="AH87" i="14"/>
  <c r="E74" i="16"/>
  <c r="AI48" i="14"/>
  <c r="AH48" i="14"/>
  <c r="AJ48" i="14"/>
  <c r="AA51" i="14"/>
  <c r="V94" i="16"/>
  <c r="AI116" i="14"/>
  <c r="AI99" i="15"/>
  <c r="AI94" i="14"/>
  <c r="AH94" i="14"/>
  <c r="X116" i="15"/>
  <c r="V116" i="16"/>
  <c r="X99" i="16"/>
  <c r="E56" i="16"/>
  <c r="W48" i="16"/>
  <c r="X87" i="15"/>
  <c r="V87" i="16"/>
  <c r="AB79" i="14"/>
  <c r="AD79" i="14" s="1"/>
  <c r="AI79" i="13"/>
  <c r="AD59" i="14"/>
  <c r="AB58" i="14"/>
  <c r="AB57" i="14" s="1"/>
  <c r="AE36" i="11"/>
  <c r="AJ36" i="10"/>
  <c r="AG35" i="10"/>
  <c r="W59" i="16"/>
  <c r="X59" i="15"/>
  <c r="L36" i="10"/>
  <c r="J35" i="10"/>
  <c r="AA225" i="12"/>
  <c r="AA95" i="12"/>
  <c r="AG98" i="10"/>
  <c r="AD198" i="10"/>
  <c r="J74" i="11"/>
  <c r="L30" i="10"/>
  <c r="J29" i="10"/>
  <c r="AE40" i="16"/>
  <c r="AG40" i="16" s="1"/>
  <c r="AJ40" i="16" s="1"/>
  <c r="AJ40" i="15"/>
  <c r="AH98" i="14"/>
  <c r="AI98" i="14"/>
  <c r="AB71" i="15"/>
  <c r="AD71" i="15" s="1"/>
  <c r="X75" i="14"/>
  <c r="V75" i="15"/>
  <c r="AG59" i="10"/>
  <c r="AE58" i="10"/>
  <c r="AE57" i="10" s="1"/>
  <c r="AH152" i="14"/>
  <c r="AI152" i="14"/>
  <c r="AJ67" i="14"/>
  <c r="AE67" i="15"/>
  <c r="AG67" i="15" s="1"/>
  <c r="Y107" i="13"/>
  <c r="AB127" i="11"/>
  <c r="AI127" i="10"/>
  <c r="AD238" i="10"/>
  <c r="AB229" i="11"/>
  <c r="AI229" i="10"/>
  <c r="AD98" i="15"/>
  <c r="AA100" i="12"/>
  <c r="AI72" i="14"/>
  <c r="AJ72" i="14"/>
  <c r="AH72" i="14"/>
  <c r="Y213" i="13"/>
  <c r="AH213" i="12"/>
  <c r="AE129" i="13"/>
  <c r="AG129" i="13" s="1"/>
  <c r="AJ129" i="12"/>
  <c r="AI52" i="16"/>
  <c r="W145" i="14"/>
  <c r="AE137" i="16"/>
  <c r="AG137" i="16" s="1"/>
  <c r="AJ137" i="16" s="1"/>
  <c r="AJ137" i="15"/>
  <c r="AD223" i="10"/>
  <c r="AB222" i="10"/>
  <c r="AH23" i="14"/>
  <c r="AI23" i="14"/>
  <c r="AB85" i="15"/>
  <c r="AD85" i="15" s="1"/>
  <c r="AG47" i="10"/>
  <c r="AE44" i="10"/>
  <c r="AD22" i="10"/>
  <c r="AB20" i="10"/>
  <c r="AB16" i="10" s="1"/>
  <c r="AG152" i="10"/>
  <c r="AE149" i="10"/>
  <c r="W98" i="16"/>
  <c r="W96" i="15"/>
  <c r="X98" i="15"/>
  <c r="AB66" i="14"/>
  <c r="AD66" i="14" s="1"/>
  <c r="BP10" i="13"/>
  <c r="AI66" i="13"/>
  <c r="AR22" i="13"/>
  <c r="AA46" i="14"/>
  <c r="AE119" i="16"/>
  <c r="AG119" i="16" s="1"/>
  <c r="AJ119" i="16" s="1"/>
  <c r="AJ119" i="15"/>
  <c r="AE93" i="11"/>
  <c r="AJ93" i="10"/>
  <c r="W152" i="16"/>
  <c r="W149" i="15"/>
  <c r="W147" i="15" s="1"/>
  <c r="X152" i="15"/>
  <c r="J80" i="11"/>
  <c r="W188" i="16"/>
  <c r="AB55" i="16"/>
  <c r="AD55" i="16" s="1"/>
  <c r="AI55" i="16" s="1"/>
  <c r="AI55" i="15"/>
  <c r="L68" i="10"/>
  <c r="AG115" i="10"/>
  <c r="Y179" i="13"/>
  <c r="AI159" i="14"/>
  <c r="AJ159" i="14"/>
  <c r="W72" i="16"/>
  <c r="X72" i="15"/>
  <c r="L56" i="10"/>
  <c r="AD46" i="10"/>
  <c r="AB44" i="10"/>
  <c r="AG86" i="10"/>
  <c r="AD100" i="10"/>
  <c r="AA190" i="12"/>
  <c r="AE30" i="16"/>
  <c r="AG30" i="16" s="1"/>
  <c r="AJ30" i="16" s="1"/>
  <c r="AJ30" i="15"/>
  <c r="W37" i="16"/>
  <c r="AD92" i="10"/>
  <c r="AB91" i="10"/>
  <c r="AH75" i="13"/>
  <c r="AJ75" i="13"/>
  <c r="AE26" i="13"/>
  <c r="AG26" i="13" s="1"/>
  <c r="AJ26" i="12"/>
  <c r="AB188" i="11"/>
  <c r="L44" i="10"/>
  <c r="AB181" i="16"/>
  <c r="AD181" i="16" s="1"/>
  <c r="AI181" i="16" s="1"/>
  <c r="AI181" i="15"/>
  <c r="W159" i="16"/>
  <c r="X159" i="15"/>
  <c r="W157" i="15"/>
  <c r="W155" i="15" s="1"/>
  <c r="W23" i="16"/>
  <c r="X23" i="15"/>
  <c r="AE143" i="11"/>
  <c r="AJ143" i="10"/>
  <c r="Y12" i="7"/>
  <c r="Y10" i="7" s="1"/>
  <c r="Y8" i="7" s="1"/>
  <c r="AG202" i="8"/>
  <c r="AE197" i="8"/>
  <c r="AG241" i="8"/>
  <c r="AE235" i="8"/>
  <c r="AA61" i="9"/>
  <c r="AI251" i="16"/>
  <c r="Y26" i="16"/>
  <c r="AA26" i="16" s="1"/>
  <c r="AH26" i="16" s="1"/>
  <c r="AH26" i="15"/>
  <c r="Y76" i="16"/>
  <c r="AA76" i="16" s="1"/>
  <c r="AH76" i="16" s="1"/>
  <c r="AH76" i="15"/>
  <c r="AA85" i="8"/>
  <c r="Y83" i="8"/>
  <c r="AG212" i="8"/>
  <c r="AE211" i="8"/>
  <c r="AE210" i="8" s="1"/>
  <c r="AE209" i="8" s="1"/>
  <c r="AG174" i="13"/>
  <c r="AE53" i="13"/>
  <c r="AG53" i="13" s="1"/>
  <c r="AJ53" i="12"/>
  <c r="Y70" i="13"/>
  <c r="AA70" i="13" s="1"/>
  <c r="Y28" i="13"/>
  <c r="AA28" i="13" s="1"/>
  <c r="AH28" i="12"/>
  <c r="AA37" i="8"/>
  <c r="Y35" i="8"/>
  <c r="AD180" i="8"/>
  <c r="AB176" i="8"/>
  <c r="N116" i="16"/>
  <c r="M116" i="16"/>
  <c r="AJ133" i="9"/>
  <c r="AI133" i="9"/>
  <c r="AG23" i="8"/>
  <c r="AE20" i="8"/>
  <c r="AE16" i="8" s="1"/>
  <c r="AG14" i="7"/>
  <c r="AS23" i="7"/>
  <c r="BO12" i="7"/>
  <c r="L115" i="12"/>
  <c r="J113" i="12"/>
  <c r="W133" i="11"/>
  <c r="W123" i="10"/>
  <c r="W112" i="10" s="1"/>
  <c r="W110" i="10" s="1"/>
  <c r="X133" i="10"/>
  <c r="X123" i="10" s="1"/>
  <c r="AD167" i="8"/>
  <c r="AB157" i="8"/>
  <c r="AB155" i="8" s="1"/>
  <c r="N117" i="15"/>
  <c r="M117" i="15"/>
  <c r="AG52" i="8"/>
  <c r="AE49" i="8"/>
  <c r="AE43" i="8" s="1"/>
  <c r="I113" i="11"/>
  <c r="BD20" i="11"/>
  <c r="G115" i="12"/>
  <c r="M115" i="11"/>
  <c r="M113" i="11" s="1"/>
  <c r="AD39" i="8"/>
  <c r="AB35" i="8"/>
  <c r="AB14" i="8" s="1"/>
  <c r="N121" i="15"/>
  <c r="M121" i="15"/>
  <c r="F115" i="16"/>
  <c r="D113" i="16"/>
  <c r="AA27" i="8"/>
  <c r="Y20" i="8"/>
  <c r="Y16" i="8" s="1"/>
  <c r="M117" i="16"/>
  <c r="N117" i="16"/>
  <c r="N119" i="15"/>
  <c r="M119" i="15"/>
  <c r="AG70" i="8"/>
  <c r="AE69" i="8"/>
  <c r="AE65" i="8" s="1"/>
  <c r="BN17" i="8"/>
  <c r="N121" i="16"/>
  <c r="M121" i="16"/>
  <c r="BC20" i="15"/>
  <c r="F113" i="15"/>
  <c r="AQ15" i="15" s="1"/>
  <c r="AA71" i="8"/>
  <c r="Y69" i="8"/>
  <c r="Y65" i="8" s="1"/>
  <c r="N116" i="15"/>
  <c r="M116" i="15"/>
  <c r="AD145" i="7"/>
  <c r="N119" i="16"/>
  <c r="M119" i="16"/>
  <c r="AS16" i="7"/>
  <c r="AX16" i="7" s="1"/>
  <c r="AR16" i="7"/>
  <c r="AW16" i="7" s="1"/>
  <c r="AY16" i="7" s="1"/>
  <c r="N98" i="16"/>
  <c r="M98" i="16"/>
  <c r="N108" i="16"/>
  <c r="M108" i="16"/>
  <c r="F86" i="16"/>
  <c r="D85" i="16"/>
  <c r="J25" i="20"/>
  <c r="BE22" i="9"/>
  <c r="N99" i="15"/>
  <c r="M99" i="15"/>
  <c r="N96" i="15"/>
  <c r="M96" i="15"/>
  <c r="N88" i="16"/>
  <c r="AQ11" i="16"/>
  <c r="AD75" i="9"/>
  <c r="AB69" i="9"/>
  <c r="AB65" i="9" s="1"/>
  <c r="N111" i="15"/>
  <c r="M111" i="15"/>
  <c r="V177" i="12"/>
  <c r="X177" i="11"/>
  <c r="AJ73" i="10"/>
  <c r="AI73" i="10"/>
  <c r="AH73" i="10"/>
  <c r="N110" i="16"/>
  <c r="M110" i="16"/>
  <c r="V238" i="12"/>
  <c r="X238" i="11"/>
  <c r="AJ238" i="11" s="1"/>
  <c r="L105" i="11"/>
  <c r="J104" i="11"/>
  <c r="N102" i="16"/>
  <c r="M102" i="16"/>
  <c r="AJ135" i="10"/>
  <c r="AI135" i="10"/>
  <c r="AH135" i="10"/>
  <c r="J12" i="10"/>
  <c r="L12" i="10" s="1"/>
  <c r="N107" i="16"/>
  <c r="M107" i="16"/>
  <c r="N108" i="15"/>
  <c r="M108" i="15"/>
  <c r="AE162" i="13"/>
  <c r="AG162" i="13" s="1"/>
  <c r="AJ162" i="12"/>
  <c r="BP27" i="8"/>
  <c r="M96" i="16"/>
  <c r="N96" i="16"/>
  <c r="C19" i="20"/>
  <c r="AH228" i="10"/>
  <c r="N111" i="16"/>
  <c r="M111" i="16"/>
  <c r="AH207" i="14"/>
  <c r="AI207" i="14"/>
  <c r="V188" i="12"/>
  <c r="X188" i="11"/>
  <c r="N110" i="15"/>
  <c r="M110" i="15"/>
  <c r="BC19" i="15"/>
  <c r="V237" i="12"/>
  <c r="V235" i="11"/>
  <c r="V234" i="11" s="1"/>
  <c r="X237" i="11"/>
  <c r="I95" i="11"/>
  <c r="G94" i="11"/>
  <c r="AI174" i="10"/>
  <c r="AH174" i="10"/>
  <c r="AJ174" i="10"/>
  <c r="V135" i="12"/>
  <c r="X135" i="11"/>
  <c r="V123" i="11"/>
  <c r="F104" i="15"/>
  <c r="F95" i="16"/>
  <c r="D94" i="16"/>
  <c r="AD216" i="9"/>
  <c r="AB211" i="9"/>
  <c r="AB210" i="9" s="1"/>
  <c r="AB209" i="9" s="1"/>
  <c r="J41" i="10"/>
  <c r="L41" i="10" s="1"/>
  <c r="M92" i="15"/>
  <c r="N92" i="15"/>
  <c r="AG80" i="9"/>
  <c r="V73" i="12"/>
  <c r="X73" i="11"/>
  <c r="AZ11" i="14"/>
  <c r="AV11" i="14"/>
  <c r="AG124" i="9"/>
  <c r="I105" i="11"/>
  <c r="G104" i="11"/>
  <c r="F105" i="16"/>
  <c r="D104" i="16"/>
  <c r="M98" i="15"/>
  <c r="N98" i="15"/>
  <c r="M86" i="15"/>
  <c r="F85" i="15"/>
  <c r="BC18" i="15"/>
  <c r="F94" i="15"/>
  <c r="P128" i="10"/>
  <c r="P126" i="10" s="1"/>
  <c r="P130" i="10" s="1"/>
  <c r="B24" i="11"/>
  <c r="Q128" i="10"/>
  <c r="Q126" i="10" s="1"/>
  <c r="Q130" i="10" s="1"/>
  <c r="N99" i="16"/>
  <c r="M99" i="16"/>
  <c r="C21" i="20"/>
  <c r="N88" i="15"/>
  <c r="AQ11" i="15"/>
  <c r="N92" i="16"/>
  <c r="M92" i="16"/>
  <c r="V228" i="12"/>
  <c r="V227" i="11"/>
  <c r="X228" i="11"/>
  <c r="AR23" i="8"/>
  <c r="AW23" i="8" s="1"/>
  <c r="BP12" i="8"/>
  <c r="BP9" i="8" s="1"/>
  <c r="G41" i="10"/>
  <c r="I41" i="10" s="1"/>
  <c r="AG161" i="9"/>
  <c r="AI177" i="10"/>
  <c r="AH177" i="10"/>
  <c r="BN23" i="10"/>
  <c r="AJ177" i="10"/>
  <c r="V207" i="16"/>
  <c r="X207" i="15"/>
  <c r="AI188" i="10"/>
  <c r="J95" i="12"/>
  <c r="L94" i="11"/>
  <c r="J404" i="22" s="1"/>
  <c r="N95" i="11"/>
  <c r="N94" i="11" s="1"/>
  <c r="L86" i="11"/>
  <c r="J85" i="11"/>
  <c r="AH238" i="10"/>
  <c r="AI237" i="10"/>
  <c r="N102" i="15"/>
  <c r="M102" i="15"/>
  <c r="V174" i="12"/>
  <c r="V172" i="11"/>
  <c r="X174" i="11"/>
  <c r="Y161" i="13"/>
  <c r="AA161" i="13" s="1"/>
  <c r="AH161" i="12"/>
  <c r="N107" i="15"/>
  <c r="M107" i="15"/>
  <c r="G21" i="7"/>
  <c r="G19" i="7" s="1"/>
  <c r="G17" i="7" s="1"/>
  <c r="G24" i="8"/>
  <c r="M24" i="7"/>
  <c r="I22" i="7"/>
  <c r="AW7" i="7"/>
  <c r="AY7" i="7" s="1"/>
  <c r="L27" i="8"/>
  <c r="J25" i="8"/>
  <c r="AR14" i="6"/>
  <c r="I17" i="6"/>
  <c r="G27" i="8"/>
  <c r="AW8" i="7"/>
  <c r="AY8" i="7" s="1"/>
  <c r="I25" i="7"/>
  <c r="F94" i="21" s="1"/>
  <c r="F93" i="22" s="1"/>
  <c r="M27" i="7"/>
  <c r="M25" i="7" s="1"/>
  <c r="G88" i="12"/>
  <c r="M88" i="11"/>
  <c r="M85" i="11" s="1"/>
  <c r="I85" i="11"/>
  <c r="J373" i="21" s="1"/>
  <c r="J372" i="22" s="1"/>
  <c r="AW11" i="11"/>
  <c r="AY11" i="11" s="1"/>
  <c r="AR11" i="11"/>
  <c r="AU11" i="11" s="1"/>
  <c r="L31" i="12"/>
  <c r="J37" i="12"/>
  <c r="G62" i="10"/>
  <c r="I60" i="9"/>
  <c r="H187" i="21" s="1"/>
  <c r="H186" i="22" s="1"/>
  <c r="G80" i="11"/>
  <c r="F57" i="10"/>
  <c r="M59" i="10"/>
  <c r="J65" i="10"/>
  <c r="L63" i="9"/>
  <c r="H218" i="22" s="1"/>
  <c r="E77" i="12"/>
  <c r="E75" i="11"/>
  <c r="F77" i="11"/>
  <c r="E83" i="12"/>
  <c r="F83" i="11"/>
  <c r="E14" i="12"/>
  <c r="E10" i="11"/>
  <c r="F14" i="11"/>
  <c r="E65" i="12"/>
  <c r="E63" i="11"/>
  <c r="F65" i="11"/>
  <c r="BC11" i="10"/>
  <c r="F25" i="10"/>
  <c r="AQ8" i="10" s="1"/>
  <c r="M26" i="10"/>
  <c r="G68" i="10"/>
  <c r="I66" i="9"/>
  <c r="E71" i="12"/>
  <c r="E69" i="11"/>
  <c r="M47" i="10"/>
  <c r="G46" i="10"/>
  <c r="I45" i="9"/>
  <c r="BD15" i="9"/>
  <c r="M46" i="9"/>
  <c r="M45" i="9" s="1"/>
  <c r="M53" i="10"/>
  <c r="F69" i="10"/>
  <c r="M71" i="10"/>
  <c r="J26" i="10"/>
  <c r="E47" i="12"/>
  <c r="F47" i="11"/>
  <c r="G74" i="10"/>
  <c r="I72" i="9"/>
  <c r="H280" i="21" s="1"/>
  <c r="H279" i="22" s="1"/>
  <c r="M74" i="9"/>
  <c r="M72" i="9" s="1"/>
  <c r="D31" i="12"/>
  <c r="E59" i="12"/>
  <c r="E57" i="11"/>
  <c r="J71" i="10"/>
  <c r="L69" i="9"/>
  <c r="H249" i="22" s="1"/>
  <c r="E53" i="12"/>
  <c r="E51" i="11"/>
  <c r="F53" i="11"/>
  <c r="G52" i="10"/>
  <c r="I51" i="9"/>
  <c r="M52" i="9"/>
  <c r="M51" i="9" s="1"/>
  <c r="M83" i="10"/>
  <c r="M14" i="10"/>
  <c r="N14" i="10"/>
  <c r="M65" i="10"/>
  <c r="E26" i="12"/>
  <c r="E25" i="11"/>
  <c r="F26" i="11"/>
  <c r="AZ7" i="7"/>
  <c r="AV7" i="7"/>
  <c r="J14" i="13"/>
  <c r="L14" i="13" s="1"/>
  <c r="D24" i="11"/>
  <c r="F24" i="10"/>
  <c r="J24" i="9"/>
  <c r="L22" i="8"/>
  <c r="G63" i="22" s="1"/>
  <c r="AX7" i="8"/>
  <c r="AZ7" i="8" s="1"/>
  <c r="E24" i="11"/>
  <c r="E22" i="10"/>
  <c r="N24" i="8"/>
  <c r="J15" i="11"/>
  <c r="L15" i="11" s="1"/>
  <c r="N15" i="10"/>
  <c r="L13" i="8"/>
  <c r="J10" i="8"/>
  <c r="AB88" i="9"/>
  <c r="AD83" i="8"/>
  <c r="AI88" i="8"/>
  <c r="BP31" i="8"/>
  <c r="BJ15" i="8" s="1"/>
  <c r="Y237" i="9"/>
  <c r="AA235" i="8"/>
  <c r="AA234" i="8" s="1"/>
  <c r="AH237" i="8"/>
  <c r="AH235" i="8" s="1"/>
  <c r="AJ134" i="13"/>
  <c r="AI134" i="13"/>
  <c r="AH134" i="13"/>
  <c r="AA159" i="9"/>
  <c r="Y157" i="9"/>
  <c r="Y155" i="9" s="1"/>
  <c r="AD50" i="9"/>
  <c r="AB49" i="9"/>
  <c r="AB43" i="9" s="1"/>
  <c r="V134" i="15"/>
  <c r="X134" i="14"/>
  <c r="I56" i="9"/>
  <c r="V245" i="12"/>
  <c r="X245" i="11"/>
  <c r="J541" i="23" s="1"/>
  <c r="AA133" i="9"/>
  <c r="AD107" i="9"/>
  <c r="AB105" i="9"/>
  <c r="AB104" i="9" s="1"/>
  <c r="AG158" i="13"/>
  <c r="AG127" i="13"/>
  <c r="F38" i="12"/>
  <c r="D38" i="13"/>
  <c r="N40" i="12"/>
  <c r="M40" i="12"/>
  <c r="AI168" i="16"/>
  <c r="F39" i="13"/>
  <c r="D39" i="14"/>
  <c r="M39" i="12"/>
  <c r="N39" i="12"/>
  <c r="N38" i="11"/>
  <c r="M38" i="11"/>
  <c r="AD214" i="16"/>
  <c r="F40" i="13"/>
  <c r="D40" i="14"/>
  <c r="AE92" i="16"/>
  <c r="AI74" i="16"/>
  <c r="AD130" i="16"/>
  <c r="D126" i="5"/>
  <c r="D130" i="5" s="1"/>
  <c r="E126" i="5"/>
  <c r="E130" i="5" s="1"/>
  <c r="F41" i="10"/>
  <c r="D41" i="11"/>
  <c r="M41" i="9"/>
  <c r="N41" i="9"/>
  <c r="B12" i="13"/>
  <c r="BD7" i="7"/>
  <c r="I12" i="8"/>
  <c r="G10" i="8"/>
  <c r="AW17" i="6"/>
  <c r="AX17" i="6"/>
  <c r="AZ16" i="6"/>
  <c r="AJ254" i="11"/>
  <c r="AE254" i="12"/>
  <c r="AG254" i="12" s="1"/>
  <c r="AE183" i="12"/>
  <c r="AG183" i="12" s="1"/>
  <c r="AJ183" i="11"/>
  <c r="AE218" i="15"/>
  <c r="AG218" i="15" s="1"/>
  <c r="AJ218" i="14"/>
  <c r="G23" i="9"/>
  <c r="BD12" i="8"/>
  <c r="M23" i="8"/>
  <c r="AE230" i="15"/>
  <c r="AG230" i="15" s="1"/>
  <c r="AJ248" i="11"/>
  <c r="AE248" i="12"/>
  <c r="AG248" i="12" s="1"/>
  <c r="BK16" i="16"/>
  <c r="AE240" i="12"/>
  <c r="AG240" i="12" s="1"/>
  <c r="AJ240" i="11"/>
  <c r="AE214" i="12"/>
  <c r="AG214" i="12" s="1"/>
  <c r="AE256" i="12"/>
  <c r="AG256" i="12" s="1"/>
  <c r="AJ256" i="11"/>
  <c r="AR13" i="10"/>
  <c r="AU13" i="10" s="1"/>
  <c r="AW13" i="10"/>
  <c r="AY13" i="10" s="1"/>
  <c r="AE255" i="12"/>
  <c r="AG255" i="12" s="1"/>
  <c r="AJ255" i="11"/>
  <c r="AZ22" i="16"/>
  <c r="AE213" i="12"/>
  <c r="AG213" i="12" s="1"/>
  <c r="AJ213" i="11"/>
  <c r="AE220" i="9"/>
  <c r="AE225" i="12"/>
  <c r="AG225" i="12" s="1"/>
  <c r="AJ250" i="11"/>
  <c r="AE250" i="12"/>
  <c r="AG250" i="12" s="1"/>
  <c r="AE236" i="10"/>
  <c r="AJ236" i="9"/>
  <c r="AJ203" i="11"/>
  <c r="AE203" i="12"/>
  <c r="AG203" i="12" s="1"/>
  <c r="AE224" i="11"/>
  <c r="AG224" i="11" s="1"/>
  <c r="AJ224" i="10"/>
  <c r="AJ182" i="11"/>
  <c r="AE182" i="12"/>
  <c r="AG182" i="12" s="1"/>
  <c r="G30" i="9"/>
  <c r="I29" i="8"/>
  <c r="M30" i="8"/>
  <c r="AE237" i="11"/>
  <c r="AG237" i="11" s="1"/>
  <c r="AJ237" i="10"/>
  <c r="AE223" i="10"/>
  <c r="AJ223" i="9"/>
  <c r="AG222" i="9"/>
  <c r="AJ251" i="11"/>
  <c r="AE251" i="12"/>
  <c r="AG251" i="12" s="1"/>
  <c r="AE188" i="10"/>
  <c r="AJ188" i="9"/>
  <c r="AJ216" i="11"/>
  <c r="AE216" i="12"/>
  <c r="AG216" i="12" s="1"/>
  <c r="AE180" i="13"/>
  <c r="AE252" i="12"/>
  <c r="AG252" i="12" s="1"/>
  <c r="AJ252" i="11"/>
  <c r="AE204" i="12"/>
  <c r="AG204" i="12" s="1"/>
  <c r="AG60" i="16"/>
  <c r="AE207" i="13"/>
  <c r="AG207" i="13" s="1"/>
  <c r="AJ207" i="12"/>
  <c r="BK16" i="11"/>
  <c r="AE190" i="12"/>
  <c r="AG190" i="12" s="1"/>
  <c r="AJ249" i="14"/>
  <c r="AE249" i="15"/>
  <c r="AG249" i="15" s="1"/>
  <c r="AJ253" i="11"/>
  <c r="AE253" i="12"/>
  <c r="AG253" i="12" s="1"/>
  <c r="AJ229" i="10"/>
  <c r="AE229" i="11"/>
  <c r="AG229" i="11" s="1"/>
  <c r="AX13" i="8"/>
  <c r="AS13" i="8"/>
  <c r="AV13" i="8" s="1"/>
  <c r="AE238" i="12"/>
  <c r="AG238" i="12" s="1"/>
  <c r="AH53" i="15"/>
  <c r="Y53" i="16"/>
  <c r="AG186" i="9"/>
  <c r="AG198" i="9"/>
  <c r="H280" i="24" s="1"/>
  <c r="AE228" i="10"/>
  <c r="AG227" i="9"/>
  <c r="AJ228" i="9"/>
  <c r="AE191" i="12"/>
  <c r="AG191" i="12" s="1"/>
  <c r="AJ191" i="11"/>
  <c r="AG181" i="9"/>
  <c r="AJ247" i="14"/>
  <c r="AE247" i="15"/>
  <c r="AG247" i="15" s="1"/>
  <c r="I435" i="24" l="1"/>
  <c r="AE217" i="11"/>
  <c r="AG217" i="11" s="1"/>
  <c r="AJ217" i="10"/>
  <c r="BC21" i="9"/>
  <c r="BE21" i="11"/>
  <c r="AQ30" i="7"/>
  <c r="AI170" i="7"/>
  <c r="AB196" i="8"/>
  <c r="AB195" i="8" s="1"/>
  <c r="AB193" i="8" s="1"/>
  <c r="AB246" i="11"/>
  <c r="AD246" i="11" s="1"/>
  <c r="I575" i="23"/>
  <c r="I558" i="24" s="1"/>
  <c r="AI246" i="10"/>
  <c r="AB245" i="11"/>
  <c r="AD245" i="11" s="1"/>
  <c r="AI245" i="11" s="1"/>
  <c r="I543" i="23"/>
  <c r="I527" i="24" s="1"/>
  <c r="G417" i="23"/>
  <c r="G403" i="24" s="1"/>
  <c r="AB206" i="9"/>
  <c r="AD205" i="8"/>
  <c r="AI206" i="8"/>
  <c r="AI205" i="8" s="1"/>
  <c r="I385" i="23"/>
  <c r="I372" i="24" s="1"/>
  <c r="AB201" i="11"/>
  <c r="AD201" i="11" s="1"/>
  <c r="I353" i="23"/>
  <c r="I341" i="24" s="1"/>
  <c r="AB200" i="11"/>
  <c r="AD200" i="11" s="1"/>
  <c r="AB199" i="9"/>
  <c r="G321" i="23"/>
  <c r="G310" i="24" s="1"/>
  <c r="AI199" i="8"/>
  <c r="AI197" i="8" s="1"/>
  <c r="AD197" i="8"/>
  <c r="AD195" i="7"/>
  <c r="BP28" i="7"/>
  <c r="BP25" i="7" s="1"/>
  <c r="BJ12" i="7" s="1"/>
  <c r="AC1" i="5"/>
  <c r="AJ14" i="7"/>
  <c r="AB151" i="11"/>
  <c r="AD151" i="11" s="1"/>
  <c r="I97" i="23"/>
  <c r="I93" i="24" s="1"/>
  <c r="AI148" i="10"/>
  <c r="BP18" i="10"/>
  <c r="AB148" i="11"/>
  <c r="AD148" i="11" s="1"/>
  <c r="I225" i="23"/>
  <c r="I217" i="24" s="1"/>
  <c r="AD112" i="7"/>
  <c r="AD110" i="7" s="1"/>
  <c r="AR26" i="7" s="1"/>
  <c r="AW26" i="7" s="1"/>
  <c r="AY26" i="7" s="1"/>
  <c r="F161" i="23"/>
  <c r="F155" i="24" s="1"/>
  <c r="AJ12" i="6"/>
  <c r="AJ10" i="6" s="1"/>
  <c r="AJ8" i="6" s="1"/>
  <c r="AU10" i="8"/>
  <c r="AD102" i="11"/>
  <c r="AG102" i="11"/>
  <c r="AA102" i="11"/>
  <c r="W102" i="14"/>
  <c r="V102" i="14"/>
  <c r="X102" i="13"/>
  <c r="N52" i="9"/>
  <c r="F51" i="9"/>
  <c r="BC17" i="9"/>
  <c r="AE258" i="6"/>
  <c r="G287" i="23"/>
  <c r="X16" i="9"/>
  <c r="G128" i="8"/>
  <c r="J128" i="8"/>
  <c r="AG193" i="7"/>
  <c r="F128" i="9"/>
  <c r="Y196" i="8"/>
  <c r="Y195" i="8" s="1"/>
  <c r="Y193" i="8" s="1"/>
  <c r="D128" i="10"/>
  <c r="AS27" i="7"/>
  <c r="AV27" i="7" s="1"/>
  <c r="F249" i="24"/>
  <c r="N81" i="7"/>
  <c r="N128" i="7"/>
  <c r="Y112" i="8"/>
  <c r="Y1" i="5"/>
  <c r="D32" i="23"/>
  <c r="AE117" i="11"/>
  <c r="AG117" i="11" s="1"/>
  <c r="I125" i="24"/>
  <c r="AJ117" i="10"/>
  <c r="Y148" i="11"/>
  <c r="AA148" i="11" s="1"/>
  <c r="I224" i="23"/>
  <c r="BO18" i="10"/>
  <c r="AH148" i="10"/>
  <c r="I373" i="24"/>
  <c r="AE201" i="11"/>
  <c r="AG201" i="11" s="1"/>
  <c r="F478" i="23"/>
  <c r="Y236" i="11"/>
  <c r="AA236" i="11" s="1"/>
  <c r="I510" i="23"/>
  <c r="I352" i="23"/>
  <c r="Y200" i="11"/>
  <c r="AA200" i="11" s="1"/>
  <c r="I342" i="24"/>
  <c r="AE200" i="11"/>
  <c r="AG200" i="11" s="1"/>
  <c r="I509" i="23"/>
  <c r="F255" i="23"/>
  <c r="AR7" i="7"/>
  <c r="AU7" i="7" s="1"/>
  <c r="F63" i="21"/>
  <c r="F62" i="22" s="1"/>
  <c r="BO30" i="8"/>
  <c r="BI14" i="8" s="1"/>
  <c r="G479" i="23"/>
  <c r="G465" i="24" s="1"/>
  <c r="Y151" i="11"/>
  <c r="AA151" i="11" s="1"/>
  <c r="I96" i="23"/>
  <c r="H351" i="23"/>
  <c r="Y217" i="9"/>
  <c r="G448" i="23"/>
  <c r="G434" i="24" s="1"/>
  <c r="AH217" i="8"/>
  <c r="AH211" i="8" s="1"/>
  <c r="AH210" i="8" s="1"/>
  <c r="AH209" i="8" s="1"/>
  <c r="AA211" i="8"/>
  <c r="AA210" i="8" s="1"/>
  <c r="AA209" i="8" s="1"/>
  <c r="BO27" i="8" s="1"/>
  <c r="M22" i="7"/>
  <c r="M21" i="7" s="1"/>
  <c r="M19" i="7" s="1"/>
  <c r="M17" i="7" s="1"/>
  <c r="AE258" i="7" s="1"/>
  <c r="M128" i="7"/>
  <c r="AG10" i="6"/>
  <c r="AG258" i="6" s="1"/>
  <c r="AS31" i="6" s="1"/>
  <c r="AS32" i="6" s="1"/>
  <c r="E63" i="24"/>
  <c r="AG148" i="9"/>
  <c r="AE147" i="9"/>
  <c r="J38" i="14"/>
  <c r="L38" i="14" s="1"/>
  <c r="L125" i="22"/>
  <c r="J122" i="13"/>
  <c r="N122" i="12"/>
  <c r="Y199" i="9"/>
  <c r="G320" i="23"/>
  <c r="AA197" i="8"/>
  <c r="AH199" i="8"/>
  <c r="AH197" i="8" s="1"/>
  <c r="Y245" i="11"/>
  <c r="AA245" i="11" s="1"/>
  <c r="AH245" i="11" s="1"/>
  <c r="I542" i="23"/>
  <c r="H159" i="23"/>
  <c r="BN20" i="9"/>
  <c r="H191" i="23"/>
  <c r="G38" i="14"/>
  <c r="I38" i="14" s="1"/>
  <c r="L125" i="21"/>
  <c r="L124" i="22" s="1"/>
  <c r="G122" i="13"/>
  <c r="M122" i="12"/>
  <c r="Y201" i="11"/>
  <c r="AA201" i="11" s="1"/>
  <c r="I384" i="23"/>
  <c r="AR15" i="11"/>
  <c r="AW15" i="11" s="1"/>
  <c r="J435" i="21"/>
  <c r="J434" i="22" s="1"/>
  <c r="AG112" i="7"/>
  <c r="AG110" i="7" s="1"/>
  <c r="AS26" i="7" s="1"/>
  <c r="AX26" i="7" s="1"/>
  <c r="AZ26" i="7" s="1"/>
  <c r="F156" i="24"/>
  <c r="BO24" i="7"/>
  <c r="BO22" i="7" s="1"/>
  <c r="BI11" i="7" s="1"/>
  <c r="F256" i="23"/>
  <c r="AI16" i="8"/>
  <c r="BO28" i="7"/>
  <c r="BO25" i="7" s="1"/>
  <c r="BI12" i="7" s="1"/>
  <c r="AA195" i="7"/>
  <c r="AA193" i="7" s="1"/>
  <c r="I574" i="23"/>
  <c r="Y246" i="11"/>
  <c r="AA246" i="11" s="1"/>
  <c r="AH246" i="10"/>
  <c r="Y117" i="9"/>
  <c r="G128" i="23"/>
  <c r="AH117" i="8"/>
  <c r="AH114" i="8" s="1"/>
  <c r="AA114" i="8"/>
  <c r="I559" i="24"/>
  <c r="AJ246" i="10"/>
  <c r="AE246" i="11"/>
  <c r="AG246" i="11" s="1"/>
  <c r="Y206" i="9"/>
  <c r="G416" i="23"/>
  <c r="AA205" i="8"/>
  <c r="AH206" i="8"/>
  <c r="AH205" i="8" s="1"/>
  <c r="I528" i="24"/>
  <c r="AE245" i="11"/>
  <c r="AG245" i="11" s="1"/>
  <c r="AJ245" i="11" s="1"/>
  <c r="B8" i="12"/>
  <c r="K128" i="11"/>
  <c r="K126" i="11" s="1"/>
  <c r="K130" i="11" s="1"/>
  <c r="H128" i="11"/>
  <c r="H126" i="11" s="1"/>
  <c r="H130" i="11" s="1"/>
  <c r="C128" i="11"/>
  <c r="I311" i="24"/>
  <c r="AE199" i="11"/>
  <c r="AG199" i="11" s="1"/>
  <c r="AJ199" i="10"/>
  <c r="AI12" i="6"/>
  <c r="AI10" i="6" s="1"/>
  <c r="AI8" i="6" s="1"/>
  <c r="X8" i="5"/>
  <c r="AH10" i="5"/>
  <c r="AH258" i="5" s="1"/>
  <c r="AH12" i="6"/>
  <c r="AH10" i="6" s="1"/>
  <c r="AH258" i="6" s="1"/>
  <c r="X10" i="6"/>
  <c r="X258" i="6" s="1"/>
  <c r="AQ26" i="6"/>
  <c r="AH63" i="7"/>
  <c r="AH12" i="7" s="1"/>
  <c r="AI14" i="7"/>
  <c r="AI12" i="7" s="1"/>
  <c r="G28" i="8"/>
  <c r="N78" i="10"/>
  <c r="AQ14" i="6"/>
  <c r="AZ14" i="6" s="1"/>
  <c r="AI114" i="8"/>
  <c r="AY10" i="8"/>
  <c r="AE196" i="8"/>
  <c r="AE195" i="8" s="1"/>
  <c r="AE193" i="8" s="1"/>
  <c r="BN24" i="7"/>
  <c r="BN22" i="7" s="1"/>
  <c r="BH11" i="7" s="1"/>
  <c r="X258" i="5"/>
  <c r="AI10" i="5"/>
  <c r="AI258" i="5" s="1"/>
  <c r="AF258" i="6"/>
  <c r="AI43" i="8"/>
  <c r="X170" i="8"/>
  <c r="BN24" i="8" s="1"/>
  <c r="BN22" i="8" s="1"/>
  <c r="BH11" i="8" s="1"/>
  <c r="AJ112" i="7"/>
  <c r="AJ110" i="7" s="1"/>
  <c r="AD258" i="6"/>
  <c r="AR31" i="6" s="1"/>
  <c r="AR32" i="6" s="1"/>
  <c r="AV35" i="6" s="1"/>
  <c r="AA258" i="6"/>
  <c r="BO33" i="6" s="1"/>
  <c r="AW9" i="8"/>
  <c r="AH70" i="12"/>
  <c r="V170" i="9"/>
  <c r="X197" i="9"/>
  <c r="X196" i="9" s="1"/>
  <c r="AJ170" i="7"/>
  <c r="F42" i="9"/>
  <c r="AQ10" i="9" s="1"/>
  <c r="V16" i="10"/>
  <c r="AJ10" i="5"/>
  <c r="AJ258" i="5" s="1"/>
  <c r="Y68" i="13"/>
  <c r="AA68" i="13" s="1"/>
  <c r="AH68" i="12"/>
  <c r="AI19" i="9"/>
  <c r="AH19" i="9"/>
  <c r="AJ19" i="9"/>
  <c r="AH179" i="9"/>
  <c r="AJ179" i="9"/>
  <c r="AI179" i="9"/>
  <c r="AD236" i="9"/>
  <c r="H511" i="23" s="1"/>
  <c r="H496" i="24" s="1"/>
  <c r="AB235" i="9"/>
  <c r="AB234" i="9" s="1"/>
  <c r="V19" i="11"/>
  <c r="X19" i="10"/>
  <c r="V179" i="11"/>
  <c r="V176" i="11" s="1"/>
  <c r="X179" i="10"/>
  <c r="V176" i="10"/>
  <c r="AH200" i="9"/>
  <c r="AJ200" i="9"/>
  <c r="AI200" i="9"/>
  <c r="AE239" i="10"/>
  <c r="AG239" i="10" s="1"/>
  <c r="AJ239" i="9"/>
  <c r="W70" i="14"/>
  <c r="X70" i="13"/>
  <c r="AI70" i="13" s="1"/>
  <c r="W69" i="13"/>
  <c r="W65" i="13" s="1"/>
  <c r="AG205" i="8"/>
  <c r="AJ206" i="8"/>
  <c r="AJ205" i="8" s="1"/>
  <c r="AE206" i="9"/>
  <c r="AJ95" i="11"/>
  <c r="AI95" i="11"/>
  <c r="AH95" i="11"/>
  <c r="V200" i="11"/>
  <c r="X200" i="10"/>
  <c r="E82" i="11"/>
  <c r="E81" i="10"/>
  <c r="V95" i="13"/>
  <c r="X95" i="12"/>
  <c r="AH95" i="12" s="1"/>
  <c r="AD117" i="9"/>
  <c r="H129" i="23" s="1"/>
  <c r="H124" i="24" s="1"/>
  <c r="AB114" i="9"/>
  <c r="AJ215" i="10"/>
  <c r="AU16" i="7"/>
  <c r="BP17" i="7"/>
  <c r="BP15" i="7" s="1"/>
  <c r="BJ10" i="7" s="1"/>
  <c r="F72" i="10"/>
  <c r="V12" i="8"/>
  <c r="V10" i="8" s="1"/>
  <c r="V258" i="8" s="1"/>
  <c r="M29" i="8"/>
  <c r="F51" i="10"/>
  <c r="BH8" i="7"/>
  <c r="W212" i="16"/>
  <c r="X212" i="16" s="1"/>
  <c r="AI212" i="16" s="1"/>
  <c r="X212" i="15"/>
  <c r="AI212" i="15" s="1"/>
  <c r="D44" i="11"/>
  <c r="D42" i="11" s="1"/>
  <c r="F44" i="10"/>
  <c r="F42" i="10" s="1"/>
  <c r="AQ10" i="10" s="1"/>
  <c r="AE22" i="10"/>
  <c r="AG22" i="10" s="1"/>
  <c r="AJ22" i="9"/>
  <c r="F74" i="11"/>
  <c r="F72" i="11" s="1"/>
  <c r="D74" i="12"/>
  <c r="D72" i="12" s="1"/>
  <c r="AU23" i="7"/>
  <c r="AY23" i="7"/>
  <c r="V204" i="11"/>
  <c r="X204" i="10"/>
  <c r="AH236" i="10"/>
  <c r="AH24" i="9"/>
  <c r="AJ24" i="9"/>
  <c r="AI24" i="9"/>
  <c r="AQ23" i="8"/>
  <c r="AY23" i="8" s="1"/>
  <c r="V38" i="11"/>
  <c r="V35" i="11" s="1"/>
  <c r="X38" i="10"/>
  <c r="X35" i="10" s="1"/>
  <c r="AI20" i="9"/>
  <c r="Y1" i="6"/>
  <c r="W236" i="12"/>
  <c r="W235" i="12" s="1"/>
  <c r="W234" i="12" s="1"/>
  <c r="X236" i="11"/>
  <c r="X235" i="11" s="1"/>
  <c r="X234" i="11" s="1"/>
  <c r="W24" i="11"/>
  <c r="W20" i="11" s="1"/>
  <c r="W16" i="11" s="1"/>
  <c r="X24" i="10"/>
  <c r="X20" i="10" s="1"/>
  <c r="AJ107" i="9"/>
  <c r="X105" i="9"/>
  <c r="X104" i="9" s="1"/>
  <c r="AH107" i="9"/>
  <c r="W258" i="8"/>
  <c r="V197" i="10"/>
  <c r="V196" i="10" s="1"/>
  <c r="V195" i="10" s="1"/>
  <c r="V193" i="10" s="1"/>
  <c r="D42" i="10"/>
  <c r="BN12" i="8"/>
  <c r="BN9" i="8" s="1"/>
  <c r="N28" i="7"/>
  <c r="E46" i="11"/>
  <c r="F46" i="11" s="1"/>
  <c r="F45" i="11" s="1"/>
  <c r="E45" i="10"/>
  <c r="D13" i="11"/>
  <c r="F13" i="10"/>
  <c r="M13" i="10" s="1"/>
  <c r="N82" i="9"/>
  <c r="F81" i="9"/>
  <c r="AJ78" i="9"/>
  <c r="AI78" i="9"/>
  <c r="AH78" i="9"/>
  <c r="X69" i="9"/>
  <c r="X65" i="9" s="1"/>
  <c r="AH84" i="10"/>
  <c r="AI84" i="10"/>
  <c r="AJ84" i="10"/>
  <c r="M62" i="9"/>
  <c r="M60" i="9" s="1"/>
  <c r="AA14" i="7"/>
  <c r="AA12" i="7" s="1"/>
  <c r="F64" i="23" s="1"/>
  <c r="W20" i="10"/>
  <c r="W16" i="10" s="1"/>
  <c r="V14" i="9"/>
  <c r="F10" i="9"/>
  <c r="BC7" i="9" s="1"/>
  <c r="AH110" i="7"/>
  <c r="L21" i="7"/>
  <c r="L19" i="7" s="1"/>
  <c r="L17" i="7" s="1"/>
  <c r="L8" i="7" s="1"/>
  <c r="D82" i="11"/>
  <c r="F82" i="10"/>
  <c r="D81" i="10"/>
  <c r="AH204" i="9"/>
  <c r="AI204" i="9"/>
  <c r="AJ204" i="9"/>
  <c r="V78" i="11"/>
  <c r="V69" i="11" s="1"/>
  <c r="V65" i="11" s="1"/>
  <c r="X78" i="10"/>
  <c r="V69" i="10"/>
  <c r="V65" i="10" s="1"/>
  <c r="W84" i="12"/>
  <c r="W83" i="12" s="1"/>
  <c r="X84" i="11"/>
  <c r="AH38" i="9"/>
  <c r="AJ38" i="9"/>
  <c r="AJ35" i="9" s="1"/>
  <c r="AI38" i="9"/>
  <c r="V107" i="11"/>
  <c r="V105" i="10"/>
  <c r="V104" i="10" s="1"/>
  <c r="X107" i="10"/>
  <c r="D58" i="14"/>
  <c r="F58" i="13"/>
  <c r="N58" i="13" s="1"/>
  <c r="V180" i="12"/>
  <c r="X180" i="11"/>
  <c r="D66" i="10"/>
  <c r="F68" i="10"/>
  <c r="F66" i="10" s="1"/>
  <c r="D68" i="11"/>
  <c r="AS9" i="7"/>
  <c r="F37" i="10"/>
  <c r="N37" i="10" s="1"/>
  <c r="D37" i="11"/>
  <c r="F54" i="9"/>
  <c r="N56" i="9"/>
  <c r="AI83" i="8"/>
  <c r="F28" i="8"/>
  <c r="F21" i="8" s="1"/>
  <c r="F19" i="8" s="1"/>
  <c r="F17" i="8" s="1"/>
  <c r="F8" i="8" s="1"/>
  <c r="X220" i="8"/>
  <c r="BN30" i="8" s="1"/>
  <c r="BH14" i="8" s="1"/>
  <c r="E21" i="9"/>
  <c r="E19" i="9" s="1"/>
  <c r="E17" i="9" s="1"/>
  <c r="E8" i="9" s="1"/>
  <c r="E32" i="11"/>
  <c r="F33" i="11"/>
  <c r="F32" i="11" s="1"/>
  <c r="E33" i="12"/>
  <c r="V124" i="13"/>
  <c r="X124" i="12"/>
  <c r="AH124" i="12" s="1"/>
  <c r="V37" i="13"/>
  <c r="X37" i="12"/>
  <c r="F66" i="9"/>
  <c r="N68" i="9"/>
  <c r="AB145" i="8"/>
  <c r="AJ37" i="11"/>
  <c r="AI37" i="11"/>
  <c r="AH180" i="10"/>
  <c r="AJ180" i="10"/>
  <c r="D54" i="10"/>
  <c r="F56" i="10"/>
  <c r="F54" i="10" s="1"/>
  <c r="D56" i="11"/>
  <c r="AV16" i="7"/>
  <c r="AI110" i="7"/>
  <c r="X145" i="9"/>
  <c r="AB258" i="7"/>
  <c r="AR27" i="7"/>
  <c r="AW27" i="7" s="1"/>
  <c r="AY27" i="7" s="1"/>
  <c r="BP24" i="7"/>
  <c r="BP22" i="7" s="1"/>
  <c r="BJ11" i="7" s="1"/>
  <c r="AI220" i="8"/>
  <c r="L61" i="8"/>
  <c r="J60" i="8"/>
  <c r="L77" i="8"/>
  <c r="J75" i="8"/>
  <c r="E66" i="11"/>
  <c r="E68" i="12"/>
  <c r="AJ230" i="9"/>
  <c r="AJ227" i="9" s="1"/>
  <c r="AI230" i="9"/>
  <c r="X227" i="9"/>
  <c r="L47" i="8"/>
  <c r="J45" i="8"/>
  <c r="V60" i="11"/>
  <c r="V58" i="10"/>
  <c r="V57" i="10" s="1"/>
  <c r="X60" i="10"/>
  <c r="N29" i="8"/>
  <c r="AH44" i="8"/>
  <c r="AH43" i="8" s="1"/>
  <c r="AD173" i="8"/>
  <c r="AB172" i="8"/>
  <c r="AB170" i="8" s="1"/>
  <c r="N80" i="9"/>
  <c r="M80" i="9"/>
  <c r="AB142" i="9"/>
  <c r="AD141" i="8"/>
  <c r="AI142" i="8"/>
  <c r="AI141" i="8" s="1"/>
  <c r="J67" i="9"/>
  <c r="N67" i="8"/>
  <c r="N66" i="8" s="1"/>
  <c r="L66" i="8"/>
  <c r="J43" i="9"/>
  <c r="L42" i="8"/>
  <c r="AX10" i="8"/>
  <c r="AZ10" i="8" s="1"/>
  <c r="N43" i="8"/>
  <c r="N42" i="8" s="1"/>
  <c r="W230" i="11"/>
  <c r="X230" i="10"/>
  <c r="W227" i="10"/>
  <c r="W220" i="10" s="1"/>
  <c r="AB228" i="10"/>
  <c r="AD227" i="9"/>
  <c r="AD220" i="9" s="1"/>
  <c r="BP30" i="9" s="1"/>
  <c r="BJ14" i="9" s="1"/>
  <c r="AI228" i="9"/>
  <c r="Y126" i="9"/>
  <c r="BO19" i="8"/>
  <c r="AH126" i="8"/>
  <c r="AH123" i="8" s="1"/>
  <c r="AA123" i="8"/>
  <c r="G160" i="23" s="1"/>
  <c r="AA60" i="8"/>
  <c r="Y58" i="8"/>
  <c r="Y57" i="8" s="1"/>
  <c r="Y14" i="8" s="1"/>
  <c r="M78" i="10"/>
  <c r="X63" i="8"/>
  <c r="AJ220" i="8"/>
  <c r="J51" i="9"/>
  <c r="L53" i="9"/>
  <c r="BP13" i="7"/>
  <c r="AR25" i="7"/>
  <c r="AW25" i="7" s="1"/>
  <c r="AY25" i="7" s="1"/>
  <c r="AD63" i="7"/>
  <c r="AD12" i="7" s="1"/>
  <c r="F65" i="23" s="1"/>
  <c r="F62" i="24" s="1"/>
  <c r="D80" i="11"/>
  <c r="D78" i="11" s="1"/>
  <c r="F78" i="11" s="1"/>
  <c r="F80" i="10"/>
  <c r="D62" i="11"/>
  <c r="F62" i="10"/>
  <c r="F60" i="10" s="1"/>
  <c r="D60" i="10"/>
  <c r="E62" i="11"/>
  <c r="E60" i="10"/>
  <c r="G37" i="9"/>
  <c r="I35" i="8"/>
  <c r="M37" i="8"/>
  <c r="M35" i="8" s="1"/>
  <c r="W60" i="14"/>
  <c r="W58" i="13"/>
  <c r="W57" i="13" s="1"/>
  <c r="J32" i="8"/>
  <c r="J28" i="8" s="1"/>
  <c r="L33" i="8"/>
  <c r="L59" i="8"/>
  <c r="J57" i="8"/>
  <c r="AI60" i="9"/>
  <c r="AI58" i="9" s="1"/>
  <c r="AI57" i="9" s="1"/>
  <c r="AJ60" i="9"/>
  <c r="AJ58" i="9" s="1"/>
  <c r="AJ57" i="9" s="1"/>
  <c r="X58" i="9"/>
  <c r="X57" i="9" s="1"/>
  <c r="AV28" i="7"/>
  <c r="AY29" i="8"/>
  <c r="W43" i="10"/>
  <c r="AH220" i="8"/>
  <c r="J73" i="9"/>
  <c r="L72" i="8"/>
  <c r="G280" i="22" s="1"/>
  <c r="N73" i="8"/>
  <c r="N72" i="8" s="1"/>
  <c r="L49" i="8"/>
  <c r="J48" i="8"/>
  <c r="AD97" i="8"/>
  <c r="AB96" i="8"/>
  <c r="AB90" i="8" s="1"/>
  <c r="AB63" i="8" s="1"/>
  <c r="AB12" i="8" s="1"/>
  <c r="AB190" i="9"/>
  <c r="AD187" i="8"/>
  <c r="AD185" i="8" s="1"/>
  <c r="AD124" i="8"/>
  <c r="AB123" i="8"/>
  <c r="AB112" i="8" s="1"/>
  <c r="L83" i="8"/>
  <c r="J81" i="8"/>
  <c r="AG142" i="10"/>
  <c r="AJ142" i="10" s="1"/>
  <c r="AJ141" i="10" s="1"/>
  <c r="AE141" i="10"/>
  <c r="AI150" i="8"/>
  <c r="AI149" i="8" s="1"/>
  <c r="AI147" i="8" s="1"/>
  <c r="AD149" i="8"/>
  <c r="AD147" i="8" s="1"/>
  <c r="BP16" i="8" s="1"/>
  <c r="AB150" i="9"/>
  <c r="E42" i="13"/>
  <c r="E44" i="14"/>
  <c r="L55" i="9"/>
  <c r="J54" i="9"/>
  <c r="AH90" i="8"/>
  <c r="Y178" i="10"/>
  <c r="AA176" i="9"/>
  <c r="AH178" i="9"/>
  <c r="E37" i="12"/>
  <c r="E35" i="11"/>
  <c r="AA230" i="9"/>
  <c r="BO31" i="9" s="1"/>
  <c r="BI15" i="9" s="1"/>
  <c r="Y227" i="9"/>
  <c r="Y220" i="9" s="1"/>
  <c r="V190" i="11"/>
  <c r="X190" i="10"/>
  <c r="V187" i="10"/>
  <c r="V185" i="10" s="1"/>
  <c r="AA99" i="9"/>
  <c r="Y96" i="9"/>
  <c r="Y90" i="9" s="1"/>
  <c r="AI225" i="9"/>
  <c r="AI222" i="9" s="1"/>
  <c r="AH225" i="9"/>
  <c r="AJ225" i="9"/>
  <c r="AJ222" i="9" s="1"/>
  <c r="X222" i="9"/>
  <c r="BN31" i="9"/>
  <c r="BH15" i="9" s="1"/>
  <c r="W106" i="15"/>
  <c r="W105" i="14"/>
  <c r="W104" i="14" s="1"/>
  <c r="X106" i="14"/>
  <c r="AH189" i="12"/>
  <c r="AI189" i="12"/>
  <c r="AA45" i="9"/>
  <c r="Y44" i="9"/>
  <c r="Y43" i="9" s="1"/>
  <c r="G70" i="11"/>
  <c r="I69" i="10"/>
  <c r="I249" i="21" s="1"/>
  <c r="I248" i="22" s="1"/>
  <c r="M70" i="10"/>
  <c r="M69" i="10" s="1"/>
  <c r="AA116" i="10"/>
  <c r="G64" i="11"/>
  <c r="BD14" i="10"/>
  <c r="I63" i="10"/>
  <c r="I218" i="21" s="1"/>
  <c r="I217" i="22" s="1"/>
  <c r="G82" i="10"/>
  <c r="I81" i="9"/>
  <c r="M82" i="9"/>
  <c r="M81" i="9" s="1"/>
  <c r="AA173" i="8"/>
  <c r="Y172" i="8"/>
  <c r="Y170" i="8" s="1"/>
  <c r="M31" i="9"/>
  <c r="N31" i="9"/>
  <c r="BO16" i="7"/>
  <c r="BO15" i="7" s="1"/>
  <c r="BI10" i="7" s="1"/>
  <c r="AA145" i="7"/>
  <c r="AA110" i="7" s="1"/>
  <c r="W173" i="12"/>
  <c r="W172" i="11"/>
  <c r="W170" i="11" s="1"/>
  <c r="X173" i="11"/>
  <c r="X172" i="11" s="1"/>
  <c r="V225" i="11"/>
  <c r="X225" i="10"/>
  <c r="V222" i="10"/>
  <c r="V220" i="10" s="1"/>
  <c r="W189" i="14"/>
  <c r="X189" i="13"/>
  <c r="W187" i="13"/>
  <c r="W185" i="13" s="1"/>
  <c r="I76" i="11"/>
  <c r="G33" i="9"/>
  <c r="I32" i="8"/>
  <c r="M33" i="8"/>
  <c r="M32" i="8" s="1"/>
  <c r="G58" i="9"/>
  <c r="I57" i="8"/>
  <c r="M58" i="8"/>
  <c r="M57" i="8" s="1"/>
  <c r="AA150" i="8"/>
  <c r="Y149" i="8"/>
  <c r="Y147" i="8" s="1"/>
  <c r="Y145" i="8" s="1"/>
  <c r="J62" i="10"/>
  <c r="N62" i="9"/>
  <c r="AI106" i="13"/>
  <c r="Y212" i="10"/>
  <c r="BO26" i="9"/>
  <c r="AH212" i="9"/>
  <c r="N50" i="9"/>
  <c r="J50" i="10"/>
  <c r="Y106" i="9"/>
  <c r="AA105" i="8"/>
  <c r="AA104" i="8" s="1"/>
  <c r="AH106" i="8"/>
  <c r="AH105" i="8" s="1"/>
  <c r="AH104" i="8" s="1"/>
  <c r="AH190" i="9"/>
  <c r="AJ190" i="9"/>
  <c r="X187" i="9"/>
  <c r="X185" i="9" s="1"/>
  <c r="X170" i="9" s="1"/>
  <c r="AQ27" i="9" s="1"/>
  <c r="G77" i="10"/>
  <c r="I75" i="9"/>
  <c r="H311" i="21" s="1"/>
  <c r="H310" i="22" s="1"/>
  <c r="M77" i="9"/>
  <c r="E31" i="11"/>
  <c r="E29" i="10"/>
  <c r="E28" i="10" s="1"/>
  <c r="F31" i="10"/>
  <c r="BC21" i="10" s="1"/>
  <c r="X12" i="7"/>
  <c r="X195" i="8"/>
  <c r="BN28" i="8"/>
  <c r="BN25" i="8" s="1"/>
  <c r="BH12" i="8" s="1"/>
  <c r="AX23" i="7"/>
  <c r="AZ23" i="7" s="1"/>
  <c r="AV23" i="7"/>
  <c r="AW22" i="13"/>
  <c r="AY22" i="13" s="1"/>
  <c r="AU22" i="13"/>
  <c r="BN15" i="8"/>
  <c r="BH10" i="8" s="1"/>
  <c r="X112" i="8"/>
  <c r="X110" i="8" s="1"/>
  <c r="AQ26" i="8" s="1"/>
  <c r="V258" i="7"/>
  <c r="V63" i="9"/>
  <c r="Y258" i="7"/>
  <c r="W63" i="11"/>
  <c r="AG90" i="7"/>
  <c r="AX25" i="6"/>
  <c r="AZ25" i="6" s="1"/>
  <c r="AV25" i="6"/>
  <c r="V110" i="9"/>
  <c r="AA177" i="12"/>
  <c r="AA229" i="12"/>
  <c r="Y93" i="10"/>
  <c r="AA91" i="9"/>
  <c r="AH93" i="9"/>
  <c r="AH91" i="9" s="1"/>
  <c r="W223" i="13"/>
  <c r="W222" i="12"/>
  <c r="AJ90" i="7"/>
  <c r="AJ63" i="7" s="1"/>
  <c r="W238" i="13"/>
  <c r="W114" i="12"/>
  <c r="X115" i="12"/>
  <c r="W115" i="13"/>
  <c r="Y223" i="10"/>
  <c r="AA222" i="9"/>
  <c r="AH223" i="9"/>
  <c r="Y143" i="10"/>
  <c r="AA141" i="9"/>
  <c r="AH143" i="9"/>
  <c r="AH141" i="9" s="1"/>
  <c r="X143" i="12"/>
  <c r="W143" i="13"/>
  <c r="W141" i="12"/>
  <c r="W198" i="13"/>
  <c r="X198" i="12"/>
  <c r="W197" i="12"/>
  <c r="W196" i="12" s="1"/>
  <c r="W195" i="12" s="1"/>
  <c r="I48" i="9"/>
  <c r="M50" i="9"/>
  <c r="M48" i="9" s="1"/>
  <c r="G50" i="10"/>
  <c r="AG173" i="10"/>
  <c r="AE172" i="10"/>
  <c r="AH215" i="11"/>
  <c r="AI215" i="11"/>
  <c r="E79" i="13"/>
  <c r="E78" i="12"/>
  <c r="X86" i="12"/>
  <c r="W86" i="13"/>
  <c r="AH198" i="11"/>
  <c r="BN26" i="11"/>
  <c r="W177" i="13"/>
  <c r="W176" i="12"/>
  <c r="AA59" i="12"/>
  <c r="AJ71" i="10"/>
  <c r="AI71" i="10"/>
  <c r="AH86" i="11"/>
  <c r="AI86" i="11"/>
  <c r="M73" i="11"/>
  <c r="E49" i="13"/>
  <c r="E48" i="12"/>
  <c r="F61" i="12"/>
  <c r="D61" i="13"/>
  <c r="AI143" i="11"/>
  <c r="AA115" i="12"/>
  <c r="X215" i="12"/>
  <c r="AJ215" i="12" s="1"/>
  <c r="W215" i="13"/>
  <c r="W211" i="12"/>
  <c r="W210" i="12" s="1"/>
  <c r="W209" i="12" s="1"/>
  <c r="E73" i="13"/>
  <c r="E72" i="12"/>
  <c r="D55" i="12"/>
  <c r="F55" i="11"/>
  <c r="M67" i="14"/>
  <c r="AI93" i="11"/>
  <c r="V223" i="13"/>
  <c r="X223" i="12"/>
  <c r="X229" i="14"/>
  <c r="W229" i="15"/>
  <c r="AA47" i="12"/>
  <c r="E55" i="13"/>
  <c r="E54" i="12"/>
  <c r="AD143" i="13"/>
  <c r="Y198" i="15"/>
  <c r="AA198" i="15" s="1"/>
  <c r="V71" i="12"/>
  <c r="X71" i="11"/>
  <c r="AH115" i="11"/>
  <c r="AI115" i="11"/>
  <c r="D73" i="13"/>
  <c r="F73" i="12"/>
  <c r="Y52" i="10"/>
  <c r="AA49" i="9"/>
  <c r="AH52" i="9"/>
  <c r="AH49" i="9" s="1"/>
  <c r="M61" i="11"/>
  <c r="W193" i="11"/>
  <c r="AA215" i="12"/>
  <c r="G44" i="10"/>
  <c r="I42" i="9"/>
  <c r="AW10" i="9"/>
  <c r="M44" i="9"/>
  <c r="M42" i="9" s="1"/>
  <c r="Y188" i="10"/>
  <c r="AA187" i="9"/>
  <c r="AA185" i="9" s="1"/>
  <c r="AH188" i="9"/>
  <c r="D67" i="16"/>
  <c r="F67" i="16" s="1"/>
  <c r="F67" i="15"/>
  <c r="W93" i="13"/>
  <c r="X93" i="12"/>
  <c r="W91" i="12"/>
  <c r="W90" i="12" s="1"/>
  <c r="W8" i="9"/>
  <c r="X90" i="9"/>
  <c r="V145" i="10"/>
  <c r="M36" i="9"/>
  <c r="N36" i="9"/>
  <c r="N35" i="9" s="1"/>
  <c r="F35" i="9"/>
  <c r="V150" i="16"/>
  <c r="X150" i="15"/>
  <c r="AJ150" i="15" s="1"/>
  <c r="BC10" i="8"/>
  <c r="BC9" i="8" s="1"/>
  <c r="BC8" i="8" s="1"/>
  <c r="BC22" i="8" s="1"/>
  <c r="AQ25" i="8"/>
  <c r="BN13" i="8"/>
  <c r="AH201" i="10"/>
  <c r="AI201" i="10"/>
  <c r="AJ201" i="10"/>
  <c r="AI51" i="10"/>
  <c r="X49" i="10"/>
  <c r="AH51" i="10"/>
  <c r="AJ51" i="10"/>
  <c r="D43" i="12"/>
  <c r="F43" i="11"/>
  <c r="AI158" i="10"/>
  <c r="AH158" i="10"/>
  <c r="AJ158" i="10"/>
  <c r="X157" i="10"/>
  <c r="X155" i="10" s="1"/>
  <c r="BN17" i="10" s="1"/>
  <c r="AE189" i="9"/>
  <c r="AG187" i="8"/>
  <c r="AG185" i="8" s="1"/>
  <c r="AJ189" i="8"/>
  <c r="AJ187" i="8" s="1"/>
  <c r="AJ185" i="8" s="1"/>
  <c r="X205" i="10"/>
  <c r="AG178" i="8"/>
  <c r="AE176" i="8"/>
  <c r="AE170" i="8" s="1"/>
  <c r="W50" i="16"/>
  <c r="AG94" i="8"/>
  <c r="AE91" i="8"/>
  <c r="V46" i="11"/>
  <c r="V44" i="10"/>
  <c r="V43" i="10" s="1"/>
  <c r="X46" i="10"/>
  <c r="AI46" i="10" s="1"/>
  <c r="AI44" i="10" s="1"/>
  <c r="V213" i="16"/>
  <c r="X213" i="15"/>
  <c r="AI213" i="15" s="1"/>
  <c r="N34" i="14"/>
  <c r="M34" i="14"/>
  <c r="V142" i="12"/>
  <c r="V141" i="11"/>
  <c r="X142" i="11"/>
  <c r="AV24" i="7"/>
  <c r="AZ24" i="7"/>
  <c r="BC14" i="9"/>
  <c r="M64" i="9"/>
  <c r="M63" i="9" s="1"/>
  <c r="N64" i="9"/>
  <c r="N63" i="9" s="1"/>
  <c r="F63" i="9"/>
  <c r="V178" i="14"/>
  <c r="X178" i="13"/>
  <c r="AG99" i="8"/>
  <c r="AE96" i="8"/>
  <c r="D79" i="12"/>
  <c r="F79" i="11"/>
  <c r="AU24" i="7"/>
  <c r="D36" i="11"/>
  <c r="F36" i="10"/>
  <c r="N36" i="10" s="1"/>
  <c r="D35" i="10"/>
  <c r="AQ24" i="8"/>
  <c r="V118" i="11"/>
  <c r="V114" i="10"/>
  <c r="V112" i="10" s="1"/>
  <c r="X118" i="10"/>
  <c r="AG126" i="8"/>
  <c r="AE123" i="8"/>
  <c r="AE112" i="8" s="1"/>
  <c r="AE110" i="8" s="1"/>
  <c r="M43" i="10"/>
  <c r="BC16" i="10"/>
  <c r="AI21" i="10"/>
  <c r="AH21" i="10"/>
  <c r="AJ21" i="10"/>
  <c r="AJ92" i="10"/>
  <c r="AH92" i="10"/>
  <c r="X91" i="10"/>
  <c r="V85" i="11"/>
  <c r="V83" i="10"/>
  <c r="X85" i="10"/>
  <c r="V39" i="12"/>
  <c r="X39" i="11"/>
  <c r="V214" i="12"/>
  <c r="X214" i="11"/>
  <c r="V211" i="11"/>
  <c r="V210" i="11" s="1"/>
  <c r="V209" i="11" s="1"/>
  <c r="D71" i="12"/>
  <c r="F71" i="12" s="1"/>
  <c r="D69" i="11"/>
  <c r="D45" i="11"/>
  <c r="D46" i="12"/>
  <c r="X14" i="8"/>
  <c r="W46" i="12"/>
  <c r="W44" i="11"/>
  <c r="D34" i="16"/>
  <c r="F34" i="15"/>
  <c r="D32" i="15"/>
  <c r="M49" i="11"/>
  <c r="F48" i="11"/>
  <c r="D28" i="9"/>
  <c r="D21" i="9" s="1"/>
  <c r="D19" i="9" s="1"/>
  <c r="D17" i="9" s="1"/>
  <c r="D8" i="9" s="1"/>
  <c r="V151" i="12"/>
  <c r="X151" i="11"/>
  <c r="J95" i="23" s="1"/>
  <c r="V149" i="11"/>
  <c r="V147" i="11" s="1"/>
  <c r="D12" i="11"/>
  <c r="F12" i="10"/>
  <c r="N12" i="10" s="1"/>
  <c r="D10" i="10"/>
  <c r="V97" i="12"/>
  <c r="V96" i="11"/>
  <c r="X97" i="11"/>
  <c r="AY24" i="7"/>
  <c r="D83" i="13"/>
  <c r="W94" i="16"/>
  <c r="X94" i="16" s="1"/>
  <c r="V201" i="12"/>
  <c r="X201" i="11"/>
  <c r="J383" i="23" s="1"/>
  <c r="V51" i="12"/>
  <c r="X51" i="11"/>
  <c r="V49" i="11"/>
  <c r="AJ50" i="14"/>
  <c r="AH50" i="14"/>
  <c r="V158" i="12"/>
  <c r="X158" i="11"/>
  <c r="V157" i="11"/>
  <c r="V155" i="11" s="1"/>
  <c r="V90" i="10"/>
  <c r="AV29" i="8"/>
  <c r="AU29" i="8"/>
  <c r="V206" i="12"/>
  <c r="V205" i="11"/>
  <c r="X206" i="11"/>
  <c r="J415" i="23" s="1"/>
  <c r="AE87" i="9"/>
  <c r="AJ87" i="8"/>
  <c r="AJ83" i="8" s="1"/>
  <c r="AG83" i="8"/>
  <c r="AS24" i="8" s="1"/>
  <c r="AX24" i="8" s="1"/>
  <c r="AH46" i="9"/>
  <c r="AJ46" i="9"/>
  <c r="AJ44" i="9" s="1"/>
  <c r="X44" i="9"/>
  <c r="X43" i="9" s="1"/>
  <c r="AI46" i="9"/>
  <c r="AI44" i="9" s="1"/>
  <c r="AE116" i="9"/>
  <c r="AJ116" i="8"/>
  <c r="AJ114" i="8" s="1"/>
  <c r="AG114" i="8"/>
  <c r="F76" i="10"/>
  <c r="D76" i="11"/>
  <c r="D75" i="10"/>
  <c r="AQ9" i="7"/>
  <c r="F21" i="7"/>
  <c r="F19" i="7" s="1"/>
  <c r="X141" i="10"/>
  <c r="AH142" i="10"/>
  <c r="D64" i="11"/>
  <c r="D63" i="10"/>
  <c r="F64" i="10"/>
  <c r="AB174" i="14"/>
  <c r="BC13" i="9"/>
  <c r="N30" i="9"/>
  <c r="F29" i="9"/>
  <c r="BC12" i="9"/>
  <c r="N23" i="9"/>
  <c r="N79" i="10"/>
  <c r="M79" i="10"/>
  <c r="N12" i="9"/>
  <c r="AQ29" i="9"/>
  <c r="BN27" i="9"/>
  <c r="AE160" i="9"/>
  <c r="AJ160" i="8"/>
  <c r="AJ157" i="8" s="1"/>
  <c r="AJ155" i="8" s="1"/>
  <c r="AJ145" i="8" s="1"/>
  <c r="AG157" i="8"/>
  <c r="AG155" i="8" s="1"/>
  <c r="AG145" i="8" s="1"/>
  <c r="W39" i="12"/>
  <c r="W35" i="11"/>
  <c r="AJ118" i="9"/>
  <c r="AH118" i="9"/>
  <c r="X114" i="9"/>
  <c r="AI118" i="9"/>
  <c r="W21" i="12"/>
  <c r="AE106" i="9"/>
  <c r="AG105" i="8"/>
  <c r="AG104" i="8" s="1"/>
  <c r="AJ106" i="8"/>
  <c r="AJ105" i="8" s="1"/>
  <c r="AJ104" i="8" s="1"/>
  <c r="D52" i="12"/>
  <c r="D51" i="11"/>
  <c r="F52" i="11"/>
  <c r="N52" i="11" s="1"/>
  <c r="V50" i="16"/>
  <c r="X50" i="15"/>
  <c r="V21" i="12"/>
  <c r="V20" i="11"/>
  <c r="X21" i="11"/>
  <c r="V92" i="12"/>
  <c r="V91" i="11"/>
  <c r="X92" i="11"/>
  <c r="AI85" i="9"/>
  <c r="AJ85" i="9"/>
  <c r="X83" i="9"/>
  <c r="AJ39" i="10"/>
  <c r="AH39" i="10"/>
  <c r="AH214" i="10"/>
  <c r="AI214" i="10"/>
  <c r="X211" i="10"/>
  <c r="X210" i="10" s="1"/>
  <c r="X209" i="10" s="1"/>
  <c r="AJ214" i="10"/>
  <c r="BC15" i="10"/>
  <c r="N46" i="10"/>
  <c r="M76" i="9"/>
  <c r="N76" i="9"/>
  <c r="F75" i="9"/>
  <c r="BH9" i="7"/>
  <c r="BN8" i="7"/>
  <c r="F49" i="12"/>
  <c r="D48" i="12"/>
  <c r="D49" i="13"/>
  <c r="D59" i="12"/>
  <c r="F59" i="12" s="1"/>
  <c r="D57" i="11"/>
  <c r="AI178" i="12"/>
  <c r="D30" i="11"/>
  <c r="F30" i="10"/>
  <c r="N30" i="10" s="1"/>
  <c r="D29" i="10"/>
  <c r="AJ151" i="10"/>
  <c r="AH151" i="10"/>
  <c r="AI151" i="10"/>
  <c r="X149" i="10"/>
  <c r="X147" i="10" s="1"/>
  <c r="W51" i="12"/>
  <c r="W49" i="11"/>
  <c r="D23" i="11"/>
  <c r="D22" i="11" s="1"/>
  <c r="F23" i="10"/>
  <c r="F22" i="10" s="1"/>
  <c r="AQ7" i="10" s="1"/>
  <c r="X96" i="10"/>
  <c r="AH97" i="10"/>
  <c r="AJ97" i="10"/>
  <c r="BO29" i="7"/>
  <c r="BI13" i="7" s="1"/>
  <c r="W244" i="11"/>
  <c r="W243" i="10"/>
  <c r="W232" i="10" s="1"/>
  <c r="X243" i="9"/>
  <c r="X232" i="9" s="1"/>
  <c r="AD244" i="8"/>
  <c r="AB243" i="8"/>
  <c r="AB232" i="8" s="1"/>
  <c r="T33" i="13"/>
  <c r="AG244" i="8"/>
  <c r="AE243" i="8"/>
  <c r="V244" i="11"/>
  <c r="X244" i="10"/>
  <c r="V243" i="10"/>
  <c r="V232" i="10" s="1"/>
  <c r="AG232" i="7"/>
  <c r="AH234" i="8"/>
  <c r="G55" i="9"/>
  <c r="M55" i="8"/>
  <c r="M54" i="8" s="1"/>
  <c r="AW14" i="8"/>
  <c r="I54" i="8"/>
  <c r="BD17" i="8"/>
  <c r="BD10" i="8" s="1"/>
  <c r="BD9" i="8" s="1"/>
  <c r="BD8" i="8" s="1"/>
  <c r="AA244" i="8"/>
  <c r="Y243" i="8"/>
  <c r="Y232" i="8" s="1"/>
  <c r="AE234" i="8"/>
  <c r="BP29" i="7"/>
  <c r="BJ13" i="7" s="1"/>
  <c r="AR30" i="7"/>
  <c r="AW30" i="7" s="1"/>
  <c r="G65" i="16"/>
  <c r="G83" i="16"/>
  <c r="I34" i="16"/>
  <c r="G59" i="16"/>
  <c r="G71" i="16"/>
  <c r="W145" i="15"/>
  <c r="X87" i="16"/>
  <c r="AI116" i="15"/>
  <c r="AI160" i="16"/>
  <c r="AH160" i="16"/>
  <c r="AI87" i="15"/>
  <c r="AH87" i="15"/>
  <c r="AI99" i="16"/>
  <c r="AH94" i="15"/>
  <c r="AI94" i="15"/>
  <c r="X48" i="16"/>
  <c r="AD58" i="14"/>
  <c r="AD57" i="14" s="1"/>
  <c r="AB59" i="15"/>
  <c r="AI59" i="14"/>
  <c r="AI79" i="14"/>
  <c r="AB79" i="15"/>
  <c r="AD79" i="15" s="1"/>
  <c r="X199" i="16"/>
  <c r="O319" i="23" s="1"/>
  <c r="X116" i="16"/>
  <c r="Y51" i="15"/>
  <c r="F50" i="16"/>
  <c r="AJ48" i="15"/>
  <c r="AH48" i="15"/>
  <c r="AI48" i="15"/>
  <c r="G61" i="15"/>
  <c r="I61" i="15" s="1"/>
  <c r="G61" i="16" s="1"/>
  <c r="I61" i="16" s="1"/>
  <c r="AH23" i="15"/>
  <c r="AI23" i="15"/>
  <c r="J44" i="11"/>
  <c r="AB66" i="15"/>
  <c r="AD66" i="15" s="1"/>
  <c r="BP10" i="14"/>
  <c r="AR22" i="14"/>
  <c r="AI66" i="14"/>
  <c r="AB22" i="11"/>
  <c r="AD20" i="10"/>
  <c r="AD16" i="10" s="1"/>
  <c r="AI22" i="10"/>
  <c r="AE86" i="11"/>
  <c r="AJ86" i="10"/>
  <c r="J56" i="11"/>
  <c r="AG93" i="11"/>
  <c r="W96" i="16"/>
  <c r="X98" i="16"/>
  <c r="AE152" i="11"/>
  <c r="AG149" i="10"/>
  <c r="AJ152" i="10"/>
  <c r="AB98" i="16"/>
  <c r="AD127" i="11"/>
  <c r="AH75" i="14"/>
  <c r="AJ75" i="14"/>
  <c r="AG36" i="11"/>
  <c r="AE35" i="11"/>
  <c r="AJ26" i="13"/>
  <c r="AE26" i="14"/>
  <c r="AG26" i="14" s="1"/>
  <c r="AB100" i="11"/>
  <c r="AI100" i="10"/>
  <c r="AI72" i="15"/>
  <c r="AJ72" i="15"/>
  <c r="AH72" i="15"/>
  <c r="AB85" i="16"/>
  <c r="AD85" i="16" s="1"/>
  <c r="AJ129" i="13"/>
  <c r="AE129" i="14"/>
  <c r="AG129" i="14" s="1"/>
  <c r="L74" i="11"/>
  <c r="Y225" i="13"/>
  <c r="AG143" i="11"/>
  <c r="X159" i="16"/>
  <c r="W157" i="16"/>
  <c r="W155" i="16" s="1"/>
  <c r="AB46" i="11"/>
  <c r="AD44" i="10"/>
  <c r="L80" i="11"/>
  <c r="J78" i="11"/>
  <c r="L78" i="11" s="1"/>
  <c r="J342" i="22" s="1"/>
  <c r="AH98" i="15"/>
  <c r="AI98" i="15"/>
  <c r="Y100" i="13"/>
  <c r="AH100" i="12"/>
  <c r="AE59" i="11"/>
  <c r="AG58" i="10"/>
  <c r="AG57" i="10" s="1"/>
  <c r="AJ59" i="10"/>
  <c r="J30" i="11"/>
  <c r="L29" i="10"/>
  <c r="X59" i="16"/>
  <c r="AI159" i="15"/>
  <c r="AJ159" i="15"/>
  <c r="W149" i="16"/>
  <c r="W147" i="16" s="1"/>
  <c r="X152" i="16"/>
  <c r="Y46" i="15"/>
  <c r="AB238" i="11"/>
  <c r="AI238" i="10"/>
  <c r="X23" i="16"/>
  <c r="AD188" i="11"/>
  <c r="AI188" i="11" s="1"/>
  <c r="AB92" i="11"/>
  <c r="AD91" i="10"/>
  <c r="AI92" i="10"/>
  <c r="AI91" i="10" s="1"/>
  <c r="Y190" i="13"/>
  <c r="X72" i="16"/>
  <c r="AA179" i="13"/>
  <c r="AE115" i="11"/>
  <c r="AJ115" i="10"/>
  <c r="J68" i="11"/>
  <c r="AH152" i="15"/>
  <c r="AI152" i="15"/>
  <c r="AE47" i="11"/>
  <c r="AG44" i="10"/>
  <c r="AJ47" i="10"/>
  <c r="AB223" i="11"/>
  <c r="AD222" i="10"/>
  <c r="AI223" i="10"/>
  <c r="AA213" i="13"/>
  <c r="AD229" i="11"/>
  <c r="AA107" i="13"/>
  <c r="AJ67" i="15"/>
  <c r="AE67" i="16"/>
  <c r="AG67" i="16" s="1"/>
  <c r="AJ67" i="16" s="1"/>
  <c r="X75" i="15"/>
  <c r="V75" i="16"/>
  <c r="X75" i="16" s="1"/>
  <c r="AB71" i="16"/>
  <c r="AD71" i="16" s="1"/>
  <c r="AB198" i="11"/>
  <c r="AI198" i="10"/>
  <c r="BP26" i="10"/>
  <c r="AE98" i="11"/>
  <c r="AJ98" i="10"/>
  <c r="Y95" i="13"/>
  <c r="J36" i="11"/>
  <c r="L35" i="10"/>
  <c r="BL16" i="13"/>
  <c r="BL16" i="16" s="1"/>
  <c r="Y63" i="8"/>
  <c r="AE212" i="9"/>
  <c r="AG211" i="8"/>
  <c r="AG210" i="8" s="1"/>
  <c r="AG209" i="8" s="1"/>
  <c r="AJ212" i="8"/>
  <c r="AJ211" i="8" s="1"/>
  <c r="AJ210" i="8" s="1"/>
  <c r="AJ209" i="8" s="1"/>
  <c r="Y85" i="9"/>
  <c r="AA83" i="8"/>
  <c r="AH85" i="8"/>
  <c r="AH83" i="8" s="1"/>
  <c r="AJ202" i="8"/>
  <c r="AJ197" i="8" s="1"/>
  <c r="AE202" i="9"/>
  <c r="AG197" i="8"/>
  <c r="AE174" i="14"/>
  <c r="Y61" i="10"/>
  <c r="AH61" i="9"/>
  <c r="AE241" i="9"/>
  <c r="AJ241" i="8"/>
  <c r="AJ235" i="8" s="1"/>
  <c r="AG235" i="8"/>
  <c r="AG234" i="8" s="1"/>
  <c r="Y28" i="14"/>
  <c r="AA28" i="14" s="1"/>
  <c r="AH28" i="13"/>
  <c r="Y37" i="9"/>
  <c r="AA35" i="8"/>
  <c r="AH37" i="8"/>
  <c r="AH35" i="8" s="1"/>
  <c r="Y70" i="14"/>
  <c r="AA70" i="14" s="1"/>
  <c r="AE53" i="14"/>
  <c r="AG53" i="14" s="1"/>
  <c r="AJ53" i="13"/>
  <c r="G8" i="7"/>
  <c r="G126" i="7" s="1"/>
  <c r="G130" i="7" s="1"/>
  <c r="I115" i="12"/>
  <c r="G113" i="12"/>
  <c r="AE52" i="9"/>
  <c r="AG49" i="8"/>
  <c r="AG43" i="8" s="1"/>
  <c r="AJ52" i="8"/>
  <c r="AJ49" i="8" s="1"/>
  <c r="AJ43" i="8" s="1"/>
  <c r="AB167" i="9"/>
  <c r="AD157" i="8"/>
  <c r="AD155" i="8" s="1"/>
  <c r="BP19" i="8"/>
  <c r="AI167" i="8"/>
  <c r="AI157" i="8" s="1"/>
  <c r="AI155" i="8" s="1"/>
  <c r="W133" i="12"/>
  <c r="W123" i="11"/>
  <c r="W112" i="11" s="1"/>
  <c r="W110" i="11" s="1"/>
  <c r="X133" i="11"/>
  <c r="X123" i="11" s="1"/>
  <c r="BO9" i="7"/>
  <c r="Y71" i="9"/>
  <c r="AA69" i="8"/>
  <c r="AA65" i="8" s="1"/>
  <c r="AH71" i="8"/>
  <c r="AH69" i="8" s="1"/>
  <c r="AH65" i="8" s="1"/>
  <c r="AB180" i="9"/>
  <c r="AD176" i="8"/>
  <c r="AI180" i="8"/>
  <c r="AI176" i="8" s="1"/>
  <c r="F113" i="16"/>
  <c r="BC20" i="16"/>
  <c r="AB39" i="9"/>
  <c r="AD35" i="8"/>
  <c r="AD14" i="8" s="1"/>
  <c r="AI39" i="8"/>
  <c r="AI35" i="8" s="1"/>
  <c r="AI133" i="10"/>
  <c r="AJ133" i="10"/>
  <c r="J115" i="13"/>
  <c r="L113" i="12"/>
  <c r="N115" i="12"/>
  <c r="AE14" i="8"/>
  <c r="AE70" i="9"/>
  <c r="AJ70" i="8"/>
  <c r="AJ69" i="8" s="1"/>
  <c r="AJ65" i="8" s="1"/>
  <c r="AG69" i="8"/>
  <c r="AG65" i="8" s="1"/>
  <c r="Y27" i="9"/>
  <c r="AH27" i="8"/>
  <c r="AH20" i="8" s="1"/>
  <c r="AH16" i="8" s="1"/>
  <c r="AA20" i="8"/>
  <c r="AA16" i="8" s="1"/>
  <c r="AE23" i="9"/>
  <c r="AG20" i="8"/>
  <c r="AG16" i="8" s="1"/>
  <c r="AJ23" i="8"/>
  <c r="AJ20" i="8" s="1"/>
  <c r="AJ16" i="8" s="1"/>
  <c r="Y161" i="14"/>
  <c r="AA161" i="14" s="1"/>
  <c r="AH161" i="13"/>
  <c r="X207" i="16"/>
  <c r="Q128" i="11"/>
  <c r="Q126" i="11" s="1"/>
  <c r="Q130" i="11" s="1"/>
  <c r="B24" i="12"/>
  <c r="P128" i="11"/>
  <c r="P126" i="11" s="1"/>
  <c r="P130" i="11" s="1"/>
  <c r="AI73" i="11"/>
  <c r="AH73" i="11"/>
  <c r="AJ73" i="11"/>
  <c r="AB216" i="10"/>
  <c r="AD211" i="9"/>
  <c r="AD210" i="9" s="1"/>
  <c r="AD209" i="9" s="1"/>
  <c r="AR29" i="9" s="1"/>
  <c r="AI216" i="9"/>
  <c r="AI211" i="9" s="1"/>
  <c r="AI210" i="9" s="1"/>
  <c r="AI209" i="9" s="1"/>
  <c r="V188" i="13"/>
  <c r="X188" i="12"/>
  <c r="AE162" i="14"/>
  <c r="AG162" i="14" s="1"/>
  <c r="AJ162" i="13"/>
  <c r="V238" i="13"/>
  <c r="X238" i="12"/>
  <c r="AJ238" i="12" s="1"/>
  <c r="AV11" i="16"/>
  <c r="AZ11" i="16"/>
  <c r="AR17" i="6"/>
  <c r="AJ174" i="11"/>
  <c r="AI174" i="11"/>
  <c r="AH174" i="11"/>
  <c r="AH228" i="11"/>
  <c r="K25" i="20"/>
  <c r="BE22" i="10"/>
  <c r="BF22" i="10" s="1"/>
  <c r="AE124" i="10"/>
  <c r="AJ124" i="9"/>
  <c r="AE80" i="10"/>
  <c r="AJ80" i="9"/>
  <c r="J41" i="11"/>
  <c r="L41" i="11" s="1"/>
  <c r="J41" i="12" s="1"/>
  <c r="L41" i="12" s="1"/>
  <c r="V237" i="13"/>
  <c r="V235" i="12"/>
  <c r="V234" i="12" s="1"/>
  <c r="X237" i="12"/>
  <c r="J12" i="11"/>
  <c r="L12" i="11" s="1"/>
  <c r="V177" i="13"/>
  <c r="X177" i="12"/>
  <c r="M86" i="16"/>
  <c r="F85" i="16"/>
  <c r="D372" i="21" s="1"/>
  <c r="E372" i="21" s="1"/>
  <c r="F372" i="21" s="1"/>
  <c r="G372" i="21" s="1"/>
  <c r="H372" i="21" s="1"/>
  <c r="I372" i="21" s="1"/>
  <c r="J372" i="21" s="1"/>
  <c r="K372" i="21" s="1"/>
  <c r="L372" i="21" s="1"/>
  <c r="M372" i="21" s="1"/>
  <c r="N372" i="21" s="1"/>
  <c r="O372" i="21" s="1"/>
  <c r="L95" i="12"/>
  <c r="J94" i="12"/>
  <c r="AH207" i="15"/>
  <c r="AI207" i="15"/>
  <c r="G41" i="11"/>
  <c r="I41" i="11" s="1"/>
  <c r="AV11" i="15"/>
  <c r="AZ11" i="15"/>
  <c r="F104" i="16"/>
  <c r="BC19" i="16"/>
  <c r="C23" i="20" s="1"/>
  <c r="V73" i="13"/>
  <c r="X73" i="12"/>
  <c r="F94" i="16"/>
  <c r="D403" i="21" s="1"/>
  <c r="E403" i="21" s="1"/>
  <c r="F403" i="21" s="1"/>
  <c r="G403" i="21" s="1"/>
  <c r="H403" i="21" s="1"/>
  <c r="I403" i="21" s="1"/>
  <c r="J403" i="21" s="1"/>
  <c r="K403" i="21" s="1"/>
  <c r="L403" i="21" s="1"/>
  <c r="M403" i="21" s="1"/>
  <c r="N403" i="21" s="1"/>
  <c r="O403" i="21" s="1"/>
  <c r="C18" i="20"/>
  <c r="AJ135" i="11"/>
  <c r="AI135" i="11"/>
  <c r="AH135" i="11"/>
  <c r="BD18" i="11"/>
  <c r="G95" i="12"/>
  <c r="I94" i="11"/>
  <c r="J404" i="21" s="1"/>
  <c r="J403" i="22" s="1"/>
  <c r="M95" i="11"/>
  <c r="M94" i="11" s="1"/>
  <c r="BC18" i="16"/>
  <c r="J105" i="12"/>
  <c r="L104" i="11"/>
  <c r="N105" i="11"/>
  <c r="N104" i="11" s="1"/>
  <c r="BF21" i="10"/>
  <c r="V174" i="13"/>
  <c r="V172" i="12"/>
  <c r="X174" i="12"/>
  <c r="J86" i="12"/>
  <c r="L85" i="11"/>
  <c r="J373" i="22" s="1"/>
  <c r="N86" i="11"/>
  <c r="N85" i="11" s="1"/>
  <c r="AE161" i="10"/>
  <c r="AJ161" i="9"/>
  <c r="V228" i="13"/>
  <c r="V227" i="12"/>
  <c r="X228" i="12"/>
  <c r="BD19" i="11"/>
  <c r="G105" i="12"/>
  <c r="I104" i="11"/>
  <c r="M105" i="11"/>
  <c r="M104" i="11" s="1"/>
  <c r="V135" i="13"/>
  <c r="X135" i="12"/>
  <c r="V123" i="12"/>
  <c r="AI237" i="11"/>
  <c r="AH238" i="11"/>
  <c r="AI177" i="11"/>
  <c r="AH177" i="11"/>
  <c r="BN23" i="11"/>
  <c r="AJ177" i="11"/>
  <c r="AB75" i="10"/>
  <c r="AD69" i="9"/>
  <c r="AD65" i="9" s="1"/>
  <c r="AI75" i="9"/>
  <c r="I24" i="8"/>
  <c r="BD21" i="8" s="1"/>
  <c r="G22" i="8"/>
  <c r="BD22" i="7"/>
  <c r="J27" i="9"/>
  <c r="N27" i="8"/>
  <c r="N25" i="8" s="1"/>
  <c r="L25" i="8"/>
  <c r="AX8" i="8"/>
  <c r="AZ8" i="8" s="1"/>
  <c r="I27" i="8"/>
  <c r="G25" i="8"/>
  <c r="AR8" i="7"/>
  <c r="AU8" i="7" s="1"/>
  <c r="I21" i="7"/>
  <c r="I19" i="7" s="1"/>
  <c r="I8" i="6"/>
  <c r="E32" i="21" s="1"/>
  <c r="E31" i="22" s="1"/>
  <c r="I88" i="12"/>
  <c r="G85" i="12"/>
  <c r="L37" i="12"/>
  <c r="J31" i="13"/>
  <c r="E26" i="13"/>
  <c r="E25" i="12"/>
  <c r="F26" i="12"/>
  <c r="M53" i="11"/>
  <c r="F57" i="11"/>
  <c r="M59" i="11"/>
  <c r="E14" i="13"/>
  <c r="E10" i="12"/>
  <c r="F14" i="12"/>
  <c r="E83" i="13"/>
  <c r="F83" i="12"/>
  <c r="I74" i="10"/>
  <c r="G72" i="10"/>
  <c r="F69" i="11"/>
  <c r="M71" i="11"/>
  <c r="M65" i="11"/>
  <c r="L65" i="10"/>
  <c r="J63" i="10"/>
  <c r="L71" i="10"/>
  <c r="J69" i="10"/>
  <c r="E47" i="13"/>
  <c r="F47" i="12"/>
  <c r="I46" i="10"/>
  <c r="G45" i="10"/>
  <c r="I68" i="10"/>
  <c r="G66" i="10"/>
  <c r="BC11" i="11"/>
  <c r="F25" i="11"/>
  <c r="AQ8" i="11" s="1"/>
  <c r="M26" i="11"/>
  <c r="E53" i="13"/>
  <c r="E51" i="12"/>
  <c r="F53" i="12"/>
  <c r="E59" i="13"/>
  <c r="E57" i="12"/>
  <c r="D31" i="13"/>
  <c r="M47" i="11"/>
  <c r="M14" i="11"/>
  <c r="N14" i="11"/>
  <c r="M83" i="11"/>
  <c r="I62" i="10"/>
  <c r="G60" i="10"/>
  <c r="I52" i="10"/>
  <c r="G51" i="10"/>
  <c r="L26" i="10"/>
  <c r="E71" i="13"/>
  <c r="E69" i="12"/>
  <c r="E65" i="13"/>
  <c r="E63" i="12"/>
  <c r="F65" i="12"/>
  <c r="E77" i="13"/>
  <c r="E75" i="12"/>
  <c r="F77" i="12"/>
  <c r="I80" i="11"/>
  <c r="G78" i="11"/>
  <c r="I78" i="11" s="1"/>
  <c r="J342" i="21" s="1"/>
  <c r="J341" i="22" s="1"/>
  <c r="J15" i="12"/>
  <c r="L15" i="12" s="1"/>
  <c r="N15" i="11"/>
  <c r="N22" i="8"/>
  <c r="D24" i="12"/>
  <c r="F24" i="11"/>
  <c r="J13" i="9"/>
  <c r="N13" i="8"/>
  <c r="N10" i="8" s="1"/>
  <c r="L10" i="8"/>
  <c r="AS7" i="8"/>
  <c r="AV7" i="8" s="1"/>
  <c r="J14" i="14"/>
  <c r="L14" i="14" s="1"/>
  <c r="E24" i="12"/>
  <c r="E22" i="11"/>
  <c r="L24" i="9"/>
  <c r="J22" i="9"/>
  <c r="AD88" i="9"/>
  <c r="AB83" i="9"/>
  <c r="AA237" i="9"/>
  <c r="Y235" i="9"/>
  <c r="Y234" i="9" s="1"/>
  <c r="Y133" i="10"/>
  <c r="AH133" i="9"/>
  <c r="Y159" i="10"/>
  <c r="AA157" i="9"/>
  <c r="AA155" i="9" s="1"/>
  <c r="AH159" i="9"/>
  <c r="AH157" i="9" s="1"/>
  <c r="AH155" i="9" s="1"/>
  <c r="AB107" i="10"/>
  <c r="AD105" i="9"/>
  <c r="AD104" i="9" s="1"/>
  <c r="AI107" i="9"/>
  <c r="AI105" i="9" s="1"/>
  <c r="AI104" i="9" s="1"/>
  <c r="G56" i="10"/>
  <c r="M56" i="9"/>
  <c r="V134" i="16"/>
  <c r="X134" i="15"/>
  <c r="V245" i="13"/>
  <c r="X245" i="12"/>
  <c r="K541" i="23" s="1"/>
  <c r="AH134" i="14"/>
  <c r="AJ134" i="14"/>
  <c r="AI134" i="14"/>
  <c r="AB50" i="10"/>
  <c r="AD49" i="9"/>
  <c r="AD43" i="9" s="1"/>
  <c r="AI50" i="9"/>
  <c r="AI49" i="9" s="1"/>
  <c r="AE158" i="14"/>
  <c r="AE127" i="14"/>
  <c r="AJ127" i="13"/>
  <c r="F40" i="14"/>
  <c r="D40" i="15"/>
  <c r="N39" i="13"/>
  <c r="M39" i="13"/>
  <c r="F38" i="13"/>
  <c r="D38" i="14"/>
  <c r="M40" i="13"/>
  <c r="N40" i="13"/>
  <c r="N38" i="12"/>
  <c r="M38" i="12"/>
  <c r="F39" i="14"/>
  <c r="D39" i="15"/>
  <c r="AI130" i="16"/>
  <c r="AG92" i="16"/>
  <c r="BH17" i="5"/>
  <c r="M126" i="5"/>
  <c r="M130" i="5" s="1"/>
  <c r="E126" i="6"/>
  <c r="E130" i="6" s="1"/>
  <c r="BQ33" i="5"/>
  <c r="N126" i="5"/>
  <c r="N130" i="5" s="1"/>
  <c r="D126" i="6"/>
  <c r="D130" i="6" s="1"/>
  <c r="D41" i="12"/>
  <c r="F41" i="11"/>
  <c r="M41" i="10"/>
  <c r="N41" i="10"/>
  <c r="B12" i="14"/>
  <c r="G12" i="9"/>
  <c r="I10" i="8"/>
  <c r="M12" i="8"/>
  <c r="AZ16" i="7"/>
  <c r="AX17" i="7"/>
  <c r="AW17" i="7"/>
  <c r="AJ247" i="15"/>
  <c r="AE247" i="16"/>
  <c r="AG247" i="16" s="1"/>
  <c r="AJ247" i="16" s="1"/>
  <c r="AE181" i="10"/>
  <c r="AJ181" i="9"/>
  <c r="AE215" i="13"/>
  <c r="AG215" i="13" s="1"/>
  <c r="AE238" i="13"/>
  <c r="AG238" i="13" s="1"/>
  <c r="AZ13" i="8"/>
  <c r="AJ229" i="11"/>
  <c r="AE229" i="12"/>
  <c r="AG229" i="12" s="1"/>
  <c r="AE190" i="13"/>
  <c r="AG190" i="13" s="1"/>
  <c r="AE207" i="14"/>
  <c r="AG207" i="14" s="1"/>
  <c r="AJ207" i="13"/>
  <c r="AE252" i="13"/>
  <c r="AG252" i="13" s="1"/>
  <c r="AJ252" i="12"/>
  <c r="AG220" i="9"/>
  <c r="H466" i="24" s="1"/>
  <c r="AG236" i="10"/>
  <c r="I497" i="24" s="1"/>
  <c r="AJ213" i="12"/>
  <c r="AE213" i="13"/>
  <c r="AG213" i="13" s="1"/>
  <c r="AJ256" i="12"/>
  <c r="AE256" i="13"/>
  <c r="AG256" i="13" s="1"/>
  <c r="AE240" i="13"/>
  <c r="AG240" i="13" s="1"/>
  <c r="AJ240" i="12"/>
  <c r="I23" i="9"/>
  <c r="AE183" i="13"/>
  <c r="AG183" i="13" s="1"/>
  <c r="AJ183" i="12"/>
  <c r="AJ254" i="12"/>
  <c r="AE254" i="13"/>
  <c r="AG254" i="13" s="1"/>
  <c r="AG228" i="10"/>
  <c r="AE227" i="10"/>
  <c r="AE186" i="10"/>
  <c r="AJ186" i="9"/>
  <c r="AE204" i="13"/>
  <c r="AG204" i="13" s="1"/>
  <c r="I30" i="9"/>
  <c r="G29" i="9"/>
  <c r="AE224" i="12"/>
  <c r="AG224" i="12" s="1"/>
  <c r="AJ224" i="11"/>
  <c r="AJ203" i="12"/>
  <c r="AE203" i="13"/>
  <c r="AG203" i="13" s="1"/>
  <c r="AE225" i="13"/>
  <c r="AG225" i="13" s="1"/>
  <c r="AE255" i="13"/>
  <c r="AG255" i="13" s="1"/>
  <c r="AJ255" i="12"/>
  <c r="AW13" i="11"/>
  <c r="AY13" i="11" s="1"/>
  <c r="AR13" i="11"/>
  <c r="AU13" i="11" s="1"/>
  <c r="AE214" i="13"/>
  <c r="AG214" i="13" s="1"/>
  <c r="AE230" i="16"/>
  <c r="AG230" i="16" s="1"/>
  <c r="AE191" i="13"/>
  <c r="AG191" i="13" s="1"/>
  <c r="AJ191" i="12"/>
  <c r="AJ253" i="12"/>
  <c r="AE253" i="13"/>
  <c r="AG253" i="13" s="1"/>
  <c r="AJ249" i="15"/>
  <c r="AE249" i="16"/>
  <c r="AG249" i="16" s="1"/>
  <c r="AJ249" i="16" s="1"/>
  <c r="AG180" i="13"/>
  <c r="AE222" i="10"/>
  <c r="AG223" i="10"/>
  <c r="AJ250" i="12"/>
  <c r="AE250" i="13"/>
  <c r="AG250" i="13" s="1"/>
  <c r="AE218" i="16"/>
  <c r="AG218" i="16" s="1"/>
  <c r="AJ218" i="16" s="1"/>
  <c r="AJ218" i="15"/>
  <c r="AE198" i="10"/>
  <c r="AJ198" i="9"/>
  <c r="AA53" i="16"/>
  <c r="AJ216" i="12"/>
  <c r="AE216" i="13"/>
  <c r="AG216" i="13" s="1"/>
  <c r="AG188" i="10"/>
  <c r="AJ251" i="12"/>
  <c r="AE251" i="13"/>
  <c r="AG251" i="13" s="1"/>
  <c r="AE237" i="12"/>
  <c r="AG237" i="12" s="1"/>
  <c r="AJ237" i="11"/>
  <c r="AE182" i="13"/>
  <c r="AG182" i="13" s="1"/>
  <c r="AJ182" i="12"/>
  <c r="AE248" i="13"/>
  <c r="AG248" i="13" s="1"/>
  <c r="AJ248" i="12"/>
  <c r="AY30" i="7" l="1"/>
  <c r="J435" i="24"/>
  <c r="AE217" i="12"/>
  <c r="AG217" i="12" s="1"/>
  <c r="AJ217" i="11"/>
  <c r="N21" i="7"/>
  <c r="N19" i="7" s="1"/>
  <c r="N17" i="7" s="1"/>
  <c r="AF258" i="7" s="1"/>
  <c r="BE21" i="12"/>
  <c r="BP20" i="8"/>
  <c r="G193" i="23"/>
  <c r="G186" i="24" s="1"/>
  <c r="AI196" i="8"/>
  <c r="AI195" i="8" s="1"/>
  <c r="AI193" i="8" s="1"/>
  <c r="Y110" i="8"/>
  <c r="AJ12" i="7"/>
  <c r="AJ10" i="7" s="1"/>
  <c r="AJ258" i="7" s="1"/>
  <c r="AI246" i="11"/>
  <c r="J575" i="23"/>
  <c r="J558" i="24" s="1"/>
  <c r="AB246" i="12"/>
  <c r="AD246" i="12" s="1"/>
  <c r="AB245" i="12"/>
  <c r="AD245" i="12" s="1"/>
  <c r="AI245" i="12" s="1"/>
  <c r="J543" i="23"/>
  <c r="J527" i="24" s="1"/>
  <c r="AG8" i="6"/>
  <c r="E32" i="24" s="1"/>
  <c r="AD206" i="9"/>
  <c r="AB205" i="9"/>
  <c r="AB201" i="12"/>
  <c r="AD201" i="12" s="1"/>
  <c r="J385" i="23"/>
  <c r="J372" i="24" s="1"/>
  <c r="AB200" i="12"/>
  <c r="AD200" i="12" s="1"/>
  <c r="J353" i="23"/>
  <c r="J341" i="24" s="1"/>
  <c r="G289" i="23"/>
  <c r="G279" i="24" s="1"/>
  <c r="AD196" i="8"/>
  <c r="AR28" i="7"/>
  <c r="AD193" i="7"/>
  <c r="AD199" i="9"/>
  <c r="AB197" i="9"/>
  <c r="AX27" i="7"/>
  <c r="AZ27" i="7" s="1"/>
  <c r="AB151" i="12"/>
  <c r="AD151" i="12" s="1"/>
  <c r="J97" i="23"/>
  <c r="J93" i="24" s="1"/>
  <c r="AI148" i="11"/>
  <c r="AB148" i="12"/>
  <c r="AD148" i="12" s="1"/>
  <c r="BP18" i="11"/>
  <c r="J225" i="23"/>
  <c r="J217" i="24" s="1"/>
  <c r="BN12" i="9"/>
  <c r="BN9" i="9" s="1"/>
  <c r="AB102" i="12"/>
  <c r="AI102" i="11"/>
  <c r="AE102" i="12"/>
  <c r="AJ102" i="11"/>
  <c r="Y102" i="12"/>
  <c r="AH102" i="11"/>
  <c r="W102" i="15"/>
  <c r="V102" i="15"/>
  <c r="X102" i="14"/>
  <c r="AV26" i="7"/>
  <c r="L128" i="8"/>
  <c r="I128" i="8"/>
  <c r="E128" i="11"/>
  <c r="AH196" i="8"/>
  <c r="AH195" i="8" s="1"/>
  <c r="AH193" i="8" s="1"/>
  <c r="AH112" i="8"/>
  <c r="D128" i="11"/>
  <c r="F128" i="10"/>
  <c r="N113" i="12"/>
  <c r="AG196" i="8"/>
  <c r="AG195" i="8" s="1"/>
  <c r="AS28" i="8" s="1"/>
  <c r="U1" i="5"/>
  <c r="D31" i="23"/>
  <c r="L126" i="7"/>
  <c r="L130" i="7" s="1"/>
  <c r="F32" i="22"/>
  <c r="X16" i="10"/>
  <c r="J311" i="24"/>
  <c r="AE199" i="12"/>
  <c r="AG199" i="12" s="1"/>
  <c r="AJ199" i="11"/>
  <c r="B8" i="13"/>
  <c r="H128" i="12"/>
  <c r="H126" i="12" s="1"/>
  <c r="H130" i="12" s="1"/>
  <c r="K128" i="12"/>
  <c r="K126" i="12" s="1"/>
  <c r="K130" i="12" s="1"/>
  <c r="C128" i="12"/>
  <c r="I122" i="13"/>
  <c r="J38" i="15"/>
  <c r="L38" i="15" s="1"/>
  <c r="M125" i="22"/>
  <c r="Y236" i="12"/>
  <c r="AA236" i="12" s="1"/>
  <c r="J510" i="23"/>
  <c r="AE117" i="12"/>
  <c r="AG117" i="12" s="1"/>
  <c r="J125" i="24"/>
  <c r="AJ117" i="11"/>
  <c r="J528" i="24"/>
  <c r="AE245" i="12"/>
  <c r="AG245" i="12" s="1"/>
  <c r="AJ245" i="12" s="1"/>
  <c r="AA117" i="9"/>
  <c r="Y114" i="9"/>
  <c r="Y201" i="12"/>
  <c r="AA201" i="12" s="1"/>
  <c r="J384" i="23"/>
  <c r="I159" i="23"/>
  <c r="G288" i="23"/>
  <c r="AA196" i="8"/>
  <c r="Y151" i="12"/>
  <c r="AA151" i="12" s="1"/>
  <c r="J96" i="23"/>
  <c r="J352" i="23"/>
  <c r="Y200" i="12"/>
  <c r="AA200" i="12" s="1"/>
  <c r="G478" i="23"/>
  <c r="H287" i="23"/>
  <c r="Y148" i="12"/>
  <c r="AA148" i="12" s="1"/>
  <c r="J224" i="23"/>
  <c r="BO18" i="11"/>
  <c r="AH148" i="11"/>
  <c r="BN20" i="10"/>
  <c r="I191" i="23"/>
  <c r="AS8" i="8"/>
  <c r="AV8" i="8" s="1"/>
  <c r="G94" i="22"/>
  <c r="BO20" i="9"/>
  <c r="H192" i="23"/>
  <c r="AA206" i="9"/>
  <c r="Y205" i="9"/>
  <c r="M125" i="21"/>
  <c r="M124" i="22" s="1"/>
  <c r="G38" i="15"/>
  <c r="I38" i="15" s="1"/>
  <c r="L122" i="13"/>
  <c r="AE148" i="10"/>
  <c r="H218" i="24"/>
  <c r="AJ148" i="9"/>
  <c r="AJ147" i="9" s="1"/>
  <c r="AG147" i="9"/>
  <c r="AA217" i="9"/>
  <c r="Y211" i="9"/>
  <c r="Y210" i="9" s="1"/>
  <c r="Y209" i="9" s="1"/>
  <c r="J509" i="23"/>
  <c r="AS15" i="12"/>
  <c r="AX15" i="12" s="1"/>
  <c r="K435" i="22"/>
  <c r="AQ15" i="16"/>
  <c r="D434" i="21"/>
  <c r="E434" i="21" s="1"/>
  <c r="F434" i="21" s="1"/>
  <c r="G434" i="21" s="1"/>
  <c r="H434" i="21" s="1"/>
  <c r="I434" i="21" s="1"/>
  <c r="J434" i="21" s="1"/>
  <c r="K434" i="21" s="1"/>
  <c r="L434" i="21" s="1"/>
  <c r="M434" i="21" s="1"/>
  <c r="N434" i="21" s="1"/>
  <c r="O434" i="21" s="1"/>
  <c r="AR10" i="9"/>
  <c r="AU10" i="9" s="1"/>
  <c r="H156" i="21"/>
  <c r="H155" i="22" s="1"/>
  <c r="X10" i="7"/>
  <c r="X8" i="7" s="1"/>
  <c r="F63" i="23"/>
  <c r="AS10" i="8"/>
  <c r="AV10" i="8" s="1"/>
  <c r="G156" i="22"/>
  <c r="J559" i="24"/>
  <c r="AJ246" i="11"/>
  <c r="AE246" i="12"/>
  <c r="AG246" i="12" s="1"/>
  <c r="J574" i="23"/>
  <c r="Y246" i="12"/>
  <c r="AA246" i="12" s="1"/>
  <c r="AH246" i="11"/>
  <c r="Y245" i="12"/>
  <c r="AA245" i="12" s="1"/>
  <c r="J542" i="23"/>
  <c r="AA199" i="9"/>
  <c r="Y197" i="9"/>
  <c r="I351" i="23"/>
  <c r="G255" i="23"/>
  <c r="H255" i="23" s="1"/>
  <c r="J342" i="24"/>
  <c r="AE200" i="12"/>
  <c r="AG200" i="12" s="1"/>
  <c r="J373" i="24"/>
  <c r="AE201" i="12"/>
  <c r="AG201" i="12" s="1"/>
  <c r="AU14" i="6"/>
  <c r="AV14" i="6"/>
  <c r="AY14" i="6"/>
  <c r="AH8" i="5"/>
  <c r="X8" i="6"/>
  <c r="AV26" i="6"/>
  <c r="AZ26" i="6"/>
  <c r="AY26" i="6"/>
  <c r="AU26" i="6"/>
  <c r="AQ30" i="8"/>
  <c r="N44" i="10"/>
  <c r="BC17" i="10"/>
  <c r="AH176" i="9"/>
  <c r="I28" i="8"/>
  <c r="AR9" i="8" s="1"/>
  <c r="X197" i="10"/>
  <c r="X196" i="10" s="1"/>
  <c r="V16" i="11"/>
  <c r="AI16" i="9"/>
  <c r="AY10" i="9"/>
  <c r="BN7" i="7"/>
  <c r="BN32" i="7" s="1"/>
  <c r="AH8" i="6"/>
  <c r="AI258" i="6"/>
  <c r="V197" i="11"/>
  <c r="V196" i="11" s="1"/>
  <c r="V195" i="11" s="1"/>
  <c r="V193" i="11" s="1"/>
  <c r="AI10" i="7"/>
  <c r="AI258" i="7" s="1"/>
  <c r="AQ23" i="9"/>
  <c r="AH70" i="13"/>
  <c r="AI14" i="8"/>
  <c r="AJ196" i="8"/>
  <c r="AJ195" i="8" s="1"/>
  <c r="AJ193" i="8" s="1"/>
  <c r="AI8" i="5"/>
  <c r="AJ258" i="6"/>
  <c r="AQ27" i="8"/>
  <c r="BH8" i="8"/>
  <c r="BH7" i="8" s="1"/>
  <c r="BH16" i="8" s="1"/>
  <c r="V12" i="9"/>
  <c r="V10" i="9" s="1"/>
  <c r="V8" i="9" s="1"/>
  <c r="V170" i="10"/>
  <c r="AJ8" i="5"/>
  <c r="AD10" i="7"/>
  <c r="BP33" i="6"/>
  <c r="AU35" i="6"/>
  <c r="AI69" i="9"/>
  <c r="AI65" i="9" s="1"/>
  <c r="AS14" i="7"/>
  <c r="AS17" i="7" s="1"/>
  <c r="AU26" i="7"/>
  <c r="BH7" i="7"/>
  <c r="BH16" i="7" s="1"/>
  <c r="AU23" i="8"/>
  <c r="W14" i="10"/>
  <c r="W12" i="10" s="1"/>
  <c r="W10" i="10" s="1"/>
  <c r="W8" i="10" s="1"/>
  <c r="AI117" i="9"/>
  <c r="AI114" i="9" s="1"/>
  <c r="AB117" i="10"/>
  <c r="AD114" i="9"/>
  <c r="E82" i="12"/>
  <c r="E81" i="11"/>
  <c r="AJ19" i="10"/>
  <c r="AH19" i="10"/>
  <c r="AI19" i="10"/>
  <c r="AJ95" i="12"/>
  <c r="AI95" i="12"/>
  <c r="AI200" i="10"/>
  <c r="AH200" i="10"/>
  <c r="AJ200" i="10"/>
  <c r="AE239" i="11"/>
  <c r="AG239" i="11" s="1"/>
  <c r="AJ239" i="10"/>
  <c r="V19" i="12"/>
  <c r="X19" i="11"/>
  <c r="V95" i="14"/>
  <c r="X95" i="13"/>
  <c r="V200" i="12"/>
  <c r="X200" i="11"/>
  <c r="AE205" i="9"/>
  <c r="AG206" i="9"/>
  <c r="H404" i="24" s="1"/>
  <c r="AH179" i="10"/>
  <c r="AI179" i="10"/>
  <c r="AJ179" i="10"/>
  <c r="X176" i="10"/>
  <c r="W70" i="15"/>
  <c r="X70" i="14"/>
  <c r="AI70" i="14" s="1"/>
  <c r="W69" i="14"/>
  <c r="W65" i="14" s="1"/>
  <c r="V179" i="12"/>
  <c r="X179" i="11"/>
  <c r="X176" i="11" s="1"/>
  <c r="AB236" i="10"/>
  <c r="AD235" i="9"/>
  <c r="AD234" i="9" s="1"/>
  <c r="AI236" i="9"/>
  <c r="AI235" i="9" s="1"/>
  <c r="AI234" i="9" s="1"/>
  <c r="AH68" i="13"/>
  <c r="Y68" i="14"/>
  <c r="AA68" i="14" s="1"/>
  <c r="AU25" i="7"/>
  <c r="AU27" i="7"/>
  <c r="AH10" i="7"/>
  <c r="AH258" i="7" s="1"/>
  <c r="N35" i="10"/>
  <c r="N29" i="9"/>
  <c r="AR24" i="8"/>
  <c r="AW24" i="8" s="1"/>
  <c r="AY24" i="8" s="1"/>
  <c r="F10" i="10"/>
  <c r="AQ16" i="10" s="1"/>
  <c r="N68" i="10"/>
  <c r="AI145" i="8"/>
  <c r="AB110" i="8"/>
  <c r="AB10" i="8" s="1"/>
  <c r="AI227" i="9"/>
  <c r="AI220" i="9" s="1"/>
  <c r="M78" i="11"/>
  <c r="BN24" i="9"/>
  <c r="BN22" i="9" s="1"/>
  <c r="BH11" i="9" s="1"/>
  <c r="AA10" i="7"/>
  <c r="AA8" i="7" s="1"/>
  <c r="N8" i="7"/>
  <c r="AQ9" i="8"/>
  <c r="AY9" i="8" s="1"/>
  <c r="AH222" i="9"/>
  <c r="AQ16" i="9"/>
  <c r="AI78" i="10"/>
  <c r="AH78" i="10"/>
  <c r="AJ78" i="10"/>
  <c r="AH236" i="11"/>
  <c r="AI38" i="10"/>
  <c r="AH38" i="10"/>
  <c r="AJ38" i="10"/>
  <c r="AJ35" i="10" s="1"/>
  <c r="AI204" i="10"/>
  <c r="AH204" i="10"/>
  <c r="AJ204" i="10"/>
  <c r="F74" i="12"/>
  <c r="F72" i="12" s="1"/>
  <c r="D74" i="13"/>
  <c r="D72" i="13" s="1"/>
  <c r="AJ220" i="9"/>
  <c r="V107" i="12"/>
  <c r="X107" i="11"/>
  <c r="V105" i="11"/>
  <c r="V104" i="11" s="1"/>
  <c r="AH84" i="11"/>
  <c r="AJ84" i="11"/>
  <c r="AI84" i="11"/>
  <c r="V78" i="12"/>
  <c r="X78" i="11"/>
  <c r="E46" i="12"/>
  <c r="F46" i="12" s="1"/>
  <c r="E45" i="11"/>
  <c r="X69" i="10"/>
  <c r="X65" i="10" s="1"/>
  <c r="W236" i="13"/>
  <c r="W235" i="13" s="1"/>
  <c r="W234" i="13" s="1"/>
  <c r="X236" i="12"/>
  <c r="X235" i="12" s="1"/>
  <c r="X234" i="12" s="1"/>
  <c r="V38" i="12"/>
  <c r="V35" i="12" s="1"/>
  <c r="X38" i="11"/>
  <c r="X35" i="11" s="1"/>
  <c r="V204" i="12"/>
  <c r="X204" i="11"/>
  <c r="D44" i="12"/>
  <c r="D42" i="12" s="1"/>
  <c r="F44" i="11"/>
  <c r="F42" i="11" s="1"/>
  <c r="AQ10" i="11" s="1"/>
  <c r="W84" i="13"/>
  <c r="W83" i="13" s="1"/>
  <c r="X84" i="12"/>
  <c r="N82" i="10"/>
  <c r="F81" i="10"/>
  <c r="AI24" i="10"/>
  <c r="AI20" i="10" s="1"/>
  <c r="AH24" i="10"/>
  <c r="AJ24" i="10"/>
  <c r="X105" i="10"/>
  <c r="X104" i="10" s="1"/>
  <c r="AH107" i="10"/>
  <c r="AJ107" i="10"/>
  <c r="D82" i="12"/>
  <c r="F82" i="11"/>
  <c r="D81" i="11"/>
  <c r="D13" i="12"/>
  <c r="F13" i="11"/>
  <c r="M13" i="11" s="1"/>
  <c r="W24" i="12"/>
  <c r="W20" i="12" s="1"/>
  <c r="W16" i="12" s="1"/>
  <c r="X24" i="11"/>
  <c r="X20" i="11" s="1"/>
  <c r="AE22" i="11"/>
  <c r="AG22" i="11" s="1"/>
  <c r="AJ22" i="10"/>
  <c r="V124" i="14"/>
  <c r="X124" i="13"/>
  <c r="AH124" i="13" s="1"/>
  <c r="F37" i="11"/>
  <c r="N37" i="11" s="1"/>
  <c r="D37" i="12"/>
  <c r="AH180" i="11"/>
  <c r="AJ180" i="11"/>
  <c r="M75" i="9"/>
  <c r="M28" i="8"/>
  <c r="AI37" i="12"/>
  <c r="AJ37" i="12"/>
  <c r="E32" i="12"/>
  <c r="F33" i="12"/>
  <c r="F32" i="12" s="1"/>
  <c r="E33" i="13"/>
  <c r="D68" i="12"/>
  <c r="F68" i="11"/>
  <c r="F66" i="11" s="1"/>
  <c r="D66" i="11"/>
  <c r="V180" i="13"/>
  <c r="X180" i="12"/>
  <c r="V14" i="10"/>
  <c r="E21" i="10"/>
  <c r="E19" i="10" s="1"/>
  <c r="E17" i="10" s="1"/>
  <c r="E8" i="10" s="1"/>
  <c r="V37" i="14"/>
  <c r="X37" i="13"/>
  <c r="W258" i="9"/>
  <c r="X220" i="9"/>
  <c r="BN30" i="9" s="1"/>
  <c r="BH14" i="9" s="1"/>
  <c r="F56" i="11"/>
  <c r="F54" i="11" s="1"/>
  <c r="D54" i="11"/>
  <c r="D56" i="12"/>
  <c r="N56" i="10"/>
  <c r="D58" i="15"/>
  <c r="F58" i="14"/>
  <c r="N58" i="14" s="1"/>
  <c r="J21" i="8"/>
  <c r="J19" i="8" s="1"/>
  <c r="J17" i="8" s="1"/>
  <c r="J8" i="8" s="1"/>
  <c r="J126" i="8" s="1"/>
  <c r="J130" i="8" s="1"/>
  <c r="Y12" i="8"/>
  <c r="X12" i="8"/>
  <c r="F28" i="9"/>
  <c r="F21" i="9" s="1"/>
  <c r="F19" i="9" s="1"/>
  <c r="F17" i="9" s="1"/>
  <c r="F8" i="9" s="1"/>
  <c r="E44" i="15"/>
  <c r="E42" i="14"/>
  <c r="J59" i="9"/>
  <c r="L57" i="8"/>
  <c r="N59" i="8"/>
  <c r="N57" i="8" s="1"/>
  <c r="W60" i="15"/>
  <c r="W58" i="14"/>
  <c r="W57" i="14" s="1"/>
  <c r="D62" i="12"/>
  <c r="F62" i="11"/>
  <c r="F60" i="11" s="1"/>
  <c r="D60" i="11"/>
  <c r="Y60" i="9"/>
  <c r="AA58" i="8"/>
  <c r="AA57" i="8" s="1"/>
  <c r="AA14" i="8" s="1"/>
  <c r="AH60" i="8"/>
  <c r="AH58" i="8" s="1"/>
  <c r="AH57" i="8" s="1"/>
  <c r="AH14" i="8" s="1"/>
  <c r="AA126" i="9"/>
  <c r="Y123" i="9"/>
  <c r="AD142" i="9"/>
  <c r="AB141" i="9"/>
  <c r="AB173" i="9"/>
  <c r="AD172" i="8"/>
  <c r="AD170" i="8" s="1"/>
  <c r="AI173" i="8"/>
  <c r="AI172" i="8" s="1"/>
  <c r="AI170" i="8" s="1"/>
  <c r="J77" i="9"/>
  <c r="N77" i="8"/>
  <c r="N75" i="8" s="1"/>
  <c r="L75" i="8"/>
  <c r="G311" i="22" s="1"/>
  <c r="AE142" i="11"/>
  <c r="AG141" i="10"/>
  <c r="I187" i="24" s="1"/>
  <c r="AB124" i="9"/>
  <c r="AD123" i="8"/>
  <c r="AI124" i="8"/>
  <c r="AI123" i="8" s="1"/>
  <c r="AI112" i="8" s="1"/>
  <c r="AB97" i="9"/>
  <c r="AD96" i="8"/>
  <c r="AD90" i="8" s="1"/>
  <c r="AI97" i="8"/>
  <c r="AI96" i="8" s="1"/>
  <c r="AI90" i="8" s="1"/>
  <c r="AI63" i="8" s="1"/>
  <c r="AX9" i="8"/>
  <c r="N33" i="8"/>
  <c r="N32" i="8" s="1"/>
  <c r="N28" i="8" s="1"/>
  <c r="J33" i="9"/>
  <c r="L32" i="8"/>
  <c r="L28" i="8" s="1"/>
  <c r="E62" i="12"/>
  <c r="E60" i="11"/>
  <c r="M80" i="10"/>
  <c r="N80" i="10"/>
  <c r="BJ8" i="7"/>
  <c r="BJ7" i="7" s="1"/>
  <c r="BJ16" i="7" s="1"/>
  <c r="BP8" i="7"/>
  <c r="BP7" i="7" s="1"/>
  <c r="BP32" i="7" s="1"/>
  <c r="AA112" i="8"/>
  <c r="BO17" i="8"/>
  <c r="AI230" i="10"/>
  <c r="AJ230" i="10"/>
  <c r="X227" i="10"/>
  <c r="L67" i="9"/>
  <c r="J66" i="9"/>
  <c r="AI60" i="10"/>
  <c r="AI58" i="10" s="1"/>
  <c r="AI57" i="10" s="1"/>
  <c r="AJ60" i="10"/>
  <c r="AJ58" i="10" s="1"/>
  <c r="AJ57" i="10" s="1"/>
  <c r="X58" i="10"/>
  <c r="X57" i="10" s="1"/>
  <c r="N47" i="8"/>
  <c r="N45" i="8" s="1"/>
  <c r="L45" i="8"/>
  <c r="J47" i="9"/>
  <c r="E66" i="12"/>
  <c r="E68" i="13"/>
  <c r="L73" i="9"/>
  <c r="J72" i="9"/>
  <c r="D80" i="12"/>
  <c r="D78" i="12" s="1"/>
  <c r="F78" i="12" s="1"/>
  <c r="F80" i="11"/>
  <c r="N80" i="11" s="1"/>
  <c r="N53" i="9"/>
  <c r="N51" i="9" s="1"/>
  <c r="L51" i="9"/>
  <c r="J53" i="10"/>
  <c r="W230" i="12"/>
  <c r="X230" i="11"/>
  <c r="W227" i="11"/>
  <c r="W220" i="11" s="1"/>
  <c r="L43" i="9"/>
  <c r="J42" i="9"/>
  <c r="J61" i="9"/>
  <c r="N61" i="8"/>
  <c r="N60" i="8" s="1"/>
  <c r="L60" i="8"/>
  <c r="G187" i="22" s="1"/>
  <c r="AH187" i="9"/>
  <c r="AH185" i="9" s="1"/>
  <c r="J55" i="10"/>
  <c r="L54" i="9"/>
  <c r="N55" i="9"/>
  <c r="N54" i="9" s="1"/>
  <c r="AD150" i="9"/>
  <c r="AB149" i="9"/>
  <c r="AB147" i="9" s="1"/>
  <c r="J83" i="9"/>
  <c r="L81" i="8"/>
  <c r="AX14" i="8" s="1"/>
  <c r="N83" i="8"/>
  <c r="AD190" i="9"/>
  <c r="AB187" i="9"/>
  <c r="AB185" i="9" s="1"/>
  <c r="J49" i="9"/>
  <c r="N49" i="8"/>
  <c r="N48" i="8" s="1"/>
  <c r="L48" i="8"/>
  <c r="G35" i="9"/>
  <c r="I37" i="9"/>
  <c r="AD228" i="10"/>
  <c r="AB227" i="10"/>
  <c r="AB220" i="10" s="1"/>
  <c r="V60" i="12"/>
  <c r="V58" i="11"/>
  <c r="V57" i="11" s="1"/>
  <c r="X60" i="11"/>
  <c r="AA212" i="10"/>
  <c r="Y150" i="9"/>
  <c r="AA149" i="8"/>
  <c r="AA147" i="8" s="1"/>
  <c r="AH150" i="8"/>
  <c r="AH149" i="8" s="1"/>
  <c r="AH147" i="8" s="1"/>
  <c r="AH145" i="8" s="1"/>
  <c r="G76" i="12"/>
  <c r="I64" i="11"/>
  <c r="G63" i="11"/>
  <c r="W105" i="15"/>
  <c r="W104" i="15" s="1"/>
  <c r="W106" i="16"/>
  <c r="X106" i="15"/>
  <c r="N31" i="10"/>
  <c r="N29" i="10" s="1"/>
  <c r="M31" i="10"/>
  <c r="AA106" i="9"/>
  <c r="Y105" i="9"/>
  <c r="Y104" i="9" s="1"/>
  <c r="AI225" i="10"/>
  <c r="AI222" i="10" s="1"/>
  <c r="AH225" i="10"/>
  <c r="AJ225" i="10"/>
  <c r="BN31" i="10"/>
  <c r="BH15" i="10" s="1"/>
  <c r="X222" i="10"/>
  <c r="W173" i="13"/>
  <c r="W172" i="12"/>
  <c r="W170" i="12" s="1"/>
  <c r="X173" i="12"/>
  <c r="X172" i="12" s="1"/>
  <c r="I82" i="10"/>
  <c r="G81" i="10"/>
  <c r="G69" i="11"/>
  <c r="I70" i="11"/>
  <c r="AH190" i="10"/>
  <c r="AJ190" i="10"/>
  <c r="X187" i="10"/>
  <c r="X185" i="10" s="1"/>
  <c r="Y230" i="10"/>
  <c r="AA227" i="9"/>
  <c r="AA220" i="9" s="1"/>
  <c r="AH230" i="9"/>
  <c r="AH227" i="9" s="1"/>
  <c r="W63" i="12"/>
  <c r="I77" i="10"/>
  <c r="G75" i="10"/>
  <c r="L50" i="10"/>
  <c r="L62" i="10"/>
  <c r="I33" i="9"/>
  <c r="BD13" i="9" s="1"/>
  <c r="G32" i="9"/>
  <c r="AI189" i="13"/>
  <c r="AH189" i="13"/>
  <c r="X225" i="11"/>
  <c r="V225" i="12"/>
  <c r="V222" i="11"/>
  <c r="V220" i="11" s="1"/>
  <c r="Y173" i="9"/>
  <c r="AA172" i="8"/>
  <c r="AA170" i="8" s="1"/>
  <c r="AH173" i="8"/>
  <c r="AH172" i="8" s="1"/>
  <c r="AH170" i="8" s="1"/>
  <c r="Y116" i="11"/>
  <c r="AH116" i="10"/>
  <c r="AI106" i="14"/>
  <c r="V190" i="12"/>
  <c r="X190" i="11"/>
  <c r="V187" i="11"/>
  <c r="V185" i="11" s="1"/>
  <c r="V170" i="11" s="1"/>
  <c r="AA178" i="10"/>
  <c r="Y176" i="10"/>
  <c r="E31" i="12"/>
  <c r="E29" i="11"/>
  <c r="E28" i="11" s="1"/>
  <c r="F31" i="11"/>
  <c r="I58" i="9"/>
  <c r="G57" i="9"/>
  <c r="W189" i="15"/>
  <c r="X189" i="14"/>
  <c r="W187" i="14"/>
  <c r="W185" i="14" s="1"/>
  <c r="Y45" i="10"/>
  <c r="AA44" i="9"/>
  <c r="AA43" i="9" s="1"/>
  <c r="AH45" i="9"/>
  <c r="AH44" i="9" s="1"/>
  <c r="AH43" i="9" s="1"/>
  <c r="Y99" i="10"/>
  <c r="AH99" i="9"/>
  <c r="AH96" i="9" s="1"/>
  <c r="AH90" i="9" s="1"/>
  <c r="AA96" i="9"/>
  <c r="AA90" i="9" s="1"/>
  <c r="E37" i="13"/>
  <c r="E35" i="12"/>
  <c r="X90" i="10"/>
  <c r="AU30" i="7"/>
  <c r="AQ28" i="8"/>
  <c r="X193" i="8"/>
  <c r="AW22" i="14"/>
  <c r="AY22" i="14" s="1"/>
  <c r="AU22" i="14"/>
  <c r="X145" i="10"/>
  <c r="V8" i="8"/>
  <c r="AG63" i="7"/>
  <c r="AG12" i="7" s="1"/>
  <c r="AS25" i="7"/>
  <c r="X63" i="9"/>
  <c r="AQ24" i="9"/>
  <c r="BN14" i="9"/>
  <c r="BH9" i="9" s="1"/>
  <c r="W229" i="16"/>
  <c r="X229" i="15"/>
  <c r="Y59" i="13"/>
  <c r="AH59" i="12"/>
  <c r="BN26" i="12"/>
  <c r="AH198" i="12"/>
  <c r="AA143" i="10"/>
  <c r="Y141" i="10"/>
  <c r="Y177" i="13"/>
  <c r="BO23" i="12"/>
  <c r="AE232" i="8"/>
  <c r="D28" i="10"/>
  <c r="D21" i="10" s="1"/>
  <c r="D19" i="10" s="1"/>
  <c r="D17" i="10" s="1"/>
  <c r="D8" i="10" s="1"/>
  <c r="BC10" i="9"/>
  <c r="BC9" i="9" s="1"/>
  <c r="BC8" i="9" s="1"/>
  <c r="BC22" i="9" s="1"/>
  <c r="V110" i="10"/>
  <c r="X93" i="13"/>
  <c r="W93" i="14"/>
  <c r="W91" i="13"/>
  <c r="W90" i="13" s="1"/>
  <c r="Y215" i="13"/>
  <c r="AA52" i="10"/>
  <c r="Y49" i="10"/>
  <c r="M73" i="12"/>
  <c r="AJ71" i="11"/>
  <c r="AI71" i="11"/>
  <c r="Y198" i="16"/>
  <c r="AA198" i="16" s="1"/>
  <c r="E55" i="14"/>
  <c r="E54" i="13"/>
  <c r="V223" i="14"/>
  <c r="X223" i="13"/>
  <c r="D55" i="13"/>
  <c r="F55" i="12"/>
  <c r="W211" i="13"/>
  <c r="W210" i="13" s="1"/>
  <c r="W209" i="13" s="1"/>
  <c r="X215" i="13"/>
  <c r="W215" i="14"/>
  <c r="W86" i="14"/>
  <c r="X86" i="13"/>
  <c r="W197" i="13"/>
  <c r="W196" i="13" s="1"/>
  <c r="W195" i="13" s="1"/>
  <c r="W198" i="14"/>
  <c r="X198" i="13"/>
  <c r="AI143" i="12"/>
  <c r="AH115" i="12"/>
  <c r="AI115" i="12"/>
  <c r="W223" i="14"/>
  <c r="W222" i="13"/>
  <c r="AI93" i="12"/>
  <c r="W141" i="13"/>
  <c r="X143" i="13"/>
  <c r="W143" i="14"/>
  <c r="W238" i="14"/>
  <c r="AA93" i="10"/>
  <c r="Y91" i="10"/>
  <c r="F51" i="11"/>
  <c r="AJ149" i="10"/>
  <c r="F73" i="13"/>
  <c r="D73" i="14"/>
  <c r="V71" i="13"/>
  <c r="X71" i="12"/>
  <c r="AH215" i="12"/>
  <c r="AI215" i="12"/>
  <c r="F61" i="13"/>
  <c r="D61" i="14"/>
  <c r="E49" i="14"/>
  <c r="E48" i="13"/>
  <c r="W176" i="13"/>
  <c r="W177" i="14"/>
  <c r="Y229" i="13"/>
  <c r="AH229" i="12"/>
  <c r="M67" i="16"/>
  <c r="M61" i="12"/>
  <c r="I50" i="10"/>
  <c r="G48" i="10"/>
  <c r="X115" i="13"/>
  <c r="W115" i="14"/>
  <c r="W114" i="13"/>
  <c r="AI43" i="9"/>
  <c r="BP14" i="8"/>
  <c r="BJ9" i="8" s="1"/>
  <c r="M67" i="15"/>
  <c r="AA188" i="10"/>
  <c r="Y187" i="10"/>
  <c r="Y185" i="10" s="1"/>
  <c r="I44" i="10"/>
  <c r="G42" i="10"/>
  <c r="AB143" i="14"/>
  <c r="Y47" i="13"/>
  <c r="AH47" i="12"/>
  <c r="E73" i="14"/>
  <c r="E72" i="13"/>
  <c r="Y115" i="13"/>
  <c r="AH86" i="12"/>
  <c r="AI86" i="12"/>
  <c r="E79" i="14"/>
  <c r="E78" i="13"/>
  <c r="AE173" i="11"/>
  <c r="AG172" i="10"/>
  <c r="AJ173" i="10"/>
  <c r="AJ172" i="10" s="1"/>
  <c r="W193" i="12"/>
  <c r="AA223" i="10"/>
  <c r="Y222" i="10"/>
  <c r="W43" i="11"/>
  <c r="W14" i="11" s="1"/>
  <c r="W12" i="11" s="1"/>
  <c r="W10" i="11" s="1"/>
  <c r="AQ25" i="9"/>
  <c r="BN13" i="9"/>
  <c r="X14" i="9"/>
  <c r="N78" i="11"/>
  <c r="N23" i="10"/>
  <c r="BC12" i="10"/>
  <c r="D57" i="12"/>
  <c r="D59" i="13"/>
  <c r="F59" i="13" s="1"/>
  <c r="AQ29" i="10"/>
  <c r="BN27" i="10"/>
  <c r="AI21" i="11"/>
  <c r="AH21" i="11"/>
  <c r="AJ21" i="11"/>
  <c r="AJ50" i="15"/>
  <c r="AH50" i="15"/>
  <c r="F52" i="12"/>
  <c r="N52" i="12" s="1"/>
  <c r="D52" i="13"/>
  <c r="D51" i="12"/>
  <c r="X195" i="9"/>
  <c r="BN28" i="9"/>
  <c r="BN25" i="9" s="1"/>
  <c r="BH12" i="9" s="1"/>
  <c r="V206" i="13"/>
  <c r="V205" i="12"/>
  <c r="X206" i="12"/>
  <c r="K415" i="23" s="1"/>
  <c r="V145" i="11"/>
  <c r="V51" i="13"/>
  <c r="X51" i="12"/>
  <c r="V49" i="12"/>
  <c r="AJ97" i="11"/>
  <c r="AH97" i="11"/>
  <c r="X96" i="11"/>
  <c r="AI151" i="11"/>
  <c r="AJ151" i="11"/>
  <c r="AH151" i="11"/>
  <c r="X149" i="11"/>
  <c r="X147" i="11" s="1"/>
  <c r="F34" i="16"/>
  <c r="N34" i="16" s="1"/>
  <c r="D32" i="16"/>
  <c r="D46" i="13"/>
  <c r="D45" i="12"/>
  <c r="D71" i="13"/>
  <c r="F71" i="13" s="1"/>
  <c r="D69" i="12"/>
  <c r="AJ39" i="11"/>
  <c r="AH39" i="11"/>
  <c r="V63" i="10"/>
  <c r="AJ118" i="10"/>
  <c r="AH118" i="10"/>
  <c r="X114" i="10"/>
  <c r="AI118" i="10"/>
  <c r="AE90" i="8"/>
  <c r="AE63" i="8" s="1"/>
  <c r="AE12" i="8" s="1"/>
  <c r="AE10" i="8" s="1"/>
  <c r="V178" i="15"/>
  <c r="X178" i="14"/>
  <c r="X44" i="10"/>
  <c r="X43" i="10" s="1"/>
  <c r="AJ46" i="10"/>
  <c r="AJ44" i="10" s="1"/>
  <c r="AH46" i="10"/>
  <c r="F43" i="12"/>
  <c r="D43" i="13"/>
  <c r="D23" i="12"/>
  <c r="D22" i="12" s="1"/>
  <c r="F23" i="11"/>
  <c r="F22" i="11" s="1"/>
  <c r="AQ7" i="11" s="1"/>
  <c r="BC13" i="10"/>
  <c r="F29" i="10"/>
  <c r="F49" i="13"/>
  <c r="D48" i="13"/>
  <c r="D49" i="14"/>
  <c r="AH92" i="11"/>
  <c r="AJ92" i="11"/>
  <c r="X91" i="11"/>
  <c r="X50" i="16"/>
  <c r="W21" i="13"/>
  <c r="D64" i="12"/>
  <c r="D63" i="11"/>
  <c r="F64" i="11"/>
  <c r="D76" i="12"/>
  <c r="D75" i="11"/>
  <c r="F76" i="11"/>
  <c r="AG116" i="9"/>
  <c r="H94" i="24" s="1"/>
  <c r="AE114" i="9"/>
  <c r="AG87" i="9"/>
  <c r="AE83" i="9"/>
  <c r="AH158" i="11"/>
  <c r="AI158" i="11"/>
  <c r="X157" i="11"/>
  <c r="X155" i="11" s="1"/>
  <c r="BN17" i="11" s="1"/>
  <c r="AJ158" i="11"/>
  <c r="V151" i="13"/>
  <c r="X151" i="12"/>
  <c r="K95" i="23" s="1"/>
  <c r="V149" i="12"/>
  <c r="V147" i="12" s="1"/>
  <c r="BC15" i="11"/>
  <c r="N46" i="11"/>
  <c r="V85" i="12"/>
  <c r="X85" i="11"/>
  <c r="V83" i="11"/>
  <c r="M36" i="10"/>
  <c r="F35" i="10"/>
  <c r="AE99" i="9"/>
  <c r="AJ99" i="8"/>
  <c r="AJ96" i="8" s="1"/>
  <c r="AG96" i="8"/>
  <c r="V142" i="13"/>
  <c r="V141" i="12"/>
  <c r="X142" i="12"/>
  <c r="AG189" i="9"/>
  <c r="AE187" i="9"/>
  <c r="AE185" i="9" s="1"/>
  <c r="D30" i="12"/>
  <c r="F30" i="11"/>
  <c r="D29" i="11"/>
  <c r="V90" i="11"/>
  <c r="V21" i="13"/>
  <c r="X21" i="12"/>
  <c r="V20" i="12"/>
  <c r="AG160" i="9"/>
  <c r="AE157" i="9"/>
  <c r="AE155" i="9" s="1"/>
  <c r="AE145" i="9" s="1"/>
  <c r="AD174" i="14"/>
  <c r="AQ14" i="7"/>
  <c r="F17" i="7"/>
  <c r="N76" i="10"/>
  <c r="M76" i="10"/>
  <c r="F75" i="10"/>
  <c r="X205" i="11"/>
  <c r="V158" i="13"/>
  <c r="X158" i="12"/>
  <c r="V157" i="12"/>
  <c r="V155" i="12" s="1"/>
  <c r="AH201" i="11"/>
  <c r="AI201" i="11"/>
  <c r="AJ201" i="11"/>
  <c r="V97" i="13"/>
  <c r="X97" i="12"/>
  <c r="V96" i="12"/>
  <c r="D12" i="12"/>
  <c r="F12" i="11"/>
  <c r="D10" i="11"/>
  <c r="W46" i="13"/>
  <c r="W44" i="12"/>
  <c r="AH214" i="11"/>
  <c r="AI214" i="11"/>
  <c r="X211" i="11"/>
  <c r="X210" i="11" s="1"/>
  <c r="X209" i="11" s="1"/>
  <c r="AJ214" i="11"/>
  <c r="V39" i="13"/>
  <c r="X39" i="12"/>
  <c r="AE126" i="9"/>
  <c r="AJ126" i="8"/>
  <c r="AJ123" i="8" s="1"/>
  <c r="AJ112" i="8" s="1"/>
  <c r="AJ110" i="8" s="1"/>
  <c r="AG123" i="8"/>
  <c r="V118" i="12"/>
  <c r="X118" i="11"/>
  <c r="V114" i="11"/>
  <c r="V112" i="11" s="1"/>
  <c r="D36" i="12"/>
  <c r="F36" i="11"/>
  <c r="D35" i="11"/>
  <c r="N79" i="11"/>
  <c r="M79" i="11"/>
  <c r="V46" i="12"/>
  <c r="V44" i="11"/>
  <c r="V43" i="11" s="1"/>
  <c r="X46" i="11"/>
  <c r="AE94" i="9"/>
  <c r="AJ94" i="8"/>
  <c r="AJ91" i="8" s="1"/>
  <c r="AG91" i="8"/>
  <c r="BC16" i="11"/>
  <c r="M43" i="11"/>
  <c r="X150" i="16"/>
  <c r="AJ150" i="16" s="1"/>
  <c r="W51" i="13"/>
  <c r="W49" i="12"/>
  <c r="F48" i="12"/>
  <c r="M49" i="12"/>
  <c r="V92" i="13"/>
  <c r="X92" i="12"/>
  <c r="V91" i="12"/>
  <c r="AG106" i="9"/>
  <c r="AE105" i="9"/>
  <c r="AE104" i="9" s="1"/>
  <c r="BN16" i="9"/>
  <c r="BN15" i="9" s="1"/>
  <c r="BH10" i="9" s="1"/>
  <c r="X112" i="9"/>
  <c r="X110" i="9" s="1"/>
  <c r="AQ26" i="9" s="1"/>
  <c r="W39" i="13"/>
  <c r="W35" i="12"/>
  <c r="AV29" i="9"/>
  <c r="AU29" i="9"/>
  <c r="BN8" i="8"/>
  <c r="BN7" i="8" s="1"/>
  <c r="BN32" i="8" s="1"/>
  <c r="BC14" i="10"/>
  <c r="M64" i="10"/>
  <c r="M63" i="10" s="1"/>
  <c r="N64" i="10"/>
  <c r="F63" i="10"/>
  <c r="AZ9" i="7"/>
  <c r="AV9" i="7"/>
  <c r="AY9" i="7"/>
  <c r="AU9" i="7"/>
  <c r="AJ51" i="11"/>
  <c r="AI51" i="11"/>
  <c r="AH51" i="11"/>
  <c r="X49" i="11"/>
  <c r="V201" i="13"/>
  <c r="X201" i="12"/>
  <c r="K383" i="23" s="1"/>
  <c r="D83" i="14"/>
  <c r="N34" i="15"/>
  <c r="M34" i="15"/>
  <c r="V214" i="13"/>
  <c r="X214" i="12"/>
  <c r="V211" i="12"/>
  <c r="V210" i="12" s="1"/>
  <c r="V209" i="12" s="1"/>
  <c r="AJ85" i="10"/>
  <c r="AI85" i="10"/>
  <c r="X83" i="10"/>
  <c r="AV24" i="8"/>
  <c r="AZ24" i="8"/>
  <c r="D79" i="13"/>
  <c r="F79" i="12"/>
  <c r="AI178" i="13"/>
  <c r="AH142" i="11"/>
  <c r="X141" i="11"/>
  <c r="X213" i="16"/>
  <c r="AI213" i="16" s="1"/>
  <c r="AE178" i="9"/>
  <c r="AJ178" i="8"/>
  <c r="AJ176" i="8" s="1"/>
  <c r="AJ170" i="8" s="1"/>
  <c r="AG176" i="8"/>
  <c r="AG170" i="8" s="1"/>
  <c r="AJ234" i="8"/>
  <c r="AS29" i="8"/>
  <c r="AX29" i="8" s="1"/>
  <c r="AZ29" i="8" s="1"/>
  <c r="I55" i="9"/>
  <c r="G54" i="9"/>
  <c r="V244" i="12"/>
  <c r="X244" i="11"/>
  <c r="V243" i="11"/>
  <c r="V232" i="11" s="1"/>
  <c r="AJ244" i="8"/>
  <c r="AJ243" i="8" s="1"/>
  <c r="AG243" i="8"/>
  <c r="AG232" i="8" s="1"/>
  <c r="AE244" i="9"/>
  <c r="AB244" i="9"/>
  <c r="AD243" i="8"/>
  <c r="AD232" i="8" s="1"/>
  <c r="AI244" i="8"/>
  <c r="AI243" i="8" s="1"/>
  <c r="AI232" i="8" s="1"/>
  <c r="BN29" i="9"/>
  <c r="BH13" i="9" s="1"/>
  <c r="W243" i="11"/>
  <c r="W232" i="11" s="1"/>
  <c r="W244" i="12"/>
  <c r="Y244" i="9"/>
  <c r="AA243" i="8"/>
  <c r="AA232" i="8" s="1"/>
  <c r="BO29" i="8" s="1"/>
  <c r="BI13" i="8" s="1"/>
  <c r="AH244" i="8"/>
  <c r="AH243" i="8" s="1"/>
  <c r="AH232" i="8" s="1"/>
  <c r="AS30" i="7"/>
  <c r="X243" i="10"/>
  <c r="X232" i="10" s="1"/>
  <c r="T33" i="14"/>
  <c r="I71" i="16"/>
  <c r="I83" i="16"/>
  <c r="I65" i="16"/>
  <c r="I59" i="16"/>
  <c r="AA51" i="15"/>
  <c r="AH87" i="16"/>
  <c r="AI87" i="16"/>
  <c r="AI79" i="15"/>
  <c r="AB79" i="16"/>
  <c r="AD79" i="16" s="1"/>
  <c r="AI79" i="16" s="1"/>
  <c r="AH94" i="16"/>
  <c r="AI94" i="16"/>
  <c r="AI116" i="16"/>
  <c r="AD59" i="15"/>
  <c r="AB58" i="15"/>
  <c r="AB57" i="15" s="1"/>
  <c r="AH48" i="16"/>
  <c r="AJ48" i="16"/>
  <c r="AI48" i="16"/>
  <c r="AA95" i="13"/>
  <c r="AJ75" i="16"/>
  <c r="AH75" i="16"/>
  <c r="AE129" i="15"/>
  <c r="AG129" i="15" s="1"/>
  <c r="AJ129" i="14"/>
  <c r="AH98" i="16"/>
  <c r="AG86" i="11"/>
  <c r="AI66" i="15"/>
  <c r="AR22" i="15"/>
  <c r="BP10" i="15"/>
  <c r="AB66" i="16"/>
  <c r="AD66" i="16" s="1"/>
  <c r="AG98" i="11"/>
  <c r="AD198" i="11"/>
  <c r="Y107" i="14"/>
  <c r="AD223" i="11"/>
  <c r="AB222" i="11"/>
  <c r="AG115" i="11"/>
  <c r="AB188" i="12"/>
  <c r="AA46" i="15"/>
  <c r="L30" i="11"/>
  <c r="J29" i="11"/>
  <c r="AA100" i="13"/>
  <c r="AD98" i="16"/>
  <c r="AI98" i="16" s="1"/>
  <c r="AG152" i="11"/>
  <c r="AE149" i="11"/>
  <c r="AE93" i="12"/>
  <c r="AJ93" i="11"/>
  <c r="L44" i="11"/>
  <c r="AE143" i="12"/>
  <c r="AJ143" i="11"/>
  <c r="L36" i="11"/>
  <c r="J35" i="11"/>
  <c r="AJ75" i="15"/>
  <c r="AH75" i="15"/>
  <c r="AB229" i="12"/>
  <c r="AI229" i="11"/>
  <c r="Y179" i="14"/>
  <c r="AD92" i="11"/>
  <c r="AB91" i="11"/>
  <c r="AD238" i="11"/>
  <c r="AD46" i="11"/>
  <c r="AB44" i="11"/>
  <c r="W145" i="16"/>
  <c r="AD100" i="11"/>
  <c r="AB127" i="12"/>
  <c r="AI127" i="11"/>
  <c r="L56" i="11"/>
  <c r="L68" i="11"/>
  <c r="AA190" i="13"/>
  <c r="AH23" i="16"/>
  <c r="AI23" i="16"/>
  <c r="AH152" i="16"/>
  <c r="AI152" i="16"/>
  <c r="AA225" i="13"/>
  <c r="AD22" i="11"/>
  <c r="AB20" i="11"/>
  <c r="AB16" i="11" s="1"/>
  <c r="Y213" i="14"/>
  <c r="AH213" i="13"/>
  <c r="AG47" i="11"/>
  <c r="AE44" i="11"/>
  <c r="AJ72" i="16"/>
  <c r="AI72" i="16"/>
  <c r="AH72" i="16"/>
  <c r="AG59" i="11"/>
  <c r="AE58" i="11"/>
  <c r="AE57" i="11" s="1"/>
  <c r="J80" i="12"/>
  <c r="AI159" i="16"/>
  <c r="AJ159" i="16"/>
  <c r="J74" i="12"/>
  <c r="N74" i="11"/>
  <c r="AE26" i="15"/>
  <c r="AG26" i="15" s="1"/>
  <c r="AJ26" i="14"/>
  <c r="AE36" i="12"/>
  <c r="AJ36" i="11"/>
  <c r="AG35" i="11"/>
  <c r="AJ14" i="8"/>
  <c r="AH63" i="8"/>
  <c r="BO14" i="8"/>
  <c r="BI9" i="8" s="1"/>
  <c r="G21" i="8"/>
  <c r="G19" i="8" s="1"/>
  <c r="G17" i="8" s="1"/>
  <c r="AA63" i="8"/>
  <c r="AG241" i="9"/>
  <c r="AE235" i="9"/>
  <c r="AE234" i="9" s="1"/>
  <c r="AA61" i="10"/>
  <c r="AG174" i="14"/>
  <c r="AG212" i="9"/>
  <c r="AE211" i="9"/>
  <c r="AE210" i="9" s="1"/>
  <c r="AE209" i="9" s="1"/>
  <c r="AG202" i="9"/>
  <c r="AE197" i="9"/>
  <c r="AA85" i="9"/>
  <c r="Y83" i="9"/>
  <c r="AA37" i="9"/>
  <c r="Y35" i="9"/>
  <c r="Y70" i="15"/>
  <c r="AA70" i="15" s="1"/>
  <c r="AE53" i="15"/>
  <c r="AG53" i="15" s="1"/>
  <c r="AJ53" i="14"/>
  <c r="Y28" i="15"/>
  <c r="AA28" i="15" s="1"/>
  <c r="AH28" i="14"/>
  <c r="AG70" i="9"/>
  <c r="AE69" i="9"/>
  <c r="AE65" i="9" s="1"/>
  <c r="AD39" i="9"/>
  <c r="AB35" i="9"/>
  <c r="AB14" i="9" s="1"/>
  <c r="AA71" i="9"/>
  <c r="Y69" i="9"/>
  <c r="Y65" i="9" s="1"/>
  <c r="AJ133" i="11"/>
  <c r="AI133" i="11"/>
  <c r="AG14" i="8"/>
  <c r="AS23" i="8"/>
  <c r="AA27" i="9"/>
  <c r="Y20" i="9"/>
  <c r="Y16" i="9" s="1"/>
  <c r="AD145" i="8"/>
  <c r="AG52" i="9"/>
  <c r="AE49" i="9"/>
  <c r="AE43" i="9" s="1"/>
  <c r="AG23" i="9"/>
  <c r="AE20" i="9"/>
  <c r="AE16" i="9" s="1"/>
  <c r="AD180" i="9"/>
  <c r="AB176" i="9"/>
  <c r="W133" i="13"/>
  <c r="W123" i="12"/>
  <c r="W112" i="12" s="1"/>
  <c r="W110" i="12" s="1"/>
  <c r="X133" i="12"/>
  <c r="X123" i="12" s="1"/>
  <c r="AD167" i="9"/>
  <c r="AB157" i="9"/>
  <c r="AB155" i="9" s="1"/>
  <c r="BO12" i="8"/>
  <c r="BO9" i="8" s="1"/>
  <c r="L115" i="13"/>
  <c r="J113" i="13"/>
  <c r="BI8" i="7"/>
  <c r="BI7" i="7" s="1"/>
  <c r="BI16" i="7" s="1"/>
  <c r="BO8" i="7"/>
  <c r="BO7" i="7" s="1"/>
  <c r="BO32" i="7" s="1"/>
  <c r="BD20" i="12"/>
  <c r="G115" i="13"/>
  <c r="I113" i="12"/>
  <c r="M115" i="12"/>
  <c r="M113" i="12" s="1"/>
  <c r="AR16" i="8"/>
  <c r="AW16" i="8" s="1"/>
  <c r="AY16" i="8" s="1"/>
  <c r="AS16" i="8"/>
  <c r="AX16" i="8" s="1"/>
  <c r="M8" i="7"/>
  <c r="I105" i="12"/>
  <c r="G104" i="12"/>
  <c r="V228" i="14"/>
  <c r="V227" i="13"/>
  <c r="X228" i="13"/>
  <c r="L86" i="12"/>
  <c r="J85" i="12"/>
  <c r="I95" i="12"/>
  <c r="G94" i="12"/>
  <c r="V73" i="14"/>
  <c r="X73" i="13"/>
  <c r="BN23" i="12"/>
  <c r="AH177" i="12"/>
  <c r="AJ177" i="12"/>
  <c r="AI177" i="12"/>
  <c r="AJ162" i="14"/>
  <c r="AE162" i="15"/>
  <c r="AG162" i="15" s="1"/>
  <c r="AD216" i="10"/>
  <c r="AB211" i="10"/>
  <c r="AB210" i="10" s="1"/>
  <c r="AB209" i="10" s="1"/>
  <c r="L25" i="20"/>
  <c r="BE22" i="11"/>
  <c r="Y161" i="15"/>
  <c r="AA161" i="15" s="1"/>
  <c r="AH161" i="14"/>
  <c r="BP12" i="9"/>
  <c r="BP9" i="9" s="1"/>
  <c r="AR23" i="9"/>
  <c r="AJ135" i="12"/>
  <c r="AI135" i="12"/>
  <c r="AH135" i="12"/>
  <c r="AI174" i="12"/>
  <c r="AH174" i="12"/>
  <c r="AJ174" i="12"/>
  <c r="V177" i="14"/>
  <c r="X177" i="13"/>
  <c r="J12" i="12"/>
  <c r="L12" i="12" s="1"/>
  <c r="V237" i="14"/>
  <c r="V235" i="13"/>
  <c r="V234" i="13" s="1"/>
  <c r="X237" i="13"/>
  <c r="AI207" i="16"/>
  <c r="AH207" i="16"/>
  <c r="AD75" i="10"/>
  <c r="AB69" i="10"/>
  <c r="AB65" i="10" s="1"/>
  <c r="V135" i="14"/>
  <c r="X135" i="13"/>
  <c r="V123" i="13"/>
  <c r="AH228" i="12"/>
  <c r="L105" i="12"/>
  <c r="J104" i="12"/>
  <c r="AH73" i="12"/>
  <c r="AI73" i="12"/>
  <c r="AJ73" i="12"/>
  <c r="G41" i="12"/>
  <c r="I41" i="12" s="1"/>
  <c r="AG124" i="10"/>
  <c r="AH238" i="12"/>
  <c r="AG161" i="10"/>
  <c r="V174" i="14"/>
  <c r="V172" i="13"/>
  <c r="X174" i="13"/>
  <c r="J95" i="13"/>
  <c r="L94" i="12"/>
  <c r="K404" i="22" s="1"/>
  <c r="N95" i="12"/>
  <c r="N94" i="12" s="1"/>
  <c r="AI237" i="12"/>
  <c r="AG80" i="10"/>
  <c r="V238" i="14"/>
  <c r="X238" i="13"/>
  <c r="AJ238" i="13" s="1"/>
  <c r="V188" i="14"/>
  <c r="X188" i="13"/>
  <c r="AW29" i="9"/>
  <c r="AY29" i="9" s="1"/>
  <c r="BP27" i="9"/>
  <c r="B24" i="13"/>
  <c r="P128" i="12"/>
  <c r="P126" i="12" s="1"/>
  <c r="P130" i="12" s="1"/>
  <c r="Q128" i="12"/>
  <c r="Q126" i="12" s="1"/>
  <c r="Q130" i="12" s="1"/>
  <c r="G24" i="9"/>
  <c r="M24" i="8"/>
  <c r="I22" i="8"/>
  <c r="AW7" i="8"/>
  <c r="AY7" i="8" s="1"/>
  <c r="L27" i="9"/>
  <c r="J25" i="9"/>
  <c r="I126" i="6"/>
  <c r="I130" i="6" s="1"/>
  <c r="K1" i="6"/>
  <c r="J5" i="6"/>
  <c r="I17" i="7"/>
  <c r="AR14" i="7"/>
  <c r="G27" i="9"/>
  <c r="I25" i="8"/>
  <c r="G94" i="21" s="1"/>
  <c r="G93" i="22" s="1"/>
  <c r="AW8" i="8"/>
  <c r="AY8" i="8" s="1"/>
  <c r="M27" i="8"/>
  <c r="M25" i="8" s="1"/>
  <c r="G88" i="13"/>
  <c r="M88" i="12"/>
  <c r="M85" i="12" s="1"/>
  <c r="I85" i="12"/>
  <c r="K373" i="21" s="1"/>
  <c r="K372" i="22" s="1"/>
  <c r="AW11" i="12"/>
  <c r="AY11" i="12" s="1"/>
  <c r="AR11" i="12"/>
  <c r="AU11" i="12" s="1"/>
  <c r="J37" i="13"/>
  <c r="L31" i="13"/>
  <c r="M71" i="12"/>
  <c r="F69" i="12"/>
  <c r="J26" i="11"/>
  <c r="N26" i="10"/>
  <c r="F57" i="12"/>
  <c r="M59" i="12"/>
  <c r="G80" i="12"/>
  <c r="E77" i="14"/>
  <c r="E75" i="13"/>
  <c r="F77" i="13"/>
  <c r="E53" i="14"/>
  <c r="E51" i="13"/>
  <c r="F53" i="13"/>
  <c r="G68" i="11"/>
  <c r="I66" i="10"/>
  <c r="M68" i="10"/>
  <c r="M66" i="10" s="1"/>
  <c r="E47" i="14"/>
  <c r="F47" i="13"/>
  <c r="M83" i="12"/>
  <c r="BC11" i="12"/>
  <c r="M26" i="12"/>
  <c r="F25" i="12"/>
  <c r="AQ8" i="12" s="1"/>
  <c r="M65" i="12"/>
  <c r="E71" i="14"/>
  <c r="E69" i="13"/>
  <c r="E59" i="14"/>
  <c r="E57" i="13"/>
  <c r="G74" i="11"/>
  <c r="I72" i="10"/>
  <c r="I280" i="21" s="1"/>
  <c r="I279" i="22" s="1"/>
  <c r="M74" i="10"/>
  <c r="M72" i="10" s="1"/>
  <c r="E14" i="14"/>
  <c r="E10" i="13"/>
  <c r="F14" i="13"/>
  <c r="E65" i="14"/>
  <c r="E63" i="13"/>
  <c r="F65" i="13"/>
  <c r="G52" i="11"/>
  <c r="I51" i="10"/>
  <c r="M52" i="10"/>
  <c r="M51" i="10" s="1"/>
  <c r="M14" i="12"/>
  <c r="N14" i="12"/>
  <c r="G62" i="11"/>
  <c r="I60" i="10"/>
  <c r="I187" i="21" s="1"/>
  <c r="I186" i="22" s="1"/>
  <c r="M62" i="10"/>
  <c r="M60" i="10" s="1"/>
  <c r="D31" i="14"/>
  <c r="M53" i="12"/>
  <c r="G46" i="11"/>
  <c r="I45" i="10"/>
  <c r="BD15" i="10"/>
  <c r="M46" i="10"/>
  <c r="M45" i="10" s="1"/>
  <c r="M47" i="12"/>
  <c r="J71" i="11"/>
  <c r="L69" i="10"/>
  <c r="I249" i="22" s="1"/>
  <c r="N71" i="10"/>
  <c r="N69" i="10" s="1"/>
  <c r="J65" i="11"/>
  <c r="L63" i="10"/>
  <c r="I218" i="22" s="1"/>
  <c r="N65" i="10"/>
  <c r="E83" i="14"/>
  <c r="F83" i="13"/>
  <c r="E26" i="14"/>
  <c r="E25" i="13"/>
  <c r="F26" i="13"/>
  <c r="E24" i="13"/>
  <c r="E22" i="12"/>
  <c r="M10" i="8"/>
  <c r="J24" i="10"/>
  <c r="AX7" i="9"/>
  <c r="AZ7" i="9" s="1"/>
  <c r="L22" i="9"/>
  <c r="H63" i="22" s="1"/>
  <c r="N24" i="9"/>
  <c r="L13" i="9"/>
  <c r="J10" i="9"/>
  <c r="J14" i="15"/>
  <c r="L14" i="15" s="1"/>
  <c r="D24" i="13"/>
  <c r="F24" i="12"/>
  <c r="J15" i="13"/>
  <c r="L15" i="13" s="1"/>
  <c r="N15" i="12"/>
  <c r="AB88" i="10"/>
  <c r="BP31" i="9"/>
  <c r="BJ15" i="9" s="1"/>
  <c r="AI88" i="9"/>
  <c r="AD83" i="9"/>
  <c r="Y237" i="10"/>
  <c r="AA235" i="9"/>
  <c r="AH237" i="9"/>
  <c r="AH235" i="9" s="1"/>
  <c r="AH234" i="9" s="1"/>
  <c r="AH134" i="15"/>
  <c r="AI134" i="15"/>
  <c r="AJ134" i="15"/>
  <c r="I56" i="10"/>
  <c r="V245" i="14"/>
  <c r="X245" i="13"/>
  <c r="L541" i="23" s="1"/>
  <c r="X134" i="16"/>
  <c r="AA159" i="10"/>
  <c r="Y157" i="10"/>
  <c r="Y155" i="10" s="1"/>
  <c r="AA133" i="10"/>
  <c r="AD50" i="10"/>
  <c r="AB49" i="10"/>
  <c r="AB43" i="10" s="1"/>
  <c r="AD107" i="10"/>
  <c r="AB105" i="10"/>
  <c r="AB104" i="10" s="1"/>
  <c r="AG127" i="14"/>
  <c r="AG158" i="14"/>
  <c r="F38" i="14"/>
  <c r="D38" i="15"/>
  <c r="D39" i="16"/>
  <c r="F39" i="16" s="1"/>
  <c r="F39" i="15"/>
  <c r="N38" i="13"/>
  <c r="M38" i="13"/>
  <c r="M39" i="14"/>
  <c r="N39" i="14"/>
  <c r="D40" i="16"/>
  <c r="F40" i="16" s="1"/>
  <c r="F40" i="15"/>
  <c r="M40" i="14"/>
  <c r="N40" i="14"/>
  <c r="AE220" i="10"/>
  <c r="D126" i="7"/>
  <c r="D130" i="7" s="1"/>
  <c r="F126" i="5"/>
  <c r="F130" i="5" s="1"/>
  <c r="E126" i="7"/>
  <c r="E130" i="7" s="1"/>
  <c r="M41" i="11"/>
  <c r="N41" i="11"/>
  <c r="F41" i="12"/>
  <c r="D41" i="13"/>
  <c r="J41" i="13"/>
  <c r="B12" i="15"/>
  <c r="BD7" i="8"/>
  <c r="I12" i="9"/>
  <c r="G10" i="9"/>
  <c r="AG198" i="10"/>
  <c r="I280" i="24" s="1"/>
  <c r="AE255" i="14"/>
  <c r="AG255" i="14" s="1"/>
  <c r="AJ255" i="13"/>
  <c r="AJ224" i="12"/>
  <c r="AE224" i="13"/>
  <c r="AG224" i="13" s="1"/>
  <c r="AJ254" i="13"/>
  <c r="AE254" i="14"/>
  <c r="AG254" i="14" s="1"/>
  <c r="AJ183" i="13"/>
  <c r="AE183" i="14"/>
  <c r="AG183" i="14" s="1"/>
  <c r="AJ236" i="10"/>
  <c r="AE236" i="11"/>
  <c r="AJ229" i="12"/>
  <c r="AE229" i="13"/>
  <c r="AG229" i="13" s="1"/>
  <c r="AE216" i="14"/>
  <c r="AG216" i="14" s="1"/>
  <c r="AJ216" i="13"/>
  <c r="AE180" i="14"/>
  <c r="AE214" i="14"/>
  <c r="AG214" i="14" s="1"/>
  <c r="AE215" i="14"/>
  <c r="AG215" i="14" s="1"/>
  <c r="AE237" i="13"/>
  <c r="AG237" i="13" s="1"/>
  <c r="AJ237" i="12"/>
  <c r="AE251" i="14"/>
  <c r="AG251" i="14" s="1"/>
  <c r="AJ251" i="13"/>
  <c r="AH53" i="16"/>
  <c r="AJ223" i="10"/>
  <c r="AE223" i="11"/>
  <c r="AG222" i="10"/>
  <c r="AJ228" i="10"/>
  <c r="AE228" i="11"/>
  <c r="AG227" i="10"/>
  <c r="AG181" i="10"/>
  <c r="AJ182" i="13"/>
  <c r="AE182" i="14"/>
  <c r="AG182" i="14" s="1"/>
  <c r="AS13" i="9"/>
  <c r="AV13" i="9" s="1"/>
  <c r="AX13" i="9"/>
  <c r="AE253" i="14"/>
  <c r="AG253" i="14" s="1"/>
  <c r="AJ253" i="13"/>
  <c r="AR13" i="12"/>
  <c r="AU13" i="12" s="1"/>
  <c r="AW13" i="12"/>
  <c r="AY13" i="12" s="1"/>
  <c r="AE225" i="14"/>
  <c r="AG225" i="14" s="1"/>
  <c r="AJ203" i="13"/>
  <c r="AE203" i="14"/>
  <c r="AG203" i="14" s="1"/>
  <c r="AE204" i="14"/>
  <c r="AG204" i="14" s="1"/>
  <c r="AJ240" i="13"/>
  <c r="AE240" i="14"/>
  <c r="AG240" i="14" s="1"/>
  <c r="AE238" i="14"/>
  <c r="AG238" i="14" s="1"/>
  <c r="AJ248" i="13"/>
  <c r="AE248" i="14"/>
  <c r="AG248" i="14" s="1"/>
  <c r="AE188" i="11"/>
  <c r="AJ188" i="10"/>
  <c r="AJ250" i="13"/>
  <c r="AE250" i="14"/>
  <c r="AG250" i="14" s="1"/>
  <c r="AE191" i="14"/>
  <c r="AG191" i="14" s="1"/>
  <c r="AJ191" i="13"/>
  <c r="G30" i="10"/>
  <c r="M30" i="9"/>
  <c r="M29" i="9" s="1"/>
  <c r="I29" i="9"/>
  <c r="AG186" i="10"/>
  <c r="G23" i="10"/>
  <c r="BD12" i="9"/>
  <c r="M23" i="9"/>
  <c r="AJ256" i="13"/>
  <c r="AE256" i="14"/>
  <c r="AG256" i="14" s="1"/>
  <c r="AJ213" i="13"/>
  <c r="AE213" i="14"/>
  <c r="AG213" i="14" s="1"/>
  <c r="AJ252" i="13"/>
  <c r="AE252" i="14"/>
  <c r="AG252" i="14" s="1"/>
  <c r="AE207" i="15"/>
  <c r="AG207" i="15" s="1"/>
  <c r="AJ207" i="14"/>
  <c r="AE190" i="14"/>
  <c r="AG190" i="14" s="1"/>
  <c r="K435" i="24" l="1"/>
  <c r="AE217" i="13"/>
  <c r="AG217" i="13" s="1"/>
  <c r="AJ217" i="12"/>
  <c r="BC21" i="11"/>
  <c r="BE21" i="13"/>
  <c r="E128" i="12"/>
  <c r="D128" i="12"/>
  <c r="Y196" i="9"/>
  <c r="Y195" i="9" s="1"/>
  <c r="Y193" i="9" s="1"/>
  <c r="Y10" i="8"/>
  <c r="Y8" i="8" s="1"/>
  <c r="AC1" i="6"/>
  <c r="AB196" i="9"/>
  <c r="AB195" i="9" s="1"/>
  <c r="AB193" i="9" s="1"/>
  <c r="AI246" i="12"/>
  <c r="K575" i="23"/>
  <c r="K558" i="24" s="1"/>
  <c r="AB246" i="13"/>
  <c r="AD246" i="13" s="1"/>
  <c r="AB245" i="13"/>
  <c r="AD245" i="13" s="1"/>
  <c r="AI245" i="13" s="1"/>
  <c r="K543" i="23"/>
  <c r="K527" i="24" s="1"/>
  <c r="H417" i="23"/>
  <c r="H403" i="24" s="1"/>
  <c r="AB206" i="10"/>
  <c r="AI206" i="9"/>
  <c r="AI205" i="9" s="1"/>
  <c r="AD205" i="9"/>
  <c r="AD8" i="7"/>
  <c r="F33" i="23" s="1"/>
  <c r="F31" i="24" s="1"/>
  <c r="AB201" i="13"/>
  <c r="AD201" i="13" s="1"/>
  <c r="K385" i="23"/>
  <c r="K372" i="24" s="1"/>
  <c r="AB200" i="13"/>
  <c r="AD200" i="13" s="1"/>
  <c r="K353" i="23"/>
  <c r="K341" i="24" s="1"/>
  <c r="AW28" i="7"/>
  <c r="AY28" i="7" s="1"/>
  <c r="AU28" i="7"/>
  <c r="AB199" i="10"/>
  <c r="H321" i="23"/>
  <c r="H310" i="24" s="1"/>
  <c r="AI199" i="9"/>
  <c r="AI197" i="9" s="1"/>
  <c r="AD197" i="9"/>
  <c r="BP28" i="8"/>
  <c r="BP25" i="8" s="1"/>
  <c r="BJ12" i="8" s="1"/>
  <c r="AD195" i="8"/>
  <c r="AB151" i="13"/>
  <c r="AD151" i="13" s="1"/>
  <c r="K97" i="23"/>
  <c r="K93" i="24" s="1"/>
  <c r="AI148" i="12"/>
  <c r="AB148" i="13"/>
  <c r="AD148" i="13" s="1"/>
  <c r="K225" i="23"/>
  <c r="K217" i="24" s="1"/>
  <c r="BP18" i="12"/>
  <c r="AI83" i="9"/>
  <c r="AG193" i="8"/>
  <c r="AR27" i="8"/>
  <c r="AW27" i="8" s="1"/>
  <c r="AY27" i="8" s="1"/>
  <c r="G257" i="23"/>
  <c r="G248" i="24" s="1"/>
  <c r="AD112" i="8"/>
  <c r="AD110" i="8" s="1"/>
  <c r="AR26" i="8" s="1"/>
  <c r="AU26" i="8" s="1"/>
  <c r="G161" i="23"/>
  <c r="G155" i="24" s="1"/>
  <c r="AH110" i="8"/>
  <c r="AD102" i="12"/>
  <c r="AG102" i="12"/>
  <c r="AA102" i="12"/>
  <c r="W102" i="16"/>
  <c r="V102" i="16"/>
  <c r="X102" i="15"/>
  <c r="J128" i="9"/>
  <c r="V16" i="12"/>
  <c r="AW9" i="9"/>
  <c r="AQ23" i="10"/>
  <c r="F128" i="11"/>
  <c r="I287" i="23"/>
  <c r="G128" i="9"/>
  <c r="BO24" i="8"/>
  <c r="BO22" i="8" s="1"/>
  <c r="BI11" i="8" s="1"/>
  <c r="G256" i="23"/>
  <c r="U1" i="7"/>
  <c r="F32" i="23"/>
  <c r="K342" i="24"/>
  <c r="AE200" i="13"/>
  <c r="AG200" i="13" s="1"/>
  <c r="Y245" i="13"/>
  <c r="AA245" i="13" s="1"/>
  <c r="AH245" i="13" s="1"/>
  <c r="K542" i="23"/>
  <c r="K352" i="23"/>
  <c r="Y200" i="13"/>
  <c r="AA200" i="13" s="1"/>
  <c r="L352" i="23" s="1"/>
  <c r="AA195" i="8"/>
  <c r="AA193" i="8" s="1"/>
  <c r="BO28" i="8"/>
  <c r="BO25" i="8" s="1"/>
  <c r="BI12" i="8" s="1"/>
  <c r="Y201" i="13"/>
  <c r="AA201" i="13" s="1"/>
  <c r="K384" i="23"/>
  <c r="AR15" i="12"/>
  <c r="AW15" i="12" s="1"/>
  <c r="K435" i="21"/>
  <c r="K434" i="22" s="1"/>
  <c r="AG10" i="7"/>
  <c r="AG8" i="7" s="1"/>
  <c r="F32" i="24" s="1"/>
  <c r="F63" i="24"/>
  <c r="BO30" i="9"/>
  <c r="BI14" i="9" s="1"/>
  <c r="H479" i="23"/>
  <c r="H465" i="24" s="1"/>
  <c r="U1" i="6"/>
  <c r="E31" i="23"/>
  <c r="F31" i="23" s="1"/>
  <c r="K559" i="24"/>
  <c r="AE246" i="13"/>
  <c r="AG246" i="13" s="1"/>
  <c r="AJ246" i="12"/>
  <c r="K509" i="23"/>
  <c r="J122" i="14"/>
  <c r="N122" i="13"/>
  <c r="Y148" i="13"/>
  <c r="AA148" i="13" s="1"/>
  <c r="K224" i="23"/>
  <c r="BO18" i="12"/>
  <c r="AH148" i="12"/>
  <c r="Y236" i="13"/>
  <c r="AA236" i="13" s="1"/>
  <c r="K510" i="23"/>
  <c r="K311" i="24"/>
  <c r="AJ199" i="12"/>
  <c r="AE199" i="13"/>
  <c r="AG199" i="13" s="1"/>
  <c r="AG112" i="8"/>
  <c r="AG110" i="8" s="1"/>
  <c r="AS26" i="8" s="1"/>
  <c r="AX26" i="8" s="1"/>
  <c r="AZ26" i="8" s="1"/>
  <c r="G156" i="24"/>
  <c r="N81" i="8"/>
  <c r="N128" i="8"/>
  <c r="K373" i="24"/>
  <c r="AE201" i="13"/>
  <c r="AG201" i="13" s="1"/>
  <c r="Y199" i="10"/>
  <c r="H320" i="23"/>
  <c r="AA197" i="9"/>
  <c r="AH199" i="9"/>
  <c r="AH197" i="9" s="1"/>
  <c r="G38" i="16"/>
  <c r="I38" i="16" s="1"/>
  <c r="O125" i="21" s="1"/>
  <c r="O124" i="22" s="1"/>
  <c r="N125" i="21"/>
  <c r="N124" i="22" s="1"/>
  <c r="Y206" i="10"/>
  <c r="H416" i="23"/>
  <c r="AA205" i="9"/>
  <c r="AH206" i="9"/>
  <c r="AH205" i="9" s="1"/>
  <c r="J159" i="23"/>
  <c r="Y117" i="10"/>
  <c r="H128" i="23"/>
  <c r="AH117" i="9"/>
  <c r="AH114" i="9" s="1"/>
  <c r="AA114" i="9"/>
  <c r="G122" i="14"/>
  <c r="M122" i="13"/>
  <c r="M22" i="8"/>
  <c r="M21" i="8" s="1"/>
  <c r="M19" i="8" s="1"/>
  <c r="M17" i="8" s="1"/>
  <c r="M8" i="8" s="1"/>
  <c r="M128" i="8"/>
  <c r="AH245" i="12"/>
  <c r="AR7" i="8"/>
  <c r="AU7" i="8" s="1"/>
  <c r="G63" i="21"/>
  <c r="G62" i="22" s="1"/>
  <c r="AQ30" i="9"/>
  <c r="AS27" i="8"/>
  <c r="AX27" i="8" s="1"/>
  <c r="AZ27" i="8" s="1"/>
  <c r="G249" i="24"/>
  <c r="BN20" i="11"/>
  <c r="J191" i="23"/>
  <c r="Y112" i="9"/>
  <c r="X10" i="8"/>
  <c r="X8" i="8" s="1"/>
  <c r="G63" i="23"/>
  <c r="J351" i="23"/>
  <c r="K574" i="23"/>
  <c r="Y246" i="13"/>
  <c r="AA246" i="13" s="1"/>
  <c r="AH246" i="12"/>
  <c r="Y217" i="10"/>
  <c r="H448" i="23"/>
  <c r="H434" i="24" s="1"/>
  <c r="AH217" i="9"/>
  <c r="AH211" i="9" s="1"/>
  <c r="AH210" i="9" s="1"/>
  <c r="AH209" i="9" s="1"/>
  <c r="AA211" i="9"/>
  <c r="AA210" i="9" s="1"/>
  <c r="AA209" i="9" s="1"/>
  <c r="BO27" i="9" s="1"/>
  <c r="AG148" i="10"/>
  <c r="AE147" i="10"/>
  <c r="H478" i="23"/>
  <c r="Y151" i="13"/>
  <c r="AA151" i="13" s="1"/>
  <c r="K96" i="23"/>
  <c r="K528" i="24"/>
  <c r="AE245" i="13"/>
  <c r="AG245" i="13" s="1"/>
  <c r="AJ245" i="13" s="1"/>
  <c r="AE117" i="13"/>
  <c r="AG117" i="13" s="1"/>
  <c r="K125" i="24"/>
  <c r="AJ117" i="12"/>
  <c r="J38" i="16"/>
  <c r="L38" i="16" s="1"/>
  <c r="O125" i="22" s="1"/>
  <c r="N125" i="22"/>
  <c r="B8" i="14"/>
  <c r="K128" i="13"/>
  <c r="H128" i="13"/>
  <c r="H126" i="13" s="1"/>
  <c r="H130" i="13" s="1"/>
  <c r="C128" i="13"/>
  <c r="AU9" i="8"/>
  <c r="M80" i="11"/>
  <c r="AE196" i="9"/>
  <c r="AE195" i="9" s="1"/>
  <c r="AE193" i="9" s="1"/>
  <c r="AI16" i="10"/>
  <c r="V197" i="12"/>
  <c r="V196" i="12" s="1"/>
  <c r="V195" i="12" s="1"/>
  <c r="V193" i="12" s="1"/>
  <c r="AQ14" i="8"/>
  <c r="AY14" i="8" s="1"/>
  <c r="AI8" i="7"/>
  <c r="AI12" i="8"/>
  <c r="AQ9" i="9"/>
  <c r="AV27" i="8"/>
  <c r="X170" i="10"/>
  <c r="BN24" i="10" s="1"/>
  <c r="BN22" i="10" s="1"/>
  <c r="BH11" i="10" s="1"/>
  <c r="AJ8" i="7"/>
  <c r="AD258" i="7"/>
  <c r="BP33" i="7" s="1"/>
  <c r="AH8" i="7"/>
  <c r="AH70" i="14"/>
  <c r="BN12" i="10"/>
  <c r="BN9" i="10" s="1"/>
  <c r="BC7" i="10"/>
  <c r="F10" i="11"/>
  <c r="AQ16" i="11" s="1"/>
  <c r="X197" i="11"/>
  <c r="X196" i="11" s="1"/>
  <c r="X195" i="11" s="1"/>
  <c r="X16" i="11"/>
  <c r="E21" i="11"/>
  <c r="E19" i="11" s="1"/>
  <c r="E17" i="11" s="1"/>
  <c r="E8" i="11" s="1"/>
  <c r="V95" i="15"/>
  <c r="X95" i="14"/>
  <c r="AJ239" i="11"/>
  <c r="AE239" i="12"/>
  <c r="AG239" i="12" s="1"/>
  <c r="AD117" i="10"/>
  <c r="I129" i="23" s="1"/>
  <c r="I124" i="24" s="1"/>
  <c r="AB114" i="10"/>
  <c r="F51" i="12"/>
  <c r="W258" i="10"/>
  <c r="Y68" i="15"/>
  <c r="AA68" i="15" s="1"/>
  <c r="AH68" i="14"/>
  <c r="AD236" i="10"/>
  <c r="I511" i="23" s="1"/>
  <c r="I496" i="24" s="1"/>
  <c r="AB235" i="10"/>
  <c r="AB234" i="10" s="1"/>
  <c r="AI200" i="11"/>
  <c r="AH200" i="11"/>
  <c r="AJ200" i="11"/>
  <c r="AI19" i="11"/>
  <c r="AH19" i="11"/>
  <c r="AJ19" i="11"/>
  <c r="AJ179" i="11"/>
  <c r="AI179" i="11"/>
  <c r="AH179" i="11"/>
  <c r="W70" i="16"/>
  <c r="X70" i="15"/>
  <c r="AI70" i="15" s="1"/>
  <c r="W69" i="15"/>
  <c r="W65" i="15" s="1"/>
  <c r="V200" i="13"/>
  <c r="X200" i="12"/>
  <c r="V19" i="13"/>
  <c r="X19" i="12"/>
  <c r="E82" i="13"/>
  <c r="E81" i="12"/>
  <c r="V179" i="13"/>
  <c r="X179" i="12"/>
  <c r="X176" i="12" s="1"/>
  <c r="V176" i="12"/>
  <c r="AJ206" i="9"/>
  <c r="AJ205" i="9" s="1"/>
  <c r="AE206" i="10"/>
  <c r="AG205" i="9"/>
  <c r="AJ95" i="13"/>
  <c r="AI95" i="13"/>
  <c r="AB145" i="9"/>
  <c r="X63" i="10"/>
  <c r="AA258" i="7"/>
  <c r="BO33" i="7" s="1"/>
  <c r="AU24" i="8"/>
  <c r="V12" i="10"/>
  <c r="V10" i="10" s="1"/>
  <c r="V8" i="10" s="1"/>
  <c r="AZ9" i="8"/>
  <c r="AI110" i="8"/>
  <c r="AH220" i="9"/>
  <c r="BP24" i="8"/>
  <c r="BP22" i="8" s="1"/>
  <c r="BJ11" i="8" s="1"/>
  <c r="AE8" i="8"/>
  <c r="D82" i="13"/>
  <c r="F82" i="12"/>
  <c r="D81" i="12"/>
  <c r="V204" i="13"/>
  <c r="X204" i="12"/>
  <c r="W236" i="14"/>
  <c r="X236" i="13"/>
  <c r="X235" i="13" s="1"/>
  <c r="X234" i="13" s="1"/>
  <c r="AI78" i="11"/>
  <c r="AH78" i="11"/>
  <c r="AJ78" i="11"/>
  <c r="X69" i="11"/>
  <c r="X65" i="11" s="1"/>
  <c r="AE22" i="12"/>
  <c r="AG22" i="12" s="1"/>
  <c r="AJ22" i="11"/>
  <c r="D13" i="13"/>
  <c r="F13" i="12"/>
  <c r="M13" i="12" s="1"/>
  <c r="AI38" i="11"/>
  <c r="AJ38" i="11"/>
  <c r="AJ35" i="11" s="1"/>
  <c r="AH38" i="11"/>
  <c r="V78" i="13"/>
  <c r="X78" i="12"/>
  <c r="V69" i="12"/>
  <c r="V65" i="12" s="1"/>
  <c r="AI24" i="11"/>
  <c r="AJ24" i="11"/>
  <c r="AH24" i="11"/>
  <c r="AI84" i="12"/>
  <c r="AH84" i="12"/>
  <c r="AJ84" i="12"/>
  <c r="D44" i="13"/>
  <c r="F44" i="12"/>
  <c r="F42" i="12" s="1"/>
  <c r="AQ10" i="12" s="1"/>
  <c r="V38" i="13"/>
  <c r="V35" i="13" s="1"/>
  <c r="X38" i="12"/>
  <c r="X35" i="12" s="1"/>
  <c r="AJ107" i="11"/>
  <c r="AH107" i="11"/>
  <c r="X105" i="11"/>
  <c r="X104" i="11" s="1"/>
  <c r="F74" i="13"/>
  <c r="F72" i="13" s="1"/>
  <c r="D74" i="14"/>
  <c r="W193" i="13"/>
  <c r="BO13" i="8"/>
  <c r="BI8" i="8" s="1"/>
  <c r="W24" i="13"/>
  <c r="W20" i="13" s="1"/>
  <c r="W16" i="13" s="1"/>
  <c r="X24" i="12"/>
  <c r="X20" i="12" s="1"/>
  <c r="N82" i="11"/>
  <c r="F81" i="11"/>
  <c r="W84" i="14"/>
  <c r="W83" i="14" s="1"/>
  <c r="X84" i="13"/>
  <c r="AI204" i="11"/>
  <c r="AH204" i="11"/>
  <c r="AJ204" i="11"/>
  <c r="AH236" i="12"/>
  <c r="E46" i="13"/>
  <c r="E45" i="12"/>
  <c r="V107" i="13"/>
  <c r="X107" i="12"/>
  <c r="V105" i="12"/>
  <c r="V104" i="12" s="1"/>
  <c r="D56" i="13"/>
  <c r="F56" i="12"/>
  <c r="F54" i="12" s="1"/>
  <c r="AH180" i="12"/>
  <c r="AJ180" i="12"/>
  <c r="D68" i="13"/>
  <c r="D66" i="12"/>
  <c r="F68" i="12"/>
  <c r="F66" i="12" s="1"/>
  <c r="G28" i="9"/>
  <c r="V180" i="14"/>
  <c r="X180" i="13"/>
  <c r="E32" i="13"/>
  <c r="F33" i="13"/>
  <c r="F32" i="13" s="1"/>
  <c r="E33" i="14"/>
  <c r="AJ222" i="10"/>
  <c r="AS9" i="8"/>
  <c r="AV9" i="8" s="1"/>
  <c r="D58" i="16"/>
  <c r="F58" i="16" s="1"/>
  <c r="N58" i="16" s="1"/>
  <c r="F58" i="15"/>
  <c r="N58" i="15" s="1"/>
  <c r="AJ37" i="13"/>
  <c r="AI37" i="13"/>
  <c r="V124" i="15"/>
  <c r="X124" i="14"/>
  <c r="AH124" i="14" s="1"/>
  <c r="AJ227" i="10"/>
  <c r="N21" i="8"/>
  <c r="N19" i="8" s="1"/>
  <c r="N17" i="8" s="1"/>
  <c r="N8" i="8" s="1"/>
  <c r="V37" i="15"/>
  <c r="X37" i="14"/>
  <c r="D37" i="13"/>
  <c r="F37" i="12"/>
  <c r="N37" i="12" s="1"/>
  <c r="D54" i="12"/>
  <c r="AB258" i="8"/>
  <c r="L21" i="8"/>
  <c r="L19" i="8" s="1"/>
  <c r="L17" i="8" s="1"/>
  <c r="X14" i="10"/>
  <c r="AB8" i="8"/>
  <c r="BP17" i="8"/>
  <c r="BP15" i="8" s="1"/>
  <c r="BJ10" i="8" s="1"/>
  <c r="J81" i="9"/>
  <c r="L83" i="9"/>
  <c r="AB150" i="10"/>
  <c r="AD149" i="9"/>
  <c r="AD147" i="9" s="1"/>
  <c r="BP16" i="9" s="1"/>
  <c r="AI150" i="9"/>
  <c r="AI149" i="9" s="1"/>
  <c r="AI147" i="9" s="1"/>
  <c r="J43" i="10"/>
  <c r="L42" i="9"/>
  <c r="AX10" i="9"/>
  <c r="AZ10" i="9" s="1"/>
  <c r="N43" i="9"/>
  <c r="N42" i="9" s="1"/>
  <c r="L53" i="10"/>
  <c r="J51" i="10"/>
  <c r="D80" i="13"/>
  <c r="D78" i="13" s="1"/>
  <c r="F78" i="13" s="1"/>
  <c r="F80" i="12"/>
  <c r="F62" i="12"/>
  <c r="F60" i="12" s="1"/>
  <c r="E62" i="13"/>
  <c r="E60" i="12"/>
  <c r="AG142" i="11"/>
  <c r="AE141" i="11"/>
  <c r="AA60" i="9"/>
  <c r="Y58" i="9"/>
  <c r="Y57" i="9" s="1"/>
  <c r="Y14" i="9" s="1"/>
  <c r="L59" i="9"/>
  <c r="J57" i="9"/>
  <c r="X220" i="10"/>
  <c r="BN30" i="10" s="1"/>
  <c r="BH14" i="10" s="1"/>
  <c r="AI60" i="11"/>
  <c r="AI58" i="11" s="1"/>
  <c r="AI57" i="11" s="1"/>
  <c r="AJ60" i="11"/>
  <c r="X58" i="11"/>
  <c r="X57" i="11" s="1"/>
  <c r="AB228" i="11"/>
  <c r="AD227" i="10"/>
  <c r="AD220" i="10" s="1"/>
  <c r="BP30" i="10" s="1"/>
  <c r="BJ14" i="10" s="1"/>
  <c r="AI228" i="10"/>
  <c r="AI227" i="10" s="1"/>
  <c r="AI220" i="10" s="1"/>
  <c r="AB190" i="10"/>
  <c r="AD187" i="9"/>
  <c r="AD185" i="9" s="1"/>
  <c r="AI190" i="9"/>
  <c r="AI187" i="9" s="1"/>
  <c r="AI185" i="9" s="1"/>
  <c r="L61" i="9"/>
  <c r="J60" i="9"/>
  <c r="L47" i="9"/>
  <c r="J45" i="9"/>
  <c r="J67" i="10"/>
  <c r="N67" i="9"/>
  <c r="N66" i="9" s="1"/>
  <c r="L66" i="9"/>
  <c r="L77" i="9"/>
  <c r="J75" i="9"/>
  <c r="AD173" i="9"/>
  <c r="AB172" i="9"/>
  <c r="AB170" i="9" s="1"/>
  <c r="Y126" i="10"/>
  <c r="BO19" i="9"/>
  <c r="AH126" i="9"/>
  <c r="AH123" i="9" s="1"/>
  <c r="AA123" i="9"/>
  <c r="H160" i="23" s="1"/>
  <c r="W60" i="16"/>
  <c r="W58" i="16" s="1"/>
  <c r="W57" i="16" s="1"/>
  <c r="W58" i="15"/>
  <c r="W57" i="15" s="1"/>
  <c r="M37" i="9"/>
  <c r="M35" i="9" s="1"/>
  <c r="G37" i="10"/>
  <c r="I35" i="9"/>
  <c r="AI230" i="11"/>
  <c r="AJ230" i="11"/>
  <c r="X227" i="11"/>
  <c r="J73" i="10"/>
  <c r="L72" i="9"/>
  <c r="H280" i="22" s="1"/>
  <c r="N73" i="9"/>
  <c r="N72" i="9" s="1"/>
  <c r="J32" i="9"/>
  <c r="J28" i="9" s="1"/>
  <c r="L33" i="9"/>
  <c r="BP13" i="8"/>
  <c r="BJ8" i="8" s="1"/>
  <c r="AR25" i="8"/>
  <c r="AD63" i="8"/>
  <c r="AD12" i="8" s="1"/>
  <c r="G65" i="23" s="1"/>
  <c r="G62" i="24" s="1"/>
  <c r="AD124" i="9"/>
  <c r="AB123" i="9"/>
  <c r="AB112" i="9" s="1"/>
  <c r="AU16" i="8"/>
  <c r="V14" i="11"/>
  <c r="X12" i="9"/>
  <c r="X60" i="12"/>
  <c r="V58" i="12"/>
  <c r="V57" i="12" s="1"/>
  <c r="V60" i="13"/>
  <c r="L49" i="9"/>
  <c r="J48" i="9"/>
  <c r="L55" i="10"/>
  <c r="J54" i="10"/>
  <c r="W230" i="13"/>
  <c r="X230" i="12"/>
  <c r="W227" i="12"/>
  <c r="W220" i="12" s="1"/>
  <c r="E68" i="14"/>
  <c r="E66" i="13"/>
  <c r="AD97" i="9"/>
  <c r="AB96" i="9"/>
  <c r="AB90" i="9" s="1"/>
  <c r="AB63" i="9" s="1"/>
  <c r="AB12" i="9" s="1"/>
  <c r="AB142" i="10"/>
  <c r="AD141" i="9"/>
  <c r="AI142" i="9"/>
  <c r="AI141" i="9" s="1"/>
  <c r="D62" i="13"/>
  <c r="D60" i="12"/>
  <c r="E42" i="15"/>
  <c r="E44" i="16"/>
  <c r="AA99" i="10"/>
  <c r="Y96" i="10"/>
  <c r="Y90" i="10" s="1"/>
  <c r="W189" i="16"/>
  <c r="X189" i="15"/>
  <c r="W187" i="15"/>
  <c r="W185" i="15" s="1"/>
  <c r="N31" i="11"/>
  <c r="M31" i="11"/>
  <c r="AH190" i="11"/>
  <c r="AJ190" i="11"/>
  <c r="X187" i="11"/>
  <c r="X185" i="11" s="1"/>
  <c r="X170" i="11" s="1"/>
  <c r="AQ27" i="11" s="1"/>
  <c r="X225" i="12"/>
  <c r="V225" i="13"/>
  <c r="V222" i="12"/>
  <c r="V220" i="12" s="1"/>
  <c r="AA230" i="10"/>
  <c r="BO31" i="10" s="1"/>
  <c r="Y227" i="10"/>
  <c r="Y220" i="10" s="1"/>
  <c r="W173" i="14"/>
  <c r="X173" i="13"/>
  <c r="X172" i="13" s="1"/>
  <c r="W172" i="13"/>
  <c r="W170" i="13" s="1"/>
  <c r="AI106" i="15"/>
  <c r="G64" i="12"/>
  <c r="I63" i="11"/>
  <c r="J218" i="21" s="1"/>
  <c r="J217" i="22" s="1"/>
  <c r="BD14" i="11"/>
  <c r="BO16" i="8"/>
  <c r="BO15" i="8" s="1"/>
  <c r="BI10" i="8" s="1"/>
  <c r="AA145" i="8"/>
  <c r="AA110" i="8" s="1"/>
  <c r="E37" i="14"/>
  <c r="E35" i="13"/>
  <c r="V190" i="13"/>
  <c r="X190" i="12"/>
  <c r="V187" i="12"/>
  <c r="V185" i="12" s="1"/>
  <c r="AI225" i="11"/>
  <c r="AH225" i="11"/>
  <c r="AJ225" i="11"/>
  <c r="X222" i="11"/>
  <c r="BN31" i="11"/>
  <c r="BH15" i="11" s="1"/>
  <c r="G33" i="10"/>
  <c r="I32" i="9"/>
  <c r="M33" i="9"/>
  <c r="M32" i="9" s="1"/>
  <c r="G77" i="11"/>
  <c r="I75" i="10"/>
  <c r="I311" i="21" s="1"/>
  <c r="I310" i="22" s="1"/>
  <c r="M77" i="10"/>
  <c r="M75" i="10" s="1"/>
  <c r="G82" i="11"/>
  <c r="I81" i="10"/>
  <c r="M82" i="10"/>
  <c r="M81" i="10" s="1"/>
  <c r="W105" i="16"/>
  <c r="W104" i="16" s="1"/>
  <c r="X106" i="16"/>
  <c r="AA150" i="9"/>
  <c r="Y149" i="9"/>
  <c r="Y147" i="9" s="1"/>
  <c r="Y145" i="9" s="1"/>
  <c r="G58" i="10"/>
  <c r="I57" i="9"/>
  <c r="M58" i="9"/>
  <c r="M57" i="9" s="1"/>
  <c r="E31" i="13"/>
  <c r="E29" i="12"/>
  <c r="E28" i="12" s="1"/>
  <c r="F31" i="12"/>
  <c r="Y178" i="11"/>
  <c r="AA176" i="10"/>
  <c r="AH178" i="10"/>
  <c r="AH176" i="10" s="1"/>
  <c r="AA173" i="9"/>
  <c r="Y172" i="9"/>
  <c r="Y170" i="9" s="1"/>
  <c r="G70" i="12"/>
  <c r="I69" i="11"/>
  <c r="J249" i="21" s="1"/>
  <c r="J248" i="22" s="1"/>
  <c r="M70" i="11"/>
  <c r="M69" i="11" s="1"/>
  <c r="I76" i="12"/>
  <c r="N12" i="11"/>
  <c r="AA45" i="10"/>
  <c r="Y44" i="10"/>
  <c r="Y43" i="10" s="1"/>
  <c r="AI189" i="14"/>
  <c r="AH189" i="14"/>
  <c r="AA116" i="11"/>
  <c r="N62" i="10"/>
  <c r="J62" i="11"/>
  <c r="J50" i="11"/>
  <c r="N50" i="10"/>
  <c r="Y106" i="10"/>
  <c r="AA105" i="9"/>
  <c r="AA104" i="9" s="1"/>
  <c r="AH106" i="9"/>
  <c r="AH105" i="9" s="1"/>
  <c r="AH104" i="9" s="1"/>
  <c r="Y212" i="11"/>
  <c r="AH212" i="10"/>
  <c r="BO26" i="10"/>
  <c r="N63" i="10"/>
  <c r="BC10" i="10"/>
  <c r="BC9" i="10" s="1"/>
  <c r="BC8" i="10" s="1"/>
  <c r="AV16" i="8"/>
  <c r="V258" i="9"/>
  <c r="AX30" i="7"/>
  <c r="AZ30" i="7" s="1"/>
  <c r="AV30" i="7"/>
  <c r="AX28" i="8"/>
  <c r="AZ28" i="8" s="1"/>
  <c r="AV28" i="8"/>
  <c r="AX23" i="8"/>
  <c r="AZ23" i="8" s="1"/>
  <c r="AV23" i="8"/>
  <c r="AW22" i="15"/>
  <c r="AY22" i="15" s="1"/>
  <c r="AU22" i="15"/>
  <c r="AX25" i="7"/>
  <c r="AZ25" i="7" s="1"/>
  <c r="AV25" i="7"/>
  <c r="V90" i="12"/>
  <c r="E79" i="15"/>
  <c r="E78" i="14"/>
  <c r="AA115" i="13"/>
  <c r="F61" i="14"/>
  <c r="D61" i="15"/>
  <c r="W141" i="14"/>
  <c r="W143" i="15"/>
  <c r="X143" i="14"/>
  <c r="X198" i="14"/>
  <c r="W197" i="14"/>
  <c r="W196" i="14" s="1"/>
  <c r="W195" i="14" s="1"/>
  <c r="W198" i="15"/>
  <c r="AI215" i="13"/>
  <c r="AA215" i="13"/>
  <c r="Y143" i="11"/>
  <c r="AA141" i="10"/>
  <c r="AH143" i="10"/>
  <c r="AH141" i="10" s="1"/>
  <c r="X229" i="16"/>
  <c r="AJ215" i="13"/>
  <c r="AA47" i="13"/>
  <c r="G44" i="11"/>
  <c r="I42" i="10"/>
  <c r="AW10" i="10"/>
  <c r="AY10" i="10" s="1"/>
  <c r="M44" i="10"/>
  <c r="M42" i="10" s="1"/>
  <c r="M50" i="10"/>
  <c r="M48" i="10" s="1"/>
  <c r="I48" i="10"/>
  <c r="G50" i="11"/>
  <c r="M61" i="13"/>
  <c r="F73" i="14"/>
  <c r="D73" i="15"/>
  <c r="Y93" i="11"/>
  <c r="AA91" i="10"/>
  <c r="AH93" i="10"/>
  <c r="AH91" i="10" s="1"/>
  <c r="AI143" i="13"/>
  <c r="E55" i="15"/>
  <c r="E54" i="14"/>
  <c r="W63" i="13"/>
  <c r="AA59" i="13"/>
  <c r="W177" i="15"/>
  <c r="W176" i="14"/>
  <c r="M34" i="16"/>
  <c r="Y223" i="11"/>
  <c r="AA222" i="10"/>
  <c r="AH223" i="10"/>
  <c r="AH222" i="10" s="1"/>
  <c r="AG173" i="11"/>
  <c r="AE172" i="11"/>
  <c r="E73" i="15"/>
  <c r="E72" i="14"/>
  <c r="X115" i="14"/>
  <c r="W115" i="15"/>
  <c r="W114" i="14"/>
  <c r="AJ71" i="12"/>
  <c r="AI71" i="12"/>
  <c r="M73" i="13"/>
  <c r="W222" i="14"/>
  <c r="W223" i="15"/>
  <c r="AI86" i="13"/>
  <c r="AH86" i="13"/>
  <c r="V223" i="15"/>
  <c r="X223" i="14"/>
  <c r="Y52" i="11"/>
  <c r="AA49" i="10"/>
  <c r="AH52" i="10"/>
  <c r="AH49" i="10" s="1"/>
  <c r="X93" i="14"/>
  <c r="W93" i="15"/>
  <c r="W91" i="14"/>
  <c r="W90" i="14" s="1"/>
  <c r="AA177" i="13"/>
  <c r="AH177" i="13" s="1"/>
  <c r="V110" i="11"/>
  <c r="AD143" i="14"/>
  <c r="Y188" i="11"/>
  <c r="AA187" i="10"/>
  <c r="AA185" i="10" s="1"/>
  <c r="AH188" i="10"/>
  <c r="AH187" i="10" s="1"/>
  <c r="AH185" i="10" s="1"/>
  <c r="AI115" i="13"/>
  <c r="AA229" i="13"/>
  <c r="E49" i="15"/>
  <c r="E48" i="14"/>
  <c r="V71" i="14"/>
  <c r="X71" i="13"/>
  <c r="W238" i="15"/>
  <c r="BN26" i="13"/>
  <c r="AH198" i="13"/>
  <c r="W86" i="15"/>
  <c r="X86" i="14"/>
  <c r="W215" i="15"/>
  <c r="W211" i="14"/>
  <c r="W210" i="14" s="1"/>
  <c r="W209" i="14" s="1"/>
  <c r="X215" i="14"/>
  <c r="AJ215" i="14" s="1"/>
  <c r="D55" i="14"/>
  <c r="F55" i="13"/>
  <c r="AI93" i="13"/>
  <c r="AJ232" i="8"/>
  <c r="V63" i="11"/>
  <c r="AJ90" i="8"/>
  <c r="AJ63" i="8" s="1"/>
  <c r="AJ12" i="8" s="1"/>
  <c r="AJ10" i="8" s="1"/>
  <c r="V145" i="12"/>
  <c r="D28" i="11"/>
  <c r="D21" i="11" s="1"/>
  <c r="D19" i="11" s="1"/>
  <c r="D17" i="11" s="1"/>
  <c r="D8" i="11" s="1"/>
  <c r="V201" i="14"/>
  <c r="X201" i="13"/>
  <c r="L383" i="23" s="1"/>
  <c r="V92" i="14"/>
  <c r="X92" i="13"/>
  <c r="V91" i="13"/>
  <c r="AY14" i="7"/>
  <c r="AZ14" i="7"/>
  <c r="AV14" i="7"/>
  <c r="AI21" i="12"/>
  <c r="AH21" i="12"/>
  <c r="AJ21" i="12"/>
  <c r="AJ85" i="11"/>
  <c r="AI85" i="11"/>
  <c r="X83" i="11"/>
  <c r="AQ24" i="11" s="1"/>
  <c r="D64" i="13"/>
  <c r="D63" i="12"/>
  <c r="F64" i="12"/>
  <c r="BC15" i="12"/>
  <c r="N46" i="12"/>
  <c r="F45" i="12"/>
  <c r="V214" i="14"/>
  <c r="X214" i="13"/>
  <c r="V211" i="13"/>
  <c r="V210" i="13" s="1"/>
  <c r="V209" i="13" s="1"/>
  <c r="D83" i="15"/>
  <c r="AE106" i="10"/>
  <c r="AG105" i="9"/>
  <c r="AG104" i="9" s="1"/>
  <c r="AJ106" i="9"/>
  <c r="AJ105" i="9" s="1"/>
  <c r="AJ104" i="9" s="1"/>
  <c r="X195" i="10"/>
  <c r="BN28" i="10"/>
  <c r="BN25" i="10" s="1"/>
  <c r="BH12" i="10" s="1"/>
  <c r="X44" i="11"/>
  <c r="X43" i="11" s="1"/>
  <c r="AJ46" i="11"/>
  <c r="AH46" i="11"/>
  <c r="V39" i="14"/>
  <c r="X39" i="13"/>
  <c r="D79" i="14"/>
  <c r="F79" i="13"/>
  <c r="AI201" i="12"/>
  <c r="AH201" i="12"/>
  <c r="AJ201" i="12"/>
  <c r="AJ92" i="12"/>
  <c r="AH92" i="12"/>
  <c r="X91" i="12"/>
  <c r="V46" i="13"/>
  <c r="X46" i="12"/>
  <c r="V44" i="12"/>
  <c r="V43" i="12" s="1"/>
  <c r="M36" i="11"/>
  <c r="F35" i="11"/>
  <c r="V118" i="13"/>
  <c r="X118" i="12"/>
  <c r="V114" i="12"/>
  <c r="V112" i="12" s="1"/>
  <c r="AQ29" i="11"/>
  <c r="BN27" i="11"/>
  <c r="W46" i="14"/>
  <c r="W44" i="13"/>
  <c r="AH158" i="12"/>
  <c r="AI158" i="12"/>
  <c r="X157" i="12"/>
  <c r="X155" i="12" s="1"/>
  <c r="BN17" i="12" s="1"/>
  <c r="AJ158" i="12"/>
  <c r="X258" i="7"/>
  <c r="F8" i="7"/>
  <c r="AE189" i="10"/>
  <c r="AJ189" i="9"/>
  <c r="AJ187" i="9" s="1"/>
  <c r="AJ185" i="9" s="1"/>
  <c r="AG187" i="9"/>
  <c r="AG185" i="9" s="1"/>
  <c r="AG90" i="8"/>
  <c r="M76" i="11"/>
  <c r="N76" i="11"/>
  <c r="F75" i="11"/>
  <c r="F49" i="14"/>
  <c r="D49" i="15"/>
  <c r="D48" i="14"/>
  <c r="D46" i="14"/>
  <c r="D45" i="13"/>
  <c r="X145" i="11"/>
  <c r="X90" i="11"/>
  <c r="X205" i="12"/>
  <c r="AQ28" i="9"/>
  <c r="X193" i="9"/>
  <c r="V158" i="14"/>
  <c r="X158" i="13"/>
  <c r="V157" i="13"/>
  <c r="V155" i="13" s="1"/>
  <c r="AH142" i="12"/>
  <c r="X141" i="12"/>
  <c r="AE87" i="10"/>
  <c r="AJ87" i="9"/>
  <c r="AJ83" i="9" s="1"/>
  <c r="AG83" i="9"/>
  <c r="AS24" i="9" s="1"/>
  <c r="AX24" i="9" s="1"/>
  <c r="AZ24" i="9" s="1"/>
  <c r="AJ50" i="16"/>
  <c r="AH50" i="16"/>
  <c r="AQ25" i="10"/>
  <c r="BN13" i="10"/>
  <c r="AJ51" i="12"/>
  <c r="AH51" i="12"/>
  <c r="AI51" i="12"/>
  <c r="X49" i="12"/>
  <c r="AV29" i="10"/>
  <c r="AU29" i="10"/>
  <c r="AI214" i="12"/>
  <c r="AH214" i="12"/>
  <c r="X211" i="12"/>
  <c r="X210" i="12" s="1"/>
  <c r="X209" i="12" s="1"/>
  <c r="AJ214" i="12"/>
  <c r="AG94" i="9"/>
  <c r="AE91" i="9"/>
  <c r="D36" i="13"/>
  <c r="F36" i="12"/>
  <c r="D35" i="12"/>
  <c r="AJ39" i="12"/>
  <c r="AH39" i="12"/>
  <c r="AH97" i="12"/>
  <c r="AJ97" i="12"/>
  <c r="X96" i="12"/>
  <c r="BC12" i="11"/>
  <c r="N23" i="11"/>
  <c r="W39" i="14"/>
  <c r="W35" i="13"/>
  <c r="V97" i="14"/>
  <c r="X97" i="13"/>
  <c r="V96" i="13"/>
  <c r="AB174" i="15"/>
  <c r="V21" i="14"/>
  <c r="X21" i="13"/>
  <c r="V20" i="13"/>
  <c r="BC13" i="11"/>
  <c r="F29" i="11"/>
  <c r="AG99" i="9"/>
  <c r="AE96" i="9"/>
  <c r="V85" i="13"/>
  <c r="X85" i="12"/>
  <c r="V83" i="12"/>
  <c r="AI151" i="12"/>
  <c r="AJ151" i="12"/>
  <c r="AH151" i="12"/>
  <c r="X149" i="12"/>
  <c r="X147" i="12" s="1"/>
  <c r="D76" i="13"/>
  <c r="F76" i="12"/>
  <c r="D75" i="12"/>
  <c r="AQ24" i="10"/>
  <c r="M49" i="13"/>
  <c r="F48" i="13"/>
  <c r="D23" i="13"/>
  <c r="D22" i="13" s="1"/>
  <c r="F23" i="12"/>
  <c r="F22" i="12" s="1"/>
  <c r="AQ7" i="12" s="1"/>
  <c r="F43" i="13"/>
  <c r="D43" i="14"/>
  <c r="AI178" i="14"/>
  <c r="BN16" i="10"/>
  <c r="BN15" i="10" s="1"/>
  <c r="BH10" i="10" s="1"/>
  <c r="X112" i="10"/>
  <c r="X110" i="10" s="1"/>
  <c r="AQ26" i="10" s="1"/>
  <c r="D69" i="13"/>
  <c r="D71" i="14"/>
  <c r="F71" i="14" s="1"/>
  <c r="V51" i="14"/>
  <c r="X51" i="13"/>
  <c r="V49" i="13"/>
  <c r="V206" i="14"/>
  <c r="V205" i="13"/>
  <c r="X206" i="13"/>
  <c r="L415" i="23" s="1"/>
  <c r="D59" i="14"/>
  <c r="F59" i="14" s="1"/>
  <c r="D57" i="13"/>
  <c r="AG178" i="9"/>
  <c r="AE176" i="9"/>
  <c r="AE170" i="9" s="1"/>
  <c r="N79" i="12"/>
  <c r="M79" i="12"/>
  <c r="W51" i="14"/>
  <c r="W49" i="13"/>
  <c r="AH118" i="11"/>
  <c r="AI118" i="11"/>
  <c r="AJ118" i="11"/>
  <c r="X114" i="11"/>
  <c r="AG126" i="9"/>
  <c r="AE123" i="9"/>
  <c r="AE112" i="9" s="1"/>
  <c r="AE110" i="9" s="1"/>
  <c r="W43" i="12"/>
  <c r="W14" i="12" s="1"/>
  <c r="W12" i="12" s="1"/>
  <c r="W10" i="12" s="1"/>
  <c r="D12" i="13"/>
  <c r="F12" i="12"/>
  <c r="D10" i="12"/>
  <c r="AE160" i="10"/>
  <c r="AJ160" i="9"/>
  <c r="AJ157" i="9" s="1"/>
  <c r="AJ155" i="9" s="1"/>
  <c r="AJ145" i="9" s="1"/>
  <c r="AG157" i="9"/>
  <c r="AG155" i="9" s="1"/>
  <c r="AG145" i="9" s="1"/>
  <c r="D30" i="13"/>
  <c r="F30" i="12"/>
  <c r="D29" i="12"/>
  <c r="V142" i="14"/>
  <c r="V141" i="13"/>
  <c r="X142" i="13"/>
  <c r="V151" i="14"/>
  <c r="X151" i="13"/>
  <c r="L95" i="23" s="1"/>
  <c r="V149" i="13"/>
  <c r="V147" i="13" s="1"/>
  <c r="AE116" i="10"/>
  <c r="AJ116" i="9"/>
  <c r="AJ114" i="9" s="1"/>
  <c r="AG114" i="9"/>
  <c r="M64" i="11"/>
  <c r="M63" i="11" s="1"/>
  <c r="N64" i="11"/>
  <c r="BC14" i="11"/>
  <c r="F63" i="11"/>
  <c r="W21" i="14"/>
  <c r="BN14" i="10"/>
  <c r="BH9" i="10" s="1"/>
  <c r="F28" i="10"/>
  <c r="BC17" i="11"/>
  <c r="BC16" i="12"/>
  <c r="M43" i="12"/>
  <c r="V178" i="16"/>
  <c r="X178" i="16" s="1"/>
  <c r="X178" i="15"/>
  <c r="D51" i="13"/>
  <c r="F52" i="13"/>
  <c r="N52" i="13" s="1"/>
  <c r="D52" i="14"/>
  <c r="BN8" i="9"/>
  <c r="BN7" i="9" s="1"/>
  <c r="BN32" i="9" s="1"/>
  <c r="BH8" i="9"/>
  <c r="BH7" i="9" s="1"/>
  <c r="BH16" i="9" s="1"/>
  <c r="BN29" i="10"/>
  <c r="BH13" i="10" s="1"/>
  <c r="AD244" i="9"/>
  <c r="AB243" i="9"/>
  <c r="AB232" i="9" s="1"/>
  <c r="X243" i="11"/>
  <c r="X232" i="11" s="1"/>
  <c r="AA234" i="9"/>
  <c r="AG244" i="9"/>
  <c r="AE243" i="9"/>
  <c r="AE232" i="9" s="1"/>
  <c r="V244" i="13"/>
  <c r="X244" i="12"/>
  <c r="V243" i="12"/>
  <c r="V232" i="12" s="1"/>
  <c r="G55" i="10"/>
  <c r="M55" i="9"/>
  <c r="M54" i="9" s="1"/>
  <c r="BD17" i="9"/>
  <c r="BD10" i="9" s="1"/>
  <c r="BD9" i="9" s="1"/>
  <c r="BD8" i="9" s="1"/>
  <c r="I54" i="9"/>
  <c r="AW14" i="9"/>
  <c r="AA244" i="9"/>
  <c r="Y243" i="9"/>
  <c r="Y232" i="9" s="1"/>
  <c r="W243" i="12"/>
  <c r="W232" i="12" s="1"/>
  <c r="W244" i="13"/>
  <c r="W8" i="11"/>
  <c r="G8" i="8"/>
  <c r="G126" i="8" s="1"/>
  <c r="G130" i="8" s="1"/>
  <c r="Y258" i="8"/>
  <c r="T33" i="15"/>
  <c r="AR30" i="8"/>
  <c r="BP29" i="8"/>
  <c r="BJ13" i="8" s="1"/>
  <c r="AB59" i="16"/>
  <c r="AD58" i="15"/>
  <c r="AD57" i="15" s="1"/>
  <c r="AI59" i="15"/>
  <c r="Y51" i="16"/>
  <c r="Y63" i="9"/>
  <c r="AS30" i="8"/>
  <c r="Y190" i="14"/>
  <c r="J56" i="12"/>
  <c r="N56" i="11"/>
  <c r="AD229" i="12"/>
  <c r="AG143" i="12"/>
  <c r="AE98" i="12"/>
  <c r="AJ98" i="11"/>
  <c r="AJ26" i="15"/>
  <c r="AE26" i="16"/>
  <c r="AG26" i="16" s="1"/>
  <c r="AJ26" i="16" s="1"/>
  <c r="L80" i="12"/>
  <c r="J78" i="12"/>
  <c r="L78" i="12" s="1"/>
  <c r="AA213" i="14"/>
  <c r="AB22" i="12"/>
  <c r="AD20" i="11"/>
  <c r="AD16" i="11" s="1"/>
  <c r="AI22" i="11"/>
  <c r="AD127" i="12"/>
  <c r="AB92" i="12"/>
  <c r="AD91" i="11"/>
  <c r="AI92" i="11"/>
  <c r="AI91" i="11" s="1"/>
  <c r="AE152" i="12"/>
  <c r="AJ152" i="11"/>
  <c r="AJ149" i="11" s="1"/>
  <c r="AG149" i="11"/>
  <c r="Y100" i="14"/>
  <c r="AH100" i="13"/>
  <c r="AE115" i="12"/>
  <c r="AJ115" i="11"/>
  <c r="AE129" i="16"/>
  <c r="AG129" i="16" s="1"/>
  <c r="AJ129" i="16" s="1"/>
  <c r="AJ129" i="15"/>
  <c r="AG36" i="12"/>
  <c r="AE35" i="12"/>
  <c r="AE59" i="12"/>
  <c r="AG58" i="11"/>
  <c r="AG57" i="11" s="1"/>
  <c r="AJ59" i="11"/>
  <c r="Y225" i="14"/>
  <c r="AB100" i="12"/>
  <c r="AI100" i="11"/>
  <c r="AB238" i="12"/>
  <c r="AI238" i="11"/>
  <c r="AA179" i="14"/>
  <c r="J44" i="12"/>
  <c r="N44" i="11"/>
  <c r="AG93" i="12"/>
  <c r="J30" i="12"/>
  <c r="N30" i="11"/>
  <c r="L29" i="11"/>
  <c r="Y46" i="16"/>
  <c r="AD188" i="12"/>
  <c r="AB223" i="12"/>
  <c r="AD222" i="11"/>
  <c r="AI223" i="11"/>
  <c r="BP10" i="16"/>
  <c r="E34" i="20" s="1"/>
  <c r="AR22" i="16"/>
  <c r="AI66" i="16"/>
  <c r="J68" i="12"/>
  <c r="N68" i="11"/>
  <c r="J36" i="12"/>
  <c r="N36" i="11"/>
  <c r="N35" i="11" s="1"/>
  <c r="L35" i="11"/>
  <c r="AA107" i="14"/>
  <c r="L74" i="12"/>
  <c r="AE47" i="12"/>
  <c r="AG44" i="11"/>
  <c r="AJ47" i="11"/>
  <c r="AB46" i="12"/>
  <c r="AD44" i="11"/>
  <c r="AI46" i="11"/>
  <c r="AI44" i="11" s="1"/>
  <c r="AB198" i="12"/>
  <c r="BP26" i="11"/>
  <c r="AI198" i="11"/>
  <c r="AE86" i="12"/>
  <c r="AJ86" i="11"/>
  <c r="Y95" i="14"/>
  <c r="AH95" i="13"/>
  <c r="AH12" i="8"/>
  <c r="AA12" i="8"/>
  <c r="G64" i="23" s="1"/>
  <c r="Y85" i="10"/>
  <c r="AA83" i="9"/>
  <c r="AH85" i="9"/>
  <c r="AH83" i="9" s="1"/>
  <c r="AE174" i="15"/>
  <c r="AE241" i="10"/>
  <c r="AJ241" i="9"/>
  <c r="AJ235" i="9" s="1"/>
  <c r="AJ234" i="9" s="1"/>
  <c r="AG235" i="9"/>
  <c r="AE202" i="10"/>
  <c r="AJ202" i="9"/>
  <c r="AJ197" i="9" s="1"/>
  <c r="AG197" i="9"/>
  <c r="AE212" i="10"/>
  <c r="AG211" i="9"/>
  <c r="AG210" i="9" s="1"/>
  <c r="AG209" i="9" s="1"/>
  <c r="AS29" i="9" s="1"/>
  <c r="AJ212" i="9"/>
  <c r="AJ211" i="9" s="1"/>
  <c r="AJ210" i="9" s="1"/>
  <c r="AJ209" i="9" s="1"/>
  <c r="Y61" i="11"/>
  <c r="AH61" i="10"/>
  <c r="AE14" i="9"/>
  <c r="Y28" i="16"/>
  <c r="AA28" i="16" s="1"/>
  <c r="AH28" i="16" s="1"/>
  <c r="AH28" i="15"/>
  <c r="Y37" i="10"/>
  <c r="AH37" i="9"/>
  <c r="AH35" i="9" s="1"/>
  <c r="AA35" i="9"/>
  <c r="Y70" i="16"/>
  <c r="AA70" i="16" s="1"/>
  <c r="AE53" i="16"/>
  <c r="AG53" i="16" s="1"/>
  <c r="AJ53" i="16" s="1"/>
  <c r="AJ53" i="15"/>
  <c r="J115" i="14"/>
  <c r="L113" i="13"/>
  <c r="N115" i="13"/>
  <c r="W133" i="14"/>
  <c r="W123" i="13"/>
  <c r="W112" i="13" s="1"/>
  <c r="W110" i="13" s="1"/>
  <c r="X133" i="13"/>
  <c r="X123" i="13" s="1"/>
  <c r="Y27" i="10"/>
  <c r="AA20" i="9"/>
  <c r="AA16" i="9" s="1"/>
  <c r="AH27" i="9"/>
  <c r="AH20" i="9" s="1"/>
  <c r="AH16" i="9" s="1"/>
  <c r="AB39" i="10"/>
  <c r="AI39" i="9"/>
  <c r="AI35" i="9" s="1"/>
  <c r="AI14" i="9" s="1"/>
  <c r="AD35" i="9"/>
  <c r="AD14" i="9" s="1"/>
  <c r="AB167" i="10"/>
  <c r="AD157" i="9"/>
  <c r="AD155" i="9" s="1"/>
  <c r="AI167" i="9"/>
  <c r="AI157" i="9" s="1"/>
  <c r="AI155" i="9" s="1"/>
  <c r="BP19" i="9"/>
  <c r="AE70" i="10"/>
  <c r="AJ70" i="9"/>
  <c r="AJ69" i="9" s="1"/>
  <c r="AJ65" i="9" s="1"/>
  <c r="AG69" i="9"/>
  <c r="AG65" i="9" s="1"/>
  <c r="AJ133" i="12"/>
  <c r="AI133" i="12"/>
  <c r="AE23" i="10"/>
  <c r="AG20" i="9"/>
  <c r="AG16" i="9" s="1"/>
  <c r="AJ23" i="9"/>
  <c r="AJ20" i="9" s="1"/>
  <c r="AJ16" i="9" s="1"/>
  <c r="AE52" i="10"/>
  <c r="AG49" i="9"/>
  <c r="AG43" i="9" s="1"/>
  <c r="AJ52" i="9"/>
  <c r="AJ49" i="9" s="1"/>
  <c r="AJ43" i="9" s="1"/>
  <c r="Y71" i="10"/>
  <c r="AA69" i="9"/>
  <c r="AA65" i="9" s="1"/>
  <c r="AH71" i="9"/>
  <c r="AH69" i="9" s="1"/>
  <c r="AH65" i="9" s="1"/>
  <c r="I115" i="13"/>
  <c r="G113" i="13"/>
  <c r="AB180" i="10"/>
  <c r="AD176" i="9"/>
  <c r="AI180" i="9"/>
  <c r="AI176" i="9" s="1"/>
  <c r="AR17" i="7"/>
  <c r="AU14" i="7"/>
  <c r="M25" i="20"/>
  <c r="BE22" i="12"/>
  <c r="V238" i="15"/>
  <c r="X238" i="14"/>
  <c r="AJ238" i="14" s="1"/>
  <c r="G41" i="13"/>
  <c r="I41" i="13" s="1"/>
  <c r="J105" i="13"/>
  <c r="L104" i="12"/>
  <c r="N105" i="12"/>
  <c r="N104" i="12" s="1"/>
  <c r="BN23" i="13"/>
  <c r="AJ177" i="13"/>
  <c r="AI177" i="13"/>
  <c r="AJ73" i="13"/>
  <c r="AH73" i="13"/>
  <c r="AI73" i="13"/>
  <c r="BD18" i="12"/>
  <c r="G95" i="13"/>
  <c r="I94" i="12"/>
  <c r="K404" i="21" s="1"/>
  <c r="K403" i="22" s="1"/>
  <c r="M95" i="12"/>
  <c r="M94" i="12" s="1"/>
  <c r="V228" i="15"/>
  <c r="V227" i="14"/>
  <c r="X228" i="14"/>
  <c r="V174" i="15"/>
  <c r="V172" i="14"/>
  <c r="X174" i="14"/>
  <c r="V237" i="15"/>
  <c r="V235" i="14"/>
  <c r="V234" i="14" s="1"/>
  <c r="X237" i="14"/>
  <c r="AB216" i="11"/>
  <c r="AD211" i="10"/>
  <c r="AD210" i="10" s="1"/>
  <c r="AD209" i="10" s="1"/>
  <c r="AI216" i="10"/>
  <c r="AI211" i="10" s="1"/>
  <c r="AI210" i="10" s="1"/>
  <c r="AI209" i="10" s="1"/>
  <c r="J86" i="13"/>
  <c r="L85" i="12"/>
  <c r="K373" i="22" s="1"/>
  <c r="N86" i="12"/>
  <c r="N85" i="12" s="1"/>
  <c r="N41" i="12"/>
  <c r="V188" i="15"/>
  <c r="X188" i="14"/>
  <c r="AE80" i="11"/>
  <c r="AJ80" i="10"/>
  <c r="AE124" i="11"/>
  <c r="AJ124" i="10"/>
  <c r="AJ135" i="13"/>
  <c r="AH135" i="13"/>
  <c r="AI135" i="13"/>
  <c r="AB75" i="11"/>
  <c r="AD69" i="10"/>
  <c r="AD65" i="10" s="1"/>
  <c r="AI75" i="10"/>
  <c r="AI69" i="10" s="1"/>
  <c r="AI65" i="10" s="1"/>
  <c r="V177" i="15"/>
  <c r="X177" i="14"/>
  <c r="Y161" i="16"/>
  <c r="AA161" i="16" s="1"/>
  <c r="AH161" i="16" s="1"/>
  <c r="AH161" i="15"/>
  <c r="V73" i="15"/>
  <c r="X73" i="14"/>
  <c r="AH228" i="13"/>
  <c r="BD19" i="12"/>
  <c r="G105" i="13"/>
  <c r="I104" i="12"/>
  <c r="M105" i="12"/>
  <c r="M104" i="12" s="1"/>
  <c r="B24" i="14"/>
  <c r="P128" i="13"/>
  <c r="Q128" i="13"/>
  <c r="Q126" i="13" s="1"/>
  <c r="Q130" i="13" s="1"/>
  <c r="AH238" i="13"/>
  <c r="L95" i="13"/>
  <c r="J94" i="13"/>
  <c r="AH174" i="13"/>
  <c r="AI174" i="13"/>
  <c r="AJ174" i="13"/>
  <c r="AE161" i="11"/>
  <c r="AJ161" i="10"/>
  <c r="V135" i="15"/>
  <c r="X135" i="14"/>
  <c r="V123" i="14"/>
  <c r="AI237" i="13"/>
  <c r="J12" i="13"/>
  <c r="L12" i="13" s="1"/>
  <c r="AW23" i="9"/>
  <c r="AY23" i="9" s="1"/>
  <c r="AU23" i="9"/>
  <c r="AJ162" i="15"/>
  <c r="AE162" i="16"/>
  <c r="AG162" i="16" s="1"/>
  <c r="AJ162" i="16" s="1"/>
  <c r="BD22" i="8"/>
  <c r="I24" i="9"/>
  <c r="BD21" i="9" s="1"/>
  <c r="G22" i="9"/>
  <c r="J27" i="10"/>
  <c r="N27" i="9"/>
  <c r="N25" i="9" s="1"/>
  <c r="L25" i="9"/>
  <c r="AX8" i="9"/>
  <c r="AZ8" i="9" s="1"/>
  <c r="I27" i="9"/>
  <c r="G25" i="9"/>
  <c r="AR8" i="8"/>
  <c r="AU8" i="8" s="1"/>
  <c r="I21" i="8"/>
  <c r="I19" i="8" s="1"/>
  <c r="I8" i="7"/>
  <c r="F32" i="21" s="1"/>
  <c r="F31" i="22" s="1"/>
  <c r="I88" i="13"/>
  <c r="G85" i="13"/>
  <c r="J31" i="14"/>
  <c r="L37" i="13"/>
  <c r="L71" i="11"/>
  <c r="J69" i="11"/>
  <c r="I62" i="11"/>
  <c r="G60" i="11"/>
  <c r="I74" i="11"/>
  <c r="G72" i="11"/>
  <c r="L26" i="11"/>
  <c r="BC11" i="13"/>
  <c r="F25" i="13"/>
  <c r="AQ8" i="13" s="1"/>
  <c r="M26" i="13"/>
  <c r="M83" i="13"/>
  <c r="L65" i="11"/>
  <c r="J63" i="11"/>
  <c r="D31" i="15"/>
  <c r="I52" i="11"/>
  <c r="G51" i="11"/>
  <c r="M65" i="13"/>
  <c r="E14" i="15"/>
  <c r="E10" i="14"/>
  <c r="F14" i="14"/>
  <c r="E59" i="15"/>
  <c r="E57" i="14"/>
  <c r="F69" i="13"/>
  <c r="M71" i="13"/>
  <c r="M47" i="13"/>
  <c r="E53" i="15"/>
  <c r="E51" i="14"/>
  <c r="F53" i="14"/>
  <c r="I80" i="12"/>
  <c r="G78" i="12"/>
  <c r="I78" i="12" s="1"/>
  <c r="E83" i="15"/>
  <c r="F83" i="14"/>
  <c r="I68" i="11"/>
  <c r="G66" i="11"/>
  <c r="E26" i="15"/>
  <c r="E25" i="14"/>
  <c r="F26" i="14"/>
  <c r="I46" i="11"/>
  <c r="G45" i="11"/>
  <c r="E65" i="15"/>
  <c r="E63" i="14"/>
  <c r="F65" i="14"/>
  <c r="M14" i="13"/>
  <c r="N14" i="13"/>
  <c r="F57" i="13"/>
  <c r="M59" i="13"/>
  <c r="E71" i="15"/>
  <c r="E69" i="14"/>
  <c r="E47" i="15"/>
  <c r="F47" i="14"/>
  <c r="M53" i="13"/>
  <c r="E77" i="15"/>
  <c r="E75" i="14"/>
  <c r="F77" i="14"/>
  <c r="D24" i="14"/>
  <c r="F24" i="13"/>
  <c r="J14" i="16"/>
  <c r="L14" i="16" s="1"/>
  <c r="J15" i="14"/>
  <c r="L15" i="14" s="1"/>
  <c r="N15" i="13"/>
  <c r="N22" i="9"/>
  <c r="L24" i="10"/>
  <c r="J22" i="10"/>
  <c r="J13" i="10"/>
  <c r="L10" i="9"/>
  <c r="N13" i="9"/>
  <c r="N10" i="9" s="1"/>
  <c r="E24" i="14"/>
  <c r="E22" i="13"/>
  <c r="AS7" i="9"/>
  <c r="AV7" i="9" s="1"/>
  <c r="AD88" i="10"/>
  <c r="AB83" i="10"/>
  <c r="AA237" i="10"/>
  <c r="Y235" i="10"/>
  <c r="Y234" i="10" s="1"/>
  <c r="AH134" i="16"/>
  <c r="AI134" i="16"/>
  <c r="AJ134" i="16"/>
  <c r="Y133" i="11"/>
  <c r="AH133" i="10"/>
  <c r="G56" i="11"/>
  <c r="M56" i="10"/>
  <c r="AB107" i="11"/>
  <c r="AD105" i="10"/>
  <c r="AD104" i="10" s="1"/>
  <c r="AI107" i="10"/>
  <c r="AI105" i="10" s="1"/>
  <c r="AI104" i="10" s="1"/>
  <c r="AB50" i="11"/>
  <c r="AD49" i="10"/>
  <c r="AD43" i="10" s="1"/>
  <c r="AI50" i="10"/>
  <c r="AI49" i="10" s="1"/>
  <c r="AI43" i="10" s="1"/>
  <c r="Y159" i="11"/>
  <c r="AA157" i="10"/>
  <c r="AA155" i="10" s="1"/>
  <c r="AH159" i="10"/>
  <c r="AH157" i="10" s="1"/>
  <c r="AH155" i="10" s="1"/>
  <c r="V245" i="15"/>
  <c r="X245" i="14"/>
  <c r="M541" i="23" s="1"/>
  <c r="AJ127" i="14"/>
  <c r="AE127" i="15"/>
  <c r="AE158" i="15"/>
  <c r="M40" i="15"/>
  <c r="N40" i="15"/>
  <c r="N39" i="15"/>
  <c r="M39" i="15"/>
  <c r="N40" i="16"/>
  <c r="M40" i="16"/>
  <c r="N39" i="16"/>
  <c r="M39" i="16"/>
  <c r="F38" i="15"/>
  <c r="D38" i="16"/>
  <c r="M38" i="14"/>
  <c r="N38" i="14"/>
  <c r="BN33" i="5"/>
  <c r="AQ31" i="5"/>
  <c r="AQ32" i="5" s="1"/>
  <c r="D126" i="8"/>
  <c r="D130" i="8" s="1"/>
  <c r="AU15" i="5"/>
  <c r="AZ15" i="5"/>
  <c r="AZ17" i="5" s="1"/>
  <c r="AV15" i="5"/>
  <c r="AY15" i="5"/>
  <c r="AY17" i="5" s="1"/>
  <c r="AQ17" i="5"/>
  <c r="E126" i="8"/>
  <c r="E130" i="8" s="1"/>
  <c r="A1" i="5"/>
  <c r="T15" i="5"/>
  <c r="F41" i="13"/>
  <c r="D41" i="14"/>
  <c r="M41" i="12"/>
  <c r="L41" i="13"/>
  <c r="B12" i="16"/>
  <c r="G12" i="10"/>
  <c r="I10" i="9"/>
  <c r="M12" i="9"/>
  <c r="AZ16" i="8"/>
  <c r="AW17" i="8"/>
  <c r="AX17" i="8"/>
  <c r="AG188" i="11"/>
  <c r="AJ248" i="14"/>
  <c r="AE248" i="15"/>
  <c r="AG248" i="15" s="1"/>
  <c r="AE238" i="15"/>
  <c r="AG238" i="15" s="1"/>
  <c r="AE203" i="15"/>
  <c r="AG203" i="15" s="1"/>
  <c r="AJ203" i="14"/>
  <c r="AE253" i="15"/>
  <c r="AG253" i="15" s="1"/>
  <c r="AJ253" i="14"/>
  <c r="AE181" i="11"/>
  <c r="AJ181" i="10"/>
  <c r="AE214" i="15"/>
  <c r="AG214" i="15" s="1"/>
  <c r="AJ252" i="14"/>
  <c r="AE252" i="15"/>
  <c r="AG252" i="15" s="1"/>
  <c r="AJ256" i="14"/>
  <c r="AE256" i="15"/>
  <c r="AG256" i="15" s="1"/>
  <c r="I30" i="10"/>
  <c r="G29" i="10"/>
  <c r="AJ191" i="14"/>
  <c r="AE191" i="15"/>
  <c r="AG191" i="15" s="1"/>
  <c r="AE240" i="15"/>
  <c r="AG240" i="15" s="1"/>
  <c r="AJ240" i="14"/>
  <c r="AE225" i="15"/>
  <c r="AG225" i="15" s="1"/>
  <c r="AJ237" i="13"/>
  <c r="AE237" i="14"/>
  <c r="AG237" i="14" s="1"/>
  <c r="AG180" i="14"/>
  <c r="AJ254" i="14"/>
  <c r="AE254" i="15"/>
  <c r="AG254" i="15" s="1"/>
  <c r="AJ255" i="14"/>
  <c r="AE255" i="15"/>
  <c r="AG255" i="15" s="1"/>
  <c r="AJ224" i="13"/>
  <c r="AE224" i="14"/>
  <c r="AG224" i="14" s="1"/>
  <c r="AJ198" i="10"/>
  <c r="AE198" i="11"/>
  <c r="AE190" i="15"/>
  <c r="AG190" i="15" s="1"/>
  <c r="AE186" i="11"/>
  <c r="AJ186" i="10"/>
  <c r="AR13" i="13"/>
  <c r="AU13" i="13" s="1"/>
  <c r="AW13" i="13"/>
  <c r="AY13" i="13" s="1"/>
  <c r="AJ213" i="14"/>
  <c r="AE213" i="15"/>
  <c r="AG213" i="15" s="1"/>
  <c r="I23" i="10"/>
  <c r="AJ182" i="14"/>
  <c r="AE182" i="15"/>
  <c r="AG182" i="15" s="1"/>
  <c r="AG220" i="10"/>
  <c r="I466" i="24" s="1"/>
  <c r="AE251" i="15"/>
  <c r="AG251" i="15" s="1"/>
  <c r="AJ251" i="14"/>
  <c r="AE215" i="15"/>
  <c r="AG215" i="15" s="1"/>
  <c r="AE183" i="15"/>
  <c r="AG183" i="15" s="1"/>
  <c r="AJ183" i="14"/>
  <c r="AJ207" i="15"/>
  <c r="AE207" i="16"/>
  <c r="AG207" i="16" s="1"/>
  <c r="AJ207" i="16" s="1"/>
  <c r="AJ250" i="14"/>
  <c r="AE250" i="15"/>
  <c r="AG250" i="15" s="1"/>
  <c r="AE204" i="15"/>
  <c r="AG204" i="15" s="1"/>
  <c r="AZ13" i="9"/>
  <c r="AG228" i="11"/>
  <c r="AE227" i="11"/>
  <c r="AE222" i="11"/>
  <c r="AG223" i="11"/>
  <c r="AJ216" i="14"/>
  <c r="AE216" i="15"/>
  <c r="AG216" i="15" s="1"/>
  <c r="AJ229" i="13"/>
  <c r="AE229" i="14"/>
  <c r="AG229" i="14" s="1"/>
  <c r="AG236" i="11"/>
  <c r="J497" i="24" s="1"/>
  <c r="L435" i="24" l="1"/>
  <c r="AJ217" i="13"/>
  <c r="AE217" i="14"/>
  <c r="AG217" i="14" s="1"/>
  <c r="BE21" i="14"/>
  <c r="AI20" i="11"/>
  <c r="AI16" i="11" s="1"/>
  <c r="BC21" i="12"/>
  <c r="BC17" i="12"/>
  <c r="I28" i="9"/>
  <c r="AR9" i="9" s="1"/>
  <c r="BP20" i="9"/>
  <c r="H193" i="23"/>
  <c r="H186" i="24" s="1"/>
  <c r="N113" i="13"/>
  <c r="Y200" i="14"/>
  <c r="E128" i="13"/>
  <c r="AY9" i="9"/>
  <c r="AG258" i="7"/>
  <c r="AS31" i="7" s="1"/>
  <c r="AS32" i="7" s="1"/>
  <c r="AI196" i="9"/>
  <c r="AI195" i="9" s="1"/>
  <c r="AI193" i="9" s="1"/>
  <c r="AU27" i="8"/>
  <c r="AH10" i="8"/>
  <c r="AH258" i="8" s="1"/>
  <c r="Y110" i="9"/>
  <c r="X258" i="8"/>
  <c r="Y1" i="7"/>
  <c r="L575" i="23"/>
  <c r="L558" i="24" s="1"/>
  <c r="AI246" i="13"/>
  <c r="AB246" i="14"/>
  <c r="AD246" i="14" s="1"/>
  <c r="L543" i="23"/>
  <c r="L527" i="24" s="1"/>
  <c r="AB245" i="14"/>
  <c r="AD245" i="14" s="1"/>
  <c r="AI245" i="14" s="1"/>
  <c r="AB205" i="10"/>
  <c r="AD206" i="10"/>
  <c r="AB201" i="14"/>
  <c r="AD201" i="14" s="1"/>
  <c r="L385" i="23"/>
  <c r="L372" i="24" s="1"/>
  <c r="AB200" i="14"/>
  <c r="AD200" i="14" s="1"/>
  <c r="L353" i="23"/>
  <c r="L341" i="24" s="1"/>
  <c r="AC1" i="7"/>
  <c r="AD199" i="10"/>
  <c r="AB197" i="10"/>
  <c r="AB196" i="10" s="1"/>
  <c r="AB195" i="10" s="1"/>
  <c r="AB193" i="10" s="1"/>
  <c r="H289" i="23"/>
  <c r="H279" i="24" s="1"/>
  <c r="AD196" i="9"/>
  <c r="AR28" i="8"/>
  <c r="AD193" i="8"/>
  <c r="AB151" i="14"/>
  <c r="AD151" i="14" s="1"/>
  <c r="L97" i="23"/>
  <c r="L93" i="24" s="1"/>
  <c r="AB148" i="14"/>
  <c r="AD148" i="14" s="1"/>
  <c r="AI148" i="13"/>
  <c r="L225" i="23"/>
  <c r="L217" i="24" s="1"/>
  <c r="BP18" i="13"/>
  <c r="AV26" i="8"/>
  <c r="U262" i="5"/>
  <c r="U260" i="5" s="1"/>
  <c r="U264" i="5" s="1"/>
  <c r="V262" i="5"/>
  <c r="V260" i="5" s="1"/>
  <c r="V264" i="5" s="1"/>
  <c r="AB102" i="13"/>
  <c r="AI102" i="12"/>
  <c r="AE102" i="13"/>
  <c r="AJ102" i="12"/>
  <c r="Y102" i="13"/>
  <c r="AH102" i="12"/>
  <c r="X102" i="16"/>
  <c r="G31" i="23"/>
  <c r="AH112" i="9"/>
  <c r="X262" i="5"/>
  <c r="X260" i="5" s="1"/>
  <c r="X264" i="5" s="1"/>
  <c r="AJ262" i="5"/>
  <c r="AJ260" i="5" s="1"/>
  <c r="AJ264" i="5" s="1"/>
  <c r="AF262" i="5"/>
  <c r="AF260" i="5" s="1"/>
  <c r="AF264" i="5" s="1"/>
  <c r="AB262" i="5"/>
  <c r="AB260" i="5" s="1"/>
  <c r="AB264" i="5" s="1"/>
  <c r="AC262" i="5"/>
  <c r="AC260" i="5" s="1"/>
  <c r="AC264" i="5" s="1"/>
  <c r="AI262" i="5"/>
  <c r="AI260" i="5" s="1"/>
  <c r="AI264" i="5" s="1"/>
  <c r="AE262" i="5"/>
  <c r="AE260" i="5" s="1"/>
  <c r="AE264" i="5" s="1"/>
  <c r="AA262" i="5"/>
  <c r="AA260" i="5" s="1"/>
  <c r="AA264" i="5" s="1"/>
  <c r="Y262" i="5"/>
  <c r="Y260" i="5" s="1"/>
  <c r="Y264" i="5" s="1"/>
  <c r="AH262" i="5"/>
  <c r="AH260" i="5" s="1"/>
  <c r="AH264" i="5" s="1"/>
  <c r="AD262" i="5"/>
  <c r="AD260" i="5" s="1"/>
  <c r="AD264" i="5" s="1"/>
  <c r="Z262" i="5"/>
  <c r="Z260" i="5" s="1"/>
  <c r="Z264" i="5" s="1"/>
  <c r="AG262" i="5"/>
  <c r="AG260" i="5" s="1"/>
  <c r="AG264" i="5" s="1"/>
  <c r="X16" i="12"/>
  <c r="V16" i="13"/>
  <c r="AZ14" i="8"/>
  <c r="D128" i="13"/>
  <c r="I128" i="9"/>
  <c r="AU9" i="9"/>
  <c r="F128" i="12"/>
  <c r="AH196" i="9"/>
  <c r="AH195" i="9" s="1"/>
  <c r="AH193" i="9" s="1"/>
  <c r="L128" i="9"/>
  <c r="N78" i="12"/>
  <c r="K342" i="22"/>
  <c r="AS15" i="13"/>
  <c r="AX15" i="13" s="1"/>
  <c r="L435" i="22"/>
  <c r="BN20" i="12"/>
  <c r="K191" i="23"/>
  <c r="L125" i="24"/>
  <c r="AE117" i="14"/>
  <c r="AG117" i="14" s="1"/>
  <c r="AJ117" i="13"/>
  <c r="Y151" i="14"/>
  <c r="AA151" i="14" s="1"/>
  <c r="L96" i="23"/>
  <c r="K351" i="23"/>
  <c r="J287" i="23"/>
  <c r="AA206" i="10"/>
  <c r="Y205" i="10"/>
  <c r="I255" i="23"/>
  <c r="J255" i="23" s="1"/>
  <c r="Y245" i="14"/>
  <c r="AA245" i="14" s="1"/>
  <c r="AH245" i="14" s="1"/>
  <c r="L542" i="23"/>
  <c r="M78" i="12"/>
  <c r="K342" i="21"/>
  <c r="K341" i="22" s="1"/>
  <c r="AS8" i="9"/>
  <c r="AV8" i="9" s="1"/>
  <c r="H94" i="22"/>
  <c r="AR10" i="10"/>
  <c r="AU10" i="10" s="1"/>
  <c r="I156" i="21"/>
  <c r="I155" i="22" s="1"/>
  <c r="AQ14" i="9"/>
  <c r="AY14" i="9" s="1"/>
  <c r="L528" i="24"/>
  <c r="AE245" i="14"/>
  <c r="AG245" i="14" s="1"/>
  <c r="AJ245" i="14" s="1"/>
  <c r="I478" i="23"/>
  <c r="H288" i="23"/>
  <c r="AA196" i="9"/>
  <c r="L373" i="24"/>
  <c r="AE201" i="14"/>
  <c r="AG201" i="14" s="1"/>
  <c r="L559" i="24"/>
  <c r="AJ246" i="13"/>
  <c r="AE246" i="14"/>
  <c r="AG246" i="14" s="1"/>
  <c r="L342" i="24"/>
  <c r="AE200" i="14"/>
  <c r="AG200" i="14" s="1"/>
  <c r="L574" i="23"/>
  <c r="Y246" i="14"/>
  <c r="AA246" i="14" s="1"/>
  <c r="M574" i="23" s="1"/>
  <c r="AH246" i="13"/>
  <c r="I122" i="14"/>
  <c r="AA117" i="10"/>
  <c r="Y114" i="10"/>
  <c r="L122" i="14"/>
  <c r="Y201" i="14"/>
  <c r="AA201" i="14" s="1"/>
  <c r="L384" i="23"/>
  <c r="BO20" i="10"/>
  <c r="I192" i="23"/>
  <c r="X10" i="9"/>
  <c r="X258" i="9" s="1"/>
  <c r="H63" i="23"/>
  <c r="AS10" i="9"/>
  <c r="AV10" i="9" s="1"/>
  <c r="H156" i="22"/>
  <c r="B8" i="15"/>
  <c r="H128" i="14"/>
  <c r="H126" i="14" s="1"/>
  <c r="H130" i="14" s="1"/>
  <c r="K128" i="14"/>
  <c r="K126" i="14" s="1"/>
  <c r="K130" i="14" s="1"/>
  <c r="C128" i="14"/>
  <c r="AE148" i="11"/>
  <c r="I218" i="24"/>
  <c r="AJ148" i="10"/>
  <c r="AJ147" i="10" s="1"/>
  <c r="AG147" i="10"/>
  <c r="AA217" i="10"/>
  <c r="Y211" i="10"/>
  <c r="Y210" i="10" s="1"/>
  <c r="Y209" i="10" s="1"/>
  <c r="AA199" i="10"/>
  <c r="Y197" i="10"/>
  <c r="L311" i="24"/>
  <c r="AJ199" i="13"/>
  <c r="AE199" i="14"/>
  <c r="AG199" i="14" s="1"/>
  <c r="Y236" i="14"/>
  <c r="AA236" i="14" s="1"/>
  <c r="L510" i="23"/>
  <c r="Y148" i="14"/>
  <c r="AA148" i="14" s="1"/>
  <c r="L224" i="23"/>
  <c r="AH148" i="13"/>
  <c r="BO18" i="13"/>
  <c r="L509" i="23"/>
  <c r="AI222" i="11"/>
  <c r="F10" i="12"/>
  <c r="BC7" i="12" s="1"/>
  <c r="V197" i="13"/>
  <c r="V196" i="13" s="1"/>
  <c r="V195" i="13" s="1"/>
  <c r="V193" i="13" s="1"/>
  <c r="AG196" i="9"/>
  <c r="AG195" i="9" s="1"/>
  <c r="AS28" i="9" s="1"/>
  <c r="AX28" i="9" s="1"/>
  <c r="AZ28" i="9" s="1"/>
  <c r="V170" i="12"/>
  <c r="X197" i="12"/>
  <c r="X196" i="12" s="1"/>
  <c r="BC22" i="10"/>
  <c r="AJ196" i="9"/>
  <c r="AJ195" i="9" s="1"/>
  <c r="AJ193" i="9" s="1"/>
  <c r="AI10" i="8"/>
  <c r="AI258" i="8" s="1"/>
  <c r="BN28" i="11"/>
  <c r="BN25" i="11" s="1"/>
  <c r="BH12" i="11" s="1"/>
  <c r="AQ27" i="10"/>
  <c r="AB110" i="9"/>
  <c r="AB10" i="9" s="1"/>
  <c r="AF258" i="8"/>
  <c r="AE90" i="9"/>
  <c r="AE63" i="9" s="1"/>
  <c r="AE12" i="9" s="1"/>
  <c r="AE10" i="9" s="1"/>
  <c r="AE8" i="9" s="1"/>
  <c r="AR31" i="7"/>
  <c r="AR32" i="7" s="1"/>
  <c r="AV35" i="7" s="1"/>
  <c r="AS14" i="8"/>
  <c r="AS17" i="8" s="1"/>
  <c r="AH70" i="15"/>
  <c r="AQ23" i="11"/>
  <c r="BH8" i="10"/>
  <c r="BH7" i="10" s="1"/>
  <c r="BH16" i="10" s="1"/>
  <c r="AI145" i="9"/>
  <c r="AW26" i="8"/>
  <c r="AY26" i="8" s="1"/>
  <c r="BO8" i="8"/>
  <c r="BO7" i="8" s="1"/>
  <c r="BO32" i="8" s="1"/>
  <c r="X12" i="10"/>
  <c r="V12" i="11"/>
  <c r="V10" i="11" s="1"/>
  <c r="V8" i="11" s="1"/>
  <c r="N29" i="11"/>
  <c r="W258" i="11"/>
  <c r="X14" i="11"/>
  <c r="BC7" i="11"/>
  <c r="AI200" i="12"/>
  <c r="AJ200" i="12"/>
  <c r="AH200" i="12"/>
  <c r="X70" i="16"/>
  <c r="AI70" i="16" s="1"/>
  <c r="W69" i="16"/>
  <c r="W65" i="16" s="1"/>
  <c r="E82" i="14"/>
  <c r="E81" i="13"/>
  <c r="V200" i="14"/>
  <c r="X200" i="13"/>
  <c r="Y68" i="16"/>
  <c r="AA68" i="16" s="1"/>
  <c r="AH68" i="16" s="1"/>
  <c r="AH68" i="15"/>
  <c r="AJ95" i="14"/>
  <c r="AI95" i="14"/>
  <c r="AJ179" i="12"/>
  <c r="AI179" i="12"/>
  <c r="AH179" i="12"/>
  <c r="AI19" i="12"/>
  <c r="AH19" i="12"/>
  <c r="AJ19" i="12"/>
  <c r="AB117" i="11"/>
  <c r="AD114" i="10"/>
  <c r="AI117" i="10"/>
  <c r="AI114" i="10" s="1"/>
  <c r="V95" i="16"/>
  <c r="X95" i="16" s="1"/>
  <c r="X95" i="15"/>
  <c r="AE205" i="10"/>
  <c r="AG206" i="10"/>
  <c r="I404" i="24" s="1"/>
  <c r="V179" i="14"/>
  <c r="X179" i="13"/>
  <c r="X176" i="13" s="1"/>
  <c r="V176" i="13"/>
  <c r="V19" i="14"/>
  <c r="X19" i="13"/>
  <c r="AB236" i="11"/>
  <c r="AD235" i="10"/>
  <c r="AD234" i="10" s="1"/>
  <c r="AI236" i="10"/>
  <c r="AI235" i="10" s="1"/>
  <c r="AI234" i="10" s="1"/>
  <c r="AE239" i="13"/>
  <c r="AG239" i="13" s="1"/>
  <c r="AJ239" i="12"/>
  <c r="AD10" i="8"/>
  <c r="BN12" i="11"/>
  <c r="BN9" i="11" s="1"/>
  <c r="E46" i="14"/>
  <c r="F46" i="14" s="1"/>
  <c r="F45" i="14" s="1"/>
  <c r="E45" i="13"/>
  <c r="F74" i="14"/>
  <c r="F72" i="14" s="1"/>
  <c r="D74" i="15"/>
  <c r="D44" i="14"/>
  <c r="D42" i="14" s="1"/>
  <c r="F44" i="13"/>
  <c r="F42" i="13" s="1"/>
  <c r="AQ10" i="13" s="1"/>
  <c r="AJ22" i="12"/>
  <c r="AE22" i="13"/>
  <c r="AG22" i="13" s="1"/>
  <c r="N82" i="12"/>
  <c r="F81" i="12"/>
  <c r="AQ30" i="10"/>
  <c r="D72" i="14"/>
  <c r="J21" i="9"/>
  <c r="J19" i="9" s="1"/>
  <c r="J17" i="9" s="1"/>
  <c r="J8" i="9" s="1"/>
  <c r="J126" i="9" s="1"/>
  <c r="J130" i="9" s="1"/>
  <c r="AJ107" i="12"/>
  <c r="X105" i="12"/>
  <c r="X104" i="12" s="1"/>
  <c r="AH107" i="12"/>
  <c r="AH38" i="12"/>
  <c r="AI38" i="12"/>
  <c r="AJ38" i="12"/>
  <c r="V78" i="14"/>
  <c r="V69" i="14" s="1"/>
  <c r="V65" i="14" s="1"/>
  <c r="X78" i="13"/>
  <c r="X69" i="13" s="1"/>
  <c r="X65" i="13" s="1"/>
  <c r="AI204" i="12"/>
  <c r="AH204" i="12"/>
  <c r="AJ204" i="12"/>
  <c r="D82" i="14"/>
  <c r="F82" i="13"/>
  <c r="D81" i="13"/>
  <c r="AJ220" i="10"/>
  <c r="AI78" i="12"/>
  <c r="AH78" i="12"/>
  <c r="AJ78" i="12"/>
  <c r="W236" i="15"/>
  <c r="W235" i="15" s="1"/>
  <c r="W234" i="15" s="1"/>
  <c r="X236" i="14"/>
  <c r="X235" i="14" s="1"/>
  <c r="X234" i="14" s="1"/>
  <c r="W235" i="14"/>
  <c r="W234" i="14" s="1"/>
  <c r="V107" i="14"/>
  <c r="X107" i="13"/>
  <c r="V105" i="13"/>
  <c r="V104" i="13" s="1"/>
  <c r="AJ84" i="13"/>
  <c r="AI84" i="13"/>
  <c r="AH84" i="13"/>
  <c r="AJ24" i="12"/>
  <c r="AI24" i="12"/>
  <c r="AH24" i="12"/>
  <c r="X69" i="12"/>
  <c r="X65" i="12" s="1"/>
  <c r="V38" i="14"/>
  <c r="V35" i="14" s="1"/>
  <c r="X38" i="13"/>
  <c r="X35" i="13" s="1"/>
  <c r="D13" i="14"/>
  <c r="F13" i="13"/>
  <c r="M13" i="13" s="1"/>
  <c r="V204" i="14"/>
  <c r="X204" i="13"/>
  <c r="V69" i="13"/>
  <c r="V65" i="13" s="1"/>
  <c r="D42" i="13"/>
  <c r="F46" i="13"/>
  <c r="F45" i="13" s="1"/>
  <c r="W84" i="15"/>
  <c r="W83" i="15" s="1"/>
  <c r="X84" i="14"/>
  <c r="W24" i="14"/>
  <c r="X24" i="13"/>
  <c r="X20" i="13" s="1"/>
  <c r="X16" i="13" s="1"/>
  <c r="AH236" i="13"/>
  <c r="AI37" i="14"/>
  <c r="AJ37" i="14"/>
  <c r="AH180" i="13"/>
  <c r="AJ180" i="13"/>
  <c r="X37" i="15"/>
  <c r="V37" i="16"/>
  <c r="X37" i="16" s="1"/>
  <c r="E33" i="15"/>
  <c r="E32" i="14"/>
  <c r="F33" i="14"/>
  <c r="F32" i="14" s="1"/>
  <c r="V180" i="15"/>
  <c r="X180" i="14"/>
  <c r="AH180" i="14" s="1"/>
  <c r="F28" i="11"/>
  <c r="F21" i="11" s="1"/>
  <c r="F19" i="11" s="1"/>
  <c r="V14" i="12"/>
  <c r="M28" i="9"/>
  <c r="X220" i="11"/>
  <c r="BN30" i="11" s="1"/>
  <c r="BH14" i="11" s="1"/>
  <c r="V124" i="16"/>
  <c r="X124" i="16" s="1"/>
  <c r="AH124" i="16" s="1"/>
  <c r="X124" i="15"/>
  <c r="AH124" i="15" s="1"/>
  <c r="F37" i="13"/>
  <c r="N37" i="13" s="1"/>
  <c r="D37" i="14"/>
  <c r="D68" i="14"/>
  <c r="F68" i="14" s="1"/>
  <c r="F66" i="14" s="1"/>
  <c r="D66" i="13"/>
  <c r="F68" i="13"/>
  <c r="F66" i="13" s="1"/>
  <c r="D56" i="14"/>
  <c r="D54" i="13"/>
  <c r="F56" i="13"/>
  <c r="F54" i="13" s="1"/>
  <c r="AJ58" i="11"/>
  <c r="AJ57" i="11" s="1"/>
  <c r="BJ7" i="8"/>
  <c r="BJ16" i="8" s="1"/>
  <c r="BP8" i="8"/>
  <c r="BP7" i="8" s="1"/>
  <c r="BP32" i="8" s="1"/>
  <c r="BN24" i="11"/>
  <c r="BN22" i="11" s="1"/>
  <c r="BH11" i="11" s="1"/>
  <c r="J61" i="10"/>
  <c r="N61" i="9"/>
  <c r="N60" i="9" s="1"/>
  <c r="L60" i="9"/>
  <c r="H187" i="22" s="1"/>
  <c r="D80" i="14"/>
  <c r="D78" i="14" s="1"/>
  <c r="F78" i="14" s="1"/>
  <c r="F80" i="13"/>
  <c r="AD142" i="10"/>
  <c r="AB141" i="10"/>
  <c r="E68" i="15"/>
  <c r="E66" i="14"/>
  <c r="X60" i="13"/>
  <c r="V60" i="14"/>
  <c r="V58" i="13"/>
  <c r="V57" i="13" s="1"/>
  <c r="AW25" i="8"/>
  <c r="AY25" i="8" s="1"/>
  <c r="AU25" i="8"/>
  <c r="L67" i="10"/>
  <c r="J66" i="10"/>
  <c r="BI7" i="8"/>
  <c r="BI16" i="8" s="1"/>
  <c r="E21" i="12"/>
  <c r="E19" i="12" s="1"/>
  <c r="E17" i="12" s="1"/>
  <c r="E8" i="12" s="1"/>
  <c r="E42" i="16"/>
  <c r="D62" i="14"/>
  <c r="F62" i="13"/>
  <c r="F60" i="13" s="1"/>
  <c r="D60" i="13"/>
  <c r="J55" i="11"/>
  <c r="N55" i="10"/>
  <c r="N54" i="10" s="1"/>
  <c r="L54" i="10"/>
  <c r="AA126" i="10"/>
  <c r="Y123" i="10"/>
  <c r="J77" i="10"/>
  <c r="N77" i="9"/>
  <c r="N75" i="9" s="1"/>
  <c r="L75" i="9"/>
  <c r="H311" i="22" s="1"/>
  <c r="Y60" i="10"/>
  <c r="AA58" i="9"/>
  <c r="AA57" i="9" s="1"/>
  <c r="AA14" i="9" s="1"/>
  <c r="AH60" i="9"/>
  <c r="AH58" i="9" s="1"/>
  <c r="AH57" i="9" s="1"/>
  <c r="AH14" i="9" s="1"/>
  <c r="E62" i="14"/>
  <c r="E60" i="13"/>
  <c r="AD150" i="10"/>
  <c r="AB149" i="10"/>
  <c r="AB147" i="10" s="1"/>
  <c r="AB97" i="10"/>
  <c r="AD96" i="9"/>
  <c r="AD90" i="9" s="1"/>
  <c r="AI97" i="9"/>
  <c r="AI96" i="9" s="1"/>
  <c r="AI90" i="9" s="1"/>
  <c r="AI63" i="9" s="1"/>
  <c r="AI12" i="9" s="1"/>
  <c r="AI230" i="12"/>
  <c r="AJ230" i="12"/>
  <c r="X227" i="12"/>
  <c r="AI60" i="12"/>
  <c r="AI58" i="12" s="1"/>
  <c r="AI57" i="12" s="1"/>
  <c r="AJ60" i="12"/>
  <c r="X58" i="12"/>
  <c r="X57" i="12" s="1"/>
  <c r="AB124" i="10"/>
  <c r="AI124" i="9"/>
  <c r="AI123" i="9" s="1"/>
  <c r="AI112" i="9" s="1"/>
  <c r="AD123" i="9"/>
  <c r="N33" i="9"/>
  <c r="N32" i="9" s="1"/>
  <c r="N28" i="9" s="1"/>
  <c r="J33" i="10"/>
  <c r="AX9" i="9"/>
  <c r="AZ9" i="9" s="1"/>
  <c r="L32" i="9"/>
  <c r="L28" i="9" s="1"/>
  <c r="L73" i="10"/>
  <c r="J72" i="10"/>
  <c r="I37" i="10"/>
  <c r="G35" i="10"/>
  <c r="AA112" i="9"/>
  <c r="BO17" i="9"/>
  <c r="N47" i="9"/>
  <c r="N45" i="9" s="1"/>
  <c r="J47" i="10"/>
  <c r="L45" i="9"/>
  <c r="AD228" i="11"/>
  <c r="AB227" i="11"/>
  <c r="AB220" i="11" s="1"/>
  <c r="N53" i="10"/>
  <c r="N51" i="10" s="1"/>
  <c r="J53" i="11"/>
  <c r="L51" i="10"/>
  <c r="L43" i="10"/>
  <c r="J42" i="10"/>
  <c r="N83" i="9"/>
  <c r="J83" i="10"/>
  <c r="L81" i="9"/>
  <c r="AX14" i="9" s="1"/>
  <c r="W230" i="14"/>
  <c r="X230" i="13"/>
  <c r="W227" i="13"/>
  <c r="W220" i="13" s="1"/>
  <c r="J49" i="10"/>
  <c r="N49" i="9"/>
  <c r="N48" i="9" s="1"/>
  <c r="L48" i="9"/>
  <c r="AB173" i="10"/>
  <c r="AD172" i="9"/>
  <c r="AD170" i="9" s="1"/>
  <c r="H257" i="23" s="1"/>
  <c r="H248" i="24" s="1"/>
  <c r="AI173" i="9"/>
  <c r="AI172" i="9" s="1"/>
  <c r="AI170" i="9" s="1"/>
  <c r="AD190" i="10"/>
  <c r="AB187" i="10"/>
  <c r="AB185" i="10" s="1"/>
  <c r="N59" i="9"/>
  <c r="N57" i="9" s="1"/>
  <c r="L57" i="9"/>
  <c r="J59" i="10"/>
  <c r="AE142" i="12"/>
  <c r="AG141" i="11"/>
  <c r="J187" i="24" s="1"/>
  <c r="AJ142" i="11"/>
  <c r="AJ141" i="11" s="1"/>
  <c r="AA212" i="11"/>
  <c r="L62" i="11"/>
  <c r="AA178" i="11"/>
  <c r="Y176" i="11"/>
  <c r="I33" i="10"/>
  <c r="BD13" i="10" s="1"/>
  <c r="G32" i="10"/>
  <c r="AH190" i="12"/>
  <c r="AJ190" i="12"/>
  <c r="X187" i="12"/>
  <c r="X185" i="12" s="1"/>
  <c r="X170" i="12" s="1"/>
  <c r="AQ27" i="12" s="1"/>
  <c r="W173" i="15"/>
  <c r="W172" i="14"/>
  <c r="W170" i="14" s="1"/>
  <c r="X173" i="14"/>
  <c r="X172" i="14" s="1"/>
  <c r="X225" i="13"/>
  <c r="V225" i="14"/>
  <c r="V222" i="13"/>
  <c r="V220" i="13" s="1"/>
  <c r="Y99" i="11"/>
  <c r="AH99" i="10"/>
  <c r="AH96" i="10" s="1"/>
  <c r="AH90" i="10" s="1"/>
  <c r="AA96" i="10"/>
  <c r="AA90" i="10" s="1"/>
  <c r="AJ44" i="11"/>
  <c r="G76" i="13"/>
  <c r="Y173" i="10"/>
  <c r="AA172" i="9"/>
  <c r="AA170" i="9" s="1"/>
  <c r="AH173" i="9"/>
  <c r="AH172" i="9" s="1"/>
  <c r="AH170" i="9" s="1"/>
  <c r="M31" i="12"/>
  <c r="N31" i="12"/>
  <c r="Y150" i="10"/>
  <c r="AA149" i="9"/>
  <c r="AA147" i="9" s="1"/>
  <c r="AH150" i="9"/>
  <c r="AH149" i="9" s="1"/>
  <c r="AH147" i="9" s="1"/>
  <c r="AH145" i="9" s="1"/>
  <c r="I77" i="11"/>
  <c r="G75" i="11"/>
  <c r="V190" i="14"/>
  <c r="X190" i="13"/>
  <c r="V187" i="13"/>
  <c r="V185" i="13" s="1"/>
  <c r="AI225" i="12"/>
  <c r="AJ225" i="12"/>
  <c r="AH225" i="12"/>
  <c r="X222" i="12"/>
  <c r="BN31" i="12"/>
  <c r="BH15" i="12" s="1"/>
  <c r="AH189" i="15"/>
  <c r="AI189" i="15"/>
  <c r="L50" i="11"/>
  <c r="I58" i="10"/>
  <c r="G57" i="10"/>
  <c r="AI106" i="16"/>
  <c r="I82" i="11"/>
  <c r="G81" i="11"/>
  <c r="I64" i="12"/>
  <c r="M64" i="12" s="1"/>
  <c r="M63" i="12" s="1"/>
  <c r="G63" i="12"/>
  <c r="Y230" i="11"/>
  <c r="AH230" i="10"/>
  <c r="AH227" i="10" s="1"/>
  <c r="AH220" i="10" s="1"/>
  <c r="AA227" i="10"/>
  <c r="AA220" i="10" s="1"/>
  <c r="X189" i="16"/>
  <c r="W187" i="16"/>
  <c r="W185" i="16" s="1"/>
  <c r="AA106" i="10"/>
  <c r="Y105" i="10"/>
  <c r="Y104" i="10" s="1"/>
  <c r="Y116" i="12"/>
  <c r="AH116" i="11"/>
  <c r="Y45" i="11"/>
  <c r="AH45" i="10"/>
  <c r="AH44" i="10" s="1"/>
  <c r="AH43" i="10" s="1"/>
  <c r="AA44" i="10"/>
  <c r="AA43" i="10" s="1"/>
  <c r="I70" i="12"/>
  <c r="G69" i="12"/>
  <c r="E31" i="14"/>
  <c r="E29" i="13"/>
  <c r="E28" i="13" s="1"/>
  <c r="F31" i="13"/>
  <c r="E37" i="15"/>
  <c r="E35" i="14"/>
  <c r="X90" i="12"/>
  <c r="V63" i="12"/>
  <c r="BP14" i="9"/>
  <c r="BJ9" i="9" s="1"/>
  <c r="AR24" i="9"/>
  <c r="AU24" i="9" s="1"/>
  <c r="AV24" i="9"/>
  <c r="AW30" i="8"/>
  <c r="AY30" i="8" s="1"/>
  <c r="AU30" i="8"/>
  <c r="AX30" i="8"/>
  <c r="AZ30" i="8" s="1"/>
  <c r="AV30" i="8"/>
  <c r="AW22" i="16"/>
  <c r="AY22" i="16" s="1"/>
  <c r="AU22" i="16"/>
  <c r="AJ8" i="8"/>
  <c r="AJ258" i="8"/>
  <c r="W193" i="14"/>
  <c r="BN8" i="10"/>
  <c r="BN7" i="10" s="1"/>
  <c r="BN32" i="10" s="1"/>
  <c r="W215" i="16"/>
  <c r="W211" i="15"/>
  <c r="W210" i="15" s="1"/>
  <c r="W209" i="15" s="1"/>
  <c r="X215" i="15"/>
  <c r="AJ215" i="15" s="1"/>
  <c r="AJ71" i="13"/>
  <c r="AI71" i="13"/>
  <c r="AB143" i="15"/>
  <c r="W115" i="16"/>
  <c r="X115" i="15"/>
  <c r="W114" i="15"/>
  <c r="M73" i="14"/>
  <c r="G48" i="11"/>
  <c r="I50" i="11"/>
  <c r="Y47" i="14"/>
  <c r="AH47" i="13"/>
  <c r="X198" i="15"/>
  <c r="W197" i="15"/>
  <c r="W196" i="15" s="1"/>
  <c r="W195" i="15" s="1"/>
  <c r="W198" i="16"/>
  <c r="Y115" i="14"/>
  <c r="D55" i="15"/>
  <c r="F55" i="14"/>
  <c r="AI86" i="14"/>
  <c r="AH86" i="14"/>
  <c r="V71" i="15"/>
  <c r="X71" i="14"/>
  <c r="Y229" i="14"/>
  <c r="AH229" i="13"/>
  <c r="Y177" i="14"/>
  <c r="BO23" i="13"/>
  <c r="AI115" i="14"/>
  <c r="AE173" i="12"/>
  <c r="AJ173" i="11"/>
  <c r="AJ172" i="11" s="1"/>
  <c r="AG172" i="11"/>
  <c r="AA93" i="11"/>
  <c r="Y91" i="11"/>
  <c r="Y215" i="14"/>
  <c r="N12" i="12"/>
  <c r="D28" i="12"/>
  <c r="D21" i="12" s="1"/>
  <c r="D19" i="12" s="1"/>
  <c r="D17" i="12" s="1"/>
  <c r="D8" i="12" s="1"/>
  <c r="AI215" i="14"/>
  <c r="W86" i="16"/>
  <c r="X86" i="15"/>
  <c r="AA188" i="11"/>
  <c r="Y187" i="11"/>
  <c r="Y185" i="11" s="1"/>
  <c r="W63" i="14"/>
  <c r="V223" i="16"/>
  <c r="X223" i="15"/>
  <c r="E55" i="16"/>
  <c r="E54" i="16" s="1"/>
  <c r="E54" i="15"/>
  <c r="I44" i="11"/>
  <c r="G42" i="11"/>
  <c r="AH198" i="14"/>
  <c r="BN26" i="14"/>
  <c r="D61" i="16"/>
  <c r="F61" i="15"/>
  <c r="E79" i="16"/>
  <c r="E78" i="16" s="1"/>
  <c r="E78" i="15"/>
  <c r="AI93" i="14"/>
  <c r="W223" i="16"/>
  <c r="W222" i="16" s="1"/>
  <c r="W222" i="15"/>
  <c r="AA223" i="11"/>
  <c r="Y222" i="11"/>
  <c r="W177" i="16"/>
  <c r="W176" i="16" s="1"/>
  <c r="W176" i="15"/>
  <c r="W143" i="16"/>
  <c r="X143" i="15"/>
  <c r="W141" i="15"/>
  <c r="V258" i="10"/>
  <c r="W238" i="16"/>
  <c r="E49" i="16"/>
  <c r="E48" i="16" s="1"/>
  <c r="E48" i="15"/>
  <c r="AH115" i="13"/>
  <c r="X93" i="15"/>
  <c r="W93" i="16"/>
  <c r="W91" i="15"/>
  <c r="W90" i="15" s="1"/>
  <c r="AA52" i="11"/>
  <c r="Y49" i="11"/>
  <c r="E73" i="16"/>
  <c r="E72" i="16" s="1"/>
  <c r="E72" i="15"/>
  <c r="Y59" i="14"/>
  <c r="AH59" i="13"/>
  <c r="D73" i="16"/>
  <c r="F73" i="15"/>
  <c r="AA143" i="11"/>
  <c r="Y141" i="11"/>
  <c r="AH215" i="13"/>
  <c r="AI143" i="14"/>
  <c r="M61" i="14"/>
  <c r="V110" i="12"/>
  <c r="X145" i="12"/>
  <c r="D71" i="15"/>
  <c r="F71" i="15" s="1"/>
  <c r="D69" i="14"/>
  <c r="D75" i="13"/>
  <c r="F76" i="13"/>
  <c r="D76" i="14"/>
  <c r="AG87" i="10"/>
  <c r="AE83" i="10"/>
  <c r="D48" i="15"/>
  <c r="F49" i="15"/>
  <c r="D49" i="16"/>
  <c r="AH92" i="13"/>
  <c r="AJ92" i="13"/>
  <c r="X91" i="13"/>
  <c r="W21" i="15"/>
  <c r="D30" i="14"/>
  <c r="F30" i="13"/>
  <c r="D29" i="13"/>
  <c r="D59" i="15"/>
  <c r="F59" i="15" s="1"/>
  <c r="D57" i="14"/>
  <c r="D23" i="14"/>
  <c r="D22" i="14" s="1"/>
  <c r="F23" i="13"/>
  <c r="F22" i="13" s="1"/>
  <c r="AQ7" i="13" s="1"/>
  <c r="AE99" i="10"/>
  <c r="AJ99" i="9"/>
  <c r="AJ96" i="9" s="1"/>
  <c r="AG96" i="9"/>
  <c r="AJ21" i="13"/>
  <c r="AI21" i="13"/>
  <c r="AH21" i="13"/>
  <c r="V145" i="13"/>
  <c r="D46" i="15"/>
  <c r="D45" i="14"/>
  <c r="F48" i="14"/>
  <c r="M49" i="14"/>
  <c r="AG189" i="10"/>
  <c r="AE187" i="10"/>
  <c r="AE185" i="10" s="1"/>
  <c r="V118" i="14"/>
  <c r="X118" i="13"/>
  <c r="V114" i="13"/>
  <c r="V112" i="13" s="1"/>
  <c r="AH46" i="12"/>
  <c r="AJ46" i="12"/>
  <c r="X44" i="12"/>
  <c r="X43" i="12" s="1"/>
  <c r="BN14" i="11"/>
  <c r="X63" i="11"/>
  <c r="V92" i="15"/>
  <c r="X92" i="14"/>
  <c r="V91" i="14"/>
  <c r="AG116" i="10"/>
  <c r="I94" i="24" s="1"/>
  <c r="AE114" i="10"/>
  <c r="AG160" i="10"/>
  <c r="AE157" i="10"/>
  <c r="AE155" i="10" s="1"/>
  <c r="AE145" i="10" s="1"/>
  <c r="W51" i="15"/>
  <c r="W49" i="14"/>
  <c r="AD174" i="15"/>
  <c r="D36" i="14"/>
  <c r="F36" i="13"/>
  <c r="D35" i="13"/>
  <c r="AI118" i="12"/>
  <c r="AH118" i="12"/>
  <c r="AJ118" i="12"/>
  <c r="X114" i="12"/>
  <c r="V214" i="15"/>
  <c r="X214" i="14"/>
  <c r="V211" i="14"/>
  <c r="V210" i="14" s="1"/>
  <c r="V209" i="14" s="1"/>
  <c r="F51" i="13"/>
  <c r="AQ9" i="10"/>
  <c r="F21" i="10"/>
  <c r="F19" i="10" s="1"/>
  <c r="AH151" i="13"/>
  <c r="AJ151" i="13"/>
  <c r="AI151" i="13"/>
  <c r="X149" i="13"/>
  <c r="X147" i="13" s="1"/>
  <c r="V142" i="15"/>
  <c r="X142" i="14"/>
  <c r="V141" i="14"/>
  <c r="AE126" i="10"/>
  <c r="AJ126" i="9"/>
  <c r="AJ123" i="9" s="1"/>
  <c r="AJ112" i="9" s="1"/>
  <c r="AJ110" i="9" s="1"/>
  <c r="AG123" i="9"/>
  <c r="X205" i="13"/>
  <c r="AJ51" i="13"/>
  <c r="AI51" i="13"/>
  <c r="AH51" i="13"/>
  <c r="X49" i="13"/>
  <c r="D43" i="15"/>
  <c r="F43" i="14"/>
  <c r="AJ85" i="12"/>
  <c r="X83" i="12"/>
  <c r="AQ24" i="12" s="1"/>
  <c r="AI85" i="12"/>
  <c r="V21" i="15"/>
  <c r="X21" i="14"/>
  <c r="V20" i="14"/>
  <c r="AH97" i="13"/>
  <c r="AJ97" i="13"/>
  <c r="X96" i="13"/>
  <c r="BC10" i="11"/>
  <c r="BC9" i="11" s="1"/>
  <c r="BC8" i="11" s="1"/>
  <c r="AE94" i="10"/>
  <c r="AJ94" i="9"/>
  <c r="AJ91" i="9" s="1"/>
  <c r="AG91" i="9"/>
  <c r="AH158" i="13"/>
  <c r="AI158" i="13"/>
  <c r="X157" i="13"/>
  <c r="X155" i="13" s="1"/>
  <c r="BN17" i="13" s="1"/>
  <c r="AJ158" i="13"/>
  <c r="AG63" i="8"/>
  <c r="AG12" i="8" s="1"/>
  <c r="AS25" i="8"/>
  <c r="X193" i="11"/>
  <c r="AQ28" i="11"/>
  <c r="AU29" i="11"/>
  <c r="AV29" i="11"/>
  <c r="V46" i="14"/>
  <c r="X46" i="13"/>
  <c r="V44" i="13"/>
  <c r="V43" i="13" s="1"/>
  <c r="N79" i="13"/>
  <c r="M79" i="13"/>
  <c r="AJ39" i="13"/>
  <c r="AH39" i="13"/>
  <c r="AQ25" i="11"/>
  <c r="BN13" i="11"/>
  <c r="N64" i="12"/>
  <c r="BC14" i="12"/>
  <c r="F63" i="12"/>
  <c r="AI178" i="16"/>
  <c r="AH142" i="13"/>
  <c r="X141" i="13"/>
  <c r="BC13" i="12"/>
  <c r="F29" i="12"/>
  <c r="V206" i="15"/>
  <c r="V205" i="14"/>
  <c r="X206" i="14"/>
  <c r="M415" i="23" s="1"/>
  <c r="N23" i="12"/>
  <c r="BC12" i="12"/>
  <c r="AQ29" i="12"/>
  <c r="BN27" i="12"/>
  <c r="W46" i="15"/>
  <c r="W44" i="14"/>
  <c r="F79" i="14"/>
  <c r="D79" i="15"/>
  <c r="AQ28" i="10"/>
  <c r="X193" i="10"/>
  <c r="D83" i="16"/>
  <c r="F64" i="13"/>
  <c r="D64" i="14"/>
  <c r="D63" i="13"/>
  <c r="V201" i="15"/>
  <c r="X201" i="14"/>
  <c r="M383" i="23" s="1"/>
  <c r="W8" i="12"/>
  <c r="D52" i="15"/>
  <c r="D51" i="14"/>
  <c r="F52" i="14"/>
  <c r="N52" i="14" s="1"/>
  <c r="AI178" i="15"/>
  <c r="V151" i="15"/>
  <c r="X151" i="14"/>
  <c r="M95" i="23" s="1"/>
  <c r="V149" i="14"/>
  <c r="V147" i="14" s="1"/>
  <c r="D12" i="14"/>
  <c r="F12" i="13"/>
  <c r="D10" i="13"/>
  <c r="BN16" i="11"/>
  <c r="BN15" i="11" s="1"/>
  <c r="BH10" i="11" s="1"/>
  <c r="X112" i="11"/>
  <c r="X110" i="11" s="1"/>
  <c r="AQ26" i="11" s="1"/>
  <c r="AE178" i="10"/>
  <c r="AJ178" i="9"/>
  <c r="AJ176" i="9" s="1"/>
  <c r="AJ170" i="9" s="1"/>
  <c r="AG176" i="9"/>
  <c r="AG170" i="9" s="1"/>
  <c r="V51" i="15"/>
  <c r="X51" i="14"/>
  <c r="V49" i="14"/>
  <c r="M43" i="13"/>
  <c r="BC16" i="13"/>
  <c r="N76" i="12"/>
  <c r="M76" i="12"/>
  <c r="F75" i="12"/>
  <c r="V85" i="14"/>
  <c r="X85" i="13"/>
  <c r="V83" i="13"/>
  <c r="V97" i="15"/>
  <c r="X97" i="14"/>
  <c r="V96" i="14"/>
  <c r="W39" i="15"/>
  <c r="W35" i="14"/>
  <c r="M36" i="12"/>
  <c r="F35" i="12"/>
  <c r="V158" i="15"/>
  <c r="X158" i="14"/>
  <c r="V157" i="14"/>
  <c r="V155" i="14" s="1"/>
  <c r="W43" i="13"/>
  <c r="W14" i="13" s="1"/>
  <c r="W12" i="13" s="1"/>
  <c r="W10" i="13" s="1"/>
  <c r="V39" i="15"/>
  <c r="X39" i="14"/>
  <c r="AG106" i="10"/>
  <c r="AE105" i="10"/>
  <c r="AE104" i="10" s="1"/>
  <c r="AH214" i="13"/>
  <c r="AI214" i="13"/>
  <c r="X211" i="13"/>
  <c r="X210" i="13" s="1"/>
  <c r="X209" i="13" s="1"/>
  <c r="AJ214" i="13"/>
  <c r="V90" i="13"/>
  <c r="AI201" i="13"/>
  <c r="AH201" i="13"/>
  <c r="AJ201" i="13"/>
  <c r="L8" i="8"/>
  <c r="T33" i="16"/>
  <c r="X243" i="12"/>
  <c r="X232" i="12" s="1"/>
  <c r="BN29" i="12" s="1"/>
  <c r="BH13" i="12" s="1"/>
  <c r="AJ244" i="9"/>
  <c r="AJ243" i="9" s="1"/>
  <c r="AJ232" i="9" s="1"/>
  <c r="AE244" i="10"/>
  <c r="AG243" i="9"/>
  <c r="AR29" i="10"/>
  <c r="AW29" i="10" s="1"/>
  <c r="AY29" i="10" s="1"/>
  <c r="V244" i="14"/>
  <c r="X244" i="13"/>
  <c r="V243" i="13"/>
  <c r="V232" i="13" s="1"/>
  <c r="AA10" i="8"/>
  <c r="AA8" i="8" s="1"/>
  <c r="Y244" i="10"/>
  <c r="AA243" i="9"/>
  <c r="AA232" i="9" s="1"/>
  <c r="BO29" i="9" s="1"/>
  <c r="BI13" i="9" s="1"/>
  <c r="AH244" i="9"/>
  <c r="AH243" i="9" s="1"/>
  <c r="AH232" i="9" s="1"/>
  <c r="I55" i="10"/>
  <c r="G54" i="10"/>
  <c r="AB244" i="10"/>
  <c r="AD243" i="9"/>
  <c r="AD232" i="9" s="1"/>
  <c r="AI244" i="9"/>
  <c r="AI243" i="9" s="1"/>
  <c r="AI232" i="9" s="1"/>
  <c r="AG234" i="9"/>
  <c r="AE258" i="8"/>
  <c r="W243" i="13"/>
  <c r="W232" i="13" s="1"/>
  <c r="W244" i="14"/>
  <c r="BN29" i="11"/>
  <c r="BH13" i="11" s="1"/>
  <c r="AA51" i="16"/>
  <c r="AD59" i="16"/>
  <c r="AB58" i="16"/>
  <c r="AB57" i="16" s="1"/>
  <c r="Y12" i="9"/>
  <c r="AX29" i="9"/>
  <c r="AZ29" i="9" s="1"/>
  <c r="L68" i="12"/>
  <c r="AD92" i="12"/>
  <c r="AB91" i="12"/>
  <c r="AD22" i="12"/>
  <c r="AB20" i="12"/>
  <c r="AB16" i="12" s="1"/>
  <c r="AG98" i="12"/>
  <c r="AE143" i="13"/>
  <c r="AJ143" i="12"/>
  <c r="AA190" i="14"/>
  <c r="AG47" i="12"/>
  <c r="AE44" i="12"/>
  <c r="L36" i="12"/>
  <c r="J35" i="12"/>
  <c r="AD223" i="12"/>
  <c r="AB222" i="12"/>
  <c r="L30" i="12"/>
  <c r="J29" i="12"/>
  <c r="AG59" i="12"/>
  <c r="AE58" i="12"/>
  <c r="AE57" i="12" s="1"/>
  <c r="AA100" i="14"/>
  <c r="L56" i="12"/>
  <c r="Y107" i="15"/>
  <c r="AA46" i="16"/>
  <c r="Y179" i="15"/>
  <c r="AD100" i="12"/>
  <c r="AA225" i="14"/>
  <c r="AG115" i="12"/>
  <c r="AB127" i="13"/>
  <c r="AI127" i="12"/>
  <c r="Y213" i="15"/>
  <c r="AH213" i="14"/>
  <c r="AB229" i="13"/>
  <c r="AI229" i="12"/>
  <c r="AA95" i="14"/>
  <c r="AG86" i="12"/>
  <c r="AD198" i="12"/>
  <c r="AA200" i="14"/>
  <c r="M352" i="23" s="1"/>
  <c r="AD46" i="12"/>
  <c r="AB44" i="12"/>
  <c r="J74" i="13"/>
  <c r="N74" i="12"/>
  <c r="AB188" i="13"/>
  <c r="AI188" i="12"/>
  <c r="AE93" i="13"/>
  <c r="AJ93" i="12"/>
  <c r="L44" i="12"/>
  <c r="AD238" i="12"/>
  <c r="AE36" i="13"/>
  <c r="AJ36" i="12"/>
  <c r="AG35" i="12"/>
  <c r="AE149" i="12"/>
  <c r="AG152" i="12"/>
  <c r="J80" i="13"/>
  <c r="N80" i="12"/>
  <c r="AA63" i="9"/>
  <c r="W262" i="5"/>
  <c r="W260" i="5" s="1"/>
  <c r="W264" i="5" s="1"/>
  <c r="BO14" i="9"/>
  <c r="BI9" i="9" s="1"/>
  <c r="AH63" i="9"/>
  <c r="AG202" i="10"/>
  <c r="AE197" i="10"/>
  <c r="AA85" i="10"/>
  <c r="Y83" i="10"/>
  <c r="BI15" i="10"/>
  <c r="AG212" i="10"/>
  <c r="AE211" i="10"/>
  <c r="AE210" i="10" s="1"/>
  <c r="AE209" i="10" s="1"/>
  <c r="AG174" i="15"/>
  <c r="AA61" i="11"/>
  <c r="AG241" i="10"/>
  <c r="AE235" i="10"/>
  <c r="AE234" i="10" s="1"/>
  <c r="AA37" i="10"/>
  <c r="Y35" i="10"/>
  <c r="AG52" i="10"/>
  <c r="AE49" i="10"/>
  <c r="AE43" i="10" s="1"/>
  <c r="AD145" i="9"/>
  <c r="AA27" i="10"/>
  <c r="Y20" i="10"/>
  <c r="Y16" i="10" s="1"/>
  <c r="L115" i="14"/>
  <c r="J113" i="14"/>
  <c r="G115" i="14"/>
  <c r="I113" i="13"/>
  <c r="BD20" i="13"/>
  <c r="M115" i="13"/>
  <c r="M113" i="13" s="1"/>
  <c r="AA71" i="10"/>
  <c r="Y69" i="10"/>
  <c r="Y65" i="10" s="1"/>
  <c r="AJ14" i="9"/>
  <c r="AD167" i="10"/>
  <c r="AB157" i="10"/>
  <c r="AB155" i="10" s="1"/>
  <c r="AD39" i="10"/>
  <c r="AB35" i="10"/>
  <c r="AB14" i="10" s="1"/>
  <c r="W133" i="15"/>
  <c r="X133" i="14"/>
  <c r="X123" i="14" s="1"/>
  <c r="W123" i="14"/>
  <c r="W112" i="14" s="1"/>
  <c r="W110" i="14" s="1"/>
  <c r="AD180" i="10"/>
  <c r="AB176" i="10"/>
  <c r="AG14" i="9"/>
  <c r="AS23" i="9"/>
  <c r="AG23" i="10"/>
  <c r="AE20" i="10"/>
  <c r="AE16" i="10" s="1"/>
  <c r="AG70" i="10"/>
  <c r="AE69" i="10"/>
  <c r="AE65" i="10" s="1"/>
  <c r="BO12" i="9"/>
  <c r="BO9" i="9" s="1"/>
  <c r="AJ133" i="13"/>
  <c r="AI133" i="13"/>
  <c r="AR16" i="9"/>
  <c r="AU16" i="9" s="1"/>
  <c r="AS16" i="9"/>
  <c r="AX16" i="9" s="1"/>
  <c r="J95" i="14"/>
  <c r="L94" i="13"/>
  <c r="L404" i="22" s="1"/>
  <c r="N95" i="13"/>
  <c r="N94" i="13" s="1"/>
  <c r="AI73" i="14"/>
  <c r="AJ73" i="14"/>
  <c r="AH73" i="14"/>
  <c r="AG124" i="11"/>
  <c r="AG80" i="11"/>
  <c r="V228" i="16"/>
  <c r="V227" i="15"/>
  <c r="X228" i="15"/>
  <c r="AH238" i="14"/>
  <c r="AG161" i="11"/>
  <c r="K126" i="13"/>
  <c r="K130" i="13" s="1"/>
  <c r="N25" i="20"/>
  <c r="BE22" i="13"/>
  <c r="BF22" i="13" s="1"/>
  <c r="BF21" i="13"/>
  <c r="V177" i="16"/>
  <c r="X177" i="15"/>
  <c r="BP12" i="10"/>
  <c r="AR23" i="10"/>
  <c r="BP27" i="10"/>
  <c r="AI237" i="14"/>
  <c r="V174" i="16"/>
  <c r="V172" i="15"/>
  <c r="X174" i="15"/>
  <c r="G41" i="14"/>
  <c r="I41" i="14" s="1"/>
  <c r="V238" i="16"/>
  <c r="X238" i="15"/>
  <c r="AJ238" i="15" s="1"/>
  <c r="AH135" i="14"/>
  <c r="AI135" i="14"/>
  <c r="AJ135" i="14"/>
  <c r="P126" i="13"/>
  <c r="P130" i="13" s="1"/>
  <c r="V73" i="16"/>
  <c r="X73" i="15"/>
  <c r="AD75" i="11"/>
  <c r="AB69" i="11"/>
  <c r="AB65" i="11" s="1"/>
  <c r="AD216" i="11"/>
  <c r="AB211" i="11"/>
  <c r="AB210" i="11" s="1"/>
  <c r="AB209" i="11" s="1"/>
  <c r="AH228" i="14"/>
  <c r="J12" i="14"/>
  <c r="L12" i="14" s="1"/>
  <c r="V135" i="16"/>
  <c r="X135" i="15"/>
  <c r="V123" i="15"/>
  <c r="P128" i="14"/>
  <c r="P126" i="14" s="1"/>
  <c r="P130" i="14" s="1"/>
  <c r="Q128" i="14"/>
  <c r="Q126" i="14" s="1"/>
  <c r="Q130" i="14" s="1"/>
  <c r="B24" i="15"/>
  <c r="I105" i="13"/>
  <c r="G104" i="13"/>
  <c r="BN23" i="14"/>
  <c r="AI177" i="14"/>
  <c r="AJ177" i="14"/>
  <c r="V188" i="16"/>
  <c r="X188" i="15"/>
  <c r="L86" i="13"/>
  <c r="J85" i="13"/>
  <c r="V237" i="16"/>
  <c r="V235" i="15"/>
  <c r="V234" i="15" s="1"/>
  <c r="X237" i="15"/>
  <c r="AH174" i="14"/>
  <c r="AI174" i="14"/>
  <c r="AJ174" i="14"/>
  <c r="I95" i="13"/>
  <c r="G94" i="13"/>
  <c r="L105" i="13"/>
  <c r="J104" i="13"/>
  <c r="G21" i="9"/>
  <c r="G19" i="9" s="1"/>
  <c r="G17" i="9" s="1"/>
  <c r="G24" i="10"/>
  <c r="M24" i="9"/>
  <c r="I22" i="9"/>
  <c r="AW7" i="9"/>
  <c r="AY7" i="9" s="1"/>
  <c r="L27" i="10"/>
  <c r="J25" i="10"/>
  <c r="I17" i="8"/>
  <c r="AR14" i="8"/>
  <c r="I126" i="7"/>
  <c r="I130" i="7" s="1"/>
  <c r="J5" i="7"/>
  <c r="K1" i="7"/>
  <c r="G27" i="10"/>
  <c r="AW8" i="9"/>
  <c r="AY8" i="9" s="1"/>
  <c r="I25" i="9"/>
  <c r="M27" i="9"/>
  <c r="M25" i="9" s="1"/>
  <c r="G88" i="14"/>
  <c r="M88" i="13"/>
  <c r="M85" i="13" s="1"/>
  <c r="I85" i="13"/>
  <c r="L373" i="21" s="1"/>
  <c r="L372" i="22" s="1"/>
  <c r="AW11" i="13"/>
  <c r="AY11" i="13" s="1"/>
  <c r="AR11" i="13"/>
  <c r="AU11" i="13" s="1"/>
  <c r="L31" i="14"/>
  <c r="J37" i="14"/>
  <c r="G68" i="12"/>
  <c r="I66" i="11"/>
  <c r="M68" i="11"/>
  <c r="M66" i="11" s="1"/>
  <c r="E47" i="16"/>
  <c r="F47" i="15"/>
  <c r="M65" i="14"/>
  <c r="M26" i="14"/>
  <c r="BC11" i="14"/>
  <c r="F25" i="14"/>
  <c r="AQ8" i="14" s="1"/>
  <c r="E53" i="16"/>
  <c r="E51" i="15"/>
  <c r="F53" i="15"/>
  <c r="E77" i="16"/>
  <c r="E75" i="15"/>
  <c r="F77" i="15"/>
  <c r="M47" i="14"/>
  <c r="E65" i="16"/>
  <c r="E63" i="15"/>
  <c r="F65" i="15"/>
  <c r="E26" i="16"/>
  <c r="E25" i="15"/>
  <c r="F26" i="15"/>
  <c r="G80" i="13"/>
  <c r="M80" i="12"/>
  <c r="M53" i="14"/>
  <c r="G52" i="12"/>
  <c r="I51" i="11"/>
  <c r="M52" i="11"/>
  <c r="M51" i="11" s="1"/>
  <c r="J65" i="12"/>
  <c r="L63" i="11"/>
  <c r="J218" i="22" s="1"/>
  <c r="N65" i="11"/>
  <c r="N63" i="11" s="1"/>
  <c r="E71" i="16"/>
  <c r="E69" i="15"/>
  <c r="E83" i="16"/>
  <c r="F83" i="15"/>
  <c r="F57" i="14"/>
  <c r="M59" i="14"/>
  <c r="E14" i="16"/>
  <c r="E10" i="15"/>
  <c r="F14" i="15"/>
  <c r="G74" i="12"/>
  <c r="M74" i="11"/>
  <c r="M72" i="11" s="1"/>
  <c r="I72" i="11"/>
  <c r="J280" i="21" s="1"/>
  <c r="J279" i="22" s="1"/>
  <c r="F69" i="14"/>
  <c r="M71" i="14"/>
  <c r="G46" i="12"/>
  <c r="I45" i="11"/>
  <c r="M46" i="11"/>
  <c r="M45" i="11" s="1"/>
  <c r="BD15" i="11"/>
  <c r="M83" i="14"/>
  <c r="E59" i="16"/>
  <c r="E57" i="15"/>
  <c r="M14" i="14"/>
  <c r="N14" i="14"/>
  <c r="D31" i="16"/>
  <c r="J26" i="12"/>
  <c r="N26" i="11"/>
  <c r="G62" i="12"/>
  <c r="I60" i="11"/>
  <c r="J187" i="21" s="1"/>
  <c r="J186" i="22" s="1"/>
  <c r="M62" i="11"/>
  <c r="M60" i="11" s="1"/>
  <c r="J71" i="12"/>
  <c r="L69" i="11"/>
  <c r="J249" i="22" s="1"/>
  <c r="N71" i="11"/>
  <c r="N69" i="11" s="1"/>
  <c r="J24" i="11"/>
  <c r="AX7" i="10"/>
  <c r="AZ7" i="10" s="1"/>
  <c r="L22" i="10"/>
  <c r="I63" i="22" s="1"/>
  <c r="N24" i="10"/>
  <c r="M10" i="9"/>
  <c r="L13" i="10"/>
  <c r="J10" i="10"/>
  <c r="J15" i="15"/>
  <c r="L15" i="15" s="1"/>
  <c r="N15" i="14"/>
  <c r="E24" i="15"/>
  <c r="E22" i="14"/>
  <c r="D24" i="15"/>
  <c r="F24" i="14"/>
  <c r="AB88" i="11"/>
  <c r="BP31" i="10"/>
  <c r="AD83" i="10"/>
  <c r="AI88" i="10"/>
  <c r="Y237" i="11"/>
  <c r="AA235" i="10"/>
  <c r="AH237" i="10"/>
  <c r="AH235" i="10" s="1"/>
  <c r="AH234" i="10" s="1"/>
  <c r="V245" i="16"/>
  <c r="X245" i="15"/>
  <c r="N541" i="23" s="1"/>
  <c r="AD50" i="11"/>
  <c r="AB49" i="11"/>
  <c r="AB43" i="11" s="1"/>
  <c r="AA159" i="11"/>
  <c r="Y157" i="11"/>
  <c r="Y155" i="11" s="1"/>
  <c r="AA133" i="11"/>
  <c r="AD107" i="11"/>
  <c r="AB105" i="11"/>
  <c r="AB104" i="11" s="1"/>
  <c r="I56" i="11"/>
  <c r="AG127" i="15"/>
  <c r="AG158" i="15"/>
  <c r="F38" i="16"/>
  <c r="D124" i="21" s="1"/>
  <c r="E124" i="21" s="1"/>
  <c r="F124" i="21" s="1"/>
  <c r="G124" i="21" s="1"/>
  <c r="H124" i="21" s="1"/>
  <c r="I124" i="21" s="1"/>
  <c r="J124" i="21" s="1"/>
  <c r="K124" i="21" s="1"/>
  <c r="L124" i="21" s="1"/>
  <c r="M124" i="21" s="1"/>
  <c r="N124" i="21" s="1"/>
  <c r="O124" i="21" s="1"/>
  <c r="M38" i="15"/>
  <c r="N38" i="15"/>
  <c r="D126" i="9"/>
  <c r="D130" i="9" s="1"/>
  <c r="AU17" i="5"/>
  <c r="T15" i="6"/>
  <c r="E126" i="9"/>
  <c r="E130" i="9" s="1"/>
  <c r="AX31" i="5"/>
  <c r="AX32" i="5" s="1"/>
  <c r="AW31" i="5"/>
  <c r="AW32" i="5" s="1"/>
  <c r="AV31" i="5"/>
  <c r="F41" i="14"/>
  <c r="D41" i="15"/>
  <c r="M41" i="13"/>
  <c r="J41" i="14"/>
  <c r="N41" i="13"/>
  <c r="BD7" i="9"/>
  <c r="I12" i="10"/>
  <c r="G10" i="10"/>
  <c r="AE220" i="11"/>
  <c r="AX13" i="10"/>
  <c r="AS13" i="10"/>
  <c r="AV13" i="10" s="1"/>
  <c r="AE190" i="16"/>
  <c r="AG190" i="16" s="1"/>
  <c r="AG198" i="11"/>
  <c r="J280" i="24" s="1"/>
  <c r="AE254" i="16"/>
  <c r="AG254" i="16" s="1"/>
  <c r="AJ254" i="16" s="1"/>
  <c r="AJ254" i="15"/>
  <c r="AJ256" i="15"/>
  <c r="AE256" i="16"/>
  <c r="AG256" i="16" s="1"/>
  <c r="AJ256" i="16" s="1"/>
  <c r="AE214" i="16"/>
  <c r="AG214" i="16" s="1"/>
  <c r="AG181" i="11"/>
  <c r="AJ203" i="15"/>
  <c r="AE203" i="16"/>
  <c r="AG203" i="16" s="1"/>
  <c r="AJ203" i="16" s="1"/>
  <c r="AE236" i="12"/>
  <c r="AJ236" i="11"/>
  <c r="AE183" i="16"/>
  <c r="AG183" i="16" s="1"/>
  <c r="AJ183" i="16" s="1"/>
  <c r="AJ183" i="15"/>
  <c r="AJ251" i="15"/>
  <c r="AE251" i="16"/>
  <c r="AG251" i="16" s="1"/>
  <c r="AJ251" i="16" s="1"/>
  <c r="AJ213" i="15"/>
  <c r="AE213" i="16"/>
  <c r="AG213" i="16" s="1"/>
  <c r="AJ213" i="16" s="1"/>
  <c r="AE180" i="15"/>
  <c r="AE237" i="15"/>
  <c r="AG237" i="15" s="1"/>
  <c r="AJ237" i="14"/>
  <c r="AJ240" i="15"/>
  <c r="AE240" i="16"/>
  <c r="AG240" i="16" s="1"/>
  <c r="AJ240" i="16" s="1"/>
  <c r="G30" i="11"/>
  <c r="I29" i="10"/>
  <c r="M30" i="10"/>
  <c r="M29" i="10" s="1"/>
  <c r="AE238" i="16"/>
  <c r="AG238" i="16" s="1"/>
  <c r="AE188" i="12"/>
  <c r="AJ188" i="11"/>
  <c r="AE229" i="15"/>
  <c r="AG229" i="15" s="1"/>
  <c r="AJ229" i="14"/>
  <c r="AJ216" i="15"/>
  <c r="AE216" i="16"/>
  <c r="AG216" i="16" s="1"/>
  <c r="AJ216" i="16" s="1"/>
  <c r="AG227" i="11"/>
  <c r="AJ228" i="11"/>
  <c r="AJ227" i="11" s="1"/>
  <c r="AE228" i="12"/>
  <c r="G23" i="11"/>
  <c r="BD12" i="10"/>
  <c r="M23" i="10"/>
  <c r="AR13" i="14"/>
  <c r="AU13" i="14" s="1"/>
  <c r="AW13" i="14"/>
  <c r="AY13" i="14" s="1"/>
  <c r="AJ255" i="15"/>
  <c r="AE255" i="16"/>
  <c r="AG255" i="16" s="1"/>
  <c r="AJ255" i="16" s="1"/>
  <c r="AJ191" i="15"/>
  <c r="AE191" i="16"/>
  <c r="AG191" i="16" s="1"/>
  <c r="AJ191" i="16" s="1"/>
  <c r="AJ252" i="15"/>
  <c r="AE252" i="16"/>
  <c r="AG252" i="16" s="1"/>
  <c r="AJ252" i="16" s="1"/>
  <c r="AJ253" i="15"/>
  <c r="AE253" i="16"/>
  <c r="AG253" i="16" s="1"/>
  <c r="AJ253" i="16" s="1"/>
  <c r="AE223" i="12"/>
  <c r="AG222" i="11"/>
  <c r="AJ223" i="11"/>
  <c r="AJ222" i="11" s="1"/>
  <c r="AE204" i="16"/>
  <c r="AG204" i="16" s="1"/>
  <c r="AE250" i="16"/>
  <c r="AG250" i="16" s="1"/>
  <c r="AJ250" i="16" s="1"/>
  <c r="AJ250" i="15"/>
  <c r="AE215" i="16"/>
  <c r="AG215" i="16" s="1"/>
  <c r="AJ182" i="15"/>
  <c r="AE182" i="16"/>
  <c r="AG182" i="16" s="1"/>
  <c r="AJ182" i="16" s="1"/>
  <c r="AG186" i="11"/>
  <c r="AJ224" i="14"/>
  <c r="AE224" i="15"/>
  <c r="AG224" i="15" s="1"/>
  <c r="AE225" i="16"/>
  <c r="AG225" i="16" s="1"/>
  <c r="AJ248" i="15"/>
  <c r="AE248" i="16"/>
  <c r="AG248" i="16" s="1"/>
  <c r="AJ248" i="16" s="1"/>
  <c r="M435" i="24" l="1"/>
  <c r="AE217" i="15"/>
  <c r="AG217" i="15" s="1"/>
  <c r="AJ217" i="14"/>
  <c r="BC21" i="13"/>
  <c r="BE21" i="15"/>
  <c r="AZ14" i="9"/>
  <c r="G128" i="10"/>
  <c r="E128" i="14"/>
  <c r="AD8" i="8"/>
  <c r="G33" i="23" s="1"/>
  <c r="G31" i="24" s="1"/>
  <c r="Y10" i="9"/>
  <c r="Y8" i="9" s="1"/>
  <c r="AH8" i="8"/>
  <c r="AI246" i="14"/>
  <c r="AB246" i="15"/>
  <c r="AD246" i="15" s="1"/>
  <c r="M575" i="23"/>
  <c r="M558" i="24" s="1"/>
  <c r="AB245" i="15"/>
  <c r="AD245" i="15" s="1"/>
  <c r="AI245" i="15" s="1"/>
  <c r="M543" i="23"/>
  <c r="M527" i="24" s="1"/>
  <c r="X8" i="9"/>
  <c r="H31" i="23" s="1"/>
  <c r="AQ23" i="12"/>
  <c r="I417" i="23"/>
  <c r="I403" i="24" s="1"/>
  <c r="AB206" i="11"/>
  <c r="AD205" i="10"/>
  <c r="AI206" i="10"/>
  <c r="AI205" i="10" s="1"/>
  <c r="AB201" i="15"/>
  <c r="AD201" i="15" s="1"/>
  <c r="M385" i="23"/>
  <c r="M372" i="24" s="1"/>
  <c r="AB200" i="15"/>
  <c r="AD200" i="15" s="1"/>
  <c r="M353" i="23"/>
  <c r="M341" i="24" s="1"/>
  <c r="BP28" i="9"/>
  <c r="BP25" i="9" s="1"/>
  <c r="BJ12" i="9" s="1"/>
  <c r="AD195" i="9"/>
  <c r="AW28" i="8"/>
  <c r="AY28" i="8" s="1"/>
  <c r="AU28" i="8"/>
  <c r="AB199" i="11"/>
  <c r="I321" i="23"/>
  <c r="I310" i="24" s="1"/>
  <c r="AI199" i="10"/>
  <c r="AI197" i="10" s="1"/>
  <c r="AD197" i="10"/>
  <c r="AB151" i="15"/>
  <c r="AD151" i="15" s="1"/>
  <c r="M97" i="23"/>
  <c r="M93" i="24" s="1"/>
  <c r="M225" i="23"/>
  <c r="M217" i="24" s="1"/>
  <c r="BP18" i="14"/>
  <c r="AI148" i="14"/>
  <c r="AB148" i="15"/>
  <c r="AD148" i="15" s="1"/>
  <c r="AG262" i="6"/>
  <c r="AG260" i="6" s="1"/>
  <c r="AG264" i="6" s="1"/>
  <c r="AC262" i="6"/>
  <c r="AC260" i="6" s="1"/>
  <c r="AC264" i="6" s="1"/>
  <c r="Y262" i="6"/>
  <c r="Y260" i="6" s="1"/>
  <c r="Y264" i="6" s="1"/>
  <c r="U262" i="6"/>
  <c r="U260" i="6" s="1"/>
  <c r="U264" i="6" s="1"/>
  <c r="Z262" i="6"/>
  <c r="Z260" i="6" s="1"/>
  <c r="Z264" i="6" s="1"/>
  <c r="AJ262" i="6"/>
  <c r="AJ260" i="6" s="1"/>
  <c r="AJ264" i="6" s="1"/>
  <c r="AF262" i="6"/>
  <c r="AF260" i="6" s="1"/>
  <c r="AF264" i="6" s="1"/>
  <c r="AB262" i="6"/>
  <c r="AB260" i="6" s="1"/>
  <c r="AB264" i="6" s="1"/>
  <c r="X262" i="6"/>
  <c r="X260" i="6" s="1"/>
  <c r="X264" i="6" s="1"/>
  <c r="AH262" i="6"/>
  <c r="AH260" i="6" s="1"/>
  <c r="AH264" i="6" s="1"/>
  <c r="V262" i="6"/>
  <c r="V260" i="6" s="1"/>
  <c r="V264" i="6" s="1"/>
  <c r="AI262" i="6"/>
  <c r="AI260" i="6" s="1"/>
  <c r="AI264" i="6" s="1"/>
  <c r="AE262" i="6"/>
  <c r="AE260" i="6" s="1"/>
  <c r="AE264" i="6" s="1"/>
  <c r="AA262" i="6"/>
  <c r="AA260" i="6" s="1"/>
  <c r="AA264" i="6" s="1"/>
  <c r="W262" i="6"/>
  <c r="W260" i="6" s="1"/>
  <c r="W264" i="6" s="1"/>
  <c r="AD262" i="6"/>
  <c r="AD260" i="6" s="1"/>
  <c r="AD264" i="6" s="1"/>
  <c r="AI83" i="10"/>
  <c r="AD112" i="9"/>
  <c r="AD110" i="9" s="1"/>
  <c r="AR26" i="9" s="1"/>
  <c r="AU26" i="9" s="1"/>
  <c r="H161" i="23"/>
  <c r="H155" i="24" s="1"/>
  <c r="AH110" i="9"/>
  <c r="AD102" i="13"/>
  <c r="AG102" i="13"/>
  <c r="AA102" i="13"/>
  <c r="V197" i="14"/>
  <c r="V196" i="14" s="1"/>
  <c r="V195" i="14" s="1"/>
  <c r="V193" i="14" s="1"/>
  <c r="K159" i="23"/>
  <c r="Y196" i="10"/>
  <c r="Y195" i="10" s="1"/>
  <c r="Y193" i="10" s="1"/>
  <c r="Y246" i="15"/>
  <c r="AA246" i="15" s="1"/>
  <c r="N574" i="23" s="1"/>
  <c r="D128" i="14"/>
  <c r="AH246" i="14"/>
  <c r="J128" i="10"/>
  <c r="Y112" i="10"/>
  <c r="AW9" i="10"/>
  <c r="AY9" i="10" s="1"/>
  <c r="BC22" i="11"/>
  <c r="F128" i="13"/>
  <c r="F10" i="13"/>
  <c r="BC7" i="13" s="1"/>
  <c r="BN20" i="13"/>
  <c r="L191" i="23"/>
  <c r="AG10" i="8"/>
  <c r="AG8" i="8" s="1"/>
  <c r="G63" i="24"/>
  <c r="BO30" i="10"/>
  <c r="BI14" i="10" s="1"/>
  <c r="I479" i="23"/>
  <c r="I465" i="24" s="1"/>
  <c r="Y236" i="15"/>
  <c r="AA236" i="15" s="1"/>
  <c r="M510" i="23"/>
  <c r="Y217" i="11"/>
  <c r="I448" i="23"/>
  <c r="I434" i="24" s="1"/>
  <c r="AH217" i="10"/>
  <c r="AH211" i="10" s="1"/>
  <c r="AH210" i="10" s="1"/>
  <c r="AH209" i="10" s="1"/>
  <c r="AA211" i="10"/>
  <c r="AA210" i="10" s="1"/>
  <c r="AA209" i="10" s="1"/>
  <c r="BO27" i="10" s="1"/>
  <c r="AG148" i="11"/>
  <c r="AE147" i="11"/>
  <c r="J122" i="15"/>
  <c r="N122" i="14"/>
  <c r="G122" i="15"/>
  <c r="M122" i="14"/>
  <c r="M342" i="24"/>
  <c r="AE200" i="15"/>
  <c r="AG200" i="15" s="1"/>
  <c r="Y245" i="15"/>
  <c r="AA245" i="15" s="1"/>
  <c r="AH245" i="15" s="1"/>
  <c r="M542" i="23"/>
  <c r="L351" i="23"/>
  <c r="AG112" i="9"/>
  <c r="AG110" i="9" s="1"/>
  <c r="AS26" i="9" s="1"/>
  <c r="AV26" i="9" s="1"/>
  <c r="H156" i="24"/>
  <c r="BO24" i="9"/>
  <c r="BO22" i="9" s="1"/>
  <c r="BI11" i="9" s="1"/>
  <c r="H256" i="23"/>
  <c r="M311" i="24"/>
  <c r="AJ199" i="14"/>
  <c r="AE199" i="15"/>
  <c r="AG199" i="15" s="1"/>
  <c r="Y199" i="11"/>
  <c r="I320" i="23"/>
  <c r="AH199" i="10"/>
  <c r="AH197" i="10" s="1"/>
  <c r="AA197" i="10"/>
  <c r="M373" i="24"/>
  <c r="AE201" i="15"/>
  <c r="AG201" i="15" s="1"/>
  <c r="J478" i="23"/>
  <c r="Y206" i="11"/>
  <c r="I416" i="23"/>
  <c r="AA205" i="10"/>
  <c r="AH206" i="10"/>
  <c r="AH205" i="10" s="1"/>
  <c r="AE117" i="15"/>
  <c r="AG117" i="15" s="1"/>
  <c r="M125" i="24"/>
  <c r="AJ117" i="14"/>
  <c r="L126" i="8"/>
  <c r="L130" i="8" s="1"/>
  <c r="G32" i="22"/>
  <c r="AS27" i="9"/>
  <c r="AV27" i="9" s="1"/>
  <c r="H249" i="24"/>
  <c r="M509" i="23"/>
  <c r="Y148" i="15"/>
  <c r="AA148" i="15" s="1"/>
  <c r="M224" i="23"/>
  <c r="AH148" i="14"/>
  <c r="BO18" i="14"/>
  <c r="Y201" i="15"/>
  <c r="AA201" i="15" s="1"/>
  <c r="M384" i="23"/>
  <c r="I128" i="23"/>
  <c r="Y117" i="11"/>
  <c r="AH117" i="10"/>
  <c r="AH114" i="10" s="1"/>
  <c r="AA114" i="10"/>
  <c r="M559" i="24"/>
  <c r="AE246" i="15"/>
  <c r="AG246" i="15" s="1"/>
  <c r="AJ246" i="14"/>
  <c r="M528" i="24"/>
  <c r="AE245" i="15"/>
  <c r="AG245" i="15" s="1"/>
  <c r="AJ245" i="15" s="1"/>
  <c r="K255" i="23"/>
  <c r="K287" i="23"/>
  <c r="AR7" i="9"/>
  <c r="AU7" i="9" s="1"/>
  <c r="H63" i="21"/>
  <c r="H62" i="22" s="1"/>
  <c r="AR15" i="13"/>
  <c r="AW15" i="13" s="1"/>
  <c r="L435" i="21"/>
  <c r="L434" i="22" s="1"/>
  <c r="AR8" i="9"/>
  <c r="AU8" i="9" s="1"/>
  <c r="H94" i="21"/>
  <c r="H93" i="22" s="1"/>
  <c r="M22" i="9"/>
  <c r="M21" i="9" s="1"/>
  <c r="M19" i="9" s="1"/>
  <c r="M17" i="9" s="1"/>
  <c r="M8" i="9" s="1"/>
  <c r="M128" i="9"/>
  <c r="U1" i="8"/>
  <c r="G32" i="23"/>
  <c r="N81" i="9"/>
  <c r="N21" i="9" s="1"/>
  <c r="N19" i="9" s="1"/>
  <c r="N17" i="9" s="1"/>
  <c r="N8" i="9" s="1"/>
  <c r="N128" i="9"/>
  <c r="X10" i="10"/>
  <c r="X8" i="10" s="1"/>
  <c r="I63" i="23"/>
  <c r="B8" i="16"/>
  <c r="K128" i="15"/>
  <c r="K126" i="15" s="1"/>
  <c r="K130" i="15" s="1"/>
  <c r="H128" i="15"/>
  <c r="H126" i="15" s="1"/>
  <c r="H130" i="15" s="1"/>
  <c r="C128" i="15"/>
  <c r="BO28" i="9"/>
  <c r="BO25" i="9" s="1"/>
  <c r="BI12" i="9" s="1"/>
  <c r="AA195" i="9"/>
  <c r="AA193" i="9" s="1"/>
  <c r="Y151" i="15"/>
  <c r="AA151" i="15" s="1"/>
  <c r="M96" i="23"/>
  <c r="AQ16" i="12"/>
  <c r="AE196" i="10"/>
  <c r="AE195" i="10" s="1"/>
  <c r="AE193" i="10" s="1"/>
  <c r="X238" i="16"/>
  <c r="AH238" i="16" s="1"/>
  <c r="AG193" i="9"/>
  <c r="V16" i="14"/>
  <c r="AQ30" i="11"/>
  <c r="AJ180" i="14"/>
  <c r="AI8" i="8"/>
  <c r="V170" i="13"/>
  <c r="AI110" i="9"/>
  <c r="AI10" i="9" s="1"/>
  <c r="AI258" i="9" s="1"/>
  <c r="AU35" i="7"/>
  <c r="AV14" i="8"/>
  <c r="BP17" i="9"/>
  <c r="BP15" i="9" s="1"/>
  <c r="BJ10" i="9" s="1"/>
  <c r="AB258" i="9"/>
  <c r="BN12" i="12"/>
  <c r="BN9" i="12" s="1"/>
  <c r="BH8" i="11"/>
  <c r="AD258" i="8"/>
  <c r="BP33" i="8" s="1"/>
  <c r="AW16" i="9"/>
  <c r="AY16" i="9" s="1"/>
  <c r="X12" i="11"/>
  <c r="N46" i="13"/>
  <c r="AH70" i="16"/>
  <c r="V19" i="15"/>
  <c r="X19" i="14"/>
  <c r="AG205" i="10"/>
  <c r="AJ206" i="10"/>
  <c r="AJ205" i="10" s="1"/>
  <c r="AE206" i="11"/>
  <c r="E82" i="15"/>
  <c r="E81" i="14"/>
  <c r="AD236" i="11"/>
  <c r="J511" i="23" s="1"/>
  <c r="J496" i="24" s="1"/>
  <c r="AB235" i="11"/>
  <c r="AB234" i="11" s="1"/>
  <c r="AJ179" i="13"/>
  <c r="AI179" i="13"/>
  <c r="AH179" i="13"/>
  <c r="AJ95" i="15"/>
  <c r="AI95" i="15"/>
  <c r="AD117" i="11"/>
  <c r="J129" i="23" s="1"/>
  <c r="J124" i="24" s="1"/>
  <c r="AB114" i="11"/>
  <c r="AI200" i="13"/>
  <c r="AJ200" i="13"/>
  <c r="AH200" i="13"/>
  <c r="AJ239" i="13"/>
  <c r="AE239" i="14"/>
  <c r="AG239" i="14" s="1"/>
  <c r="AI19" i="13"/>
  <c r="AH19" i="13"/>
  <c r="AJ19" i="13"/>
  <c r="V179" i="15"/>
  <c r="X179" i="14"/>
  <c r="V176" i="14"/>
  <c r="AJ95" i="16"/>
  <c r="AI95" i="16"/>
  <c r="V200" i="15"/>
  <c r="X200" i="14"/>
  <c r="AH200" i="14" s="1"/>
  <c r="BC17" i="13"/>
  <c r="AS9" i="9"/>
  <c r="AV9" i="9" s="1"/>
  <c r="AQ9" i="11"/>
  <c r="AQ14" i="11" s="1"/>
  <c r="V12" i="12"/>
  <c r="V10" i="12" s="1"/>
  <c r="V8" i="12" s="1"/>
  <c r="E21" i="13"/>
  <c r="E19" i="13" s="1"/>
  <c r="E17" i="13" s="1"/>
  <c r="E8" i="13" s="1"/>
  <c r="E126" i="13" s="1"/>
  <c r="AJ22" i="13"/>
  <c r="AE22" i="14"/>
  <c r="AG22" i="14" s="1"/>
  <c r="F74" i="15"/>
  <c r="F72" i="15" s="1"/>
  <c r="D74" i="16"/>
  <c r="F74" i="16" s="1"/>
  <c r="W24" i="15"/>
  <c r="W20" i="15" s="1"/>
  <c r="W16" i="15" s="1"/>
  <c r="X24" i="14"/>
  <c r="X20" i="14" s="1"/>
  <c r="AH204" i="13"/>
  <c r="AI204" i="13"/>
  <c r="AJ204" i="13"/>
  <c r="L21" i="9"/>
  <c r="L19" i="9" s="1"/>
  <c r="BC15" i="13"/>
  <c r="AH84" i="14"/>
  <c r="AI84" i="14"/>
  <c r="AJ84" i="14"/>
  <c r="V204" i="15"/>
  <c r="X204" i="14"/>
  <c r="V38" i="15"/>
  <c r="V35" i="15" s="1"/>
  <c r="X38" i="14"/>
  <c r="X35" i="14" s="1"/>
  <c r="N82" i="13"/>
  <c r="F81" i="13"/>
  <c r="X197" i="13"/>
  <c r="X196" i="13" s="1"/>
  <c r="X195" i="13" s="1"/>
  <c r="AB8" i="9"/>
  <c r="W20" i="14"/>
  <c r="W16" i="14" s="1"/>
  <c r="G28" i="10"/>
  <c r="W84" i="16"/>
  <c r="X84" i="16" s="1"/>
  <c r="X84" i="15"/>
  <c r="AJ107" i="13"/>
  <c r="X105" i="13"/>
  <c r="X104" i="13" s="1"/>
  <c r="AH107" i="13"/>
  <c r="AH236" i="14"/>
  <c r="D82" i="15"/>
  <c r="F82" i="14"/>
  <c r="D81" i="14"/>
  <c r="AH78" i="13"/>
  <c r="AI78" i="13"/>
  <c r="AJ78" i="13"/>
  <c r="AJ38" i="13"/>
  <c r="AH38" i="13"/>
  <c r="AI38" i="13"/>
  <c r="AB145" i="10"/>
  <c r="AJ35" i="12"/>
  <c r="V14" i="13"/>
  <c r="X63" i="12"/>
  <c r="D72" i="15"/>
  <c r="AJ24" i="13"/>
  <c r="AI24" i="13"/>
  <c r="AH24" i="13"/>
  <c r="D13" i="15"/>
  <c r="F13" i="14"/>
  <c r="M13" i="14" s="1"/>
  <c r="V107" i="15"/>
  <c r="X107" i="14"/>
  <c r="V105" i="14"/>
  <c r="V104" i="14" s="1"/>
  <c r="W236" i="16"/>
  <c r="X236" i="16" s="1"/>
  <c r="X236" i="15"/>
  <c r="X235" i="15" s="1"/>
  <c r="X234" i="15" s="1"/>
  <c r="V78" i="15"/>
  <c r="X78" i="14"/>
  <c r="D44" i="15"/>
  <c r="D42" i="15" s="1"/>
  <c r="F44" i="14"/>
  <c r="F42" i="14" s="1"/>
  <c r="AQ10" i="14" s="1"/>
  <c r="E46" i="15"/>
  <c r="F46" i="15" s="1"/>
  <c r="F45" i="15" s="1"/>
  <c r="E45" i="14"/>
  <c r="V180" i="16"/>
  <c r="X180" i="16" s="1"/>
  <c r="AH180" i="16" s="1"/>
  <c r="X180" i="15"/>
  <c r="AH180" i="15" s="1"/>
  <c r="AI37" i="16"/>
  <c r="AJ37" i="16"/>
  <c r="AI37" i="15"/>
  <c r="AJ37" i="15"/>
  <c r="F51" i="14"/>
  <c r="AV16" i="9"/>
  <c r="AW24" i="9"/>
  <c r="AY24" i="9" s="1"/>
  <c r="W43" i="14"/>
  <c r="W193" i="15"/>
  <c r="X220" i="12"/>
  <c r="BN30" i="12" s="1"/>
  <c r="BH14" i="12" s="1"/>
  <c r="D68" i="15"/>
  <c r="D66" i="14"/>
  <c r="D54" i="14"/>
  <c r="F56" i="14"/>
  <c r="F54" i="14" s="1"/>
  <c r="D56" i="15"/>
  <c r="D37" i="15"/>
  <c r="F37" i="14"/>
  <c r="F33" i="15"/>
  <c r="F32" i="15" s="1"/>
  <c r="E33" i="16"/>
  <c r="E32" i="15"/>
  <c r="W258" i="12"/>
  <c r="W63" i="15"/>
  <c r="BN14" i="12"/>
  <c r="BH9" i="12" s="1"/>
  <c r="V258" i="11"/>
  <c r="V110" i="13"/>
  <c r="BP24" i="9"/>
  <c r="BP22" i="9" s="1"/>
  <c r="BJ11" i="9" s="1"/>
  <c r="AR27" i="9"/>
  <c r="AU27" i="9" s="1"/>
  <c r="AI230" i="13"/>
  <c r="AJ230" i="13"/>
  <c r="X227" i="13"/>
  <c r="L83" i="10"/>
  <c r="J81" i="10"/>
  <c r="AB228" i="12"/>
  <c r="AI228" i="11"/>
  <c r="AI227" i="11" s="1"/>
  <c r="AI220" i="11" s="1"/>
  <c r="AD227" i="11"/>
  <c r="AD220" i="11" s="1"/>
  <c r="BP30" i="11" s="1"/>
  <c r="BJ14" i="11" s="1"/>
  <c r="J32" i="10"/>
  <c r="J28" i="10" s="1"/>
  <c r="L33" i="10"/>
  <c r="AD124" i="10"/>
  <c r="AB123" i="10"/>
  <c r="AB112" i="10" s="1"/>
  <c r="AB150" i="11"/>
  <c r="AD149" i="10"/>
  <c r="AD147" i="10" s="1"/>
  <c r="BP16" i="10" s="1"/>
  <c r="AI150" i="10"/>
  <c r="AI149" i="10" s="1"/>
  <c r="AI147" i="10" s="1"/>
  <c r="L77" i="10"/>
  <c r="J75" i="10"/>
  <c r="D62" i="15"/>
  <c r="F62" i="14"/>
  <c r="F60" i="14" s="1"/>
  <c r="D60" i="14"/>
  <c r="X60" i="14"/>
  <c r="V60" i="15"/>
  <c r="V58" i="14"/>
  <c r="V57" i="14" s="1"/>
  <c r="AG142" i="12"/>
  <c r="AE141" i="12"/>
  <c r="AD173" i="10"/>
  <c r="AB172" i="10"/>
  <c r="AB170" i="10" s="1"/>
  <c r="W230" i="15"/>
  <c r="X230" i="14"/>
  <c r="W227" i="14"/>
  <c r="W220" i="14" s="1"/>
  <c r="L53" i="11"/>
  <c r="J51" i="11"/>
  <c r="J73" i="11"/>
  <c r="L72" i="10"/>
  <c r="I280" i="22" s="1"/>
  <c r="N73" i="10"/>
  <c r="N72" i="10" s="1"/>
  <c r="BP13" i="9"/>
  <c r="AR25" i="9"/>
  <c r="AD63" i="9"/>
  <c r="AD12" i="9" s="1"/>
  <c r="H65" i="23" s="1"/>
  <c r="H62" i="24" s="1"/>
  <c r="BO13" i="9"/>
  <c r="BI8" i="9" s="1"/>
  <c r="AA60" i="10"/>
  <c r="Y58" i="10"/>
  <c r="Y57" i="10" s="1"/>
  <c r="Y14" i="10" s="1"/>
  <c r="L55" i="11"/>
  <c r="J54" i="11"/>
  <c r="X58" i="13"/>
  <c r="X57" i="13" s="1"/>
  <c r="AI60" i="13"/>
  <c r="AI58" i="13" s="1"/>
  <c r="AI57" i="13" s="1"/>
  <c r="AJ60" i="13"/>
  <c r="AB142" i="11"/>
  <c r="AD141" i="10"/>
  <c r="AI142" i="10"/>
  <c r="AI141" i="10" s="1"/>
  <c r="BN12" i="13"/>
  <c r="BN9" i="13" s="1"/>
  <c r="L59" i="10"/>
  <c r="J57" i="10"/>
  <c r="AB190" i="11"/>
  <c r="AD187" i="10"/>
  <c r="AD185" i="10" s="1"/>
  <c r="AI190" i="10"/>
  <c r="AI187" i="10" s="1"/>
  <c r="AI185" i="10" s="1"/>
  <c r="L49" i="10"/>
  <c r="J48" i="10"/>
  <c r="L47" i="10"/>
  <c r="J45" i="10"/>
  <c r="AD97" i="10"/>
  <c r="AB96" i="10"/>
  <c r="AB90" i="10" s="1"/>
  <c r="AB63" i="10" s="1"/>
  <c r="AB12" i="10" s="1"/>
  <c r="E60" i="14"/>
  <c r="E62" i="15"/>
  <c r="Y126" i="11"/>
  <c r="BO19" i="10"/>
  <c r="AH126" i="10"/>
  <c r="AH123" i="10" s="1"/>
  <c r="AA123" i="10"/>
  <c r="I160" i="23" s="1"/>
  <c r="J67" i="11"/>
  <c r="N67" i="10"/>
  <c r="N66" i="10" s="1"/>
  <c r="L66" i="10"/>
  <c r="L61" i="10"/>
  <c r="J60" i="10"/>
  <c r="BN24" i="12"/>
  <c r="BN22" i="12" s="1"/>
  <c r="BH11" i="12" s="1"/>
  <c r="J43" i="11"/>
  <c r="AX10" i="10"/>
  <c r="AZ10" i="10" s="1"/>
  <c r="N43" i="10"/>
  <c r="N42" i="10" s="1"/>
  <c r="L42" i="10"/>
  <c r="M37" i="10"/>
  <c r="M35" i="10" s="1"/>
  <c r="G37" i="11"/>
  <c r="I35" i="10"/>
  <c r="E68" i="16"/>
  <c r="E66" i="16" s="1"/>
  <c r="E66" i="15"/>
  <c r="D80" i="15"/>
  <c r="D78" i="15" s="1"/>
  <c r="F78" i="15" s="1"/>
  <c r="F80" i="14"/>
  <c r="AH189" i="16"/>
  <c r="AI189" i="16"/>
  <c r="G58" i="11"/>
  <c r="I57" i="10"/>
  <c r="M58" i="10"/>
  <c r="M57" i="10" s="1"/>
  <c r="AJ190" i="13"/>
  <c r="AH190" i="13"/>
  <c r="X187" i="13"/>
  <c r="X185" i="13" s="1"/>
  <c r="X170" i="13" s="1"/>
  <c r="AQ27" i="13" s="1"/>
  <c r="E31" i="15"/>
  <c r="E29" i="14"/>
  <c r="E28" i="14" s="1"/>
  <c r="F31" i="14"/>
  <c r="M31" i="14" s="1"/>
  <c r="AA116" i="12"/>
  <c r="I63" i="12"/>
  <c r="K218" i="21" s="1"/>
  <c r="K217" i="22" s="1"/>
  <c r="BD14" i="12"/>
  <c r="G64" i="13"/>
  <c r="V190" i="15"/>
  <c r="X190" i="14"/>
  <c r="AH190" i="14" s="1"/>
  <c r="V187" i="14"/>
  <c r="V185" i="14" s="1"/>
  <c r="BO16" i="9"/>
  <c r="BO15" i="9" s="1"/>
  <c r="BI10" i="9" s="1"/>
  <c r="AA145" i="9"/>
  <c r="AA110" i="9" s="1"/>
  <c r="I76" i="13"/>
  <c r="M76" i="13" s="1"/>
  <c r="V225" i="15"/>
  <c r="X225" i="14"/>
  <c r="AH225" i="14" s="1"/>
  <c r="V222" i="14"/>
  <c r="V220" i="14" s="1"/>
  <c r="W173" i="16"/>
  <c r="W172" i="15"/>
  <c r="W170" i="15" s="1"/>
  <c r="X173" i="15"/>
  <c r="X172" i="15" s="1"/>
  <c r="Y178" i="12"/>
  <c r="AA176" i="11"/>
  <c r="AH178" i="11"/>
  <c r="AH176" i="11" s="1"/>
  <c r="Y212" i="12"/>
  <c r="AH212" i="11"/>
  <c r="BO26" i="11"/>
  <c r="E37" i="16"/>
  <c r="E35" i="16" s="1"/>
  <c r="E35" i="15"/>
  <c r="AA45" i="11"/>
  <c r="Y44" i="11"/>
  <c r="Y43" i="11" s="1"/>
  <c r="J50" i="12"/>
  <c r="N50" i="11"/>
  <c r="AA150" i="10"/>
  <c r="Y149" i="10"/>
  <c r="Y147" i="10" s="1"/>
  <c r="Y145" i="10" s="1"/>
  <c r="AI225" i="13"/>
  <c r="AJ225" i="13"/>
  <c r="X222" i="13"/>
  <c r="AH225" i="13"/>
  <c r="BN31" i="13"/>
  <c r="BH15" i="13" s="1"/>
  <c r="N31" i="13"/>
  <c r="M31" i="13"/>
  <c r="M70" i="12"/>
  <c r="M69" i="12" s="1"/>
  <c r="G70" i="13"/>
  <c r="I69" i="12"/>
  <c r="K249" i="21" s="1"/>
  <c r="K248" i="22" s="1"/>
  <c r="Y106" i="11"/>
  <c r="AA105" i="10"/>
  <c r="AA104" i="10" s="1"/>
  <c r="AH106" i="10"/>
  <c r="AH105" i="10" s="1"/>
  <c r="AH104" i="10" s="1"/>
  <c r="AA230" i="11"/>
  <c r="BO31" i="11" s="1"/>
  <c r="BI15" i="11" s="1"/>
  <c r="Y227" i="11"/>
  <c r="Y220" i="11" s="1"/>
  <c r="G82" i="12"/>
  <c r="I81" i="11"/>
  <c r="M82" i="11"/>
  <c r="M81" i="11" s="1"/>
  <c r="G77" i="12"/>
  <c r="M77" i="11"/>
  <c r="M75" i="11" s="1"/>
  <c r="I75" i="11"/>
  <c r="J311" i="21" s="1"/>
  <c r="J310" i="22" s="1"/>
  <c r="AA173" i="10"/>
  <c r="Y172" i="10"/>
  <c r="Y170" i="10" s="1"/>
  <c r="AA99" i="11"/>
  <c r="Y96" i="11"/>
  <c r="Y90" i="11" s="1"/>
  <c r="G33" i="11"/>
  <c r="I32" i="10"/>
  <c r="M33" i="10"/>
  <c r="M32" i="10" s="1"/>
  <c r="J62" i="12"/>
  <c r="N62" i="11"/>
  <c r="F17" i="11"/>
  <c r="F8" i="11" s="1"/>
  <c r="AV28" i="9"/>
  <c r="AA258" i="8"/>
  <c r="BO33" i="8" s="1"/>
  <c r="AX23" i="9"/>
  <c r="AZ23" i="9" s="1"/>
  <c r="AV23" i="9"/>
  <c r="AX25" i="8"/>
  <c r="AZ25" i="8" s="1"/>
  <c r="AV25" i="8"/>
  <c r="AG90" i="9"/>
  <c r="AS25" i="9" s="1"/>
  <c r="D28" i="13"/>
  <c r="D21" i="13" s="1"/>
  <c r="D19" i="13" s="1"/>
  <c r="D17" i="13" s="1"/>
  <c r="X93" i="16"/>
  <c r="W91" i="16"/>
  <c r="W90" i="16" s="1"/>
  <c r="W141" i="16"/>
  <c r="X143" i="16"/>
  <c r="Y223" i="12"/>
  <c r="AA222" i="11"/>
  <c r="AH223" i="11"/>
  <c r="AH222" i="11" s="1"/>
  <c r="X86" i="16"/>
  <c r="AA215" i="14"/>
  <c r="AI115" i="15"/>
  <c r="X215" i="16"/>
  <c r="AJ215" i="16" s="1"/>
  <c r="W211" i="16"/>
  <c r="W210" i="16" s="1"/>
  <c r="W209" i="16" s="1"/>
  <c r="V145" i="14"/>
  <c r="AI93" i="15"/>
  <c r="M61" i="15"/>
  <c r="AG173" i="12"/>
  <c r="AE172" i="12"/>
  <c r="AA229" i="14"/>
  <c r="AH198" i="15"/>
  <c r="BN26" i="15"/>
  <c r="AA47" i="14"/>
  <c r="W114" i="16"/>
  <c r="X115" i="16"/>
  <c r="N12" i="13"/>
  <c r="AQ23" i="13"/>
  <c r="M73" i="15"/>
  <c r="AA59" i="14"/>
  <c r="Y52" i="12"/>
  <c r="AA49" i="11"/>
  <c r="AH52" i="11"/>
  <c r="AH49" i="11" s="1"/>
  <c r="F61" i="16"/>
  <c r="M44" i="11"/>
  <c r="M42" i="11" s="1"/>
  <c r="I42" i="11"/>
  <c r="AW10" i="11"/>
  <c r="AY10" i="11" s="1"/>
  <c r="G44" i="12"/>
  <c r="Y188" i="12"/>
  <c r="AA187" i="11"/>
  <c r="AA185" i="11" s="1"/>
  <c r="AH188" i="11"/>
  <c r="AH187" i="11" s="1"/>
  <c r="AH185" i="11" s="1"/>
  <c r="Y93" i="12"/>
  <c r="AA91" i="11"/>
  <c r="AH93" i="11"/>
  <c r="AH91" i="11" s="1"/>
  <c r="AA177" i="14"/>
  <c r="AJ71" i="14"/>
  <c r="AI71" i="14"/>
  <c r="AA115" i="14"/>
  <c r="I48" i="11"/>
  <c r="M50" i="11"/>
  <c r="M48" i="11" s="1"/>
  <c r="G50" i="12"/>
  <c r="AI215" i="15"/>
  <c r="Y143" i="12"/>
  <c r="AA141" i="11"/>
  <c r="AH143" i="11"/>
  <c r="AH141" i="11" s="1"/>
  <c r="F73" i="16"/>
  <c r="X223" i="16"/>
  <c r="AI86" i="15"/>
  <c r="AH86" i="15"/>
  <c r="V71" i="16"/>
  <c r="X71" i="16" s="1"/>
  <c r="X71" i="15"/>
  <c r="D55" i="16"/>
  <c r="F55" i="16" s="1"/>
  <c r="F55" i="15"/>
  <c r="W197" i="16"/>
  <c r="W196" i="16" s="1"/>
  <c r="W195" i="16" s="1"/>
  <c r="X198" i="16"/>
  <c r="AD143" i="15"/>
  <c r="X145" i="13"/>
  <c r="V63" i="13"/>
  <c r="V39" i="16"/>
  <c r="X39" i="15"/>
  <c r="AH158" i="14"/>
  <c r="AI158" i="14"/>
  <c r="X157" i="14"/>
  <c r="X155" i="14" s="1"/>
  <c r="BN17" i="14" s="1"/>
  <c r="AJ158" i="14"/>
  <c r="W39" i="16"/>
  <c r="W35" i="16" s="1"/>
  <c r="W35" i="15"/>
  <c r="V51" i="16"/>
  <c r="X51" i="15"/>
  <c r="V49" i="15"/>
  <c r="D12" i="15"/>
  <c r="F12" i="14"/>
  <c r="D10" i="14"/>
  <c r="F52" i="15"/>
  <c r="N52" i="15" s="1"/>
  <c r="D51" i="15"/>
  <c r="D52" i="16"/>
  <c r="F79" i="15"/>
  <c r="D79" i="16"/>
  <c r="X205" i="14"/>
  <c r="AJ46" i="13"/>
  <c r="X44" i="13"/>
  <c r="X43" i="13" s="1"/>
  <c r="AH46" i="13"/>
  <c r="AG94" i="10"/>
  <c r="AE91" i="10"/>
  <c r="V21" i="16"/>
  <c r="X21" i="15"/>
  <c r="V20" i="15"/>
  <c r="M43" i="14"/>
  <c r="BC16" i="14"/>
  <c r="AG126" i="10"/>
  <c r="AE123" i="10"/>
  <c r="AE112" i="10" s="1"/>
  <c r="AE110" i="10" s="1"/>
  <c r="F17" i="10"/>
  <c r="AQ14" i="10"/>
  <c r="M36" i="13"/>
  <c r="F35" i="13"/>
  <c r="AE160" i="11"/>
  <c r="AJ160" i="10"/>
  <c r="AJ157" i="10" s="1"/>
  <c r="AJ155" i="10" s="1"/>
  <c r="AJ145" i="10" s="1"/>
  <c r="AG157" i="10"/>
  <c r="AG155" i="10" s="1"/>
  <c r="AG145" i="10" s="1"/>
  <c r="D45" i="15"/>
  <c r="D46" i="16"/>
  <c r="BC12" i="13"/>
  <c r="N23" i="13"/>
  <c r="W21" i="16"/>
  <c r="M49" i="15"/>
  <c r="F48" i="15"/>
  <c r="F76" i="14"/>
  <c r="D76" i="15"/>
  <c r="D75" i="14"/>
  <c r="W8" i="13"/>
  <c r="AQ29" i="13"/>
  <c r="BN27" i="13"/>
  <c r="AE106" i="11"/>
  <c r="AJ106" i="10"/>
  <c r="AJ105" i="10" s="1"/>
  <c r="AJ104" i="10" s="1"/>
  <c r="AG105" i="10"/>
  <c r="AG104" i="10" s="1"/>
  <c r="BN28" i="12"/>
  <c r="BN25" i="12" s="1"/>
  <c r="BH12" i="12" s="1"/>
  <c r="X195" i="12"/>
  <c r="V158" i="16"/>
  <c r="X158" i="15"/>
  <c r="AJ158" i="15" s="1"/>
  <c r="V157" i="15"/>
  <c r="V155" i="15" s="1"/>
  <c r="AJ85" i="13"/>
  <c r="X83" i="13"/>
  <c r="AQ24" i="13" s="1"/>
  <c r="AI85" i="13"/>
  <c r="F64" i="14"/>
  <c r="D64" i="15"/>
  <c r="D63" i="14"/>
  <c r="N79" i="14"/>
  <c r="M79" i="14"/>
  <c r="AU29" i="12"/>
  <c r="AV29" i="12"/>
  <c r="V46" i="15"/>
  <c r="X46" i="14"/>
  <c r="V44" i="14"/>
  <c r="V43" i="14" s="1"/>
  <c r="AH214" i="14"/>
  <c r="AI214" i="14"/>
  <c r="X211" i="14"/>
  <c r="X210" i="14" s="1"/>
  <c r="X209" i="14" s="1"/>
  <c r="AJ214" i="14"/>
  <c r="D36" i="15"/>
  <c r="F36" i="14"/>
  <c r="D35" i="14"/>
  <c r="V90" i="14"/>
  <c r="BH9" i="11"/>
  <c r="BN8" i="11"/>
  <c r="BN7" i="11" s="1"/>
  <c r="BN32" i="11" s="1"/>
  <c r="AJ90" i="9"/>
  <c r="AJ63" i="9" s="1"/>
  <c r="AJ12" i="9" s="1"/>
  <c r="AJ10" i="9" s="1"/>
  <c r="D23" i="15"/>
  <c r="D22" i="15" s="1"/>
  <c r="F23" i="14"/>
  <c r="F22" i="14" s="1"/>
  <c r="AQ7" i="14" s="1"/>
  <c r="BC13" i="13"/>
  <c r="F29" i="13"/>
  <c r="N76" i="13"/>
  <c r="F75" i="13"/>
  <c r="AJ97" i="14"/>
  <c r="AH97" i="14"/>
  <c r="X96" i="14"/>
  <c r="V85" i="15"/>
  <c r="X85" i="14"/>
  <c r="V83" i="14"/>
  <c r="AH151" i="14"/>
  <c r="AI151" i="14"/>
  <c r="AJ151" i="14"/>
  <c r="X149" i="14"/>
  <c r="X147" i="14" s="1"/>
  <c r="AH201" i="14"/>
  <c r="AI201" i="14"/>
  <c r="AJ201" i="14"/>
  <c r="N64" i="13"/>
  <c r="BC14" i="13"/>
  <c r="F63" i="13"/>
  <c r="BC10" i="12"/>
  <c r="BC9" i="12" s="1"/>
  <c r="BC8" i="12" s="1"/>
  <c r="BC22" i="12" s="1"/>
  <c r="V206" i="16"/>
  <c r="V205" i="15"/>
  <c r="X206" i="15"/>
  <c r="N415" i="23" s="1"/>
  <c r="D43" i="16"/>
  <c r="F43" i="15"/>
  <c r="AH142" i="14"/>
  <c r="X141" i="14"/>
  <c r="V214" i="16"/>
  <c r="X214" i="15"/>
  <c r="V211" i="15"/>
  <c r="V210" i="15" s="1"/>
  <c r="V209" i="15" s="1"/>
  <c r="AB174" i="16"/>
  <c r="W51" i="16"/>
  <c r="W49" i="16" s="1"/>
  <c r="W49" i="15"/>
  <c r="AE116" i="11"/>
  <c r="AJ116" i="10"/>
  <c r="AJ114" i="10" s="1"/>
  <c r="AG114" i="10"/>
  <c r="AH92" i="14"/>
  <c r="AJ92" i="14"/>
  <c r="X91" i="14"/>
  <c r="AQ25" i="12"/>
  <c r="BN13" i="12"/>
  <c r="AI118" i="13"/>
  <c r="AH118" i="13"/>
  <c r="AJ118" i="13"/>
  <c r="X114" i="13"/>
  <c r="AJ189" i="10"/>
  <c r="AJ187" i="10" s="1"/>
  <c r="AJ185" i="10" s="1"/>
  <c r="AE189" i="11"/>
  <c r="AG187" i="10"/>
  <c r="AG185" i="10" s="1"/>
  <c r="BC15" i="14"/>
  <c r="N46" i="14"/>
  <c r="AG99" i="10"/>
  <c r="AE96" i="10"/>
  <c r="D30" i="15"/>
  <c r="F30" i="14"/>
  <c r="D29" i="14"/>
  <c r="X14" i="12"/>
  <c r="D71" i="16"/>
  <c r="D69" i="16" s="1"/>
  <c r="D69" i="15"/>
  <c r="AG232" i="9"/>
  <c r="AS30" i="9" s="1"/>
  <c r="AJ39" i="14"/>
  <c r="AH39" i="14"/>
  <c r="V97" i="16"/>
  <c r="X97" i="15"/>
  <c r="V96" i="15"/>
  <c r="AI51" i="14"/>
  <c r="AJ51" i="14"/>
  <c r="X49" i="14"/>
  <c r="AH51" i="14"/>
  <c r="AG178" i="10"/>
  <c r="AE176" i="10"/>
  <c r="AE170" i="10" s="1"/>
  <c r="V151" i="16"/>
  <c r="X151" i="15"/>
  <c r="N95" i="23" s="1"/>
  <c r="V149" i="15"/>
  <c r="V147" i="15" s="1"/>
  <c r="V201" i="16"/>
  <c r="X201" i="15"/>
  <c r="N383" i="23" s="1"/>
  <c r="W46" i="16"/>
  <c r="W44" i="16" s="1"/>
  <c r="W44" i="15"/>
  <c r="F28" i="12"/>
  <c r="AH21" i="14"/>
  <c r="AI21" i="14"/>
  <c r="AJ21" i="14"/>
  <c r="V142" i="16"/>
  <c r="X142" i="15"/>
  <c r="V141" i="15"/>
  <c r="BN16" i="12"/>
  <c r="BN15" i="12" s="1"/>
  <c r="BH10" i="12" s="1"/>
  <c r="X112" i="12"/>
  <c r="X110" i="12" s="1"/>
  <c r="AQ26" i="12" s="1"/>
  <c r="V92" i="16"/>
  <c r="X92" i="15"/>
  <c r="V91" i="15"/>
  <c r="V118" i="15"/>
  <c r="X118" i="14"/>
  <c r="V114" i="14"/>
  <c r="V112" i="14" s="1"/>
  <c r="D57" i="15"/>
  <c r="D59" i="16"/>
  <c r="D57" i="16" s="1"/>
  <c r="X90" i="13"/>
  <c r="D48" i="16"/>
  <c r="F49" i="16"/>
  <c r="AE87" i="11"/>
  <c r="AJ87" i="10"/>
  <c r="AJ83" i="10" s="1"/>
  <c r="AG83" i="10"/>
  <c r="AS24" i="10" s="1"/>
  <c r="BP29" i="9"/>
  <c r="BJ13" i="9" s="1"/>
  <c r="AR30" i="9"/>
  <c r="AE243" i="10"/>
  <c r="AE232" i="10" s="1"/>
  <c r="AG244" i="10"/>
  <c r="AD244" i="10"/>
  <c r="AB243" i="10"/>
  <c r="AB232" i="10" s="1"/>
  <c r="X243" i="13"/>
  <c r="X232" i="13" s="1"/>
  <c r="AA244" i="10"/>
  <c r="Y243" i="10"/>
  <c r="Y232" i="10" s="1"/>
  <c r="V244" i="15"/>
  <c r="X244" i="14"/>
  <c r="V243" i="14"/>
  <c r="V232" i="14" s="1"/>
  <c r="AA234" i="10"/>
  <c r="W244" i="15"/>
  <c r="W243" i="14"/>
  <c r="W232" i="14" s="1"/>
  <c r="G55" i="11"/>
  <c r="M55" i="10"/>
  <c r="M54" i="10" s="1"/>
  <c r="BD17" i="10"/>
  <c r="BD10" i="10" s="1"/>
  <c r="BD9" i="10" s="1"/>
  <c r="BD8" i="10" s="1"/>
  <c r="AW14" i="10"/>
  <c r="I54" i="10"/>
  <c r="AD58" i="16"/>
  <c r="AD57" i="16" s="1"/>
  <c r="AI59" i="16"/>
  <c r="Y63" i="10"/>
  <c r="AE152" i="13"/>
  <c r="AG149" i="12"/>
  <c r="AJ152" i="12"/>
  <c r="AJ149" i="12" s="1"/>
  <c r="AB238" i="13"/>
  <c r="AI238" i="12"/>
  <c r="AD188" i="13"/>
  <c r="AE115" i="13"/>
  <c r="AJ115" i="12"/>
  <c r="AB100" i="13"/>
  <c r="AI100" i="12"/>
  <c r="AA179" i="15"/>
  <c r="AE47" i="13"/>
  <c r="AJ47" i="12"/>
  <c r="AJ44" i="12" s="1"/>
  <c r="AG44" i="12"/>
  <c r="L74" i="13"/>
  <c r="Y200" i="15"/>
  <c r="AE86" i="13"/>
  <c r="AJ86" i="12"/>
  <c r="AD229" i="13"/>
  <c r="AE59" i="13"/>
  <c r="AG58" i="12"/>
  <c r="AG57" i="12" s="1"/>
  <c r="AJ59" i="12"/>
  <c r="AJ58" i="12" s="1"/>
  <c r="AJ57" i="12" s="1"/>
  <c r="J30" i="13"/>
  <c r="N30" i="12"/>
  <c r="N29" i="12" s="1"/>
  <c r="L29" i="12"/>
  <c r="J36" i="13"/>
  <c r="N36" i="12"/>
  <c r="N35" i="12" s="1"/>
  <c r="L35" i="12"/>
  <c r="AE98" i="13"/>
  <c r="AJ98" i="12"/>
  <c r="AB92" i="13"/>
  <c r="AD91" i="12"/>
  <c r="AI92" i="12"/>
  <c r="AI91" i="12" s="1"/>
  <c r="J68" i="13"/>
  <c r="N68" i="12"/>
  <c r="AG93" i="13"/>
  <c r="AB46" i="13"/>
  <c r="AD44" i="12"/>
  <c r="AI46" i="12"/>
  <c r="AI44" i="12" s="1"/>
  <c r="AB198" i="13"/>
  <c r="BP26" i="12"/>
  <c r="AI198" i="12"/>
  <c r="Y95" i="15"/>
  <c r="AH95" i="14"/>
  <c r="AD127" i="13"/>
  <c r="Y100" i="15"/>
  <c r="AH100" i="14"/>
  <c r="AB223" i="13"/>
  <c r="AD222" i="12"/>
  <c r="AI223" i="12"/>
  <c r="AI222" i="12" s="1"/>
  <c r="AG143" i="13"/>
  <c r="AB22" i="13"/>
  <c r="AD20" i="12"/>
  <c r="AD16" i="12" s="1"/>
  <c r="AI22" i="12"/>
  <c r="AI20" i="12" s="1"/>
  <c r="AI16" i="12" s="1"/>
  <c r="L80" i="13"/>
  <c r="J78" i="13"/>
  <c r="L78" i="13" s="1"/>
  <c r="AE35" i="13"/>
  <c r="AG36" i="13"/>
  <c r="J44" i="13"/>
  <c r="N44" i="12"/>
  <c r="AA213" i="15"/>
  <c r="Y225" i="15"/>
  <c r="AA107" i="15"/>
  <c r="J56" i="13"/>
  <c r="N56" i="12"/>
  <c r="Y190" i="15"/>
  <c r="AA12" i="9"/>
  <c r="H64" i="23" s="1"/>
  <c r="AH12" i="9"/>
  <c r="AE14" i="10"/>
  <c r="Y85" i="11"/>
  <c r="AA83" i="10"/>
  <c r="AH85" i="10"/>
  <c r="AH83" i="10" s="1"/>
  <c r="Y61" i="12"/>
  <c r="AH61" i="11"/>
  <c r="AJ212" i="10"/>
  <c r="AJ211" i="10" s="1"/>
  <c r="AJ210" i="10" s="1"/>
  <c r="AJ209" i="10" s="1"/>
  <c r="AG211" i="10"/>
  <c r="AG210" i="10" s="1"/>
  <c r="AG209" i="10" s="1"/>
  <c r="AE212" i="11"/>
  <c r="AJ202" i="10"/>
  <c r="AJ197" i="10" s="1"/>
  <c r="AE202" i="11"/>
  <c r="AG197" i="10"/>
  <c r="AJ241" i="10"/>
  <c r="AJ235" i="10" s="1"/>
  <c r="AJ234" i="10" s="1"/>
  <c r="AE241" i="11"/>
  <c r="AG235" i="10"/>
  <c r="AE174" i="16"/>
  <c r="Y37" i="11"/>
  <c r="AA35" i="10"/>
  <c r="AH37" i="10"/>
  <c r="AH35" i="10" s="1"/>
  <c r="AI133" i="14"/>
  <c r="AJ133" i="14"/>
  <c r="G8" i="9"/>
  <c r="G126" i="9" s="1"/>
  <c r="G130" i="9" s="1"/>
  <c r="AE70" i="11"/>
  <c r="AJ70" i="10"/>
  <c r="AJ69" i="10" s="1"/>
  <c r="AJ65" i="10" s="1"/>
  <c r="AG69" i="10"/>
  <c r="AG65" i="10" s="1"/>
  <c r="W133" i="16"/>
  <c r="X133" i="15"/>
  <c r="X123" i="15" s="1"/>
  <c r="W123" i="15"/>
  <c r="W112" i="15" s="1"/>
  <c r="W110" i="15" s="1"/>
  <c r="AB167" i="11"/>
  <c r="AD157" i="10"/>
  <c r="AD155" i="10" s="1"/>
  <c r="BP19" i="10"/>
  <c r="AI167" i="10"/>
  <c r="AI157" i="10" s="1"/>
  <c r="AI155" i="10" s="1"/>
  <c r="Y71" i="11"/>
  <c r="AA69" i="10"/>
  <c r="AA65" i="10" s="1"/>
  <c r="AH71" i="10"/>
  <c r="AH69" i="10" s="1"/>
  <c r="AH65" i="10" s="1"/>
  <c r="Y27" i="11"/>
  <c r="AA20" i="10"/>
  <c r="AA16" i="10" s="1"/>
  <c r="AH27" i="10"/>
  <c r="AH20" i="10" s="1"/>
  <c r="AH16" i="10" s="1"/>
  <c r="G113" i="14"/>
  <c r="I115" i="14"/>
  <c r="AE52" i="11"/>
  <c r="AG49" i="10"/>
  <c r="AG43" i="10" s="1"/>
  <c r="AJ52" i="10"/>
  <c r="AJ49" i="10" s="1"/>
  <c r="AJ43" i="10" s="1"/>
  <c r="AE23" i="11"/>
  <c r="AG20" i="10"/>
  <c r="AG16" i="10" s="1"/>
  <c r="AJ23" i="10"/>
  <c r="AJ20" i="10" s="1"/>
  <c r="AJ16" i="10" s="1"/>
  <c r="AB180" i="11"/>
  <c r="AD176" i="10"/>
  <c r="AI180" i="10"/>
  <c r="AI176" i="10" s="1"/>
  <c r="AB39" i="11"/>
  <c r="AD35" i="10"/>
  <c r="AD14" i="10" s="1"/>
  <c r="AI39" i="10"/>
  <c r="AI35" i="10" s="1"/>
  <c r="AI14" i="10" s="1"/>
  <c r="J115" i="15"/>
  <c r="L113" i="14"/>
  <c r="N115" i="14"/>
  <c r="AR17" i="8"/>
  <c r="AU14" i="8"/>
  <c r="X188" i="16"/>
  <c r="BD19" i="13"/>
  <c r="G105" i="14"/>
  <c r="I104" i="13"/>
  <c r="M105" i="13"/>
  <c r="M104" i="13" s="1"/>
  <c r="AB75" i="12"/>
  <c r="AD69" i="11"/>
  <c r="AD65" i="11" s="1"/>
  <c r="AI75" i="11"/>
  <c r="AI69" i="11" s="1"/>
  <c r="AI65" i="11" s="1"/>
  <c r="BP9" i="10"/>
  <c r="AE161" i="12"/>
  <c r="AJ161" i="11"/>
  <c r="AH228" i="15"/>
  <c r="J105" i="14"/>
  <c r="L104" i="13"/>
  <c r="N105" i="13"/>
  <c r="N104" i="13" s="1"/>
  <c r="AI237" i="15"/>
  <c r="J86" i="14"/>
  <c r="L85" i="13"/>
  <c r="L373" i="22" s="1"/>
  <c r="N86" i="13"/>
  <c r="N85" i="13" s="1"/>
  <c r="AI135" i="15"/>
  <c r="AH135" i="15"/>
  <c r="AJ135" i="15"/>
  <c r="AI73" i="15"/>
  <c r="AH73" i="15"/>
  <c r="AJ73" i="15"/>
  <c r="G41" i="15"/>
  <c r="I41" i="15" s="1"/>
  <c r="AH174" i="15"/>
  <c r="AI174" i="15"/>
  <c r="AJ174" i="15"/>
  <c r="BN23" i="15"/>
  <c r="AI177" i="15"/>
  <c r="AJ177" i="15"/>
  <c r="B24" i="16"/>
  <c r="Q128" i="15"/>
  <c r="Q126" i="15" s="1"/>
  <c r="Q130" i="15" s="1"/>
  <c r="P128" i="15"/>
  <c r="P126" i="15" s="1"/>
  <c r="P130" i="15" s="1"/>
  <c r="X135" i="16"/>
  <c r="V123" i="16"/>
  <c r="J12" i="15"/>
  <c r="L12" i="15" s="1"/>
  <c r="N12" i="14"/>
  <c r="AB216" i="12"/>
  <c r="AD211" i="11"/>
  <c r="AD210" i="11" s="1"/>
  <c r="AD209" i="11" s="1"/>
  <c r="AR29" i="11" s="1"/>
  <c r="AI216" i="11"/>
  <c r="AI211" i="11" s="1"/>
  <c r="AI210" i="11" s="1"/>
  <c r="AI209" i="11" s="1"/>
  <c r="AH238" i="15"/>
  <c r="V227" i="16"/>
  <c r="X228" i="16"/>
  <c r="AE80" i="12"/>
  <c r="AJ80" i="11"/>
  <c r="BD18" i="13"/>
  <c r="G95" i="14"/>
  <c r="I94" i="13"/>
  <c r="L404" i="21" s="1"/>
  <c r="L403" i="22" s="1"/>
  <c r="M95" i="13"/>
  <c r="M94" i="13" s="1"/>
  <c r="V235" i="16"/>
  <c r="V234" i="16" s="1"/>
  <c r="X237" i="16"/>
  <c r="O25" i="20"/>
  <c r="BE22" i="14"/>
  <c r="X73" i="16"/>
  <c r="V172" i="16"/>
  <c r="X174" i="16"/>
  <c r="AW23" i="10"/>
  <c r="AY23" i="10" s="1"/>
  <c r="AU23" i="10"/>
  <c r="X177" i="16"/>
  <c r="AE124" i="12"/>
  <c r="AJ124" i="11"/>
  <c r="L95" i="14"/>
  <c r="J94" i="14"/>
  <c r="BD22" i="9"/>
  <c r="I21" i="9"/>
  <c r="I19" i="9" s="1"/>
  <c r="I24" i="10"/>
  <c r="BD21" i="10" s="1"/>
  <c r="G22" i="10"/>
  <c r="J27" i="11"/>
  <c r="N27" i="10"/>
  <c r="N25" i="10" s="1"/>
  <c r="AX8" i="10"/>
  <c r="AZ8" i="10" s="1"/>
  <c r="L25" i="10"/>
  <c r="I27" i="10"/>
  <c r="G25" i="10"/>
  <c r="I8" i="8"/>
  <c r="G32" i="21" s="1"/>
  <c r="G31" i="22" s="1"/>
  <c r="I88" i="14"/>
  <c r="G85" i="14"/>
  <c r="J31" i="15"/>
  <c r="L37" i="14"/>
  <c r="L26" i="12"/>
  <c r="E10" i="16"/>
  <c r="F14" i="16"/>
  <c r="I52" i="12"/>
  <c r="G51" i="12"/>
  <c r="M65" i="15"/>
  <c r="M53" i="15"/>
  <c r="I46" i="12"/>
  <c r="G45" i="12"/>
  <c r="F83" i="16"/>
  <c r="M71" i="15"/>
  <c r="F69" i="15"/>
  <c r="I80" i="13"/>
  <c r="G78" i="13"/>
  <c r="I78" i="13" s="1"/>
  <c r="F25" i="15"/>
  <c r="AQ8" i="15" s="1"/>
  <c r="BC11" i="15"/>
  <c r="M26" i="15"/>
  <c r="M47" i="15"/>
  <c r="M59" i="15"/>
  <c r="F57" i="15"/>
  <c r="I74" i="12"/>
  <c r="G72" i="12"/>
  <c r="M14" i="15"/>
  <c r="N14" i="15"/>
  <c r="E63" i="16"/>
  <c r="F65" i="16"/>
  <c r="E51" i="16"/>
  <c r="F53" i="16"/>
  <c r="I68" i="12"/>
  <c r="G66" i="12"/>
  <c r="L71" i="12"/>
  <c r="J69" i="12"/>
  <c r="E57" i="16"/>
  <c r="F59" i="16"/>
  <c r="I62" i="12"/>
  <c r="G60" i="12"/>
  <c r="M83" i="15"/>
  <c r="E69" i="16"/>
  <c r="L65" i="12"/>
  <c r="J63" i="12"/>
  <c r="E25" i="16"/>
  <c r="F26" i="16"/>
  <c r="E75" i="16"/>
  <c r="F77" i="16"/>
  <c r="F47" i="16"/>
  <c r="J13" i="11"/>
  <c r="L10" i="10"/>
  <c r="N13" i="10"/>
  <c r="N10" i="10" s="1"/>
  <c r="AS7" i="10"/>
  <c r="AV7" i="10" s="1"/>
  <c r="E24" i="16"/>
  <c r="E22" i="15"/>
  <c r="J15" i="16"/>
  <c r="L15" i="16" s="1"/>
  <c r="N15" i="16" s="1"/>
  <c r="N15" i="15"/>
  <c r="D24" i="16"/>
  <c r="F24" i="15"/>
  <c r="N22" i="10"/>
  <c r="L24" i="11"/>
  <c r="J22" i="11"/>
  <c r="BJ15" i="10"/>
  <c r="AD88" i="11"/>
  <c r="AB83" i="11"/>
  <c r="AA237" i="11"/>
  <c r="Y235" i="11"/>
  <c r="Y234" i="11" s="1"/>
  <c r="AB107" i="12"/>
  <c r="AI107" i="11"/>
  <c r="AI105" i="11" s="1"/>
  <c r="AI104" i="11" s="1"/>
  <c r="AD105" i="11"/>
  <c r="AD104" i="11" s="1"/>
  <c r="AB50" i="12"/>
  <c r="AD49" i="11"/>
  <c r="AD43" i="11" s="1"/>
  <c r="AI50" i="11"/>
  <c r="AI49" i="11" s="1"/>
  <c r="AI43" i="11" s="1"/>
  <c r="X245" i="16"/>
  <c r="O541" i="23" s="1"/>
  <c r="AJ220" i="11"/>
  <c r="G56" i="12"/>
  <c r="M56" i="11"/>
  <c r="Y133" i="12"/>
  <c r="AH133" i="11"/>
  <c r="Y159" i="12"/>
  <c r="AA157" i="11"/>
  <c r="AA155" i="11" s="1"/>
  <c r="AH159" i="11"/>
  <c r="AH157" i="11" s="1"/>
  <c r="AH155" i="11" s="1"/>
  <c r="AE158" i="16"/>
  <c r="AE127" i="16"/>
  <c r="AJ127" i="15"/>
  <c r="AG220" i="11"/>
  <c r="J466" i="24" s="1"/>
  <c r="N38" i="16"/>
  <c r="M38" i="16"/>
  <c r="AZ31" i="5"/>
  <c r="AZ32" i="5" s="1"/>
  <c r="AV32" i="5"/>
  <c r="AQ33" i="5"/>
  <c r="E126" i="10"/>
  <c r="E130" i="10" s="1"/>
  <c r="AY31" i="5"/>
  <c r="AY32" i="5" s="1"/>
  <c r="D126" i="10"/>
  <c r="D130" i="10" s="1"/>
  <c r="T15" i="7"/>
  <c r="M41" i="14"/>
  <c r="F41" i="15"/>
  <c r="D41" i="16"/>
  <c r="L41" i="14"/>
  <c r="AZ16" i="9"/>
  <c r="AX17" i="9"/>
  <c r="AW17" i="9"/>
  <c r="G12" i="11"/>
  <c r="M12" i="10"/>
  <c r="I10" i="10"/>
  <c r="AE186" i="12"/>
  <c r="AJ186" i="11"/>
  <c r="AJ224" i="15"/>
  <c r="AE224" i="16"/>
  <c r="AG224" i="16" s="1"/>
  <c r="AJ224" i="16" s="1"/>
  <c r="AE222" i="12"/>
  <c r="AG223" i="12"/>
  <c r="AR13" i="15"/>
  <c r="AU13" i="15" s="1"/>
  <c r="AW13" i="15"/>
  <c r="AY13" i="15" s="1"/>
  <c r="I23" i="11"/>
  <c r="AJ229" i="15"/>
  <c r="AE229" i="16"/>
  <c r="AG229" i="16" s="1"/>
  <c r="AJ229" i="16" s="1"/>
  <c r="AE227" i="12"/>
  <c r="AG228" i="12"/>
  <c r="AG180" i="15"/>
  <c r="AJ198" i="11"/>
  <c r="AE198" i="12"/>
  <c r="I30" i="11"/>
  <c r="G29" i="11"/>
  <c r="AJ237" i="15"/>
  <c r="AE237" i="16"/>
  <c r="AG237" i="16" s="1"/>
  <c r="AG188" i="12"/>
  <c r="AG236" i="12"/>
  <c r="K497" i="24" s="1"/>
  <c r="AJ181" i="11"/>
  <c r="AE181" i="12"/>
  <c r="AZ13" i="10"/>
  <c r="N435" i="24" l="1"/>
  <c r="AE217" i="16"/>
  <c r="AG217" i="16" s="1"/>
  <c r="AJ217" i="15"/>
  <c r="BE21" i="16"/>
  <c r="BC21" i="14"/>
  <c r="BP20" i="10"/>
  <c r="I193" i="23"/>
  <c r="I186" i="24" s="1"/>
  <c r="AJ238" i="16"/>
  <c r="AQ16" i="13"/>
  <c r="Y258" i="9"/>
  <c r="N113" i="14"/>
  <c r="AR14" i="9"/>
  <c r="AU14" i="9" s="1"/>
  <c r="Y1" i="8"/>
  <c r="I31" i="23"/>
  <c r="AB246" i="16"/>
  <c r="AD246" i="16" s="1"/>
  <c r="AI246" i="15"/>
  <c r="N575" i="23"/>
  <c r="N558" i="24" s="1"/>
  <c r="AB245" i="16"/>
  <c r="AD245" i="16" s="1"/>
  <c r="AI245" i="16" s="1"/>
  <c r="N543" i="23"/>
  <c r="N527" i="24" s="1"/>
  <c r="AI196" i="10"/>
  <c r="AI195" i="10" s="1"/>
  <c r="AI193" i="10" s="1"/>
  <c r="AD206" i="11"/>
  <c r="AB205" i="11"/>
  <c r="AB201" i="16"/>
  <c r="AD201" i="16" s="1"/>
  <c r="O385" i="23" s="1"/>
  <c r="O372" i="24" s="1"/>
  <c r="N385" i="23"/>
  <c r="N372" i="24" s="1"/>
  <c r="AB200" i="16"/>
  <c r="AD200" i="16" s="1"/>
  <c r="O353" i="23" s="1"/>
  <c r="O341" i="24" s="1"/>
  <c r="N353" i="23"/>
  <c r="N341" i="24" s="1"/>
  <c r="AD199" i="11"/>
  <c r="AB197" i="11"/>
  <c r="AR28" i="9"/>
  <c r="AD193" i="9"/>
  <c r="I289" i="23"/>
  <c r="I279" i="24" s="1"/>
  <c r="AD196" i="10"/>
  <c r="AB151" i="16"/>
  <c r="AD151" i="16" s="1"/>
  <c r="O97" i="23" s="1"/>
  <c r="O93" i="24" s="1"/>
  <c r="N97" i="23"/>
  <c r="N93" i="24" s="1"/>
  <c r="BP18" i="15"/>
  <c r="AI148" i="15"/>
  <c r="AB148" i="16"/>
  <c r="AD148" i="16" s="1"/>
  <c r="N225" i="23"/>
  <c r="N217" i="24" s="1"/>
  <c r="Y110" i="10"/>
  <c r="AI262" i="7"/>
  <c r="AI260" i="7" s="1"/>
  <c r="AI264" i="7" s="1"/>
  <c r="AE262" i="7"/>
  <c r="AE260" i="7" s="1"/>
  <c r="AE264" i="7" s="1"/>
  <c r="AA262" i="7"/>
  <c r="AA260" i="7" s="1"/>
  <c r="AA264" i="7" s="1"/>
  <c r="W262" i="7"/>
  <c r="W260" i="7" s="1"/>
  <c r="W264" i="7" s="1"/>
  <c r="AF262" i="7"/>
  <c r="AF260" i="7" s="1"/>
  <c r="AF264" i="7" s="1"/>
  <c r="AH262" i="7"/>
  <c r="AH260" i="7" s="1"/>
  <c r="AH264" i="7" s="1"/>
  <c r="AD262" i="7"/>
  <c r="AD260" i="7" s="1"/>
  <c r="AD264" i="7" s="1"/>
  <c r="Z262" i="7"/>
  <c r="Z260" i="7" s="1"/>
  <c r="Z264" i="7" s="1"/>
  <c r="V262" i="7"/>
  <c r="V260" i="7" s="1"/>
  <c r="V264" i="7" s="1"/>
  <c r="AJ262" i="7"/>
  <c r="AJ260" i="7" s="1"/>
  <c r="AJ264" i="7" s="1"/>
  <c r="X262" i="7"/>
  <c r="X260" i="7" s="1"/>
  <c r="X264" i="7" s="1"/>
  <c r="AG262" i="7"/>
  <c r="AG260" i="7" s="1"/>
  <c r="AG264" i="7" s="1"/>
  <c r="AC262" i="7"/>
  <c r="AC260" i="7" s="1"/>
  <c r="AC264" i="7" s="1"/>
  <c r="Y262" i="7"/>
  <c r="Y260" i="7" s="1"/>
  <c r="Y264" i="7" s="1"/>
  <c r="U262" i="7"/>
  <c r="U260" i="7" s="1"/>
  <c r="U264" i="7" s="1"/>
  <c r="AB262" i="7"/>
  <c r="AB260" i="7" s="1"/>
  <c r="AB264" i="7" s="1"/>
  <c r="E128" i="15"/>
  <c r="AX27" i="9"/>
  <c r="AZ27" i="9" s="1"/>
  <c r="AH10" i="9"/>
  <c r="AH258" i="9" s="1"/>
  <c r="AX26" i="9"/>
  <c r="AZ26" i="9" s="1"/>
  <c r="AH112" i="10"/>
  <c r="AB102" i="14"/>
  <c r="AI102" i="13"/>
  <c r="AG258" i="8"/>
  <c r="AS31" i="8" s="1"/>
  <c r="AS32" i="8" s="1"/>
  <c r="AE102" i="14"/>
  <c r="AJ102" i="13"/>
  <c r="Y102" i="14"/>
  <c r="AH102" i="13"/>
  <c r="I128" i="10"/>
  <c r="D128" i="15"/>
  <c r="F51" i="15"/>
  <c r="L128" i="10"/>
  <c r="F128" i="14"/>
  <c r="AS15" i="14"/>
  <c r="AX15" i="14" s="1"/>
  <c r="M435" i="22"/>
  <c r="L287" i="23"/>
  <c r="Y201" i="16"/>
  <c r="AA201" i="16" s="1"/>
  <c r="O384" i="23" s="1"/>
  <c r="N384" i="23"/>
  <c r="K478" i="23"/>
  <c r="AH196" i="10"/>
  <c r="AH195" i="10" s="1"/>
  <c r="AH193" i="10" s="1"/>
  <c r="M351" i="23"/>
  <c r="AE148" i="12"/>
  <c r="J218" i="24"/>
  <c r="AJ148" i="11"/>
  <c r="AJ147" i="11" s="1"/>
  <c r="AG147" i="11"/>
  <c r="AA217" i="11"/>
  <c r="Y211" i="11"/>
  <c r="Y210" i="11" s="1"/>
  <c r="Y209" i="11" s="1"/>
  <c r="BO20" i="11"/>
  <c r="J192" i="23"/>
  <c r="M78" i="13"/>
  <c r="L342" i="21"/>
  <c r="L341" i="22" s="1"/>
  <c r="AC1" i="8"/>
  <c r="G32" i="24"/>
  <c r="AR10" i="11"/>
  <c r="AU10" i="11" s="1"/>
  <c r="J156" i="21"/>
  <c r="J155" i="22" s="1"/>
  <c r="X10" i="11"/>
  <c r="X8" i="11" s="1"/>
  <c r="J63" i="23"/>
  <c r="L255" i="23"/>
  <c r="N559" i="24"/>
  <c r="AJ246" i="15"/>
  <c r="AE246" i="16"/>
  <c r="AG246" i="16" s="1"/>
  <c r="AA117" i="11"/>
  <c r="Y114" i="11"/>
  <c r="L159" i="23"/>
  <c r="M159" i="23" s="1"/>
  <c r="Y148" i="16"/>
  <c r="AA148" i="16" s="1"/>
  <c r="N224" i="23"/>
  <c r="AH148" i="15"/>
  <c r="BO18" i="15"/>
  <c r="N373" i="24"/>
  <c r="AE201" i="16"/>
  <c r="AG201" i="16" s="1"/>
  <c r="O373" i="24" s="1"/>
  <c r="N78" i="13"/>
  <c r="L342" i="22"/>
  <c r="BN20" i="14"/>
  <c r="M191" i="23"/>
  <c r="AS10" i="10"/>
  <c r="AV10" i="10" s="1"/>
  <c r="I156" i="22"/>
  <c r="N96" i="23"/>
  <c r="Y151" i="16"/>
  <c r="AA151" i="16" s="1"/>
  <c r="O96" i="23" s="1"/>
  <c r="N528" i="24"/>
  <c r="AE245" i="16"/>
  <c r="AG245" i="16" s="1"/>
  <c r="O528" i="24" s="1"/>
  <c r="N509" i="23"/>
  <c r="O509" i="23" s="1"/>
  <c r="AA199" i="11"/>
  <c r="Y197" i="11"/>
  <c r="Y245" i="16"/>
  <c r="AA245" i="16" s="1"/>
  <c r="O542" i="23" s="1"/>
  <c r="N542" i="23"/>
  <c r="L122" i="15"/>
  <c r="Y236" i="16"/>
  <c r="AA236" i="16" s="1"/>
  <c r="O510" i="23" s="1"/>
  <c r="N510" i="23"/>
  <c r="AS8" i="10"/>
  <c r="AV8" i="10" s="1"/>
  <c r="I94" i="22"/>
  <c r="K128" i="16"/>
  <c r="K126" i="16" s="1"/>
  <c r="K130" i="16" s="1"/>
  <c r="H128" i="16"/>
  <c r="H126" i="16" s="1"/>
  <c r="H130" i="16" s="1"/>
  <c r="C128" i="16"/>
  <c r="N125" i="24"/>
  <c r="AE117" i="16"/>
  <c r="AG117" i="16" s="1"/>
  <c r="AJ117" i="15"/>
  <c r="AA206" i="11"/>
  <c r="Y205" i="11"/>
  <c r="AA196" i="10"/>
  <c r="I288" i="23"/>
  <c r="N311" i="24"/>
  <c r="AJ199" i="15"/>
  <c r="AE199" i="16"/>
  <c r="AG199" i="16" s="1"/>
  <c r="N342" i="24"/>
  <c r="AE200" i="16"/>
  <c r="AG200" i="16" s="1"/>
  <c r="O342" i="24" s="1"/>
  <c r="I122" i="15"/>
  <c r="W83" i="16"/>
  <c r="W63" i="16" s="1"/>
  <c r="V16" i="15"/>
  <c r="AQ30" i="12"/>
  <c r="AS14" i="9"/>
  <c r="AV14" i="9" s="1"/>
  <c r="V197" i="15"/>
  <c r="V196" i="15" s="1"/>
  <c r="V195" i="15" s="1"/>
  <c r="V193" i="15" s="1"/>
  <c r="M28" i="10"/>
  <c r="AG196" i="10"/>
  <c r="AG195" i="10" s="1"/>
  <c r="AS28" i="10" s="1"/>
  <c r="AV28" i="10" s="1"/>
  <c r="V170" i="14"/>
  <c r="AW26" i="9"/>
  <c r="AY26" i="9" s="1"/>
  <c r="F71" i="16"/>
  <c r="F69" i="16" s="1"/>
  <c r="D248" i="21" s="1"/>
  <c r="E248" i="21" s="1"/>
  <c r="F248" i="21" s="1"/>
  <c r="G248" i="21" s="1"/>
  <c r="H248" i="21" s="1"/>
  <c r="I248" i="21" s="1"/>
  <c r="J248" i="21" s="1"/>
  <c r="K248" i="21" s="1"/>
  <c r="L248" i="21" s="1"/>
  <c r="M248" i="21" s="1"/>
  <c r="N248" i="21" s="1"/>
  <c r="O248" i="21" s="1"/>
  <c r="L17" i="9"/>
  <c r="L8" i="9" s="1"/>
  <c r="AJ196" i="10"/>
  <c r="AJ195" i="10" s="1"/>
  <c r="AJ193" i="10" s="1"/>
  <c r="AI145" i="10"/>
  <c r="BH7" i="11"/>
  <c r="BH16" i="11" s="1"/>
  <c r="W258" i="13"/>
  <c r="AR31" i="8"/>
  <c r="AR32" i="8" s="1"/>
  <c r="AV35" i="8" s="1"/>
  <c r="X197" i="14"/>
  <c r="X196" i="14" s="1"/>
  <c r="BN28" i="14" s="1"/>
  <c r="AW27" i="9"/>
  <c r="AY27" i="9" s="1"/>
  <c r="BN28" i="13"/>
  <c r="BN25" i="13" s="1"/>
  <c r="BH12" i="13" s="1"/>
  <c r="X16" i="14"/>
  <c r="D72" i="16"/>
  <c r="AD10" i="9"/>
  <c r="F10" i="14"/>
  <c r="V12" i="13"/>
  <c r="V10" i="13" s="1"/>
  <c r="V8" i="13" s="1"/>
  <c r="BO8" i="9"/>
  <c r="BO7" i="9" s="1"/>
  <c r="BO32" i="9" s="1"/>
  <c r="AF258" i="9"/>
  <c r="AI200" i="14"/>
  <c r="AJ200" i="14"/>
  <c r="AI117" i="11"/>
  <c r="AI114" i="11" s="1"/>
  <c r="AB117" i="12"/>
  <c r="AD114" i="11"/>
  <c r="V200" i="16"/>
  <c r="X200" i="16" s="1"/>
  <c r="X200" i="15"/>
  <c r="AJ179" i="14"/>
  <c r="AI179" i="14"/>
  <c r="AH179" i="14"/>
  <c r="X176" i="14"/>
  <c r="V179" i="16"/>
  <c r="X179" i="15"/>
  <c r="AH179" i="15" s="1"/>
  <c r="V176" i="15"/>
  <c r="AJ239" i="14"/>
  <c r="AE239" i="15"/>
  <c r="AG239" i="15" s="1"/>
  <c r="E82" i="16"/>
  <c r="E81" i="16" s="1"/>
  <c r="E81" i="15"/>
  <c r="AH19" i="14"/>
  <c r="AJ19" i="14"/>
  <c r="AI19" i="14"/>
  <c r="AB236" i="12"/>
  <c r="AI236" i="11"/>
  <c r="AI235" i="11" s="1"/>
  <c r="AI234" i="11" s="1"/>
  <c r="AD235" i="11"/>
  <c r="AD234" i="11" s="1"/>
  <c r="AE205" i="11"/>
  <c r="AG206" i="11"/>
  <c r="J404" i="24" s="1"/>
  <c r="V19" i="16"/>
  <c r="X19" i="16" s="1"/>
  <c r="X19" i="15"/>
  <c r="X12" i="12"/>
  <c r="AB110" i="10"/>
  <c r="AB10" i="10" s="1"/>
  <c r="AB8" i="10" s="1"/>
  <c r="BC10" i="13"/>
  <c r="BC9" i="13" s="1"/>
  <c r="BC8" i="13" s="1"/>
  <c r="BC22" i="13" s="1"/>
  <c r="X220" i="13"/>
  <c r="BN30" i="13" s="1"/>
  <c r="BH14" i="13" s="1"/>
  <c r="E21" i="14"/>
  <c r="E19" i="14" s="1"/>
  <c r="E17" i="14" s="1"/>
  <c r="E8" i="14" s="1"/>
  <c r="AH236" i="15"/>
  <c r="V107" i="16"/>
  <c r="X107" i="15"/>
  <c r="AH107" i="15" s="1"/>
  <c r="V105" i="15"/>
  <c r="V104" i="15" s="1"/>
  <c r="AH84" i="15"/>
  <c r="AI84" i="15"/>
  <c r="AJ84" i="15"/>
  <c r="AJ38" i="14"/>
  <c r="AI38" i="14"/>
  <c r="AH38" i="14"/>
  <c r="D44" i="16"/>
  <c r="F44" i="16" s="1"/>
  <c r="F44" i="15"/>
  <c r="F42" i="15" s="1"/>
  <c r="AQ10" i="15" s="1"/>
  <c r="N82" i="14"/>
  <c r="F81" i="14"/>
  <c r="AI84" i="16"/>
  <c r="AH84" i="16"/>
  <c r="AJ84" i="16"/>
  <c r="V38" i="16"/>
  <c r="X38" i="16" s="1"/>
  <c r="X38" i="15"/>
  <c r="X35" i="15" s="1"/>
  <c r="W14" i="14"/>
  <c r="W12" i="14" s="1"/>
  <c r="W10" i="14" s="1"/>
  <c r="W8" i="14" s="1"/>
  <c r="AJ78" i="14"/>
  <c r="AI78" i="14"/>
  <c r="AH78" i="14"/>
  <c r="X69" i="14"/>
  <c r="X65" i="14" s="1"/>
  <c r="D13" i="16"/>
  <c r="F13" i="16" s="1"/>
  <c r="M13" i="16" s="1"/>
  <c r="F13" i="15"/>
  <c r="M13" i="15" s="1"/>
  <c r="D82" i="16"/>
  <c r="F82" i="15"/>
  <c r="D81" i="15"/>
  <c r="AH204" i="14"/>
  <c r="AI204" i="14"/>
  <c r="AJ204" i="14"/>
  <c r="AI24" i="14"/>
  <c r="AJ24" i="14"/>
  <c r="AH24" i="14"/>
  <c r="AE22" i="15"/>
  <c r="AG22" i="15" s="1"/>
  <c r="AJ22" i="14"/>
  <c r="V14" i="14"/>
  <c r="I28" i="10"/>
  <c r="AR9" i="10" s="1"/>
  <c r="AU9" i="10" s="1"/>
  <c r="E46" i="16"/>
  <c r="E45" i="16" s="1"/>
  <c r="E45" i="15"/>
  <c r="V78" i="16"/>
  <c r="X78" i="16" s="1"/>
  <c r="X69" i="16" s="1"/>
  <c r="X65" i="16" s="1"/>
  <c r="X78" i="15"/>
  <c r="V69" i="15"/>
  <c r="V65" i="15" s="1"/>
  <c r="AJ107" i="14"/>
  <c r="X105" i="14"/>
  <c r="X104" i="14" s="1"/>
  <c r="AH107" i="14"/>
  <c r="W235" i="16"/>
  <c r="W234" i="16" s="1"/>
  <c r="V204" i="16"/>
  <c r="X204" i="16" s="1"/>
  <c r="X204" i="15"/>
  <c r="W24" i="16"/>
  <c r="X24" i="16" s="1"/>
  <c r="X24" i="15"/>
  <c r="X20" i="15" s="1"/>
  <c r="F68" i="15"/>
  <c r="F66" i="15" s="1"/>
  <c r="D68" i="16"/>
  <c r="D66" i="15"/>
  <c r="F33" i="16"/>
  <c r="F32" i="16" s="1"/>
  <c r="E32" i="16"/>
  <c r="D54" i="15"/>
  <c r="D56" i="16"/>
  <c r="F56" i="15"/>
  <c r="F54" i="15" s="1"/>
  <c r="N31" i="14"/>
  <c r="D28" i="14"/>
  <c r="D21" i="14" s="1"/>
  <c r="D19" i="14" s="1"/>
  <c r="D17" i="14" s="1"/>
  <c r="D8" i="14" s="1"/>
  <c r="D37" i="16"/>
  <c r="F37" i="16" s="1"/>
  <c r="F37" i="15"/>
  <c r="J21" i="10"/>
  <c r="J19" i="10" s="1"/>
  <c r="J17" i="10" s="1"/>
  <c r="J8" i="10" s="1"/>
  <c r="J126" i="10" s="1"/>
  <c r="J130" i="10" s="1"/>
  <c r="AE90" i="10"/>
  <c r="AE63" i="10" s="1"/>
  <c r="AE12" i="10" s="1"/>
  <c r="AE10" i="10" s="1"/>
  <c r="AE8" i="10" s="1"/>
  <c r="X14" i="13"/>
  <c r="AI8" i="9"/>
  <c r="BI7" i="9"/>
  <c r="BI16" i="9" s="1"/>
  <c r="BN24" i="13"/>
  <c r="BN22" i="13" s="1"/>
  <c r="BH11" i="13" s="1"/>
  <c r="N47" i="10"/>
  <c r="N45" i="10" s="1"/>
  <c r="L45" i="10"/>
  <c r="J47" i="11"/>
  <c r="J53" i="12"/>
  <c r="L51" i="11"/>
  <c r="N53" i="11"/>
  <c r="N51" i="11" s="1"/>
  <c r="AB124" i="11"/>
  <c r="AI124" i="10"/>
  <c r="AI123" i="10" s="1"/>
  <c r="AI112" i="10" s="1"/>
  <c r="AD123" i="10"/>
  <c r="D80" i="16"/>
  <c r="F80" i="16" s="1"/>
  <c r="F80" i="15"/>
  <c r="G35" i="11"/>
  <c r="I37" i="11"/>
  <c r="AD190" i="11"/>
  <c r="AB187" i="11"/>
  <c r="AB185" i="11" s="1"/>
  <c r="J55" i="12"/>
  <c r="N55" i="11"/>
  <c r="N54" i="11" s="1"/>
  <c r="L54" i="11"/>
  <c r="AD172" i="10"/>
  <c r="AD170" i="10" s="1"/>
  <c r="I257" i="23" s="1"/>
  <c r="I248" i="24" s="1"/>
  <c r="AB173" i="11"/>
  <c r="AI173" i="10"/>
  <c r="AI172" i="10" s="1"/>
  <c r="AI170" i="10" s="1"/>
  <c r="D62" i="16"/>
  <c r="F62" i="15"/>
  <c r="F60" i="15" s="1"/>
  <c r="D60" i="15"/>
  <c r="J33" i="11"/>
  <c r="N33" i="10"/>
  <c r="N32" i="10" s="1"/>
  <c r="N28" i="10" s="1"/>
  <c r="L32" i="10"/>
  <c r="L28" i="10" s="1"/>
  <c r="AX9" i="10"/>
  <c r="AZ9" i="10" s="1"/>
  <c r="AD228" i="12"/>
  <c r="AB227" i="12"/>
  <c r="AB220" i="12" s="1"/>
  <c r="L43" i="11"/>
  <c r="J42" i="11"/>
  <c r="L67" i="11"/>
  <c r="J66" i="11"/>
  <c r="AA126" i="11"/>
  <c r="Y123" i="11"/>
  <c r="AB97" i="11"/>
  <c r="AD96" i="10"/>
  <c r="AD90" i="10" s="1"/>
  <c r="AI97" i="10"/>
  <c r="AI96" i="10" s="1"/>
  <c r="AI90" i="10" s="1"/>
  <c r="AI63" i="10" s="1"/>
  <c r="AI12" i="10" s="1"/>
  <c r="J49" i="11"/>
  <c r="N49" i="10"/>
  <c r="N48" i="10" s="1"/>
  <c r="L48" i="10"/>
  <c r="AW25" i="9"/>
  <c r="AY25" i="9" s="1"/>
  <c r="AU25" i="9"/>
  <c r="L73" i="11"/>
  <c r="J72" i="11"/>
  <c r="AI230" i="14"/>
  <c r="AJ230" i="14"/>
  <c r="X227" i="14"/>
  <c r="V60" i="16"/>
  <c r="X60" i="15"/>
  <c r="V58" i="15"/>
  <c r="V57" i="15" s="1"/>
  <c r="AD150" i="11"/>
  <c r="AB149" i="11"/>
  <c r="AB147" i="11" s="1"/>
  <c r="J61" i="11"/>
  <c r="N61" i="10"/>
  <c r="N60" i="10" s="1"/>
  <c r="L60" i="10"/>
  <c r="I187" i="22" s="1"/>
  <c r="AA112" i="10"/>
  <c r="BO17" i="10"/>
  <c r="E62" i="16"/>
  <c r="E60" i="16" s="1"/>
  <c r="E60" i="15"/>
  <c r="J59" i="11"/>
  <c r="L57" i="10"/>
  <c r="N59" i="10"/>
  <c r="N57" i="10" s="1"/>
  <c r="AD142" i="11"/>
  <c r="AB141" i="11"/>
  <c r="Y60" i="11"/>
  <c r="AA58" i="10"/>
  <c r="AA57" i="10" s="1"/>
  <c r="BO13" i="10" s="1"/>
  <c r="AH60" i="10"/>
  <c r="AH58" i="10" s="1"/>
  <c r="AH57" i="10" s="1"/>
  <c r="AH14" i="10" s="1"/>
  <c r="BJ8" i="9"/>
  <c r="BJ7" i="9" s="1"/>
  <c r="BJ16" i="9" s="1"/>
  <c r="BP8" i="9"/>
  <c r="BP7" i="9" s="1"/>
  <c r="BP32" i="9" s="1"/>
  <c r="W230" i="16"/>
  <c r="X230" i="15"/>
  <c r="W227" i="15"/>
  <c r="W220" i="15" s="1"/>
  <c r="AE142" i="13"/>
  <c r="AJ142" i="12"/>
  <c r="AJ141" i="12" s="1"/>
  <c r="AG141" i="12"/>
  <c r="K187" i="24" s="1"/>
  <c r="AI60" i="14"/>
  <c r="AI58" i="14" s="1"/>
  <c r="AI57" i="14" s="1"/>
  <c r="X58" i="14"/>
  <c r="X57" i="14" s="1"/>
  <c r="AJ60" i="14"/>
  <c r="J77" i="11"/>
  <c r="L75" i="10"/>
  <c r="I311" i="22" s="1"/>
  <c r="N77" i="10"/>
  <c r="N75" i="10" s="1"/>
  <c r="J83" i="11"/>
  <c r="L81" i="10"/>
  <c r="AX14" i="10" s="1"/>
  <c r="AZ14" i="10" s="1"/>
  <c r="N83" i="10"/>
  <c r="I77" i="12"/>
  <c r="G75" i="12"/>
  <c r="AA106" i="11"/>
  <c r="Y105" i="11"/>
  <c r="Y104" i="11" s="1"/>
  <c r="Y150" i="11"/>
  <c r="AH150" i="10"/>
  <c r="AH149" i="10" s="1"/>
  <c r="AH147" i="10" s="1"/>
  <c r="AH145" i="10" s="1"/>
  <c r="AA149" i="10"/>
  <c r="AA147" i="10" s="1"/>
  <c r="X225" i="15"/>
  <c r="V225" i="16"/>
  <c r="V222" i="15"/>
  <c r="V220" i="15" s="1"/>
  <c r="I64" i="13"/>
  <c r="G63" i="13"/>
  <c r="Y116" i="13"/>
  <c r="AH116" i="12"/>
  <c r="W193" i="16"/>
  <c r="I33" i="11"/>
  <c r="BD13" i="11" s="1"/>
  <c r="G32" i="11"/>
  <c r="AA172" i="10"/>
  <c r="AA170" i="10" s="1"/>
  <c r="Y173" i="11"/>
  <c r="AH173" i="10"/>
  <c r="AH172" i="10" s="1"/>
  <c r="AH170" i="10" s="1"/>
  <c r="Y230" i="12"/>
  <c r="AH230" i="11"/>
  <c r="AH227" i="11" s="1"/>
  <c r="AH220" i="11" s="1"/>
  <c r="AA227" i="11"/>
  <c r="AA220" i="11" s="1"/>
  <c r="Y45" i="12"/>
  <c r="AH45" i="11"/>
  <c r="AH44" i="11" s="1"/>
  <c r="AH43" i="11" s="1"/>
  <c r="AA44" i="11"/>
  <c r="AA43" i="11" s="1"/>
  <c r="X173" i="16"/>
  <c r="X172" i="16" s="1"/>
  <c r="W172" i="16"/>
  <c r="W170" i="16" s="1"/>
  <c r="G76" i="14"/>
  <c r="I58" i="11"/>
  <c r="G57" i="11"/>
  <c r="L62" i="12"/>
  <c r="AA178" i="12"/>
  <c r="Y176" i="12"/>
  <c r="AJ190" i="14"/>
  <c r="X187" i="14"/>
  <c r="X185" i="14" s="1"/>
  <c r="Y99" i="12"/>
  <c r="AH99" i="11"/>
  <c r="AH96" i="11" s="1"/>
  <c r="AH90" i="11" s="1"/>
  <c r="AA96" i="11"/>
  <c r="AA90" i="11" s="1"/>
  <c r="I82" i="12"/>
  <c r="G81" i="12"/>
  <c r="I70" i="13"/>
  <c r="G69" i="13"/>
  <c r="L50" i="12"/>
  <c r="AA212" i="12"/>
  <c r="AI225" i="14"/>
  <c r="AJ225" i="14"/>
  <c r="X222" i="14"/>
  <c r="BN31" i="14"/>
  <c r="BH15" i="14" s="1"/>
  <c r="V190" i="16"/>
  <c r="X190" i="15"/>
  <c r="V187" i="15"/>
  <c r="V185" i="15" s="1"/>
  <c r="E31" i="16"/>
  <c r="E29" i="15"/>
  <c r="E28" i="15" s="1"/>
  <c r="F31" i="15"/>
  <c r="M31" i="15" s="1"/>
  <c r="V63" i="14"/>
  <c r="BN13" i="13"/>
  <c r="BH8" i="13" s="1"/>
  <c r="AX24" i="10"/>
  <c r="AZ24" i="10" s="1"/>
  <c r="AV24" i="10"/>
  <c r="V258" i="12"/>
  <c r="AW30" i="9"/>
  <c r="AY30" i="9" s="1"/>
  <c r="AU30" i="9"/>
  <c r="AX30" i="9"/>
  <c r="AZ30" i="9" s="1"/>
  <c r="AV30" i="9"/>
  <c r="AG63" i="9"/>
  <c r="AG12" i="9" s="1"/>
  <c r="AX25" i="9"/>
  <c r="AZ25" i="9" s="1"/>
  <c r="AV25" i="9"/>
  <c r="D8" i="13"/>
  <c r="D126" i="13" s="1"/>
  <c r="X145" i="14"/>
  <c r="F28" i="13"/>
  <c r="AJ71" i="16"/>
  <c r="AI71" i="16"/>
  <c r="M73" i="16"/>
  <c r="F72" i="16"/>
  <c r="D279" i="21" s="1"/>
  <c r="E279" i="21" s="1"/>
  <c r="F279" i="21" s="1"/>
  <c r="G279" i="21" s="1"/>
  <c r="H279" i="21" s="1"/>
  <c r="I279" i="21" s="1"/>
  <c r="J279" i="21" s="1"/>
  <c r="K279" i="21" s="1"/>
  <c r="L279" i="21" s="1"/>
  <c r="M279" i="21" s="1"/>
  <c r="N279" i="21" s="1"/>
  <c r="O279" i="21" s="1"/>
  <c r="I50" i="12"/>
  <c r="G48" i="12"/>
  <c r="Y47" i="15"/>
  <c r="AH47" i="14"/>
  <c r="Y229" i="15"/>
  <c r="AH229" i="14"/>
  <c r="BN26" i="16"/>
  <c r="C50" i="20" s="1"/>
  <c r="AH198" i="16"/>
  <c r="AJ71" i="15"/>
  <c r="AI71" i="15"/>
  <c r="AA143" i="12"/>
  <c r="Y141" i="12"/>
  <c r="AA93" i="12"/>
  <c r="Y91" i="12"/>
  <c r="Y59" i="15"/>
  <c r="AH59" i="14"/>
  <c r="V110" i="14"/>
  <c r="AB143" i="16"/>
  <c r="AI143" i="15"/>
  <c r="G42" i="12"/>
  <c r="I44" i="12"/>
  <c r="AA52" i="12"/>
  <c r="Y49" i="12"/>
  <c r="AI115" i="16"/>
  <c r="AI215" i="16"/>
  <c r="Y215" i="15"/>
  <c r="AH215" i="14"/>
  <c r="Y115" i="15"/>
  <c r="AH115" i="14"/>
  <c r="Y177" i="15"/>
  <c r="BO23" i="14"/>
  <c r="AH177" i="14"/>
  <c r="AA188" i="12"/>
  <c r="Y187" i="12"/>
  <c r="Y185" i="12" s="1"/>
  <c r="M61" i="16"/>
  <c r="AE173" i="13"/>
  <c r="AJ173" i="12"/>
  <c r="AJ172" i="12" s="1"/>
  <c r="AG172" i="12"/>
  <c r="AH86" i="16"/>
  <c r="AI86" i="16"/>
  <c r="AA223" i="12"/>
  <c r="Y222" i="12"/>
  <c r="AI93" i="16"/>
  <c r="X63" i="13"/>
  <c r="AJ8" i="9"/>
  <c r="AJ258" i="9"/>
  <c r="AG87" i="11"/>
  <c r="AE83" i="11"/>
  <c r="V90" i="15"/>
  <c r="W43" i="16"/>
  <c r="AE178" i="11"/>
  <c r="AJ178" i="10"/>
  <c r="AJ176" i="10" s="1"/>
  <c r="AJ170" i="10" s="1"/>
  <c r="AG176" i="10"/>
  <c r="AG170" i="10" s="1"/>
  <c r="BC13" i="14"/>
  <c r="F29" i="14"/>
  <c r="AG116" i="11"/>
  <c r="J94" i="24" s="1"/>
  <c r="AE114" i="11"/>
  <c r="AD174" i="16"/>
  <c r="AI174" i="16" s="1"/>
  <c r="M43" i="15"/>
  <c r="BC16" i="15"/>
  <c r="V85" i="16"/>
  <c r="X85" i="15"/>
  <c r="V83" i="15"/>
  <c r="M36" i="14"/>
  <c r="F35" i="14"/>
  <c r="AH158" i="15"/>
  <c r="AI158" i="15"/>
  <c r="X157" i="15"/>
  <c r="X155" i="15" s="1"/>
  <c r="BN17" i="15" s="1"/>
  <c r="AV29" i="13"/>
  <c r="AU29" i="13"/>
  <c r="BC15" i="15"/>
  <c r="N46" i="15"/>
  <c r="AE126" i="11"/>
  <c r="AJ126" i="10"/>
  <c r="AJ123" i="10" s="1"/>
  <c r="AJ112" i="10" s="1"/>
  <c r="AJ110" i="10" s="1"/>
  <c r="AG123" i="10"/>
  <c r="F79" i="16"/>
  <c r="D12" i="16"/>
  <c r="F12" i="15"/>
  <c r="D10" i="15"/>
  <c r="X39" i="16"/>
  <c r="M49" i="16"/>
  <c r="F48" i="16"/>
  <c r="AH92" i="15"/>
  <c r="AJ92" i="15"/>
  <c r="X91" i="15"/>
  <c r="AI151" i="15"/>
  <c r="AH151" i="15"/>
  <c r="AJ151" i="15"/>
  <c r="X149" i="15"/>
  <c r="X147" i="15" s="1"/>
  <c r="D30" i="16"/>
  <c r="F30" i="15"/>
  <c r="D29" i="15"/>
  <c r="BN16" i="13"/>
  <c r="BN15" i="13" s="1"/>
  <c r="BH10" i="13" s="1"/>
  <c r="X112" i="13"/>
  <c r="X110" i="13" s="1"/>
  <c r="AQ26" i="13" s="1"/>
  <c r="BN8" i="12"/>
  <c r="BN7" i="12" s="1"/>
  <c r="BN32" i="12" s="1"/>
  <c r="BH8" i="12"/>
  <c r="BH7" i="12" s="1"/>
  <c r="BH16" i="12" s="1"/>
  <c r="F43" i="16"/>
  <c r="V205" i="16"/>
  <c r="X206" i="16"/>
  <c r="O415" i="23" s="1"/>
  <c r="BC12" i="14"/>
  <c r="N23" i="14"/>
  <c r="D36" i="16"/>
  <c r="F36" i="15"/>
  <c r="D35" i="15"/>
  <c r="D64" i="16"/>
  <c r="D63" i="15"/>
  <c r="F64" i="15"/>
  <c r="X158" i="16"/>
  <c r="V157" i="16"/>
  <c r="V155" i="16" s="1"/>
  <c r="D45" i="16"/>
  <c r="AE94" i="11"/>
  <c r="AJ94" i="10"/>
  <c r="AJ91" i="10" s="1"/>
  <c r="AG91" i="10"/>
  <c r="AY14" i="10"/>
  <c r="AH118" i="14"/>
  <c r="AI118" i="14"/>
  <c r="AJ118" i="14"/>
  <c r="X114" i="14"/>
  <c r="X92" i="16"/>
  <c r="V91" i="16"/>
  <c r="AH142" i="15"/>
  <c r="X141" i="15"/>
  <c r="AQ9" i="12"/>
  <c r="F21" i="12"/>
  <c r="F19" i="12" s="1"/>
  <c r="AH201" i="15"/>
  <c r="AI201" i="15"/>
  <c r="AJ201" i="15"/>
  <c r="X151" i="16"/>
  <c r="O95" i="23" s="1"/>
  <c r="V149" i="16"/>
  <c r="V147" i="16" s="1"/>
  <c r="AH97" i="15"/>
  <c r="AJ97" i="15"/>
  <c r="X96" i="15"/>
  <c r="AH214" i="15"/>
  <c r="AI214" i="15"/>
  <c r="X211" i="15"/>
  <c r="X210" i="15" s="1"/>
  <c r="X209" i="15" s="1"/>
  <c r="AJ214" i="15"/>
  <c r="BN14" i="13"/>
  <c r="D23" i="16"/>
  <c r="F23" i="16" s="1"/>
  <c r="F23" i="15"/>
  <c r="F22" i="15" s="1"/>
  <c r="AQ7" i="15" s="1"/>
  <c r="AJ46" i="14"/>
  <c r="X44" i="14"/>
  <c r="X43" i="14" s="1"/>
  <c r="AH46" i="14"/>
  <c r="BC14" i="14"/>
  <c r="N64" i="14"/>
  <c r="F63" i="14"/>
  <c r="AQ28" i="12"/>
  <c r="X193" i="12"/>
  <c r="AG106" i="11"/>
  <c r="AE105" i="11"/>
  <c r="AE104" i="11" s="1"/>
  <c r="D75" i="15"/>
  <c r="F76" i="15"/>
  <c r="D76" i="16"/>
  <c r="AG160" i="11"/>
  <c r="AE157" i="11"/>
  <c r="AE155" i="11" s="1"/>
  <c r="AE145" i="11" s="1"/>
  <c r="X258" i="10"/>
  <c r="F8" i="10"/>
  <c r="AH21" i="15"/>
  <c r="AI21" i="15"/>
  <c r="AJ21" i="15"/>
  <c r="M79" i="15"/>
  <c r="N79" i="15"/>
  <c r="AI51" i="15"/>
  <c r="AJ51" i="15"/>
  <c r="X49" i="15"/>
  <c r="AH51" i="15"/>
  <c r="X193" i="13"/>
  <c r="AQ28" i="13"/>
  <c r="V118" i="16"/>
  <c r="X118" i="15"/>
  <c r="V114" i="15"/>
  <c r="V112" i="15" s="1"/>
  <c r="X142" i="16"/>
  <c r="V141" i="16"/>
  <c r="W43" i="15"/>
  <c r="W14" i="15" s="1"/>
  <c r="W12" i="15" s="1"/>
  <c r="W10" i="15" s="1"/>
  <c r="X201" i="16"/>
  <c r="O383" i="23" s="1"/>
  <c r="X97" i="16"/>
  <c r="V96" i="16"/>
  <c r="AE99" i="11"/>
  <c r="AJ99" i="10"/>
  <c r="AJ96" i="10" s="1"/>
  <c r="AG96" i="10"/>
  <c r="AG189" i="11"/>
  <c r="AE187" i="11"/>
  <c r="AE185" i="11" s="1"/>
  <c r="X90" i="14"/>
  <c r="X214" i="16"/>
  <c r="V211" i="16"/>
  <c r="V210" i="16" s="1"/>
  <c r="V209" i="16" s="1"/>
  <c r="X205" i="15"/>
  <c r="AJ85" i="14"/>
  <c r="AI85" i="14"/>
  <c r="X83" i="14"/>
  <c r="AQ29" i="14"/>
  <c r="BN27" i="14"/>
  <c r="V46" i="16"/>
  <c r="X46" i="15"/>
  <c r="V44" i="15"/>
  <c r="V43" i="15" s="1"/>
  <c r="V145" i="15"/>
  <c r="N76" i="14"/>
  <c r="F75" i="14"/>
  <c r="X21" i="16"/>
  <c r="V20" i="16"/>
  <c r="AQ25" i="13"/>
  <c r="D51" i="16"/>
  <c r="F52" i="16"/>
  <c r="N52" i="16" s="1"/>
  <c r="X51" i="16"/>
  <c r="V49" i="16"/>
  <c r="AJ39" i="15"/>
  <c r="AH39" i="15"/>
  <c r="BC17" i="14"/>
  <c r="X243" i="14"/>
  <c r="X232" i="14" s="1"/>
  <c r="Y244" i="11"/>
  <c r="AA243" i="10"/>
  <c r="AA232" i="10" s="1"/>
  <c r="BO29" i="10" s="1"/>
  <c r="BI13" i="10" s="1"/>
  <c r="AH244" i="10"/>
  <c r="AH243" i="10" s="1"/>
  <c r="AH232" i="10" s="1"/>
  <c r="BN29" i="13"/>
  <c r="BH13" i="13" s="1"/>
  <c r="AJ244" i="10"/>
  <c r="AJ243" i="10" s="1"/>
  <c r="AJ232" i="10" s="1"/>
  <c r="AE244" i="11"/>
  <c r="AG243" i="10"/>
  <c r="AA10" i="9"/>
  <c r="AA8" i="9" s="1"/>
  <c r="H32" i="23" s="1"/>
  <c r="V244" i="16"/>
  <c r="X244" i="15"/>
  <c r="V243" i="15"/>
  <c r="V232" i="15" s="1"/>
  <c r="AS29" i="10"/>
  <c r="AX29" i="10" s="1"/>
  <c r="AZ29" i="10" s="1"/>
  <c r="W243" i="15"/>
  <c r="W232" i="15" s="1"/>
  <c r="W244" i="16"/>
  <c r="W243" i="16" s="1"/>
  <c r="AG234" i="10"/>
  <c r="I55" i="11"/>
  <c r="G54" i="11"/>
  <c r="AB244" i="11"/>
  <c r="AD243" i="10"/>
  <c r="AD232" i="10" s="1"/>
  <c r="AI244" i="10"/>
  <c r="AI243" i="10" s="1"/>
  <c r="AI232" i="10" s="1"/>
  <c r="AE258" i="9"/>
  <c r="BP14" i="10"/>
  <c r="AR24" i="10"/>
  <c r="AW24" i="10" s="1"/>
  <c r="AY24" i="10" s="1"/>
  <c r="Y12" i="10"/>
  <c r="L56" i="13"/>
  <c r="L68" i="13"/>
  <c r="AG98" i="13"/>
  <c r="AG47" i="13"/>
  <c r="AE44" i="13"/>
  <c r="AG115" i="13"/>
  <c r="AA225" i="15"/>
  <c r="L44" i="13"/>
  <c r="J80" i="14"/>
  <c r="N80" i="13"/>
  <c r="AD22" i="13"/>
  <c r="AB20" i="13"/>
  <c r="AB16" i="13" s="1"/>
  <c r="AA100" i="15"/>
  <c r="AD46" i="13"/>
  <c r="AB44" i="13"/>
  <c r="AD92" i="13"/>
  <c r="AB91" i="13"/>
  <c r="AG59" i="13"/>
  <c r="AE58" i="13"/>
  <c r="AE57" i="13" s="1"/>
  <c r="AA200" i="15"/>
  <c r="N352" i="23" s="1"/>
  <c r="AD100" i="13"/>
  <c r="Y107" i="16"/>
  <c r="AE36" i="14"/>
  <c r="AJ36" i="13"/>
  <c r="AJ35" i="13" s="1"/>
  <c r="AG35" i="13"/>
  <c r="AD223" i="13"/>
  <c r="AB222" i="13"/>
  <c r="AA95" i="15"/>
  <c r="AD198" i="13"/>
  <c r="L30" i="13"/>
  <c r="J29" i="13"/>
  <c r="AB229" i="14"/>
  <c r="AI229" i="13"/>
  <c r="AG86" i="13"/>
  <c r="Y179" i="16"/>
  <c r="AD238" i="13"/>
  <c r="AG152" i="13"/>
  <c r="AE149" i="13"/>
  <c r="Y246" i="16"/>
  <c r="AH246" i="15"/>
  <c r="AA190" i="15"/>
  <c r="Y213" i="16"/>
  <c r="AH213" i="15"/>
  <c r="AE143" i="14"/>
  <c r="AJ143" i="13"/>
  <c r="AB127" i="14"/>
  <c r="AI127" i="13"/>
  <c r="AJ93" i="13"/>
  <c r="AE93" i="14"/>
  <c r="L36" i="13"/>
  <c r="J35" i="13"/>
  <c r="J74" i="14"/>
  <c r="N74" i="13"/>
  <c r="AB188" i="14"/>
  <c r="AI188" i="13"/>
  <c r="AJ14" i="10"/>
  <c r="AJ237" i="16"/>
  <c r="AA63" i="10"/>
  <c r="AG174" i="16"/>
  <c r="AE211" i="11"/>
  <c r="AE210" i="11" s="1"/>
  <c r="AE209" i="11" s="1"/>
  <c r="AG212" i="11"/>
  <c r="AG202" i="11"/>
  <c r="AE197" i="11"/>
  <c r="AH63" i="10"/>
  <c r="BO14" i="10"/>
  <c r="BI9" i="10" s="1"/>
  <c r="AG241" i="11"/>
  <c r="AE235" i="11"/>
  <c r="AE234" i="11" s="1"/>
  <c r="AA61" i="12"/>
  <c r="AA85" i="11"/>
  <c r="Y83" i="11"/>
  <c r="AA37" i="11"/>
  <c r="Y35" i="11"/>
  <c r="I17" i="9"/>
  <c r="AD39" i="11"/>
  <c r="AB35" i="11"/>
  <c r="AB14" i="11" s="1"/>
  <c r="G115" i="15"/>
  <c r="I113" i="14"/>
  <c r="BD20" i="14"/>
  <c r="M115" i="14"/>
  <c r="M113" i="14" s="1"/>
  <c r="AI133" i="15"/>
  <c r="AJ133" i="15"/>
  <c r="AG70" i="11"/>
  <c r="AE69" i="11"/>
  <c r="AE65" i="11" s="1"/>
  <c r="L115" i="15"/>
  <c r="J113" i="15"/>
  <c r="BO12" i="10"/>
  <c r="AD145" i="10"/>
  <c r="X133" i="16"/>
  <c r="X123" i="16" s="1"/>
  <c r="W123" i="16"/>
  <c r="W112" i="16" s="1"/>
  <c r="W110" i="16" s="1"/>
  <c r="AG14" i="10"/>
  <c r="AS23" i="10"/>
  <c r="AA27" i="11"/>
  <c r="Y20" i="11"/>
  <c r="Y16" i="11" s="1"/>
  <c r="AA71" i="11"/>
  <c r="Y69" i="11"/>
  <c r="Y65" i="11" s="1"/>
  <c r="AD167" i="11"/>
  <c r="AB157" i="11"/>
  <c r="AB155" i="11" s="1"/>
  <c r="AD180" i="11"/>
  <c r="AB176" i="11"/>
  <c r="AG23" i="11"/>
  <c r="AE20" i="11"/>
  <c r="AE16" i="11" s="1"/>
  <c r="AG52" i="11"/>
  <c r="AE49" i="11"/>
  <c r="AE43" i="11" s="1"/>
  <c r="AS16" i="10"/>
  <c r="AX16" i="10" s="1"/>
  <c r="AR16" i="10"/>
  <c r="AW16" i="10" s="1"/>
  <c r="AY16" i="10" s="1"/>
  <c r="AD216" i="12"/>
  <c r="AB211" i="12"/>
  <c r="AB210" i="12" s="1"/>
  <c r="AB209" i="12" s="1"/>
  <c r="J12" i="16"/>
  <c r="L12" i="16" s="1"/>
  <c r="G41" i="16"/>
  <c r="I41" i="16" s="1"/>
  <c r="L105" i="14"/>
  <c r="J104" i="14"/>
  <c r="BP12" i="11"/>
  <c r="BP9" i="11" s="1"/>
  <c r="AR23" i="11"/>
  <c r="AH73" i="16"/>
  <c r="AI73" i="16"/>
  <c r="AJ73" i="16"/>
  <c r="AG80" i="12"/>
  <c r="P25" i="20"/>
  <c r="BE22" i="15"/>
  <c r="AD75" i="12"/>
  <c r="AB69" i="12"/>
  <c r="AB65" i="12" s="1"/>
  <c r="J95" i="15"/>
  <c r="L94" i="14"/>
  <c r="M404" i="22" s="1"/>
  <c r="N95" i="14"/>
  <c r="N94" i="14" s="1"/>
  <c r="AG124" i="12"/>
  <c r="I95" i="14"/>
  <c r="G94" i="14"/>
  <c r="AH228" i="16"/>
  <c r="AI135" i="16"/>
  <c r="AH135" i="16"/>
  <c r="AJ135" i="16"/>
  <c r="I105" i="14"/>
  <c r="G104" i="14"/>
  <c r="BN23" i="16"/>
  <c r="C47" i="20" s="1"/>
  <c r="AI177" i="16"/>
  <c r="AJ177" i="16"/>
  <c r="AH174" i="16"/>
  <c r="AI237" i="16"/>
  <c r="X235" i="16"/>
  <c r="X234" i="16" s="1"/>
  <c r="AW29" i="11"/>
  <c r="AY29" i="11" s="1"/>
  <c r="BP27" i="11"/>
  <c r="Q128" i="16"/>
  <c r="Q126" i="16" s="1"/>
  <c r="Q130" i="16" s="1"/>
  <c r="P128" i="16"/>
  <c r="P126" i="16" s="1"/>
  <c r="P130" i="16" s="1"/>
  <c r="L86" i="14"/>
  <c r="J85" i="14"/>
  <c r="AG161" i="12"/>
  <c r="G24" i="11"/>
  <c r="M24" i="10"/>
  <c r="AW7" i="10"/>
  <c r="AY7" i="10" s="1"/>
  <c r="I22" i="10"/>
  <c r="G21" i="10"/>
  <c r="G19" i="10" s="1"/>
  <c r="G17" i="10" s="1"/>
  <c r="L27" i="11"/>
  <c r="J25" i="11"/>
  <c r="I126" i="8"/>
  <c r="I130" i="8" s="1"/>
  <c r="J5" i="8"/>
  <c r="K1" i="8"/>
  <c r="G27" i="11"/>
  <c r="AW8" i="10"/>
  <c r="AY8" i="10" s="1"/>
  <c r="I25" i="10"/>
  <c r="M27" i="10"/>
  <c r="M25" i="10" s="1"/>
  <c r="G88" i="15"/>
  <c r="M88" i="14"/>
  <c r="M85" i="14" s="1"/>
  <c r="I85" i="14"/>
  <c r="M373" i="21" s="1"/>
  <c r="M372" i="22" s="1"/>
  <c r="AR11" i="14"/>
  <c r="AU11" i="14" s="1"/>
  <c r="AW11" i="14"/>
  <c r="AY11" i="14" s="1"/>
  <c r="J37" i="15"/>
  <c r="N37" i="14"/>
  <c r="L31" i="15"/>
  <c r="J65" i="13"/>
  <c r="L63" i="12"/>
  <c r="K218" i="22" s="1"/>
  <c r="N65" i="12"/>
  <c r="N63" i="12" s="1"/>
  <c r="J71" i="13"/>
  <c r="L69" i="12"/>
  <c r="K249" i="22" s="1"/>
  <c r="N71" i="12"/>
  <c r="N69" i="12" s="1"/>
  <c r="G74" i="13"/>
  <c r="I72" i="12"/>
  <c r="K280" i="21" s="1"/>
  <c r="K279" i="22" s="1"/>
  <c r="M74" i="12"/>
  <c r="M72" i="12" s="1"/>
  <c r="G80" i="14"/>
  <c r="M80" i="13"/>
  <c r="M83" i="16"/>
  <c r="M14" i="16"/>
  <c r="N14" i="16"/>
  <c r="M53" i="16"/>
  <c r="M47" i="16"/>
  <c r="G62" i="13"/>
  <c r="I60" i="12"/>
  <c r="K187" i="21" s="1"/>
  <c r="K186" i="22" s="1"/>
  <c r="M62" i="12"/>
  <c r="M60" i="12" s="1"/>
  <c r="G68" i="13"/>
  <c r="I66" i="12"/>
  <c r="M68" i="12"/>
  <c r="M66" i="12" s="1"/>
  <c r="F57" i="16"/>
  <c r="M59" i="16"/>
  <c r="M65" i="16"/>
  <c r="BC11" i="16"/>
  <c r="C11" i="20" s="1"/>
  <c r="F25" i="16"/>
  <c r="M26" i="16"/>
  <c r="G46" i="13"/>
  <c r="I45" i="12"/>
  <c r="BD15" i="12"/>
  <c r="M46" i="12"/>
  <c r="M45" i="12" s="1"/>
  <c r="G52" i="13"/>
  <c r="I51" i="12"/>
  <c r="M52" i="12"/>
  <c r="M51" i="12" s="1"/>
  <c r="J26" i="13"/>
  <c r="N26" i="12"/>
  <c r="M10" i="10"/>
  <c r="J24" i="12"/>
  <c r="L22" i="11"/>
  <c r="J63" i="22" s="1"/>
  <c r="AX7" i="11"/>
  <c r="AZ7" i="11" s="1"/>
  <c r="N24" i="11"/>
  <c r="E22" i="16"/>
  <c r="F24" i="16"/>
  <c r="L13" i="11"/>
  <c r="J10" i="11"/>
  <c r="AB88" i="12"/>
  <c r="AD83" i="11"/>
  <c r="BP31" i="11"/>
  <c r="BJ15" i="11" s="1"/>
  <c r="AI88" i="11"/>
  <c r="Y237" i="12"/>
  <c r="AA235" i="11"/>
  <c r="AH237" i="11"/>
  <c r="AH235" i="11" s="1"/>
  <c r="AH234" i="11" s="1"/>
  <c r="AD107" i="12"/>
  <c r="AB105" i="12"/>
  <c r="AB104" i="12" s="1"/>
  <c r="AA133" i="12"/>
  <c r="AA159" i="12"/>
  <c r="Y157" i="12"/>
  <c r="Y155" i="12" s="1"/>
  <c r="I56" i="12"/>
  <c r="AD50" i="12"/>
  <c r="AB49" i="12"/>
  <c r="AB43" i="12" s="1"/>
  <c r="AG158" i="16"/>
  <c r="AG127" i="16"/>
  <c r="T15" i="8"/>
  <c r="E126" i="11"/>
  <c r="E130" i="11" s="1"/>
  <c r="D126" i="11"/>
  <c r="D130" i="11" s="1"/>
  <c r="AZ35" i="5"/>
  <c r="AY35" i="5"/>
  <c r="M41" i="15"/>
  <c r="F41" i="16"/>
  <c r="J41" i="15"/>
  <c r="N41" i="14"/>
  <c r="I12" i="11"/>
  <c r="G10" i="11"/>
  <c r="BD7" i="10"/>
  <c r="AE220" i="12"/>
  <c r="AE223" i="13"/>
  <c r="AJ223" i="12"/>
  <c r="AJ222" i="12" s="1"/>
  <c r="AG222" i="12"/>
  <c r="AE236" i="13"/>
  <c r="AJ236" i="12"/>
  <c r="AE188" i="13"/>
  <c r="AJ188" i="12"/>
  <c r="G30" i="12"/>
  <c r="I29" i="11"/>
  <c r="M30" i="11"/>
  <c r="M29" i="11" s="1"/>
  <c r="AS13" i="11"/>
  <c r="AV13" i="11" s="1"/>
  <c r="AX13" i="11"/>
  <c r="G23" i="12"/>
  <c r="M23" i="11"/>
  <c r="BD12" i="11"/>
  <c r="AG198" i="12"/>
  <c r="K280" i="24" s="1"/>
  <c r="AW13" i="16"/>
  <c r="AY13" i="16" s="1"/>
  <c r="AR13" i="16"/>
  <c r="AU13" i="16" s="1"/>
  <c r="AG181" i="12"/>
  <c r="AJ180" i="15"/>
  <c r="AE180" i="16"/>
  <c r="AE228" i="13"/>
  <c r="AJ228" i="12"/>
  <c r="AJ227" i="12" s="1"/>
  <c r="AG227" i="12"/>
  <c r="AG186" i="12"/>
  <c r="O435" i="24" l="1"/>
  <c r="AJ217" i="16"/>
  <c r="AW9" i="11"/>
  <c r="AY9" i="11" s="1"/>
  <c r="AQ30" i="13"/>
  <c r="BC21" i="15"/>
  <c r="AJ245" i="16"/>
  <c r="AR17" i="9"/>
  <c r="E128" i="16"/>
  <c r="AD8" i="9"/>
  <c r="H33" i="23" s="1"/>
  <c r="H31" i="24" s="1"/>
  <c r="Y10" i="10"/>
  <c r="Y8" i="10" s="1"/>
  <c r="J31" i="23"/>
  <c r="Y112" i="11"/>
  <c r="AH110" i="10"/>
  <c r="AI246" i="16"/>
  <c r="O575" i="23"/>
  <c r="O558" i="24" s="1"/>
  <c r="O543" i="23"/>
  <c r="O527" i="24" s="1"/>
  <c r="P543" i="23"/>
  <c r="AH245" i="16"/>
  <c r="J417" i="23"/>
  <c r="J403" i="24" s="1"/>
  <c r="AI206" i="11"/>
  <c r="AI205" i="11" s="1"/>
  <c r="AB206" i="12"/>
  <c r="AD205" i="11"/>
  <c r="AB196" i="11"/>
  <c r="AB195" i="11" s="1"/>
  <c r="AB193" i="11" s="1"/>
  <c r="J321" i="23"/>
  <c r="J310" i="24" s="1"/>
  <c r="AI199" i="11"/>
  <c r="AI197" i="11" s="1"/>
  <c r="AB199" i="12"/>
  <c r="AD197" i="11"/>
  <c r="AW28" i="9"/>
  <c r="AY28" i="9" s="1"/>
  <c r="AU28" i="9"/>
  <c r="BP28" i="10"/>
  <c r="BP25" i="10" s="1"/>
  <c r="BJ12" i="10" s="1"/>
  <c r="AD195" i="10"/>
  <c r="AI148" i="16"/>
  <c r="O225" i="23"/>
  <c r="O217" i="24" s="1"/>
  <c r="N10" i="18"/>
  <c r="BP18" i="16"/>
  <c r="E42" i="20" s="1"/>
  <c r="AH8" i="9"/>
  <c r="AF262" i="8"/>
  <c r="AF260" i="8" s="1"/>
  <c r="AF264" i="8" s="1"/>
  <c r="Z262" i="8"/>
  <c r="Z260" i="8" s="1"/>
  <c r="Z264" i="8" s="1"/>
  <c r="AE262" i="8"/>
  <c r="AE260" i="8" s="1"/>
  <c r="AE264" i="8" s="1"/>
  <c r="Y262" i="8"/>
  <c r="Y260" i="8" s="1"/>
  <c r="Y264" i="8" s="1"/>
  <c r="AC262" i="8"/>
  <c r="AC260" i="8" s="1"/>
  <c r="AC264" i="8" s="1"/>
  <c r="U262" i="8"/>
  <c r="U260" i="8" s="1"/>
  <c r="U264" i="8" s="1"/>
  <c r="AB262" i="8"/>
  <c r="AB260" i="8" s="1"/>
  <c r="AB264" i="8" s="1"/>
  <c r="AG262" i="8"/>
  <c r="AG260" i="8" s="1"/>
  <c r="AG264" i="8" s="1"/>
  <c r="W262" i="8"/>
  <c r="W260" i="8" s="1"/>
  <c r="W264" i="8" s="1"/>
  <c r="AA262" i="8"/>
  <c r="AA260" i="8" s="1"/>
  <c r="AA264" i="8" s="1"/>
  <c r="V262" i="8"/>
  <c r="V260" i="8" s="1"/>
  <c r="V264" i="8" s="1"/>
  <c r="X262" i="8"/>
  <c r="X260" i="8" s="1"/>
  <c r="X264" i="8" s="1"/>
  <c r="AJ262" i="8"/>
  <c r="AJ260" i="8" s="1"/>
  <c r="AJ264" i="8" s="1"/>
  <c r="AH262" i="8"/>
  <c r="AH260" i="8" s="1"/>
  <c r="AH264" i="8" s="1"/>
  <c r="AD262" i="8"/>
  <c r="AD260" i="8" s="1"/>
  <c r="AD264" i="8" s="1"/>
  <c r="AI262" i="8"/>
  <c r="AI260" i="8" s="1"/>
  <c r="AI264" i="8" s="1"/>
  <c r="AI83" i="11"/>
  <c r="AH236" i="16"/>
  <c r="AD112" i="10"/>
  <c r="AD110" i="10" s="1"/>
  <c r="AR26" i="10" s="1"/>
  <c r="AW26" i="10" s="1"/>
  <c r="AY26" i="10" s="1"/>
  <c r="I161" i="23"/>
  <c r="I155" i="24" s="1"/>
  <c r="X258" i="11"/>
  <c r="AD102" i="14"/>
  <c r="AG102" i="14"/>
  <c r="AA102" i="14"/>
  <c r="D78" i="16"/>
  <c r="F78" i="16" s="1"/>
  <c r="D341" i="21" s="1"/>
  <c r="E341" i="21" s="1"/>
  <c r="F341" i="21" s="1"/>
  <c r="G341" i="21" s="1"/>
  <c r="H341" i="21" s="1"/>
  <c r="I341" i="21" s="1"/>
  <c r="J341" i="21" s="1"/>
  <c r="K341" i="21" s="1"/>
  <c r="L341" i="21" s="1"/>
  <c r="M341" i="21" s="1"/>
  <c r="N341" i="21" s="1"/>
  <c r="O341" i="21" s="1"/>
  <c r="J128" i="11"/>
  <c r="F128" i="15"/>
  <c r="AR8" i="10"/>
  <c r="AU8" i="10" s="1"/>
  <c r="I94" i="21"/>
  <c r="I93" i="22" s="1"/>
  <c r="BN20" i="15"/>
  <c r="N191" i="23"/>
  <c r="F46" i="16"/>
  <c r="F45" i="16" s="1"/>
  <c r="N81" i="10"/>
  <c r="N21" i="10" s="1"/>
  <c r="N19" i="10" s="1"/>
  <c r="N17" i="10" s="1"/>
  <c r="N8" i="10" s="1"/>
  <c r="N128" i="10"/>
  <c r="L126" i="9"/>
  <c r="L130" i="9" s="1"/>
  <c r="H32" i="22"/>
  <c r="G122" i="16"/>
  <c r="M122" i="15"/>
  <c r="J122" i="16"/>
  <c r="N122" i="15"/>
  <c r="Y199" i="12"/>
  <c r="J320" i="23"/>
  <c r="AH199" i="11"/>
  <c r="AH197" i="11" s="1"/>
  <c r="AA197" i="11"/>
  <c r="J128" i="23"/>
  <c r="Y117" i="12"/>
  <c r="AH117" i="11"/>
  <c r="AH114" i="11" s="1"/>
  <c r="AA114" i="11"/>
  <c r="M287" i="23"/>
  <c r="AR7" i="10"/>
  <c r="AU7" i="10" s="1"/>
  <c r="I63" i="21"/>
  <c r="I62" i="22" s="1"/>
  <c r="G128" i="11"/>
  <c r="AG112" i="10"/>
  <c r="AG110" i="10" s="1"/>
  <c r="AS26" i="10" s="1"/>
  <c r="AV26" i="10" s="1"/>
  <c r="I156" i="24"/>
  <c r="Y206" i="12"/>
  <c r="J416" i="23"/>
  <c r="AA205" i="11"/>
  <c r="AH206" i="11"/>
  <c r="AH205" i="11" s="1"/>
  <c r="O224" i="23"/>
  <c r="I10" i="18"/>
  <c r="AH148" i="16"/>
  <c r="BO18" i="16"/>
  <c r="D42" i="20" s="1"/>
  <c r="AJ246" i="16"/>
  <c r="O559" i="24"/>
  <c r="Y217" i="12"/>
  <c r="J448" i="23"/>
  <c r="J434" i="24" s="1"/>
  <c r="AH217" i="11"/>
  <c r="AH211" i="11" s="1"/>
  <c r="AH210" i="11" s="1"/>
  <c r="AH209" i="11" s="1"/>
  <c r="AA211" i="11"/>
  <c r="AA210" i="11" s="1"/>
  <c r="AA209" i="11" s="1"/>
  <c r="BO27" i="11" s="1"/>
  <c r="AG148" i="12"/>
  <c r="AE147" i="12"/>
  <c r="L478" i="23"/>
  <c r="AG10" i="9"/>
  <c r="AG258" i="9" s="1"/>
  <c r="AS31" i="9" s="1"/>
  <c r="AS32" i="9" s="1"/>
  <c r="H63" i="24"/>
  <c r="BO30" i="11"/>
  <c r="BI14" i="11" s="1"/>
  <c r="J479" i="23"/>
  <c r="J465" i="24" s="1"/>
  <c r="D128" i="16"/>
  <c r="N159" i="23"/>
  <c r="AQ8" i="16"/>
  <c r="D93" i="21"/>
  <c r="E93" i="21" s="1"/>
  <c r="F93" i="21" s="1"/>
  <c r="G93" i="21" s="1"/>
  <c r="H93" i="21" s="1"/>
  <c r="I93" i="21" s="1"/>
  <c r="J93" i="21" s="1"/>
  <c r="K93" i="21" s="1"/>
  <c r="L93" i="21" s="1"/>
  <c r="M93" i="21" s="1"/>
  <c r="N93" i="21" s="1"/>
  <c r="O93" i="21" s="1"/>
  <c r="M22" i="10"/>
  <c r="M21" i="10" s="1"/>
  <c r="M19" i="10" s="1"/>
  <c r="M17" i="10" s="1"/>
  <c r="M8" i="10" s="1"/>
  <c r="M128" i="10"/>
  <c r="AR15" i="14"/>
  <c r="AW15" i="14" s="1"/>
  <c r="M435" i="21"/>
  <c r="M434" i="22" s="1"/>
  <c r="AS27" i="10"/>
  <c r="AV27" i="10" s="1"/>
  <c r="I249" i="24"/>
  <c r="BO24" i="10"/>
  <c r="BO22" i="10" s="1"/>
  <c r="BI11" i="10" s="1"/>
  <c r="I256" i="23"/>
  <c r="X10" i="12"/>
  <c r="X8" i="12" s="1"/>
  <c r="K63" i="23"/>
  <c r="AJ199" i="16"/>
  <c r="O311" i="24"/>
  <c r="AA195" i="10"/>
  <c r="AA193" i="10" s="1"/>
  <c r="BO28" i="10"/>
  <c r="BO25" i="10" s="1"/>
  <c r="BI12" i="10" s="1"/>
  <c r="AJ117" i="16"/>
  <c r="O125" i="24"/>
  <c r="Y196" i="11"/>
  <c r="Y195" i="11" s="1"/>
  <c r="Y193" i="11" s="1"/>
  <c r="N351" i="23"/>
  <c r="O351" i="23" s="1"/>
  <c r="AG193" i="10"/>
  <c r="AX28" i="10"/>
  <c r="AZ28" i="10" s="1"/>
  <c r="AS17" i="9"/>
  <c r="D22" i="16"/>
  <c r="W232" i="16"/>
  <c r="V170" i="15"/>
  <c r="V35" i="16"/>
  <c r="G28" i="11"/>
  <c r="M71" i="16"/>
  <c r="D42" i="16"/>
  <c r="V12" i="14"/>
  <c r="V10" i="14" s="1"/>
  <c r="V8" i="14" s="1"/>
  <c r="AI110" i="10"/>
  <c r="AI10" i="10" s="1"/>
  <c r="AI8" i="10" s="1"/>
  <c r="AD258" i="9"/>
  <c r="BP33" i="9" s="1"/>
  <c r="AU35" i="8"/>
  <c r="W258" i="14"/>
  <c r="AE196" i="11"/>
  <c r="AE195" i="11" s="1"/>
  <c r="AE193" i="11" s="1"/>
  <c r="V258" i="13"/>
  <c r="V14" i="15"/>
  <c r="AQ23" i="14"/>
  <c r="X12" i="13"/>
  <c r="X16" i="15"/>
  <c r="X195" i="14"/>
  <c r="X193" i="14" s="1"/>
  <c r="X170" i="14"/>
  <c r="AQ27" i="14" s="1"/>
  <c r="V16" i="16"/>
  <c r="V197" i="16"/>
  <c r="V196" i="16" s="1"/>
  <c r="V195" i="16" s="1"/>
  <c r="V193" i="16" s="1"/>
  <c r="X197" i="15"/>
  <c r="X196" i="15" s="1"/>
  <c r="BN28" i="15" s="1"/>
  <c r="BC7" i="14"/>
  <c r="AQ16" i="14"/>
  <c r="AH19" i="16"/>
  <c r="AI19" i="16"/>
  <c r="AJ19" i="16"/>
  <c r="AI200" i="15"/>
  <c r="AJ200" i="15"/>
  <c r="AJ206" i="11"/>
  <c r="AJ205" i="11" s="1"/>
  <c r="AE206" i="12"/>
  <c r="AG205" i="11"/>
  <c r="AD236" i="12"/>
  <c r="K511" i="23" s="1"/>
  <c r="K496" i="24" s="1"/>
  <c r="AB235" i="12"/>
  <c r="AB234" i="12" s="1"/>
  <c r="AI200" i="16"/>
  <c r="AJ200" i="16"/>
  <c r="AJ179" i="15"/>
  <c r="AI179" i="15"/>
  <c r="X176" i="15"/>
  <c r="AH19" i="15"/>
  <c r="AI19" i="15"/>
  <c r="AJ19" i="15"/>
  <c r="AJ239" i="15"/>
  <c r="AE239" i="16"/>
  <c r="AG239" i="16" s="1"/>
  <c r="AJ239" i="16" s="1"/>
  <c r="X179" i="16"/>
  <c r="V176" i="16"/>
  <c r="AD117" i="12"/>
  <c r="K129" i="23" s="1"/>
  <c r="K124" i="24" s="1"/>
  <c r="AB114" i="12"/>
  <c r="BN12" i="14"/>
  <c r="BN9" i="14" s="1"/>
  <c r="F10" i="15"/>
  <c r="BC7" i="15" s="1"/>
  <c r="V69" i="16"/>
  <c r="V65" i="16" s="1"/>
  <c r="AI204" i="15"/>
  <c r="AH204" i="15"/>
  <c r="AJ204" i="15"/>
  <c r="AJ78" i="16"/>
  <c r="AH78" i="16"/>
  <c r="AI78" i="16"/>
  <c r="AH38" i="15"/>
  <c r="AJ38" i="15"/>
  <c r="AI38" i="15"/>
  <c r="X107" i="16"/>
  <c r="V105" i="16"/>
  <c r="V104" i="16" s="1"/>
  <c r="AH204" i="16"/>
  <c r="AI204" i="16"/>
  <c r="AJ204" i="16"/>
  <c r="AH38" i="16"/>
  <c r="AJ38" i="16"/>
  <c r="AI38" i="16"/>
  <c r="AJ24" i="15"/>
  <c r="AH24" i="15"/>
  <c r="AI24" i="15"/>
  <c r="AJ22" i="15"/>
  <c r="AE22" i="16"/>
  <c r="AG22" i="16" s="1"/>
  <c r="AJ22" i="16" s="1"/>
  <c r="N82" i="15"/>
  <c r="F81" i="15"/>
  <c r="AJ24" i="16"/>
  <c r="AI24" i="16"/>
  <c r="AH24" i="16"/>
  <c r="AI78" i="15"/>
  <c r="AJ78" i="15"/>
  <c r="AH78" i="15"/>
  <c r="F82" i="16"/>
  <c r="D81" i="16"/>
  <c r="W20" i="16"/>
  <c r="W16" i="16" s="1"/>
  <c r="W14" i="16" s="1"/>
  <c r="W12" i="16" s="1"/>
  <c r="W10" i="16" s="1"/>
  <c r="AJ107" i="15"/>
  <c r="X105" i="15"/>
  <c r="X104" i="15" s="1"/>
  <c r="X69" i="15"/>
  <c r="X65" i="15" s="1"/>
  <c r="L21" i="10"/>
  <c r="L19" i="10" s="1"/>
  <c r="L17" i="10" s="1"/>
  <c r="L8" i="10" s="1"/>
  <c r="D54" i="16"/>
  <c r="F56" i="16"/>
  <c r="F54" i="16" s="1"/>
  <c r="AB145" i="11"/>
  <c r="AA14" i="10"/>
  <c r="AA12" i="10" s="1"/>
  <c r="I64" i="23" s="1"/>
  <c r="D66" i="16"/>
  <c r="F68" i="16"/>
  <c r="F66" i="16" s="1"/>
  <c r="E21" i="15"/>
  <c r="E19" i="15" s="1"/>
  <c r="E17" i="15" s="1"/>
  <c r="E8" i="15" s="1"/>
  <c r="F51" i="16"/>
  <c r="X220" i="14"/>
  <c r="BN30" i="14" s="1"/>
  <c r="BH14" i="14" s="1"/>
  <c r="AV16" i="10"/>
  <c r="AB258" i="10"/>
  <c r="BN8" i="13"/>
  <c r="BN7" i="13" s="1"/>
  <c r="BN32" i="13" s="1"/>
  <c r="BP17" i="10"/>
  <c r="BP15" i="10" s="1"/>
  <c r="AR27" i="10"/>
  <c r="AW27" i="10" s="1"/>
  <c r="AY27" i="10" s="1"/>
  <c r="BP24" i="10"/>
  <c r="BP22" i="10" s="1"/>
  <c r="BJ11" i="10" s="1"/>
  <c r="X230" i="16"/>
  <c r="W227" i="16"/>
  <c r="W220" i="16" s="1"/>
  <c r="X60" i="16"/>
  <c r="V58" i="16"/>
  <c r="V57" i="16" s="1"/>
  <c r="AR25" i="10"/>
  <c r="BP13" i="10"/>
  <c r="BJ8" i="10" s="1"/>
  <c r="AD63" i="10"/>
  <c r="AD12" i="10" s="1"/>
  <c r="I65" i="23" s="1"/>
  <c r="I62" i="24" s="1"/>
  <c r="F62" i="16"/>
  <c r="F60" i="16" s="1"/>
  <c r="D186" i="21" s="1"/>
  <c r="E186" i="21" s="1"/>
  <c r="F186" i="21" s="1"/>
  <c r="G186" i="21" s="1"/>
  <c r="H186" i="21" s="1"/>
  <c r="I186" i="21" s="1"/>
  <c r="J186" i="21" s="1"/>
  <c r="K186" i="21" s="1"/>
  <c r="L186" i="21" s="1"/>
  <c r="M186" i="21" s="1"/>
  <c r="N186" i="21" s="1"/>
  <c r="O186" i="21" s="1"/>
  <c r="D60" i="16"/>
  <c r="AD173" i="11"/>
  <c r="AB172" i="11"/>
  <c r="AB170" i="11" s="1"/>
  <c r="L55" i="12"/>
  <c r="J54" i="12"/>
  <c r="I35" i="11"/>
  <c r="M37" i="11"/>
  <c r="M35" i="11" s="1"/>
  <c r="G37" i="12"/>
  <c r="AG142" i="13"/>
  <c r="AE141" i="13"/>
  <c r="AA60" i="11"/>
  <c r="Y58" i="11"/>
  <c r="Y57" i="11" s="1"/>
  <c r="Y14" i="11" s="1"/>
  <c r="L61" i="11"/>
  <c r="J60" i="11"/>
  <c r="J73" i="12"/>
  <c r="N73" i="11"/>
  <c r="N72" i="11" s="1"/>
  <c r="L72" i="11"/>
  <c r="J280" i="22" s="1"/>
  <c r="AD97" i="11"/>
  <c r="AB96" i="11"/>
  <c r="AB90" i="11" s="1"/>
  <c r="AB63" i="11" s="1"/>
  <c r="AB12" i="11" s="1"/>
  <c r="J67" i="12"/>
  <c r="N67" i="11"/>
  <c r="N66" i="11" s="1"/>
  <c r="L66" i="11"/>
  <c r="AB228" i="13"/>
  <c r="AI228" i="12"/>
  <c r="AI227" i="12" s="1"/>
  <c r="AI220" i="12" s="1"/>
  <c r="AD227" i="12"/>
  <c r="AD220" i="12" s="1"/>
  <c r="BP30" i="12" s="1"/>
  <c r="BJ14" i="12" s="1"/>
  <c r="L33" i="11"/>
  <c r="J32" i="11"/>
  <c r="J28" i="11" s="1"/>
  <c r="J75" i="11"/>
  <c r="L77" i="11"/>
  <c r="J57" i="11"/>
  <c r="L59" i="11"/>
  <c r="L49" i="11"/>
  <c r="J48" i="11"/>
  <c r="AB190" i="12"/>
  <c r="AD187" i="11"/>
  <c r="AD185" i="11" s="1"/>
  <c r="AI190" i="11"/>
  <c r="AI187" i="11" s="1"/>
  <c r="AI185" i="11" s="1"/>
  <c r="J51" i="12"/>
  <c r="L53" i="12"/>
  <c r="L83" i="11"/>
  <c r="J81" i="11"/>
  <c r="AI230" i="15"/>
  <c r="AJ230" i="15"/>
  <c r="X227" i="15"/>
  <c r="AB142" i="12"/>
  <c r="AD141" i="11"/>
  <c r="AI142" i="11"/>
  <c r="AI141" i="11" s="1"/>
  <c r="AB150" i="12"/>
  <c r="AI150" i="11"/>
  <c r="AI149" i="11" s="1"/>
  <c r="AI147" i="11" s="1"/>
  <c r="AD149" i="11"/>
  <c r="AD147" i="11" s="1"/>
  <c r="BP16" i="11" s="1"/>
  <c r="AI60" i="15"/>
  <c r="AI58" i="15" s="1"/>
  <c r="AI57" i="15" s="1"/>
  <c r="AJ60" i="15"/>
  <c r="X58" i="15"/>
  <c r="X57" i="15" s="1"/>
  <c r="Y126" i="12"/>
  <c r="BO19" i="11"/>
  <c r="AH126" i="11"/>
  <c r="AH123" i="11" s="1"/>
  <c r="AA123" i="11"/>
  <c r="J160" i="23" s="1"/>
  <c r="J43" i="12"/>
  <c r="N43" i="11"/>
  <c r="N42" i="11" s="1"/>
  <c r="L42" i="11"/>
  <c r="AX10" i="11"/>
  <c r="AZ10" i="11" s="1"/>
  <c r="AS9" i="10"/>
  <c r="AV9" i="10" s="1"/>
  <c r="AD124" i="11"/>
  <c r="AB123" i="11"/>
  <c r="AB112" i="11" s="1"/>
  <c r="J45" i="11"/>
  <c r="L47" i="11"/>
  <c r="Y212" i="13"/>
  <c r="AH212" i="12"/>
  <c r="BO26" i="12"/>
  <c r="M70" i="13"/>
  <c r="M69" i="13" s="1"/>
  <c r="I69" i="13"/>
  <c r="L249" i="21" s="1"/>
  <c r="L248" i="22" s="1"/>
  <c r="G70" i="14"/>
  <c r="N62" i="12"/>
  <c r="J62" i="13"/>
  <c r="I76" i="14"/>
  <c r="AA173" i="11"/>
  <c r="Y172" i="11"/>
  <c r="Y170" i="11" s="1"/>
  <c r="AJ190" i="15"/>
  <c r="X187" i="15"/>
  <c r="X185" i="15" s="1"/>
  <c r="AA99" i="12"/>
  <c r="Y96" i="12"/>
  <c r="Y90" i="12" s="1"/>
  <c r="AA116" i="13"/>
  <c r="X225" i="16"/>
  <c r="V222" i="16"/>
  <c r="V220" i="16" s="1"/>
  <c r="BO16" i="10"/>
  <c r="BO15" i="10" s="1"/>
  <c r="BI10" i="10" s="1"/>
  <c r="AA145" i="10"/>
  <c r="AA110" i="10" s="1"/>
  <c r="Y106" i="12"/>
  <c r="AA105" i="11"/>
  <c r="AA104" i="11" s="1"/>
  <c r="AH106" i="11"/>
  <c r="AH105" i="11" s="1"/>
  <c r="AH104" i="11" s="1"/>
  <c r="X190" i="16"/>
  <c r="V187" i="16"/>
  <c r="V185" i="16" s="1"/>
  <c r="N50" i="12"/>
  <c r="J50" i="13"/>
  <c r="G82" i="13"/>
  <c r="I81" i="12"/>
  <c r="M82" i="12"/>
  <c r="M81" i="12" s="1"/>
  <c r="Y178" i="13"/>
  <c r="AH178" i="12"/>
  <c r="AH176" i="12" s="1"/>
  <c r="AA176" i="12"/>
  <c r="AA230" i="12"/>
  <c r="BO31" i="12" s="1"/>
  <c r="BI15" i="12" s="1"/>
  <c r="Y227" i="12"/>
  <c r="Y220" i="12" s="1"/>
  <c r="AI225" i="15"/>
  <c r="AJ225" i="15"/>
  <c r="X222" i="15"/>
  <c r="BN31" i="15"/>
  <c r="BH15" i="15" s="1"/>
  <c r="E29" i="16"/>
  <c r="E28" i="16" s="1"/>
  <c r="E21" i="16" s="1"/>
  <c r="E19" i="16" s="1"/>
  <c r="E17" i="16" s="1"/>
  <c r="E8" i="16" s="1"/>
  <c r="F31" i="16"/>
  <c r="M31" i="16" s="1"/>
  <c r="G58" i="12"/>
  <c r="I57" i="11"/>
  <c r="M58" i="11"/>
  <c r="M57" i="11" s="1"/>
  <c r="AA45" i="12"/>
  <c r="Y44" i="12"/>
  <c r="Y43" i="12" s="1"/>
  <c r="G33" i="12"/>
  <c r="I32" i="11"/>
  <c r="M33" i="11"/>
  <c r="M32" i="11" s="1"/>
  <c r="G64" i="14"/>
  <c r="BD14" i="13"/>
  <c r="I63" i="13"/>
  <c r="L218" i="21" s="1"/>
  <c r="L217" i="22" s="1"/>
  <c r="M64" i="13"/>
  <c r="M63" i="13" s="1"/>
  <c r="AA150" i="11"/>
  <c r="Y149" i="11"/>
  <c r="Y147" i="11" s="1"/>
  <c r="Y145" i="11" s="1"/>
  <c r="G77" i="13"/>
  <c r="M77" i="12"/>
  <c r="M75" i="12" s="1"/>
  <c r="I75" i="12"/>
  <c r="K311" i="21" s="1"/>
  <c r="K310" i="22" s="1"/>
  <c r="AU16" i="10"/>
  <c r="X63" i="14"/>
  <c r="AG90" i="10"/>
  <c r="AG63" i="10" s="1"/>
  <c r="AG12" i="10" s="1"/>
  <c r="AJ90" i="10"/>
  <c r="AJ63" i="10" s="1"/>
  <c r="AJ12" i="10" s="1"/>
  <c r="AJ10" i="10" s="1"/>
  <c r="AJ8" i="10" s="1"/>
  <c r="AU24" i="10"/>
  <c r="AG232" i="10"/>
  <c r="AS30" i="10" s="1"/>
  <c r="AX30" i="10" s="1"/>
  <c r="AZ30" i="10" s="1"/>
  <c r="AX23" i="10"/>
  <c r="AZ23" i="10" s="1"/>
  <c r="AV23" i="10"/>
  <c r="X145" i="15"/>
  <c r="W8" i="15"/>
  <c r="AQ9" i="13"/>
  <c r="F21" i="13"/>
  <c r="F19" i="13" s="1"/>
  <c r="AA115" i="15"/>
  <c r="Y52" i="13"/>
  <c r="AH52" i="12"/>
  <c r="AH49" i="12" s="1"/>
  <c r="AA49" i="12"/>
  <c r="AG173" i="13"/>
  <c r="AE172" i="13"/>
  <c r="AA177" i="15"/>
  <c r="M44" i="12"/>
  <c r="M42" i="12" s="1"/>
  <c r="G44" i="13"/>
  <c r="I42" i="12"/>
  <c r="AW10" i="12"/>
  <c r="AY10" i="12" s="1"/>
  <c r="AD143" i="16"/>
  <c r="AA59" i="15"/>
  <c r="Y143" i="13"/>
  <c r="AA141" i="12"/>
  <c r="AH143" i="12"/>
  <c r="AH141" i="12" s="1"/>
  <c r="Y223" i="13"/>
  <c r="AA222" i="12"/>
  <c r="AH223" i="12"/>
  <c r="AH222" i="12" s="1"/>
  <c r="I48" i="12"/>
  <c r="G50" i="13"/>
  <c r="M50" i="12"/>
  <c r="M48" i="12" s="1"/>
  <c r="BN13" i="14"/>
  <c r="Y188" i="13"/>
  <c r="AA187" i="12"/>
  <c r="AA185" i="12" s="1"/>
  <c r="AH188" i="12"/>
  <c r="AH187" i="12" s="1"/>
  <c r="AH185" i="12" s="1"/>
  <c r="AA215" i="15"/>
  <c r="AA47" i="15"/>
  <c r="N12" i="15"/>
  <c r="V110" i="15"/>
  <c r="Y93" i="13"/>
  <c r="AA91" i="12"/>
  <c r="AH93" i="12"/>
  <c r="AH91" i="12" s="1"/>
  <c r="AA229" i="15"/>
  <c r="X90" i="15"/>
  <c r="AJ46" i="15"/>
  <c r="X44" i="15"/>
  <c r="X43" i="15" s="1"/>
  <c r="AH46" i="15"/>
  <c r="AH142" i="16"/>
  <c r="X141" i="16"/>
  <c r="D75" i="16"/>
  <c r="F76" i="16"/>
  <c r="AE106" i="12"/>
  <c r="AG105" i="11"/>
  <c r="AG104" i="11" s="1"/>
  <c r="AJ106" i="11"/>
  <c r="AJ105" i="11" s="1"/>
  <c r="AJ104" i="11" s="1"/>
  <c r="AQ25" i="14"/>
  <c r="F17" i="12"/>
  <c r="AQ14" i="12"/>
  <c r="BN16" i="14"/>
  <c r="BN15" i="14" s="1"/>
  <c r="BH10" i="14" s="1"/>
  <c r="X112" i="14"/>
  <c r="X110" i="14" s="1"/>
  <c r="AQ26" i="14" s="1"/>
  <c r="AG94" i="11"/>
  <c r="AE91" i="11"/>
  <c r="AH158" i="16"/>
  <c r="AI158" i="16"/>
  <c r="X157" i="16"/>
  <c r="X155" i="16" s="1"/>
  <c r="BN17" i="16" s="1"/>
  <c r="BC10" i="14"/>
  <c r="BC9" i="14" s="1"/>
  <c r="BC8" i="14" s="1"/>
  <c r="M79" i="16"/>
  <c r="N79" i="16"/>
  <c r="X85" i="16"/>
  <c r="V83" i="16"/>
  <c r="AI51" i="16"/>
  <c r="AJ51" i="16"/>
  <c r="X49" i="16"/>
  <c r="AH51" i="16"/>
  <c r="X46" i="16"/>
  <c r="V44" i="16"/>
  <c r="V43" i="16" s="1"/>
  <c r="AG99" i="11"/>
  <c r="AE96" i="11"/>
  <c r="AH201" i="16"/>
  <c r="AI201" i="16"/>
  <c r="X197" i="16"/>
  <c r="AJ201" i="16"/>
  <c r="N76" i="15"/>
  <c r="F75" i="15"/>
  <c r="BH9" i="13"/>
  <c r="BH7" i="13" s="1"/>
  <c r="BH16" i="13" s="1"/>
  <c r="BC15" i="16"/>
  <c r="C15" i="20" s="1"/>
  <c r="N46" i="16"/>
  <c r="BC14" i="15"/>
  <c r="N64" i="15"/>
  <c r="F63" i="15"/>
  <c r="M36" i="15"/>
  <c r="F35" i="15"/>
  <c r="X205" i="16"/>
  <c r="D28" i="15"/>
  <c r="D21" i="15" s="1"/>
  <c r="D19" i="15" s="1"/>
  <c r="D17" i="15" s="1"/>
  <c r="D8" i="15" s="1"/>
  <c r="AQ24" i="14"/>
  <c r="AG178" i="11"/>
  <c r="AE176" i="11"/>
  <c r="AE170" i="11" s="1"/>
  <c r="AI21" i="16"/>
  <c r="AH21" i="16"/>
  <c r="AJ21" i="16"/>
  <c r="X20" i="16"/>
  <c r="X16" i="16" s="1"/>
  <c r="BN12" i="16" s="1"/>
  <c r="AE189" i="12"/>
  <c r="AJ189" i="11"/>
  <c r="AJ187" i="11" s="1"/>
  <c r="AJ185" i="11" s="1"/>
  <c r="AG187" i="11"/>
  <c r="AG185" i="11" s="1"/>
  <c r="AJ118" i="15"/>
  <c r="AH118" i="15"/>
  <c r="AI118" i="15"/>
  <c r="X114" i="15"/>
  <c r="BC17" i="15"/>
  <c r="AE160" i="12"/>
  <c r="AJ160" i="11"/>
  <c r="AJ157" i="11" s="1"/>
  <c r="AJ155" i="11" s="1"/>
  <c r="AJ145" i="11" s="1"/>
  <c r="AG157" i="11"/>
  <c r="AG155" i="11" s="1"/>
  <c r="AG145" i="11" s="1"/>
  <c r="BC12" i="15"/>
  <c r="N23" i="15"/>
  <c r="V90" i="16"/>
  <c r="F36" i="16"/>
  <c r="D35" i="16"/>
  <c r="BC13" i="15"/>
  <c r="F29" i="15"/>
  <c r="F12" i="16"/>
  <c r="F10" i="16" s="1"/>
  <c r="BC7" i="16" s="1"/>
  <c r="D10" i="16"/>
  <c r="V63" i="15"/>
  <c r="BN25" i="14"/>
  <c r="BH12" i="14" s="1"/>
  <c r="AE116" i="12"/>
  <c r="AJ116" i="11"/>
  <c r="AJ114" i="11" s="1"/>
  <c r="AG114" i="11"/>
  <c r="BN14" i="14"/>
  <c r="AE87" i="12"/>
  <c r="AJ87" i="11"/>
  <c r="AJ83" i="11" s="1"/>
  <c r="AG83" i="11"/>
  <c r="AS24" i="11" s="1"/>
  <c r="AU29" i="14"/>
  <c r="AV29" i="14"/>
  <c r="AH214" i="16"/>
  <c r="AI214" i="16"/>
  <c r="X211" i="16"/>
  <c r="X210" i="16" s="1"/>
  <c r="X209" i="16" s="1"/>
  <c r="AJ214" i="16"/>
  <c r="AH97" i="16"/>
  <c r="AJ97" i="16"/>
  <c r="X96" i="16"/>
  <c r="X118" i="16"/>
  <c r="V114" i="16"/>
  <c r="V112" i="16" s="1"/>
  <c r="BC12" i="16"/>
  <c r="C12" i="20" s="1"/>
  <c r="N23" i="16"/>
  <c r="AQ29" i="15"/>
  <c r="BN27" i="15"/>
  <c r="AH151" i="16"/>
  <c r="AI151" i="16"/>
  <c r="AJ151" i="16"/>
  <c r="X149" i="16"/>
  <c r="X147" i="16" s="1"/>
  <c r="AH92" i="16"/>
  <c r="X91" i="16"/>
  <c r="AJ92" i="16"/>
  <c r="V145" i="16"/>
  <c r="F64" i="16"/>
  <c r="D63" i="16"/>
  <c r="BC16" i="16"/>
  <c r="C16" i="20" s="1"/>
  <c r="F42" i="16"/>
  <c r="M43" i="16"/>
  <c r="F30" i="16"/>
  <c r="D29" i="16"/>
  <c r="AJ39" i="16"/>
  <c r="AH39" i="16"/>
  <c r="X35" i="16"/>
  <c r="AG126" i="11"/>
  <c r="AE123" i="11"/>
  <c r="AE112" i="11" s="1"/>
  <c r="AE110" i="11" s="1"/>
  <c r="AJ85" i="15"/>
  <c r="X83" i="15"/>
  <c r="AI85" i="15"/>
  <c r="F28" i="14"/>
  <c r="X14" i="14"/>
  <c r="X243" i="15"/>
  <c r="X232" i="15" s="1"/>
  <c r="X244" i="16"/>
  <c r="V243" i="16"/>
  <c r="V232" i="16" s="1"/>
  <c r="U1" i="9"/>
  <c r="AA244" i="11"/>
  <c r="Y243" i="11"/>
  <c r="Y232" i="11" s="1"/>
  <c r="BJ9" i="10"/>
  <c r="AA234" i="11"/>
  <c r="BP29" i="10"/>
  <c r="BJ13" i="10" s="1"/>
  <c r="AR30" i="10"/>
  <c r="G55" i="12"/>
  <c r="M55" i="11"/>
  <c r="M54" i="11" s="1"/>
  <c r="BD17" i="11"/>
  <c r="BD10" i="11" s="1"/>
  <c r="BD9" i="11" s="1"/>
  <c r="BD8" i="11" s="1"/>
  <c r="AW14" i="11"/>
  <c r="AY14" i="11" s="1"/>
  <c r="I54" i="11"/>
  <c r="BN29" i="14"/>
  <c r="BH13" i="14" s="1"/>
  <c r="AA258" i="9"/>
  <c r="BO33" i="9" s="1"/>
  <c r="AD244" i="11"/>
  <c r="AB243" i="11"/>
  <c r="AB232" i="11" s="1"/>
  <c r="AE243" i="11"/>
  <c r="AE232" i="11" s="1"/>
  <c r="AG244" i="11"/>
  <c r="AJ174" i="16"/>
  <c r="AD127" i="14"/>
  <c r="AA213" i="16"/>
  <c r="AA179" i="16"/>
  <c r="AB198" i="14"/>
  <c r="BP26" i="13"/>
  <c r="AI198" i="13"/>
  <c r="AB223" i="14"/>
  <c r="AD222" i="13"/>
  <c r="AI223" i="13"/>
  <c r="AI222" i="13" s="1"/>
  <c r="AA107" i="16"/>
  <c r="AB92" i="14"/>
  <c r="AD91" i="13"/>
  <c r="AI92" i="13"/>
  <c r="AI91" i="13" s="1"/>
  <c r="AB46" i="14"/>
  <c r="AD44" i="13"/>
  <c r="AI46" i="13"/>
  <c r="AI44" i="13" s="1"/>
  <c r="Y100" i="16"/>
  <c r="AH100" i="15"/>
  <c r="L80" i="14"/>
  <c r="J78" i="14"/>
  <c r="L78" i="14" s="1"/>
  <c r="Y225" i="16"/>
  <c r="AH225" i="15"/>
  <c r="J68" i="14"/>
  <c r="N68" i="13"/>
  <c r="J36" i="14"/>
  <c r="N36" i="13"/>
  <c r="N35" i="13" s="1"/>
  <c r="L35" i="13"/>
  <c r="AG143" i="14"/>
  <c r="AA246" i="16"/>
  <c r="O574" i="23" s="1"/>
  <c r="AB238" i="14"/>
  <c r="AI238" i="13"/>
  <c r="Y200" i="16"/>
  <c r="AH200" i="15"/>
  <c r="AG93" i="14"/>
  <c r="AD229" i="14"/>
  <c r="AG36" i="14"/>
  <c r="AE35" i="14"/>
  <c r="AE47" i="14"/>
  <c r="AJ47" i="13"/>
  <c r="AJ44" i="13" s="1"/>
  <c r="AG44" i="13"/>
  <c r="J56" i="14"/>
  <c r="N56" i="13"/>
  <c r="L74" i="14"/>
  <c r="Y190" i="16"/>
  <c r="AH190" i="15"/>
  <c r="AJ86" i="13"/>
  <c r="AE86" i="14"/>
  <c r="Y95" i="16"/>
  <c r="AH95" i="15"/>
  <c r="AE59" i="14"/>
  <c r="AG58" i="13"/>
  <c r="AG57" i="13" s="1"/>
  <c r="AJ59" i="13"/>
  <c r="AJ58" i="13" s="1"/>
  <c r="AJ57" i="13" s="1"/>
  <c r="AB22" i="14"/>
  <c r="AD20" i="13"/>
  <c r="AD16" i="13" s="1"/>
  <c r="AI22" i="13"/>
  <c r="AI20" i="13" s="1"/>
  <c r="AI16" i="13" s="1"/>
  <c r="J44" i="14"/>
  <c r="N44" i="13"/>
  <c r="AE115" i="14"/>
  <c r="AJ115" i="13"/>
  <c r="AE98" i="14"/>
  <c r="AJ98" i="13"/>
  <c r="AD188" i="14"/>
  <c r="AG149" i="13"/>
  <c r="AE152" i="14"/>
  <c r="AJ152" i="13"/>
  <c r="AJ149" i="13" s="1"/>
  <c r="J30" i="14"/>
  <c r="N30" i="13"/>
  <c r="N29" i="13" s="1"/>
  <c r="L29" i="13"/>
  <c r="AB100" i="14"/>
  <c r="AI100" i="13"/>
  <c r="AH12" i="10"/>
  <c r="Y63" i="11"/>
  <c r="Y61" i="13"/>
  <c r="AH61" i="12"/>
  <c r="Y85" i="12"/>
  <c r="AA83" i="11"/>
  <c r="AH85" i="11"/>
  <c r="AH83" i="11" s="1"/>
  <c r="AE241" i="12"/>
  <c r="AJ241" i="11"/>
  <c r="AJ235" i="11" s="1"/>
  <c r="AJ234" i="11" s="1"/>
  <c r="AG235" i="11"/>
  <c r="AG211" i="11"/>
  <c r="AG210" i="11" s="1"/>
  <c r="AG209" i="11" s="1"/>
  <c r="AJ212" i="11"/>
  <c r="AJ211" i="11" s="1"/>
  <c r="AJ210" i="11" s="1"/>
  <c r="AJ209" i="11" s="1"/>
  <c r="AE212" i="12"/>
  <c r="AE202" i="12"/>
  <c r="AJ202" i="11"/>
  <c r="AJ197" i="11" s="1"/>
  <c r="AG197" i="11"/>
  <c r="Y37" i="12"/>
  <c r="AA35" i="11"/>
  <c r="AH37" i="11"/>
  <c r="AH35" i="11" s="1"/>
  <c r="AE14" i="11"/>
  <c r="Y71" i="12"/>
  <c r="AA69" i="11"/>
  <c r="AA65" i="11" s="1"/>
  <c r="AH71" i="11"/>
  <c r="AH69" i="11" s="1"/>
  <c r="AH65" i="11" s="1"/>
  <c r="AE52" i="12"/>
  <c r="AG49" i="11"/>
  <c r="AG43" i="11" s="1"/>
  <c r="AJ52" i="11"/>
  <c r="AJ49" i="11" s="1"/>
  <c r="AJ43" i="11" s="1"/>
  <c r="AB180" i="12"/>
  <c r="AD176" i="11"/>
  <c r="AI180" i="11"/>
  <c r="AI176" i="11" s="1"/>
  <c r="AB39" i="12"/>
  <c r="AD35" i="11"/>
  <c r="AD14" i="11" s="1"/>
  <c r="AI39" i="11"/>
  <c r="AI35" i="11" s="1"/>
  <c r="AI14" i="11" s="1"/>
  <c r="I8" i="9"/>
  <c r="AB167" i="12"/>
  <c r="AD157" i="11"/>
  <c r="AD155" i="11" s="1"/>
  <c r="BP19" i="11"/>
  <c r="AI167" i="11"/>
  <c r="AI157" i="11" s="1"/>
  <c r="AI155" i="11" s="1"/>
  <c r="Y27" i="12"/>
  <c r="AA20" i="11"/>
  <c r="AA16" i="11" s="1"/>
  <c r="AH27" i="11"/>
  <c r="AH20" i="11" s="1"/>
  <c r="AH16" i="11" s="1"/>
  <c r="BO9" i="10"/>
  <c r="J115" i="16"/>
  <c r="L113" i="15"/>
  <c r="N115" i="15"/>
  <c r="G8" i="10"/>
  <c r="G126" i="10" s="1"/>
  <c r="G130" i="10" s="1"/>
  <c r="AE23" i="12"/>
  <c r="AG20" i="11"/>
  <c r="AG16" i="11" s="1"/>
  <c r="AJ23" i="11"/>
  <c r="AJ20" i="11" s="1"/>
  <c r="AJ16" i="11" s="1"/>
  <c r="AI133" i="16"/>
  <c r="AJ133" i="16"/>
  <c r="AE70" i="12"/>
  <c r="AJ70" i="11"/>
  <c r="AJ69" i="11" s="1"/>
  <c r="AJ65" i="11" s="1"/>
  <c r="AG69" i="11"/>
  <c r="AG65" i="11" s="1"/>
  <c r="I115" i="15"/>
  <c r="G113" i="15"/>
  <c r="J86" i="15"/>
  <c r="L85" i="14"/>
  <c r="M373" i="22" s="1"/>
  <c r="N86" i="14"/>
  <c r="N85" i="14" s="1"/>
  <c r="BD19" i="14"/>
  <c r="G105" i="15"/>
  <c r="I104" i="14"/>
  <c r="M105" i="14"/>
  <c r="M104" i="14" s="1"/>
  <c r="BD18" i="14"/>
  <c r="G95" i="15"/>
  <c r="I94" i="14"/>
  <c r="M404" i="21" s="1"/>
  <c r="M403" i="22" s="1"/>
  <c r="M95" i="14"/>
  <c r="M94" i="14" s="1"/>
  <c r="L95" i="15"/>
  <c r="J94" i="15"/>
  <c r="AE124" i="13"/>
  <c r="AJ124" i="12"/>
  <c r="AE161" i="13"/>
  <c r="AJ161" i="12"/>
  <c r="AE80" i="13"/>
  <c r="AJ80" i="12"/>
  <c r="J105" i="15"/>
  <c r="L104" i="14"/>
  <c r="N105" i="14"/>
  <c r="N104" i="14" s="1"/>
  <c r="AB216" i="13"/>
  <c r="AD211" i="12"/>
  <c r="AD210" i="12" s="1"/>
  <c r="AD209" i="12" s="1"/>
  <c r="AR29" i="12" s="1"/>
  <c r="AI216" i="12"/>
  <c r="AI211" i="12" s="1"/>
  <c r="AI210" i="12" s="1"/>
  <c r="AI209" i="12" s="1"/>
  <c r="Q25" i="20"/>
  <c r="R25" i="20" s="1"/>
  <c r="BE22" i="16"/>
  <c r="BF22" i="16" s="1"/>
  <c r="BF21" i="16"/>
  <c r="AB75" i="13"/>
  <c r="AD69" i="12"/>
  <c r="AD65" i="12" s="1"/>
  <c r="AI75" i="12"/>
  <c r="AI69" i="12" s="1"/>
  <c r="AI65" i="12" s="1"/>
  <c r="AW23" i="11"/>
  <c r="AY23" i="11" s="1"/>
  <c r="AU23" i="11"/>
  <c r="I24" i="11"/>
  <c r="BD21" i="11" s="1"/>
  <c r="G22" i="11"/>
  <c r="BD22" i="10"/>
  <c r="I21" i="10"/>
  <c r="I19" i="10" s="1"/>
  <c r="I17" i="10" s="1"/>
  <c r="J27" i="12"/>
  <c r="N27" i="11"/>
  <c r="N25" i="11" s="1"/>
  <c r="AX8" i="11"/>
  <c r="AZ8" i="11" s="1"/>
  <c r="L25" i="11"/>
  <c r="I27" i="11"/>
  <c r="G25" i="11"/>
  <c r="I88" i="15"/>
  <c r="G85" i="15"/>
  <c r="J31" i="16"/>
  <c r="N31" i="15"/>
  <c r="L37" i="15"/>
  <c r="I68" i="13"/>
  <c r="G66" i="13"/>
  <c r="I74" i="13"/>
  <c r="G72" i="13"/>
  <c r="L65" i="13"/>
  <c r="J63" i="13"/>
  <c r="I52" i="13"/>
  <c r="G51" i="13"/>
  <c r="I46" i="13"/>
  <c r="G45" i="13"/>
  <c r="I80" i="14"/>
  <c r="G78" i="14"/>
  <c r="I78" i="14" s="1"/>
  <c r="L71" i="13"/>
  <c r="J69" i="13"/>
  <c r="L26" i="13"/>
  <c r="I62" i="13"/>
  <c r="G60" i="13"/>
  <c r="J13" i="12"/>
  <c r="L10" i="11"/>
  <c r="N13" i="11"/>
  <c r="N10" i="11" s="1"/>
  <c r="F22" i="16"/>
  <c r="AS7" i="11"/>
  <c r="AV7" i="11" s="1"/>
  <c r="N22" i="11"/>
  <c r="L24" i="12"/>
  <c r="J22" i="12"/>
  <c r="AD88" i="12"/>
  <c r="AB83" i="12"/>
  <c r="AA237" i="12"/>
  <c r="Y235" i="12"/>
  <c r="Y234" i="12" s="1"/>
  <c r="G56" i="13"/>
  <c r="M56" i="12"/>
  <c r="Y159" i="13"/>
  <c r="AA157" i="12"/>
  <c r="AA155" i="12" s="1"/>
  <c r="AH159" i="12"/>
  <c r="AH157" i="12" s="1"/>
  <c r="AH155" i="12" s="1"/>
  <c r="AB50" i="13"/>
  <c r="AD49" i="12"/>
  <c r="AD43" i="12" s="1"/>
  <c r="AI50" i="12"/>
  <c r="AI49" i="12" s="1"/>
  <c r="AI43" i="12" s="1"/>
  <c r="Y133" i="13"/>
  <c r="AH133" i="12"/>
  <c r="AB107" i="13"/>
  <c r="AD105" i="12"/>
  <c r="AD104" i="12" s="1"/>
  <c r="AI107" i="12"/>
  <c r="AI105" i="12" s="1"/>
  <c r="AI104" i="12" s="1"/>
  <c r="AJ127" i="16"/>
  <c r="AJ158" i="16"/>
  <c r="AJ220" i="12"/>
  <c r="E126" i="12"/>
  <c r="E130" i="12" s="1"/>
  <c r="D126" i="12"/>
  <c r="D130" i="12" s="1"/>
  <c r="T15" i="9"/>
  <c r="M41" i="16"/>
  <c r="L41" i="15"/>
  <c r="AZ16" i="10"/>
  <c r="AX17" i="10"/>
  <c r="AW17" i="10"/>
  <c r="G12" i="12"/>
  <c r="I10" i="11"/>
  <c r="M12" i="11"/>
  <c r="AE186" i="13"/>
  <c r="AJ186" i="12"/>
  <c r="AG228" i="13"/>
  <c r="AE227" i="13"/>
  <c r="I23" i="12"/>
  <c r="AZ13" i="11"/>
  <c r="AG188" i="13"/>
  <c r="AG220" i="12"/>
  <c r="K466" i="24" s="1"/>
  <c r="AG180" i="16"/>
  <c r="AJ181" i="12"/>
  <c r="AE181" i="13"/>
  <c r="I30" i="12"/>
  <c r="G29" i="12"/>
  <c r="AG236" i="13"/>
  <c r="L497" i="24" s="1"/>
  <c r="AG223" i="13"/>
  <c r="AE222" i="13"/>
  <c r="AE198" i="13"/>
  <c r="AJ198" i="12"/>
  <c r="BC21" i="16" l="1"/>
  <c r="C25" i="20" s="1"/>
  <c r="BP20" i="11"/>
  <c r="J193" i="23"/>
  <c r="J186" i="24" s="1"/>
  <c r="Y1" i="9"/>
  <c r="N113" i="15"/>
  <c r="K31" i="23"/>
  <c r="Y258" i="10"/>
  <c r="Y110" i="11"/>
  <c r="AI196" i="11"/>
  <c r="AI195" i="11" s="1"/>
  <c r="AI193" i="11" s="1"/>
  <c r="AD206" i="12"/>
  <c r="AB205" i="12"/>
  <c r="AD199" i="12"/>
  <c r="AB197" i="12"/>
  <c r="AR28" i="10"/>
  <c r="AD193" i="10"/>
  <c r="J289" i="23"/>
  <c r="J279" i="24" s="1"/>
  <c r="AD196" i="11"/>
  <c r="AF262" i="9"/>
  <c r="AF260" i="9" s="1"/>
  <c r="AF264" i="9" s="1"/>
  <c r="U262" i="9"/>
  <c r="U260" i="9" s="1"/>
  <c r="U264" i="9" s="1"/>
  <c r="AC262" i="9"/>
  <c r="AC260" i="9" s="1"/>
  <c r="AC264" i="9" s="1"/>
  <c r="Z262" i="9"/>
  <c r="Z260" i="9" s="1"/>
  <c r="Z264" i="9" s="1"/>
  <c r="Y262" i="9"/>
  <c r="Y260" i="9" s="1"/>
  <c r="Y264" i="9" s="1"/>
  <c r="V262" i="9"/>
  <c r="V260" i="9" s="1"/>
  <c r="V264" i="9" s="1"/>
  <c r="AE262" i="9"/>
  <c r="AE260" i="9" s="1"/>
  <c r="AE264" i="9" s="1"/>
  <c r="W262" i="9"/>
  <c r="W260" i="9" s="1"/>
  <c r="W264" i="9" s="1"/>
  <c r="AA262" i="9"/>
  <c r="AA260" i="9" s="1"/>
  <c r="AA264" i="9" s="1"/>
  <c r="X262" i="9"/>
  <c r="X260" i="9" s="1"/>
  <c r="X264" i="9" s="1"/>
  <c r="AG262" i="9"/>
  <c r="AJ262" i="9"/>
  <c r="AJ260" i="9" s="1"/>
  <c r="AJ264" i="9" s="1"/>
  <c r="AH262" i="9"/>
  <c r="AH260" i="9" s="1"/>
  <c r="AH264" i="9" s="1"/>
  <c r="AB262" i="9"/>
  <c r="AB260" i="9" s="1"/>
  <c r="AB264" i="9" s="1"/>
  <c r="AD262" i="9"/>
  <c r="AD260" i="9" s="1"/>
  <c r="AD264" i="9" s="1"/>
  <c r="AI262" i="9"/>
  <c r="AI260" i="9" s="1"/>
  <c r="AI264" i="9" s="1"/>
  <c r="AX26" i="10"/>
  <c r="AZ26" i="10" s="1"/>
  <c r="AB102" i="15"/>
  <c r="AI102" i="14"/>
  <c r="AE102" i="15"/>
  <c r="AJ102" i="14"/>
  <c r="Y102" i="15"/>
  <c r="AH102" i="14"/>
  <c r="AQ30" i="14"/>
  <c r="AX27" i="10"/>
  <c r="AZ27" i="10" s="1"/>
  <c r="AH112" i="11"/>
  <c r="L128" i="11"/>
  <c r="F128" i="16"/>
  <c r="M478" i="23"/>
  <c r="M255" i="23"/>
  <c r="AA196" i="11"/>
  <c r="J288" i="23"/>
  <c r="AQ7" i="16"/>
  <c r="D62" i="21"/>
  <c r="E62" i="21" s="1"/>
  <c r="F62" i="21" s="1"/>
  <c r="G62" i="21" s="1"/>
  <c r="H62" i="21" s="1"/>
  <c r="I62" i="21" s="1"/>
  <c r="J62" i="21" s="1"/>
  <c r="K62" i="21" s="1"/>
  <c r="L62" i="21" s="1"/>
  <c r="M62" i="21" s="1"/>
  <c r="N62" i="21" s="1"/>
  <c r="O62" i="21" s="1"/>
  <c r="AQ10" i="16"/>
  <c r="D155" i="21"/>
  <c r="E155" i="21" s="1"/>
  <c r="F155" i="21" s="1"/>
  <c r="G155" i="21" s="1"/>
  <c r="H155" i="21" s="1"/>
  <c r="I155" i="21" s="1"/>
  <c r="J155" i="21" s="1"/>
  <c r="K155" i="21" s="1"/>
  <c r="L155" i="21" s="1"/>
  <c r="M155" i="21" s="1"/>
  <c r="N155" i="21" s="1"/>
  <c r="O155" i="21" s="1"/>
  <c r="BN20" i="16"/>
  <c r="C44" i="20" s="1"/>
  <c r="O191" i="23"/>
  <c r="L126" i="10"/>
  <c r="L130" i="10" s="1"/>
  <c r="I32" i="22"/>
  <c r="X10" i="13"/>
  <c r="X8" i="13" s="1"/>
  <c r="L63" i="23"/>
  <c r="M78" i="14"/>
  <c r="M342" i="21"/>
  <c r="M341" i="22" s="1"/>
  <c r="I126" i="9"/>
  <c r="I130" i="9" s="1"/>
  <c r="H32" i="21"/>
  <c r="H31" i="22" s="1"/>
  <c r="BO20" i="12"/>
  <c r="K192" i="23"/>
  <c r="AG10" i="10"/>
  <c r="AG258" i="10" s="1"/>
  <c r="AS31" i="10" s="1"/>
  <c r="I63" i="24"/>
  <c r="O159" i="23"/>
  <c r="AE148" i="13"/>
  <c r="K218" i="24"/>
  <c r="AJ148" i="12"/>
  <c r="AJ147" i="12" s="1"/>
  <c r="AG147" i="12"/>
  <c r="AA217" i="12"/>
  <c r="Y211" i="12"/>
  <c r="Y210" i="12" s="1"/>
  <c r="Y209" i="12" s="1"/>
  <c r="N287" i="23"/>
  <c r="O287" i="23" s="1"/>
  <c r="AH196" i="11"/>
  <c r="AH195" i="11" s="1"/>
  <c r="AH193" i="11" s="1"/>
  <c r="I122" i="16"/>
  <c r="N78" i="14"/>
  <c r="M342" i="22"/>
  <c r="AA117" i="12"/>
  <c r="Y114" i="12"/>
  <c r="L122" i="16"/>
  <c r="AS8" i="11"/>
  <c r="AV8" i="11" s="1"/>
  <c r="J94" i="22"/>
  <c r="AR10" i="12"/>
  <c r="AU10" i="12" s="1"/>
  <c r="K156" i="21"/>
  <c r="K155" i="22" s="1"/>
  <c r="I128" i="11"/>
  <c r="AS15" i="15"/>
  <c r="AX15" i="15" s="1"/>
  <c r="N435" i="22"/>
  <c r="AG8" i="9"/>
  <c r="AS10" i="11"/>
  <c r="AV10" i="11" s="1"/>
  <c r="J156" i="22"/>
  <c r="AA206" i="12"/>
  <c r="Y205" i="12"/>
  <c r="AA199" i="12"/>
  <c r="Y197" i="12"/>
  <c r="BC17" i="16"/>
  <c r="C17" i="20" s="1"/>
  <c r="BN24" i="14"/>
  <c r="BN22" i="14" s="1"/>
  <c r="BH11" i="14" s="1"/>
  <c r="BH8" i="14"/>
  <c r="BC22" i="14"/>
  <c r="AR31" i="9"/>
  <c r="AR32" i="9" s="1"/>
  <c r="AV35" i="9" s="1"/>
  <c r="AJ196" i="11"/>
  <c r="AJ195" i="11" s="1"/>
  <c r="AJ193" i="11" s="1"/>
  <c r="X170" i="15"/>
  <c r="AB110" i="11"/>
  <c r="AB10" i="11" s="1"/>
  <c r="AB8" i="11" s="1"/>
  <c r="AQ28" i="14"/>
  <c r="AQ23" i="15"/>
  <c r="V12" i="15"/>
  <c r="V10" i="15" s="1"/>
  <c r="V8" i="15" s="1"/>
  <c r="AI145" i="11"/>
  <c r="AG196" i="11"/>
  <c r="AG195" i="11" s="1"/>
  <c r="AS28" i="11" s="1"/>
  <c r="V14" i="16"/>
  <c r="V170" i="16"/>
  <c r="AQ16" i="15"/>
  <c r="I28" i="11"/>
  <c r="AR9" i="11" s="1"/>
  <c r="AU9" i="11" s="1"/>
  <c r="AI117" i="12"/>
  <c r="AI114" i="12" s="1"/>
  <c r="AB117" i="13"/>
  <c r="AD114" i="12"/>
  <c r="AE205" i="12"/>
  <c r="AG206" i="12"/>
  <c r="K404" i="24" s="1"/>
  <c r="AJ179" i="16"/>
  <c r="AI179" i="16"/>
  <c r="X176" i="16"/>
  <c r="AB236" i="13"/>
  <c r="AI236" i="12"/>
  <c r="AI235" i="12" s="1"/>
  <c r="AI234" i="12" s="1"/>
  <c r="AD235" i="12"/>
  <c r="AD234" i="12" s="1"/>
  <c r="AF258" i="10"/>
  <c r="AU26" i="10"/>
  <c r="D28" i="16"/>
  <c r="D21" i="16" s="1"/>
  <c r="D19" i="16" s="1"/>
  <c r="D17" i="16" s="1"/>
  <c r="D8" i="16" s="1"/>
  <c r="X220" i="15"/>
  <c r="BN30" i="15" s="1"/>
  <c r="BH14" i="15" s="1"/>
  <c r="M28" i="11"/>
  <c r="W8" i="16"/>
  <c r="AD10" i="10"/>
  <c r="BN12" i="15"/>
  <c r="BN9" i="15" s="1"/>
  <c r="AJ107" i="16"/>
  <c r="X105" i="16"/>
  <c r="X104" i="16" s="1"/>
  <c r="N82" i="16"/>
  <c r="F81" i="16"/>
  <c r="X12" i="14"/>
  <c r="W258" i="15"/>
  <c r="AS25" i="10"/>
  <c r="AX25" i="10" s="1"/>
  <c r="AZ25" i="10" s="1"/>
  <c r="AS14" i="10"/>
  <c r="J21" i="11"/>
  <c r="J19" i="11" s="1"/>
  <c r="J17" i="11" s="1"/>
  <c r="J8" i="11" s="1"/>
  <c r="J126" i="11" s="1"/>
  <c r="J130" i="11" s="1"/>
  <c r="C8" i="20"/>
  <c r="AQ16" i="16"/>
  <c r="X14" i="15"/>
  <c r="AV30" i="10"/>
  <c r="AU27" i="10"/>
  <c r="AI258" i="10"/>
  <c r="BP8" i="10"/>
  <c r="BP7" i="10" s="1"/>
  <c r="BP32" i="10" s="1"/>
  <c r="N47" i="11"/>
  <c r="N45" i="11" s="1"/>
  <c r="J47" i="12"/>
  <c r="L45" i="11"/>
  <c r="L43" i="12"/>
  <c r="J42" i="12"/>
  <c r="AA126" i="12"/>
  <c r="Y123" i="12"/>
  <c r="J49" i="12"/>
  <c r="N49" i="11"/>
  <c r="N48" i="11" s="1"/>
  <c r="L48" i="11"/>
  <c r="AB173" i="12"/>
  <c r="AD172" i="11"/>
  <c r="AD170" i="11" s="1"/>
  <c r="AI173" i="11"/>
  <c r="AI172" i="11" s="1"/>
  <c r="AI170" i="11" s="1"/>
  <c r="BO17" i="11"/>
  <c r="AA112" i="11"/>
  <c r="J59" i="12"/>
  <c r="L57" i="11"/>
  <c r="N59" i="11"/>
  <c r="N57" i="11" s="1"/>
  <c r="L67" i="12"/>
  <c r="J66" i="12"/>
  <c r="Y60" i="12"/>
  <c r="AA58" i="11"/>
  <c r="AA57" i="11" s="1"/>
  <c r="BO13" i="11" s="1"/>
  <c r="AH60" i="11"/>
  <c r="AH58" i="11" s="1"/>
  <c r="AH57" i="11" s="1"/>
  <c r="AH14" i="11" s="1"/>
  <c r="AW25" i="10"/>
  <c r="AY25" i="10" s="1"/>
  <c r="AU25" i="10"/>
  <c r="AI230" i="16"/>
  <c r="AJ230" i="16"/>
  <c r="X227" i="16"/>
  <c r="AD142" i="12"/>
  <c r="AB141" i="12"/>
  <c r="J53" i="13"/>
  <c r="L51" i="12"/>
  <c r="N53" i="12"/>
  <c r="N51" i="12" s="1"/>
  <c r="AD190" i="12"/>
  <c r="AB187" i="12"/>
  <c r="AB185" i="12" s="1"/>
  <c r="AD228" i="13"/>
  <c r="AB227" i="13"/>
  <c r="AB220" i="13" s="1"/>
  <c r="L73" i="12"/>
  <c r="J72" i="12"/>
  <c r="I37" i="12"/>
  <c r="G35" i="12"/>
  <c r="J55" i="13"/>
  <c r="N55" i="12"/>
  <c r="N54" i="12" s="1"/>
  <c r="L54" i="12"/>
  <c r="AB124" i="12"/>
  <c r="AI124" i="11"/>
  <c r="AI123" i="11" s="1"/>
  <c r="AI112" i="11" s="1"/>
  <c r="AD123" i="11"/>
  <c r="AD150" i="12"/>
  <c r="AB149" i="12"/>
  <c r="AB147" i="12" s="1"/>
  <c r="N83" i="11"/>
  <c r="L81" i="11"/>
  <c r="AX14" i="11" s="1"/>
  <c r="AZ14" i="11" s="1"/>
  <c r="J83" i="12"/>
  <c r="J77" i="12"/>
  <c r="L75" i="11"/>
  <c r="J311" i="22" s="1"/>
  <c r="N77" i="11"/>
  <c r="N75" i="11" s="1"/>
  <c r="AX9" i="11"/>
  <c r="AZ9" i="11" s="1"/>
  <c r="N33" i="11"/>
  <c r="N32" i="11" s="1"/>
  <c r="N28" i="11" s="1"/>
  <c r="J33" i="12"/>
  <c r="L32" i="11"/>
  <c r="L28" i="11" s="1"/>
  <c r="AB97" i="12"/>
  <c r="AI97" i="11"/>
  <c r="AI96" i="11" s="1"/>
  <c r="AI90" i="11" s="1"/>
  <c r="AI63" i="11" s="1"/>
  <c r="AI12" i="11" s="1"/>
  <c r="AD96" i="11"/>
  <c r="AD90" i="11" s="1"/>
  <c r="J61" i="12"/>
  <c r="N61" i="11"/>
  <c r="N60" i="11" s="1"/>
  <c r="L60" i="11"/>
  <c r="J187" i="22" s="1"/>
  <c r="AE142" i="14"/>
  <c r="AJ142" i="13"/>
  <c r="AJ141" i="13" s="1"/>
  <c r="AG141" i="13"/>
  <c r="L187" i="24" s="1"/>
  <c r="AJ60" i="16"/>
  <c r="AI60" i="16"/>
  <c r="AI58" i="16" s="1"/>
  <c r="AI57" i="16" s="1"/>
  <c r="X58" i="16"/>
  <c r="X57" i="16" s="1"/>
  <c r="I58" i="12"/>
  <c r="G57" i="12"/>
  <c r="Y116" i="14"/>
  <c r="AH116" i="13"/>
  <c r="I77" i="13"/>
  <c r="G75" i="13"/>
  <c r="Y45" i="13"/>
  <c r="AH45" i="12"/>
  <c r="AH44" i="12" s="1"/>
  <c r="AH43" i="12" s="1"/>
  <c r="AA44" i="12"/>
  <c r="AA43" i="12" s="1"/>
  <c r="I82" i="13"/>
  <c r="G81" i="13"/>
  <c r="Y173" i="12"/>
  <c r="AA172" i="11"/>
  <c r="AA170" i="11" s="1"/>
  <c r="AH173" i="11"/>
  <c r="AH172" i="11" s="1"/>
  <c r="AH170" i="11" s="1"/>
  <c r="L62" i="13"/>
  <c r="AA212" i="13"/>
  <c r="AA178" i="13"/>
  <c r="Y176" i="13"/>
  <c r="AJ190" i="16"/>
  <c r="X187" i="16"/>
  <c r="X185" i="16" s="1"/>
  <c r="AA106" i="12"/>
  <c r="Y105" i="12"/>
  <c r="Y104" i="12" s="1"/>
  <c r="AI225" i="16"/>
  <c r="AJ225" i="16"/>
  <c r="X222" i="16"/>
  <c r="X220" i="16" s="1"/>
  <c r="BN30" i="16" s="1"/>
  <c r="BN31" i="16"/>
  <c r="Y150" i="12"/>
  <c r="AA149" i="11"/>
  <c r="AA147" i="11" s="1"/>
  <c r="AH150" i="11"/>
  <c r="AH149" i="11" s="1"/>
  <c r="AH147" i="11" s="1"/>
  <c r="AH145" i="11" s="1"/>
  <c r="I64" i="14"/>
  <c r="G63" i="14"/>
  <c r="I33" i="12"/>
  <c r="G32" i="12"/>
  <c r="Y230" i="13"/>
  <c r="AH230" i="12"/>
  <c r="AH227" i="12" s="1"/>
  <c r="AH220" i="12" s="1"/>
  <c r="AA227" i="12"/>
  <c r="AA220" i="12" s="1"/>
  <c r="L50" i="13"/>
  <c r="Y99" i="13"/>
  <c r="AH99" i="12"/>
  <c r="AH96" i="12" s="1"/>
  <c r="AH90" i="12" s="1"/>
  <c r="AA96" i="12"/>
  <c r="AA90" i="12" s="1"/>
  <c r="G76" i="15"/>
  <c r="M76" i="14"/>
  <c r="I70" i="14"/>
  <c r="G69" i="14"/>
  <c r="AJ258" i="10"/>
  <c r="BN13" i="15"/>
  <c r="AX24" i="11"/>
  <c r="AZ24" i="11" s="1"/>
  <c r="AV24" i="11"/>
  <c r="AW30" i="10"/>
  <c r="AY30" i="10" s="1"/>
  <c r="AU30" i="10"/>
  <c r="X195" i="15"/>
  <c r="AQ28" i="15" s="1"/>
  <c r="BN25" i="15"/>
  <c r="BH12" i="15" s="1"/>
  <c r="V258" i="14"/>
  <c r="X145" i="16"/>
  <c r="W258" i="16"/>
  <c r="X63" i="15"/>
  <c r="F17" i="13"/>
  <c r="F8" i="13" s="1"/>
  <c r="F126" i="13" s="1"/>
  <c r="AQ14" i="13"/>
  <c r="Y47" i="16"/>
  <c r="AH47" i="15"/>
  <c r="I50" i="13"/>
  <c r="G48" i="13"/>
  <c r="AA223" i="13"/>
  <c r="Y222" i="13"/>
  <c r="AA52" i="13"/>
  <c r="Y49" i="13"/>
  <c r="AA188" i="13"/>
  <c r="Y187" i="13"/>
  <c r="Y185" i="13" s="1"/>
  <c r="Y59" i="16"/>
  <c r="AH59" i="15"/>
  <c r="Y177" i="16"/>
  <c r="BO23" i="15"/>
  <c r="AH177" i="15"/>
  <c r="AA93" i="13"/>
  <c r="Y91" i="13"/>
  <c r="Y215" i="16"/>
  <c r="AH215" i="15"/>
  <c r="G42" i="13"/>
  <c r="I44" i="13"/>
  <c r="Y115" i="16"/>
  <c r="AH115" i="15"/>
  <c r="BN29" i="15"/>
  <c r="BH13" i="15" s="1"/>
  <c r="F28" i="15"/>
  <c r="AQ9" i="15" s="1"/>
  <c r="V63" i="16"/>
  <c r="AQ25" i="15"/>
  <c r="Y229" i="16"/>
  <c r="AH229" i="15"/>
  <c r="AA143" i="13"/>
  <c r="Y141" i="13"/>
  <c r="AI143" i="16"/>
  <c r="AE173" i="14"/>
  <c r="AJ173" i="13"/>
  <c r="AJ172" i="13" s="1"/>
  <c r="AG172" i="13"/>
  <c r="N12" i="16"/>
  <c r="BC14" i="16"/>
  <c r="C14" i="20" s="1"/>
  <c r="N64" i="16"/>
  <c r="F63" i="16"/>
  <c r="D217" i="21" s="1"/>
  <c r="E217" i="21" s="1"/>
  <c r="F217" i="21" s="1"/>
  <c r="G217" i="21" s="1"/>
  <c r="H217" i="21" s="1"/>
  <c r="I217" i="21" s="1"/>
  <c r="J217" i="21" s="1"/>
  <c r="K217" i="21" s="1"/>
  <c r="L217" i="21" s="1"/>
  <c r="M217" i="21" s="1"/>
  <c r="N217" i="21" s="1"/>
  <c r="O217" i="21" s="1"/>
  <c r="AG160" i="12"/>
  <c r="AE157" i="12"/>
  <c r="AE155" i="12" s="1"/>
  <c r="AE145" i="12" s="1"/>
  <c r="AG189" i="12"/>
  <c r="AE187" i="12"/>
  <c r="AE185" i="12" s="1"/>
  <c r="AJ46" i="16"/>
  <c r="X44" i="16"/>
  <c r="X43" i="16" s="1"/>
  <c r="AH46" i="16"/>
  <c r="AE126" i="12"/>
  <c r="AJ126" i="11"/>
  <c r="AJ123" i="11" s="1"/>
  <c r="AJ112" i="11" s="1"/>
  <c r="AJ110" i="11" s="1"/>
  <c r="AG123" i="11"/>
  <c r="AQ29" i="16"/>
  <c r="BN27" i="16"/>
  <c r="BC10" i="15"/>
  <c r="BC9" i="15" s="1"/>
  <c r="BC8" i="15" s="1"/>
  <c r="BC22" i="15" s="1"/>
  <c r="AE178" i="12"/>
  <c r="AJ178" i="11"/>
  <c r="AJ176" i="11" s="1"/>
  <c r="AJ170" i="11" s="1"/>
  <c r="AG176" i="11"/>
  <c r="AG170" i="11" s="1"/>
  <c r="AE90" i="11"/>
  <c r="AE63" i="11" s="1"/>
  <c r="AE12" i="11" s="1"/>
  <c r="AE10" i="11" s="1"/>
  <c r="AE8" i="11" s="1"/>
  <c r="AE94" i="12"/>
  <c r="AJ94" i="11"/>
  <c r="AJ91" i="11" s="1"/>
  <c r="AG91" i="11"/>
  <c r="X258" i="12"/>
  <c r="F8" i="12"/>
  <c r="AG106" i="12"/>
  <c r="AE105" i="12"/>
  <c r="AE104" i="12" s="1"/>
  <c r="AQ23" i="16"/>
  <c r="AQ9" i="14"/>
  <c r="F21" i="14"/>
  <c r="F19" i="14" s="1"/>
  <c r="BC13" i="16"/>
  <c r="C13" i="20" s="1"/>
  <c r="F29" i="16"/>
  <c r="AU29" i="15"/>
  <c r="AV29" i="15"/>
  <c r="V110" i="16"/>
  <c r="AG87" i="12"/>
  <c r="AE83" i="12"/>
  <c r="AG116" i="12"/>
  <c r="K94" i="24" s="1"/>
  <c r="AE114" i="12"/>
  <c r="M36" i="16"/>
  <c r="F35" i="16"/>
  <c r="BN16" i="15"/>
  <c r="BN15" i="15" s="1"/>
  <c r="BH10" i="15" s="1"/>
  <c r="X112" i="15"/>
  <c r="X110" i="15" s="1"/>
  <c r="AQ26" i="15" s="1"/>
  <c r="X196" i="16"/>
  <c r="AE99" i="12"/>
  <c r="AJ99" i="11"/>
  <c r="AJ96" i="11" s="1"/>
  <c r="AG96" i="11"/>
  <c r="AQ24" i="15"/>
  <c r="AJ85" i="16"/>
  <c r="X83" i="16"/>
  <c r="BN14" i="16" s="1"/>
  <c r="AI85" i="16"/>
  <c r="N76" i="16"/>
  <c r="F75" i="16"/>
  <c r="D310" i="21" s="1"/>
  <c r="E310" i="21" s="1"/>
  <c r="F310" i="21" s="1"/>
  <c r="G310" i="21" s="1"/>
  <c r="H310" i="21" s="1"/>
  <c r="I310" i="21" s="1"/>
  <c r="J310" i="21" s="1"/>
  <c r="K310" i="21" s="1"/>
  <c r="L310" i="21" s="1"/>
  <c r="M310" i="21" s="1"/>
  <c r="N310" i="21" s="1"/>
  <c r="O310" i="21" s="1"/>
  <c r="X90" i="16"/>
  <c r="AH118" i="16"/>
  <c r="AJ118" i="16"/>
  <c r="AI118" i="16"/>
  <c r="X114" i="16"/>
  <c r="BH9" i="14"/>
  <c r="BN8" i="14"/>
  <c r="BN14" i="15"/>
  <c r="AS29" i="11"/>
  <c r="AX29" i="11" s="1"/>
  <c r="AZ29" i="11" s="1"/>
  <c r="Y244" i="12"/>
  <c r="AA243" i="11"/>
  <c r="AA232" i="11" s="1"/>
  <c r="BO29" i="11" s="1"/>
  <c r="BI13" i="11" s="1"/>
  <c r="AH244" i="11"/>
  <c r="AH243" i="11" s="1"/>
  <c r="AH232" i="11" s="1"/>
  <c r="X243" i="16"/>
  <c r="X232" i="16" s="1"/>
  <c r="AG234" i="11"/>
  <c r="I55" i="12"/>
  <c r="G54" i="12"/>
  <c r="AE244" i="12"/>
  <c r="AG243" i="11"/>
  <c r="AJ244" i="11"/>
  <c r="AJ243" i="11" s="1"/>
  <c r="AJ232" i="11" s="1"/>
  <c r="AE258" i="10"/>
  <c r="AD243" i="11"/>
  <c r="AD232" i="11" s="1"/>
  <c r="AB244" i="12"/>
  <c r="AI244" i="11"/>
  <c r="AI243" i="11" s="1"/>
  <c r="AI232" i="11" s="1"/>
  <c r="AH10" i="10"/>
  <c r="AH8" i="10" s="1"/>
  <c r="AA10" i="10"/>
  <c r="AA8" i="10" s="1"/>
  <c r="I32" i="23" s="1"/>
  <c r="AG115" i="14"/>
  <c r="L44" i="14"/>
  <c r="J74" i="15"/>
  <c r="N74" i="14"/>
  <c r="AE36" i="15"/>
  <c r="AJ36" i="14"/>
  <c r="AJ35" i="14" s="1"/>
  <c r="AG35" i="14"/>
  <c r="AE93" i="15"/>
  <c r="AJ93" i="14"/>
  <c r="AA200" i="16"/>
  <c r="O352" i="23" s="1"/>
  <c r="AH246" i="16"/>
  <c r="AD92" i="14"/>
  <c r="AB91" i="14"/>
  <c r="AH107" i="16"/>
  <c r="AH213" i="16"/>
  <c r="AG98" i="14"/>
  <c r="AA95" i="16"/>
  <c r="AA225" i="16"/>
  <c r="AD46" i="14"/>
  <c r="AB44" i="14"/>
  <c r="AG152" i="14"/>
  <c r="AE149" i="14"/>
  <c r="AB188" i="15"/>
  <c r="AI188" i="14"/>
  <c r="AG59" i="14"/>
  <c r="AE58" i="14"/>
  <c r="AE57" i="14" s="1"/>
  <c r="AG47" i="14"/>
  <c r="AE44" i="14"/>
  <c r="AB229" i="15"/>
  <c r="AI229" i="14"/>
  <c r="AD238" i="14"/>
  <c r="AE143" i="15"/>
  <c r="AJ143" i="14"/>
  <c r="L68" i="14"/>
  <c r="AA100" i="16"/>
  <c r="AH179" i="16"/>
  <c r="AB127" i="15"/>
  <c r="AI127" i="14"/>
  <c r="AD100" i="14"/>
  <c r="L30" i="14"/>
  <c r="J29" i="14"/>
  <c r="AD22" i="14"/>
  <c r="AB20" i="14"/>
  <c r="AB16" i="14" s="1"/>
  <c r="AG86" i="14"/>
  <c r="AA190" i="16"/>
  <c r="L56" i="14"/>
  <c r="L36" i="14"/>
  <c r="J35" i="14"/>
  <c r="J80" i="15"/>
  <c r="N80" i="14"/>
  <c r="AB222" i="14"/>
  <c r="AD223" i="14"/>
  <c r="AD198" i="14"/>
  <c r="AR24" i="11"/>
  <c r="AW24" i="11" s="1"/>
  <c r="AY24" i="11" s="1"/>
  <c r="AH63" i="11"/>
  <c r="BP14" i="11"/>
  <c r="BJ9" i="11" s="1"/>
  <c r="AJ14" i="11"/>
  <c r="AA63" i="11"/>
  <c r="Y12" i="11"/>
  <c r="BO14" i="11"/>
  <c r="BI9" i="11" s="1"/>
  <c r="AE211" i="12"/>
  <c r="AE210" i="12" s="1"/>
  <c r="AE209" i="12" s="1"/>
  <c r="AG212" i="12"/>
  <c r="AA85" i="12"/>
  <c r="Y83" i="12"/>
  <c r="AG241" i="12"/>
  <c r="AE235" i="12"/>
  <c r="AE234" i="12" s="1"/>
  <c r="AA61" i="13"/>
  <c r="AG202" i="12"/>
  <c r="AE197" i="12"/>
  <c r="AA37" i="12"/>
  <c r="Y35" i="12"/>
  <c r="BO12" i="11"/>
  <c r="BO9" i="11" s="1"/>
  <c r="AD145" i="11"/>
  <c r="BJ10" i="10"/>
  <c r="BJ7" i="10" s="1"/>
  <c r="BJ16" i="10" s="1"/>
  <c r="AD180" i="12"/>
  <c r="AB176" i="12"/>
  <c r="BI8" i="10"/>
  <c r="BI7" i="10" s="1"/>
  <c r="BI16" i="10" s="1"/>
  <c r="BO8" i="10"/>
  <c r="BO7" i="10" s="1"/>
  <c r="BO32" i="10" s="1"/>
  <c r="AA27" i="12"/>
  <c r="Y20" i="12"/>
  <c r="Y16" i="12" s="1"/>
  <c r="AD167" i="12"/>
  <c r="AB157" i="12"/>
  <c r="AB155" i="12" s="1"/>
  <c r="K1" i="9"/>
  <c r="J5" i="9"/>
  <c r="I113" i="15"/>
  <c r="BD20" i="15"/>
  <c r="G115" i="16"/>
  <c r="M115" i="15"/>
  <c r="M113" i="15" s="1"/>
  <c r="AG14" i="11"/>
  <c r="AS23" i="11"/>
  <c r="AD39" i="12"/>
  <c r="AB35" i="12"/>
  <c r="AB14" i="12" s="1"/>
  <c r="AA71" i="12"/>
  <c r="Y69" i="12"/>
  <c r="Y65" i="12" s="1"/>
  <c r="AG70" i="12"/>
  <c r="AE69" i="12"/>
  <c r="AE65" i="12" s="1"/>
  <c r="AG23" i="12"/>
  <c r="AE20" i="12"/>
  <c r="AE16" i="12" s="1"/>
  <c r="L115" i="16"/>
  <c r="J113" i="16"/>
  <c r="AG52" i="12"/>
  <c r="AE49" i="12"/>
  <c r="AE43" i="12" s="1"/>
  <c r="AR16" i="11"/>
  <c r="AW16" i="11" s="1"/>
  <c r="AY16" i="11" s="1"/>
  <c r="AS16" i="11"/>
  <c r="AX16" i="11" s="1"/>
  <c r="AG80" i="13"/>
  <c r="AG161" i="13"/>
  <c r="L86" i="15"/>
  <c r="J85" i="15"/>
  <c r="BP27" i="12"/>
  <c r="AW29" i="12"/>
  <c r="AY29" i="12" s="1"/>
  <c r="AG124" i="13"/>
  <c r="AR23" i="12"/>
  <c r="BP12" i="12"/>
  <c r="BP9" i="12" s="1"/>
  <c r="AD216" i="13"/>
  <c r="AB211" i="13"/>
  <c r="AB210" i="13" s="1"/>
  <c r="AB209" i="13" s="1"/>
  <c r="L105" i="15"/>
  <c r="J104" i="15"/>
  <c r="C41" i="20"/>
  <c r="AD75" i="13"/>
  <c r="AB69" i="13"/>
  <c r="AB65" i="13" s="1"/>
  <c r="BN9" i="16"/>
  <c r="C36" i="20"/>
  <c r="C33" i="20" s="1"/>
  <c r="J95" i="16"/>
  <c r="L94" i="15"/>
  <c r="N404" i="22" s="1"/>
  <c r="N95" i="15"/>
  <c r="N94" i="15" s="1"/>
  <c r="I95" i="15"/>
  <c r="G94" i="15"/>
  <c r="I105" i="15"/>
  <c r="G104" i="15"/>
  <c r="AR14" i="10"/>
  <c r="G24" i="12"/>
  <c r="M24" i="11"/>
  <c r="I22" i="11"/>
  <c r="AW7" i="11"/>
  <c r="AY7" i="11" s="1"/>
  <c r="G21" i="11"/>
  <c r="G19" i="11" s="1"/>
  <c r="G17" i="11" s="1"/>
  <c r="I8" i="10"/>
  <c r="L27" i="12"/>
  <c r="J25" i="12"/>
  <c r="G27" i="12"/>
  <c r="I25" i="11"/>
  <c r="AW8" i="11"/>
  <c r="AY8" i="11" s="1"/>
  <c r="M27" i="11"/>
  <c r="M25" i="11" s="1"/>
  <c r="G88" i="16"/>
  <c r="M88" i="15"/>
  <c r="M85" i="15" s="1"/>
  <c r="I85" i="15"/>
  <c r="N373" i="21" s="1"/>
  <c r="N372" i="22" s="1"/>
  <c r="AR11" i="15"/>
  <c r="AU11" i="15" s="1"/>
  <c r="AW11" i="15"/>
  <c r="AY11" i="15" s="1"/>
  <c r="J37" i="16"/>
  <c r="N37" i="15"/>
  <c r="L31" i="16"/>
  <c r="G62" i="14"/>
  <c r="I60" i="13"/>
  <c r="L187" i="21" s="1"/>
  <c r="L186" i="22" s="1"/>
  <c r="M62" i="13"/>
  <c r="M60" i="13" s="1"/>
  <c r="G52" i="14"/>
  <c r="I51" i="13"/>
  <c r="M52" i="13"/>
  <c r="M51" i="13" s="1"/>
  <c r="G74" i="14"/>
  <c r="I72" i="13"/>
  <c r="L280" i="21" s="1"/>
  <c r="L279" i="22" s="1"/>
  <c r="M74" i="13"/>
  <c r="M72" i="13" s="1"/>
  <c r="J71" i="14"/>
  <c r="L69" i="13"/>
  <c r="L249" i="22" s="1"/>
  <c r="N71" i="13"/>
  <c r="N69" i="13" s="1"/>
  <c r="I45" i="13"/>
  <c r="M46" i="13"/>
  <c r="M45" i="13" s="1"/>
  <c r="G46" i="14"/>
  <c r="BD15" i="13"/>
  <c r="G68" i="14"/>
  <c r="I66" i="13"/>
  <c r="M68" i="13"/>
  <c r="M66" i="13" s="1"/>
  <c r="J26" i="14"/>
  <c r="N26" i="13"/>
  <c r="G80" i="15"/>
  <c r="M80" i="14"/>
  <c r="J65" i="14"/>
  <c r="L63" i="13"/>
  <c r="L218" i="22" s="1"/>
  <c r="N65" i="13"/>
  <c r="N63" i="13" s="1"/>
  <c r="L13" i="12"/>
  <c r="J10" i="12"/>
  <c r="M10" i="11"/>
  <c r="J24" i="13"/>
  <c r="AX7" i="12"/>
  <c r="AZ7" i="12" s="1"/>
  <c r="L22" i="12"/>
  <c r="K63" i="22" s="1"/>
  <c r="N24" i="12"/>
  <c r="AB88" i="13"/>
  <c r="BP31" i="12"/>
  <c r="BJ15" i="12" s="1"/>
  <c r="AD83" i="12"/>
  <c r="AI88" i="12"/>
  <c r="Y237" i="13"/>
  <c r="AA235" i="12"/>
  <c r="AH237" i="12"/>
  <c r="AH235" i="12" s="1"/>
  <c r="AH234" i="12" s="1"/>
  <c r="AA159" i="13"/>
  <c r="Y157" i="13"/>
  <c r="Y155" i="13" s="1"/>
  <c r="AA133" i="13"/>
  <c r="AD107" i="13"/>
  <c r="AB105" i="13"/>
  <c r="AB104" i="13" s="1"/>
  <c r="AD50" i="13"/>
  <c r="AB49" i="13"/>
  <c r="AB43" i="13" s="1"/>
  <c r="I56" i="13"/>
  <c r="AE220" i="13"/>
  <c r="E130" i="13"/>
  <c r="T15" i="10"/>
  <c r="D130" i="13"/>
  <c r="J41" i="16"/>
  <c r="N41" i="15"/>
  <c r="BD7" i="11"/>
  <c r="I12" i="12"/>
  <c r="G10" i="12"/>
  <c r="AG198" i="13"/>
  <c r="L280" i="24" s="1"/>
  <c r="AX13" i="12"/>
  <c r="AS13" i="12"/>
  <c r="AV13" i="12" s="1"/>
  <c r="AJ236" i="13"/>
  <c r="AE236" i="14"/>
  <c r="AJ180" i="16"/>
  <c r="G23" i="13"/>
  <c r="BD12" i="12"/>
  <c r="M23" i="12"/>
  <c r="AG222" i="13"/>
  <c r="AE223" i="14"/>
  <c r="AJ223" i="13"/>
  <c r="AJ222" i="13" s="1"/>
  <c r="G30" i="13"/>
  <c r="I29" i="12"/>
  <c r="M30" i="12"/>
  <c r="M29" i="12" s="1"/>
  <c r="AG186" i="13"/>
  <c r="AG181" i="13"/>
  <c r="AJ188" i="13"/>
  <c r="AE188" i="14"/>
  <c r="AJ228" i="13"/>
  <c r="AJ227" i="13" s="1"/>
  <c r="AG227" i="13"/>
  <c r="AE228" i="14"/>
  <c r="G28" i="12" l="1"/>
  <c r="AW9" i="12"/>
  <c r="AY9" i="12" s="1"/>
  <c r="AD8" i="10"/>
  <c r="I33" i="23" s="1"/>
  <c r="I31" i="24" s="1"/>
  <c r="L31" i="23"/>
  <c r="Y10" i="11"/>
  <c r="Y8" i="11" s="1"/>
  <c r="AB196" i="12"/>
  <c r="AB195" i="12" s="1"/>
  <c r="AB193" i="12" s="1"/>
  <c r="K417" i="23"/>
  <c r="K403" i="24" s="1"/>
  <c r="AB206" i="13"/>
  <c r="AD205" i="12"/>
  <c r="AI206" i="12"/>
  <c r="AI205" i="12" s="1"/>
  <c r="AE196" i="12"/>
  <c r="AE195" i="12" s="1"/>
  <c r="AE193" i="12" s="1"/>
  <c r="AW28" i="10"/>
  <c r="AY28" i="10" s="1"/>
  <c r="AU28" i="10"/>
  <c r="K321" i="23"/>
  <c r="K310" i="24" s="1"/>
  <c r="AI199" i="12"/>
  <c r="AI197" i="12" s="1"/>
  <c r="AB199" i="13"/>
  <c r="AD197" i="12"/>
  <c r="AD195" i="11"/>
  <c r="BP28" i="11"/>
  <c r="BP25" i="11" s="1"/>
  <c r="BJ12" i="11" s="1"/>
  <c r="N255" i="23"/>
  <c r="AG260" i="9"/>
  <c r="AG264" i="9" s="1"/>
  <c r="AF262" i="10"/>
  <c r="AF260" i="10" s="1"/>
  <c r="AF264" i="10" s="1"/>
  <c r="AC262" i="10"/>
  <c r="AC260" i="10" s="1"/>
  <c r="AC264" i="10" s="1"/>
  <c r="U262" i="10"/>
  <c r="U260" i="10" s="1"/>
  <c r="U264" i="10" s="1"/>
  <c r="Z262" i="10"/>
  <c r="Z260" i="10" s="1"/>
  <c r="Z264" i="10" s="1"/>
  <c r="V262" i="10"/>
  <c r="V260" i="10" s="1"/>
  <c r="V264" i="10" s="1"/>
  <c r="W262" i="10"/>
  <c r="W260" i="10" s="1"/>
  <c r="W264" i="10" s="1"/>
  <c r="AE262" i="10"/>
  <c r="AE260" i="10" s="1"/>
  <c r="AE264" i="10" s="1"/>
  <c r="Y262" i="10"/>
  <c r="Y260" i="10" s="1"/>
  <c r="Y264" i="10" s="1"/>
  <c r="X262" i="10"/>
  <c r="X260" i="10" s="1"/>
  <c r="X264" i="10" s="1"/>
  <c r="AH262" i="10"/>
  <c r="AH260" i="10" s="1"/>
  <c r="AH264" i="10" s="1"/>
  <c r="AG262" i="10"/>
  <c r="AJ262" i="10"/>
  <c r="AJ260" i="10" s="1"/>
  <c r="AJ264" i="10" s="1"/>
  <c r="AA262" i="10"/>
  <c r="AA260" i="10" s="1"/>
  <c r="AA264" i="10" s="1"/>
  <c r="AB262" i="10"/>
  <c r="AB260" i="10" s="1"/>
  <c r="AB264" i="10" s="1"/>
  <c r="AD262" i="10"/>
  <c r="AD260" i="10" s="1"/>
  <c r="AD264" i="10" s="1"/>
  <c r="AI262" i="10"/>
  <c r="AI260" i="10" s="1"/>
  <c r="AI264" i="10" s="1"/>
  <c r="AI83" i="12"/>
  <c r="BP24" i="11"/>
  <c r="BP22" i="11" s="1"/>
  <c r="BJ11" i="11" s="1"/>
  <c r="J257" i="23"/>
  <c r="J248" i="24" s="1"/>
  <c r="AB145" i="12"/>
  <c r="AD112" i="11"/>
  <c r="AD110" i="11" s="1"/>
  <c r="AR26" i="11" s="1"/>
  <c r="AU26" i="11" s="1"/>
  <c r="J161" i="23"/>
  <c r="J155" i="24" s="1"/>
  <c r="AH110" i="11"/>
  <c r="AD102" i="15"/>
  <c r="AG102" i="15"/>
  <c r="AA102" i="15"/>
  <c r="Y112" i="12"/>
  <c r="AQ30" i="15"/>
  <c r="G128" i="12"/>
  <c r="AG112" i="11"/>
  <c r="AG110" i="11" s="1"/>
  <c r="AS26" i="11" s="1"/>
  <c r="AX26" i="11" s="1"/>
  <c r="AZ26" i="11" s="1"/>
  <c r="J156" i="24"/>
  <c r="AR8" i="11"/>
  <c r="AU8" i="11" s="1"/>
  <c r="J94" i="21"/>
  <c r="J93" i="22" s="1"/>
  <c r="I126" i="10"/>
  <c r="I130" i="10" s="1"/>
  <c r="I32" i="21"/>
  <c r="I31" i="22" s="1"/>
  <c r="M22" i="11"/>
  <c r="M21" i="11" s="1"/>
  <c r="M19" i="11" s="1"/>
  <c r="M17" i="11" s="1"/>
  <c r="M8" i="11" s="1"/>
  <c r="M128" i="11"/>
  <c r="AR15" i="15"/>
  <c r="AW15" i="15" s="1"/>
  <c r="N435" i="21"/>
  <c r="N434" i="22" s="1"/>
  <c r="BO30" i="12"/>
  <c r="BI14" i="12" s="1"/>
  <c r="K479" i="23"/>
  <c r="K465" i="24" s="1"/>
  <c r="AG8" i="10"/>
  <c r="I32" i="24" s="1"/>
  <c r="Y196" i="12"/>
  <c r="Y195" i="12" s="1"/>
  <c r="Y193" i="12" s="1"/>
  <c r="Y206" i="13"/>
  <c r="K416" i="23"/>
  <c r="AA205" i="12"/>
  <c r="AH206" i="12"/>
  <c r="AH205" i="12" s="1"/>
  <c r="M122" i="16"/>
  <c r="Y217" i="13"/>
  <c r="K448" i="23"/>
  <c r="K434" i="24" s="1"/>
  <c r="AH217" i="12"/>
  <c r="AH211" i="12" s="1"/>
  <c r="AH210" i="12" s="1"/>
  <c r="AH209" i="12" s="1"/>
  <c r="AA211" i="12"/>
  <c r="AA210" i="12" s="1"/>
  <c r="AA209" i="12" s="1"/>
  <c r="BO27" i="12" s="1"/>
  <c r="AG148" i="13"/>
  <c r="AE147" i="13"/>
  <c r="AS27" i="11"/>
  <c r="AV27" i="11" s="1"/>
  <c r="J249" i="24"/>
  <c r="X10" i="14"/>
  <c r="X8" i="14" s="1"/>
  <c r="M63" i="23"/>
  <c r="Y199" i="13"/>
  <c r="K320" i="23"/>
  <c r="AH199" i="12"/>
  <c r="AH197" i="12" s="1"/>
  <c r="AA197" i="12"/>
  <c r="N122" i="16"/>
  <c r="BO24" i="11"/>
  <c r="BO22" i="11" s="1"/>
  <c r="BI11" i="11" s="1"/>
  <c r="J256" i="23"/>
  <c r="N81" i="11"/>
  <c r="N21" i="11" s="1"/>
  <c r="N19" i="11" s="1"/>
  <c r="N17" i="11" s="1"/>
  <c r="AF258" i="11" s="1"/>
  <c r="N128" i="11"/>
  <c r="N478" i="23"/>
  <c r="O478" i="23" s="1"/>
  <c r="AC1" i="9"/>
  <c r="H32" i="24"/>
  <c r="BO28" i="11"/>
  <c r="BO25" i="11" s="1"/>
  <c r="BI12" i="11" s="1"/>
  <c r="AA195" i="11"/>
  <c r="AA193" i="11" s="1"/>
  <c r="AR7" i="11"/>
  <c r="AU7" i="11" s="1"/>
  <c r="J63" i="21"/>
  <c r="J62" i="22" s="1"/>
  <c r="K128" i="23"/>
  <c r="Y117" i="13"/>
  <c r="AH117" i="12"/>
  <c r="AH114" i="12" s="1"/>
  <c r="AA114" i="12"/>
  <c r="BN7" i="14"/>
  <c r="BN32" i="14" s="1"/>
  <c r="AS9" i="11"/>
  <c r="AV9" i="11" s="1"/>
  <c r="BH7" i="14"/>
  <c r="BH16" i="14" s="1"/>
  <c r="AU35" i="9"/>
  <c r="BP17" i="11"/>
  <c r="BP15" i="11" s="1"/>
  <c r="BJ10" i="11" s="1"/>
  <c r="AG193" i="11"/>
  <c r="AQ27" i="15"/>
  <c r="BN24" i="15"/>
  <c r="BN22" i="15" s="1"/>
  <c r="BH11" i="15" s="1"/>
  <c r="AI110" i="11"/>
  <c r="AI10" i="11" s="1"/>
  <c r="AI8" i="11" s="1"/>
  <c r="BH8" i="15"/>
  <c r="X170" i="16"/>
  <c r="V12" i="16"/>
  <c r="V10" i="16" s="1"/>
  <c r="V8" i="16" s="1"/>
  <c r="BC10" i="16"/>
  <c r="BC9" i="16" s="1"/>
  <c r="BC8" i="16" s="1"/>
  <c r="BC22" i="16" s="1"/>
  <c r="AD258" i="10"/>
  <c r="BP33" i="10" s="1"/>
  <c r="AD236" i="13"/>
  <c r="L511" i="23" s="1"/>
  <c r="L496" i="24" s="1"/>
  <c r="AB235" i="13"/>
  <c r="AB234" i="13" s="1"/>
  <c r="AB114" i="13"/>
  <c r="AD117" i="13"/>
  <c r="L129" i="23" s="1"/>
  <c r="L124" i="24" s="1"/>
  <c r="AG205" i="12"/>
  <c r="AJ206" i="12"/>
  <c r="AJ205" i="12" s="1"/>
  <c r="AE206" i="13"/>
  <c r="X12" i="15"/>
  <c r="AV25" i="10"/>
  <c r="BD13" i="12"/>
  <c r="AA14" i="11"/>
  <c r="AA12" i="11" s="1"/>
  <c r="J64" i="23" s="1"/>
  <c r="AS32" i="10"/>
  <c r="L21" i="11"/>
  <c r="L19" i="11" s="1"/>
  <c r="L17" i="11" s="1"/>
  <c r="L8" i="11" s="1"/>
  <c r="AV14" i="10"/>
  <c r="AS17" i="10"/>
  <c r="V258" i="15"/>
  <c r="X193" i="15"/>
  <c r="AR27" i="11"/>
  <c r="AU27" i="11" s="1"/>
  <c r="AB258" i="11"/>
  <c r="L77" i="12"/>
  <c r="J75" i="12"/>
  <c r="AD124" i="12"/>
  <c r="AB123" i="12"/>
  <c r="AB112" i="12" s="1"/>
  <c r="J51" i="13"/>
  <c r="L53" i="13"/>
  <c r="AD97" i="12"/>
  <c r="AB96" i="12"/>
  <c r="AB90" i="12" s="1"/>
  <c r="AB63" i="12" s="1"/>
  <c r="AB12" i="12" s="1"/>
  <c r="L83" i="12"/>
  <c r="J81" i="12"/>
  <c r="J128" i="12" s="1"/>
  <c r="AB150" i="13"/>
  <c r="AD149" i="12"/>
  <c r="AD147" i="12" s="1"/>
  <c r="BP16" i="12" s="1"/>
  <c r="AI150" i="12"/>
  <c r="AI149" i="12" s="1"/>
  <c r="AI147" i="12" s="1"/>
  <c r="L55" i="13"/>
  <c r="J54" i="13"/>
  <c r="J73" i="13"/>
  <c r="N73" i="12"/>
  <c r="N72" i="12" s="1"/>
  <c r="L72" i="12"/>
  <c r="K280" i="22" s="1"/>
  <c r="AB190" i="13"/>
  <c r="AI190" i="12"/>
  <c r="AI187" i="12" s="1"/>
  <c r="AI185" i="12" s="1"/>
  <c r="AD187" i="12"/>
  <c r="AD185" i="12" s="1"/>
  <c r="L59" i="12"/>
  <c r="J57" i="12"/>
  <c r="AD173" i="12"/>
  <c r="AB172" i="12"/>
  <c r="AB170" i="12" s="1"/>
  <c r="Y126" i="13"/>
  <c r="BO19" i="12"/>
  <c r="AH126" i="12"/>
  <c r="AH123" i="12" s="1"/>
  <c r="AA123" i="12"/>
  <c r="K160" i="23" s="1"/>
  <c r="L47" i="12"/>
  <c r="J45" i="12"/>
  <c r="L61" i="12"/>
  <c r="J60" i="12"/>
  <c r="AB142" i="13"/>
  <c r="AD141" i="12"/>
  <c r="AI142" i="12"/>
  <c r="AI141" i="12" s="1"/>
  <c r="AA60" i="12"/>
  <c r="Y58" i="12"/>
  <c r="Y57" i="12" s="1"/>
  <c r="Y14" i="12" s="1"/>
  <c r="J67" i="13"/>
  <c r="N67" i="12"/>
  <c r="N66" i="12" s="1"/>
  <c r="L66" i="12"/>
  <c r="AG142" i="14"/>
  <c r="AE141" i="14"/>
  <c r="AR25" i="11"/>
  <c r="BP13" i="11"/>
  <c r="BJ8" i="11" s="1"/>
  <c r="AD63" i="11"/>
  <c r="AD12" i="11" s="1"/>
  <c r="J65" i="23" s="1"/>
  <c r="J62" i="24" s="1"/>
  <c r="L33" i="12"/>
  <c r="J32" i="12"/>
  <c r="J28" i="12" s="1"/>
  <c r="I35" i="12"/>
  <c r="M37" i="12"/>
  <c r="M35" i="12" s="1"/>
  <c r="G37" i="13"/>
  <c r="AB228" i="14"/>
  <c r="AI228" i="13"/>
  <c r="AI227" i="13" s="1"/>
  <c r="AI220" i="13" s="1"/>
  <c r="AD227" i="13"/>
  <c r="AD220" i="13" s="1"/>
  <c r="BP30" i="13" s="1"/>
  <c r="BJ14" i="13" s="1"/>
  <c r="L49" i="12"/>
  <c r="J48" i="12"/>
  <c r="J43" i="13"/>
  <c r="N43" i="12"/>
  <c r="N42" i="12" s="1"/>
  <c r="L42" i="12"/>
  <c r="AX10" i="12"/>
  <c r="AZ10" i="12" s="1"/>
  <c r="I69" i="14"/>
  <c r="M249" i="21" s="1"/>
  <c r="M248" i="22" s="1"/>
  <c r="G70" i="15"/>
  <c r="M70" i="14"/>
  <c r="M69" i="14" s="1"/>
  <c r="N50" i="13"/>
  <c r="J50" i="14"/>
  <c r="Y212" i="14"/>
  <c r="AH212" i="13"/>
  <c r="BO26" i="13"/>
  <c r="G58" i="13"/>
  <c r="I57" i="12"/>
  <c r="M58" i="12"/>
  <c r="M57" i="12" s="1"/>
  <c r="G33" i="13"/>
  <c r="I32" i="12"/>
  <c r="I28" i="12" s="1"/>
  <c r="AR9" i="12" s="1"/>
  <c r="AU9" i="12" s="1"/>
  <c r="M33" i="12"/>
  <c r="M32" i="12" s="1"/>
  <c r="BO16" i="11"/>
  <c r="BO15" i="11" s="1"/>
  <c r="BI10" i="11" s="1"/>
  <c r="AA145" i="11"/>
  <c r="AA110" i="11" s="1"/>
  <c r="BH15" i="16"/>
  <c r="C55" i="20"/>
  <c r="Y172" i="12"/>
  <c r="Y170" i="12" s="1"/>
  <c r="AA173" i="12"/>
  <c r="G77" i="14"/>
  <c r="M77" i="13"/>
  <c r="M75" i="13" s="1"/>
  <c r="I75" i="13"/>
  <c r="L311" i="21" s="1"/>
  <c r="L310" i="22" s="1"/>
  <c r="AU24" i="11"/>
  <c r="AA99" i="13"/>
  <c r="Y96" i="13"/>
  <c r="Y90" i="13" s="1"/>
  <c r="AA150" i="12"/>
  <c r="Y149" i="12"/>
  <c r="Y147" i="12" s="1"/>
  <c r="Y145" i="12" s="1"/>
  <c r="BH14" i="16"/>
  <c r="C54" i="20"/>
  <c r="Y106" i="13"/>
  <c r="AA105" i="12"/>
  <c r="AA104" i="12" s="1"/>
  <c r="AH106" i="12"/>
  <c r="AH105" i="12" s="1"/>
  <c r="AH104" i="12" s="1"/>
  <c r="N62" i="13"/>
  <c r="J62" i="14"/>
  <c r="AA116" i="14"/>
  <c r="I76" i="15"/>
  <c r="AA230" i="13"/>
  <c r="BO31" i="13" s="1"/>
  <c r="Y227" i="13"/>
  <c r="Y220" i="13" s="1"/>
  <c r="G64" i="15"/>
  <c r="BD14" i="14"/>
  <c r="I63" i="14"/>
  <c r="M218" i="21" s="1"/>
  <c r="M217" i="22" s="1"/>
  <c r="M64" i="14"/>
  <c r="M63" i="14" s="1"/>
  <c r="Y178" i="14"/>
  <c r="AH178" i="13"/>
  <c r="AH176" i="13" s="1"/>
  <c r="AA176" i="13"/>
  <c r="G82" i="14"/>
  <c r="I81" i="13"/>
  <c r="M82" i="13"/>
  <c r="M81" i="13" s="1"/>
  <c r="AA45" i="13"/>
  <c r="Y44" i="13"/>
  <c r="Y43" i="13" s="1"/>
  <c r="AV16" i="11"/>
  <c r="AU16" i="11"/>
  <c r="X258" i="13"/>
  <c r="AX28" i="11"/>
  <c r="AZ28" i="11" s="1"/>
  <c r="AV28" i="11"/>
  <c r="AX23" i="11"/>
  <c r="AZ23" i="11" s="1"/>
  <c r="AV23" i="11"/>
  <c r="F21" i="15"/>
  <c r="F19" i="15" s="1"/>
  <c r="AG90" i="11"/>
  <c r="AQ24" i="16"/>
  <c r="AG173" i="14"/>
  <c r="AE172" i="14"/>
  <c r="Y143" i="14"/>
  <c r="AA141" i="13"/>
  <c r="AH143" i="13"/>
  <c r="AH141" i="13" s="1"/>
  <c r="AA229" i="16"/>
  <c r="AA115" i="16"/>
  <c r="Y188" i="14"/>
  <c r="AH188" i="13"/>
  <c r="AH187" i="13" s="1"/>
  <c r="AH185" i="13" s="1"/>
  <c r="AA187" i="13"/>
  <c r="AA185" i="13" s="1"/>
  <c r="G44" i="14"/>
  <c r="AW10" i="13"/>
  <c r="AY10" i="13" s="1"/>
  <c r="I42" i="13"/>
  <c r="M44" i="13"/>
  <c r="M42" i="13" s="1"/>
  <c r="AA215" i="16"/>
  <c r="Y52" i="14"/>
  <c r="AH52" i="13"/>
  <c r="AH49" i="13" s="1"/>
  <c r="AA49" i="13"/>
  <c r="Y223" i="14"/>
  <c r="AH223" i="13"/>
  <c r="AH222" i="13" s="1"/>
  <c r="AA222" i="13"/>
  <c r="BN13" i="16"/>
  <c r="C37" i="20" s="1"/>
  <c r="C32" i="20" s="1"/>
  <c r="AA59" i="16"/>
  <c r="AA47" i="16"/>
  <c r="Y93" i="14"/>
  <c r="AH93" i="13"/>
  <c r="AH91" i="13" s="1"/>
  <c r="AA91" i="13"/>
  <c r="AA177" i="16"/>
  <c r="G50" i="14"/>
  <c r="I48" i="13"/>
  <c r="M50" i="13"/>
  <c r="M48" i="13" s="1"/>
  <c r="X14" i="16"/>
  <c r="BH9" i="15"/>
  <c r="BN8" i="15"/>
  <c r="BN28" i="16"/>
  <c r="C52" i="20" s="1"/>
  <c r="X195" i="16"/>
  <c r="AE116" i="13"/>
  <c r="AJ116" i="12"/>
  <c r="AJ114" i="12" s="1"/>
  <c r="AG114" i="12"/>
  <c r="AU29" i="16"/>
  <c r="AV29" i="16"/>
  <c r="BH9" i="16"/>
  <c r="C38" i="20"/>
  <c r="AE106" i="13"/>
  <c r="AG105" i="12"/>
  <c r="AG104" i="12" s="1"/>
  <c r="AJ106" i="12"/>
  <c r="AJ105" i="12" s="1"/>
  <c r="AJ104" i="12" s="1"/>
  <c r="AE160" i="13"/>
  <c r="AJ160" i="12"/>
  <c r="AJ157" i="12" s="1"/>
  <c r="AJ155" i="12" s="1"/>
  <c r="AJ145" i="12" s="1"/>
  <c r="AG157" i="12"/>
  <c r="AG155" i="12" s="1"/>
  <c r="AG145" i="12" s="1"/>
  <c r="C10" i="20"/>
  <c r="C9" i="20" s="1"/>
  <c r="X63" i="16"/>
  <c r="AJ90" i="11"/>
  <c r="AJ63" i="11" s="1"/>
  <c r="AJ12" i="11" s="1"/>
  <c r="AJ10" i="11" s="1"/>
  <c r="AE87" i="13"/>
  <c r="AJ87" i="12"/>
  <c r="AJ83" i="12" s="1"/>
  <c r="AG83" i="12"/>
  <c r="AS24" i="12" s="1"/>
  <c r="F28" i="16"/>
  <c r="AQ14" i="14"/>
  <c r="F17" i="14"/>
  <c r="AG94" i="12"/>
  <c r="AE91" i="12"/>
  <c r="BN16" i="16"/>
  <c r="X112" i="16"/>
  <c r="X110" i="16" s="1"/>
  <c r="AQ26" i="16" s="1"/>
  <c r="AQ25" i="16"/>
  <c r="AG99" i="12"/>
  <c r="AE96" i="12"/>
  <c r="AG178" i="12"/>
  <c r="AE176" i="12"/>
  <c r="AE170" i="12" s="1"/>
  <c r="C51" i="20"/>
  <c r="AG126" i="12"/>
  <c r="AE123" i="12"/>
  <c r="AE112" i="12" s="1"/>
  <c r="AE110" i="12" s="1"/>
  <c r="AE189" i="13"/>
  <c r="AJ189" i="12"/>
  <c r="AJ187" i="12" s="1"/>
  <c r="AJ185" i="12" s="1"/>
  <c r="AG187" i="12"/>
  <c r="AG185" i="12" s="1"/>
  <c r="BP29" i="11"/>
  <c r="BJ13" i="11" s="1"/>
  <c r="AR30" i="11"/>
  <c r="AG232" i="11"/>
  <c r="AQ30" i="16"/>
  <c r="BN29" i="16"/>
  <c r="AA244" i="12"/>
  <c r="Y243" i="12"/>
  <c r="Y232" i="12" s="1"/>
  <c r="AA234" i="12"/>
  <c r="Y1" i="10"/>
  <c r="G55" i="13"/>
  <c r="M55" i="12"/>
  <c r="M54" i="12" s="1"/>
  <c r="BD17" i="12"/>
  <c r="AW14" i="12"/>
  <c r="AY14" i="12" s="1"/>
  <c r="I54" i="12"/>
  <c r="AH258" i="10"/>
  <c r="AD244" i="12"/>
  <c r="AB243" i="12"/>
  <c r="AB232" i="12" s="1"/>
  <c r="AG244" i="12"/>
  <c r="AE243" i="12"/>
  <c r="AE232" i="12" s="1"/>
  <c r="AA258" i="10"/>
  <c r="BO33" i="10" s="1"/>
  <c r="AH12" i="11"/>
  <c r="U1" i="10"/>
  <c r="K1" i="10"/>
  <c r="J5" i="10"/>
  <c r="J36" i="15"/>
  <c r="N36" i="14"/>
  <c r="N35" i="14" s="1"/>
  <c r="L35" i="14"/>
  <c r="J68" i="15"/>
  <c r="N68" i="14"/>
  <c r="AE47" i="15"/>
  <c r="AJ47" i="14"/>
  <c r="AJ44" i="14" s="1"/>
  <c r="AG44" i="14"/>
  <c r="AD188" i="15"/>
  <c r="AI92" i="14"/>
  <c r="AI91" i="14" s="1"/>
  <c r="AB92" i="15"/>
  <c r="AD91" i="14"/>
  <c r="L74" i="15"/>
  <c r="AE115" i="15"/>
  <c r="AJ115" i="14"/>
  <c r="AH190" i="16"/>
  <c r="AB22" i="15"/>
  <c r="AD20" i="14"/>
  <c r="AD16" i="14" s="1"/>
  <c r="AI22" i="14"/>
  <c r="AI20" i="14" s="1"/>
  <c r="AI16" i="14" s="1"/>
  <c r="AB100" i="15"/>
  <c r="AI100" i="14"/>
  <c r="AD127" i="15"/>
  <c r="AB238" i="15"/>
  <c r="AI238" i="14"/>
  <c r="AB46" i="15"/>
  <c r="AD44" i="14"/>
  <c r="AI46" i="14"/>
  <c r="AI44" i="14" s="1"/>
  <c r="AE98" i="15"/>
  <c r="AJ98" i="14"/>
  <c r="AG36" i="15"/>
  <c r="AE35" i="15"/>
  <c r="BP26" i="14"/>
  <c r="AB198" i="15"/>
  <c r="AI198" i="14"/>
  <c r="L80" i="15"/>
  <c r="J78" i="15"/>
  <c r="L78" i="15" s="1"/>
  <c r="AH100" i="16"/>
  <c r="AD229" i="15"/>
  <c r="AJ59" i="14"/>
  <c r="AJ58" i="14" s="1"/>
  <c r="AJ57" i="14" s="1"/>
  <c r="AE59" i="15"/>
  <c r="AG58" i="14"/>
  <c r="AG57" i="14" s="1"/>
  <c r="AG93" i="15"/>
  <c r="J44" i="15"/>
  <c r="N44" i="14"/>
  <c r="AD222" i="14"/>
  <c r="AB223" i="15"/>
  <c r="AI223" i="14"/>
  <c r="AI222" i="14" s="1"/>
  <c r="J56" i="15"/>
  <c r="N56" i="14"/>
  <c r="AE86" i="15"/>
  <c r="AJ86" i="14"/>
  <c r="J30" i="15"/>
  <c r="N30" i="14"/>
  <c r="N29" i="14" s="1"/>
  <c r="L29" i="14"/>
  <c r="AG143" i="15"/>
  <c r="AG149" i="14"/>
  <c r="AE152" i="15"/>
  <c r="AJ152" i="14"/>
  <c r="AJ149" i="14" s="1"/>
  <c r="AH225" i="16"/>
  <c r="AH95" i="16"/>
  <c r="AH200" i="16"/>
  <c r="AE241" i="13"/>
  <c r="AJ241" i="12"/>
  <c r="AJ235" i="12" s="1"/>
  <c r="AJ234" i="12" s="1"/>
  <c r="AG235" i="12"/>
  <c r="Y61" i="14"/>
  <c r="AH61" i="13"/>
  <c r="Y85" i="13"/>
  <c r="AA83" i="12"/>
  <c r="AH85" i="12"/>
  <c r="AH83" i="12" s="1"/>
  <c r="Y63" i="12"/>
  <c r="AJ202" i="12"/>
  <c r="AJ197" i="12" s="1"/>
  <c r="AE202" i="13"/>
  <c r="AG197" i="12"/>
  <c r="AG211" i="12"/>
  <c r="AG210" i="12" s="1"/>
  <c r="AG209" i="12" s="1"/>
  <c r="AJ212" i="12"/>
  <c r="AJ211" i="12" s="1"/>
  <c r="AJ210" i="12" s="1"/>
  <c r="AJ209" i="12" s="1"/>
  <c r="AE212" i="13"/>
  <c r="Y37" i="13"/>
  <c r="AA35" i="12"/>
  <c r="AH37" i="12"/>
  <c r="AH35" i="12" s="1"/>
  <c r="AE52" i="13"/>
  <c r="AG49" i="12"/>
  <c r="AG43" i="12" s="1"/>
  <c r="AJ52" i="12"/>
  <c r="AJ49" i="12" s="1"/>
  <c r="AJ43" i="12" s="1"/>
  <c r="L113" i="16"/>
  <c r="N115" i="16"/>
  <c r="AE70" i="13"/>
  <c r="AJ70" i="12"/>
  <c r="AJ69" i="12" s="1"/>
  <c r="AJ65" i="12" s="1"/>
  <c r="AG69" i="12"/>
  <c r="AG65" i="12" s="1"/>
  <c r="AB167" i="13"/>
  <c r="AD157" i="12"/>
  <c r="AD155" i="12" s="1"/>
  <c r="BP19" i="12"/>
  <c r="AI167" i="12"/>
  <c r="AI157" i="12" s="1"/>
  <c r="AI155" i="12" s="1"/>
  <c r="BI8" i="11"/>
  <c r="BO8" i="11"/>
  <c r="AB39" i="13"/>
  <c r="AD35" i="12"/>
  <c r="AD14" i="12" s="1"/>
  <c r="AI39" i="12"/>
  <c r="AI35" i="12" s="1"/>
  <c r="AI14" i="12" s="1"/>
  <c r="AE23" i="13"/>
  <c r="AG20" i="12"/>
  <c r="AG16" i="12" s="1"/>
  <c r="AJ23" i="12"/>
  <c r="AJ20" i="12" s="1"/>
  <c r="AJ16" i="12" s="1"/>
  <c r="Y27" i="13"/>
  <c r="AA20" i="12"/>
  <c r="AA16" i="12" s="1"/>
  <c r="AH27" i="12"/>
  <c r="AH20" i="12" s="1"/>
  <c r="AH16" i="12" s="1"/>
  <c r="AB180" i="13"/>
  <c r="AD176" i="12"/>
  <c r="AI180" i="12"/>
  <c r="AI176" i="12" s="1"/>
  <c r="AE14" i="12"/>
  <c r="Y71" i="13"/>
  <c r="AA69" i="12"/>
  <c r="AA65" i="12" s="1"/>
  <c r="AH71" i="12"/>
  <c r="AH69" i="12" s="1"/>
  <c r="AH65" i="12" s="1"/>
  <c r="I115" i="16"/>
  <c r="G113" i="16"/>
  <c r="AR17" i="10"/>
  <c r="AU14" i="10"/>
  <c r="L95" i="16"/>
  <c r="J94" i="16"/>
  <c r="AB216" i="14"/>
  <c r="AI216" i="13"/>
  <c r="AI211" i="13" s="1"/>
  <c r="AI210" i="13" s="1"/>
  <c r="AI209" i="13" s="1"/>
  <c r="AD211" i="13"/>
  <c r="AD210" i="13" s="1"/>
  <c r="AD209" i="13" s="1"/>
  <c r="AR29" i="13" s="1"/>
  <c r="AE124" i="14"/>
  <c r="AJ124" i="13"/>
  <c r="BD18" i="15"/>
  <c r="G95" i="16"/>
  <c r="I94" i="15"/>
  <c r="N404" i="21" s="1"/>
  <c r="N403" i="22" s="1"/>
  <c r="M95" i="15"/>
  <c r="M94" i="15" s="1"/>
  <c r="AB75" i="14"/>
  <c r="AD69" i="13"/>
  <c r="AD65" i="13" s="1"/>
  <c r="AI75" i="13"/>
  <c r="AI69" i="13" s="1"/>
  <c r="AI65" i="13" s="1"/>
  <c r="AE161" i="14"/>
  <c r="AJ161" i="13"/>
  <c r="J105" i="16"/>
  <c r="L104" i="15"/>
  <c r="N105" i="15"/>
  <c r="N104" i="15" s="1"/>
  <c r="AW23" i="12"/>
  <c r="AY23" i="12" s="1"/>
  <c r="AU23" i="12"/>
  <c r="J86" i="16"/>
  <c r="L85" i="15"/>
  <c r="N373" i="22" s="1"/>
  <c r="N86" i="15"/>
  <c r="N85" i="15" s="1"/>
  <c r="BD19" i="15"/>
  <c r="G105" i="16"/>
  <c r="I104" i="15"/>
  <c r="M105" i="15"/>
  <c r="M104" i="15" s="1"/>
  <c r="AE80" i="14"/>
  <c r="AJ80" i="13"/>
  <c r="BD22" i="11"/>
  <c r="I24" i="12"/>
  <c r="G22" i="12"/>
  <c r="G8" i="11"/>
  <c r="G126" i="11" s="1"/>
  <c r="G130" i="11" s="1"/>
  <c r="J27" i="13"/>
  <c r="N27" i="12"/>
  <c r="N25" i="12" s="1"/>
  <c r="AX8" i="12"/>
  <c r="AZ8" i="12" s="1"/>
  <c r="L25" i="12"/>
  <c r="I27" i="12"/>
  <c r="G25" i="12"/>
  <c r="I21" i="11"/>
  <c r="I19" i="11" s="1"/>
  <c r="I17" i="11" s="1"/>
  <c r="I88" i="16"/>
  <c r="G85" i="16"/>
  <c r="N31" i="16"/>
  <c r="L37" i="16"/>
  <c r="L65" i="14"/>
  <c r="J63" i="14"/>
  <c r="G45" i="14"/>
  <c r="I46" i="14"/>
  <c r="I62" i="14"/>
  <c r="G60" i="14"/>
  <c r="I80" i="15"/>
  <c r="G78" i="15"/>
  <c r="I78" i="15" s="1"/>
  <c r="L26" i="14"/>
  <c r="I68" i="14"/>
  <c r="G66" i="14"/>
  <c r="L71" i="14"/>
  <c r="J69" i="14"/>
  <c r="I74" i="14"/>
  <c r="G72" i="14"/>
  <c r="I52" i="14"/>
  <c r="G51" i="14"/>
  <c r="N22" i="12"/>
  <c r="L24" i="13"/>
  <c r="J22" i="13"/>
  <c r="J13" i="13"/>
  <c r="L10" i="12"/>
  <c r="N13" i="12"/>
  <c r="N10" i="12" s="1"/>
  <c r="AS7" i="12"/>
  <c r="AV7" i="12" s="1"/>
  <c r="AD88" i="13"/>
  <c r="AB83" i="13"/>
  <c r="AA237" i="13"/>
  <c r="Y235" i="13"/>
  <c r="Y234" i="13" s="1"/>
  <c r="AB50" i="14"/>
  <c r="AD49" i="13"/>
  <c r="AD43" i="13" s="1"/>
  <c r="AI50" i="13"/>
  <c r="AI49" i="13" s="1"/>
  <c r="AI43" i="13" s="1"/>
  <c r="AB107" i="14"/>
  <c r="AD105" i="13"/>
  <c r="AD104" i="13" s="1"/>
  <c r="AI107" i="13"/>
  <c r="AI105" i="13" s="1"/>
  <c r="AI104" i="13" s="1"/>
  <c r="Y159" i="14"/>
  <c r="AA157" i="13"/>
  <c r="AA155" i="13" s="1"/>
  <c r="AH159" i="13"/>
  <c r="AH157" i="13" s="1"/>
  <c r="AH155" i="13" s="1"/>
  <c r="G56" i="14"/>
  <c r="M56" i="13"/>
  <c r="Y133" i="14"/>
  <c r="AH133" i="13"/>
  <c r="AJ220" i="13"/>
  <c r="T15" i="11"/>
  <c r="E126" i="14"/>
  <c r="E130" i="14" s="1"/>
  <c r="D126" i="14"/>
  <c r="D130" i="14" s="1"/>
  <c r="L41" i="16"/>
  <c r="AZ16" i="11"/>
  <c r="AX17" i="11"/>
  <c r="AW17" i="11"/>
  <c r="G12" i="13"/>
  <c r="I10" i="12"/>
  <c r="M12" i="12"/>
  <c r="AG236" i="14"/>
  <c r="M497" i="24" s="1"/>
  <c r="AZ13" i="12"/>
  <c r="AE198" i="14"/>
  <c r="AJ198" i="13"/>
  <c r="AG228" i="14"/>
  <c r="AE227" i="14"/>
  <c r="AE222" i="14"/>
  <c r="AG223" i="14"/>
  <c r="AG188" i="14"/>
  <c r="AE181" i="14"/>
  <c r="AJ181" i="13"/>
  <c r="AJ186" i="13"/>
  <c r="AE186" i="14"/>
  <c r="AG220" i="13"/>
  <c r="L466" i="24" s="1"/>
  <c r="I30" i="13"/>
  <c r="G29" i="13"/>
  <c r="I23" i="13"/>
  <c r="BD21" i="12" l="1"/>
  <c r="M31" i="23"/>
  <c r="Y258" i="11"/>
  <c r="BP20" i="12"/>
  <c r="K193" i="23"/>
  <c r="K186" i="24" s="1"/>
  <c r="O255" i="23"/>
  <c r="N113" i="16"/>
  <c r="AH196" i="12"/>
  <c r="AH195" i="12" s="1"/>
  <c r="AH193" i="12" s="1"/>
  <c r="AI196" i="12"/>
  <c r="AI195" i="12" s="1"/>
  <c r="AI193" i="12" s="1"/>
  <c r="AD206" i="13"/>
  <c r="AB205" i="13"/>
  <c r="AR28" i="11"/>
  <c r="AD193" i="11"/>
  <c r="K289" i="23"/>
  <c r="K279" i="24" s="1"/>
  <c r="AD196" i="12"/>
  <c r="AD199" i="13"/>
  <c r="AB197" i="13"/>
  <c r="AX27" i="11"/>
  <c r="AZ27" i="11" s="1"/>
  <c r="AB110" i="12"/>
  <c r="AB10" i="12" s="1"/>
  <c r="AB8" i="12" s="1"/>
  <c r="AV26" i="11"/>
  <c r="AF262" i="11"/>
  <c r="AF260" i="11" s="1"/>
  <c r="AF264" i="11" s="1"/>
  <c r="AC262" i="11"/>
  <c r="AC260" i="11" s="1"/>
  <c r="AC264" i="11" s="1"/>
  <c r="Z262" i="11"/>
  <c r="Z260" i="11" s="1"/>
  <c r="Z264" i="11" s="1"/>
  <c r="U262" i="11"/>
  <c r="U260" i="11" s="1"/>
  <c r="U264" i="11" s="1"/>
  <c r="W262" i="11"/>
  <c r="W260" i="11" s="1"/>
  <c r="W264" i="11" s="1"/>
  <c r="V262" i="11"/>
  <c r="V260" i="11" s="1"/>
  <c r="V264" i="11" s="1"/>
  <c r="X262" i="11"/>
  <c r="X260" i="11" s="1"/>
  <c r="X264" i="11" s="1"/>
  <c r="AE262" i="11"/>
  <c r="AE260" i="11" s="1"/>
  <c r="AE264" i="11" s="1"/>
  <c r="Y262" i="11"/>
  <c r="Y260" i="11" s="1"/>
  <c r="Y264" i="11" s="1"/>
  <c r="AA262" i="11"/>
  <c r="AG262" i="11"/>
  <c r="AH262" i="11"/>
  <c r="AJ262" i="11"/>
  <c r="AB262" i="11"/>
  <c r="AB260" i="11" s="1"/>
  <c r="AB264" i="11" s="1"/>
  <c r="AD262" i="11"/>
  <c r="AI262" i="11"/>
  <c r="AI260" i="11" s="1"/>
  <c r="AI264" i="11" s="1"/>
  <c r="AH10" i="11"/>
  <c r="AH258" i="11" s="1"/>
  <c r="Y110" i="12"/>
  <c r="AB102" i="16"/>
  <c r="AI102" i="15"/>
  <c r="AE102" i="16"/>
  <c r="AJ102" i="15"/>
  <c r="Y102" i="16"/>
  <c r="AH102" i="15"/>
  <c r="AC1" i="10"/>
  <c r="AG260" i="10"/>
  <c r="AG264" i="10" s="1"/>
  <c r="M28" i="12"/>
  <c r="L128" i="12"/>
  <c r="AH112" i="12"/>
  <c r="BO7" i="11"/>
  <c r="BO32" i="11" s="1"/>
  <c r="BO20" i="13"/>
  <c r="L192" i="23"/>
  <c r="M78" i="15"/>
  <c r="N342" i="21"/>
  <c r="N341" i="22" s="1"/>
  <c r="AS15" i="16"/>
  <c r="AX15" i="16" s="1"/>
  <c r="O435" i="22"/>
  <c r="L126" i="11"/>
  <c r="L130" i="11" s="1"/>
  <c r="J32" i="22"/>
  <c r="I128" i="12"/>
  <c r="N78" i="15"/>
  <c r="N342" i="22"/>
  <c r="AR10" i="13"/>
  <c r="AU10" i="13" s="1"/>
  <c r="L156" i="21"/>
  <c r="L155" i="22" s="1"/>
  <c r="AS10" i="12"/>
  <c r="AV10" i="12" s="1"/>
  <c r="K156" i="22"/>
  <c r="X10" i="15"/>
  <c r="X8" i="15" s="1"/>
  <c r="N63" i="23"/>
  <c r="AA199" i="13"/>
  <c r="Y197" i="13"/>
  <c r="AE148" i="14"/>
  <c r="L218" i="24"/>
  <c r="AJ148" i="13"/>
  <c r="AJ147" i="13" s="1"/>
  <c r="AG147" i="13"/>
  <c r="AA217" i="13"/>
  <c r="Y211" i="13"/>
  <c r="Y210" i="13" s="1"/>
  <c r="Y209" i="13" s="1"/>
  <c r="AA117" i="13"/>
  <c r="Y114" i="13"/>
  <c r="AA196" i="12"/>
  <c r="K288" i="23"/>
  <c r="AS8" i="12"/>
  <c r="AV8" i="12" s="1"/>
  <c r="K94" i="22"/>
  <c r="AA206" i="13"/>
  <c r="Y205" i="13"/>
  <c r="AJ196" i="12"/>
  <c r="AJ195" i="12" s="1"/>
  <c r="AJ193" i="12" s="1"/>
  <c r="AI145" i="12"/>
  <c r="BJ7" i="11"/>
  <c r="BJ16" i="11" s="1"/>
  <c r="BN7" i="15"/>
  <c r="BN32" i="15" s="1"/>
  <c r="AD10" i="11"/>
  <c r="N8" i="11"/>
  <c r="BH7" i="15"/>
  <c r="BH16" i="15" s="1"/>
  <c r="AW26" i="11"/>
  <c r="AY26" i="11" s="1"/>
  <c r="BD10" i="12"/>
  <c r="BD9" i="12" s="1"/>
  <c r="BD8" i="12" s="1"/>
  <c r="AW27" i="11"/>
  <c r="AY27" i="11" s="1"/>
  <c r="AQ27" i="16"/>
  <c r="BN24" i="16"/>
  <c r="AR31" i="10"/>
  <c r="AR32" i="10" s="1"/>
  <c r="AV35" i="10" s="1"/>
  <c r="AS14" i="11"/>
  <c r="AV14" i="11" s="1"/>
  <c r="AG196" i="12"/>
  <c r="AG195" i="12" s="1"/>
  <c r="AG193" i="12" s="1"/>
  <c r="AD114" i="13"/>
  <c r="AB117" i="14"/>
  <c r="AI117" i="13"/>
  <c r="AI114" i="13" s="1"/>
  <c r="AG206" i="13"/>
  <c r="L404" i="24" s="1"/>
  <c r="AE205" i="13"/>
  <c r="AB236" i="14"/>
  <c r="AI236" i="13"/>
  <c r="AI235" i="13" s="1"/>
  <c r="AI234" i="13" s="1"/>
  <c r="AD235" i="13"/>
  <c r="AD234" i="13" s="1"/>
  <c r="J21" i="12"/>
  <c r="J19" i="12" s="1"/>
  <c r="J17" i="12" s="1"/>
  <c r="J8" i="12" s="1"/>
  <c r="J126" i="12" s="1"/>
  <c r="J130" i="12" s="1"/>
  <c r="BP8" i="11"/>
  <c r="BP7" i="11" s="1"/>
  <c r="BP32" i="11" s="1"/>
  <c r="AI258" i="11"/>
  <c r="BI7" i="11"/>
  <c r="BI16" i="11" s="1"/>
  <c r="X12" i="16"/>
  <c r="AB173" i="13"/>
  <c r="AD172" i="12"/>
  <c r="AD170" i="12" s="1"/>
  <c r="K257" i="23" s="1"/>
  <c r="K248" i="24" s="1"/>
  <c r="AI173" i="12"/>
  <c r="AI172" i="12" s="1"/>
  <c r="AI170" i="12" s="1"/>
  <c r="L73" i="13"/>
  <c r="J72" i="13"/>
  <c r="L51" i="13"/>
  <c r="N53" i="13"/>
  <c r="N51" i="13" s="1"/>
  <c r="J53" i="14"/>
  <c r="L43" i="13"/>
  <c r="J42" i="13"/>
  <c r="AD228" i="14"/>
  <c r="AB227" i="14"/>
  <c r="AB220" i="14" s="1"/>
  <c r="AW25" i="11"/>
  <c r="AY25" i="11" s="1"/>
  <c r="AU25" i="11"/>
  <c r="Y60" i="13"/>
  <c r="AA58" i="12"/>
  <c r="AA57" i="12" s="1"/>
  <c r="BO13" i="12" s="1"/>
  <c r="AH60" i="12"/>
  <c r="AH58" i="12" s="1"/>
  <c r="AH57" i="12" s="1"/>
  <c r="AH14" i="12" s="1"/>
  <c r="AD142" i="13"/>
  <c r="AB141" i="13"/>
  <c r="AD190" i="13"/>
  <c r="AB187" i="13"/>
  <c r="AB185" i="13" s="1"/>
  <c r="AD150" i="13"/>
  <c r="AB149" i="13"/>
  <c r="AB147" i="13" s="1"/>
  <c r="AB97" i="13"/>
  <c r="AI97" i="12"/>
  <c r="AI96" i="12" s="1"/>
  <c r="AI90" i="12" s="1"/>
  <c r="AI63" i="12" s="1"/>
  <c r="AI12" i="12" s="1"/>
  <c r="AD96" i="12"/>
  <c r="AD90" i="12" s="1"/>
  <c r="J77" i="13"/>
  <c r="L75" i="12"/>
  <c r="K311" i="22" s="1"/>
  <c r="N77" i="12"/>
  <c r="N75" i="12" s="1"/>
  <c r="I37" i="13"/>
  <c r="G35" i="13"/>
  <c r="AX9" i="12"/>
  <c r="AZ9" i="12" s="1"/>
  <c r="N33" i="12"/>
  <c r="N32" i="12" s="1"/>
  <c r="N28" i="12" s="1"/>
  <c r="J33" i="13"/>
  <c r="L32" i="12"/>
  <c r="L28" i="12" s="1"/>
  <c r="J47" i="13"/>
  <c r="L45" i="12"/>
  <c r="N47" i="12"/>
  <c r="N45" i="12" s="1"/>
  <c r="AA126" i="13"/>
  <c r="Y123" i="13"/>
  <c r="N59" i="12"/>
  <c r="N57" i="12" s="1"/>
  <c r="J59" i="13"/>
  <c r="L57" i="12"/>
  <c r="J55" i="14"/>
  <c r="N55" i="13"/>
  <c r="N54" i="13" s="1"/>
  <c r="L54" i="13"/>
  <c r="J49" i="13"/>
  <c r="N49" i="12"/>
  <c r="N48" i="12" s="1"/>
  <c r="L48" i="12"/>
  <c r="AE142" i="15"/>
  <c r="AJ142" i="14"/>
  <c r="AJ141" i="14" s="1"/>
  <c r="AG141" i="14"/>
  <c r="M187" i="24" s="1"/>
  <c r="L67" i="13"/>
  <c r="J66" i="13"/>
  <c r="J61" i="13"/>
  <c r="N61" i="12"/>
  <c r="N60" i="12" s="1"/>
  <c r="L60" i="12"/>
  <c r="K187" i="22" s="1"/>
  <c r="AA112" i="12"/>
  <c r="BO17" i="12"/>
  <c r="J83" i="13"/>
  <c r="L81" i="12"/>
  <c r="AX14" i="12" s="1"/>
  <c r="AZ14" i="12" s="1"/>
  <c r="N83" i="12"/>
  <c r="N81" i="12" s="1"/>
  <c r="AB124" i="13"/>
  <c r="AI124" i="12"/>
  <c r="AI123" i="12" s="1"/>
  <c r="AI112" i="12" s="1"/>
  <c r="AD123" i="12"/>
  <c r="AA178" i="14"/>
  <c r="Y176" i="14"/>
  <c r="G63" i="15"/>
  <c r="I64" i="15"/>
  <c r="M76" i="15"/>
  <c r="G76" i="16"/>
  <c r="I77" i="14"/>
  <c r="G75" i="14"/>
  <c r="I82" i="14"/>
  <c r="G81" i="14"/>
  <c r="L62" i="14"/>
  <c r="AA106" i="13"/>
  <c r="Y105" i="13"/>
  <c r="Y104" i="13" s="1"/>
  <c r="AH150" i="12"/>
  <c r="AH149" i="12" s="1"/>
  <c r="AH147" i="12" s="1"/>
  <c r="AH145" i="12" s="1"/>
  <c r="Y150" i="13"/>
  <c r="AA149" i="12"/>
  <c r="AA147" i="12" s="1"/>
  <c r="Y173" i="13"/>
  <c r="AA172" i="12"/>
  <c r="AA170" i="12" s="1"/>
  <c r="AH173" i="12"/>
  <c r="AH172" i="12" s="1"/>
  <c r="AH170" i="12" s="1"/>
  <c r="I33" i="13"/>
  <c r="BD13" i="13" s="1"/>
  <c r="G32" i="13"/>
  <c r="I58" i="13"/>
  <c r="G57" i="13"/>
  <c r="Y45" i="14"/>
  <c r="AH45" i="13"/>
  <c r="AH44" i="13" s="1"/>
  <c r="AH43" i="13" s="1"/>
  <c r="AA44" i="13"/>
  <c r="AA43" i="13" s="1"/>
  <c r="AH230" i="13"/>
  <c r="AH227" i="13" s="1"/>
  <c r="AH220" i="13" s="1"/>
  <c r="Y230" i="14"/>
  <c r="AA227" i="13"/>
  <c r="AA220" i="13" s="1"/>
  <c r="AA212" i="14"/>
  <c r="Y116" i="15"/>
  <c r="AH116" i="14"/>
  <c r="Y99" i="14"/>
  <c r="AH99" i="13"/>
  <c r="AH96" i="13" s="1"/>
  <c r="AH90" i="13" s="1"/>
  <c r="AA96" i="13"/>
  <c r="AA90" i="13" s="1"/>
  <c r="L50" i="14"/>
  <c r="G69" i="15"/>
  <c r="I70" i="15"/>
  <c r="AE90" i="12"/>
  <c r="AE63" i="12" s="1"/>
  <c r="AE12" i="12" s="1"/>
  <c r="AE10" i="12" s="1"/>
  <c r="AE8" i="12" s="1"/>
  <c r="Y12" i="12"/>
  <c r="AX24" i="12"/>
  <c r="AZ24" i="12" s="1"/>
  <c r="AV24" i="12"/>
  <c r="AW30" i="11"/>
  <c r="AY30" i="11" s="1"/>
  <c r="AU30" i="11"/>
  <c r="BN25" i="16"/>
  <c r="BH12" i="16" s="1"/>
  <c r="AS25" i="11"/>
  <c r="AG63" i="11"/>
  <c r="AG12" i="11" s="1"/>
  <c r="F17" i="15"/>
  <c r="F8" i="15" s="1"/>
  <c r="AQ14" i="15"/>
  <c r="C31" i="20"/>
  <c r="AH59" i="16"/>
  <c r="AA52" i="14"/>
  <c r="Y49" i="14"/>
  <c r="AE173" i="15"/>
  <c r="AJ173" i="14"/>
  <c r="AJ172" i="14" s="1"/>
  <c r="AG172" i="14"/>
  <c r="AA223" i="14"/>
  <c r="Y222" i="14"/>
  <c r="AH115" i="16"/>
  <c r="BH8" i="16"/>
  <c r="AA93" i="14"/>
  <c r="Y91" i="14"/>
  <c r="AH47" i="16"/>
  <c r="AH215" i="16"/>
  <c r="G42" i="14"/>
  <c r="I44" i="14"/>
  <c r="AA143" i="14"/>
  <c r="Y141" i="14"/>
  <c r="BN8" i="16"/>
  <c r="G48" i="14"/>
  <c r="I50" i="14"/>
  <c r="BO23" i="16"/>
  <c r="D47" i="20" s="1"/>
  <c r="AH177" i="16"/>
  <c r="AA188" i="14"/>
  <c r="Y187" i="14"/>
  <c r="Y185" i="14" s="1"/>
  <c r="AH229" i="16"/>
  <c r="AJ8" i="11"/>
  <c r="AJ258" i="11"/>
  <c r="AE99" i="13"/>
  <c r="AJ99" i="12"/>
  <c r="AJ96" i="12" s="1"/>
  <c r="AG96" i="12"/>
  <c r="AE94" i="13"/>
  <c r="AJ94" i="12"/>
  <c r="AJ91" i="12" s="1"/>
  <c r="AG91" i="12"/>
  <c r="AG160" i="13"/>
  <c r="AE157" i="13"/>
  <c r="AE155" i="13" s="1"/>
  <c r="AE145" i="13" s="1"/>
  <c r="C49" i="20"/>
  <c r="AE126" i="13"/>
  <c r="AJ126" i="12"/>
  <c r="AJ123" i="12" s="1"/>
  <c r="AJ112" i="12" s="1"/>
  <c r="AJ110" i="12" s="1"/>
  <c r="AG123" i="12"/>
  <c r="AE178" i="13"/>
  <c r="AJ178" i="12"/>
  <c r="AJ176" i="12" s="1"/>
  <c r="AJ170" i="12" s="1"/>
  <c r="AG176" i="12"/>
  <c r="AG170" i="12" s="1"/>
  <c r="X258" i="14"/>
  <c r="F8" i="14"/>
  <c r="AE105" i="13"/>
  <c r="AE104" i="13" s="1"/>
  <c r="AG106" i="13"/>
  <c r="V258" i="16"/>
  <c r="AG87" i="13"/>
  <c r="AE83" i="13"/>
  <c r="AG116" i="13"/>
  <c r="L94" i="24" s="1"/>
  <c r="AE114" i="13"/>
  <c r="AG189" i="13"/>
  <c r="AE187" i="13"/>
  <c r="AE185" i="13" s="1"/>
  <c r="C40" i="20"/>
  <c r="C39" i="20" s="1"/>
  <c r="BN15" i="16"/>
  <c r="BH10" i="16" s="1"/>
  <c r="AQ9" i="16"/>
  <c r="F21" i="16"/>
  <c r="F19" i="16" s="1"/>
  <c r="X193" i="16"/>
  <c r="AQ28" i="16"/>
  <c r="AD243" i="12"/>
  <c r="AD232" i="12" s="1"/>
  <c r="AI244" i="12"/>
  <c r="AI243" i="12" s="1"/>
  <c r="AI232" i="12" s="1"/>
  <c r="AB244" i="13"/>
  <c r="I55" i="13"/>
  <c r="G54" i="13"/>
  <c r="C53" i="20"/>
  <c r="BH13" i="16"/>
  <c r="AS29" i="12"/>
  <c r="AX29" i="12" s="1"/>
  <c r="AZ29" i="12" s="1"/>
  <c r="AE258" i="11"/>
  <c r="AG234" i="12"/>
  <c r="AA10" i="11"/>
  <c r="AA8" i="11" s="1"/>
  <c r="AE244" i="13"/>
  <c r="AG243" i="12"/>
  <c r="AJ244" i="12"/>
  <c r="AJ243" i="12" s="1"/>
  <c r="AJ232" i="12" s="1"/>
  <c r="AS30" i="11"/>
  <c r="Y244" i="13"/>
  <c r="AA243" i="12"/>
  <c r="AA232" i="12" s="1"/>
  <c r="AH244" i="12"/>
  <c r="AH243" i="12" s="1"/>
  <c r="AH232" i="12" s="1"/>
  <c r="BO14" i="12"/>
  <c r="BI9" i="12" s="1"/>
  <c r="AA63" i="12"/>
  <c r="L56" i="15"/>
  <c r="L44" i="15"/>
  <c r="AD198" i="15"/>
  <c r="AD46" i="15"/>
  <c r="AB44" i="15"/>
  <c r="AD100" i="15"/>
  <c r="J74" i="16"/>
  <c r="N74" i="15"/>
  <c r="AG47" i="15"/>
  <c r="AE44" i="15"/>
  <c r="L68" i="15"/>
  <c r="AG86" i="15"/>
  <c r="AG59" i="15"/>
  <c r="AE58" i="15"/>
  <c r="AE57" i="15" s="1"/>
  <c r="AE36" i="16"/>
  <c r="AJ36" i="15"/>
  <c r="AJ35" i="15" s="1"/>
  <c r="AG35" i="15"/>
  <c r="AG98" i="15"/>
  <c r="AB127" i="16"/>
  <c r="AI127" i="15"/>
  <c r="AE143" i="16"/>
  <c r="AJ143" i="15"/>
  <c r="L30" i="15"/>
  <c r="J29" i="15"/>
  <c r="AD223" i="15"/>
  <c r="AB222" i="15"/>
  <c r="AE93" i="16"/>
  <c r="AJ93" i="15"/>
  <c r="AB229" i="16"/>
  <c r="AI229" i="15"/>
  <c r="J80" i="16"/>
  <c r="N80" i="15"/>
  <c r="AG115" i="15"/>
  <c r="AB188" i="16"/>
  <c r="AI188" i="15"/>
  <c r="L36" i="15"/>
  <c r="J35" i="15"/>
  <c r="AG152" i="15"/>
  <c r="AE149" i="15"/>
  <c r="AD238" i="15"/>
  <c r="AD22" i="15"/>
  <c r="AB20" i="15"/>
  <c r="AB16" i="15" s="1"/>
  <c r="AD92" i="15"/>
  <c r="AB91" i="15"/>
  <c r="BP14" i="12"/>
  <c r="BJ9" i="12" s="1"/>
  <c r="AR14" i="11"/>
  <c r="AR17" i="11" s="1"/>
  <c r="AR24" i="12"/>
  <c r="AW24" i="12" s="1"/>
  <c r="AY24" i="12" s="1"/>
  <c r="AJ14" i="12"/>
  <c r="AH63" i="12"/>
  <c r="AE211" i="13"/>
  <c r="AE210" i="13" s="1"/>
  <c r="AE209" i="13" s="1"/>
  <c r="AG212" i="13"/>
  <c r="AG202" i="13"/>
  <c r="AE197" i="13"/>
  <c r="BI15" i="13"/>
  <c r="AA85" i="13"/>
  <c r="Y83" i="13"/>
  <c r="AA61" i="14"/>
  <c r="AG241" i="13"/>
  <c r="AE235" i="13"/>
  <c r="AE234" i="13" s="1"/>
  <c r="AS23" i="12"/>
  <c r="AA37" i="13"/>
  <c r="Y35" i="13"/>
  <c r="I113" i="16"/>
  <c r="M115" i="16"/>
  <c r="M113" i="16" s="1"/>
  <c r="BD20" i="16"/>
  <c r="AD180" i="13"/>
  <c r="AB176" i="13"/>
  <c r="AD167" i="13"/>
  <c r="AB157" i="13"/>
  <c r="AB155" i="13" s="1"/>
  <c r="AG70" i="13"/>
  <c r="AE69" i="13"/>
  <c r="AE65" i="13" s="1"/>
  <c r="AG14" i="12"/>
  <c r="I8" i="11"/>
  <c r="AG52" i="13"/>
  <c r="AE49" i="13"/>
  <c r="AE43" i="13" s="1"/>
  <c r="BO12" i="12"/>
  <c r="BO9" i="12" s="1"/>
  <c r="AG23" i="13"/>
  <c r="AE20" i="13"/>
  <c r="AE16" i="13" s="1"/>
  <c r="AA71" i="13"/>
  <c r="Y69" i="13"/>
  <c r="Y65" i="13" s="1"/>
  <c r="AA27" i="13"/>
  <c r="Y20" i="13"/>
  <c r="Y16" i="13" s="1"/>
  <c r="AD39" i="13"/>
  <c r="AB35" i="13"/>
  <c r="AB14" i="13" s="1"/>
  <c r="AD145" i="12"/>
  <c r="AS16" i="12"/>
  <c r="AX16" i="12" s="1"/>
  <c r="AR16" i="12"/>
  <c r="AW16" i="12" s="1"/>
  <c r="AY16" i="12" s="1"/>
  <c r="AR23" i="13"/>
  <c r="BP12" i="13"/>
  <c r="I95" i="16"/>
  <c r="G94" i="16"/>
  <c r="AG124" i="14"/>
  <c r="L86" i="16"/>
  <c r="J85" i="16"/>
  <c r="AD75" i="14"/>
  <c r="AB69" i="14"/>
  <c r="AB65" i="14" s="1"/>
  <c r="AW29" i="13"/>
  <c r="AY29" i="13" s="1"/>
  <c r="BP27" i="13"/>
  <c r="G21" i="12"/>
  <c r="G19" i="12" s="1"/>
  <c r="G17" i="12" s="1"/>
  <c r="L105" i="16"/>
  <c r="J104" i="16"/>
  <c r="AG161" i="14"/>
  <c r="L94" i="16"/>
  <c r="O404" i="22" s="1"/>
  <c r="N95" i="16"/>
  <c r="N94" i="16" s="1"/>
  <c r="AG80" i="14"/>
  <c r="I105" i="16"/>
  <c r="G104" i="16"/>
  <c r="AD216" i="14"/>
  <c r="AB211" i="14"/>
  <c r="AB210" i="14" s="1"/>
  <c r="AB209" i="14" s="1"/>
  <c r="G24" i="13"/>
  <c r="M24" i="12"/>
  <c r="I22" i="12"/>
  <c r="AW7" i="12"/>
  <c r="AY7" i="12" s="1"/>
  <c r="L27" i="13"/>
  <c r="J25" i="13"/>
  <c r="G27" i="13"/>
  <c r="M27" i="12"/>
  <c r="M25" i="12" s="1"/>
  <c r="AW8" i="12"/>
  <c r="AY8" i="12" s="1"/>
  <c r="I25" i="12"/>
  <c r="M88" i="16"/>
  <c r="M85" i="16" s="1"/>
  <c r="I85" i="16"/>
  <c r="O373" i="21" s="1"/>
  <c r="O372" i="22" s="1"/>
  <c r="AW11" i="16"/>
  <c r="AY11" i="16" s="1"/>
  <c r="AR11" i="16"/>
  <c r="AU11" i="16" s="1"/>
  <c r="N37" i="16"/>
  <c r="G74" i="15"/>
  <c r="I72" i="14"/>
  <c r="M280" i="21" s="1"/>
  <c r="M279" i="22" s="1"/>
  <c r="M74" i="14"/>
  <c r="M72" i="14" s="1"/>
  <c r="G68" i="15"/>
  <c r="I66" i="14"/>
  <c r="M68" i="14"/>
  <c r="M66" i="14" s="1"/>
  <c r="G80" i="16"/>
  <c r="M80" i="15"/>
  <c r="G46" i="15"/>
  <c r="I45" i="14"/>
  <c r="M46" i="14"/>
  <c r="M45" i="14" s="1"/>
  <c r="BD15" i="14"/>
  <c r="M52" i="14"/>
  <c r="M51" i="14" s="1"/>
  <c r="G52" i="15"/>
  <c r="I51" i="14"/>
  <c r="L69" i="14"/>
  <c r="J71" i="15"/>
  <c r="N71" i="14"/>
  <c r="N69" i="14" s="1"/>
  <c r="J26" i="15"/>
  <c r="N26" i="14"/>
  <c r="G62" i="15"/>
  <c r="I60" i="14"/>
  <c r="M187" i="21" s="1"/>
  <c r="M186" i="22" s="1"/>
  <c r="M62" i="14"/>
  <c r="M60" i="14" s="1"/>
  <c r="J65" i="15"/>
  <c r="L63" i="14"/>
  <c r="M218" i="22" s="1"/>
  <c r="N65" i="14"/>
  <c r="N63" i="14" s="1"/>
  <c r="J24" i="14"/>
  <c r="L22" i="13"/>
  <c r="L63" i="22" s="1"/>
  <c r="AX7" i="13"/>
  <c r="AZ7" i="13" s="1"/>
  <c r="N24" i="13"/>
  <c r="L13" i="13"/>
  <c r="J10" i="13"/>
  <c r="M10" i="12"/>
  <c r="AB88" i="14"/>
  <c r="AD83" i="13"/>
  <c r="BP31" i="13"/>
  <c r="AI88" i="13"/>
  <c r="Y237" i="14"/>
  <c r="AA235" i="13"/>
  <c r="AH237" i="13"/>
  <c r="AH235" i="13" s="1"/>
  <c r="AH234" i="13" s="1"/>
  <c r="AA159" i="14"/>
  <c r="Y157" i="14"/>
  <c r="Y155" i="14" s="1"/>
  <c r="AD107" i="14"/>
  <c r="AB105" i="14"/>
  <c r="AB104" i="14" s="1"/>
  <c r="I56" i="14"/>
  <c r="AD50" i="14"/>
  <c r="AB49" i="14"/>
  <c r="AB43" i="14" s="1"/>
  <c r="AA133" i="14"/>
  <c r="T15" i="12"/>
  <c r="E126" i="15"/>
  <c r="E130" i="15" s="1"/>
  <c r="E126" i="16"/>
  <c r="E130" i="16" s="1"/>
  <c r="D126" i="15"/>
  <c r="D130" i="15" s="1"/>
  <c r="N41" i="16"/>
  <c r="BD7" i="12"/>
  <c r="I12" i="13"/>
  <c r="G10" i="13"/>
  <c r="AG186" i="14"/>
  <c r="AG227" i="14"/>
  <c r="AE228" i="15"/>
  <c r="AJ228" i="14"/>
  <c r="AJ227" i="14" s="1"/>
  <c r="AG181" i="14"/>
  <c r="AG222" i="14"/>
  <c r="AJ223" i="14"/>
  <c r="AJ222" i="14" s="1"/>
  <c r="AE223" i="15"/>
  <c r="AG198" i="14"/>
  <c r="M280" i="24" s="1"/>
  <c r="AX13" i="13"/>
  <c r="AS13" i="13"/>
  <c r="AV13" i="13" s="1"/>
  <c r="AE220" i="14"/>
  <c r="AJ236" i="14"/>
  <c r="AE236" i="15"/>
  <c r="G23" i="14"/>
  <c r="M23" i="13"/>
  <c r="BD12" i="13"/>
  <c r="G30" i="14"/>
  <c r="I29" i="13"/>
  <c r="M30" i="13"/>
  <c r="M29" i="13" s="1"/>
  <c r="AJ188" i="14"/>
  <c r="AE188" i="15"/>
  <c r="N31" i="23" l="1"/>
  <c r="G128" i="13"/>
  <c r="AB196" i="13"/>
  <c r="AB195" i="13" s="1"/>
  <c r="AB193" i="13" s="1"/>
  <c r="AD258" i="11"/>
  <c r="BP33" i="11" s="1"/>
  <c r="AH110" i="12"/>
  <c r="L417" i="23"/>
  <c r="L403" i="24" s="1"/>
  <c r="AB206" i="14"/>
  <c r="AD205" i="13"/>
  <c r="AI206" i="13"/>
  <c r="AI205" i="13" s="1"/>
  <c r="AI199" i="13"/>
  <c r="AI197" i="13" s="1"/>
  <c r="AB199" i="14"/>
  <c r="L321" i="23"/>
  <c r="L310" i="24" s="1"/>
  <c r="AD197" i="13"/>
  <c r="AU28" i="11"/>
  <c r="AW28" i="11"/>
  <c r="AY28" i="11" s="1"/>
  <c r="BP28" i="12"/>
  <c r="BP25" i="12" s="1"/>
  <c r="BJ12" i="12" s="1"/>
  <c r="AD195" i="12"/>
  <c r="Y10" i="12"/>
  <c r="Y8" i="12" s="1"/>
  <c r="U262" i="12"/>
  <c r="Z262" i="12"/>
  <c r="Z260" i="12" s="1"/>
  <c r="Z264" i="12" s="1"/>
  <c r="AF262" i="12"/>
  <c r="AF260" i="12" s="1"/>
  <c r="AF264" i="12" s="1"/>
  <c r="AC262" i="12"/>
  <c r="AC260" i="12" s="1"/>
  <c r="AC264" i="12" s="1"/>
  <c r="V262" i="12"/>
  <c r="V260" i="12" s="1"/>
  <c r="V264" i="12" s="1"/>
  <c r="W262" i="12"/>
  <c r="W260" i="12" s="1"/>
  <c r="W264" i="12" s="1"/>
  <c r="X262" i="12"/>
  <c r="X260" i="12" s="1"/>
  <c r="X264" i="12" s="1"/>
  <c r="Y262" i="12"/>
  <c r="AE262" i="12"/>
  <c r="AE260" i="12" s="1"/>
  <c r="AE264" i="12" s="1"/>
  <c r="AA262" i="12"/>
  <c r="AG262" i="12"/>
  <c r="AJ262" i="12"/>
  <c r="AH262" i="12"/>
  <c r="AB262" i="12"/>
  <c r="AB260" i="12" s="1"/>
  <c r="AB264" i="12" s="1"/>
  <c r="AD262" i="12"/>
  <c r="AI262" i="12"/>
  <c r="AI83" i="13"/>
  <c r="AH8" i="11"/>
  <c r="AH260" i="11" s="1"/>
  <c r="AH264" i="11" s="1"/>
  <c r="AD112" i="12"/>
  <c r="AD110" i="12" s="1"/>
  <c r="AR26" i="12" s="1"/>
  <c r="AW26" i="12" s="1"/>
  <c r="AY26" i="12" s="1"/>
  <c r="K161" i="23"/>
  <c r="K155" i="24" s="1"/>
  <c r="AD102" i="16"/>
  <c r="AG102" i="16"/>
  <c r="AA102" i="16"/>
  <c r="G28" i="13"/>
  <c r="N128" i="12"/>
  <c r="AS27" i="12"/>
  <c r="AV27" i="12" s="1"/>
  <c r="K249" i="24"/>
  <c r="BO30" i="13"/>
  <c r="BI14" i="13" s="1"/>
  <c r="L479" i="23"/>
  <c r="L465" i="24" s="1"/>
  <c r="L128" i="23"/>
  <c r="Y117" i="14"/>
  <c r="AH117" i="13"/>
  <c r="AH114" i="13" s="1"/>
  <c r="AA114" i="13"/>
  <c r="Y199" i="14"/>
  <c r="L320" i="23"/>
  <c r="AH199" i="13"/>
  <c r="AH197" i="13" s="1"/>
  <c r="AA197" i="13"/>
  <c r="AW9" i="13"/>
  <c r="AY9" i="13" s="1"/>
  <c r="AR7" i="12"/>
  <c r="AU7" i="12" s="1"/>
  <c r="K63" i="21"/>
  <c r="K62" i="22" s="1"/>
  <c r="AR8" i="12"/>
  <c r="AU8" i="12" s="1"/>
  <c r="K94" i="21"/>
  <c r="K93" i="22" s="1"/>
  <c r="M22" i="12"/>
  <c r="M128" i="12"/>
  <c r="I126" i="11"/>
  <c r="I130" i="11" s="1"/>
  <c r="J32" i="21"/>
  <c r="J31" i="22" s="1"/>
  <c r="AG10" i="11"/>
  <c r="AG258" i="11" s="1"/>
  <c r="AS31" i="11" s="1"/>
  <c r="AS32" i="11" s="1"/>
  <c r="J63" i="24"/>
  <c r="Y112" i="13"/>
  <c r="X10" i="16"/>
  <c r="X8" i="16" s="1"/>
  <c r="O63" i="23"/>
  <c r="Y206" i="14"/>
  <c r="L416" i="23"/>
  <c r="AA205" i="13"/>
  <c r="AH206" i="13"/>
  <c r="AH205" i="13" s="1"/>
  <c r="BO28" i="12"/>
  <c r="BO25" i="12" s="1"/>
  <c r="BI12" i="12" s="1"/>
  <c r="AA195" i="12"/>
  <c r="AA193" i="12" s="1"/>
  <c r="Y217" i="14"/>
  <c r="L448" i="23"/>
  <c r="L434" i="24" s="1"/>
  <c r="AH217" i="13"/>
  <c r="AH211" i="13" s="1"/>
  <c r="AH210" i="13" s="1"/>
  <c r="AH209" i="13" s="1"/>
  <c r="AA211" i="13"/>
  <c r="AA210" i="13" s="1"/>
  <c r="AA209" i="13" s="1"/>
  <c r="BO27" i="13" s="1"/>
  <c r="AG148" i="14"/>
  <c r="AE147" i="14"/>
  <c r="AA14" i="12"/>
  <c r="AA12" i="12" s="1"/>
  <c r="K64" i="23" s="1"/>
  <c r="AG112" i="12"/>
  <c r="AG110" i="12" s="1"/>
  <c r="AS26" i="12" s="1"/>
  <c r="AX26" i="12" s="1"/>
  <c r="AZ26" i="12" s="1"/>
  <c r="K156" i="24"/>
  <c r="BO24" i="12"/>
  <c r="BO22" i="12" s="1"/>
  <c r="BI11" i="12" s="1"/>
  <c r="K256" i="23"/>
  <c r="AS9" i="12"/>
  <c r="AV9" i="12" s="1"/>
  <c r="Y196" i="13"/>
  <c r="Y195" i="13" s="1"/>
  <c r="Y193" i="13" s="1"/>
  <c r="AR15" i="16"/>
  <c r="AW15" i="16" s="1"/>
  <c r="O435" i="21"/>
  <c r="O434" i="22" s="1"/>
  <c r="U1" i="11"/>
  <c r="J32" i="23"/>
  <c r="AI110" i="12"/>
  <c r="AI10" i="12" s="1"/>
  <c r="AI8" i="12" s="1"/>
  <c r="AS17" i="11"/>
  <c r="AD8" i="11"/>
  <c r="AE196" i="13"/>
  <c r="AE195" i="13" s="1"/>
  <c r="AE193" i="13" s="1"/>
  <c r="BP24" i="12"/>
  <c r="BP22" i="12" s="1"/>
  <c r="BJ11" i="12" s="1"/>
  <c r="AR27" i="12"/>
  <c r="AW27" i="12" s="1"/>
  <c r="AY27" i="12" s="1"/>
  <c r="BP17" i="12"/>
  <c r="BP15" i="12" s="1"/>
  <c r="BJ10" i="12" s="1"/>
  <c r="AS28" i="12"/>
  <c r="AV28" i="12" s="1"/>
  <c r="AU35" i="10"/>
  <c r="C48" i="20"/>
  <c r="C46" i="20" s="1"/>
  <c r="C30" i="20" s="1"/>
  <c r="C56" i="20" s="1"/>
  <c r="BN22" i="16"/>
  <c r="BH11" i="16" s="1"/>
  <c r="BH7" i="16" s="1"/>
  <c r="BH16" i="16" s="1"/>
  <c r="AB258" i="12"/>
  <c r="AD236" i="14"/>
  <c r="M511" i="23" s="1"/>
  <c r="M496" i="24" s="1"/>
  <c r="AB235" i="14"/>
  <c r="AB234" i="14" s="1"/>
  <c r="AD117" i="14"/>
  <c r="M129" i="23" s="1"/>
  <c r="M124" i="24" s="1"/>
  <c r="AB114" i="14"/>
  <c r="AG205" i="13"/>
  <c r="AE206" i="14"/>
  <c r="AJ206" i="13"/>
  <c r="AJ205" i="13" s="1"/>
  <c r="L21" i="12"/>
  <c r="L19" i="12" s="1"/>
  <c r="N21" i="12"/>
  <c r="N19" i="12" s="1"/>
  <c r="N17" i="12" s="1"/>
  <c r="N8" i="12" s="1"/>
  <c r="X258" i="15"/>
  <c r="AB145" i="13"/>
  <c r="AG142" i="15"/>
  <c r="AE141" i="15"/>
  <c r="L49" i="13"/>
  <c r="J48" i="13"/>
  <c r="L55" i="14"/>
  <c r="J54" i="14"/>
  <c r="L47" i="13"/>
  <c r="J45" i="13"/>
  <c r="AD97" i="13"/>
  <c r="AB96" i="13"/>
  <c r="AB90" i="13" s="1"/>
  <c r="AB63" i="13" s="1"/>
  <c r="AB12" i="13" s="1"/>
  <c r="AB190" i="14"/>
  <c r="AI190" i="13"/>
  <c r="AI187" i="13" s="1"/>
  <c r="AI185" i="13" s="1"/>
  <c r="AD187" i="13"/>
  <c r="AD185" i="13" s="1"/>
  <c r="L53" i="14"/>
  <c r="J51" i="14"/>
  <c r="J73" i="14"/>
  <c r="N73" i="13"/>
  <c r="N72" i="13" s="1"/>
  <c r="L72" i="13"/>
  <c r="L280" i="22" s="1"/>
  <c r="AU16" i="12"/>
  <c r="J67" i="14"/>
  <c r="N67" i="13"/>
  <c r="N66" i="13" s="1"/>
  <c r="L66" i="13"/>
  <c r="Y126" i="14"/>
  <c r="BO19" i="13"/>
  <c r="AH126" i="13"/>
  <c r="AH123" i="13" s="1"/>
  <c r="AA123" i="13"/>
  <c r="L160" i="23" s="1"/>
  <c r="J75" i="13"/>
  <c r="L77" i="13"/>
  <c r="AA60" i="13"/>
  <c r="Y58" i="13"/>
  <c r="Y57" i="13" s="1"/>
  <c r="Y14" i="13" s="1"/>
  <c r="AB228" i="15"/>
  <c r="AI228" i="14"/>
  <c r="AI227" i="14" s="1"/>
  <c r="AI220" i="14" s="1"/>
  <c r="AD227" i="14"/>
  <c r="AD220" i="14" s="1"/>
  <c r="BP30" i="14" s="1"/>
  <c r="BJ14" i="14" s="1"/>
  <c r="J43" i="14"/>
  <c r="N43" i="13"/>
  <c r="N42" i="13" s="1"/>
  <c r="AX10" i="13"/>
  <c r="AZ10" i="13" s="1"/>
  <c r="L42" i="13"/>
  <c r="J81" i="13"/>
  <c r="J128" i="13" s="1"/>
  <c r="L83" i="13"/>
  <c r="L59" i="13"/>
  <c r="J57" i="13"/>
  <c r="L33" i="13"/>
  <c r="J32" i="13"/>
  <c r="J28" i="13" s="1"/>
  <c r="I35" i="13"/>
  <c r="M37" i="13"/>
  <c r="M35" i="13" s="1"/>
  <c r="G37" i="14"/>
  <c r="BP13" i="12"/>
  <c r="BJ8" i="12" s="1"/>
  <c r="AR25" i="12"/>
  <c r="AD63" i="12"/>
  <c r="AD12" i="12" s="1"/>
  <c r="K65" i="23" s="1"/>
  <c r="K62" i="24" s="1"/>
  <c r="AI150" i="13"/>
  <c r="AI149" i="13" s="1"/>
  <c r="AI147" i="13" s="1"/>
  <c r="AB150" i="14"/>
  <c r="AD149" i="13"/>
  <c r="AD147" i="13" s="1"/>
  <c r="BP16" i="13" s="1"/>
  <c r="AB142" i="14"/>
  <c r="AD141" i="13"/>
  <c r="AI142" i="13"/>
  <c r="AI141" i="13" s="1"/>
  <c r="AD124" i="13"/>
  <c r="AB123" i="13"/>
  <c r="AB112" i="13" s="1"/>
  <c r="L61" i="13"/>
  <c r="J60" i="13"/>
  <c r="AB172" i="13"/>
  <c r="AB170" i="13" s="1"/>
  <c r="AD173" i="13"/>
  <c r="AA150" i="13"/>
  <c r="Y149" i="13"/>
  <c r="Y147" i="13" s="1"/>
  <c r="Y145" i="13" s="1"/>
  <c r="I76" i="16"/>
  <c r="J50" i="15"/>
  <c r="N50" i="14"/>
  <c r="AA116" i="15"/>
  <c r="AA230" i="14"/>
  <c r="BO31" i="14" s="1"/>
  <c r="BI15" i="14" s="1"/>
  <c r="Y227" i="14"/>
  <c r="Y220" i="14" s="1"/>
  <c r="AA45" i="14"/>
  <c r="Y44" i="14"/>
  <c r="Y43" i="14" s="1"/>
  <c r="G58" i="14"/>
  <c r="I57" i="13"/>
  <c r="M58" i="13"/>
  <c r="M57" i="13" s="1"/>
  <c r="N62" i="14"/>
  <c r="J62" i="15"/>
  <c r="AU14" i="11"/>
  <c r="AV16" i="12"/>
  <c r="AJ90" i="12"/>
  <c r="AJ63" i="12" s="1"/>
  <c r="AJ12" i="12" s="1"/>
  <c r="AJ10" i="12" s="1"/>
  <c r="AJ258" i="12" s="1"/>
  <c r="G70" i="16"/>
  <c r="M70" i="15"/>
  <c r="M69" i="15" s="1"/>
  <c r="I69" i="15"/>
  <c r="N249" i="21" s="1"/>
  <c r="N248" i="22" s="1"/>
  <c r="AA99" i="14"/>
  <c r="Y96" i="14"/>
  <c r="Y90" i="14" s="1"/>
  <c r="Y172" i="13"/>
  <c r="Y170" i="13" s="1"/>
  <c r="AA173" i="13"/>
  <c r="Y178" i="15"/>
  <c r="AH178" i="14"/>
  <c r="AH176" i="14" s="1"/>
  <c r="AA176" i="14"/>
  <c r="Y212" i="15"/>
  <c r="AH212" i="14"/>
  <c r="BO26" i="14"/>
  <c r="G33" i="14"/>
  <c r="I32" i="13"/>
  <c r="M33" i="13"/>
  <c r="M32" i="13" s="1"/>
  <c r="BO16" i="12"/>
  <c r="BO15" i="12" s="1"/>
  <c r="BI10" i="12" s="1"/>
  <c r="AA145" i="12"/>
  <c r="AA110" i="12" s="1"/>
  <c r="Y106" i="14"/>
  <c r="AH106" i="13"/>
  <c r="AH105" i="13" s="1"/>
  <c r="AH104" i="13" s="1"/>
  <c r="AA105" i="13"/>
  <c r="AA104" i="13" s="1"/>
  <c r="G82" i="15"/>
  <c r="M82" i="14"/>
  <c r="M81" i="14" s="1"/>
  <c r="I81" i="14"/>
  <c r="G77" i="15"/>
  <c r="M77" i="14"/>
  <c r="M75" i="14" s="1"/>
  <c r="I75" i="14"/>
  <c r="M311" i="21" s="1"/>
  <c r="M310" i="22" s="1"/>
  <c r="I63" i="15"/>
  <c r="N218" i="21" s="1"/>
  <c r="N217" i="22" s="1"/>
  <c r="G64" i="16"/>
  <c r="BD14" i="15"/>
  <c r="M64" i="15"/>
  <c r="M63" i="15" s="1"/>
  <c r="AU24" i="12"/>
  <c r="AX30" i="11"/>
  <c r="AZ30" i="11" s="1"/>
  <c r="AV30" i="11"/>
  <c r="AX23" i="12"/>
  <c r="AZ23" i="12" s="1"/>
  <c r="AV23" i="12"/>
  <c r="AJ260" i="11"/>
  <c r="AJ264" i="11" s="1"/>
  <c r="AX25" i="11"/>
  <c r="AZ25" i="11" s="1"/>
  <c r="AV25" i="11"/>
  <c r="Y52" i="15"/>
  <c r="AH52" i="14"/>
  <c r="AH49" i="14" s="1"/>
  <c r="AA49" i="14"/>
  <c r="Y188" i="15"/>
  <c r="AH188" i="14"/>
  <c r="AH187" i="14" s="1"/>
  <c r="AH185" i="14" s="1"/>
  <c r="AA187" i="14"/>
  <c r="AA185" i="14" s="1"/>
  <c r="M50" i="14"/>
  <c r="M48" i="14" s="1"/>
  <c r="I48" i="14"/>
  <c r="G50" i="15"/>
  <c r="Y143" i="15"/>
  <c r="AA141" i="14"/>
  <c r="AH143" i="14"/>
  <c r="AH141" i="14" s="1"/>
  <c r="Y93" i="15"/>
  <c r="AH93" i="14"/>
  <c r="AH91" i="14" s="1"/>
  <c r="AA91" i="14"/>
  <c r="AW10" i="14"/>
  <c r="AY10" i="14" s="1"/>
  <c r="M44" i="14"/>
  <c r="M42" i="14" s="1"/>
  <c r="G44" i="15"/>
  <c r="I42" i="14"/>
  <c r="Y223" i="15"/>
  <c r="AH223" i="14"/>
  <c r="AH222" i="14" s="1"/>
  <c r="AA222" i="14"/>
  <c r="AG173" i="15"/>
  <c r="AE172" i="15"/>
  <c r="AE87" i="14"/>
  <c r="AJ87" i="13"/>
  <c r="AJ83" i="13" s="1"/>
  <c r="AG83" i="13"/>
  <c r="AS24" i="13" s="1"/>
  <c r="AG126" i="13"/>
  <c r="AE123" i="13"/>
  <c r="AE112" i="13" s="1"/>
  <c r="AE110" i="13" s="1"/>
  <c r="AG90" i="12"/>
  <c r="AQ14" i="16"/>
  <c r="F17" i="16"/>
  <c r="A10" i="18" s="1"/>
  <c r="AG178" i="13"/>
  <c r="AE176" i="13"/>
  <c r="AE170" i="13" s="1"/>
  <c r="AG232" i="12"/>
  <c r="AS30" i="12" s="1"/>
  <c r="AE189" i="14"/>
  <c r="AJ189" i="13"/>
  <c r="AJ187" i="13" s="1"/>
  <c r="AJ185" i="13" s="1"/>
  <c r="AG187" i="13"/>
  <c r="AG185" i="13" s="1"/>
  <c r="AE116" i="14"/>
  <c r="AJ116" i="13"/>
  <c r="AJ114" i="13" s="1"/>
  <c r="AG114" i="13"/>
  <c r="AG99" i="13"/>
  <c r="AE96" i="13"/>
  <c r="AE106" i="14"/>
  <c r="AG105" i="13"/>
  <c r="AG104" i="13" s="1"/>
  <c r="AJ106" i="13"/>
  <c r="AJ105" i="13" s="1"/>
  <c r="AJ104" i="13" s="1"/>
  <c r="AX27" i="12"/>
  <c r="AZ27" i="12" s="1"/>
  <c r="AE160" i="14"/>
  <c r="AJ160" i="13"/>
  <c r="AJ157" i="13" s="1"/>
  <c r="AJ155" i="13" s="1"/>
  <c r="AJ145" i="13" s="1"/>
  <c r="AG157" i="13"/>
  <c r="AG155" i="13" s="1"/>
  <c r="AG145" i="13" s="1"/>
  <c r="AG94" i="13"/>
  <c r="AE91" i="13"/>
  <c r="AA234" i="13"/>
  <c r="U260" i="12"/>
  <c r="U264" i="12" s="1"/>
  <c r="BO29" i="12"/>
  <c r="BI13" i="12" s="1"/>
  <c r="AE243" i="13"/>
  <c r="AE232" i="13" s="1"/>
  <c r="AG244" i="13"/>
  <c r="AA258" i="11"/>
  <c r="BO33" i="11" s="1"/>
  <c r="BP29" i="12"/>
  <c r="BJ13" i="12" s="1"/>
  <c r="AR30" i="12"/>
  <c r="AA260" i="11"/>
  <c r="AA264" i="11" s="1"/>
  <c r="G55" i="14"/>
  <c r="M55" i="13"/>
  <c r="M54" i="13" s="1"/>
  <c r="BD17" i="13"/>
  <c r="BD10" i="13" s="1"/>
  <c r="BD9" i="13" s="1"/>
  <c r="BD8" i="13" s="1"/>
  <c r="AW14" i="13"/>
  <c r="AY14" i="13" s="1"/>
  <c r="I54" i="13"/>
  <c r="AA244" i="13"/>
  <c r="Y243" i="13"/>
  <c r="Y232" i="13" s="1"/>
  <c r="AD244" i="13"/>
  <c r="AB243" i="13"/>
  <c r="AB232" i="13" s="1"/>
  <c r="K1" i="11"/>
  <c r="J5" i="11"/>
  <c r="AB92" i="16"/>
  <c r="AI92" i="15"/>
  <c r="AI91" i="15" s="1"/>
  <c r="AD91" i="15"/>
  <c r="J78" i="16"/>
  <c r="L78" i="16" s="1"/>
  <c r="L80" i="16"/>
  <c r="N80" i="16" s="1"/>
  <c r="AB223" i="16"/>
  <c r="AD222" i="15"/>
  <c r="AI223" i="15"/>
  <c r="AI222" i="15" s="1"/>
  <c r="AJ98" i="15"/>
  <c r="AE98" i="16"/>
  <c r="AB22" i="16"/>
  <c r="AD20" i="15"/>
  <c r="AD16" i="15" s="1"/>
  <c r="AI22" i="15"/>
  <c r="AI20" i="15" s="1"/>
  <c r="AI16" i="15" s="1"/>
  <c r="AE152" i="16"/>
  <c r="AG149" i="15"/>
  <c r="AJ152" i="15"/>
  <c r="AJ149" i="15" s="1"/>
  <c r="AG143" i="16"/>
  <c r="J68" i="16"/>
  <c r="N68" i="15"/>
  <c r="AB100" i="16"/>
  <c r="AI100" i="15"/>
  <c r="AB198" i="16"/>
  <c r="BP26" i="15"/>
  <c r="AI198" i="15"/>
  <c r="J44" i="16"/>
  <c r="N44" i="15"/>
  <c r="J56" i="16"/>
  <c r="N56" i="15"/>
  <c r="AD188" i="16"/>
  <c r="AE115" i="16"/>
  <c r="AJ115" i="15"/>
  <c r="AG93" i="16"/>
  <c r="J30" i="16"/>
  <c r="N30" i="15"/>
  <c r="N29" i="15" s="1"/>
  <c r="L29" i="15"/>
  <c r="AD127" i="16"/>
  <c r="AE86" i="16"/>
  <c r="AJ86" i="15"/>
  <c r="L74" i="16"/>
  <c r="AB238" i="16"/>
  <c r="AI238" i="15"/>
  <c r="J36" i="16"/>
  <c r="N36" i="15"/>
  <c r="N35" i="15" s="1"/>
  <c r="L35" i="15"/>
  <c r="AD229" i="16"/>
  <c r="AG36" i="16"/>
  <c r="AE35" i="16"/>
  <c r="AJ59" i="15"/>
  <c r="AJ58" i="15" s="1"/>
  <c r="AJ57" i="15" s="1"/>
  <c r="AE59" i="16"/>
  <c r="AG58" i="15"/>
  <c r="AG57" i="15" s="1"/>
  <c r="AJ47" i="15"/>
  <c r="AJ44" i="15" s="1"/>
  <c r="AE47" i="16"/>
  <c r="AG44" i="15"/>
  <c r="AB46" i="16"/>
  <c r="AD44" i="15"/>
  <c r="AI46" i="15"/>
  <c r="AI44" i="15" s="1"/>
  <c r="Y63" i="13"/>
  <c r="AH12" i="12"/>
  <c r="AE14" i="13"/>
  <c r="Y85" i="14"/>
  <c r="AA83" i="13"/>
  <c r="AH85" i="13"/>
  <c r="AH83" i="13" s="1"/>
  <c r="AJ202" i="13"/>
  <c r="AJ197" i="13" s="1"/>
  <c r="AE202" i="14"/>
  <c r="AG197" i="13"/>
  <c r="AE241" i="14"/>
  <c r="AJ241" i="13"/>
  <c r="AJ235" i="13" s="1"/>
  <c r="AJ234" i="13" s="1"/>
  <c r="AG235" i="13"/>
  <c r="AE212" i="14"/>
  <c r="AJ212" i="13"/>
  <c r="AJ211" i="13" s="1"/>
  <c r="AJ210" i="13" s="1"/>
  <c r="AJ209" i="13" s="1"/>
  <c r="AG211" i="13"/>
  <c r="AG210" i="13" s="1"/>
  <c r="AG209" i="13" s="1"/>
  <c r="Y61" i="15"/>
  <c r="AH61" i="14"/>
  <c r="Y37" i="14"/>
  <c r="AA35" i="13"/>
  <c r="AH37" i="13"/>
  <c r="AH35" i="13" s="1"/>
  <c r="BO8" i="12"/>
  <c r="BI8" i="12"/>
  <c r="Y27" i="14"/>
  <c r="AA20" i="13"/>
  <c r="AA16" i="13" s="1"/>
  <c r="AH27" i="13"/>
  <c r="AH20" i="13" s="1"/>
  <c r="AH16" i="13" s="1"/>
  <c r="Y71" i="14"/>
  <c r="AA69" i="13"/>
  <c r="AA65" i="13" s="1"/>
  <c r="AH71" i="13"/>
  <c r="AH69" i="13" s="1"/>
  <c r="AH65" i="13" s="1"/>
  <c r="AB167" i="14"/>
  <c r="AD157" i="13"/>
  <c r="AD155" i="13" s="1"/>
  <c r="BP19" i="13"/>
  <c r="AI167" i="13"/>
  <c r="AI157" i="13" s="1"/>
  <c r="AI155" i="13" s="1"/>
  <c r="AB39" i="14"/>
  <c r="AD35" i="13"/>
  <c r="AD14" i="13" s="1"/>
  <c r="AI39" i="13"/>
  <c r="AI35" i="13" s="1"/>
  <c r="AI14" i="13" s="1"/>
  <c r="AE23" i="14"/>
  <c r="AG20" i="13"/>
  <c r="AG16" i="13" s="1"/>
  <c r="AJ23" i="13"/>
  <c r="AJ20" i="13" s="1"/>
  <c r="AJ16" i="13" s="1"/>
  <c r="AE52" i="14"/>
  <c r="AJ52" i="13"/>
  <c r="AJ49" i="13" s="1"/>
  <c r="AJ43" i="13" s="1"/>
  <c r="AG49" i="13"/>
  <c r="AG43" i="13" s="1"/>
  <c r="AE70" i="14"/>
  <c r="AJ70" i="13"/>
  <c r="AJ69" i="13" s="1"/>
  <c r="AJ65" i="13" s="1"/>
  <c r="AG69" i="13"/>
  <c r="AG65" i="13" s="1"/>
  <c r="AB180" i="14"/>
  <c r="AD176" i="13"/>
  <c r="AI180" i="13"/>
  <c r="AI176" i="13" s="1"/>
  <c r="BD19" i="16"/>
  <c r="I104" i="16"/>
  <c r="M105" i="16"/>
  <c r="M104" i="16" s="1"/>
  <c r="BD18" i="16"/>
  <c r="I94" i="16"/>
  <c r="O404" i="21" s="1"/>
  <c r="O403" i="22" s="1"/>
  <c r="M95" i="16"/>
  <c r="M94" i="16" s="1"/>
  <c r="D18" i="20"/>
  <c r="L104" i="16"/>
  <c r="N105" i="16"/>
  <c r="N104" i="16" s="1"/>
  <c r="AB75" i="15"/>
  <c r="AD69" i="14"/>
  <c r="AD65" i="14" s="1"/>
  <c r="AI75" i="14"/>
  <c r="AI69" i="14" s="1"/>
  <c r="AI65" i="14" s="1"/>
  <c r="BP9" i="13"/>
  <c r="AB216" i="15"/>
  <c r="AI216" i="14"/>
  <c r="AI211" i="14" s="1"/>
  <c r="AI210" i="14" s="1"/>
  <c r="AI209" i="14" s="1"/>
  <c r="AD211" i="14"/>
  <c r="AD210" i="14" s="1"/>
  <c r="AD209" i="14" s="1"/>
  <c r="AR29" i="14" s="1"/>
  <c r="AE80" i="15"/>
  <c r="AJ80" i="14"/>
  <c r="G8" i="12"/>
  <c r="G126" i="12" s="1"/>
  <c r="G130" i="12" s="1"/>
  <c r="AE124" i="15"/>
  <c r="AJ124" i="14"/>
  <c r="AW23" i="13"/>
  <c r="AY23" i="13" s="1"/>
  <c r="AU23" i="13"/>
  <c r="AE161" i="15"/>
  <c r="AJ161" i="14"/>
  <c r="L85" i="16"/>
  <c r="O373" i="22" s="1"/>
  <c r="N86" i="16"/>
  <c r="N85" i="16" s="1"/>
  <c r="M21" i="12"/>
  <c r="M19" i="12" s="1"/>
  <c r="M17" i="12" s="1"/>
  <c r="M8" i="12" s="1"/>
  <c r="BD22" i="12"/>
  <c r="I24" i="13"/>
  <c r="G22" i="13"/>
  <c r="J27" i="14"/>
  <c r="N27" i="13"/>
  <c r="N25" i="13" s="1"/>
  <c r="L25" i="13"/>
  <c r="AX8" i="13"/>
  <c r="AZ8" i="13" s="1"/>
  <c r="I21" i="12"/>
  <c r="I19" i="12" s="1"/>
  <c r="I27" i="13"/>
  <c r="G25" i="13"/>
  <c r="I62" i="15"/>
  <c r="G60" i="15"/>
  <c r="L26" i="15"/>
  <c r="I80" i="16"/>
  <c r="M80" i="16" s="1"/>
  <c r="G78" i="16"/>
  <c r="I78" i="16" s="1"/>
  <c r="I74" i="15"/>
  <c r="G72" i="15"/>
  <c r="L65" i="15"/>
  <c r="J63" i="15"/>
  <c r="L71" i="15"/>
  <c r="J69" i="15"/>
  <c r="I52" i="15"/>
  <c r="G51" i="15"/>
  <c r="I68" i="15"/>
  <c r="G66" i="15"/>
  <c r="G45" i="15"/>
  <c r="I46" i="15"/>
  <c r="N22" i="13"/>
  <c r="L24" i="14"/>
  <c r="J22" i="14"/>
  <c r="J13" i="14"/>
  <c r="L10" i="13"/>
  <c r="N13" i="13"/>
  <c r="N10" i="13" s="1"/>
  <c r="AS7" i="13"/>
  <c r="AV7" i="13" s="1"/>
  <c r="BJ15" i="13"/>
  <c r="AD88" i="14"/>
  <c r="AB83" i="14"/>
  <c r="AA237" i="14"/>
  <c r="Y235" i="14"/>
  <c r="Y234" i="14" s="1"/>
  <c r="AB107" i="15"/>
  <c r="AD105" i="14"/>
  <c r="AD104" i="14" s="1"/>
  <c r="AI107" i="14"/>
  <c r="AI105" i="14" s="1"/>
  <c r="AI104" i="14" s="1"/>
  <c r="Y133" i="15"/>
  <c r="AH133" i="14"/>
  <c r="G56" i="15"/>
  <c r="M56" i="14"/>
  <c r="Y159" i="15"/>
  <c r="AA157" i="14"/>
  <c r="AA155" i="14" s="1"/>
  <c r="AH159" i="14"/>
  <c r="AH157" i="14" s="1"/>
  <c r="AH155" i="14" s="1"/>
  <c r="AJ220" i="14"/>
  <c r="AB50" i="15"/>
  <c r="AD49" i="14"/>
  <c r="AD43" i="14" s="1"/>
  <c r="AI50" i="14"/>
  <c r="AI49" i="14" s="1"/>
  <c r="AI43" i="14" s="1"/>
  <c r="AG220" i="14"/>
  <c r="M466" i="24" s="1"/>
  <c r="D126" i="16"/>
  <c r="D130" i="16" s="1"/>
  <c r="T15" i="13"/>
  <c r="AI262" i="13" s="1"/>
  <c r="G12" i="14"/>
  <c r="M12" i="13"/>
  <c r="I10" i="13"/>
  <c r="AZ16" i="12"/>
  <c r="AW17" i="12"/>
  <c r="AX17" i="12"/>
  <c r="AE227" i="15"/>
  <c r="AG228" i="15"/>
  <c r="AJ186" i="14"/>
  <c r="AE186" i="15"/>
  <c r="AG188" i="15"/>
  <c r="I30" i="14"/>
  <c r="G29" i="14"/>
  <c r="AG236" i="15"/>
  <c r="N497" i="24" s="1"/>
  <c r="AG223" i="15"/>
  <c r="AE222" i="15"/>
  <c r="AJ181" i="14"/>
  <c r="AE181" i="15"/>
  <c r="I23" i="14"/>
  <c r="AE198" i="15"/>
  <c r="AJ198" i="14"/>
  <c r="AZ13" i="13"/>
  <c r="L128" i="13" l="1"/>
  <c r="O31" i="23"/>
  <c r="BD21" i="13"/>
  <c r="BP20" i="13"/>
  <c r="L193" i="23"/>
  <c r="L186" i="24" s="1"/>
  <c r="I128" i="13"/>
  <c r="AR14" i="12"/>
  <c r="AU14" i="12" s="1"/>
  <c r="AR31" i="11"/>
  <c r="AR32" i="11" s="1"/>
  <c r="AV35" i="11" s="1"/>
  <c r="AH10" i="12"/>
  <c r="AH8" i="12" s="1"/>
  <c r="AH260" i="12" s="1"/>
  <c r="AH264" i="12" s="1"/>
  <c r="AD206" i="14"/>
  <c r="AB205" i="14"/>
  <c r="AI196" i="13"/>
  <c r="AI195" i="13" s="1"/>
  <c r="AI193" i="13" s="1"/>
  <c r="AR28" i="12"/>
  <c r="AD193" i="12"/>
  <c r="L289" i="23"/>
  <c r="L279" i="24" s="1"/>
  <c r="AD196" i="13"/>
  <c r="AD199" i="14"/>
  <c r="AB197" i="14"/>
  <c r="Y260" i="12"/>
  <c r="Y264" i="12" s="1"/>
  <c r="Y258" i="12"/>
  <c r="Y110" i="13"/>
  <c r="AF262" i="13"/>
  <c r="AF260" i="13" s="1"/>
  <c r="AF264" i="13" s="1"/>
  <c r="AC262" i="13"/>
  <c r="AC260" i="13" s="1"/>
  <c r="AC264" i="13" s="1"/>
  <c r="U262" i="13"/>
  <c r="U260" i="13" s="1"/>
  <c r="U264" i="13" s="1"/>
  <c r="Z262" i="13"/>
  <c r="Z260" i="13" s="1"/>
  <c r="Z264" i="13" s="1"/>
  <c r="V262" i="13"/>
  <c r="V260" i="13" s="1"/>
  <c r="V264" i="13" s="1"/>
  <c r="W262" i="13"/>
  <c r="W260" i="13" s="1"/>
  <c r="W264" i="13" s="1"/>
  <c r="X262" i="13"/>
  <c r="X260" i="13" s="1"/>
  <c r="X264" i="13" s="1"/>
  <c r="Y262" i="13"/>
  <c r="AE262" i="13"/>
  <c r="AA262" i="13"/>
  <c r="AG262" i="13"/>
  <c r="AH262" i="13"/>
  <c r="AJ262" i="13"/>
  <c r="AB262" i="13"/>
  <c r="AD262" i="13"/>
  <c r="AV26" i="12"/>
  <c r="AH112" i="13"/>
  <c r="AI102" i="16"/>
  <c r="AJ102" i="16"/>
  <c r="AH102" i="16"/>
  <c r="Y1" i="11"/>
  <c r="J33" i="23"/>
  <c r="J31" i="24" s="1"/>
  <c r="AG8" i="11"/>
  <c r="AG260" i="11" s="1"/>
  <c r="AG264" i="11" s="1"/>
  <c r="AH196" i="13"/>
  <c r="AH195" i="13" s="1"/>
  <c r="AH193" i="13" s="1"/>
  <c r="AS14" i="12"/>
  <c r="AS17" i="12" s="1"/>
  <c r="AA117" i="14"/>
  <c r="Y114" i="14"/>
  <c r="AA206" i="14"/>
  <c r="Y205" i="14"/>
  <c r="AA199" i="14"/>
  <c r="Y197" i="14"/>
  <c r="AR10" i="14"/>
  <c r="AU10" i="14" s="1"/>
  <c r="M156" i="21"/>
  <c r="M155" i="22" s="1"/>
  <c r="BO20" i="14"/>
  <c r="M192" i="23"/>
  <c r="AS10" i="13"/>
  <c r="AV10" i="13" s="1"/>
  <c r="L156" i="22"/>
  <c r="N78" i="16"/>
  <c r="O342" i="22"/>
  <c r="AA196" i="13"/>
  <c r="L288" i="23"/>
  <c r="M78" i="16"/>
  <c r="O342" i="21"/>
  <c r="O341" i="22" s="1"/>
  <c r="AS8" i="13"/>
  <c r="AV8" i="13" s="1"/>
  <c r="L94" i="22"/>
  <c r="M218" i="24"/>
  <c r="AE148" i="15"/>
  <c r="AJ148" i="14"/>
  <c r="AJ147" i="14" s="1"/>
  <c r="AG147" i="14"/>
  <c r="AA217" i="14"/>
  <c r="Y211" i="14"/>
  <c r="Y210" i="14" s="1"/>
  <c r="Y209" i="14" s="1"/>
  <c r="AF258" i="12"/>
  <c r="AX28" i="12"/>
  <c r="AZ28" i="12" s="1"/>
  <c r="AD260" i="11"/>
  <c r="AD264" i="11" s="1"/>
  <c r="BN7" i="16"/>
  <c r="BN32" i="16" s="1"/>
  <c r="AU26" i="12"/>
  <c r="AD10" i="12"/>
  <c r="AD8" i="12" s="1"/>
  <c r="L17" i="12"/>
  <c r="L8" i="12" s="1"/>
  <c r="AU27" i="12"/>
  <c r="BJ7" i="12"/>
  <c r="BJ16" i="12" s="1"/>
  <c r="AA10" i="12"/>
  <c r="AA8" i="12" s="1"/>
  <c r="AG196" i="13"/>
  <c r="AG195" i="13" s="1"/>
  <c r="AS28" i="13" s="1"/>
  <c r="BI7" i="12"/>
  <c r="BI16" i="12" s="1"/>
  <c r="AJ196" i="13"/>
  <c r="AJ195" i="13" s="1"/>
  <c r="AJ193" i="13" s="1"/>
  <c r="AB117" i="15"/>
  <c r="AD114" i="14"/>
  <c r="AI117" i="14"/>
  <c r="AI114" i="14" s="1"/>
  <c r="AG206" i="14"/>
  <c r="M404" i="24" s="1"/>
  <c r="AE205" i="14"/>
  <c r="AB236" i="15"/>
  <c r="AI236" i="14"/>
  <c r="AI235" i="14" s="1"/>
  <c r="AI234" i="14" s="1"/>
  <c r="AD235" i="14"/>
  <c r="AD234" i="14" s="1"/>
  <c r="M28" i="13"/>
  <c r="AB110" i="13"/>
  <c r="AB10" i="13" s="1"/>
  <c r="AB8" i="13" s="1"/>
  <c r="BO7" i="12"/>
  <c r="BO32" i="12" s="1"/>
  <c r="BP8" i="12"/>
  <c r="BP7" i="12" s="1"/>
  <c r="BP32" i="12" s="1"/>
  <c r="I28" i="13"/>
  <c r="AR9" i="13" s="1"/>
  <c r="AU9" i="13" s="1"/>
  <c r="J21" i="13"/>
  <c r="J19" i="13" s="1"/>
  <c r="J17" i="13" s="1"/>
  <c r="J8" i="13" s="1"/>
  <c r="J126" i="13" s="1"/>
  <c r="J130" i="13" s="1"/>
  <c r="AI258" i="12"/>
  <c r="AI145" i="13"/>
  <c r="AI260" i="12"/>
  <c r="AI264" i="12" s="1"/>
  <c r="AB173" i="14"/>
  <c r="AD172" i="13"/>
  <c r="AD170" i="13" s="1"/>
  <c r="L257" i="23" s="1"/>
  <c r="L248" i="24" s="1"/>
  <c r="AI173" i="13"/>
  <c r="AI172" i="13" s="1"/>
  <c r="AI170" i="13" s="1"/>
  <c r="I37" i="14"/>
  <c r="G35" i="14"/>
  <c r="L32" i="13"/>
  <c r="L28" i="13" s="1"/>
  <c r="AX9" i="13"/>
  <c r="AZ9" i="13" s="1"/>
  <c r="J33" i="14"/>
  <c r="N33" i="13"/>
  <c r="N32" i="13" s="1"/>
  <c r="N28" i="13" s="1"/>
  <c r="J83" i="14"/>
  <c r="N83" i="13"/>
  <c r="N81" i="13" s="1"/>
  <c r="L81" i="13"/>
  <c r="AX14" i="13" s="1"/>
  <c r="AZ14" i="13" s="1"/>
  <c r="Y60" i="14"/>
  <c r="AA58" i="13"/>
  <c r="AA57" i="13" s="1"/>
  <c r="BO13" i="13" s="1"/>
  <c r="AH60" i="13"/>
  <c r="AH58" i="13" s="1"/>
  <c r="AH57" i="13" s="1"/>
  <c r="AH14" i="13" s="1"/>
  <c r="N53" i="14"/>
  <c r="N51" i="14" s="1"/>
  <c r="L51" i="14"/>
  <c r="J53" i="15"/>
  <c r="J55" i="15"/>
  <c r="N55" i="14"/>
  <c r="N54" i="14" s="1"/>
  <c r="L54" i="14"/>
  <c r="AE142" i="16"/>
  <c r="AJ142" i="15"/>
  <c r="AJ141" i="15" s="1"/>
  <c r="AG141" i="15"/>
  <c r="N187" i="24" s="1"/>
  <c r="AB124" i="14"/>
  <c r="AI124" i="13"/>
  <c r="AI123" i="13" s="1"/>
  <c r="AI112" i="13" s="1"/>
  <c r="AD123" i="13"/>
  <c r="AD142" i="14"/>
  <c r="AB141" i="14"/>
  <c r="J77" i="14"/>
  <c r="L75" i="13"/>
  <c r="L311" i="22" s="1"/>
  <c r="N77" i="13"/>
  <c r="N75" i="13" s="1"/>
  <c r="L67" i="14"/>
  <c r="J66" i="14"/>
  <c r="AB97" i="14"/>
  <c r="AI97" i="13"/>
  <c r="AI96" i="13" s="1"/>
  <c r="AI90" i="13" s="1"/>
  <c r="AI63" i="13" s="1"/>
  <c r="AI12" i="13" s="1"/>
  <c r="AD96" i="13"/>
  <c r="AD90" i="13" s="1"/>
  <c r="AW25" i="12"/>
  <c r="AY25" i="12" s="1"/>
  <c r="AU25" i="12"/>
  <c r="J59" i="14"/>
  <c r="L57" i="13"/>
  <c r="N59" i="13"/>
  <c r="N57" i="13" s="1"/>
  <c r="AD228" i="15"/>
  <c r="AB227" i="15"/>
  <c r="AB220" i="15" s="1"/>
  <c r="AA126" i="14"/>
  <c r="Y123" i="14"/>
  <c r="Y112" i="14" s="1"/>
  <c r="L73" i="14"/>
  <c r="J72" i="14"/>
  <c r="N47" i="13"/>
  <c r="L45" i="13"/>
  <c r="J47" i="14"/>
  <c r="J49" i="14"/>
  <c r="N49" i="13"/>
  <c r="N48" i="13" s="1"/>
  <c r="L48" i="13"/>
  <c r="J61" i="14"/>
  <c r="N61" i="13"/>
  <c r="N60" i="13" s="1"/>
  <c r="L60" i="13"/>
  <c r="L187" i="22" s="1"/>
  <c r="AD150" i="14"/>
  <c r="AB149" i="14"/>
  <c r="AB147" i="14" s="1"/>
  <c r="L43" i="14"/>
  <c r="J42" i="14"/>
  <c r="BO17" i="13"/>
  <c r="AA112" i="13"/>
  <c r="AD190" i="14"/>
  <c r="AB187" i="14"/>
  <c r="AB185" i="14" s="1"/>
  <c r="AA106" i="14"/>
  <c r="Y105" i="14"/>
  <c r="Y104" i="14" s="1"/>
  <c r="AA178" i="15"/>
  <c r="Y176" i="15"/>
  <c r="Y99" i="15"/>
  <c r="AH99" i="14"/>
  <c r="AH96" i="14" s="1"/>
  <c r="AH90" i="14" s="1"/>
  <c r="AA96" i="14"/>
  <c r="AA90" i="14" s="1"/>
  <c r="L50" i="15"/>
  <c r="I82" i="15"/>
  <c r="G81" i="15"/>
  <c r="I33" i="14"/>
  <c r="BD13" i="14" s="1"/>
  <c r="G32" i="14"/>
  <c r="AA212" i="15"/>
  <c r="AA172" i="13"/>
  <c r="AA170" i="13" s="1"/>
  <c r="Y173" i="14"/>
  <c r="AH173" i="13"/>
  <c r="AH172" i="13" s="1"/>
  <c r="AH170" i="13" s="1"/>
  <c r="Y45" i="15"/>
  <c r="AH45" i="14"/>
  <c r="AH44" i="14" s="1"/>
  <c r="AH43" i="14" s="1"/>
  <c r="AA44" i="14"/>
  <c r="AA43" i="14" s="1"/>
  <c r="Y116" i="16"/>
  <c r="AH116" i="15"/>
  <c r="M76" i="16"/>
  <c r="I64" i="16"/>
  <c r="G63" i="16"/>
  <c r="I77" i="15"/>
  <c r="G75" i="15"/>
  <c r="L62" i="15"/>
  <c r="G69" i="16"/>
  <c r="I70" i="16"/>
  <c r="I58" i="14"/>
  <c r="G57" i="14"/>
  <c r="Y230" i="15"/>
  <c r="AH230" i="14"/>
  <c r="AH227" i="14" s="1"/>
  <c r="AH220" i="14" s="1"/>
  <c r="AA227" i="14"/>
  <c r="AA220" i="14" s="1"/>
  <c r="Y150" i="14"/>
  <c r="AA149" i="13"/>
  <c r="AA147" i="13" s="1"/>
  <c r="AH150" i="13"/>
  <c r="AH149" i="13" s="1"/>
  <c r="AH147" i="13" s="1"/>
  <c r="AH145" i="13" s="1"/>
  <c r="AX24" i="13"/>
  <c r="AZ24" i="13" s="1"/>
  <c r="AV24" i="13"/>
  <c r="AW30" i="12"/>
  <c r="AY30" i="12" s="1"/>
  <c r="AU30" i="12"/>
  <c r="AX30" i="12"/>
  <c r="AZ30" i="12" s="1"/>
  <c r="AV30" i="12"/>
  <c r="AJ8" i="12"/>
  <c r="AJ260" i="12" s="1"/>
  <c r="AJ264" i="12" s="1"/>
  <c r="AA223" i="15"/>
  <c r="Y222" i="15"/>
  <c r="AA143" i="15"/>
  <c r="Y141" i="15"/>
  <c r="AE173" i="16"/>
  <c r="AJ173" i="15"/>
  <c r="AJ172" i="15" s="1"/>
  <c r="AG172" i="15"/>
  <c r="AA93" i="15"/>
  <c r="Y91" i="15"/>
  <c r="G48" i="15"/>
  <c r="I50" i="15"/>
  <c r="AA188" i="15"/>
  <c r="Y187" i="15"/>
  <c r="Y185" i="15" s="1"/>
  <c r="AA52" i="15"/>
  <c r="Y49" i="15"/>
  <c r="I44" i="15"/>
  <c r="G42" i="15"/>
  <c r="AE90" i="13"/>
  <c r="AE63" i="13" s="1"/>
  <c r="AE12" i="13" s="1"/>
  <c r="AE10" i="13" s="1"/>
  <c r="AE8" i="13" s="1"/>
  <c r="AG116" i="14"/>
  <c r="M94" i="24" s="1"/>
  <c r="AE114" i="14"/>
  <c r="P10" i="18"/>
  <c r="F10" i="18"/>
  <c r="K10" i="18"/>
  <c r="AE126" i="14"/>
  <c r="AJ126" i="13"/>
  <c r="AJ123" i="13" s="1"/>
  <c r="AJ112" i="13" s="1"/>
  <c r="AJ110" i="13" s="1"/>
  <c r="AG123" i="13"/>
  <c r="AG160" i="14"/>
  <c r="AE157" i="14"/>
  <c r="AE155" i="14" s="1"/>
  <c r="AE145" i="14" s="1"/>
  <c r="AE99" i="14"/>
  <c r="AJ99" i="13"/>
  <c r="AJ96" i="13" s="1"/>
  <c r="AG96" i="13"/>
  <c r="AE178" i="14"/>
  <c r="AJ178" i="13"/>
  <c r="AJ176" i="13" s="1"/>
  <c r="AJ170" i="13" s="1"/>
  <c r="AG176" i="13"/>
  <c r="AG170" i="13" s="1"/>
  <c r="AE94" i="14"/>
  <c r="AJ94" i="13"/>
  <c r="AJ91" i="13" s="1"/>
  <c r="AG91" i="13"/>
  <c r="AG106" i="14"/>
  <c r="AE105" i="14"/>
  <c r="AE104" i="14" s="1"/>
  <c r="F8" i="16"/>
  <c r="X258" i="16"/>
  <c r="AG63" i="12"/>
  <c r="AG12" i="12" s="1"/>
  <c r="AS25" i="12"/>
  <c r="AG189" i="14"/>
  <c r="AE187" i="14"/>
  <c r="AE185" i="14" s="1"/>
  <c r="AG87" i="14"/>
  <c r="AE83" i="14"/>
  <c r="AG234" i="13"/>
  <c r="AD243" i="13"/>
  <c r="AD232" i="13" s="1"/>
  <c r="AI244" i="13"/>
  <c r="AI243" i="13" s="1"/>
  <c r="AI232" i="13" s="1"/>
  <c r="AB244" i="14"/>
  <c r="I55" i="14"/>
  <c r="G54" i="14"/>
  <c r="AE244" i="14"/>
  <c r="AJ244" i="13"/>
  <c r="AJ243" i="13" s="1"/>
  <c r="AJ232" i="13" s="1"/>
  <c r="AG243" i="13"/>
  <c r="AS29" i="13"/>
  <c r="AX29" i="13" s="1"/>
  <c r="AZ29" i="13" s="1"/>
  <c r="Y244" i="14"/>
  <c r="AA243" i="13"/>
  <c r="AA232" i="13" s="1"/>
  <c r="BO29" i="13" s="1"/>
  <c r="BI13" i="13" s="1"/>
  <c r="AH244" i="13"/>
  <c r="AH243" i="13" s="1"/>
  <c r="AH232" i="13" s="1"/>
  <c r="AE258" i="12"/>
  <c r="I17" i="12"/>
  <c r="AD238" i="16"/>
  <c r="AI127" i="16"/>
  <c r="AG115" i="16"/>
  <c r="AD100" i="16"/>
  <c r="AG152" i="16"/>
  <c r="AE149" i="16"/>
  <c r="AG98" i="16"/>
  <c r="AD223" i="16"/>
  <c r="AB222" i="16"/>
  <c r="AD46" i="16"/>
  <c r="AB44" i="16"/>
  <c r="AJ36" i="16"/>
  <c r="AJ35" i="16" s="1"/>
  <c r="AG35" i="16"/>
  <c r="L36" i="16"/>
  <c r="J35" i="16"/>
  <c r="AJ93" i="16"/>
  <c r="L56" i="16"/>
  <c r="L44" i="16"/>
  <c r="AD198" i="16"/>
  <c r="AG59" i="16"/>
  <c r="AE58" i="16"/>
  <c r="AE57" i="16" s="1"/>
  <c r="AI229" i="16"/>
  <c r="AG86" i="16"/>
  <c r="AD22" i="16"/>
  <c r="AB20" i="16"/>
  <c r="AB16" i="16" s="1"/>
  <c r="AA63" i="13"/>
  <c r="AG47" i="16"/>
  <c r="AE44" i="16"/>
  <c r="N74" i="16"/>
  <c r="L30" i="16"/>
  <c r="J29" i="16"/>
  <c r="AI188" i="16"/>
  <c r="L68" i="16"/>
  <c r="AJ143" i="16"/>
  <c r="AD92" i="16"/>
  <c r="AB91" i="16"/>
  <c r="AH63" i="13"/>
  <c r="Y12" i="13"/>
  <c r="AR24" i="13"/>
  <c r="AW24" i="13" s="1"/>
  <c r="AY24" i="13" s="1"/>
  <c r="BP14" i="13"/>
  <c r="BO14" i="13"/>
  <c r="BI9" i="13" s="1"/>
  <c r="AA61" i="15"/>
  <c r="AG202" i="14"/>
  <c r="AE197" i="14"/>
  <c r="AA85" i="14"/>
  <c r="Y83" i="14"/>
  <c r="AG241" i="14"/>
  <c r="AE235" i="14"/>
  <c r="AE234" i="14" s="1"/>
  <c r="AJ14" i="13"/>
  <c r="AE211" i="14"/>
  <c r="AE210" i="14" s="1"/>
  <c r="AE209" i="14" s="1"/>
  <c r="AG212" i="14"/>
  <c r="AA37" i="14"/>
  <c r="Y35" i="14"/>
  <c r="AG52" i="14"/>
  <c r="AE49" i="14"/>
  <c r="AE43" i="14" s="1"/>
  <c r="AD167" i="14"/>
  <c r="AB157" i="14"/>
  <c r="AB155" i="14" s="1"/>
  <c r="AA27" i="14"/>
  <c r="Y20" i="14"/>
  <c r="Y16" i="14" s="1"/>
  <c r="AG70" i="14"/>
  <c r="AE69" i="14"/>
  <c r="AE65" i="14" s="1"/>
  <c r="AA71" i="14"/>
  <c r="Y69" i="14"/>
  <c r="Y65" i="14" s="1"/>
  <c r="G21" i="13"/>
  <c r="G19" i="13" s="1"/>
  <c r="G17" i="13" s="1"/>
  <c r="AD180" i="14"/>
  <c r="AB176" i="14"/>
  <c r="AG14" i="13"/>
  <c r="AS23" i="13"/>
  <c r="AD39" i="14"/>
  <c r="AB35" i="14"/>
  <c r="AB14" i="14" s="1"/>
  <c r="AG23" i="14"/>
  <c r="AE20" i="14"/>
  <c r="AE16" i="14" s="1"/>
  <c r="AD145" i="13"/>
  <c r="BO12" i="13"/>
  <c r="AR16" i="13"/>
  <c r="AW16" i="13" s="1"/>
  <c r="AY16" i="13" s="1"/>
  <c r="AS16" i="13"/>
  <c r="AX16" i="13" s="1"/>
  <c r="AG124" i="15"/>
  <c r="AD216" i="15"/>
  <c r="AB211" i="15"/>
  <c r="AB210" i="15" s="1"/>
  <c r="AB209" i="15" s="1"/>
  <c r="AG161" i="15"/>
  <c r="AG80" i="15"/>
  <c r="AR23" i="14"/>
  <c r="BP12" i="14"/>
  <c r="BP9" i="14" s="1"/>
  <c r="AW29" i="14"/>
  <c r="AY29" i="14" s="1"/>
  <c r="BP27" i="14"/>
  <c r="AD75" i="15"/>
  <c r="AB69" i="15"/>
  <c r="AB65" i="15" s="1"/>
  <c r="G24" i="14"/>
  <c r="M24" i="13"/>
  <c r="AW7" i="13"/>
  <c r="AY7" i="13" s="1"/>
  <c r="I22" i="13"/>
  <c r="L27" i="14"/>
  <c r="J25" i="14"/>
  <c r="G27" i="14"/>
  <c r="I25" i="13"/>
  <c r="AW8" i="13"/>
  <c r="AY8" i="13" s="1"/>
  <c r="M27" i="13"/>
  <c r="M25" i="13" s="1"/>
  <c r="BD15" i="15"/>
  <c r="G46" i="16"/>
  <c r="I45" i="15"/>
  <c r="M46" i="15"/>
  <c r="M45" i="15" s="1"/>
  <c r="G68" i="16"/>
  <c r="I66" i="15"/>
  <c r="M68" i="15"/>
  <c r="M66" i="15" s="1"/>
  <c r="J71" i="16"/>
  <c r="L69" i="15"/>
  <c r="M249" i="22" s="1"/>
  <c r="N71" i="15"/>
  <c r="N69" i="15" s="1"/>
  <c r="G74" i="16"/>
  <c r="I72" i="15"/>
  <c r="N280" i="21" s="1"/>
  <c r="N279" i="22" s="1"/>
  <c r="M74" i="15"/>
  <c r="M72" i="15" s="1"/>
  <c r="J26" i="16"/>
  <c r="N26" i="15"/>
  <c r="M52" i="15"/>
  <c r="M51" i="15" s="1"/>
  <c r="G52" i="16"/>
  <c r="I51" i="15"/>
  <c r="J65" i="16"/>
  <c r="L63" i="15"/>
  <c r="N218" i="22" s="1"/>
  <c r="N65" i="15"/>
  <c r="N63" i="15" s="1"/>
  <c r="G62" i="16"/>
  <c r="I60" i="15"/>
  <c r="N187" i="21" s="1"/>
  <c r="N186" i="22" s="1"/>
  <c r="M62" i="15"/>
  <c r="M60" i="15" s="1"/>
  <c r="M10" i="13"/>
  <c r="J10" i="14"/>
  <c r="L13" i="14"/>
  <c r="J24" i="15"/>
  <c r="L22" i="14"/>
  <c r="M63" i="22" s="1"/>
  <c r="AX7" i="14"/>
  <c r="AZ7" i="14" s="1"/>
  <c r="N24" i="14"/>
  <c r="AB88" i="15"/>
  <c r="BP31" i="14"/>
  <c r="BJ15" i="14" s="1"/>
  <c r="AI88" i="14"/>
  <c r="AD83" i="14"/>
  <c r="Y237" i="15"/>
  <c r="AA235" i="14"/>
  <c r="AH237" i="14"/>
  <c r="AH235" i="14" s="1"/>
  <c r="AH234" i="14" s="1"/>
  <c r="AE220" i="15"/>
  <c r="I56" i="15"/>
  <c r="AD50" i="15"/>
  <c r="AB49" i="15"/>
  <c r="AB43" i="15" s="1"/>
  <c r="AA159" i="15"/>
  <c r="Y157" i="15"/>
  <c r="Y155" i="15" s="1"/>
  <c r="AD107" i="15"/>
  <c r="AB105" i="15"/>
  <c r="AB104" i="15" s="1"/>
  <c r="AA133" i="15"/>
  <c r="T15" i="14"/>
  <c r="AD262" i="14" s="1"/>
  <c r="BD7" i="13"/>
  <c r="I12" i="14"/>
  <c r="G10" i="14"/>
  <c r="AG181" i="15"/>
  <c r="AE236" i="16"/>
  <c r="AJ236" i="15"/>
  <c r="G30" i="15"/>
  <c r="I29" i="14"/>
  <c r="M30" i="14"/>
  <c r="M29" i="14" s="1"/>
  <c r="AX13" i="14"/>
  <c r="AS13" i="14"/>
  <c r="AV13" i="14" s="1"/>
  <c r="AE188" i="16"/>
  <c r="AJ188" i="15"/>
  <c r="AG227" i="15"/>
  <c r="AE228" i="16"/>
  <c r="AJ228" i="15"/>
  <c r="AJ227" i="15" s="1"/>
  <c r="AG198" i="15"/>
  <c r="N280" i="24" s="1"/>
  <c r="AG186" i="15"/>
  <c r="G23" i="15"/>
  <c r="BD12" i="14"/>
  <c r="M23" i="14"/>
  <c r="AJ223" i="15"/>
  <c r="AJ222" i="15" s="1"/>
  <c r="AE223" i="16"/>
  <c r="AG222" i="15"/>
  <c r="AR17" i="12" l="1"/>
  <c r="AU35" i="11"/>
  <c r="AB196" i="14"/>
  <c r="AB195" i="14" s="1"/>
  <c r="AB193" i="14" s="1"/>
  <c r="AH258" i="12"/>
  <c r="Y10" i="13"/>
  <c r="Y8" i="13" s="1"/>
  <c r="Y260" i="13" s="1"/>
  <c r="Y264" i="13" s="1"/>
  <c r="AC1" i="11"/>
  <c r="M417" i="23"/>
  <c r="M403" i="24" s="1"/>
  <c r="AI206" i="14"/>
  <c r="AI205" i="14" s="1"/>
  <c r="AD205" i="14"/>
  <c r="AB206" i="15"/>
  <c r="M321" i="23"/>
  <c r="M310" i="24" s="1"/>
  <c r="AI199" i="14"/>
  <c r="AI197" i="14" s="1"/>
  <c r="AB199" i="15"/>
  <c r="AD197" i="14"/>
  <c r="AD195" i="13"/>
  <c r="BP28" i="13"/>
  <c r="BP25" i="13" s="1"/>
  <c r="BJ12" i="13" s="1"/>
  <c r="AW28" i="12"/>
  <c r="AY28" i="12" s="1"/>
  <c r="AU28" i="12"/>
  <c r="AF262" i="14"/>
  <c r="AF260" i="14" s="1"/>
  <c r="AF264" i="14" s="1"/>
  <c r="U262" i="14"/>
  <c r="U260" i="14" s="1"/>
  <c r="U264" i="14" s="1"/>
  <c r="AC262" i="14"/>
  <c r="AC260" i="14" s="1"/>
  <c r="AC264" i="14" s="1"/>
  <c r="Z262" i="14"/>
  <c r="Z260" i="14" s="1"/>
  <c r="Z264" i="14" s="1"/>
  <c r="V262" i="14"/>
  <c r="V260" i="14" s="1"/>
  <c r="V264" i="14" s="1"/>
  <c r="W262" i="14"/>
  <c r="W260" i="14" s="1"/>
  <c r="W264" i="14" s="1"/>
  <c r="X262" i="14"/>
  <c r="X260" i="14" s="1"/>
  <c r="X264" i="14" s="1"/>
  <c r="AE262" i="14"/>
  <c r="Y262" i="14"/>
  <c r="AG262" i="14"/>
  <c r="AA262" i="14"/>
  <c r="AH262" i="14"/>
  <c r="AB262" i="14"/>
  <c r="AI83" i="14"/>
  <c r="AI262" i="14"/>
  <c r="AH110" i="13"/>
  <c r="AD112" i="13"/>
  <c r="AD110" i="13" s="1"/>
  <c r="AR26" i="13" s="1"/>
  <c r="AU26" i="13" s="1"/>
  <c r="L161" i="23"/>
  <c r="L155" i="24" s="1"/>
  <c r="J32" i="24"/>
  <c r="AD260" i="12"/>
  <c r="AD264" i="12" s="1"/>
  <c r="K33" i="23"/>
  <c r="K31" i="24" s="1"/>
  <c r="AV14" i="12"/>
  <c r="M22" i="13"/>
  <c r="M21" i="13" s="1"/>
  <c r="M19" i="13" s="1"/>
  <c r="M17" i="13" s="1"/>
  <c r="AE258" i="13" s="1"/>
  <c r="M128" i="13"/>
  <c r="AG10" i="12"/>
  <c r="AG8" i="12" s="1"/>
  <c r="K32" i="24" s="1"/>
  <c r="K63" i="24"/>
  <c r="AS27" i="13"/>
  <c r="AV27" i="13" s="1"/>
  <c r="L249" i="24"/>
  <c r="AG112" i="13"/>
  <c r="AG110" i="13" s="1"/>
  <c r="AS26" i="13" s="1"/>
  <c r="AX26" i="13" s="1"/>
  <c r="AZ26" i="13" s="1"/>
  <c r="L156" i="24"/>
  <c r="BO24" i="13"/>
  <c r="BO22" i="13" s="1"/>
  <c r="BI11" i="13" s="1"/>
  <c r="L256" i="23"/>
  <c r="Y206" i="15"/>
  <c r="M416" i="23"/>
  <c r="AA205" i="14"/>
  <c r="AH206" i="14"/>
  <c r="AH205" i="14" s="1"/>
  <c r="BO30" i="14"/>
  <c r="BI14" i="14" s="1"/>
  <c r="M479" i="23"/>
  <c r="M465" i="24" s="1"/>
  <c r="N45" i="13"/>
  <c r="N21" i="13" s="1"/>
  <c r="N19" i="13" s="1"/>
  <c r="N17" i="13" s="1"/>
  <c r="N8" i="13" s="1"/>
  <c r="N128" i="13"/>
  <c r="AG148" i="15"/>
  <c r="AE147" i="15"/>
  <c r="BO28" i="13"/>
  <c r="BO25" i="13" s="1"/>
  <c r="BI12" i="13" s="1"/>
  <c r="AA195" i="13"/>
  <c r="AA193" i="13" s="1"/>
  <c r="Y196" i="14"/>
  <c r="Y195" i="14" s="1"/>
  <c r="Y193" i="14" s="1"/>
  <c r="AR8" i="13"/>
  <c r="AU8" i="13" s="1"/>
  <c r="L94" i="21"/>
  <c r="L93" i="22" s="1"/>
  <c r="AR7" i="13"/>
  <c r="AU7" i="13" s="1"/>
  <c r="L63" i="21"/>
  <c r="L62" i="22" s="1"/>
  <c r="G128" i="14"/>
  <c r="D31" i="21"/>
  <c r="E31" i="21" s="1"/>
  <c r="F31" i="21" s="1"/>
  <c r="G31" i="21" s="1"/>
  <c r="H31" i="21" s="1"/>
  <c r="I31" i="21" s="1"/>
  <c r="J31" i="21" s="1"/>
  <c r="K31" i="21" s="1"/>
  <c r="L31" i="21" s="1"/>
  <c r="M31" i="21" s="1"/>
  <c r="N31" i="21" s="1"/>
  <c r="O31" i="21" s="1"/>
  <c r="L126" i="12"/>
  <c r="L130" i="12" s="1"/>
  <c r="K32" i="22"/>
  <c r="Y217" i="15"/>
  <c r="M448" i="23"/>
  <c r="M434" i="24" s="1"/>
  <c r="AH217" i="14"/>
  <c r="AH211" i="14" s="1"/>
  <c r="AH210" i="14" s="1"/>
  <c r="AH209" i="14" s="1"/>
  <c r="AA211" i="14"/>
  <c r="AA210" i="14" s="1"/>
  <c r="AA209" i="14" s="1"/>
  <c r="BO27" i="14" s="1"/>
  <c r="Y199" i="15"/>
  <c r="M320" i="23"/>
  <c r="AH199" i="14"/>
  <c r="AH197" i="14" s="1"/>
  <c r="AA197" i="14"/>
  <c r="M128" i="23"/>
  <c r="Y117" i="15"/>
  <c r="AH117" i="14"/>
  <c r="AH114" i="14" s="1"/>
  <c r="AA114" i="14"/>
  <c r="AA260" i="12"/>
  <c r="AA264" i="12" s="1"/>
  <c r="K32" i="23"/>
  <c r="G28" i="14"/>
  <c r="AW9" i="14"/>
  <c r="AY9" i="14" s="1"/>
  <c r="Y1" i="12"/>
  <c r="AD258" i="12"/>
  <c r="BP33" i="12" s="1"/>
  <c r="AG193" i="13"/>
  <c r="U1" i="12"/>
  <c r="AE196" i="14"/>
  <c r="AE195" i="14" s="1"/>
  <c r="AE193" i="14" s="1"/>
  <c r="AI110" i="13"/>
  <c r="AI10" i="13" s="1"/>
  <c r="AI258" i="13" s="1"/>
  <c r="BP17" i="13"/>
  <c r="BP15" i="13" s="1"/>
  <c r="AE206" i="15"/>
  <c r="AG205" i="14"/>
  <c r="AJ206" i="14"/>
  <c r="AJ205" i="14" s="1"/>
  <c r="AD236" i="15"/>
  <c r="N511" i="23" s="1"/>
  <c r="N496" i="24" s="1"/>
  <c r="AB235" i="15"/>
  <c r="AB234" i="15" s="1"/>
  <c r="AB114" i="15"/>
  <c r="AD117" i="15"/>
  <c r="N129" i="23" s="1"/>
  <c r="N124" i="24" s="1"/>
  <c r="L21" i="13"/>
  <c r="L19" i="13" s="1"/>
  <c r="L17" i="13" s="1"/>
  <c r="L8" i="13" s="1"/>
  <c r="AV16" i="13"/>
  <c r="AA14" i="13"/>
  <c r="AA12" i="13" s="1"/>
  <c r="L64" i="23" s="1"/>
  <c r="AB258" i="13"/>
  <c r="AB145" i="14"/>
  <c r="AR27" i="13"/>
  <c r="AU27" i="13" s="1"/>
  <c r="BP24" i="13"/>
  <c r="BP22" i="13" s="1"/>
  <c r="BJ11" i="13" s="1"/>
  <c r="L49" i="14"/>
  <c r="J48" i="14"/>
  <c r="J57" i="14"/>
  <c r="L59" i="14"/>
  <c r="AD97" i="14"/>
  <c r="AB96" i="14"/>
  <c r="AB90" i="14" s="1"/>
  <c r="AB63" i="14" s="1"/>
  <c r="AB12" i="14" s="1"/>
  <c r="AB142" i="15"/>
  <c r="AD141" i="14"/>
  <c r="AI142" i="14"/>
  <c r="AI141" i="14" s="1"/>
  <c r="AB190" i="15"/>
  <c r="AI190" i="14"/>
  <c r="AI187" i="14" s="1"/>
  <c r="AI185" i="14" s="1"/>
  <c r="AD187" i="14"/>
  <c r="AD185" i="14" s="1"/>
  <c r="J43" i="15"/>
  <c r="N43" i="14"/>
  <c r="N42" i="14" s="1"/>
  <c r="L42" i="14"/>
  <c r="AX10" i="14"/>
  <c r="AZ10" i="14" s="1"/>
  <c r="L47" i="14"/>
  <c r="J45" i="14"/>
  <c r="J73" i="15"/>
  <c r="N73" i="14"/>
  <c r="N72" i="14" s="1"/>
  <c r="L72" i="14"/>
  <c r="M280" i="22" s="1"/>
  <c r="AB228" i="16"/>
  <c r="AI228" i="15"/>
  <c r="AI227" i="15" s="1"/>
  <c r="AI220" i="15" s="1"/>
  <c r="AD227" i="15"/>
  <c r="AD220" i="15" s="1"/>
  <c r="BP30" i="15" s="1"/>
  <c r="BJ14" i="15" s="1"/>
  <c r="J51" i="15"/>
  <c r="L53" i="15"/>
  <c r="J81" i="14"/>
  <c r="J128" i="14" s="1"/>
  <c r="L83" i="14"/>
  <c r="AS9" i="13"/>
  <c r="AV9" i="13" s="1"/>
  <c r="L61" i="14"/>
  <c r="J60" i="14"/>
  <c r="BP13" i="13"/>
  <c r="BJ8" i="13" s="1"/>
  <c r="AR25" i="13"/>
  <c r="AD63" i="13"/>
  <c r="AD12" i="13" s="1"/>
  <c r="L65" i="23" s="1"/>
  <c r="L62" i="24" s="1"/>
  <c r="J67" i="15"/>
  <c r="N67" i="14"/>
  <c r="N66" i="14" s="1"/>
  <c r="L66" i="14"/>
  <c r="J75" i="14"/>
  <c r="L77" i="14"/>
  <c r="L55" i="15"/>
  <c r="J54" i="15"/>
  <c r="AA60" i="14"/>
  <c r="Y58" i="14"/>
  <c r="Y57" i="14" s="1"/>
  <c r="Y14" i="14" s="1"/>
  <c r="AD173" i="14"/>
  <c r="AB172" i="14"/>
  <c r="AB170" i="14" s="1"/>
  <c r="AB150" i="15"/>
  <c r="AD149" i="14"/>
  <c r="AD147" i="14" s="1"/>
  <c r="BP16" i="14" s="1"/>
  <c r="AI150" i="14"/>
  <c r="AI149" i="14" s="1"/>
  <c r="AI147" i="14" s="1"/>
  <c r="Y126" i="15"/>
  <c r="BO19" i="14"/>
  <c r="AH126" i="14"/>
  <c r="AH123" i="14" s="1"/>
  <c r="AA123" i="14"/>
  <c r="M160" i="23" s="1"/>
  <c r="AD124" i="14"/>
  <c r="AB123" i="14"/>
  <c r="AB112" i="14" s="1"/>
  <c r="AG142" i="16"/>
  <c r="AE141" i="16"/>
  <c r="J32" i="14"/>
  <c r="J28" i="14" s="1"/>
  <c r="L33" i="14"/>
  <c r="I35" i="14"/>
  <c r="G37" i="15"/>
  <c r="M37" i="14"/>
  <c r="M35" i="14" s="1"/>
  <c r="I69" i="16"/>
  <c r="O249" i="21" s="1"/>
  <c r="O248" i="22" s="1"/>
  <c r="M70" i="16"/>
  <c r="M69" i="16" s="1"/>
  <c r="AA173" i="14"/>
  <c r="Y172" i="14"/>
  <c r="Y170" i="14" s="1"/>
  <c r="BO16" i="13"/>
  <c r="BO15" i="13" s="1"/>
  <c r="BI10" i="13" s="1"/>
  <c r="AA145" i="13"/>
  <c r="AA110" i="13" s="1"/>
  <c r="AA230" i="15"/>
  <c r="BO31" i="15" s="1"/>
  <c r="BI15" i="15" s="1"/>
  <c r="Y227" i="15"/>
  <c r="Y220" i="15" s="1"/>
  <c r="J62" i="16"/>
  <c r="N62" i="15"/>
  <c r="G77" i="16"/>
  <c r="M77" i="15"/>
  <c r="M75" i="15" s="1"/>
  <c r="I75" i="15"/>
  <c r="N311" i="21" s="1"/>
  <c r="N310" i="22" s="1"/>
  <c r="G33" i="15"/>
  <c r="I32" i="14"/>
  <c r="M33" i="14"/>
  <c r="M32" i="14" s="1"/>
  <c r="J50" i="16"/>
  <c r="N50" i="15"/>
  <c r="AA99" i="15"/>
  <c r="Y96" i="15"/>
  <c r="Y90" i="15" s="1"/>
  <c r="Y106" i="15"/>
  <c r="AH106" i="14"/>
  <c r="AH105" i="14" s="1"/>
  <c r="AH104" i="14" s="1"/>
  <c r="AA105" i="14"/>
  <c r="AA104" i="14" s="1"/>
  <c r="M28" i="14"/>
  <c r="AA150" i="14"/>
  <c r="Y149" i="14"/>
  <c r="Y147" i="14" s="1"/>
  <c r="Y145" i="14" s="1"/>
  <c r="Y110" i="14" s="1"/>
  <c r="AA45" i="15"/>
  <c r="Y44" i="15"/>
  <c r="Y43" i="15" s="1"/>
  <c r="G58" i="15"/>
  <c r="M58" i="14"/>
  <c r="M57" i="14" s="1"/>
  <c r="I57" i="14"/>
  <c r="BD14" i="16"/>
  <c r="D14" i="20" s="1"/>
  <c r="I63" i="16"/>
  <c r="O218" i="21" s="1"/>
  <c r="O217" i="22" s="1"/>
  <c r="M64" i="16"/>
  <c r="M63" i="16" s="1"/>
  <c r="AA116" i="16"/>
  <c r="Y212" i="16"/>
  <c r="AH212" i="15"/>
  <c r="BO26" i="15"/>
  <c r="G82" i="16"/>
  <c r="M82" i="15"/>
  <c r="M81" i="15" s="1"/>
  <c r="I81" i="15"/>
  <c r="Y178" i="16"/>
  <c r="AH178" i="15"/>
  <c r="AH176" i="15" s="1"/>
  <c r="AA176" i="15"/>
  <c r="AU16" i="13"/>
  <c r="AJ90" i="13"/>
  <c r="AJ63" i="13" s="1"/>
  <c r="AJ12" i="13" s="1"/>
  <c r="AJ10" i="13" s="1"/>
  <c r="AJ8" i="13" s="1"/>
  <c r="AJ260" i="13" s="1"/>
  <c r="AJ264" i="13" s="1"/>
  <c r="AU24" i="13"/>
  <c r="AX28" i="13"/>
  <c r="AZ28" i="13" s="1"/>
  <c r="AV28" i="13"/>
  <c r="AX23" i="13"/>
  <c r="AZ23" i="13" s="1"/>
  <c r="AV23" i="13"/>
  <c r="AX25" i="12"/>
  <c r="AZ25" i="12" s="1"/>
  <c r="AV25" i="12"/>
  <c r="G50" i="16"/>
  <c r="I48" i="15"/>
  <c r="M50" i="15"/>
  <c r="M48" i="15" s="1"/>
  <c r="Y143" i="16"/>
  <c r="AA141" i="15"/>
  <c r="AH143" i="15"/>
  <c r="AH141" i="15" s="1"/>
  <c r="AW10" i="15"/>
  <c r="AY10" i="15" s="1"/>
  <c r="M44" i="15"/>
  <c r="M42" i="15" s="1"/>
  <c r="I42" i="15"/>
  <c r="G44" i="16"/>
  <c r="Y188" i="16"/>
  <c r="AH188" i="15"/>
  <c r="AH187" i="15" s="1"/>
  <c r="AH185" i="15" s="1"/>
  <c r="AA187" i="15"/>
  <c r="AA185" i="15" s="1"/>
  <c r="Y93" i="16"/>
  <c r="AH93" i="15"/>
  <c r="AH91" i="15" s="1"/>
  <c r="AA91" i="15"/>
  <c r="Y52" i="16"/>
  <c r="AH52" i="15"/>
  <c r="AH49" i="15" s="1"/>
  <c r="AA49" i="15"/>
  <c r="AG173" i="16"/>
  <c r="AE172" i="16"/>
  <c r="Y223" i="16"/>
  <c r="AH223" i="15"/>
  <c r="AH222" i="15" s="1"/>
  <c r="AA222" i="15"/>
  <c r="AE87" i="15"/>
  <c r="AJ87" i="14"/>
  <c r="AJ83" i="14" s="1"/>
  <c r="AG83" i="14"/>
  <c r="AS24" i="14" s="1"/>
  <c r="AG90" i="13"/>
  <c r="AE160" i="15"/>
  <c r="AJ160" i="14"/>
  <c r="AJ157" i="14" s="1"/>
  <c r="AJ155" i="14" s="1"/>
  <c r="AJ145" i="14" s="1"/>
  <c r="AG157" i="14"/>
  <c r="AG155" i="14" s="1"/>
  <c r="AG145" i="14" s="1"/>
  <c r="AG94" i="14"/>
  <c r="AE91" i="14"/>
  <c r="AE116" i="15"/>
  <c r="AJ116" i="14"/>
  <c r="AJ114" i="14" s="1"/>
  <c r="AG114" i="14"/>
  <c r="AE189" i="15"/>
  <c r="AJ189" i="14"/>
  <c r="AJ187" i="14" s="1"/>
  <c r="AJ185" i="14" s="1"/>
  <c r="AG187" i="14"/>
  <c r="AG185" i="14" s="1"/>
  <c r="AE106" i="15"/>
  <c r="AG105" i="14"/>
  <c r="AG104" i="14" s="1"/>
  <c r="AJ106" i="14"/>
  <c r="AJ105" i="14" s="1"/>
  <c r="AJ104" i="14" s="1"/>
  <c r="AG99" i="14"/>
  <c r="AE96" i="14"/>
  <c r="AG178" i="14"/>
  <c r="AE176" i="14"/>
  <c r="AE170" i="14" s="1"/>
  <c r="AG126" i="14"/>
  <c r="AE123" i="14"/>
  <c r="AE112" i="14" s="1"/>
  <c r="AE110" i="14" s="1"/>
  <c r="AD244" i="14"/>
  <c r="AB243" i="14"/>
  <c r="AB232" i="14" s="1"/>
  <c r="AG232" i="13"/>
  <c r="AS30" i="13" s="1"/>
  <c r="I8" i="12"/>
  <c r="AA258" i="12"/>
  <c r="BO33" i="12" s="1"/>
  <c r="AE260" i="13"/>
  <c r="AE264" i="13" s="1"/>
  <c r="AE243" i="14"/>
  <c r="AE232" i="14" s="1"/>
  <c r="AG244" i="14"/>
  <c r="BP29" i="13"/>
  <c r="BJ13" i="13" s="1"/>
  <c r="AR30" i="13"/>
  <c r="AA234" i="14"/>
  <c r="AA244" i="14"/>
  <c r="Y243" i="14"/>
  <c r="Y232" i="14" s="1"/>
  <c r="AB260" i="13"/>
  <c r="AB264" i="13" s="1"/>
  <c r="G55" i="15"/>
  <c r="M55" i="14"/>
  <c r="M54" i="14" s="1"/>
  <c r="BD17" i="14"/>
  <c r="BD10" i="14" s="1"/>
  <c r="BD9" i="14" s="1"/>
  <c r="BD8" i="14" s="1"/>
  <c r="I54" i="14"/>
  <c r="AW14" i="14"/>
  <c r="AY14" i="14" s="1"/>
  <c r="BJ9" i="13"/>
  <c r="AG58" i="16"/>
  <c r="AG57" i="16" s="1"/>
  <c r="AJ59" i="16"/>
  <c r="AJ58" i="16" s="1"/>
  <c r="AJ57" i="16" s="1"/>
  <c r="N44" i="16"/>
  <c r="N36" i="16"/>
  <c r="N35" i="16" s="1"/>
  <c r="L35" i="16"/>
  <c r="AI46" i="16"/>
  <c r="AI44" i="16" s="1"/>
  <c r="AD44" i="16"/>
  <c r="AJ98" i="16"/>
  <c r="AI100" i="16"/>
  <c r="N68" i="16"/>
  <c r="AD20" i="16"/>
  <c r="AD16" i="16" s="1"/>
  <c r="AI22" i="16"/>
  <c r="AI20" i="16" s="1"/>
  <c r="AI16" i="16" s="1"/>
  <c r="BP26" i="16"/>
  <c r="E50" i="20" s="1"/>
  <c r="AI198" i="16"/>
  <c r="N56" i="16"/>
  <c r="AD222" i="16"/>
  <c r="AI223" i="16"/>
  <c r="AI222" i="16" s="1"/>
  <c r="AG149" i="16"/>
  <c r="AJ152" i="16"/>
  <c r="AJ149" i="16" s="1"/>
  <c r="AJ115" i="16"/>
  <c r="AI92" i="16"/>
  <c r="AI91" i="16" s="1"/>
  <c r="AD91" i="16"/>
  <c r="N30" i="16"/>
  <c r="N29" i="16" s="1"/>
  <c r="L29" i="16"/>
  <c r="AJ47" i="16"/>
  <c r="AJ44" i="16" s="1"/>
  <c r="AG44" i="16"/>
  <c r="AJ86" i="16"/>
  <c r="AI238" i="16"/>
  <c r="AH12" i="13"/>
  <c r="Y63" i="14"/>
  <c r="AE202" i="15"/>
  <c r="AJ202" i="14"/>
  <c r="AJ197" i="14" s="1"/>
  <c r="AG197" i="14"/>
  <c r="AG211" i="14"/>
  <c r="AG210" i="14" s="1"/>
  <c r="AG209" i="14" s="1"/>
  <c r="AE212" i="15"/>
  <c r="AJ212" i="14"/>
  <c r="AJ211" i="14" s="1"/>
  <c r="AJ210" i="14" s="1"/>
  <c r="AJ209" i="14" s="1"/>
  <c r="AE14" i="14"/>
  <c r="AE241" i="15"/>
  <c r="AJ241" i="14"/>
  <c r="AJ235" i="14" s="1"/>
  <c r="AJ234" i="14" s="1"/>
  <c r="AG235" i="14"/>
  <c r="Y85" i="15"/>
  <c r="AA83" i="14"/>
  <c r="AH85" i="14"/>
  <c r="AH83" i="14" s="1"/>
  <c r="Y61" i="16"/>
  <c r="AH61" i="15"/>
  <c r="Y37" i="15"/>
  <c r="AA35" i="14"/>
  <c r="AH37" i="14"/>
  <c r="AH35" i="14" s="1"/>
  <c r="BO9" i="13"/>
  <c r="AE23" i="15"/>
  <c r="AG20" i="14"/>
  <c r="AG16" i="14" s="1"/>
  <c r="AJ23" i="14"/>
  <c r="AJ20" i="14" s="1"/>
  <c r="AJ16" i="14" s="1"/>
  <c r="AE70" i="15"/>
  <c r="AJ70" i="14"/>
  <c r="AJ69" i="14" s="1"/>
  <c r="AJ65" i="14" s="1"/>
  <c r="AG69" i="14"/>
  <c r="AG65" i="14" s="1"/>
  <c r="AB39" i="15"/>
  <c r="AD35" i="14"/>
  <c r="AD14" i="14" s="1"/>
  <c r="AI39" i="14"/>
  <c r="AI35" i="14" s="1"/>
  <c r="AI14" i="14" s="1"/>
  <c r="AB180" i="15"/>
  <c r="AI180" i="14"/>
  <c r="AI176" i="14" s="1"/>
  <c r="AD176" i="14"/>
  <c r="Y27" i="15"/>
  <c r="AA20" i="14"/>
  <c r="AA16" i="14" s="1"/>
  <c r="AH27" i="14"/>
  <c r="AH20" i="14" s="1"/>
  <c r="AH16" i="14" s="1"/>
  <c r="AE52" i="15"/>
  <c r="AJ52" i="14"/>
  <c r="AJ49" i="14" s="1"/>
  <c r="AJ43" i="14" s="1"/>
  <c r="AG49" i="14"/>
  <c r="AG43" i="14" s="1"/>
  <c r="G8" i="13"/>
  <c r="G126" i="13" s="1"/>
  <c r="G130" i="13" s="1"/>
  <c r="Y71" i="15"/>
  <c r="AH71" i="14"/>
  <c r="AH69" i="14" s="1"/>
  <c r="AH65" i="14" s="1"/>
  <c r="AA69" i="14"/>
  <c r="AA65" i="14" s="1"/>
  <c r="AB167" i="15"/>
  <c r="BP19" i="14"/>
  <c r="AD157" i="14"/>
  <c r="AD155" i="14" s="1"/>
  <c r="AI167" i="14"/>
  <c r="AI157" i="14" s="1"/>
  <c r="AI155" i="14" s="1"/>
  <c r="AB75" i="16"/>
  <c r="AD69" i="15"/>
  <c r="AD65" i="15" s="1"/>
  <c r="AI75" i="15"/>
  <c r="AI69" i="15" s="1"/>
  <c r="AI65" i="15" s="1"/>
  <c r="AE80" i="16"/>
  <c r="AJ80" i="15"/>
  <c r="AI216" i="15"/>
  <c r="AI211" i="15" s="1"/>
  <c r="AI210" i="15" s="1"/>
  <c r="AI209" i="15" s="1"/>
  <c r="AB216" i="16"/>
  <c r="AD211" i="15"/>
  <c r="AD210" i="15" s="1"/>
  <c r="AD209" i="15" s="1"/>
  <c r="AR29" i="15" s="1"/>
  <c r="AW23" i="14"/>
  <c r="AY23" i="14" s="1"/>
  <c r="AU23" i="14"/>
  <c r="AE161" i="16"/>
  <c r="AJ161" i="15"/>
  <c r="AJ124" i="15"/>
  <c r="AE124" i="16"/>
  <c r="I21" i="13"/>
  <c r="I19" i="13" s="1"/>
  <c r="BD22" i="13"/>
  <c r="I24" i="14"/>
  <c r="G22" i="14"/>
  <c r="J27" i="15"/>
  <c r="N27" i="14"/>
  <c r="N25" i="14" s="1"/>
  <c r="L25" i="14"/>
  <c r="AX8" i="14"/>
  <c r="AZ8" i="14" s="1"/>
  <c r="I27" i="14"/>
  <c r="G25" i="14"/>
  <c r="I68" i="16"/>
  <c r="G66" i="16"/>
  <c r="I62" i="16"/>
  <c r="G60" i="16"/>
  <c r="G51" i="16"/>
  <c r="I52" i="16"/>
  <c r="J69" i="16"/>
  <c r="L71" i="16"/>
  <c r="G45" i="16"/>
  <c r="I46" i="16"/>
  <c r="L65" i="16"/>
  <c r="J63" i="16"/>
  <c r="L26" i="16"/>
  <c r="I74" i="16"/>
  <c r="G72" i="16"/>
  <c r="N22" i="14"/>
  <c r="L24" i="15"/>
  <c r="J22" i="15"/>
  <c r="J13" i="15"/>
  <c r="N13" i="14"/>
  <c r="N10" i="14" s="1"/>
  <c r="L10" i="14"/>
  <c r="AS7" i="14"/>
  <c r="AV7" i="14" s="1"/>
  <c r="AD88" i="15"/>
  <c r="AB83" i="15"/>
  <c r="AA237" i="15"/>
  <c r="Y235" i="15"/>
  <c r="Y234" i="15" s="1"/>
  <c r="AJ220" i="15"/>
  <c r="Y133" i="16"/>
  <c r="AH133" i="15"/>
  <c r="AB50" i="16"/>
  <c r="AD49" i="15"/>
  <c r="AD43" i="15" s="1"/>
  <c r="AI50" i="15"/>
  <c r="AI49" i="15" s="1"/>
  <c r="AI43" i="15" s="1"/>
  <c r="AB107" i="16"/>
  <c r="AI107" i="15"/>
  <c r="AI105" i="15" s="1"/>
  <c r="AI104" i="15" s="1"/>
  <c r="AD105" i="15"/>
  <c r="AD104" i="15" s="1"/>
  <c r="AH159" i="15"/>
  <c r="AH157" i="15" s="1"/>
  <c r="AH155" i="15" s="1"/>
  <c r="Y159" i="16"/>
  <c r="AA157" i="15"/>
  <c r="AA155" i="15" s="1"/>
  <c r="M56" i="15"/>
  <c r="G56" i="16"/>
  <c r="AG220" i="15"/>
  <c r="N466" i="24" s="1"/>
  <c r="D24" i="20"/>
  <c r="T15" i="15"/>
  <c r="AZ16" i="13"/>
  <c r="AW17" i="13"/>
  <c r="AX17" i="13"/>
  <c r="G12" i="15"/>
  <c r="I10" i="14"/>
  <c r="M12" i="14"/>
  <c r="AE222" i="16"/>
  <c r="AG223" i="16"/>
  <c r="I23" i="15"/>
  <c r="AZ13" i="14"/>
  <c r="AG236" i="16"/>
  <c r="O497" i="24" s="1"/>
  <c r="I30" i="15"/>
  <c r="G29" i="15"/>
  <c r="AJ198" i="15"/>
  <c r="AE198" i="16"/>
  <c r="AE227" i="16"/>
  <c r="AG228" i="16"/>
  <c r="AG188" i="16"/>
  <c r="AJ186" i="15"/>
  <c r="AE186" i="16"/>
  <c r="AJ181" i="15"/>
  <c r="AE181" i="16"/>
  <c r="BD21" i="14" l="1"/>
  <c r="Y258" i="13"/>
  <c r="BP20" i="14"/>
  <c r="M193" i="23"/>
  <c r="M186" i="24" s="1"/>
  <c r="AJ262" i="14"/>
  <c r="AI196" i="14"/>
  <c r="AI195" i="14" s="1"/>
  <c r="AI193" i="14" s="1"/>
  <c r="AR14" i="13"/>
  <c r="AU14" i="13" s="1"/>
  <c r="AV26" i="13"/>
  <c r="AD206" i="15"/>
  <c r="AB205" i="15"/>
  <c r="M289" i="23"/>
  <c r="M279" i="24" s="1"/>
  <c r="AD196" i="14"/>
  <c r="AD199" i="15"/>
  <c r="AB197" i="15"/>
  <c r="AB196" i="15" s="1"/>
  <c r="AB195" i="15" s="1"/>
  <c r="AB193" i="15" s="1"/>
  <c r="AR28" i="13"/>
  <c r="AD193" i="13"/>
  <c r="AH10" i="13"/>
  <c r="AH8" i="13" s="1"/>
  <c r="AH260" i="13" s="1"/>
  <c r="AH264" i="13" s="1"/>
  <c r="AF262" i="15"/>
  <c r="AF260" i="15" s="1"/>
  <c r="AF264" i="15" s="1"/>
  <c r="AC262" i="15"/>
  <c r="AC260" i="15" s="1"/>
  <c r="AC264" i="15" s="1"/>
  <c r="Z262" i="15"/>
  <c r="Z260" i="15" s="1"/>
  <c r="Z264" i="15" s="1"/>
  <c r="U262" i="15"/>
  <c r="U260" i="15" s="1"/>
  <c r="U264" i="15" s="1"/>
  <c r="V262" i="15"/>
  <c r="V260" i="15" s="1"/>
  <c r="V264" i="15" s="1"/>
  <c r="W262" i="15"/>
  <c r="W260" i="15" s="1"/>
  <c r="W264" i="15" s="1"/>
  <c r="X262" i="15"/>
  <c r="X260" i="15" s="1"/>
  <c r="X264" i="15" s="1"/>
  <c r="AE262" i="15"/>
  <c r="Y262" i="15"/>
  <c r="AA262" i="15"/>
  <c r="AD262" i="15"/>
  <c r="AB262" i="15"/>
  <c r="AG258" i="12"/>
  <c r="AS31" i="12" s="1"/>
  <c r="AS32" i="12" s="1"/>
  <c r="AX27" i="13"/>
  <c r="AZ27" i="13" s="1"/>
  <c r="L128" i="14"/>
  <c r="AH196" i="14"/>
  <c r="AH195" i="14" s="1"/>
  <c r="AH193" i="14" s="1"/>
  <c r="N126" i="13"/>
  <c r="AA196" i="14"/>
  <c r="M288" i="23"/>
  <c r="K1" i="12"/>
  <c r="K32" i="21"/>
  <c r="K31" i="22" s="1"/>
  <c r="AS10" i="14"/>
  <c r="AV10" i="14" s="1"/>
  <c r="M156" i="22"/>
  <c r="AA117" i="15"/>
  <c r="Y114" i="15"/>
  <c r="AA206" i="15"/>
  <c r="Y205" i="15"/>
  <c r="AR10" i="15"/>
  <c r="AU10" i="15" s="1"/>
  <c r="N156" i="21"/>
  <c r="N155" i="22" s="1"/>
  <c r="BO20" i="15"/>
  <c r="N192" i="23"/>
  <c r="AS8" i="14"/>
  <c r="AV8" i="14" s="1"/>
  <c r="M94" i="22"/>
  <c r="I128" i="14"/>
  <c r="AW27" i="13"/>
  <c r="AY27" i="13" s="1"/>
  <c r="AH112" i="14"/>
  <c r="L126" i="13"/>
  <c r="L130" i="13" s="1"/>
  <c r="L32" i="22"/>
  <c r="AA199" i="15"/>
  <c r="Y197" i="15"/>
  <c r="AA217" i="15"/>
  <c r="Y211" i="15"/>
  <c r="Y210" i="15" s="1"/>
  <c r="Y209" i="15" s="1"/>
  <c r="N218" i="24"/>
  <c r="AJ148" i="15"/>
  <c r="AJ147" i="15" s="1"/>
  <c r="AE148" i="16"/>
  <c r="AG147" i="15"/>
  <c r="AW26" i="13"/>
  <c r="AY26" i="13" s="1"/>
  <c r="AR31" i="12"/>
  <c r="AR32" i="12" s="1"/>
  <c r="AV35" i="12" s="1"/>
  <c r="AD10" i="13"/>
  <c r="AG196" i="14"/>
  <c r="AG195" i="14" s="1"/>
  <c r="AG193" i="14" s="1"/>
  <c r="I17" i="13"/>
  <c r="I8" i="13" s="1"/>
  <c r="AF258" i="13"/>
  <c r="AS14" i="13"/>
  <c r="AV14" i="13" s="1"/>
  <c r="AA10" i="13"/>
  <c r="AA8" i="13" s="1"/>
  <c r="AJ196" i="14"/>
  <c r="AJ195" i="14" s="1"/>
  <c r="AJ193" i="14" s="1"/>
  <c r="AB236" i="16"/>
  <c r="AI236" i="15"/>
  <c r="AI235" i="15" s="1"/>
  <c r="AI234" i="15" s="1"/>
  <c r="AD235" i="15"/>
  <c r="AD234" i="15" s="1"/>
  <c r="AB117" i="16"/>
  <c r="AI117" i="15"/>
  <c r="AI114" i="15" s="1"/>
  <c r="AD114" i="15"/>
  <c r="AE205" i="15"/>
  <c r="AG206" i="15"/>
  <c r="N404" i="24" s="1"/>
  <c r="I28" i="14"/>
  <c r="AR9" i="14" s="1"/>
  <c r="AU9" i="14" s="1"/>
  <c r="AB110" i="14"/>
  <c r="AB10" i="14" s="1"/>
  <c r="J21" i="14"/>
  <c r="J19" i="14" s="1"/>
  <c r="J17" i="14" s="1"/>
  <c r="J8" i="14" s="1"/>
  <c r="J126" i="14" s="1"/>
  <c r="J130" i="14" s="1"/>
  <c r="AI8" i="13"/>
  <c r="AI260" i="13" s="1"/>
  <c r="AI264" i="13" s="1"/>
  <c r="AI145" i="14"/>
  <c r="BP8" i="13"/>
  <c r="BP7" i="13" s="1"/>
  <c r="BP32" i="13" s="1"/>
  <c r="AJ142" i="16"/>
  <c r="AJ141" i="16" s="1"/>
  <c r="AG141" i="16"/>
  <c r="O187" i="24" s="1"/>
  <c r="Y60" i="15"/>
  <c r="AA58" i="14"/>
  <c r="AA57" i="14" s="1"/>
  <c r="BO13" i="14" s="1"/>
  <c r="AH60" i="14"/>
  <c r="AH58" i="14" s="1"/>
  <c r="AH57" i="14" s="1"/>
  <c r="AH14" i="14" s="1"/>
  <c r="J61" i="15"/>
  <c r="N61" i="14"/>
  <c r="N60" i="14" s="1"/>
  <c r="L60" i="14"/>
  <c r="M187" i="22" s="1"/>
  <c r="L81" i="14"/>
  <c r="AX14" i="14" s="1"/>
  <c r="AZ14" i="14" s="1"/>
  <c r="N83" i="14"/>
  <c r="N81" i="14" s="1"/>
  <c r="J83" i="15"/>
  <c r="J47" i="15"/>
  <c r="L45" i="14"/>
  <c r="N47" i="14"/>
  <c r="N45" i="14" s="1"/>
  <c r="L43" i="15"/>
  <c r="J42" i="15"/>
  <c r="AB97" i="15"/>
  <c r="AI97" i="14"/>
  <c r="AI96" i="14" s="1"/>
  <c r="AI90" i="14" s="1"/>
  <c r="AI63" i="14" s="1"/>
  <c r="AI12" i="14" s="1"/>
  <c r="AD96" i="14"/>
  <c r="AD90" i="14" s="1"/>
  <c r="J49" i="15"/>
  <c r="N49" i="14"/>
  <c r="N48" i="14" s="1"/>
  <c r="L48" i="14"/>
  <c r="N33" i="14"/>
  <c r="N32" i="14" s="1"/>
  <c r="N28" i="14" s="1"/>
  <c r="L32" i="14"/>
  <c r="L28" i="14" s="1"/>
  <c r="J33" i="15"/>
  <c r="AX9" i="14"/>
  <c r="AZ9" i="14" s="1"/>
  <c r="AB149" i="15"/>
  <c r="AB147" i="15" s="1"/>
  <c r="AD150" i="15"/>
  <c r="AW25" i="13"/>
  <c r="AY25" i="13" s="1"/>
  <c r="AU25" i="13"/>
  <c r="J59" i="15"/>
  <c r="L57" i="14"/>
  <c r="N59" i="14"/>
  <c r="N57" i="14" s="1"/>
  <c r="AB124" i="15"/>
  <c r="AI124" i="14"/>
  <c r="AI123" i="14" s="1"/>
  <c r="AI112" i="14" s="1"/>
  <c r="AD123" i="14"/>
  <c r="AA126" i="15"/>
  <c r="Y123" i="15"/>
  <c r="AB173" i="15"/>
  <c r="AI173" i="14"/>
  <c r="AI172" i="14" s="1"/>
  <c r="AI170" i="14" s="1"/>
  <c r="AD172" i="14"/>
  <c r="AD170" i="14" s="1"/>
  <c r="J55" i="16"/>
  <c r="N55" i="15"/>
  <c r="N54" i="15" s="1"/>
  <c r="L54" i="15"/>
  <c r="N53" i="15"/>
  <c r="N51" i="15" s="1"/>
  <c r="J53" i="16"/>
  <c r="L51" i="15"/>
  <c r="L73" i="15"/>
  <c r="J72" i="15"/>
  <c r="AD142" i="15"/>
  <c r="AB141" i="15"/>
  <c r="G35" i="15"/>
  <c r="I37" i="15"/>
  <c r="BO17" i="14"/>
  <c r="AA112" i="14"/>
  <c r="L75" i="14"/>
  <c r="M311" i="22" s="1"/>
  <c r="N77" i="14"/>
  <c r="N75" i="14" s="1"/>
  <c r="J77" i="15"/>
  <c r="L67" i="15"/>
  <c r="J66" i="15"/>
  <c r="AD228" i="16"/>
  <c r="AB227" i="16"/>
  <c r="AB220" i="16" s="1"/>
  <c r="AD190" i="15"/>
  <c r="AB187" i="15"/>
  <c r="AB185" i="15" s="1"/>
  <c r="AA178" i="16"/>
  <c r="Y176" i="16"/>
  <c r="I58" i="15"/>
  <c r="G57" i="15"/>
  <c r="Y45" i="16"/>
  <c r="AH45" i="15"/>
  <c r="AH44" i="15" s="1"/>
  <c r="AH43" i="15" s="1"/>
  <c r="AA44" i="15"/>
  <c r="AA43" i="15" s="1"/>
  <c r="AA106" i="15"/>
  <c r="Y105" i="15"/>
  <c r="Y104" i="15" s="1"/>
  <c r="L50" i="16"/>
  <c r="I33" i="15"/>
  <c r="BD13" i="15" s="1"/>
  <c r="G32" i="15"/>
  <c r="G28" i="15" s="1"/>
  <c r="I77" i="16"/>
  <c r="G75" i="16"/>
  <c r="AH116" i="16"/>
  <c r="Y230" i="16"/>
  <c r="AH230" i="15"/>
  <c r="AH227" i="15" s="1"/>
  <c r="AH220" i="15" s="1"/>
  <c r="AA227" i="15"/>
  <c r="AA220" i="15" s="1"/>
  <c r="Y150" i="15"/>
  <c r="AH150" i="14"/>
  <c r="AH149" i="14" s="1"/>
  <c r="AH147" i="14" s="1"/>
  <c r="AH145" i="14" s="1"/>
  <c r="AA149" i="14"/>
  <c r="AA147" i="14" s="1"/>
  <c r="Y99" i="16"/>
  <c r="AH99" i="15"/>
  <c r="AH96" i="15" s="1"/>
  <c r="AH90" i="15" s="1"/>
  <c r="AA96" i="15"/>
  <c r="AA90" i="15" s="1"/>
  <c r="AA172" i="14"/>
  <c r="AA170" i="14" s="1"/>
  <c r="AH173" i="14"/>
  <c r="AH172" i="14" s="1"/>
  <c r="AH170" i="14" s="1"/>
  <c r="Y173" i="15"/>
  <c r="I82" i="16"/>
  <c r="G81" i="16"/>
  <c r="AA212" i="16"/>
  <c r="L62" i="16"/>
  <c r="AE90" i="14"/>
  <c r="AE63" i="14" s="1"/>
  <c r="AE12" i="14" s="1"/>
  <c r="AE10" i="14" s="1"/>
  <c r="AE8" i="14" s="1"/>
  <c r="AE260" i="14" s="1"/>
  <c r="AE264" i="14" s="1"/>
  <c r="AX24" i="14"/>
  <c r="AZ24" i="14" s="1"/>
  <c r="AV24" i="14"/>
  <c r="AW30" i="13"/>
  <c r="AY30" i="13" s="1"/>
  <c r="AU30" i="13"/>
  <c r="AX30" i="13"/>
  <c r="AZ30" i="13" s="1"/>
  <c r="AV30" i="13"/>
  <c r="AJ258" i="13"/>
  <c r="AJ173" i="16"/>
  <c r="AJ172" i="16" s="1"/>
  <c r="AG172" i="16"/>
  <c r="AA143" i="16"/>
  <c r="Y141" i="16"/>
  <c r="AA188" i="16"/>
  <c r="Y187" i="16"/>
  <c r="Y185" i="16" s="1"/>
  <c r="AA223" i="16"/>
  <c r="Y222" i="16"/>
  <c r="AA93" i="16"/>
  <c r="Y91" i="16"/>
  <c r="I44" i="16"/>
  <c r="G42" i="16"/>
  <c r="AA52" i="16"/>
  <c r="Y49" i="16"/>
  <c r="I50" i="16"/>
  <c r="G48" i="16"/>
  <c r="I126" i="12"/>
  <c r="I130" i="12" s="1"/>
  <c r="AG63" i="13"/>
  <c r="AG12" i="13" s="1"/>
  <c r="AS25" i="13"/>
  <c r="AE126" i="15"/>
  <c r="AJ126" i="14"/>
  <c r="AJ123" i="14" s="1"/>
  <c r="AJ112" i="14" s="1"/>
  <c r="AJ110" i="14" s="1"/>
  <c r="AG123" i="14"/>
  <c r="AG116" i="15"/>
  <c r="N94" i="24" s="1"/>
  <c r="AE114" i="15"/>
  <c r="AE94" i="15"/>
  <c r="AJ94" i="14"/>
  <c r="AJ91" i="14" s="1"/>
  <c r="AG91" i="14"/>
  <c r="AE105" i="15"/>
  <c r="AE104" i="15" s="1"/>
  <c r="AG106" i="15"/>
  <c r="AE178" i="15"/>
  <c r="AJ178" i="14"/>
  <c r="AJ176" i="14" s="1"/>
  <c r="AJ170" i="14" s="1"/>
  <c r="AG176" i="14"/>
  <c r="AG170" i="14" s="1"/>
  <c r="AE99" i="15"/>
  <c r="AJ99" i="14"/>
  <c r="AJ96" i="14" s="1"/>
  <c r="AG96" i="14"/>
  <c r="AG260" i="12"/>
  <c r="AG264" i="12" s="1"/>
  <c r="AC1" i="12"/>
  <c r="AG189" i="15"/>
  <c r="AE187" i="15"/>
  <c r="AE185" i="15" s="1"/>
  <c r="AG160" i="15"/>
  <c r="AE157" i="15"/>
  <c r="AE155" i="15" s="1"/>
  <c r="AE145" i="15" s="1"/>
  <c r="AG87" i="15"/>
  <c r="AE83" i="15"/>
  <c r="AI244" i="14"/>
  <c r="AI243" i="14" s="1"/>
  <c r="AI232" i="14" s="1"/>
  <c r="AB244" i="15"/>
  <c r="AD243" i="14"/>
  <c r="AD232" i="14" s="1"/>
  <c r="AG234" i="14"/>
  <c r="Y244" i="15"/>
  <c r="AA243" i="14"/>
  <c r="AA232" i="14" s="1"/>
  <c r="BO29" i="14" s="1"/>
  <c r="BI13" i="14" s="1"/>
  <c r="AH244" i="14"/>
  <c r="AH243" i="14" s="1"/>
  <c r="AH232" i="14" s="1"/>
  <c r="J5" i="12"/>
  <c r="I55" i="15"/>
  <c r="G54" i="15"/>
  <c r="AJ244" i="14"/>
  <c r="AJ243" i="14" s="1"/>
  <c r="AJ232" i="14" s="1"/>
  <c r="AG243" i="14"/>
  <c r="AE244" i="15"/>
  <c r="AS29" i="14"/>
  <c r="AX29" i="14" s="1"/>
  <c r="AZ29" i="14" s="1"/>
  <c r="BP14" i="14"/>
  <c r="AR24" i="14"/>
  <c r="AW24" i="14" s="1"/>
  <c r="AY24" i="14" s="1"/>
  <c r="M8" i="13"/>
  <c r="M126" i="13" s="1"/>
  <c r="AA14" i="14"/>
  <c r="AH63" i="14"/>
  <c r="Y12" i="14"/>
  <c r="Y10" i="14" s="1"/>
  <c r="AG241" i="15"/>
  <c r="AG262" i="15" s="1"/>
  <c r="AE235" i="15"/>
  <c r="AE234" i="15" s="1"/>
  <c r="AE211" i="15"/>
  <c r="AE210" i="15" s="1"/>
  <c r="AE209" i="15" s="1"/>
  <c r="AG212" i="15"/>
  <c r="AA85" i="15"/>
  <c r="Y83" i="15"/>
  <c r="AG202" i="15"/>
  <c r="AE197" i="15"/>
  <c r="AA61" i="16"/>
  <c r="BO14" i="14"/>
  <c r="BI9" i="14" s="1"/>
  <c r="AA37" i="15"/>
  <c r="Y35" i="15"/>
  <c r="AD180" i="15"/>
  <c r="AB176" i="15"/>
  <c r="AG23" i="15"/>
  <c r="AE20" i="15"/>
  <c r="AE16" i="15" s="1"/>
  <c r="G21" i="14"/>
  <c r="G19" i="14" s="1"/>
  <c r="G17" i="14" s="1"/>
  <c r="AD145" i="14"/>
  <c r="BO12" i="14"/>
  <c r="BO9" i="14" s="1"/>
  <c r="AA63" i="14"/>
  <c r="AA27" i="15"/>
  <c r="Y20" i="15"/>
  <c r="Y16" i="15" s="1"/>
  <c r="AG70" i="15"/>
  <c r="AE69" i="15"/>
  <c r="AE65" i="15" s="1"/>
  <c r="AG52" i="15"/>
  <c r="AE49" i="15"/>
  <c r="AE43" i="15" s="1"/>
  <c r="AJ14" i="14"/>
  <c r="BI8" i="13"/>
  <c r="BI7" i="13" s="1"/>
  <c r="BI16" i="13" s="1"/>
  <c r="BO8" i="13"/>
  <c r="BO7" i="13" s="1"/>
  <c r="BO32" i="13" s="1"/>
  <c r="AD167" i="15"/>
  <c r="AB157" i="15"/>
  <c r="AB155" i="15" s="1"/>
  <c r="AA71" i="15"/>
  <c r="Y69" i="15"/>
  <c r="Y65" i="15" s="1"/>
  <c r="BJ10" i="13"/>
  <c r="BJ7" i="13" s="1"/>
  <c r="BJ16" i="13" s="1"/>
  <c r="AD39" i="15"/>
  <c r="AB35" i="15"/>
  <c r="AB14" i="15" s="1"/>
  <c r="AG14" i="14"/>
  <c r="AS23" i="14"/>
  <c r="AR16" i="14"/>
  <c r="AW16" i="14" s="1"/>
  <c r="AY16" i="14" s="1"/>
  <c r="AS16" i="14"/>
  <c r="AX16" i="14" s="1"/>
  <c r="AW29" i="15"/>
  <c r="AY29" i="15" s="1"/>
  <c r="BP27" i="15"/>
  <c r="AD216" i="16"/>
  <c r="AB211" i="16"/>
  <c r="AB210" i="16" s="1"/>
  <c r="AB209" i="16" s="1"/>
  <c r="AG80" i="16"/>
  <c r="AG124" i="16"/>
  <c r="AG161" i="16"/>
  <c r="BP12" i="15"/>
  <c r="BP9" i="15" s="1"/>
  <c r="AR23" i="15"/>
  <c r="AD75" i="16"/>
  <c r="AB69" i="16"/>
  <c r="AB65" i="16" s="1"/>
  <c r="G24" i="15"/>
  <c r="M24" i="14"/>
  <c r="AW7" i="14"/>
  <c r="AY7" i="14" s="1"/>
  <c r="I22" i="14"/>
  <c r="L27" i="15"/>
  <c r="J25" i="15"/>
  <c r="G27" i="15"/>
  <c r="I25" i="14"/>
  <c r="AW8" i="14"/>
  <c r="AY8" i="14" s="1"/>
  <c r="M27" i="14"/>
  <c r="M25" i="14" s="1"/>
  <c r="M74" i="16"/>
  <c r="M72" i="16" s="1"/>
  <c r="I72" i="16"/>
  <c r="O280" i="21" s="1"/>
  <c r="O279" i="22" s="1"/>
  <c r="L63" i="16"/>
  <c r="O218" i="22" s="1"/>
  <c r="N65" i="16"/>
  <c r="N63" i="16" s="1"/>
  <c r="I60" i="16"/>
  <c r="O187" i="21" s="1"/>
  <c r="O186" i="22" s="1"/>
  <c r="M62" i="16"/>
  <c r="M60" i="16" s="1"/>
  <c r="L69" i="16"/>
  <c r="N71" i="16"/>
  <c r="N69" i="16" s="1"/>
  <c r="N26" i="16"/>
  <c r="I45" i="16"/>
  <c r="BD15" i="16"/>
  <c r="D15" i="20" s="1"/>
  <c r="M46" i="16"/>
  <c r="M45" i="16" s="1"/>
  <c r="I51" i="16"/>
  <c r="M52" i="16"/>
  <c r="M51" i="16" s="1"/>
  <c r="I66" i="16"/>
  <c r="M68" i="16"/>
  <c r="M66" i="16" s="1"/>
  <c r="M10" i="14"/>
  <c r="L13" i="15"/>
  <c r="J10" i="15"/>
  <c r="J24" i="16"/>
  <c r="L22" i="15"/>
  <c r="N63" i="22" s="1"/>
  <c r="AX7" i="15"/>
  <c r="AZ7" i="15" s="1"/>
  <c r="N24" i="15"/>
  <c r="AB88" i="16"/>
  <c r="AI88" i="15"/>
  <c r="AD83" i="15"/>
  <c r="BP31" i="15"/>
  <c r="BJ15" i="15" s="1"/>
  <c r="Y237" i="16"/>
  <c r="AA235" i="15"/>
  <c r="AH237" i="15"/>
  <c r="AH235" i="15" s="1"/>
  <c r="AH234" i="15" s="1"/>
  <c r="AD50" i="16"/>
  <c r="AB49" i="16"/>
  <c r="AB43" i="16" s="1"/>
  <c r="I56" i="16"/>
  <c r="Y157" i="16"/>
  <c r="Y155" i="16" s="1"/>
  <c r="AA159" i="16"/>
  <c r="AD107" i="16"/>
  <c r="AB105" i="16"/>
  <c r="AB104" i="16" s="1"/>
  <c r="AA133" i="16"/>
  <c r="T15" i="16"/>
  <c r="BD7" i="14"/>
  <c r="I12" i="15"/>
  <c r="G10" i="15"/>
  <c r="AG181" i="16"/>
  <c r="AJ188" i="16"/>
  <c r="AG198" i="16"/>
  <c r="O280" i="24" s="1"/>
  <c r="AJ236" i="16"/>
  <c r="AG227" i="16"/>
  <c r="AJ228" i="16"/>
  <c r="AJ227" i="16" s="1"/>
  <c r="AG222" i="16"/>
  <c r="AJ223" i="16"/>
  <c r="AJ222" i="16" s="1"/>
  <c r="AX13" i="15"/>
  <c r="AS13" i="15"/>
  <c r="AV13" i="15" s="1"/>
  <c r="AE220" i="16"/>
  <c r="AG186" i="16"/>
  <c r="G30" i="16"/>
  <c r="I29" i="15"/>
  <c r="M30" i="15"/>
  <c r="M29" i="15" s="1"/>
  <c r="G23" i="16"/>
  <c r="M23" i="15"/>
  <c r="BD12" i="15"/>
  <c r="AW9" i="15" l="1"/>
  <c r="AY9" i="15" s="1"/>
  <c r="AR17" i="13"/>
  <c r="AH262" i="15"/>
  <c r="AH258" i="13"/>
  <c r="Y112" i="15"/>
  <c r="AD8" i="13"/>
  <c r="L33" i="23" s="1"/>
  <c r="L31" i="24" s="1"/>
  <c r="N417" i="23"/>
  <c r="N403" i="24" s="1"/>
  <c r="AD205" i="15"/>
  <c r="AB206" i="16"/>
  <c r="AI206" i="15"/>
  <c r="AI205" i="15" s="1"/>
  <c r="AW28" i="13"/>
  <c r="AY28" i="13" s="1"/>
  <c r="AU28" i="13"/>
  <c r="AB199" i="16"/>
  <c r="N321" i="23"/>
  <c r="N310" i="24" s="1"/>
  <c r="AI199" i="15"/>
  <c r="AI197" i="15" s="1"/>
  <c r="AD197" i="15"/>
  <c r="BP28" i="14"/>
  <c r="BP25" i="14" s="1"/>
  <c r="BJ12" i="14" s="1"/>
  <c r="AD195" i="14"/>
  <c r="AF262" i="16"/>
  <c r="AF260" i="16" s="1"/>
  <c r="AF264" i="16" s="1"/>
  <c r="AC262" i="16"/>
  <c r="AC260" i="16" s="1"/>
  <c r="AC264" i="16" s="1"/>
  <c r="U262" i="16"/>
  <c r="U260" i="16" s="1"/>
  <c r="U264" i="16" s="1"/>
  <c r="Z262" i="16"/>
  <c r="Z260" i="16" s="1"/>
  <c r="Z264" i="16" s="1"/>
  <c r="W262" i="16"/>
  <c r="W260" i="16" s="1"/>
  <c r="W264" i="16" s="1"/>
  <c r="V262" i="16"/>
  <c r="V260" i="16" s="1"/>
  <c r="V264" i="16" s="1"/>
  <c r="X262" i="16"/>
  <c r="X260" i="16" s="1"/>
  <c r="X264" i="16" s="1"/>
  <c r="Y262" i="16"/>
  <c r="AB262" i="16"/>
  <c r="G128" i="15"/>
  <c r="AI83" i="15"/>
  <c r="AI262" i="15"/>
  <c r="BP24" i="14"/>
  <c r="BP22" i="14" s="1"/>
  <c r="BJ11" i="14" s="1"/>
  <c r="M257" i="23"/>
  <c r="M248" i="24" s="1"/>
  <c r="AD112" i="14"/>
  <c r="AD110" i="14" s="1"/>
  <c r="AR26" i="14" s="1"/>
  <c r="AW26" i="14" s="1"/>
  <c r="AY26" i="14" s="1"/>
  <c r="M161" i="23"/>
  <c r="M155" i="24" s="1"/>
  <c r="AU16" i="14"/>
  <c r="Y196" i="15"/>
  <c r="Y195" i="15" s="1"/>
  <c r="Y193" i="15" s="1"/>
  <c r="AV16" i="14"/>
  <c r="AS28" i="14"/>
  <c r="AV28" i="14" s="1"/>
  <c r="AR8" i="14"/>
  <c r="AU8" i="14" s="1"/>
  <c r="M94" i="21"/>
  <c r="M93" i="22" s="1"/>
  <c r="AR7" i="14"/>
  <c r="AU7" i="14" s="1"/>
  <c r="M63" i="21"/>
  <c r="M62" i="22" s="1"/>
  <c r="AH110" i="14"/>
  <c r="AG148" i="16"/>
  <c r="AE147" i="16"/>
  <c r="N448" i="23"/>
  <c r="N434" i="24" s="1"/>
  <c r="Y217" i="16"/>
  <c r="AH217" i="15"/>
  <c r="AH211" i="15" s="1"/>
  <c r="AH210" i="15" s="1"/>
  <c r="AH209" i="15" s="1"/>
  <c r="AA211" i="15"/>
  <c r="AA210" i="15" s="1"/>
  <c r="AA209" i="15" s="1"/>
  <c r="BO27" i="15" s="1"/>
  <c r="N128" i="14"/>
  <c r="AG112" i="14"/>
  <c r="AG110" i="14" s="1"/>
  <c r="AS26" i="14" s="1"/>
  <c r="AX26" i="14" s="1"/>
  <c r="AZ26" i="14" s="1"/>
  <c r="M156" i="24"/>
  <c r="AG10" i="13"/>
  <c r="AG8" i="13" s="1"/>
  <c r="L32" i="24" s="1"/>
  <c r="L63" i="24"/>
  <c r="M22" i="14"/>
  <c r="M21" i="14" s="1"/>
  <c r="M19" i="14" s="1"/>
  <c r="M17" i="14" s="1"/>
  <c r="M8" i="14" s="1"/>
  <c r="M128" i="14"/>
  <c r="O249" i="22"/>
  <c r="N249" i="22"/>
  <c r="AS27" i="14"/>
  <c r="AX27" i="14" s="1"/>
  <c r="AZ27" i="14" s="1"/>
  <c r="M249" i="24"/>
  <c r="BO30" i="15"/>
  <c r="BI14" i="15" s="1"/>
  <c r="N479" i="23"/>
  <c r="N465" i="24" s="1"/>
  <c r="I126" i="13"/>
  <c r="I130" i="13" s="1"/>
  <c r="L32" i="21"/>
  <c r="L31" i="22" s="1"/>
  <c r="Y199" i="16"/>
  <c r="N320" i="23"/>
  <c r="AH199" i="15"/>
  <c r="AH197" i="15" s="1"/>
  <c r="AA197" i="15"/>
  <c r="N128" i="23"/>
  <c r="Y117" i="16"/>
  <c r="AH117" i="15"/>
  <c r="AH114" i="15" s="1"/>
  <c r="AA114" i="15"/>
  <c r="BO28" i="14"/>
  <c r="BO25" i="14" s="1"/>
  <c r="BI12" i="14" s="1"/>
  <c r="AA195" i="14"/>
  <c r="AA193" i="14" s="1"/>
  <c r="BO24" i="14"/>
  <c r="BO22" i="14" s="1"/>
  <c r="BI11" i="14" s="1"/>
  <c r="M256" i="23"/>
  <c r="AA260" i="13"/>
  <c r="AA264" i="13" s="1"/>
  <c r="L32" i="23"/>
  <c r="Y206" i="16"/>
  <c r="N416" i="23"/>
  <c r="AA205" i="15"/>
  <c r="AH206" i="15"/>
  <c r="AH205" i="15" s="1"/>
  <c r="AD258" i="13"/>
  <c r="BP33" i="13" s="1"/>
  <c r="L21" i="14"/>
  <c r="L19" i="14" s="1"/>
  <c r="L17" i="14" s="1"/>
  <c r="L8" i="14" s="1"/>
  <c r="AU35" i="12"/>
  <c r="AS17" i="13"/>
  <c r="AE196" i="15"/>
  <c r="AE195" i="15" s="1"/>
  <c r="AE193" i="15" s="1"/>
  <c r="AB145" i="15"/>
  <c r="U1" i="13"/>
  <c r="AA258" i="13"/>
  <c r="BO33" i="13" s="1"/>
  <c r="AI110" i="14"/>
  <c r="AI10" i="14" s="1"/>
  <c r="AI8" i="14" s="1"/>
  <c r="AI260" i="14" s="1"/>
  <c r="AI264" i="14" s="1"/>
  <c r="AD117" i="16"/>
  <c r="O129" i="23" s="1"/>
  <c r="O124" i="24" s="1"/>
  <c r="AB114" i="16"/>
  <c r="AJ206" i="15"/>
  <c r="AJ205" i="15" s="1"/>
  <c r="AE206" i="16"/>
  <c r="AG205" i="15"/>
  <c r="AD236" i="16"/>
  <c r="O511" i="23" s="1"/>
  <c r="O496" i="24" s="1"/>
  <c r="AB235" i="16"/>
  <c r="AB234" i="16" s="1"/>
  <c r="N21" i="14"/>
  <c r="N19" i="14" s="1"/>
  <c r="N17" i="14" s="1"/>
  <c r="N8" i="14" s="1"/>
  <c r="AB258" i="14"/>
  <c r="AR27" i="14"/>
  <c r="AW27" i="14" s="1"/>
  <c r="AY27" i="14" s="1"/>
  <c r="AB8" i="14"/>
  <c r="AB260" i="14" s="1"/>
  <c r="AB264" i="14" s="1"/>
  <c r="BP17" i="14"/>
  <c r="BP15" i="14" s="1"/>
  <c r="BJ10" i="14" s="1"/>
  <c r="AB142" i="16"/>
  <c r="AI142" i="15"/>
  <c r="AI141" i="15" s="1"/>
  <c r="AD141" i="15"/>
  <c r="L53" i="16"/>
  <c r="J51" i="16"/>
  <c r="L55" i="16"/>
  <c r="J54" i="16"/>
  <c r="AD124" i="15"/>
  <c r="AB123" i="15"/>
  <c r="AB112" i="15" s="1"/>
  <c r="L33" i="15"/>
  <c r="J32" i="15"/>
  <c r="J28" i="15" s="1"/>
  <c r="BP13" i="14"/>
  <c r="BJ8" i="14" s="1"/>
  <c r="AR25" i="14"/>
  <c r="AD63" i="14"/>
  <c r="AD12" i="14" s="1"/>
  <c r="M65" i="23" s="1"/>
  <c r="M62" i="24" s="1"/>
  <c r="J43" i="16"/>
  <c r="N43" i="15"/>
  <c r="N42" i="15" s="1"/>
  <c r="AX10" i="15"/>
  <c r="AZ10" i="15" s="1"/>
  <c r="L42" i="15"/>
  <c r="J81" i="15"/>
  <c r="J128" i="15" s="1"/>
  <c r="L83" i="15"/>
  <c r="AA60" i="15"/>
  <c r="Y58" i="15"/>
  <c r="Y57" i="15" s="1"/>
  <c r="Y14" i="15" s="1"/>
  <c r="AB190" i="16"/>
  <c r="AI190" i="15"/>
  <c r="AI187" i="15" s="1"/>
  <c r="AI185" i="15" s="1"/>
  <c r="AD187" i="15"/>
  <c r="AD185" i="15" s="1"/>
  <c r="J67" i="16"/>
  <c r="N67" i="15"/>
  <c r="N66" i="15" s="1"/>
  <c r="L66" i="15"/>
  <c r="G37" i="16"/>
  <c r="I35" i="15"/>
  <c r="M37" i="15"/>
  <c r="M35" i="15" s="1"/>
  <c r="Y126" i="16"/>
  <c r="BO19" i="15"/>
  <c r="AH126" i="15"/>
  <c r="AH123" i="15" s="1"/>
  <c r="AA123" i="15"/>
  <c r="N160" i="23" s="1"/>
  <c r="L59" i="15"/>
  <c r="J57" i="15"/>
  <c r="AI150" i="15"/>
  <c r="AI149" i="15" s="1"/>
  <c r="AI147" i="15" s="1"/>
  <c r="AD149" i="15"/>
  <c r="AD147" i="15" s="1"/>
  <c r="BP16" i="15" s="1"/>
  <c r="AB150" i="16"/>
  <c r="AS9" i="14"/>
  <c r="AV9" i="14" s="1"/>
  <c r="L61" i="15"/>
  <c r="J60" i="15"/>
  <c r="L77" i="15"/>
  <c r="J75" i="15"/>
  <c r="J73" i="16"/>
  <c r="N73" i="15"/>
  <c r="N72" i="15" s="1"/>
  <c r="L72" i="15"/>
  <c r="N280" i="22" s="1"/>
  <c r="AD97" i="15"/>
  <c r="AB96" i="15"/>
  <c r="AB90" i="15" s="1"/>
  <c r="AB63" i="15" s="1"/>
  <c r="AB12" i="15" s="1"/>
  <c r="AI228" i="16"/>
  <c r="AI227" i="16" s="1"/>
  <c r="AI220" i="16" s="1"/>
  <c r="AD227" i="16"/>
  <c r="AD220" i="16" s="1"/>
  <c r="BP30" i="16" s="1"/>
  <c r="E54" i="20" s="1"/>
  <c r="AB172" i="15"/>
  <c r="AB170" i="15" s="1"/>
  <c r="AD173" i="15"/>
  <c r="L49" i="15"/>
  <c r="J48" i="15"/>
  <c r="J45" i="15"/>
  <c r="L47" i="15"/>
  <c r="BO16" i="14"/>
  <c r="BO15" i="14" s="1"/>
  <c r="BI10" i="14" s="1"/>
  <c r="AA145" i="14"/>
  <c r="AA110" i="14" s="1"/>
  <c r="G58" i="16"/>
  <c r="M58" i="15"/>
  <c r="M57" i="15" s="1"/>
  <c r="I57" i="15"/>
  <c r="AH178" i="16"/>
  <c r="AH176" i="16" s="1"/>
  <c r="AA176" i="16"/>
  <c r="N62" i="16"/>
  <c r="M82" i="16"/>
  <c r="M81" i="16" s="1"/>
  <c r="I81" i="16"/>
  <c r="M77" i="16"/>
  <c r="M75" i="16" s="1"/>
  <c r="I75" i="16"/>
  <c r="O311" i="21" s="1"/>
  <c r="O310" i="22" s="1"/>
  <c r="N50" i="16"/>
  <c r="AA173" i="15"/>
  <c r="Y172" i="15"/>
  <c r="Y170" i="15" s="1"/>
  <c r="Y149" i="15"/>
  <c r="Y147" i="15" s="1"/>
  <c r="Y145" i="15" s="1"/>
  <c r="Y110" i="15" s="1"/>
  <c r="AA150" i="15"/>
  <c r="AA230" i="16"/>
  <c r="BO31" i="16" s="1"/>
  <c r="Y227" i="16"/>
  <c r="Y220" i="16" s="1"/>
  <c r="AA45" i="16"/>
  <c r="Y44" i="16"/>
  <c r="Y43" i="16" s="1"/>
  <c r="AH212" i="16"/>
  <c r="BO26" i="16"/>
  <c r="AA99" i="16"/>
  <c r="Y96" i="16"/>
  <c r="Y90" i="16" s="1"/>
  <c r="G33" i="16"/>
  <c r="I32" i="15"/>
  <c r="M33" i="15"/>
  <c r="M32" i="15" s="1"/>
  <c r="Y106" i="16"/>
  <c r="AH106" i="15"/>
  <c r="AH105" i="15" s="1"/>
  <c r="AH104" i="15" s="1"/>
  <c r="AA105" i="15"/>
  <c r="AA104" i="15" s="1"/>
  <c r="AU24" i="14"/>
  <c r="AX23" i="14"/>
  <c r="AZ23" i="14" s="1"/>
  <c r="AV23" i="14"/>
  <c r="Y258" i="14"/>
  <c r="AX25" i="13"/>
  <c r="AZ25" i="13" s="1"/>
  <c r="AV25" i="13"/>
  <c r="AG90" i="14"/>
  <c r="AS25" i="14" s="1"/>
  <c r="AH52" i="16"/>
  <c r="AH49" i="16" s="1"/>
  <c r="AA49" i="16"/>
  <c r="AW10" i="16"/>
  <c r="AY10" i="16" s="1"/>
  <c r="I42" i="16"/>
  <c r="M44" i="16"/>
  <c r="M42" i="16" s="1"/>
  <c r="AH223" i="16"/>
  <c r="AH222" i="16" s="1"/>
  <c r="AA222" i="16"/>
  <c r="AH93" i="16"/>
  <c r="AH91" i="16" s="1"/>
  <c r="AA91" i="16"/>
  <c r="AH188" i="16"/>
  <c r="AH187" i="16" s="1"/>
  <c r="AH185" i="16" s="1"/>
  <c r="AA187" i="16"/>
  <c r="AA185" i="16" s="1"/>
  <c r="AA141" i="16"/>
  <c r="AH143" i="16"/>
  <c r="AH141" i="16" s="1"/>
  <c r="M50" i="16"/>
  <c r="M48" i="16" s="1"/>
  <c r="I48" i="16"/>
  <c r="Y8" i="14"/>
  <c r="Y260" i="14" s="1"/>
  <c r="Y264" i="14" s="1"/>
  <c r="AJ90" i="14"/>
  <c r="AJ63" i="14" s="1"/>
  <c r="AJ12" i="14" s="1"/>
  <c r="AJ10" i="14" s="1"/>
  <c r="AG99" i="15"/>
  <c r="AE96" i="15"/>
  <c r="AJ106" i="15"/>
  <c r="AJ105" i="15" s="1"/>
  <c r="AJ104" i="15" s="1"/>
  <c r="AE106" i="16"/>
  <c r="AG105" i="15"/>
  <c r="AG104" i="15" s="1"/>
  <c r="AE116" i="16"/>
  <c r="AJ116" i="15"/>
  <c r="AJ114" i="15" s="1"/>
  <c r="AG114" i="15"/>
  <c r="AE160" i="16"/>
  <c r="AJ160" i="15"/>
  <c r="AJ157" i="15" s="1"/>
  <c r="AJ155" i="15" s="1"/>
  <c r="AJ145" i="15" s="1"/>
  <c r="AG157" i="15"/>
  <c r="AG155" i="15" s="1"/>
  <c r="AG145" i="15" s="1"/>
  <c r="AG94" i="15"/>
  <c r="AE91" i="15"/>
  <c r="AE87" i="16"/>
  <c r="AJ87" i="15"/>
  <c r="AJ83" i="15" s="1"/>
  <c r="AG83" i="15"/>
  <c r="AS24" i="15" s="1"/>
  <c r="AE189" i="16"/>
  <c r="AJ189" i="15"/>
  <c r="AJ187" i="15" s="1"/>
  <c r="AJ185" i="15" s="1"/>
  <c r="AG187" i="15"/>
  <c r="AG185" i="15" s="1"/>
  <c r="AG178" i="15"/>
  <c r="AE176" i="15"/>
  <c r="AE170" i="15" s="1"/>
  <c r="AG126" i="15"/>
  <c r="AE123" i="15"/>
  <c r="AE112" i="15" s="1"/>
  <c r="AE110" i="15" s="1"/>
  <c r="BP29" i="14"/>
  <c r="BJ13" i="14" s="1"/>
  <c r="AR30" i="14"/>
  <c r="AA234" i="15"/>
  <c r="AE243" i="15"/>
  <c r="AE232" i="15" s="1"/>
  <c r="AG244" i="15"/>
  <c r="G55" i="16"/>
  <c r="M55" i="15"/>
  <c r="M54" i="15" s="1"/>
  <c r="BD17" i="15"/>
  <c r="BD10" i="15" s="1"/>
  <c r="BD9" i="15" s="1"/>
  <c r="BD8" i="15" s="1"/>
  <c r="AW14" i="15"/>
  <c r="AY14" i="15" s="1"/>
  <c r="I54" i="15"/>
  <c r="AA244" i="15"/>
  <c r="Y243" i="15"/>
  <c r="Y232" i="15" s="1"/>
  <c r="AD244" i="15"/>
  <c r="AB243" i="15"/>
  <c r="AB232" i="15" s="1"/>
  <c r="AG232" i="14"/>
  <c r="AS30" i="14" s="1"/>
  <c r="J5" i="13"/>
  <c r="BJ9" i="14"/>
  <c r="K1" i="13"/>
  <c r="AA12" i="14"/>
  <c r="M64" i="23" s="1"/>
  <c r="AH12" i="14"/>
  <c r="Y63" i="15"/>
  <c r="AJ212" i="15"/>
  <c r="AJ211" i="15" s="1"/>
  <c r="AJ210" i="15" s="1"/>
  <c r="AJ209" i="15" s="1"/>
  <c r="AG211" i="15"/>
  <c r="AG210" i="15" s="1"/>
  <c r="AG209" i="15" s="1"/>
  <c r="AE212" i="16"/>
  <c r="AE202" i="16"/>
  <c r="AJ202" i="15"/>
  <c r="AJ197" i="15" s="1"/>
  <c r="AG197" i="15"/>
  <c r="AH61" i="16"/>
  <c r="Y85" i="16"/>
  <c r="AA83" i="15"/>
  <c r="AH85" i="15"/>
  <c r="AH83" i="15" s="1"/>
  <c r="AJ241" i="15"/>
  <c r="AJ262" i="15" s="1"/>
  <c r="AE241" i="16"/>
  <c r="AE262" i="16" s="1"/>
  <c r="AG235" i="15"/>
  <c r="I21" i="14"/>
  <c r="I19" i="14" s="1"/>
  <c r="I17" i="14" s="1"/>
  <c r="Y37" i="16"/>
  <c r="AA35" i="15"/>
  <c r="AH37" i="15"/>
  <c r="AH35" i="15" s="1"/>
  <c r="AB39" i="16"/>
  <c r="AI39" i="15"/>
  <c r="AI35" i="15" s="1"/>
  <c r="AI14" i="15" s="1"/>
  <c r="AD35" i="15"/>
  <c r="AD14" i="15" s="1"/>
  <c r="Y71" i="16"/>
  <c r="AA69" i="15"/>
  <c r="AA65" i="15" s="1"/>
  <c r="AH71" i="15"/>
  <c r="AH69" i="15" s="1"/>
  <c r="AH65" i="15" s="1"/>
  <c r="AJ70" i="15"/>
  <c r="AJ69" i="15" s="1"/>
  <c r="AJ65" i="15" s="1"/>
  <c r="AE70" i="16"/>
  <c r="AG69" i="15"/>
  <c r="AG65" i="15" s="1"/>
  <c r="BO8" i="14"/>
  <c r="BI8" i="14"/>
  <c r="AB167" i="16"/>
  <c r="AI167" i="15"/>
  <c r="AI157" i="15" s="1"/>
  <c r="AI155" i="15" s="1"/>
  <c r="BP19" i="15"/>
  <c r="AD157" i="15"/>
  <c r="AD155" i="15" s="1"/>
  <c r="AE52" i="16"/>
  <c r="AJ52" i="15"/>
  <c r="AJ49" i="15" s="1"/>
  <c r="AJ43" i="15" s="1"/>
  <c r="AG49" i="15"/>
  <c r="AG43" i="15" s="1"/>
  <c r="Y27" i="16"/>
  <c r="AA20" i="15"/>
  <c r="AA16" i="15" s="1"/>
  <c r="AH27" i="15"/>
  <c r="AH20" i="15" s="1"/>
  <c r="AH16" i="15" s="1"/>
  <c r="AE14" i="15"/>
  <c r="G8" i="14"/>
  <c r="G126" i="14" s="1"/>
  <c r="G130" i="14" s="1"/>
  <c r="AJ23" i="15"/>
  <c r="AJ20" i="15" s="1"/>
  <c r="AJ16" i="15" s="1"/>
  <c r="AE23" i="16"/>
  <c r="AG20" i="15"/>
  <c r="AG16" i="15" s="1"/>
  <c r="AB180" i="16"/>
  <c r="AD176" i="15"/>
  <c r="AI180" i="15"/>
  <c r="AI176" i="15" s="1"/>
  <c r="AJ124" i="16"/>
  <c r="AJ80" i="16"/>
  <c r="AJ161" i="16"/>
  <c r="AD69" i="16"/>
  <c r="AD65" i="16" s="1"/>
  <c r="AI75" i="16"/>
  <c r="AI69" i="16" s="1"/>
  <c r="AI65" i="16" s="1"/>
  <c r="AW23" i="15"/>
  <c r="AY23" i="15" s="1"/>
  <c r="AU23" i="15"/>
  <c r="AI216" i="16"/>
  <c r="AI211" i="16" s="1"/>
  <c r="AI210" i="16" s="1"/>
  <c r="AI209" i="16" s="1"/>
  <c r="AD211" i="16"/>
  <c r="AD210" i="16" s="1"/>
  <c r="AD209" i="16" s="1"/>
  <c r="AR29" i="16" s="1"/>
  <c r="BD22" i="14"/>
  <c r="I24" i="15"/>
  <c r="G22" i="15"/>
  <c r="J27" i="16"/>
  <c r="N27" i="15"/>
  <c r="N25" i="15" s="1"/>
  <c r="L25" i="15"/>
  <c r="AX8" i="15"/>
  <c r="AZ8" i="15" s="1"/>
  <c r="I27" i="15"/>
  <c r="G25" i="15"/>
  <c r="AS7" i="15"/>
  <c r="AV7" i="15" s="1"/>
  <c r="L10" i="15"/>
  <c r="N13" i="15"/>
  <c r="N10" i="15" s="1"/>
  <c r="J13" i="16"/>
  <c r="N22" i="15"/>
  <c r="L24" i="16"/>
  <c r="J22" i="16"/>
  <c r="AD88" i="16"/>
  <c r="AD262" i="16" s="1"/>
  <c r="AB83" i="16"/>
  <c r="AA237" i="16"/>
  <c r="Y235" i="16"/>
  <c r="Y234" i="16" s="1"/>
  <c r="AD105" i="16"/>
  <c r="AD104" i="16" s="1"/>
  <c r="AI107" i="16"/>
  <c r="AI105" i="16" s="1"/>
  <c r="AI104" i="16" s="1"/>
  <c r="AD49" i="16"/>
  <c r="AD43" i="16" s="1"/>
  <c r="AI50" i="16"/>
  <c r="AI49" i="16" s="1"/>
  <c r="AI43" i="16" s="1"/>
  <c r="M56" i="16"/>
  <c r="AH133" i="16"/>
  <c r="AA157" i="16"/>
  <c r="AA155" i="16" s="1"/>
  <c r="AH159" i="16"/>
  <c r="AH157" i="16" s="1"/>
  <c r="AH155" i="16" s="1"/>
  <c r="AJ220" i="16"/>
  <c r="AG220" i="16"/>
  <c r="O466" i="24" s="1"/>
  <c r="G12" i="16"/>
  <c r="I10" i="15"/>
  <c r="M12" i="15"/>
  <c r="AZ16" i="14"/>
  <c r="AX17" i="14"/>
  <c r="AW17" i="14"/>
  <c r="I23" i="16"/>
  <c r="AJ186" i="16"/>
  <c r="G29" i="16"/>
  <c r="I30" i="16"/>
  <c r="AZ13" i="15"/>
  <c r="AJ198" i="16"/>
  <c r="AJ181" i="16"/>
  <c r="BD21" i="15" l="1"/>
  <c r="BP20" i="15"/>
  <c r="N193" i="23"/>
  <c r="N186" i="24" s="1"/>
  <c r="M28" i="15"/>
  <c r="AA262" i="16"/>
  <c r="AI196" i="15"/>
  <c r="AI195" i="15" s="1"/>
  <c r="AI193" i="15" s="1"/>
  <c r="Y1" i="13"/>
  <c r="AD260" i="13"/>
  <c r="AD264" i="13" s="1"/>
  <c r="AX28" i="14"/>
  <c r="AZ28" i="14" s="1"/>
  <c r="AB110" i="15"/>
  <c r="AB10" i="15" s="1"/>
  <c r="AB205" i="16"/>
  <c r="AD206" i="16"/>
  <c r="AD199" i="16"/>
  <c r="AB197" i="16"/>
  <c r="AR28" i="14"/>
  <c r="AD193" i="14"/>
  <c r="N289" i="23"/>
  <c r="N279" i="24" s="1"/>
  <c r="AD196" i="15"/>
  <c r="AV27" i="14"/>
  <c r="AV26" i="14"/>
  <c r="AH112" i="15"/>
  <c r="AG258" i="13"/>
  <c r="AS31" i="13" s="1"/>
  <c r="AS32" i="13" s="1"/>
  <c r="BO7" i="14"/>
  <c r="BO32" i="14" s="1"/>
  <c r="BJ14" i="16"/>
  <c r="AG63" i="14"/>
  <c r="AG12" i="14" s="1"/>
  <c r="M63" i="24" s="1"/>
  <c r="I28" i="15"/>
  <c r="AR9" i="15" s="1"/>
  <c r="AU9" i="15" s="1"/>
  <c r="I128" i="15"/>
  <c r="L128" i="15"/>
  <c r="AS8" i="15"/>
  <c r="AV8" i="15" s="1"/>
  <c r="N94" i="22"/>
  <c r="AS10" i="15"/>
  <c r="AV10" i="15" s="1"/>
  <c r="N156" i="22"/>
  <c r="AA117" i="16"/>
  <c r="Y114" i="16"/>
  <c r="O218" i="24"/>
  <c r="AJ148" i="16"/>
  <c r="AJ147" i="16" s="1"/>
  <c r="S10" i="18"/>
  <c r="U10" i="18" s="1"/>
  <c r="AG147" i="16"/>
  <c r="L126" i="14"/>
  <c r="L130" i="14" s="1"/>
  <c r="M32" i="22"/>
  <c r="AA199" i="16"/>
  <c r="Y197" i="16"/>
  <c r="AA217" i="16"/>
  <c r="Y211" i="16"/>
  <c r="Y210" i="16" s="1"/>
  <c r="Y209" i="16" s="1"/>
  <c r="BO20" i="16"/>
  <c r="D44" i="20" s="1"/>
  <c r="O192" i="23"/>
  <c r="AR10" i="16"/>
  <c r="AU10" i="16" s="1"/>
  <c r="O156" i="21"/>
  <c r="O155" i="22" s="1"/>
  <c r="Y205" i="16"/>
  <c r="AA206" i="16"/>
  <c r="AA196" i="15"/>
  <c r="N288" i="23"/>
  <c r="AH196" i="15"/>
  <c r="AH195" i="15" s="1"/>
  <c r="AH193" i="15" s="1"/>
  <c r="AR31" i="13"/>
  <c r="AR32" i="13" s="1"/>
  <c r="AV35" i="13" s="1"/>
  <c r="Y12" i="15"/>
  <c r="Y10" i="15" s="1"/>
  <c r="Y8" i="15" s="1"/>
  <c r="Y260" i="15" s="1"/>
  <c r="Y264" i="15" s="1"/>
  <c r="AS14" i="14"/>
  <c r="AV14" i="14" s="1"/>
  <c r="AG196" i="15"/>
  <c r="AG195" i="15" s="1"/>
  <c r="AG193" i="15" s="1"/>
  <c r="AJ196" i="15"/>
  <c r="AJ195" i="15" s="1"/>
  <c r="AJ193" i="15" s="1"/>
  <c r="AU27" i="14"/>
  <c r="BP8" i="14"/>
  <c r="BP7" i="14" s="1"/>
  <c r="BP32" i="14" s="1"/>
  <c r="AI145" i="15"/>
  <c r="AF258" i="14"/>
  <c r="AE205" i="16"/>
  <c r="AG206" i="16"/>
  <c r="O404" i="24" s="1"/>
  <c r="AI236" i="16"/>
  <c r="AI235" i="16" s="1"/>
  <c r="AI234" i="16" s="1"/>
  <c r="AD235" i="16"/>
  <c r="AD234" i="16" s="1"/>
  <c r="AI117" i="16"/>
  <c r="AI114" i="16" s="1"/>
  <c r="AD114" i="16"/>
  <c r="J21" i="15"/>
  <c r="J19" i="15" s="1"/>
  <c r="J17" i="15" s="1"/>
  <c r="J8" i="15" s="1"/>
  <c r="J126" i="15" s="1"/>
  <c r="J130" i="15" s="1"/>
  <c r="BJ7" i="14"/>
  <c r="BJ16" i="14" s="1"/>
  <c r="AI258" i="14"/>
  <c r="AU26" i="14"/>
  <c r="AD10" i="14"/>
  <c r="BI7" i="14"/>
  <c r="BI16" i="14" s="1"/>
  <c r="J77" i="16"/>
  <c r="L75" i="15"/>
  <c r="N311" i="22" s="1"/>
  <c r="N77" i="15"/>
  <c r="N75" i="15" s="1"/>
  <c r="AD150" i="16"/>
  <c r="AB149" i="16"/>
  <c r="AB147" i="16" s="1"/>
  <c r="L57" i="15"/>
  <c r="N59" i="15"/>
  <c r="N57" i="15" s="1"/>
  <c r="J59" i="16"/>
  <c r="AA126" i="16"/>
  <c r="Y123" i="16"/>
  <c r="L67" i="16"/>
  <c r="J66" i="16"/>
  <c r="L81" i="15"/>
  <c r="AX14" i="15" s="1"/>
  <c r="AZ14" i="15" s="1"/>
  <c r="N83" i="15"/>
  <c r="N81" i="15" s="1"/>
  <c r="J83" i="16"/>
  <c r="AB124" i="16"/>
  <c r="AI124" i="15"/>
  <c r="AI123" i="15" s="1"/>
  <c r="AI112" i="15" s="1"/>
  <c r="AD123" i="15"/>
  <c r="L51" i="16"/>
  <c r="N53" i="16"/>
  <c r="N51" i="16" s="1"/>
  <c r="J49" i="16"/>
  <c r="N49" i="15"/>
  <c r="N48" i="15" s="1"/>
  <c r="L48" i="15"/>
  <c r="AA112" i="15"/>
  <c r="BO17" i="15"/>
  <c r="L43" i="16"/>
  <c r="J42" i="16"/>
  <c r="L45" i="15"/>
  <c r="N47" i="15"/>
  <c r="N45" i="15" s="1"/>
  <c r="J47" i="16"/>
  <c r="AI173" i="15"/>
  <c r="AI172" i="15" s="1"/>
  <c r="AI170" i="15" s="1"/>
  <c r="AB173" i="16"/>
  <c r="AD172" i="15"/>
  <c r="AD170" i="15" s="1"/>
  <c r="N257" i="23" s="1"/>
  <c r="N248" i="24" s="1"/>
  <c r="L73" i="16"/>
  <c r="J72" i="16"/>
  <c r="J61" i="16"/>
  <c r="N61" i="15"/>
  <c r="N60" i="15" s="1"/>
  <c r="L60" i="15"/>
  <c r="N187" i="22" s="1"/>
  <c r="AX9" i="15"/>
  <c r="AZ9" i="15" s="1"/>
  <c r="L32" i="15"/>
  <c r="L28" i="15" s="1"/>
  <c r="J33" i="16"/>
  <c r="N33" i="15"/>
  <c r="N32" i="15" s="1"/>
  <c r="N28" i="15" s="1"/>
  <c r="N55" i="16"/>
  <c r="N54" i="16" s="1"/>
  <c r="L54" i="16"/>
  <c r="AB97" i="16"/>
  <c r="AI97" i="15"/>
  <c r="AI96" i="15" s="1"/>
  <c r="AI90" i="15" s="1"/>
  <c r="AI63" i="15" s="1"/>
  <c r="AI12" i="15" s="1"/>
  <c r="AD96" i="15"/>
  <c r="AD90" i="15" s="1"/>
  <c r="I37" i="16"/>
  <c r="G35" i="16"/>
  <c r="AD190" i="16"/>
  <c r="AB187" i="16"/>
  <c r="AB185" i="16" s="1"/>
  <c r="Y60" i="16"/>
  <c r="AH60" i="15"/>
  <c r="AH58" i="15" s="1"/>
  <c r="AH57" i="15" s="1"/>
  <c r="AH14" i="15" s="1"/>
  <c r="AA58" i="15"/>
  <c r="AA57" i="15" s="1"/>
  <c r="BO13" i="15" s="1"/>
  <c r="AW25" i="14"/>
  <c r="AY25" i="14" s="1"/>
  <c r="AU25" i="14"/>
  <c r="AD142" i="16"/>
  <c r="AB141" i="16"/>
  <c r="AH45" i="16"/>
  <c r="AH44" i="16" s="1"/>
  <c r="AH43" i="16" s="1"/>
  <c r="AA44" i="16"/>
  <c r="AA43" i="16" s="1"/>
  <c r="I58" i="16"/>
  <c r="G57" i="16"/>
  <c r="AH99" i="16"/>
  <c r="AH96" i="16" s="1"/>
  <c r="AH90" i="16" s="1"/>
  <c r="AA96" i="16"/>
  <c r="AA90" i="16" s="1"/>
  <c r="I33" i="16"/>
  <c r="G32" i="16"/>
  <c r="AH230" i="16"/>
  <c r="AH227" i="16" s="1"/>
  <c r="AH220" i="16" s="1"/>
  <c r="AA227" i="16"/>
  <c r="AA220" i="16" s="1"/>
  <c r="Y173" i="16"/>
  <c r="AH173" i="15"/>
  <c r="AH172" i="15" s="1"/>
  <c r="AH170" i="15" s="1"/>
  <c r="AA172" i="15"/>
  <c r="AA170" i="15" s="1"/>
  <c r="AA106" i="16"/>
  <c r="Y105" i="16"/>
  <c r="Y104" i="16" s="1"/>
  <c r="D50" i="20"/>
  <c r="Y150" i="16"/>
  <c r="AH150" i="15"/>
  <c r="AH149" i="15" s="1"/>
  <c r="AH147" i="15" s="1"/>
  <c r="AH145" i="15" s="1"/>
  <c r="AA149" i="15"/>
  <c r="AA147" i="15" s="1"/>
  <c r="AX24" i="15"/>
  <c r="AZ24" i="15" s="1"/>
  <c r="AV24" i="15"/>
  <c r="AW30" i="14"/>
  <c r="AY30" i="14" s="1"/>
  <c r="AU30" i="14"/>
  <c r="AX30" i="14"/>
  <c r="AZ30" i="14" s="1"/>
  <c r="AV30" i="14"/>
  <c r="AX25" i="14"/>
  <c r="AZ25" i="14" s="1"/>
  <c r="AV25" i="14"/>
  <c r="AJ8" i="14"/>
  <c r="AJ260" i="14" s="1"/>
  <c r="AJ264" i="14" s="1"/>
  <c r="AJ258" i="14"/>
  <c r="AG189" i="16"/>
  <c r="AE187" i="16"/>
  <c r="AE185" i="16" s="1"/>
  <c r="AG260" i="13"/>
  <c r="AG264" i="13" s="1"/>
  <c r="AC1" i="13"/>
  <c r="AE178" i="16"/>
  <c r="AJ178" i="15"/>
  <c r="AJ176" i="15" s="1"/>
  <c r="AJ170" i="15" s="1"/>
  <c r="AG176" i="15"/>
  <c r="AG170" i="15" s="1"/>
  <c r="AG160" i="16"/>
  <c r="AE157" i="16"/>
  <c r="AE155" i="16" s="1"/>
  <c r="AE145" i="16" s="1"/>
  <c r="AG116" i="16"/>
  <c r="O94" i="24" s="1"/>
  <c r="AE114" i="16"/>
  <c r="AE90" i="15"/>
  <c r="AE63" i="15" s="1"/>
  <c r="AE12" i="15" s="1"/>
  <c r="AE10" i="15" s="1"/>
  <c r="AE94" i="16"/>
  <c r="AJ94" i="15"/>
  <c r="AJ91" i="15" s="1"/>
  <c r="AG91" i="15"/>
  <c r="AE99" i="16"/>
  <c r="AJ99" i="15"/>
  <c r="AJ96" i="15" s="1"/>
  <c r="AG96" i="15"/>
  <c r="AJ126" i="15"/>
  <c r="AJ123" i="15" s="1"/>
  <c r="AJ112" i="15" s="1"/>
  <c r="AJ110" i="15" s="1"/>
  <c r="AE126" i="16"/>
  <c r="AG123" i="15"/>
  <c r="AG87" i="16"/>
  <c r="AE83" i="16"/>
  <c r="AG106" i="16"/>
  <c r="AE105" i="16"/>
  <c r="AE104" i="16" s="1"/>
  <c r="AS29" i="15"/>
  <c r="AX29" i="15" s="1"/>
  <c r="AZ29" i="15" s="1"/>
  <c r="AE258" i="14"/>
  <c r="AJ244" i="15"/>
  <c r="AJ243" i="15" s="1"/>
  <c r="AE244" i="16"/>
  <c r="AG243" i="15"/>
  <c r="Y244" i="16"/>
  <c r="AA243" i="15"/>
  <c r="AA232" i="15" s="1"/>
  <c r="BO29" i="15" s="1"/>
  <c r="BI13" i="15" s="1"/>
  <c r="AH244" i="15"/>
  <c r="AH243" i="15" s="1"/>
  <c r="AH232" i="15" s="1"/>
  <c r="AG234" i="15"/>
  <c r="AI244" i="15"/>
  <c r="AI243" i="15" s="1"/>
  <c r="AI232" i="15" s="1"/>
  <c r="AB244" i="16"/>
  <c r="AD243" i="15"/>
  <c r="AD232" i="15" s="1"/>
  <c r="I55" i="16"/>
  <c r="G54" i="16"/>
  <c r="AH10" i="14"/>
  <c r="AH8" i="14" s="1"/>
  <c r="AA10" i="14"/>
  <c r="AA8" i="14" s="1"/>
  <c r="M32" i="23" s="1"/>
  <c r="BO14" i="15"/>
  <c r="BI9" i="15" s="1"/>
  <c r="AH63" i="15"/>
  <c r="AJ14" i="15"/>
  <c r="AA63" i="15"/>
  <c r="AR14" i="14"/>
  <c r="AR24" i="15"/>
  <c r="AW24" i="15" s="1"/>
  <c r="AY24" i="15" s="1"/>
  <c r="BP14" i="15"/>
  <c r="BJ9" i="15" s="1"/>
  <c r="AG241" i="16"/>
  <c r="AG262" i="16" s="1"/>
  <c r="AE235" i="16"/>
  <c r="AE234" i="16" s="1"/>
  <c r="AA85" i="16"/>
  <c r="Y83" i="16"/>
  <c r="AJ235" i="15"/>
  <c r="AJ234" i="15" s="1"/>
  <c r="AG212" i="16"/>
  <c r="AE211" i="16"/>
  <c r="AE210" i="16" s="1"/>
  <c r="AE209" i="16" s="1"/>
  <c r="BI15" i="16"/>
  <c r="D55" i="20"/>
  <c r="AG202" i="16"/>
  <c r="AE197" i="16"/>
  <c r="G21" i="15"/>
  <c r="G19" i="15" s="1"/>
  <c r="G17" i="15" s="1"/>
  <c r="AA37" i="16"/>
  <c r="Y35" i="16"/>
  <c r="AG14" i="15"/>
  <c r="AS23" i="15"/>
  <c r="BO12" i="15"/>
  <c r="BO9" i="15" s="1"/>
  <c r="AG52" i="16"/>
  <c r="AE49" i="16"/>
  <c r="AE43" i="16" s="1"/>
  <c r="AD167" i="16"/>
  <c r="AB157" i="16"/>
  <c r="AB155" i="16" s="1"/>
  <c r="AG23" i="16"/>
  <c r="AE20" i="16"/>
  <c r="AE16" i="16" s="1"/>
  <c r="AA27" i="16"/>
  <c r="Y20" i="16"/>
  <c r="Y16" i="16" s="1"/>
  <c r="AD145" i="15"/>
  <c r="AD39" i="16"/>
  <c r="AB35" i="16"/>
  <c r="AB14" i="16" s="1"/>
  <c r="I8" i="14"/>
  <c r="AD180" i="16"/>
  <c r="AB176" i="16"/>
  <c r="AG70" i="16"/>
  <c r="AE69" i="16"/>
  <c r="AE65" i="16" s="1"/>
  <c r="AA71" i="16"/>
  <c r="Y69" i="16"/>
  <c r="Y65" i="16" s="1"/>
  <c r="AR16" i="15"/>
  <c r="AW16" i="15" s="1"/>
  <c r="AY16" i="15" s="1"/>
  <c r="AS16" i="15"/>
  <c r="AX16" i="15" s="1"/>
  <c r="BP27" i="16"/>
  <c r="AW29" i="16"/>
  <c r="AY29" i="16" s="1"/>
  <c r="AR23" i="16"/>
  <c r="BP12" i="16"/>
  <c r="G24" i="16"/>
  <c r="M24" i="15"/>
  <c r="I22" i="15"/>
  <c r="AW7" i="15"/>
  <c r="AY7" i="15" s="1"/>
  <c r="L27" i="16"/>
  <c r="J25" i="16"/>
  <c r="G27" i="16"/>
  <c r="M27" i="15"/>
  <c r="M25" i="15" s="1"/>
  <c r="I25" i="15"/>
  <c r="N94" i="21" s="1"/>
  <c r="N93" i="22" s="1"/>
  <c r="AW8" i="15"/>
  <c r="AY8" i="15" s="1"/>
  <c r="M10" i="15"/>
  <c r="N24" i="16"/>
  <c r="L22" i="16"/>
  <c r="O63" i="22" s="1"/>
  <c r="AX7" i="16"/>
  <c r="AZ7" i="16" s="1"/>
  <c r="L13" i="16"/>
  <c r="J10" i="16"/>
  <c r="AI88" i="16"/>
  <c r="AI262" i="16" s="1"/>
  <c r="AD83" i="16"/>
  <c r="BP31" i="16"/>
  <c r="AA235" i="16"/>
  <c r="AH237" i="16"/>
  <c r="AH235" i="16" s="1"/>
  <c r="AH234" i="16" s="1"/>
  <c r="BD7" i="15"/>
  <c r="G10" i="16"/>
  <c r="I12" i="16"/>
  <c r="D23" i="20"/>
  <c r="I29" i="16"/>
  <c r="M30" i="16"/>
  <c r="M29" i="16" s="1"/>
  <c r="BD13" i="16"/>
  <c r="D13" i="20" s="1"/>
  <c r="M23" i="16"/>
  <c r="BD12" i="16"/>
  <c r="AX13" i="16"/>
  <c r="AS13" i="16"/>
  <c r="AV13" i="16" s="1"/>
  <c r="AH262" i="16" l="1"/>
  <c r="AB196" i="16"/>
  <c r="AB195" i="16" s="1"/>
  <c r="AB193" i="16" s="1"/>
  <c r="Y112" i="16"/>
  <c r="AH110" i="15"/>
  <c r="AD8" i="14"/>
  <c r="AD260" i="14" s="1"/>
  <c r="AD264" i="14" s="1"/>
  <c r="O417" i="23"/>
  <c r="O403" i="24" s="1"/>
  <c r="AI206" i="16"/>
  <c r="AI205" i="16" s="1"/>
  <c r="AD205" i="16"/>
  <c r="AW28" i="14"/>
  <c r="AY28" i="14" s="1"/>
  <c r="AU28" i="14"/>
  <c r="BP28" i="15"/>
  <c r="BP25" i="15" s="1"/>
  <c r="BJ12" i="15" s="1"/>
  <c r="AD195" i="15"/>
  <c r="O321" i="23"/>
  <c r="O310" i="24" s="1"/>
  <c r="AI199" i="16"/>
  <c r="AI197" i="16" s="1"/>
  <c r="AD197" i="16"/>
  <c r="AG10" i="14"/>
  <c r="AG258" i="14" s="1"/>
  <c r="AS31" i="14" s="1"/>
  <c r="AS32" i="14" s="1"/>
  <c r="AD112" i="15"/>
  <c r="AD110" i="15" s="1"/>
  <c r="AR26" i="15" s="1"/>
  <c r="AU26" i="15" s="1"/>
  <c r="N161" i="23"/>
  <c r="N155" i="24" s="1"/>
  <c r="G128" i="16"/>
  <c r="N128" i="15"/>
  <c r="Y196" i="16"/>
  <c r="Y195" i="16" s="1"/>
  <c r="Y193" i="16" s="1"/>
  <c r="AA205" i="16"/>
  <c r="O416" i="23"/>
  <c r="AH206" i="16"/>
  <c r="AH205" i="16" s="1"/>
  <c r="BO30" i="16"/>
  <c r="BI14" i="16" s="1"/>
  <c r="O479" i="23"/>
  <c r="O465" i="24" s="1"/>
  <c r="AR7" i="15"/>
  <c r="AU7" i="15" s="1"/>
  <c r="N63" i="21"/>
  <c r="N62" i="22" s="1"/>
  <c r="I126" i="14"/>
  <c r="I130" i="14" s="1"/>
  <c r="M32" i="21"/>
  <c r="M31" i="22" s="1"/>
  <c r="AS27" i="15"/>
  <c r="AV27" i="15" s="1"/>
  <c r="N249" i="24"/>
  <c r="BO24" i="15"/>
  <c r="BO22" i="15" s="1"/>
  <c r="BI11" i="15" s="1"/>
  <c r="N256" i="23"/>
  <c r="O448" i="23"/>
  <c r="O434" i="24" s="1"/>
  <c r="AH217" i="16"/>
  <c r="AH211" i="16" s="1"/>
  <c r="AH210" i="16" s="1"/>
  <c r="AH209" i="16" s="1"/>
  <c r="AA211" i="16"/>
  <c r="AA210" i="16" s="1"/>
  <c r="AA209" i="16" s="1"/>
  <c r="BO27" i="16" s="1"/>
  <c r="D51" i="20" s="1"/>
  <c r="O128" i="23"/>
  <c r="AH117" i="16"/>
  <c r="AH114" i="16" s="1"/>
  <c r="AA114" i="16"/>
  <c r="M22" i="15"/>
  <c r="M21" i="15" s="1"/>
  <c r="M19" i="15" s="1"/>
  <c r="M17" i="15" s="1"/>
  <c r="M8" i="15" s="1"/>
  <c r="M128" i="15"/>
  <c r="AG112" i="15"/>
  <c r="AG110" i="15" s="1"/>
  <c r="AS26" i="15" s="1"/>
  <c r="AX26" i="15" s="1"/>
  <c r="AZ26" i="15" s="1"/>
  <c r="N156" i="24"/>
  <c r="BO28" i="15"/>
  <c r="BO25" i="15" s="1"/>
  <c r="BI12" i="15" s="1"/>
  <c r="AA195" i="15"/>
  <c r="AA193" i="15" s="1"/>
  <c r="O320" i="23"/>
  <c r="AH199" i="16"/>
  <c r="AH197" i="16" s="1"/>
  <c r="AA197" i="16"/>
  <c r="AS17" i="14"/>
  <c r="AU35" i="13"/>
  <c r="AS28" i="15"/>
  <c r="AX28" i="15" s="1"/>
  <c r="AZ28" i="15" s="1"/>
  <c r="AE196" i="16"/>
  <c r="AE195" i="16" s="1"/>
  <c r="AE193" i="16" s="1"/>
  <c r="AI110" i="15"/>
  <c r="AI10" i="15" s="1"/>
  <c r="AI8" i="15" s="1"/>
  <c r="AI260" i="15" s="1"/>
  <c r="AI264" i="15" s="1"/>
  <c r="BP17" i="15"/>
  <c r="BP15" i="15" s="1"/>
  <c r="BJ10" i="15" s="1"/>
  <c r="AW9" i="16"/>
  <c r="AY9" i="16" s="1"/>
  <c r="AS9" i="15"/>
  <c r="AV9" i="15" s="1"/>
  <c r="L21" i="15"/>
  <c r="L19" i="15" s="1"/>
  <c r="L17" i="15" s="1"/>
  <c r="L8" i="15" s="1"/>
  <c r="AG205" i="16"/>
  <c r="AJ206" i="16"/>
  <c r="AJ205" i="16" s="1"/>
  <c r="AB258" i="15"/>
  <c r="AB145" i="16"/>
  <c r="AB8" i="15"/>
  <c r="AB260" i="15" s="1"/>
  <c r="AB264" i="15" s="1"/>
  <c r="AA14" i="15"/>
  <c r="AA12" i="15" s="1"/>
  <c r="N64" i="23" s="1"/>
  <c r="G28" i="16"/>
  <c r="N21" i="15"/>
  <c r="N19" i="15" s="1"/>
  <c r="N17" i="15" s="1"/>
  <c r="N8" i="15" s="1"/>
  <c r="AU24" i="15"/>
  <c r="AD258" i="14"/>
  <c r="BP33" i="14" s="1"/>
  <c r="AR27" i="15"/>
  <c r="AW27" i="15" s="1"/>
  <c r="AY27" i="15" s="1"/>
  <c r="BP24" i="15"/>
  <c r="BP22" i="15" s="1"/>
  <c r="BJ11" i="15" s="1"/>
  <c r="AR25" i="15"/>
  <c r="BP13" i="15"/>
  <c r="BJ8" i="15" s="1"/>
  <c r="AD63" i="15"/>
  <c r="AD12" i="15" s="1"/>
  <c r="N65" i="23" s="1"/>
  <c r="N62" i="24" s="1"/>
  <c r="L61" i="16"/>
  <c r="J60" i="16"/>
  <c r="N43" i="16"/>
  <c r="N42" i="16" s="1"/>
  <c r="AX10" i="16"/>
  <c r="AZ10" i="16" s="1"/>
  <c r="L42" i="16"/>
  <c r="L49" i="16"/>
  <c r="J48" i="16"/>
  <c r="AA60" i="16"/>
  <c r="Y58" i="16"/>
  <c r="Y57" i="16" s="1"/>
  <c r="Y14" i="16" s="1"/>
  <c r="I35" i="16"/>
  <c r="M37" i="16"/>
  <c r="M35" i="16" s="1"/>
  <c r="L33" i="16"/>
  <c r="J32" i="16"/>
  <c r="J28" i="16" s="1"/>
  <c r="N73" i="16"/>
  <c r="N72" i="16" s="1"/>
  <c r="L72" i="16"/>
  <c r="O280" i="22" s="1"/>
  <c r="J45" i="16"/>
  <c r="L47" i="16"/>
  <c r="J81" i="16"/>
  <c r="J128" i="16" s="1"/>
  <c r="L83" i="16"/>
  <c r="N67" i="16"/>
  <c r="N66" i="16" s="1"/>
  <c r="L66" i="16"/>
  <c r="AI190" i="16"/>
  <c r="AI187" i="16" s="1"/>
  <c r="AI185" i="16" s="1"/>
  <c r="AD187" i="16"/>
  <c r="AD185" i="16" s="1"/>
  <c r="AD173" i="16"/>
  <c r="AB172" i="16"/>
  <c r="AB170" i="16" s="1"/>
  <c r="BO19" i="16"/>
  <c r="D43" i="20" s="1"/>
  <c r="AH126" i="16"/>
  <c r="AH123" i="16" s="1"/>
  <c r="AA123" i="16"/>
  <c r="O160" i="23" s="1"/>
  <c r="L77" i="16"/>
  <c r="J75" i="16"/>
  <c r="AI142" i="16"/>
  <c r="AI141" i="16" s="1"/>
  <c r="AD141" i="16"/>
  <c r="AD97" i="16"/>
  <c r="AB96" i="16"/>
  <c r="AB90" i="16" s="1"/>
  <c r="AB63" i="16" s="1"/>
  <c r="AB12" i="16" s="1"/>
  <c r="AD124" i="16"/>
  <c r="AB123" i="16"/>
  <c r="AB112" i="16" s="1"/>
  <c r="J57" i="16"/>
  <c r="L59" i="16"/>
  <c r="AI150" i="16"/>
  <c r="AI149" i="16" s="1"/>
  <c r="AI147" i="16" s="1"/>
  <c r="AD149" i="16"/>
  <c r="AD147" i="16" s="1"/>
  <c r="BP16" i="16" s="1"/>
  <c r="E40" i="20" s="1"/>
  <c r="AA173" i="16"/>
  <c r="Y172" i="16"/>
  <c r="Y170" i="16" s="1"/>
  <c r="BO16" i="15"/>
  <c r="BO15" i="15" s="1"/>
  <c r="BI10" i="15" s="1"/>
  <c r="AA145" i="15"/>
  <c r="AA110" i="15" s="1"/>
  <c r="Y149" i="16"/>
  <c r="Y147" i="16" s="1"/>
  <c r="Y145" i="16" s="1"/>
  <c r="AA150" i="16"/>
  <c r="AH106" i="16"/>
  <c r="AH105" i="16" s="1"/>
  <c r="AH104" i="16" s="1"/>
  <c r="AA105" i="16"/>
  <c r="AA104" i="16" s="1"/>
  <c r="M58" i="16"/>
  <c r="M57" i="16" s="1"/>
  <c r="I57" i="16"/>
  <c r="AU16" i="15"/>
  <c r="AG232" i="15"/>
  <c r="AS30" i="15" s="1"/>
  <c r="AV30" i="15" s="1"/>
  <c r="I32" i="16"/>
  <c r="M33" i="16"/>
  <c r="M32" i="16" s="1"/>
  <c r="AV16" i="15"/>
  <c r="AG90" i="15"/>
  <c r="AG63" i="15" s="1"/>
  <c r="AG12" i="15" s="1"/>
  <c r="AX23" i="15"/>
  <c r="AZ23" i="15" s="1"/>
  <c r="AV23" i="15"/>
  <c r="AJ90" i="15"/>
  <c r="AJ63" i="15" s="1"/>
  <c r="AJ12" i="15" s="1"/>
  <c r="AJ10" i="15" s="1"/>
  <c r="AE8" i="15"/>
  <c r="AE260" i="15" s="1"/>
  <c r="AE264" i="15" s="1"/>
  <c r="AJ87" i="16"/>
  <c r="AJ83" i="16" s="1"/>
  <c r="AG83" i="16"/>
  <c r="AS24" i="16" s="1"/>
  <c r="AJ160" i="16"/>
  <c r="AJ157" i="16" s="1"/>
  <c r="AJ155" i="16" s="1"/>
  <c r="AJ145" i="16" s="1"/>
  <c r="AG157" i="16"/>
  <c r="AG155" i="16" s="1"/>
  <c r="AG145" i="16" s="1"/>
  <c r="AG94" i="16"/>
  <c r="AE91" i="16"/>
  <c r="AG105" i="16"/>
  <c r="AG104" i="16" s="1"/>
  <c r="AJ106" i="16"/>
  <c r="AJ105" i="16" s="1"/>
  <c r="AJ104" i="16" s="1"/>
  <c r="AG126" i="16"/>
  <c r="AE123" i="16"/>
  <c r="AE112" i="16" s="1"/>
  <c r="AE110" i="16" s="1"/>
  <c r="AG99" i="16"/>
  <c r="AE96" i="16"/>
  <c r="AJ116" i="16"/>
  <c r="AJ114" i="16" s="1"/>
  <c r="AG114" i="16"/>
  <c r="AG178" i="16"/>
  <c r="AE176" i="16"/>
  <c r="AE170" i="16" s="1"/>
  <c r="AJ189" i="16"/>
  <c r="AJ187" i="16" s="1"/>
  <c r="AJ185" i="16" s="1"/>
  <c r="AG187" i="16"/>
  <c r="AG185" i="16" s="1"/>
  <c r="AA234" i="16"/>
  <c r="AJ232" i="15"/>
  <c r="AH260" i="14"/>
  <c r="AH264" i="14" s="1"/>
  <c r="AH258" i="14"/>
  <c r="M55" i="16"/>
  <c r="M54" i="16" s="1"/>
  <c r="BD17" i="16"/>
  <c r="D17" i="20" s="1"/>
  <c r="AW14" i="16"/>
  <c r="AY14" i="16" s="1"/>
  <c r="I54" i="16"/>
  <c r="AE243" i="16"/>
  <c r="AE232" i="16" s="1"/>
  <c r="AG244" i="16"/>
  <c r="G8" i="15"/>
  <c r="G126" i="15" s="1"/>
  <c r="G130" i="15" s="1"/>
  <c r="Y258" i="15"/>
  <c r="BP29" i="15"/>
  <c r="BJ13" i="15" s="1"/>
  <c r="AR30" i="15"/>
  <c r="U1" i="14"/>
  <c r="AA260" i="14"/>
  <c r="AA264" i="14" s="1"/>
  <c r="AB243" i="16"/>
  <c r="AB232" i="16" s="1"/>
  <c r="AD244" i="16"/>
  <c r="AA244" i="16"/>
  <c r="Y243" i="16"/>
  <c r="Y232" i="16" s="1"/>
  <c r="AA258" i="14"/>
  <c r="BO33" i="14" s="1"/>
  <c r="AH12" i="15"/>
  <c r="J5" i="14"/>
  <c r="Y63" i="16"/>
  <c r="AU14" i="14"/>
  <c r="AR17" i="14"/>
  <c r="AJ212" i="16"/>
  <c r="AJ211" i="16" s="1"/>
  <c r="AJ210" i="16" s="1"/>
  <c r="AJ209" i="16" s="1"/>
  <c r="AG211" i="16"/>
  <c r="AG210" i="16" s="1"/>
  <c r="AG209" i="16" s="1"/>
  <c r="AA83" i="16"/>
  <c r="AH85" i="16"/>
  <c r="AH83" i="16" s="1"/>
  <c r="AJ202" i="16"/>
  <c r="AJ197" i="16" s="1"/>
  <c r="AG197" i="16"/>
  <c r="K1" i="14"/>
  <c r="AJ241" i="16"/>
  <c r="AJ262" i="16" s="1"/>
  <c r="AG235" i="16"/>
  <c r="AE14" i="16"/>
  <c r="AA35" i="16"/>
  <c r="AH37" i="16"/>
  <c r="AH35" i="16" s="1"/>
  <c r="AJ70" i="16"/>
  <c r="AJ69" i="16" s="1"/>
  <c r="AJ65" i="16" s="1"/>
  <c r="AG69" i="16"/>
  <c r="AG65" i="16" s="1"/>
  <c r="AI39" i="16"/>
  <c r="AI35" i="16" s="1"/>
  <c r="AI14" i="16" s="1"/>
  <c r="AD35" i="16"/>
  <c r="AD14" i="16" s="1"/>
  <c r="AD176" i="16"/>
  <c r="AI180" i="16"/>
  <c r="AI176" i="16" s="1"/>
  <c r="AH27" i="16"/>
  <c r="AH20" i="16" s="1"/>
  <c r="AH16" i="16" s="1"/>
  <c r="AA20" i="16"/>
  <c r="AA16" i="16" s="1"/>
  <c r="BP19" i="16"/>
  <c r="E43" i="20" s="1"/>
  <c r="AD157" i="16"/>
  <c r="AD155" i="16" s="1"/>
  <c r="AI167" i="16"/>
  <c r="AI157" i="16" s="1"/>
  <c r="AI155" i="16" s="1"/>
  <c r="BI8" i="15"/>
  <c r="BO8" i="15"/>
  <c r="AH71" i="16"/>
  <c r="AH69" i="16" s="1"/>
  <c r="AH65" i="16" s="1"/>
  <c r="AA69" i="16"/>
  <c r="AA65" i="16" s="1"/>
  <c r="AJ23" i="16"/>
  <c r="AJ20" i="16" s="1"/>
  <c r="AJ16" i="16" s="1"/>
  <c r="AG20" i="16"/>
  <c r="AG16" i="16" s="1"/>
  <c r="AJ52" i="16"/>
  <c r="AJ49" i="16" s="1"/>
  <c r="AJ43" i="16" s="1"/>
  <c r="AG49" i="16"/>
  <c r="AG43" i="16" s="1"/>
  <c r="BP9" i="16"/>
  <c r="E36" i="20"/>
  <c r="E33" i="20" s="1"/>
  <c r="E51" i="20"/>
  <c r="AW23" i="16"/>
  <c r="AY23" i="16" s="1"/>
  <c r="AU23" i="16"/>
  <c r="BD22" i="15"/>
  <c r="I24" i="16"/>
  <c r="G22" i="16"/>
  <c r="N27" i="16"/>
  <c r="N25" i="16" s="1"/>
  <c r="AX8" i="16"/>
  <c r="AZ8" i="16" s="1"/>
  <c r="L25" i="16"/>
  <c r="I27" i="16"/>
  <c r="G25" i="16"/>
  <c r="AR8" i="15"/>
  <c r="AU8" i="15" s="1"/>
  <c r="I21" i="15"/>
  <c r="I19" i="15" s="1"/>
  <c r="AS7" i="16"/>
  <c r="AV7" i="16" s="1"/>
  <c r="N22" i="16"/>
  <c r="N13" i="16"/>
  <c r="N10" i="16" s="1"/>
  <c r="L10" i="16"/>
  <c r="BJ15" i="16"/>
  <c r="E55" i="20"/>
  <c r="AI83" i="16"/>
  <c r="AZ16" i="15"/>
  <c r="AW17" i="15"/>
  <c r="AX17" i="15"/>
  <c r="I10" i="16"/>
  <c r="M12" i="16"/>
  <c r="AZ13" i="16"/>
  <c r="D12" i="20"/>
  <c r="BD21" i="16" l="1"/>
  <c r="D25" i="20" s="1"/>
  <c r="BP20" i="16"/>
  <c r="E44" i="20" s="1"/>
  <c r="O193" i="23"/>
  <c r="O186" i="24" s="1"/>
  <c r="L128" i="16"/>
  <c r="D54" i="20"/>
  <c r="Y110" i="16"/>
  <c r="I128" i="16"/>
  <c r="AI196" i="16"/>
  <c r="AI195" i="16" s="1"/>
  <c r="AI193" i="16" s="1"/>
  <c r="AX27" i="15"/>
  <c r="AZ27" i="15" s="1"/>
  <c r="Y1" i="14"/>
  <c r="AH10" i="15"/>
  <c r="AH8" i="15" s="1"/>
  <c r="AH260" i="15" s="1"/>
  <c r="AH264" i="15" s="1"/>
  <c r="AH112" i="16"/>
  <c r="M33" i="23"/>
  <c r="M31" i="24" s="1"/>
  <c r="AR28" i="15"/>
  <c r="AD193" i="15"/>
  <c r="O289" i="23"/>
  <c r="O279" i="24" s="1"/>
  <c r="AD196" i="16"/>
  <c r="AG8" i="14"/>
  <c r="AV26" i="15"/>
  <c r="M28" i="16"/>
  <c r="AH196" i="16"/>
  <c r="AH195" i="16" s="1"/>
  <c r="AH193" i="16" s="1"/>
  <c r="AA196" i="16"/>
  <c r="O288" i="23"/>
  <c r="AG10" i="15"/>
  <c r="AG8" i="15" s="1"/>
  <c r="N63" i="24"/>
  <c r="AS10" i="16"/>
  <c r="AV10" i="16" s="1"/>
  <c r="O156" i="22"/>
  <c r="L126" i="15"/>
  <c r="L130" i="15" s="1"/>
  <c r="N32" i="22"/>
  <c r="AS8" i="16"/>
  <c r="AV8" i="16" s="1"/>
  <c r="O94" i="22"/>
  <c r="AU27" i="15"/>
  <c r="AG196" i="16"/>
  <c r="AG195" i="16" s="1"/>
  <c r="AS28" i="16" s="1"/>
  <c r="AV28" i="15"/>
  <c r="BD10" i="16"/>
  <c r="BD9" i="16" s="1"/>
  <c r="BD8" i="16" s="1"/>
  <c r="AS14" i="15"/>
  <c r="AS17" i="15" s="1"/>
  <c r="AF258" i="15"/>
  <c r="AE90" i="16"/>
  <c r="AE63" i="16" s="1"/>
  <c r="AE12" i="16" s="1"/>
  <c r="AE10" i="16" s="1"/>
  <c r="AE8" i="16" s="1"/>
  <c r="AE260" i="16" s="1"/>
  <c r="AE264" i="16" s="1"/>
  <c r="AD10" i="15"/>
  <c r="AW26" i="15"/>
  <c r="AY26" i="15" s="1"/>
  <c r="AI145" i="16"/>
  <c r="AB110" i="16"/>
  <c r="AB10" i="16" s="1"/>
  <c r="AJ196" i="16"/>
  <c r="AJ195" i="16" s="1"/>
  <c r="AJ193" i="16" s="1"/>
  <c r="I28" i="16"/>
  <c r="AR9" i="16" s="1"/>
  <c r="AU9" i="16" s="1"/>
  <c r="D10" i="20"/>
  <c r="D9" i="20" s="1"/>
  <c r="J21" i="16"/>
  <c r="J19" i="16" s="1"/>
  <c r="J17" i="16" s="1"/>
  <c r="J8" i="16" s="1"/>
  <c r="J126" i="16" s="1"/>
  <c r="J130" i="16" s="1"/>
  <c r="AR31" i="14"/>
  <c r="AR32" i="14" s="1"/>
  <c r="AV35" i="14" s="1"/>
  <c r="BJ7" i="15"/>
  <c r="BJ16" i="15" s="1"/>
  <c r="AI258" i="15"/>
  <c r="AI97" i="16"/>
  <c r="AI96" i="16" s="1"/>
  <c r="AI90" i="16" s="1"/>
  <c r="AI63" i="16" s="1"/>
  <c r="AI12" i="16" s="1"/>
  <c r="AD96" i="16"/>
  <c r="AD90" i="16" s="1"/>
  <c r="N77" i="16"/>
  <c r="N75" i="16" s="1"/>
  <c r="L75" i="16"/>
  <c r="O311" i="22" s="1"/>
  <c r="L32" i="16"/>
  <c r="L28" i="16" s="1"/>
  <c r="AX9" i="16"/>
  <c r="AZ9" i="16" s="1"/>
  <c r="N33" i="16"/>
  <c r="N32" i="16" s="1"/>
  <c r="N28" i="16" s="1"/>
  <c r="AH60" i="16"/>
  <c r="AH58" i="16" s="1"/>
  <c r="AH57" i="16" s="1"/>
  <c r="AH14" i="16" s="1"/>
  <c r="AA58" i="16"/>
  <c r="AA57" i="16" s="1"/>
  <c r="BO13" i="16" s="1"/>
  <c r="D37" i="20" s="1"/>
  <c r="N47" i="16"/>
  <c r="N45" i="16" s="1"/>
  <c r="L45" i="16"/>
  <c r="N61" i="16"/>
  <c r="N60" i="16" s="1"/>
  <c r="L60" i="16"/>
  <c r="O187" i="22" s="1"/>
  <c r="BO17" i="16"/>
  <c r="D41" i="20" s="1"/>
  <c r="AA112" i="16"/>
  <c r="AI173" i="16"/>
  <c r="AI172" i="16" s="1"/>
  <c r="AI170" i="16" s="1"/>
  <c r="AD172" i="16"/>
  <c r="AD170" i="16" s="1"/>
  <c r="O257" i="23" s="1"/>
  <c r="O248" i="24" s="1"/>
  <c r="N83" i="16"/>
  <c r="N81" i="16" s="1"/>
  <c r="L81" i="16"/>
  <c r="AX14" i="16" s="1"/>
  <c r="AZ14" i="16" s="1"/>
  <c r="N59" i="16"/>
  <c r="N57" i="16" s="1"/>
  <c r="L57" i="16"/>
  <c r="AA10" i="15"/>
  <c r="AA8" i="15" s="1"/>
  <c r="BP8" i="15"/>
  <c r="BP7" i="15" s="1"/>
  <c r="BP32" i="15" s="1"/>
  <c r="AX30" i="15"/>
  <c r="AZ30" i="15" s="1"/>
  <c r="AI124" i="16"/>
  <c r="AI123" i="16" s="1"/>
  <c r="AI112" i="16" s="1"/>
  <c r="AD123" i="16"/>
  <c r="N49" i="16"/>
  <c r="N48" i="16" s="1"/>
  <c r="L48" i="16"/>
  <c r="AU25" i="15"/>
  <c r="AW25" i="15"/>
  <c r="AY25" i="15" s="1"/>
  <c r="AH150" i="16"/>
  <c r="AH149" i="16" s="1"/>
  <c r="AH147" i="16" s="1"/>
  <c r="AH145" i="16" s="1"/>
  <c r="AA149" i="16"/>
  <c r="AA147" i="16" s="1"/>
  <c r="BO7" i="15"/>
  <c r="BO32" i="15" s="1"/>
  <c r="AS25" i="15"/>
  <c r="AX25" i="15" s="1"/>
  <c r="AZ25" i="15" s="1"/>
  <c r="AH173" i="16"/>
  <c r="AH172" i="16" s="1"/>
  <c r="AH170" i="16" s="1"/>
  <c r="AA172" i="16"/>
  <c r="AA170" i="16" s="1"/>
  <c r="BI7" i="15"/>
  <c r="BI16" i="15" s="1"/>
  <c r="AX24" i="16"/>
  <c r="AZ24" i="16" s="1"/>
  <c r="AV24" i="16"/>
  <c r="AW30" i="15"/>
  <c r="AY30" i="15" s="1"/>
  <c r="AU30" i="15"/>
  <c r="AJ258" i="15"/>
  <c r="AJ8" i="15"/>
  <c r="AJ260" i="15" s="1"/>
  <c r="AJ264" i="15" s="1"/>
  <c r="AJ178" i="16"/>
  <c r="AJ176" i="16" s="1"/>
  <c r="AJ170" i="16" s="1"/>
  <c r="AG176" i="16"/>
  <c r="AG170" i="16" s="1"/>
  <c r="AJ99" i="16"/>
  <c r="AJ96" i="16" s="1"/>
  <c r="AG96" i="16"/>
  <c r="AJ94" i="16"/>
  <c r="AJ91" i="16" s="1"/>
  <c r="AG91" i="16"/>
  <c r="AJ126" i="16"/>
  <c r="AJ123" i="16" s="1"/>
  <c r="AJ112" i="16" s="1"/>
  <c r="AJ110" i="16" s="1"/>
  <c r="AG123" i="16"/>
  <c r="AS29" i="16"/>
  <c r="AX29" i="16" s="1"/>
  <c r="AZ29" i="16" s="1"/>
  <c r="AJ244" i="16"/>
  <c r="AJ243" i="16" s="1"/>
  <c r="AG243" i="16"/>
  <c r="AA243" i="16"/>
  <c r="AA232" i="16" s="1"/>
  <c r="BO29" i="16" s="1"/>
  <c r="AH244" i="16"/>
  <c r="AH243" i="16" s="1"/>
  <c r="AH232" i="16" s="1"/>
  <c r="AG234" i="16"/>
  <c r="AE258" i="15"/>
  <c r="AI244" i="16"/>
  <c r="AI243" i="16" s="1"/>
  <c r="AI232" i="16" s="1"/>
  <c r="AD243" i="16"/>
  <c r="AD232" i="16" s="1"/>
  <c r="Y12" i="16"/>
  <c r="AA63" i="16"/>
  <c r="AR24" i="16"/>
  <c r="AW24" i="16" s="1"/>
  <c r="AY24" i="16" s="1"/>
  <c r="AH63" i="16"/>
  <c r="BP14" i="16"/>
  <c r="E38" i="20" s="1"/>
  <c r="AJ235" i="16"/>
  <c r="AJ234" i="16" s="1"/>
  <c r="BO14" i="16"/>
  <c r="D38" i="20" s="1"/>
  <c r="AD145" i="16"/>
  <c r="AG14" i="16"/>
  <c r="AS23" i="16"/>
  <c r="BO12" i="16"/>
  <c r="AJ14" i="16"/>
  <c r="AR16" i="16"/>
  <c r="AW16" i="16" s="1"/>
  <c r="AY16" i="16" s="1"/>
  <c r="AS16" i="16"/>
  <c r="AX16" i="16" s="1"/>
  <c r="G21" i="16"/>
  <c r="G19" i="16" s="1"/>
  <c r="G17" i="16" s="1"/>
  <c r="M24" i="16"/>
  <c r="AW7" i="16"/>
  <c r="AY7" i="16" s="1"/>
  <c r="I22" i="16"/>
  <c r="AR14" i="15"/>
  <c r="I17" i="15"/>
  <c r="M27" i="16"/>
  <c r="M25" i="16" s="1"/>
  <c r="AW8" i="16"/>
  <c r="AY8" i="16" s="1"/>
  <c r="I25" i="16"/>
  <c r="F8" i="20"/>
  <c r="M10" i="16"/>
  <c r="D8" i="20"/>
  <c r="BD7" i="16"/>
  <c r="BR32" i="16"/>
  <c r="N128" i="16" l="1"/>
  <c r="AG258" i="15"/>
  <c r="AS31" i="15" s="1"/>
  <c r="AS32" i="15" s="1"/>
  <c r="Y10" i="16"/>
  <c r="Y8" i="16" s="1"/>
  <c r="Y260" i="16" s="1"/>
  <c r="Y264" i="16" s="1"/>
  <c r="AH110" i="16"/>
  <c r="AH258" i="15"/>
  <c r="AD8" i="15"/>
  <c r="AD260" i="15" s="1"/>
  <c r="AD264" i="15" s="1"/>
  <c r="BP28" i="16"/>
  <c r="AD195" i="16"/>
  <c r="AU28" i="15"/>
  <c r="AW28" i="15"/>
  <c r="AY28" i="15" s="1"/>
  <c r="M32" i="24"/>
  <c r="AG260" i="14"/>
  <c r="AG264" i="14" s="1"/>
  <c r="AC1" i="14"/>
  <c r="AG193" i="16"/>
  <c r="AD112" i="16"/>
  <c r="AD110" i="16" s="1"/>
  <c r="AR26" i="16" s="1"/>
  <c r="AW26" i="16" s="1"/>
  <c r="AY26" i="16" s="1"/>
  <c r="O161" i="23"/>
  <c r="O155" i="24" s="1"/>
  <c r="M22" i="16"/>
  <c r="M21" i="16" s="1"/>
  <c r="M19" i="16" s="1"/>
  <c r="M17" i="16" s="1"/>
  <c r="AE258" i="16" s="1"/>
  <c r="M128" i="16"/>
  <c r="AS27" i="16"/>
  <c r="AX27" i="16" s="1"/>
  <c r="AZ27" i="16" s="1"/>
  <c r="O249" i="24"/>
  <c r="AR7" i="16"/>
  <c r="AU7" i="16" s="1"/>
  <c r="O63" i="21"/>
  <c r="O62" i="22" s="1"/>
  <c r="AG112" i="16"/>
  <c r="AG110" i="16" s="1"/>
  <c r="AS26" i="16" s="1"/>
  <c r="AX26" i="16" s="1"/>
  <c r="AZ26" i="16" s="1"/>
  <c r="O156" i="24"/>
  <c r="BO24" i="16"/>
  <c r="D48" i="20" s="1"/>
  <c r="D46" i="20" s="1"/>
  <c r="O256" i="23"/>
  <c r="AG260" i="15"/>
  <c r="AG264" i="15" s="1"/>
  <c r="N32" i="24"/>
  <c r="AA260" i="15"/>
  <c r="AA264" i="15" s="1"/>
  <c r="N32" i="23"/>
  <c r="AR8" i="16"/>
  <c r="AU8" i="16" s="1"/>
  <c r="O94" i="21"/>
  <c r="O93" i="22" s="1"/>
  <c r="BO28" i="16"/>
  <c r="AA195" i="16"/>
  <c r="AA193" i="16" s="1"/>
  <c r="AV14" i="15"/>
  <c r="AA14" i="16"/>
  <c r="AA12" i="16" s="1"/>
  <c r="O64" i="23" s="1"/>
  <c r="BP17" i="16"/>
  <c r="BP15" i="16" s="1"/>
  <c r="N21" i="16"/>
  <c r="N19" i="16" s="1"/>
  <c r="N17" i="16" s="1"/>
  <c r="N8" i="16" s="1"/>
  <c r="AD258" i="15"/>
  <c r="BP33" i="15" s="1"/>
  <c r="AI110" i="16"/>
  <c r="AI10" i="16" s="1"/>
  <c r="AI8" i="16" s="1"/>
  <c r="AB8" i="16"/>
  <c r="AB260" i="16" s="1"/>
  <c r="AB264" i="16" s="1"/>
  <c r="AB258" i="16"/>
  <c r="AU35" i="14"/>
  <c r="AV16" i="16"/>
  <c r="L21" i="16"/>
  <c r="L19" i="16" s="1"/>
  <c r="L17" i="16" s="1"/>
  <c r="C10" i="18" s="1"/>
  <c r="AU24" i="16"/>
  <c r="AA258" i="15"/>
  <c r="BO33" i="15" s="1"/>
  <c r="U1" i="15"/>
  <c r="BP24" i="16"/>
  <c r="E48" i="20" s="1"/>
  <c r="E46" i="20" s="1"/>
  <c r="AR27" i="16"/>
  <c r="AW27" i="16" s="1"/>
  <c r="AY27" i="16" s="1"/>
  <c r="AU16" i="16"/>
  <c r="BP13" i="16"/>
  <c r="BP8" i="16" s="1"/>
  <c r="AR25" i="16"/>
  <c r="AD63" i="16"/>
  <c r="AD12" i="16" s="1"/>
  <c r="O65" i="23" s="1"/>
  <c r="O62" i="24" s="1"/>
  <c r="AS9" i="16"/>
  <c r="AV9" i="16" s="1"/>
  <c r="AV25" i="15"/>
  <c r="BO22" i="16"/>
  <c r="BI11" i="16" s="1"/>
  <c r="BO16" i="16"/>
  <c r="AA145" i="16"/>
  <c r="AA110" i="16" s="1"/>
  <c r="AJ232" i="16"/>
  <c r="AX28" i="16"/>
  <c r="AZ28" i="16" s="1"/>
  <c r="AV28" i="16"/>
  <c r="AX23" i="16"/>
  <c r="AZ23" i="16" s="1"/>
  <c r="AV23" i="16"/>
  <c r="AG232" i="16"/>
  <c r="AS30" i="16" s="1"/>
  <c r="AG90" i="16"/>
  <c r="AJ90" i="16"/>
  <c r="AJ63" i="16" s="1"/>
  <c r="AJ12" i="16" s="1"/>
  <c r="AJ10" i="16" s="1"/>
  <c r="BI13" i="16"/>
  <c r="D53" i="20"/>
  <c r="BI9" i="16"/>
  <c r="BP29" i="16"/>
  <c r="AR30" i="16"/>
  <c r="BJ9" i="16"/>
  <c r="AH12" i="16"/>
  <c r="I21" i="16"/>
  <c r="I19" i="16" s="1"/>
  <c r="G8" i="16"/>
  <c r="G126" i="16" s="1"/>
  <c r="G130" i="16" s="1"/>
  <c r="BO9" i="16"/>
  <c r="D36" i="20"/>
  <c r="D33" i="20" s="1"/>
  <c r="D32" i="20" s="1"/>
  <c r="D31" i="20" s="1"/>
  <c r="AR17" i="15"/>
  <c r="AU14" i="15"/>
  <c r="BD22" i="16"/>
  <c r="R8" i="20"/>
  <c r="R26" i="20" s="1"/>
  <c r="R57" i="20" s="1"/>
  <c r="F26" i="20"/>
  <c r="F57" i="20" s="1"/>
  <c r="G8" i="20" s="1"/>
  <c r="G26" i="20" s="1"/>
  <c r="G57" i="20" s="1"/>
  <c r="H8" i="20" s="1"/>
  <c r="H26" i="20" s="1"/>
  <c r="H57" i="20" s="1"/>
  <c r="I8" i="20" s="1"/>
  <c r="I26" i="20" s="1"/>
  <c r="I57" i="20" s="1"/>
  <c r="J8" i="20" s="1"/>
  <c r="J26" i="20" s="1"/>
  <c r="J57" i="20" s="1"/>
  <c r="K8" i="20" s="1"/>
  <c r="K26" i="20" s="1"/>
  <c r="K57" i="20" s="1"/>
  <c r="L8" i="20" s="1"/>
  <c r="L26" i="20" s="1"/>
  <c r="L57" i="20" s="1"/>
  <c r="M8" i="20" s="1"/>
  <c r="M26" i="20" s="1"/>
  <c r="M57" i="20" s="1"/>
  <c r="N8" i="20" s="1"/>
  <c r="N26" i="20" s="1"/>
  <c r="N57" i="20" s="1"/>
  <c r="O8" i="20" s="1"/>
  <c r="O26" i="20" s="1"/>
  <c r="O57" i="20" s="1"/>
  <c r="P8" i="20" s="1"/>
  <c r="P26" i="20" s="1"/>
  <c r="P57" i="20" s="1"/>
  <c r="Q8" i="20" s="1"/>
  <c r="Q26" i="20" s="1"/>
  <c r="Q57" i="20" s="1"/>
  <c r="I8" i="15"/>
  <c r="N32" i="21" s="1"/>
  <c r="N31" i="22" s="1"/>
  <c r="D26" i="20"/>
  <c r="AZ16" i="16"/>
  <c r="AW17" i="16"/>
  <c r="AX17" i="16"/>
  <c r="Y258" i="16" l="1"/>
  <c r="AV27" i="16"/>
  <c r="AH10" i="16"/>
  <c r="AH8" i="16" s="1"/>
  <c r="AH260" i="16" s="1"/>
  <c r="AH264" i="16" s="1"/>
  <c r="AC1" i="15"/>
  <c r="Y1" i="15"/>
  <c r="N33" i="23"/>
  <c r="N31" i="24" s="1"/>
  <c r="AR28" i="16"/>
  <c r="AD193" i="16"/>
  <c r="E52" i="20"/>
  <c r="E49" i="20" s="1"/>
  <c r="BP25" i="16"/>
  <c r="BJ12" i="16" s="1"/>
  <c r="AR14" i="16"/>
  <c r="AU14" i="16" s="1"/>
  <c r="AV26" i="16"/>
  <c r="D52" i="20"/>
  <c r="D49" i="20" s="1"/>
  <c r="BO25" i="16"/>
  <c r="BI12" i="16" s="1"/>
  <c r="E41" i="20"/>
  <c r="E39" i="20" s="1"/>
  <c r="AR31" i="15"/>
  <c r="AR32" i="15" s="1"/>
  <c r="AV35" i="15" s="1"/>
  <c r="AD10" i="16"/>
  <c r="AF258" i="16"/>
  <c r="AU26" i="16"/>
  <c r="BP22" i="16"/>
  <c r="BJ11" i="16" s="1"/>
  <c r="AU27" i="16"/>
  <c r="AS14" i="16"/>
  <c r="AV14" i="16" s="1"/>
  <c r="E37" i="20"/>
  <c r="E32" i="20" s="1"/>
  <c r="E31" i="20" s="1"/>
  <c r="BJ8" i="16"/>
  <c r="AU25" i="16"/>
  <c r="AW25" i="16"/>
  <c r="AY25" i="16" s="1"/>
  <c r="AJ8" i="16"/>
  <c r="AJ260" i="16" s="1"/>
  <c r="AJ264" i="16" s="1"/>
  <c r="D40" i="20"/>
  <c r="D39" i="20" s="1"/>
  <c r="D30" i="20" s="1"/>
  <c r="BO15" i="16"/>
  <c r="BI10" i="16" s="1"/>
  <c r="AW30" i="16"/>
  <c r="AY30" i="16" s="1"/>
  <c r="AU30" i="16"/>
  <c r="AX30" i="16"/>
  <c r="AZ30" i="16" s="1"/>
  <c r="AV30" i="16"/>
  <c r="AJ258" i="16"/>
  <c r="R10" i="18"/>
  <c r="W10" i="18"/>
  <c r="AS25" i="16"/>
  <c r="AG63" i="16"/>
  <c r="AG12" i="16" s="1"/>
  <c r="H10" i="18"/>
  <c r="M10" i="18"/>
  <c r="E53" i="20"/>
  <c r="BJ13" i="16"/>
  <c r="L8" i="16"/>
  <c r="AI260" i="16"/>
  <c r="AI264" i="16" s="1"/>
  <c r="AI258" i="16"/>
  <c r="AA10" i="16"/>
  <c r="AA8" i="16" s="1"/>
  <c r="O32" i="23" s="1"/>
  <c r="M8" i="16"/>
  <c r="I17" i="16"/>
  <c r="B10" i="18" s="1"/>
  <c r="BO8" i="16"/>
  <c r="BI8" i="16"/>
  <c r="BJ10" i="16"/>
  <c r="I126" i="15"/>
  <c r="I130" i="15" s="1"/>
  <c r="J5" i="15"/>
  <c r="K1" i="15"/>
  <c r="AR17" i="16" l="1"/>
  <c r="AD8" i="16"/>
  <c r="O33" i="23" s="1"/>
  <c r="O31" i="24" s="1"/>
  <c r="AH258" i="16"/>
  <c r="AU28" i="16"/>
  <c r="AW28" i="16"/>
  <c r="AY28" i="16" s="1"/>
  <c r="D56" i="20"/>
  <c r="D57" i="20" s="1"/>
  <c r="AG10" i="16"/>
  <c r="AG8" i="16" s="1"/>
  <c r="O32" i="24" s="1"/>
  <c r="O63" i="24"/>
  <c r="L126" i="16"/>
  <c r="C18" i="19" s="1"/>
  <c r="O32" i="22"/>
  <c r="E30" i="20"/>
  <c r="E56" i="20" s="1"/>
  <c r="E57" i="20" s="1"/>
  <c r="AU35" i="15"/>
  <c r="AD258" i="16"/>
  <c r="BP33" i="16" s="1"/>
  <c r="BP7" i="16"/>
  <c r="BP32" i="16" s="1"/>
  <c r="AS17" i="16"/>
  <c r="BJ7" i="16"/>
  <c r="BJ16" i="16" s="1"/>
  <c r="BI7" i="16"/>
  <c r="BI16" i="16" s="1"/>
  <c r="BO7" i="16"/>
  <c r="BO32" i="16" s="1"/>
  <c r="AX25" i="16"/>
  <c r="AZ25" i="16" s="1"/>
  <c r="AV25" i="16"/>
  <c r="C9" i="19"/>
  <c r="V10" i="18"/>
  <c r="Q10" i="18"/>
  <c r="G10" i="18"/>
  <c r="L10" i="18"/>
  <c r="U1" i="16"/>
  <c r="AA260" i="16"/>
  <c r="AA258" i="16"/>
  <c r="BO33" i="16" s="1"/>
  <c r="E9" i="19"/>
  <c r="I8" i="16"/>
  <c r="O32" i="21" s="1"/>
  <c r="O31" i="22" s="1"/>
  <c r="K19" i="5"/>
  <c r="K17" i="5" s="1"/>
  <c r="AC258" i="5" s="1"/>
  <c r="L130" i="16" l="1"/>
  <c r="AD260" i="16"/>
  <c r="AD264" i="16" s="1"/>
  <c r="Y1" i="16"/>
  <c r="AG258" i="16"/>
  <c r="AS31" i="16" s="1"/>
  <c r="AS32" i="16" s="1"/>
  <c r="AR31" i="16"/>
  <c r="AR32" i="16" s="1"/>
  <c r="AV35" i="16" s="1"/>
  <c r="AA264" i="16"/>
  <c r="E18" i="19"/>
  <c r="J18" i="19" s="1"/>
  <c r="J9" i="19"/>
  <c r="AG260" i="16"/>
  <c r="F9" i="19"/>
  <c r="AC1" i="16"/>
  <c r="H9" i="19"/>
  <c r="I126" i="16"/>
  <c r="B9" i="19"/>
  <c r="J5" i="16"/>
  <c r="K1" i="16"/>
  <c r="K8" i="5"/>
  <c r="K126" i="5" s="1"/>
  <c r="K130" i="5" s="1"/>
  <c r="L19" i="5"/>
  <c r="AU35" i="16" l="1"/>
  <c r="I130" i="16"/>
  <c r="B18" i="19"/>
  <c r="H18" i="19"/>
  <c r="AG264" i="16"/>
  <c r="F18" i="19"/>
  <c r="I9" i="19"/>
  <c r="G9" i="19"/>
  <c r="D9" i="19"/>
  <c r="AS14" i="5"/>
  <c r="L17" i="5"/>
  <c r="AD258" i="5" s="1"/>
  <c r="I18" i="19" l="1"/>
  <c r="G18" i="19"/>
  <c r="D18" i="19"/>
  <c r="AS17" i="5"/>
  <c r="AX17" i="5" s="1"/>
  <c r="AV14" i="5"/>
  <c r="L8" i="5"/>
  <c r="M126" i="6"/>
  <c r="M130" i="6" s="1"/>
  <c r="C8" i="5"/>
  <c r="C126" i="5" s="1"/>
  <c r="C130" i="5" s="1"/>
  <c r="L126" i="5" l="1"/>
  <c r="L130" i="5" s="1"/>
  <c r="D32" i="22"/>
  <c r="AV17" i="5"/>
  <c r="B5" i="5"/>
  <c r="BH17" i="8"/>
  <c r="BP33" i="5"/>
  <c r="AR31" i="5"/>
  <c r="J5" i="5"/>
  <c r="K1" i="5"/>
  <c r="C126" i="12"/>
  <c r="C130" i="12" s="1"/>
  <c r="C126" i="13"/>
  <c r="C130" i="13" s="1"/>
  <c r="C126" i="14"/>
  <c r="C130" i="14" s="1"/>
  <c r="C126" i="16"/>
  <c r="C130" i="16" s="1"/>
  <c r="AQ31" i="8"/>
  <c r="BQ33" i="10"/>
  <c r="C126" i="9"/>
  <c r="C130" i="9" s="1"/>
  <c r="F126" i="11"/>
  <c r="F130" i="11" s="1"/>
  <c r="N126" i="10"/>
  <c r="N130" i="10" s="1"/>
  <c r="C126" i="8"/>
  <c r="C130" i="8" s="1"/>
  <c r="F126" i="7"/>
  <c r="F130" i="7" s="1"/>
  <c r="BH17" i="15"/>
  <c r="BH17" i="16"/>
  <c r="BH17" i="6"/>
  <c r="C126" i="11"/>
  <c r="C130" i="11" s="1"/>
  <c r="C126" i="10"/>
  <c r="C130" i="10" s="1"/>
  <c r="C126" i="6"/>
  <c r="C130" i="6" s="1"/>
  <c r="BH17" i="14"/>
  <c r="M126" i="7"/>
  <c r="M130" i="7" s="1"/>
  <c r="BH17" i="10"/>
  <c r="C126" i="15"/>
  <c r="C130" i="15" s="1"/>
  <c r="BH17" i="11"/>
  <c r="C126" i="7"/>
  <c r="C130" i="7" s="1"/>
  <c r="BH17" i="12"/>
  <c r="BH17" i="13"/>
  <c r="AR32" i="5" l="1"/>
  <c r="AU32" i="5" s="1"/>
  <c r="AU31" i="5"/>
  <c r="BN33" i="8"/>
  <c r="BH19" i="8" s="1"/>
  <c r="BH20" i="8" s="1"/>
  <c r="BN33" i="11"/>
  <c r="BH19" i="11" s="1"/>
  <c r="BH20" i="11" s="1"/>
  <c r="M130" i="13"/>
  <c r="M126" i="14"/>
  <c r="M130" i="14" s="1"/>
  <c r="M126" i="12"/>
  <c r="M130" i="12" s="1"/>
  <c r="M126" i="16"/>
  <c r="M130" i="16" s="1"/>
  <c r="M126" i="15"/>
  <c r="M130" i="15" s="1"/>
  <c r="M126" i="11"/>
  <c r="M130" i="11" s="1"/>
  <c r="M126" i="8"/>
  <c r="M130" i="8" s="1"/>
  <c r="F126" i="8"/>
  <c r="F130" i="8" s="1"/>
  <c r="BH17" i="7"/>
  <c r="F130" i="13"/>
  <c r="N126" i="11"/>
  <c r="N130" i="11" s="1"/>
  <c r="BQ33" i="11"/>
  <c r="BQ33" i="14"/>
  <c r="N126" i="14"/>
  <c r="N130" i="14" s="1"/>
  <c r="BQ33" i="13"/>
  <c r="N130" i="13"/>
  <c r="N126" i="15"/>
  <c r="N130" i="15" s="1"/>
  <c r="BQ33" i="15"/>
  <c r="BN33" i="7"/>
  <c r="AQ31" i="7"/>
  <c r="AV31" i="8"/>
  <c r="AW31" i="8"/>
  <c r="AW32" i="8" s="1"/>
  <c r="AU31" i="8"/>
  <c r="AQ32" i="8"/>
  <c r="AX31" i="8"/>
  <c r="AX32" i="8" s="1"/>
  <c r="F126" i="12"/>
  <c r="F130" i="12" s="1"/>
  <c r="AQ17" i="8"/>
  <c r="AU15" i="8"/>
  <c r="AV15" i="8"/>
  <c r="AZ15" i="8"/>
  <c r="AZ17" i="8" s="1"/>
  <c r="AY15" i="8"/>
  <c r="AY17" i="8" s="1"/>
  <c r="BQ33" i="16"/>
  <c r="N126" i="16"/>
  <c r="N130" i="16" s="1"/>
  <c r="AV15" i="7"/>
  <c r="AY15" i="7"/>
  <c r="AY17" i="7" s="1"/>
  <c r="AZ15" i="7"/>
  <c r="AZ17" i="7" s="1"/>
  <c r="AQ17" i="7"/>
  <c r="AU15" i="7"/>
  <c r="BQ33" i="8"/>
  <c r="N126" i="8"/>
  <c r="N130" i="8" s="1"/>
  <c r="BH17" i="9"/>
  <c r="F126" i="14"/>
  <c r="F130" i="14" s="1"/>
  <c r="C24" i="20"/>
  <c r="C26" i="20" s="1"/>
  <c r="N126" i="6"/>
  <c r="N130" i="6" s="1"/>
  <c r="BQ33" i="6"/>
  <c r="AQ17" i="11"/>
  <c r="AZ15" i="11"/>
  <c r="AZ17" i="11" s="1"/>
  <c r="AU15" i="11"/>
  <c r="AV15" i="11"/>
  <c r="AY15" i="11"/>
  <c r="AY17" i="11" s="1"/>
  <c r="N126" i="7"/>
  <c r="N130" i="7" s="1"/>
  <c r="BQ33" i="7"/>
  <c r="BQ33" i="12"/>
  <c r="N126" i="12"/>
  <c r="N130" i="12" s="1"/>
  <c r="F126" i="16"/>
  <c r="F126" i="15"/>
  <c r="F130" i="15" s="1"/>
  <c r="A1" i="7"/>
  <c r="A1" i="11"/>
  <c r="F130" i="16" l="1"/>
  <c r="A18" i="19"/>
  <c r="AU35" i="5"/>
  <c r="AV35" i="5"/>
  <c r="AQ31" i="11"/>
  <c r="AV31" i="11" s="1"/>
  <c r="C57" i="20"/>
  <c r="A1" i="8"/>
  <c r="B5" i="6"/>
  <c r="F126" i="6"/>
  <c r="F130" i="6" s="1"/>
  <c r="M126" i="10"/>
  <c r="M130" i="10" s="1"/>
  <c r="M126" i="9"/>
  <c r="M130" i="9" s="1"/>
  <c r="B5" i="7"/>
  <c r="F126" i="10"/>
  <c r="F130" i="10" s="1"/>
  <c r="BN33" i="15"/>
  <c r="BH19" i="15" s="1"/>
  <c r="BH20" i="15" s="1"/>
  <c r="AQ31" i="15"/>
  <c r="AU15" i="15"/>
  <c r="AV15" i="15"/>
  <c r="AY15" i="15"/>
  <c r="AY17" i="15" s="1"/>
  <c r="AQ17" i="15"/>
  <c r="AZ15" i="15"/>
  <c r="AZ17" i="15" s="1"/>
  <c r="A1" i="15"/>
  <c r="BN33" i="16"/>
  <c r="BH19" i="16" s="1"/>
  <c r="BH20" i="16" s="1"/>
  <c r="AQ31" i="16"/>
  <c r="AQ31" i="12"/>
  <c r="BN33" i="12"/>
  <c r="BH19" i="12" s="1"/>
  <c r="BH20" i="12" s="1"/>
  <c r="AQ31" i="13"/>
  <c r="BN33" i="13"/>
  <c r="BH19" i="13" s="1"/>
  <c r="BH20" i="13" s="1"/>
  <c r="A1" i="6"/>
  <c r="F126" i="9"/>
  <c r="F130" i="9" s="1"/>
  <c r="AV17" i="7"/>
  <c r="AU17" i="7"/>
  <c r="A1" i="12"/>
  <c r="AV15" i="16"/>
  <c r="AU15" i="16"/>
  <c r="AQ17" i="16"/>
  <c r="AY15" i="16"/>
  <c r="AY17" i="16" s="1"/>
  <c r="AZ15" i="16"/>
  <c r="AZ17" i="16" s="1"/>
  <c r="AU15" i="6"/>
  <c r="AV15" i="6"/>
  <c r="AQ17" i="6"/>
  <c r="AZ15" i="6"/>
  <c r="AZ17" i="6" s="1"/>
  <c r="AY15" i="6"/>
  <c r="AY17" i="6" s="1"/>
  <c r="AU17" i="11"/>
  <c r="AV17" i="11"/>
  <c r="A1" i="14"/>
  <c r="N126" i="9"/>
  <c r="N130" i="9" s="1"/>
  <c r="BQ33" i="9"/>
  <c r="AU15" i="12"/>
  <c r="AQ17" i="12"/>
  <c r="AY15" i="12"/>
  <c r="AY17" i="12" s="1"/>
  <c r="AZ15" i="12"/>
  <c r="AZ17" i="12" s="1"/>
  <c r="AV15" i="12"/>
  <c r="AQ17" i="13"/>
  <c r="AY15" i="13"/>
  <c r="AY17" i="13" s="1"/>
  <c r="AV15" i="13"/>
  <c r="AZ15" i="13"/>
  <c r="AZ17" i="13" s="1"/>
  <c r="AU15" i="13"/>
  <c r="BN33" i="14"/>
  <c r="BH19" i="14" s="1"/>
  <c r="BH20" i="14" s="1"/>
  <c r="AQ31" i="14"/>
  <c r="AQ33" i="8"/>
  <c r="AU32" i="8"/>
  <c r="AV32" i="8"/>
  <c r="A9" i="19"/>
  <c r="A1" i="16"/>
  <c r="AQ31" i="6"/>
  <c r="BN33" i="6"/>
  <c r="AU15" i="14"/>
  <c r="AQ17" i="14"/>
  <c r="AY15" i="14"/>
  <c r="AY17" i="14" s="1"/>
  <c r="AV15" i="14"/>
  <c r="AZ15" i="14"/>
  <c r="AZ17" i="14" s="1"/>
  <c r="AU17" i="8"/>
  <c r="AV17" i="8"/>
  <c r="AY31" i="8"/>
  <c r="AY32" i="8" s="1"/>
  <c r="AZ35" i="8" s="1"/>
  <c r="AZ31" i="8"/>
  <c r="AZ32" i="8" s="1"/>
  <c r="AU31" i="7"/>
  <c r="AQ32" i="7"/>
  <c r="AV31" i="7"/>
  <c r="AX31" i="7"/>
  <c r="AX32" i="7" s="1"/>
  <c r="AW31" i="7"/>
  <c r="AW32" i="7" s="1"/>
  <c r="A1" i="13"/>
  <c r="AU31" i="11" l="1"/>
  <c r="AW31" i="11"/>
  <c r="AW32" i="11" s="1"/>
  <c r="AX31" i="11"/>
  <c r="AX32" i="11" s="1"/>
  <c r="AQ32" i="11"/>
  <c r="AU32" i="11" s="1"/>
  <c r="AQ31" i="10"/>
  <c r="BN33" i="10"/>
  <c r="A1" i="10"/>
  <c r="AQ17" i="10"/>
  <c r="AV15" i="10"/>
  <c r="AZ15" i="10"/>
  <c r="AZ17" i="10" s="1"/>
  <c r="AU15" i="10"/>
  <c r="AY15" i="10"/>
  <c r="AY17" i="10" s="1"/>
  <c r="AY35" i="8"/>
  <c r="AU17" i="6"/>
  <c r="AV17" i="6"/>
  <c r="A1" i="9"/>
  <c r="AV32" i="7"/>
  <c r="AQ33" i="7"/>
  <c r="AU32" i="7"/>
  <c r="AV17" i="13"/>
  <c r="AU17" i="13"/>
  <c r="AX31" i="16"/>
  <c r="AX32" i="16" s="1"/>
  <c r="AQ32" i="16"/>
  <c r="AV31" i="16"/>
  <c r="AU31" i="16"/>
  <c r="AW31" i="16"/>
  <c r="AV17" i="16"/>
  <c r="AU17" i="16"/>
  <c r="AU31" i="13"/>
  <c r="AW31" i="13"/>
  <c r="AQ32" i="13"/>
  <c r="AX31" i="13"/>
  <c r="AX32" i="13" s="1"/>
  <c r="AV31" i="13"/>
  <c r="AZ31" i="7"/>
  <c r="AZ32" i="7" s="1"/>
  <c r="AU17" i="14"/>
  <c r="AV17" i="14"/>
  <c r="AV17" i="12"/>
  <c r="AU17" i="12"/>
  <c r="AQ31" i="9"/>
  <c r="BN33" i="9"/>
  <c r="BH19" i="9" s="1"/>
  <c r="BH20" i="9" s="1"/>
  <c r="AV17" i="15"/>
  <c r="AU17" i="15"/>
  <c r="AU31" i="15"/>
  <c r="AX31" i="15"/>
  <c r="AX32" i="15" s="1"/>
  <c r="AW31" i="15"/>
  <c r="AQ32" i="15"/>
  <c r="AV31" i="15"/>
  <c r="AY31" i="7"/>
  <c r="AY32" i="7" s="1"/>
  <c r="AQ32" i="6"/>
  <c r="AV31" i="6"/>
  <c r="AU31" i="6"/>
  <c r="AX31" i="6"/>
  <c r="AX32" i="6" s="1"/>
  <c r="AW31" i="6"/>
  <c r="AW32" i="6" s="1"/>
  <c r="AU31" i="14"/>
  <c r="AQ32" i="14"/>
  <c r="AX31" i="14"/>
  <c r="AX32" i="14" s="1"/>
  <c r="AV31" i="14"/>
  <c r="AW31" i="14"/>
  <c r="AU15" i="9"/>
  <c r="AV15" i="9"/>
  <c r="AQ17" i="9"/>
  <c r="AY15" i="9"/>
  <c r="AY17" i="9" s="1"/>
  <c r="AZ15" i="9"/>
  <c r="AZ17" i="9" s="1"/>
  <c r="AQ32" i="12"/>
  <c r="AW31" i="12"/>
  <c r="AU31" i="12"/>
  <c r="AV31" i="12"/>
  <c r="AX31" i="12"/>
  <c r="AX32" i="12" s="1"/>
  <c r="AV32" i="11" l="1"/>
  <c r="AY31" i="11"/>
  <c r="AY32" i="11" s="1"/>
  <c r="AY35" i="11" s="1"/>
  <c r="AQ33" i="11"/>
  <c r="AZ31" i="11"/>
  <c r="AZ32" i="11" s="1"/>
  <c r="AZ31" i="16"/>
  <c r="AZ32" i="16" s="1"/>
  <c r="AZ31" i="15"/>
  <c r="AZ32" i="15" s="1"/>
  <c r="AU17" i="10"/>
  <c r="AV17" i="10"/>
  <c r="AQ32" i="10"/>
  <c r="AU31" i="10"/>
  <c r="AX31" i="10"/>
  <c r="AV31" i="10"/>
  <c r="AW31" i="10"/>
  <c r="AZ31" i="12"/>
  <c r="AZ32" i="12" s="1"/>
  <c r="AZ31" i="6"/>
  <c r="AZ32" i="6" s="1"/>
  <c r="AZ31" i="13"/>
  <c r="AZ32" i="13" s="1"/>
  <c r="AW32" i="13"/>
  <c r="AY31" i="13"/>
  <c r="AY32" i="13" s="1"/>
  <c r="AY31" i="16"/>
  <c r="AY32" i="16" s="1"/>
  <c r="AW32" i="16"/>
  <c r="AW32" i="12"/>
  <c r="AY31" i="12"/>
  <c r="AY32" i="12" s="1"/>
  <c r="AU17" i="9"/>
  <c r="AV17" i="9"/>
  <c r="AZ31" i="14"/>
  <c r="AZ32" i="14" s="1"/>
  <c r="AY35" i="7"/>
  <c r="AZ35" i="7"/>
  <c r="AQ33" i="15"/>
  <c r="AU32" i="15"/>
  <c r="AV32" i="15"/>
  <c r="AQ32" i="9"/>
  <c r="AX31" i="9"/>
  <c r="AX32" i="9" s="1"/>
  <c r="AV31" i="9"/>
  <c r="AU31" i="9"/>
  <c r="AW31" i="9"/>
  <c r="AW32" i="9" s="1"/>
  <c r="AQ33" i="12"/>
  <c r="AV32" i="12"/>
  <c r="AU32" i="12"/>
  <c r="AW32" i="14"/>
  <c r="AY31" i="14"/>
  <c r="AY32" i="14" s="1"/>
  <c r="AV32" i="14"/>
  <c r="AQ33" i="14"/>
  <c r="AU32" i="14"/>
  <c r="AY31" i="6"/>
  <c r="AY32" i="6" s="1"/>
  <c r="AU32" i="6"/>
  <c r="AV32" i="6"/>
  <c r="AQ33" i="6"/>
  <c r="AW32" i="15"/>
  <c r="AY31" i="15"/>
  <c r="AY32" i="15" s="1"/>
  <c r="AQ33" i="13"/>
  <c r="AU32" i="13"/>
  <c r="AV32" i="13"/>
  <c r="AQ33" i="16"/>
  <c r="AU32" i="16"/>
  <c r="AV32" i="16"/>
  <c r="AZ35" i="11" l="1"/>
  <c r="AW32" i="10"/>
  <c r="AY31" i="10"/>
  <c r="AY32" i="10" s="1"/>
  <c r="AU32" i="10"/>
  <c r="AV32" i="10"/>
  <c r="AQ33" i="10"/>
  <c r="AX32" i="10"/>
  <c r="AZ31" i="10"/>
  <c r="AZ32" i="10" s="1"/>
  <c r="AY31" i="9"/>
  <c r="AY32" i="9" s="1"/>
  <c r="AY35" i="9" s="1"/>
  <c r="AY35" i="6"/>
  <c r="AZ35" i="6"/>
  <c r="AZ35" i="15"/>
  <c r="AY35" i="15"/>
  <c r="AZ31" i="9"/>
  <c r="AZ32" i="9" s="1"/>
  <c r="AY35" i="12"/>
  <c r="AZ35" i="12"/>
  <c r="AY35" i="14"/>
  <c r="AZ35" i="14"/>
  <c r="AU32" i="9"/>
  <c r="AQ33" i="9"/>
  <c r="AV32" i="9"/>
  <c r="AZ35" i="13"/>
  <c r="AY35" i="13"/>
  <c r="AZ35" i="16"/>
  <c r="AY35" i="16"/>
  <c r="AZ35" i="9" l="1"/>
  <c r="AZ35" i="10"/>
  <c r="AY35" i="10"/>
</calcChain>
</file>

<file path=xl/comments1.xml><?xml version="1.0" encoding="utf-8"?>
<comments xmlns="http://schemas.openxmlformats.org/spreadsheetml/2006/main">
  <authors>
    <author>Carlos Norvey Bolivar</author>
    <author>ATABORDAA</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 ref="B42" authorId="1">
      <text>
        <r>
          <rPr>
            <b/>
            <sz val="8"/>
            <color indexed="10"/>
            <rFont val="Tahoma"/>
            <family val="2"/>
          </rPr>
          <t>Las actividades de Promoción y Prevención se manejaran en su respectivo régimen</t>
        </r>
      </text>
    </comment>
  </commentList>
</comments>
</file>

<file path=xl/comments10.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1.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12.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2.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3.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4.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5.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6.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7.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8.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comments9.xml><?xml version="1.0" encoding="utf-8"?>
<comments xmlns="http://schemas.openxmlformats.org/spreadsheetml/2006/main">
  <authors>
    <author>Carlos Norvey Bolivar</author>
  </authors>
  <commentList>
    <comment ref="P3" authorId="0">
      <text>
        <r>
          <rPr>
            <b/>
            <sz val="11"/>
            <color indexed="81"/>
            <rFont val="Tahoma"/>
            <family val="2"/>
          </rPr>
          <t>En esta columna usted debe registrar los valores que tienen que ver con los traslados internos entre rubros, es decir, aquellos que se hacen para reclasificar el ingreso esperado de un rubro en otro.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Q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gasto para que el presupuesto quede equilibrado.</t>
        </r>
      </text>
    </comment>
    <comment ref="AL3" authorId="0">
      <text>
        <r>
          <rPr>
            <b/>
            <sz val="11"/>
            <color indexed="81"/>
            <rFont val="Tahoma"/>
            <family val="2"/>
          </rPr>
          <t>En esta columna usted debe registrar los valores que tienen que ver con los traslados internos entre apropiaciones, es decir, que no afectan el monto general del presupuesto de la vigencia, si no que solo se realiza para usar recursos sobrantes de una apropiación para apoyar alguna otra que está en riesgo de quedar en déficit. En caso de tratarse de adiciones o reducciones al presupuesto general, debe usar la columna de "VARIACIONES" donde podrá registrar el incremento o reducción de presupuesto. Recuerde que las variaciones al presupuesto general deben ser autorizadas por el COMFIS o quien este delegue.</t>
        </r>
      </text>
    </comment>
    <comment ref="AM3" authorId="0">
      <text>
        <r>
          <rPr>
            <b/>
            <sz val="11"/>
            <color indexed="81"/>
            <rFont val="Tahoma"/>
            <family val="2"/>
          </rPr>
          <t>En esta columna se deben registrar los valores de adiciones o reducciones que afectan el presupuesto general aprobado al iniciar la vigencia. Recuerde que las variaciones al presupuesto general deben ser autorizadas por el COMFIS o quien este delegue. Debe tener presente que el total general en el que se adicione o reduzca en esta columna, debe ser idéntico en la columna de variaciones del ingreso para que el presupuesto quede equilibrado.</t>
        </r>
      </text>
    </comment>
  </commentList>
</comments>
</file>

<file path=xl/sharedStrings.xml><?xml version="1.0" encoding="utf-8"?>
<sst xmlns="http://schemas.openxmlformats.org/spreadsheetml/2006/main" count="4384" uniqueCount="683">
  <si>
    <t>MUNICIPIO:</t>
  </si>
  <si>
    <t>Monto adeudado producto del desarrollo de los compromisos adquiridos por el valor equivalente a los bienes recibidos, servicios prestados y demás exigibles pendientes de pago.</t>
  </si>
  <si>
    <t>NO AGREGARLE NI LINEAS NI COLUMNAS, ESTO IMPIDE LA CONSOLIDACION AUTOMÁTICA</t>
  </si>
  <si>
    <t>El presupuesto inicial se digita en la Hoja ENERO: Columnas C ( Ingresos ) y U (Gastos)</t>
  </si>
  <si>
    <t>NO HACER CORRECIONES SOBRE MESES ANTERIORES. SE HACEN EN EL MES QUE CURSA</t>
  </si>
  <si>
    <t>Si ejecuta mover, su archivo se quedará sin el mes que esta trabajando dejándolo incompleto.</t>
  </si>
  <si>
    <t>Resumen:</t>
  </si>
  <si>
    <t xml:space="preserve">  ANALISIS DE LA SITUACION PRESUPUESTAL</t>
  </si>
  <si>
    <t>EJECUCION PRESUPUESTAL DE INGRESOS</t>
  </si>
  <si>
    <t>ENERO</t>
  </si>
  <si>
    <t>EJECUCION PRESUPUESTAL DE GASTOS</t>
  </si>
  <si>
    <t>INGRESOS</t>
  </si>
  <si>
    <t xml:space="preserve"> </t>
  </si>
  <si>
    <t xml:space="preserve">PRESUPUESTO </t>
  </si>
  <si>
    <t>RECONOC.</t>
  </si>
  <si>
    <t>RECAUDADO</t>
  </si>
  <si>
    <t>PORCENTAJE</t>
  </si>
  <si>
    <t>RUBRO</t>
  </si>
  <si>
    <t>DESCRIPCION</t>
  </si>
  <si>
    <t>PRESUPUESTO</t>
  </si>
  <si>
    <t>RECAUDO</t>
  </si>
  <si>
    <t>INGRESOS POR EJECUTAR</t>
  </si>
  <si>
    <t>PAGOS</t>
  </si>
  <si>
    <t>GASTOS POR EJECUTAR</t>
  </si>
  <si>
    <t>CONCEPTOS</t>
  </si>
  <si>
    <t>A</t>
  </si>
  <si>
    <t>ESPERADO A</t>
  </si>
  <si>
    <t>EJECUTADO</t>
  </si>
  <si>
    <t>RECONOCIMIENTOS</t>
  </si>
  <si>
    <t>RECAUDOS</t>
  </si>
  <si>
    <t>SITUACION</t>
  </si>
  <si>
    <t>FUENTE</t>
  </si>
  <si>
    <t>CONCEPTO</t>
  </si>
  <si>
    <t>INICIAL</t>
  </si>
  <si>
    <t>MODIFICAC</t>
  </si>
  <si>
    <t>ADICIONES</t>
  </si>
  <si>
    <t>DEFINITIVO</t>
  </si>
  <si>
    <t>MES ANTERIOR</t>
  </si>
  <si>
    <t>DEL MES</t>
  </si>
  <si>
    <t>TOTAL</t>
  </si>
  <si>
    <t>RECONOC</t>
  </si>
  <si>
    <t>MODIFICACIONES</t>
  </si>
  <si>
    <t>APROPIACION.</t>
  </si>
  <si>
    <t>COMPROMISOS</t>
  </si>
  <si>
    <t>OBLIGACIONES</t>
  </si>
  <si>
    <t>Definitivo</t>
  </si>
  <si>
    <t>Reconocido</t>
  </si>
  <si>
    <t>Recaudos del mes</t>
  </si>
  <si>
    <t>Compromisos</t>
  </si>
  <si>
    <t>Obligaciones</t>
  </si>
  <si>
    <t>Pagos del mes</t>
  </si>
  <si>
    <t>GASTOS</t>
  </si>
  <si>
    <t>Régimen Contributivo</t>
  </si>
  <si>
    <t>I. DISPONIBILIDAD INICIAL</t>
  </si>
  <si>
    <t>GASTOS DE FUNCIONAMIENTO</t>
  </si>
  <si>
    <t>DISPONIBILIDAD INICIAL</t>
  </si>
  <si>
    <t>Régimen Subsidiado</t>
  </si>
  <si>
    <t>INGRESOS CORRIENTES</t>
  </si>
  <si>
    <t xml:space="preserve">   GASTOS DE PERSONAL DE PLANTA</t>
  </si>
  <si>
    <t xml:space="preserve">   GASTOS DE PERSONAL</t>
  </si>
  <si>
    <t>GASTOS DE PERSONAL</t>
  </si>
  <si>
    <t>Atención Población Vinculada</t>
  </si>
  <si>
    <t>SERVICIOS PERSONALES INDIRECTOS</t>
  </si>
  <si>
    <t xml:space="preserve">   Servicios personales asociados a la nómina</t>
  </si>
  <si>
    <t>Gastos de Administración</t>
  </si>
  <si>
    <t>Prevención y Promoción</t>
  </si>
  <si>
    <t xml:space="preserve">   GASTOS GENERALES</t>
  </si>
  <si>
    <t xml:space="preserve">   TRANSFERENCIAS CORRIENTES</t>
  </si>
  <si>
    <t>Servicios Personales Asociados a Nómina</t>
  </si>
  <si>
    <t>Sueldos del Personal de nómina</t>
  </si>
  <si>
    <t>INVERSION</t>
  </si>
  <si>
    <t>INGRESOS  CORRIENTES</t>
  </si>
  <si>
    <t>Horas Extras,Dominic.,Festivos y Rec. Nocturnos</t>
  </si>
  <si>
    <t>Otras Rentas Propias</t>
  </si>
  <si>
    <t>DEUDA PUBLICA</t>
  </si>
  <si>
    <t>Prima Técnica</t>
  </si>
  <si>
    <t>Recursos del Capital</t>
  </si>
  <si>
    <t>FOSYGA</t>
  </si>
  <si>
    <t>CUENTAS POR PAGAR VIGENCIAS ANTERIORES</t>
  </si>
  <si>
    <t>VENTA DE SERVICIOS</t>
  </si>
  <si>
    <t>Otros</t>
  </si>
  <si>
    <t>Disponibilidad Inicial</t>
  </si>
  <si>
    <t>III. TOTAL GASTOS</t>
  </si>
  <si>
    <t xml:space="preserve">   Adquisión de bienes</t>
  </si>
  <si>
    <t>1010104-1</t>
  </si>
  <si>
    <t>TOTAL PRESUPUESTO INGRESOS</t>
  </si>
  <si>
    <t>IV=(I+II-III) DISPONIBILIDAD FINAL</t>
  </si>
  <si>
    <t xml:space="preserve">   Mantenimiento</t>
  </si>
  <si>
    <t>Venta de Servicios de Salud</t>
  </si>
  <si>
    <t>1010104-2</t>
  </si>
  <si>
    <t>EPS - REGIMEN CONTRIBUTIVO</t>
  </si>
  <si>
    <t>1010104-3</t>
  </si>
  <si>
    <t>PAGADO</t>
  </si>
  <si>
    <t>Otros ingresos corrientes</t>
  </si>
  <si>
    <t xml:space="preserve">   Servicios públicos</t>
  </si>
  <si>
    <t>1130101-1</t>
  </si>
  <si>
    <t>1010104-4</t>
  </si>
  <si>
    <t>SITUACION PROY</t>
  </si>
  <si>
    <t>INGRESOS DE CAPITAL</t>
  </si>
  <si>
    <t xml:space="preserve">   Otros</t>
  </si>
  <si>
    <t>1130101-2</t>
  </si>
  <si>
    <t>1010104-5</t>
  </si>
  <si>
    <t>ARS - REGIMEN SUBSIDIADO</t>
  </si>
  <si>
    <t>1010104-8</t>
  </si>
  <si>
    <t>Sueldos</t>
  </si>
  <si>
    <t xml:space="preserve">   Pago directo de pensionados o jubilados</t>
  </si>
  <si>
    <t>1130102-1</t>
  </si>
  <si>
    <t>1010104-9</t>
  </si>
  <si>
    <t>Otros Servicios Pers. Asoc. a Nómina</t>
  </si>
  <si>
    <t>II. TOTAL DE INGRESOS</t>
  </si>
  <si>
    <t xml:space="preserve">   Otras transferencias corrientes</t>
  </si>
  <si>
    <t>1130102-2</t>
  </si>
  <si>
    <t>1010104-10</t>
  </si>
  <si>
    <t>Servicios Personales Indirectos</t>
  </si>
  <si>
    <t>SUBSIDIO A LA OFERTA- ATENCION PERSONAS POBRES NO CUBIERTOS CON SUBSIDIO A LA DEMANDA</t>
  </si>
  <si>
    <t>1010104-11</t>
  </si>
  <si>
    <t>Contribuciones Inherentes a la Nómina</t>
  </si>
  <si>
    <t>1130103-1</t>
  </si>
  <si>
    <t>Prestación de Servicios de salud  1er Nivel</t>
  </si>
  <si>
    <t>1010104-12</t>
  </si>
  <si>
    <t>Gastos Generales</t>
  </si>
  <si>
    <t>1130103-1-1</t>
  </si>
  <si>
    <t>1010104-13</t>
  </si>
  <si>
    <t>Bonificación Especial por Recreación</t>
  </si>
  <si>
    <t>Transferencias Corrientes</t>
  </si>
  <si>
    <t>1130103-1-2</t>
  </si>
  <si>
    <t>1010104-14</t>
  </si>
  <si>
    <t>1130103-2</t>
  </si>
  <si>
    <t>Prestación de Servicios de salud  2o. Nivel</t>
  </si>
  <si>
    <t>CUENTAS POR PAGAR (Vigencias anteriores)</t>
  </si>
  <si>
    <t>1130103-2-1</t>
  </si>
  <si>
    <t>Servicio Deuda, Invers. y Progr. Espec.</t>
  </si>
  <si>
    <t>DISPONIBILIDAD FINAL</t>
  </si>
  <si>
    <t>1130103-2-2</t>
  </si>
  <si>
    <t>Disponibilidad Final</t>
  </si>
  <si>
    <t>TOTAL GASTOS</t>
  </si>
  <si>
    <t>1130103-3</t>
  </si>
  <si>
    <t>Prestación de Servicios de salud  3o. Nivel</t>
  </si>
  <si>
    <t>1010200-1</t>
  </si>
  <si>
    <t xml:space="preserve">TOTAL </t>
  </si>
  <si>
    <t>1130103-3-1</t>
  </si>
  <si>
    <t>1010200-2</t>
  </si>
  <si>
    <t>Personal Supernumerario</t>
  </si>
  <si>
    <t>1130103-3-2</t>
  </si>
  <si>
    <t>1010200-3</t>
  </si>
  <si>
    <t>Honorarios de la Junta Directiva</t>
  </si>
  <si>
    <t xml:space="preserve">  RESULTADO DE EJECUCION</t>
  </si>
  <si>
    <t>CAUSACION (RECONOC-OBLIG)</t>
  </si>
  <si>
    <t>CAJA      (RECAUDOS-OBLIG)</t>
  </si>
  <si>
    <t>CAUSACION</t>
  </si>
  <si>
    <t>CAJA</t>
  </si>
  <si>
    <t>1010200-4</t>
  </si>
  <si>
    <t>PROYECTADA A DIC31</t>
  </si>
  <si>
    <t>1010200-6</t>
  </si>
  <si>
    <t>Certificación, Habilitación y Acreditación</t>
  </si>
  <si>
    <t>( * ) POR SER LINEAL, ESTA PROYECCION NO ES LA REALIDAD, DEBE SER CALCULADA POR LA INSTITUCION PARA CADA RUBRO UTILIZANDO UN FLUJO DE FONDOS MES A MES</t>
  </si>
  <si>
    <t>SUBSIDIO A LA OFERTA- ACTIVIDADES NO POS-S</t>
  </si>
  <si>
    <t>Contribuciones Inherentes nómina al Sector Privado</t>
  </si>
  <si>
    <t>1130106-1</t>
  </si>
  <si>
    <t>1130106-2</t>
  </si>
  <si>
    <t>1010301-1</t>
  </si>
  <si>
    <t>MINSALUD-FOSYGA-RECLAMACIONES ECAT</t>
  </si>
  <si>
    <t>1010301-2</t>
  </si>
  <si>
    <t>1130107-1</t>
  </si>
  <si>
    <t>1010301-3</t>
  </si>
  <si>
    <t>1130107-2</t>
  </si>
  <si>
    <t>1010301-4</t>
  </si>
  <si>
    <t>MINSALUD-FOSYGA -TRAUMA MAYOR Y DESPLAZADOS</t>
  </si>
  <si>
    <t>Contribuciones - Otros</t>
  </si>
  <si>
    <t>1010302-1</t>
  </si>
  <si>
    <t>1010302-2</t>
  </si>
  <si>
    <t>EPS - PLANES COMPLEMENTARIOS</t>
  </si>
  <si>
    <t>1010302-3</t>
  </si>
  <si>
    <t>1130109-1</t>
  </si>
  <si>
    <t>1010302-4</t>
  </si>
  <si>
    <t>1130109-2</t>
  </si>
  <si>
    <t>1010302-5</t>
  </si>
  <si>
    <t>EMPRESAS MEDICINA PREPAGADA</t>
  </si>
  <si>
    <t>1130110-1</t>
  </si>
  <si>
    <t>1130110-2</t>
  </si>
  <si>
    <t>Contribuciones Inherentes nómina del Sector Publico</t>
  </si>
  <si>
    <t>IPS PRIVADAS</t>
  </si>
  <si>
    <t>1130111-1</t>
  </si>
  <si>
    <t>1010402-1</t>
  </si>
  <si>
    <t>1130111-2</t>
  </si>
  <si>
    <t>1010402-2</t>
  </si>
  <si>
    <t>IPS PUBLICAS</t>
  </si>
  <si>
    <t>1130112-1</t>
  </si>
  <si>
    <t>1130112-2</t>
  </si>
  <si>
    <t>Gastos de Operación</t>
  </si>
  <si>
    <t>COMPAÑIAS DE SEGUROS  - ACCIDENTES DE TRANSITO (SOAT)</t>
  </si>
  <si>
    <t>1130113-1</t>
  </si>
  <si>
    <t>1130113-2</t>
  </si>
  <si>
    <t xml:space="preserve">COMPAÑIAS DE SEGUROS  - PLANES DE SALUD  </t>
  </si>
  <si>
    <t>1130114-1</t>
  </si>
  <si>
    <t>1130114-2</t>
  </si>
  <si>
    <t>ENTIDADES DE REGIMEN ESPECIAL (Magisterio, Fuerza Pca.)</t>
  </si>
  <si>
    <t>1020104-1</t>
  </si>
  <si>
    <t>1130115-1</t>
  </si>
  <si>
    <t>1020104-2</t>
  </si>
  <si>
    <t>1130115-2</t>
  </si>
  <si>
    <t>1020104-3</t>
  </si>
  <si>
    <t>1020104-4</t>
  </si>
  <si>
    <t>1130116-1</t>
  </si>
  <si>
    <t>1020104-5</t>
  </si>
  <si>
    <t>1130116-2</t>
  </si>
  <si>
    <t>1020104-8</t>
  </si>
  <si>
    <t>CUOTAS DE RECUPERACION</t>
  </si>
  <si>
    <t>1020104-9</t>
  </si>
  <si>
    <t>1130117-1</t>
  </si>
  <si>
    <t>1020104-10</t>
  </si>
  <si>
    <t>1130117-2</t>
  </si>
  <si>
    <t>1020104-12</t>
  </si>
  <si>
    <t>PARTICULARES   (Venta de Contado)</t>
  </si>
  <si>
    <t>1020104-13</t>
  </si>
  <si>
    <t>1130118-1</t>
  </si>
  <si>
    <t>1020104-14</t>
  </si>
  <si>
    <t>1130118-2</t>
  </si>
  <si>
    <t>Digitar nombre de Nuevo Rubro. Si lo Requiere</t>
  </si>
  <si>
    <t>1020200-1</t>
  </si>
  <si>
    <t>1020200-2</t>
  </si>
  <si>
    <t>1020200-4</t>
  </si>
  <si>
    <t>1020301-1</t>
  </si>
  <si>
    <t>1020301-2</t>
  </si>
  <si>
    <t>1020301-3</t>
  </si>
  <si>
    <t>1020301-4</t>
  </si>
  <si>
    <t>1020302-1</t>
  </si>
  <si>
    <t>1020302-2</t>
  </si>
  <si>
    <t>1020302-3</t>
  </si>
  <si>
    <t>1020302-4</t>
  </si>
  <si>
    <t>11303-1</t>
  </si>
  <si>
    <t>1020302-5</t>
  </si>
  <si>
    <t>11303-2</t>
  </si>
  <si>
    <t>11303-3</t>
  </si>
  <si>
    <t>11303-4</t>
  </si>
  <si>
    <t>11303-5</t>
  </si>
  <si>
    <t>1020402-1</t>
  </si>
  <si>
    <t>1020402-2</t>
  </si>
  <si>
    <t>2100-1</t>
  </si>
  <si>
    <t>2200-1</t>
  </si>
  <si>
    <t>GASTOS GENERALES</t>
  </si>
  <si>
    <t>Adquisición de bienes</t>
  </si>
  <si>
    <t>2010100-1</t>
  </si>
  <si>
    <t>Compra de Equipos</t>
  </si>
  <si>
    <t>TOTAL INGRESOS DIFERENTES A CUENTAS POR COBRAR</t>
  </si>
  <si>
    <t>2010100-2</t>
  </si>
  <si>
    <t>Materiales</t>
  </si>
  <si>
    <t>TOTAL INGRESOS DE VIGENCIAS ANTERIORES</t>
  </si>
  <si>
    <t>2010100-3</t>
  </si>
  <si>
    <t>Salud Ocupacional</t>
  </si>
  <si>
    <t xml:space="preserve">TOTAL PRESUPUESTO DE INGRESOS </t>
  </si>
  <si>
    <t>2010100-4</t>
  </si>
  <si>
    <t>2010100-5</t>
  </si>
  <si>
    <t>2010100-6</t>
  </si>
  <si>
    <t>Adquisición de Servicios</t>
  </si>
  <si>
    <t>2010200-1</t>
  </si>
  <si>
    <t>Seguros</t>
  </si>
  <si>
    <t>2010200-2</t>
  </si>
  <si>
    <t>Impresos y Publicaciones</t>
  </si>
  <si>
    <t>2010200-3</t>
  </si>
  <si>
    <t xml:space="preserve">Servicios Públicos </t>
  </si>
  <si>
    <t>2010200-4</t>
  </si>
  <si>
    <t>Comunicaciones y Transportes</t>
  </si>
  <si>
    <t>2010200-5</t>
  </si>
  <si>
    <t>Viáticos y Gastos de Viaje</t>
  </si>
  <si>
    <t>2010200-6</t>
  </si>
  <si>
    <t>Arrendamientos</t>
  </si>
  <si>
    <t>2010200-7</t>
  </si>
  <si>
    <t>Vigilancia y Aseo</t>
  </si>
  <si>
    <t>2010200-8</t>
  </si>
  <si>
    <t>Bienestar Social</t>
  </si>
  <si>
    <t>2010200-9</t>
  </si>
  <si>
    <t>Capacitación, estimulos, incentivos, programa de calidad</t>
  </si>
  <si>
    <t>2010200-10</t>
  </si>
  <si>
    <t>2010200-11</t>
  </si>
  <si>
    <t>Gastos financieros</t>
  </si>
  <si>
    <t>2010200-12</t>
  </si>
  <si>
    <t>2010200-13</t>
  </si>
  <si>
    <t>2010020-14</t>
  </si>
  <si>
    <t>2010200-15</t>
  </si>
  <si>
    <t>Impuestos y Multas</t>
  </si>
  <si>
    <t>2010300-1</t>
  </si>
  <si>
    <t>Impuestos (Predial, Vehiculos, Otros)</t>
  </si>
  <si>
    <t>Mantenimiento Hospitalario</t>
  </si>
  <si>
    <t>2020102-1</t>
  </si>
  <si>
    <t>2020102-2</t>
  </si>
  <si>
    <t>2020102-3</t>
  </si>
  <si>
    <t>2020202-1</t>
  </si>
  <si>
    <t>2020202-2</t>
  </si>
  <si>
    <t>2020202-3</t>
  </si>
  <si>
    <t>2020202-4</t>
  </si>
  <si>
    <t>2020202-5</t>
  </si>
  <si>
    <t>2020202-6</t>
  </si>
  <si>
    <t>Plan Integral de Manejo de Residuos Sólidos Hospitalarios</t>
  </si>
  <si>
    <t>2020202-7</t>
  </si>
  <si>
    <t>Servicios de Laboratorio contratados con terceros</t>
  </si>
  <si>
    <t>2020202-8</t>
  </si>
  <si>
    <t>Servicios de Rayos X e Imaginología contratado con terceros</t>
  </si>
  <si>
    <t>2020202-9</t>
  </si>
  <si>
    <t>TRANSFERENCIAS CORRIENTES</t>
  </si>
  <si>
    <t>Transferencias al Sector Público</t>
  </si>
  <si>
    <t>Entidades Públicas (Contraloria, Supersalud,…)</t>
  </si>
  <si>
    <t>Transf. Previsión y Seguridad Social</t>
  </si>
  <si>
    <t>Pensiones y Jubilaciones (Pago Directo)</t>
  </si>
  <si>
    <t>Cesantías Pago Directo (Pago Directo)</t>
  </si>
  <si>
    <t>Bonos, Cuotas de Bonos y cuotas partes jubilatorias</t>
  </si>
  <si>
    <t>Intereses a las cesantias</t>
  </si>
  <si>
    <t>Otras Transferencias</t>
  </si>
  <si>
    <t>Sentencias y Conciliaciones</t>
  </si>
  <si>
    <t>Destinatarios de otras transferencias</t>
  </si>
  <si>
    <t>3300200-1</t>
  </si>
  <si>
    <t>3300200-2</t>
  </si>
  <si>
    <t>3300200-3</t>
  </si>
  <si>
    <t>GASTOS  DE PRESTACION DE SERVICIOS</t>
  </si>
  <si>
    <t>Insumos y Suministros Hospitalarios</t>
  </si>
  <si>
    <t>Compra de Bienes para la Prestacion de servicios</t>
  </si>
  <si>
    <t>4100100-1</t>
  </si>
  <si>
    <t>4100100-2</t>
  </si>
  <si>
    <t>4100100-3</t>
  </si>
  <si>
    <t>4100100-4</t>
  </si>
  <si>
    <t>4100100-5</t>
  </si>
  <si>
    <t>Gastos Complementarios e Intermedios</t>
  </si>
  <si>
    <t>4100200-1</t>
  </si>
  <si>
    <t>B</t>
  </si>
  <si>
    <t>Insumos y Suministros para Venta al Público</t>
  </si>
  <si>
    <t>Compra de Bienes para la venta</t>
  </si>
  <si>
    <t>5100100-1</t>
  </si>
  <si>
    <t>5100100-2</t>
  </si>
  <si>
    <t>5100100-3</t>
  </si>
  <si>
    <t>5100100-4</t>
  </si>
  <si>
    <t>5100100-5</t>
  </si>
  <si>
    <t>5100100-6</t>
  </si>
  <si>
    <t>C</t>
  </si>
  <si>
    <t xml:space="preserve">SERVICIO DE LA DEUDA </t>
  </si>
  <si>
    <t>SERVICIO DE LA DEUDA INTERNA</t>
  </si>
  <si>
    <t>Amortización deuda Pública Interna</t>
  </si>
  <si>
    <t>Intereses Comisiones y gastos de la Deuda Pública</t>
  </si>
  <si>
    <t>SERVICIO DE LA DEUDA EXTERNA</t>
  </si>
  <si>
    <t>Amortización deuda Pública Externa</t>
  </si>
  <si>
    <t>D</t>
  </si>
  <si>
    <t>Programas de Inversión</t>
  </si>
  <si>
    <t>Formación Bruta del Capital</t>
  </si>
  <si>
    <t>8001000-1</t>
  </si>
  <si>
    <t>8001000-2</t>
  </si>
  <si>
    <t>Subprogr.Construc. Remodelac. Adecuación y Apliac.2</t>
  </si>
  <si>
    <t>8001000-3</t>
  </si>
  <si>
    <t>Subprogr.Construc. Remodelac. Adecuación y Apliac.3</t>
  </si>
  <si>
    <t>8001000-4</t>
  </si>
  <si>
    <t>Subprogr.Construc. Remodelac. Adecuación y Apliac.4</t>
  </si>
  <si>
    <t>8001000-7</t>
  </si>
  <si>
    <t>Subprogr.Construc. Remodelac. Adecuación y Apliac.5</t>
  </si>
  <si>
    <t>Gastos Operativos de Inversion   (Programas Especiales)</t>
  </si>
  <si>
    <t>8002100-1</t>
  </si>
  <si>
    <t>Fondo de la Vivienda</t>
  </si>
  <si>
    <t>8002100-2</t>
  </si>
  <si>
    <t>8002100-3</t>
  </si>
  <si>
    <t>8002100-4</t>
  </si>
  <si>
    <t>8002100-5</t>
  </si>
  <si>
    <t>8002100-6</t>
  </si>
  <si>
    <t>8002100-7</t>
  </si>
  <si>
    <t>E</t>
  </si>
  <si>
    <t>FEBRERO</t>
  </si>
  <si>
    <t>MARZO</t>
  </si>
  <si>
    <t>RECAUDOS ACUMULADOS DEL AÑO</t>
  </si>
  <si>
    <t>PAGOS ACUMULADOS DEL AÑO</t>
  </si>
  <si>
    <t>ABRIL</t>
  </si>
  <si>
    <t>MAYO</t>
  </si>
  <si>
    <t>JUNIO</t>
  </si>
  <si>
    <t>JULIO</t>
  </si>
  <si>
    <t>AGOSTO</t>
  </si>
  <si>
    <t>SEPTIEMBRE</t>
  </si>
  <si>
    <t>OCTUBRE</t>
  </si>
  <si>
    <t>NOVIEMBRE</t>
  </si>
  <si>
    <t>DICIEMBRE</t>
  </si>
  <si>
    <t>TRIMESTRE 1</t>
  </si>
  <si>
    <t>TRIMESTRE 2</t>
  </si>
  <si>
    <t>TRIMESTRE 3</t>
  </si>
  <si>
    <t>TRIMESTRE 4</t>
  </si>
  <si>
    <t>Recaudos Reales</t>
  </si>
  <si>
    <t>Total Recaudos acumulados del año</t>
  </si>
  <si>
    <t>Pagos Reales</t>
  </si>
  <si>
    <t>Total Pagos acumulados del año</t>
  </si>
  <si>
    <r>
      <t xml:space="preserve">MARQUE </t>
    </r>
    <r>
      <rPr>
        <b/>
        <sz val="16"/>
        <color indexed="10"/>
        <rFont val="Arial"/>
        <family val="2"/>
      </rPr>
      <t>1</t>
    </r>
    <r>
      <rPr>
        <b/>
        <sz val="12"/>
        <color indexed="62"/>
        <rFont val="Arial"/>
        <family val="2"/>
      </rPr>
      <t xml:space="preserve"> EN EL RECUADRO DEL TRIMESTRE A CONSOLIDAR</t>
    </r>
  </si>
  <si>
    <t>1130108-1</t>
  </si>
  <si>
    <t>1130108-2</t>
  </si>
  <si>
    <t>MES</t>
  </si>
  <si>
    <t>AÑO</t>
  </si>
  <si>
    <t>VIGENCIA</t>
  </si>
  <si>
    <t>GASTOS DE OPERACIÓN, COMERCIALIZACION Y PRESTACION DE SERVICIOS</t>
  </si>
  <si>
    <t xml:space="preserve">Aprovechamientos </t>
  </si>
  <si>
    <t>CREDITO INTERNO</t>
  </si>
  <si>
    <t>CREDITO EXTERNO</t>
  </si>
  <si>
    <t>RENDIMIENTOS FINANCIEROS</t>
  </si>
  <si>
    <t>VENTA DE ACTIVOS</t>
  </si>
  <si>
    <t>DONACIONES</t>
  </si>
  <si>
    <t>1130119-1</t>
  </si>
  <si>
    <t>1130119-2</t>
  </si>
  <si>
    <t xml:space="preserve">Prima de Navidad </t>
  </si>
  <si>
    <t>Prima Vida Cara</t>
  </si>
  <si>
    <t>Prima de Vacaciones</t>
  </si>
  <si>
    <t>Prima Clima</t>
  </si>
  <si>
    <t>Prima de Servicios</t>
  </si>
  <si>
    <t>Auxilio de Transporte</t>
  </si>
  <si>
    <t>Subsidio de Alimentación</t>
  </si>
  <si>
    <t>Gastos de Representación</t>
  </si>
  <si>
    <t xml:space="preserve"> Indemnizaciones por Vacaciones o Supresión de Cargos por Reestructuración</t>
  </si>
  <si>
    <t>Aporte a Caja Compensación Familiar</t>
  </si>
  <si>
    <t>S.E.N.A.</t>
  </si>
  <si>
    <t>I.C.B.F.</t>
  </si>
  <si>
    <t>Indemnizaciones por Vacaciones o Supresión de Cargos por Reestructuración</t>
  </si>
  <si>
    <t>Compra de Equipo e Instr. Mco. y Laborat.</t>
  </si>
  <si>
    <t>COHAN</t>
  </si>
  <si>
    <t>AESA</t>
  </si>
  <si>
    <t xml:space="preserve">OTRAS </t>
  </si>
  <si>
    <t>Productos Farmaceuticos</t>
  </si>
  <si>
    <t>Material Médico Quirúrgico</t>
  </si>
  <si>
    <t>Material de Laboratorio</t>
  </si>
  <si>
    <t>Material para Odontologia</t>
  </si>
  <si>
    <t>Material para Rayos X</t>
  </si>
  <si>
    <t>Alimentación</t>
  </si>
  <si>
    <t>Material aseo personal, etc.</t>
  </si>
  <si>
    <t>INGRESOS DE EXPLOTACION</t>
  </si>
  <si>
    <t>Venta de servicios de salud</t>
  </si>
  <si>
    <t>Régimen subsidiado</t>
  </si>
  <si>
    <t>Régimen contributivo</t>
  </si>
  <si>
    <t>Atencion a poblacion  pobre en lo no cubierto con subsidios a la demanda</t>
  </si>
  <si>
    <t>SOAT</t>
  </si>
  <si>
    <t>Plan de intervenciones colectivas</t>
  </si>
  <si>
    <t>Otras ventas de servicios de salud</t>
  </si>
  <si>
    <t>Aportes de la nación, dpto, distrito o municipio, no ligados a la venta de servicios</t>
  </si>
  <si>
    <t>Ingresos de capital</t>
  </si>
  <si>
    <t>Cuentas por cobrar Vigencias Anteriores</t>
  </si>
  <si>
    <t>Gastos del personal de planta</t>
  </si>
  <si>
    <t>Servicios personales indirectos</t>
  </si>
  <si>
    <t>Sueldos del personal de nómina</t>
  </si>
  <si>
    <t>Horas extras. Dominicales y festivos</t>
  </si>
  <si>
    <t>Otros conceptos de servicios personales asociados a la nómina</t>
  </si>
  <si>
    <t>Contribuciones inherentes a la nómina</t>
  </si>
  <si>
    <t>Impuestos y multas</t>
  </si>
  <si>
    <t>GASTOS DE OPERACIÓN COMERCIAL Y PRESTACION DE SERVICIOS</t>
  </si>
  <si>
    <t>Medicamentos</t>
  </si>
  <si>
    <t>De comercialización (Compra de B y S distintos de medicamentos)</t>
  </si>
  <si>
    <t>De prestación de servicios  (Compra de B y S distintos de medicamentos)</t>
  </si>
  <si>
    <t xml:space="preserve">   Adquisición de servicios (Diferentes a mantenimiento)</t>
  </si>
  <si>
    <t>GASTOS DE COMERCIALIZACION</t>
  </si>
  <si>
    <t>Remuneración y Honorarios por Servicios Técnicos y Profesionales</t>
  </si>
  <si>
    <t>8002100-8</t>
  </si>
  <si>
    <t>8002100-9</t>
  </si>
  <si>
    <t>8002100-10</t>
  </si>
  <si>
    <t>8002100-11</t>
  </si>
  <si>
    <t>8002100-12</t>
  </si>
  <si>
    <t>Programas Especial 10</t>
  </si>
  <si>
    <t>Programas Especial 11</t>
  </si>
  <si>
    <t>Pago a otras IPS</t>
  </si>
  <si>
    <t>* En el caso de los recursos del SGP Aportes Patronales debe registrarse mes a mes la 1/12 del total asignado al respectivo Municipio por el CONPES</t>
  </si>
  <si>
    <t xml:space="preserve">* Para los recursos de la Disponibilidad inicial su reconocimiento debe ser siempre igual al presupuesto definitivo por corresponder a recursos disponibles a diciembre 31 del año anterior. </t>
  </si>
  <si>
    <t>Para los compromisos con cargo al SGP APORTES PATRONALES registrar mensualmente el valor total correspondiente al aporte patronal de las respectivas autoliquidaciónes</t>
  </si>
  <si>
    <t>* Desembolsos de Caja o Bancos, tanto como pago a compromisos como anticipos realizados</t>
  </si>
  <si>
    <t>* La diferencia entre el total consignado y el total autoliquidado, en caso de ser positiva, corresponde a valores que quedan a favor en cada fondo EPS o EPS-S</t>
  </si>
  <si>
    <t>11303-6</t>
  </si>
  <si>
    <t>RECOMENDACIONES</t>
  </si>
  <si>
    <t>VARIACIONES</t>
  </si>
  <si>
    <t>Programas Especial 05</t>
  </si>
  <si>
    <t>Programas Especial 06</t>
  </si>
  <si>
    <t>Programas Especial 07</t>
  </si>
  <si>
    <t>Programas Especial 08</t>
  </si>
  <si>
    <t>Programas Especial 09</t>
  </si>
  <si>
    <t>* Para los aportes patronales pagados con recursos del SGP APORTES PATRONALES registre mes a mes el valor total consignado por  MINHACIENDA a los respectivos fondos, EPS y EPS-S.</t>
  </si>
  <si>
    <t>Pagos otras IPS</t>
  </si>
  <si>
    <t>2020202-10</t>
  </si>
  <si>
    <t>Servicios Públicos</t>
  </si>
  <si>
    <t>APROPIACION</t>
  </si>
  <si>
    <t>TRASLADOS</t>
  </si>
  <si>
    <t>Para enviar la información a la S.S.S.A. debe sacar copia del mes utilizando el comando Edición, así:</t>
  </si>
  <si>
    <t>Las modificaciones al presupuesto ( Rebajas y Traslados) se digitan en las columnas P y AL, en el mes en que se producen, no lo intente en las columnas D y V, porque daña las referencias.  A las rebajas y a los contracréditos se les antepone el signo menos (-).  Las adiciones las digita en la columna Q y AM   tampoco lo intente en las columnas E y W porque también destruye las referencias.</t>
  </si>
  <si>
    <t>A partir del mes de febrero solamente se trabaja en las columnas H, K, P y Q en ingresos y en las columnas Z, AC, AF,AL y AM para los gastos.</t>
  </si>
  <si>
    <t>PARA LA VALIDACION DE LOS REPORTES TRIMESTRALES, LA EJECUCION DEBE ESTAR DILIGENCIADA SOLAMENTE HASTA EL MES DEL CORTE</t>
  </si>
  <si>
    <t>LA INSTITUCION DEBE LLEVAR LAS TARJETAS POR CADA RUBRO U APROPIACION Y ALLI REGISTRAR LA OPERACION PRESUPUESTAL EN EL MOMENTO EN QUE SE PRODUZCA</t>
  </si>
  <si>
    <t>AL FINALIZAR EL MES SE TOTALIZARAN LOS RECONOCIMIENTOS Y  RECAUDOS POR CADA RUBRO DE INGRESOS Y LOS COMPROMISOS OBLIGACIONES Y PAGOS POR CADA APROPIACION DEL GASTO. ESOS TOTALES SERAN LOS QUE SE LLEVAN AL INFORME DE EJECUCION</t>
  </si>
  <si>
    <t xml:space="preserve">Con este comando puede crear una copia en otro libro. </t>
  </si>
  <si>
    <t>Edición - Mover o Copiar Hoja - Crear copia, en libro nuevo</t>
  </si>
  <si>
    <r>
      <t xml:space="preserve">Edición (Clic)    Mover o Copiar Hoja...(Clic)    Al Libro = Nuevo Libro (Clic)    Activar la opción </t>
    </r>
    <r>
      <rPr>
        <b/>
        <sz val="9"/>
        <color indexed="10"/>
        <rFont val="Arial"/>
        <family val="2"/>
      </rPr>
      <t>Crear una</t>
    </r>
    <r>
      <rPr>
        <sz val="9"/>
        <color indexed="10"/>
        <rFont val="Arial"/>
        <family val="2"/>
      </rPr>
      <t xml:space="preserve"> Copia (Click)- Enter. Una vez ejecutada esta orden se renombra el libro creado</t>
    </r>
  </si>
  <si>
    <t>CONCEPTOS BASICOS</t>
  </si>
  <si>
    <t>*  Registrar los valores facturados en cada rubro de la vigencia  y el total de CxC de vigencias anteriores por cada concepto.</t>
  </si>
  <si>
    <t>* Registrar mes a mes los valores recaudados por cada concepto y que correspondan a facturacion de servicios de la vigencia actual y las anteriores</t>
  </si>
  <si>
    <t>* En el caso de los recursos del SGP Aportes Patronales debe registrarse mes a mes como recaudo la 1/12 del total asignado al respectivo Municipio por el CONPES.</t>
  </si>
  <si>
    <t xml:space="preserve">* Para los recursos de Disponibilidad inicial su recaudo debe ser siempre igual a presupuesto definitivo por corresponder a recursos disponibles a Dic-31 del año anterior. </t>
  </si>
  <si>
    <t>* Registrarlas deudas producto del desarrollo de compromisos adquiridos por el valor equivalente a bienes recibidos, servicios prestados y demás exigibles causados en el mes en la columna "DEL MES" y el acumulado durante el período transcurrido en la columna "TOTAL"</t>
  </si>
  <si>
    <t>Acto realizado por los órganos que en desarrollo de la capacidad de contratar y de comprometer el presupuesto a nombre de la persona jurídica de la cual hagan parte, se encuentren en el proceso de llevar a cabo el objeto establecido en los mismos.</t>
  </si>
  <si>
    <t>CUANDO SE NECESITA HACER CORRECCIONES A VALORES, NUNCA CORTE EL DATO, PORQUE CORTA LA REFERENCIA DE LAS FORMULAS.</t>
  </si>
  <si>
    <t>VALOR ASIGNADO</t>
  </si>
  <si>
    <t>VALOR COMPROMETIDO</t>
  </si>
  <si>
    <t xml:space="preserve">VALOR EJECUTADO (OBLIGADO) </t>
  </si>
  <si>
    <t>VALOR PAGADO</t>
  </si>
  <si>
    <t>Adquisicion de Bienes</t>
  </si>
  <si>
    <t>Adquisicion de servicios</t>
  </si>
  <si>
    <t>EQUILIBRIO</t>
  </si>
  <si>
    <t>Con reconocimientos</t>
  </si>
  <si>
    <t>Con recaudos</t>
  </si>
  <si>
    <t>F = A/D</t>
  </si>
  <si>
    <t>G = B/D</t>
  </si>
  <si>
    <t xml:space="preserve">RECUERDE QUE DEBE CUMPLIRSE QUE: </t>
  </si>
  <si>
    <t>RECONOCIDO&gt;=COMPROMISO</t>
  </si>
  <si>
    <t>Total Reconocimientos al finalizar el trimestre reportado</t>
  </si>
  <si>
    <t>Total Compromisos al finalizar el trimestre reportado</t>
  </si>
  <si>
    <t>Total Obligaciones al finalizar el trimestre reportado</t>
  </si>
  <si>
    <t>RECAUDO / COMPROMISO &gt;= 1,00</t>
  </si>
  <si>
    <t>RECONOCIDO / COMPROMISO &gt;= 1,00</t>
  </si>
  <si>
    <t>% RECAUDO DE LO RECONOCIDO</t>
  </si>
  <si>
    <t>DEFICIT / EXCEDENTE PRESUPUESTAL</t>
  </si>
  <si>
    <t>H = A-D</t>
  </si>
  <si>
    <t>G = B-D</t>
  </si>
  <si>
    <t>SALUD PUBLICA - PLAN DE INTERVENCIONES COLECTIVAS</t>
  </si>
  <si>
    <t>RECAUDOS&gt;=COMPROMISO</t>
  </si>
  <si>
    <t>INSTITUCION:</t>
  </si>
  <si>
    <r>
      <t xml:space="preserve">Traslados entre rubros, tanto positivos como negativos </t>
    </r>
    <r>
      <rPr>
        <sz val="9"/>
        <rFont val="Bookman Old Style"/>
        <family val="1"/>
      </rPr>
      <t xml:space="preserve">
(No hacen variar el total general presupuestado)</t>
    </r>
  </si>
  <si>
    <r>
      <t xml:space="preserve">Incrementos o disminuciones al presupuesto general. </t>
    </r>
    <r>
      <rPr>
        <sz val="9"/>
        <rFont val="Bookman Old Style"/>
        <family val="1"/>
      </rPr>
      <t xml:space="preserve"> 
(Admite valores positivos y negativos.)</t>
    </r>
  </si>
  <si>
    <r>
      <t>Traslados entre apropiaciones, tanto positivos como negativos</t>
    </r>
    <r>
      <rPr>
        <sz val="9"/>
        <rFont val="Bookman Old Style"/>
        <family val="1"/>
      </rPr>
      <t xml:space="preserve"> 
(No hacen variar el total general presupuestado)</t>
    </r>
  </si>
  <si>
    <r>
      <t>Incrementos o disminuciones al presupuesto general.</t>
    </r>
    <r>
      <rPr>
        <sz val="9"/>
        <rFont val="Bookman Old Style"/>
        <family val="1"/>
      </rPr>
      <t xml:space="preserve">  
(Admite valores positivos y negativos.)</t>
    </r>
  </si>
  <si>
    <r>
      <rPr>
        <b/>
        <sz val="13"/>
        <rFont val="Arial"/>
        <family val="2"/>
      </rPr>
      <t xml:space="preserve">RECONOCIMIENTO </t>
    </r>
    <r>
      <rPr>
        <b/>
        <sz val="8"/>
        <rFont val="Arial"/>
        <family val="2"/>
      </rPr>
      <t xml:space="preserve">
</t>
    </r>
    <r>
      <rPr>
        <b/>
        <sz val="10"/>
        <rFont val="Arial"/>
        <family val="2"/>
      </rPr>
      <t>(Facturación real del contrato firmado)</t>
    </r>
  </si>
  <si>
    <r>
      <t xml:space="preserve">COMPROMISOS 
</t>
    </r>
    <r>
      <rPr>
        <b/>
        <sz val="10"/>
        <rFont val="Arial"/>
        <family val="2"/>
      </rPr>
      <t>(REGISTROS PRESUPUESTALES)</t>
    </r>
  </si>
  <si>
    <r>
      <t xml:space="preserve">OBLIGACIONES 
</t>
    </r>
    <r>
      <rPr>
        <b/>
        <sz val="10"/>
        <rFont val="Arial"/>
        <family val="2"/>
      </rPr>
      <t>(BIENES RECIBIDOS O SERVICIOS PRESTADOS)</t>
    </r>
  </si>
  <si>
    <r>
      <t xml:space="preserve">Incrementos o disminuciones al presupuesto general.  </t>
    </r>
    <r>
      <rPr>
        <sz val="9"/>
        <rFont val="Bookman Old Style"/>
        <family val="1"/>
      </rPr>
      <t xml:space="preserve">
(Admite valores positivos y negativos.)</t>
    </r>
  </si>
  <si>
    <r>
      <t xml:space="preserve">Traslados entre apropiaciones, tanto positivos como negativos </t>
    </r>
    <r>
      <rPr>
        <sz val="9"/>
        <rFont val="Bookman Old Style"/>
        <family val="1"/>
      </rPr>
      <t xml:space="preserve">
(No hacen variar el total general presupuestado)</t>
    </r>
  </si>
  <si>
    <t>Traslados entre rubros, tanto positivos como negativos 
(No hacen variar el total general presupuestado)</t>
  </si>
  <si>
    <t>Incrementos o disminuciones al presupuesto general.  
(Admite valores positivos y negativos.)</t>
  </si>
  <si>
    <t>DIGITAR AQUÍ LOS NOMBRES DEL MUNICIPIO Y DE LA INSTITUCION PARA LA IDENTIFICACION DEL ARCHIVO</t>
  </si>
  <si>
    <t>Convenios con la Nacion ligados a venta de servicios de salud</t>
  </si>
  <si>
    <t>Convenios con el Departamento ligados a venta de servicios de salud</t>
  </si>
  <si>
    <t>Convenios con el Municipio ligados a venta de servicios de salud</t>
  </si>
  <si>
    <t>Total Definitivo al finalizar el trimestre reportado</t>
  </si>
  <si>
    <t>Aportes de la Nación no ligados a la venta de servicios</t>
  </si>
  <si>
    <t>Aportes del Departamento no ligados a la venta de servicios</t>
  </si>
  <si>
    <t>Aportes del Municipio no ligados a la venta de servicios</t>
  </si>
  <si>
    <t>Servicios personales asociados a la nómina</t>
  </si>
  <si>
    <t xml:space="preserve">  GASTOS DE PERSONAL</t>
  </si>
  <si>
    <t xml:space="preserve">  GASTOS GENERALES</t>
  </si>
  <si>
    <t>GASTOS DE OPERACIÓN, COMERCIALIZACION Y 
PRESTACION DE SERVICIOS</t>
  </si>
  <si>
    <t>De comercialización (Compra de B y S para la venta distintos de medicamentos)</t>
  </si>
  <si>
    <t>De prestación de servicios  (Compra de B y S para prestacion de servicios distintos de medicamentos)</t>
  </si>
  <si>
    <t>TOTAL DE INGRESOS</t>
  </si>
  <si>
    <t>1130103-4</t>
  </si>
  <si>
    <t>1130103-5</t>
  </si>
  <si>
    <t>1130103-6</t>
  </si>
  <si>
    <t xml:space="preserve"> Aportes Patronales  1o. Nivel</t>
  </si>
  <si>
    <t xml:space="preserve"> Aportes Patronales  2o. Nivel</t>
  </si>
  <si>
    <t xml:space="preserve"> Aportes Patronales  3er. Nivel</t>
  </si>
  <si>
    <t>CONVENIOS CON LA NACION LIGADOS A LA VENTA DE SERVICIOS</t>
  </si>
  <si>
    <t>CONVENIOS CON EL DEPARTAMENTO LIGADOS A LA VENTA SERVICIOS</t>
  </si>
  <si>
    <t>CONVENIOS CON EL MUNICIPIO LIGADOS A LA VENTA DE SERVICIOS</t>
  </si>
  <si>
    <t>OTROS CONVENIOS LIGADOS A LA VENTA DE SERVICIOS</t>
  </si>
  <si>
    <t>RECURSOS PARA PROGRAMA DE SANEAMIENTO FINANCIERO</t>
  </si>
  <si>
    <t>11303-7</t>
  </si>
  <si>
    <t>11303-8</t>
  </si>
  <si>
    <t>Vigencia Anterior</t>
  </si>
  <si>
    <t>11304-1</t>
  </si>
  <si>
    <t>ARRENDAMIENTO Y ALQUILER DE BIENES MUEBLES E INMUEBLES</t>
  </si>
  <si>
    <t>11304-2</t>
  </si>
  <si>
    <t>COMERCIALIZACIÓN DE MERCANCÍAS</t>
  </si>
  <si>
    <t>11304-3</t>
  </si>
  <si>
    <t>11304-4</t>
  </si>
  <si>
    <t>11304-5</t>
  </si>
  <si>
    <t>11304-6</t>
  </si>
  <si>
    <t>11304-7</t>
  </si>
  <si>
    <t>APORTES PATRONALES - MUNICIPIO / DEPARTAMENTO</t>
  </si>
  <si>
    <t>Otras Ventas de Servicios de Salud</t>
  </si>
  <si>
    <t>Aportes (No ligados a la venta de servicios de salud)</t>
  </si>
  <si>
    <t>Programa de Saneamiento Fiscal y Financiero</t>
  </si>
  <si>
    <t>OTROS INGRESOS DE CAPITAL</t>
  </si>
  <si>
    <t>GASTOS DE OPERACION COMERCIAL Y PRESTACION DE SERVICIOS</t>
  </si>
  <si>
    <t>TOTAL GASTOS DIFERENTES A CUENTAS POR PAGAR</t>
  </si>
  <si>
    <t>TOTAL GASTOS DE VIGENCIAS ANTERIORES</t>
  </si>
  <si>
    <t>TOTAL PRESUPUESTO DE GASTOS</t>
  </si>
  <si>
    <t>Gastos Cccial</t>
  </si>
  <si>
    <t>Gastos Prestacion de servicios</t>
  </si>
  <si>
    <t>Bonific. por Servicios Prestados</t>
  </si>
  <si>
    <t>PRESUPUESTO DE VENTA DE SERVICIOS DE LA VIGENCIA - DEFINITIVO</t>
  </si>
  <si>
    <t>PRESUPUESTO DE VENTA DE SERVICIOS DE LA VIGENCIA - RECONOCIDO</t>
  </si>
  <si>
    <t>PRESUPUESTO DE VENTA DE SERVICIOS DE LA VIGENCIA - RECAUDADO</t>
  </si>
  <si>
    <t>% ASIGNADO RESPECTO AL INGRESO RECONOCIDO</t>
  </si>
  <si>
    <t>% ASIGNADO RESPECTO AL INGRESO DEFINITIVO</t>
  </si>
  <si>
    <t>% ASIGNADO RESPECTO AL INGRESO RECAUDADO</t>
  </si>
  <si>
    <t>% COMPROMETIDO RESPECTO AL INGRESO DEFINITIVO</t>
  </si>
  <si>
    <t>% COMPROMETIDO RESPECTO AL INGRESO RECONOCIDO</t>
  </si>
  <si>
    <t>% COMPROMETIDO RESPECTO AL INGRESO RECAUDADO</t>
  </si>
  <si>
    <t>% OBLIGADO RESPECTO AL INGRESO DEFINITIVO</t>
  </si>
  <si>
    <t>% OBLIGADO RESPECTO AL INGRESO RECONOCIDO</t>
  </si>
  <si>
    <t>% OBLIGADO RESPECTO AL INGRESO RECAUDADO</t>
  </si>
  <si>
    <t>% PAGADO RESPECTO AL INGRESO DEFINITIVO</t>
  </si>
  <si>
    <t>% PAGADO RESPECTO AL INGRESO RECONOCIDO</t>
  </si>
  <si>
    <t>% PAGADO RESPECTO AL INGRESO RECAUDADO</t>
  </si>
  <si>
    <t>Otros Honorarios</t>
  </si>
  <si>
    <t>CONVENIOS CON LA NACION NO LIGADOS A LA VENTA DE SERVICIOS</t>
  </si>
  <si>
    <t>CONVENIOS CON EL DEPARTAMENTO NO LIGADOS A LA VENTA SERVICIOS</t>
  </si>
  <si>
    <t>CONVENIOS CON EL MUNICIPIO NO LIGADOS A LA VENTA DE SERVICIOS</t>
  </si>
  <si>
    <t>OTROS CONVENIOS NO LIGADOS A LA VENTA DE SERVICIOS</t>
  </si>
  <si>
    <t>FLUJO DE CAJA PARA EL INFORME TRIMESTRAL DEL SIHO</t>
  </si>
  <si>
    <t>INFORMACION DE INGRESOS CONSOLIDAR INFORMES DEL SIHO</t>
  </si>
  <si>
    <t>INFORMACION DE GASTOS CONSOLIDAR INFORMES DEL SIHO</t>
  </si>
  <si>
    <t>SECRETARIA SECCIONAL DE SALUD Y PROTECCION SOCIAL DE ANTIOQUIA DE ANTIOQUIA</t>
  </si>
  <si>
    <t>ADMINISTRADORAS DE RIESGOS LABORALES</t>
  </si>
  <si>
    <t>Aportes a E.P.S. - recursos propios</t>
  </si>
  <si>
    <t>Aportes Fondos Pensionales - recursos propios</t>
  </si>
  <si>
    <t>Aportes a Fondos de Cesantia - recursos propios</t>
  </si>
  <si>
    <t>Aporte a ARL. - recursos propios</t>
  </si>
  <si>
    <t>Contribuciones - SGP - Aportes Patronales - Cuenta Maestra</t>
  </si>
  <si>
    <t>E.P.S. - Aportes cuenta maestra</t>
  </si>
  <si>
    <t>Fondos pensionales - Aportes cuenta maestra</t>
  </si>
  <si>
    <t>Fondos de cesantías - Aportes cuenta maestra</t>
  </si>
  <si>
    <t>Riesgos laborales - Aportes cuenta maestra</t>
  </si>
  <si>
    <t>Aportes Patronales Departamento / Municipio</t>
  </si>
  <si>
    <t>incluyendo vigencias anteriores</t>
  </si>
  <si>
    <t>sin vigencias anteriores</t>
  </si>
  <si>
    <t>EJECUCION DE RECURSOS DE MANTENIMIENTO HOSPITALARIO VIGENCIA 2018</t>
  </si>
  <si>
    <t>CONCORDIA</t>
  </si>
  <si>
    <t xml:space="preserve">ESE HOSPITAL SAN JUAN DE DIOS </t>
  </si>
  <si>
    <t>Vigencia Anterior Regimen Subsidiado</t>
  </si>
  <si>
    <t>Vigencia Anterior Prestacion Svcios 1er nivel</t>
  </si>
  <si>
    <t>Vigencia Anterior Salud Publica</t>
  </si>
  <si>
    <t>Vigencia Anterior Fosyga</t>
  </si>
  <si>
    <t>Vigencia Anterior Planes Complementarios</t>
  </si>
  <si>
    <t>Vigencia Anterior Medicina Prepagada</t>
  </si>
  <si>
    <t>Vigencia Anterior IPS Privadas</t>
  </si>
  <si>
    <t>Vigencia Anterior Accidentes de Transito</t>
  </si>
  <si>
    <t>Vigencia Anterior Compañias de Seguros</t>
  </si>
  <si>
    <t>Vigencia Anterior Regimen Especial</t>
  </si>
  <si>
    <t>Vigencia Anterior Riesgos Laborales</t>
  </si>
  <si>
    <t>Vigencia Anterior Cuotas de Recuperacion</t>
  </si>
  <si>
    <t>Vigencia Anterior Particulares</t>
  </si>
  <si>
    <t>Vigencia Anterior Venta Otros Svcios de Salud</t>
  </si>
  <si>
    <t>Vigencia Anterior Aportes no Ligados a la Venta de Svcios</t>
  </si>
  <si>
    <t>Vigencia Anterior Otros Ingresos Corrientes</t>
  </si>
  <si>
    <t>Vigencia Anterior Ingresos de Capital</t>
  </si>
  <si>
    <t>Vigencias Anteriores Servicios Asociados a nomina Admón.</t>
  </si>
  <si>
    <t>Vigencias Anteriores Servicios Asociados a nomina Operativo</t>
  </si>
  <si>
    <t>Vigencias Anteriores Contribuciones Inherentes de nómina sector publico</t>
  </si>
  <si>
    <t>Vigencias Anteriores Contribuciones Inherentes de nómina sector publico administrativo</t>
  </si>
  <si>
    <t>Vigencias Anteriores Servicios personales Indirectos operativo</t>
  </si>
  <si>
    <t>Vigencias Anteriores Contribuciones Inherentes de nómina sector privado operativo</t>
  </si>
  <si>
    <t>Vigencias Anteriores Contribuciones Inherentes de nómina sector publico operativo</t>
  </si>
  <si>
    <t>Vigencias Anteriores Adquisición de bienes Admón</t>
  </si>
  <si>
    <t>Vigencias Anteriores Adquisición de Servicios Admón.</t>
  </si>
  <si>
    <t>Vigencias AnterioresImpuestos y Multas</t>
  </si>
  <si>
    <t>Vigencias Anteriores Adquisición de Bienes Operativo</t>
  </si>
  <si>
    <t>Vigencias Anteriores Adquisición de servicios Operativo</t>
  </si>
  <si>
    <t>Vigencias Anteriores Tranf. Sector publico</t>
  </si>
  <si>
    <t>Vigencias Anteriores Transf. Previsión y Seguridad Social</t>
  </si>
  <si>
    <t>Vigencias Anteriores Otras Transferencias</t>
  </si>
  <si>
    <t>Vigencias Anteriores Gastos Operación Comercial</t>
  </si>
  <si>
    <t>Vigencias Anteriores Gastos de Comercializacion</t>
  </si>
  <si>
    <t>Vigencias Anteriores Servicio de la Deuda Interna</t>
  </si>
  <si>
    <t>Vigencias Anteriores  Servicio de la Deuda Externa</t>
  </si>
  <si>
    <t>Vigencias Anteriores Programas de Inversion</t>
  </si>
  <si>
    <t>Vigencias Anteriores Programas operativos de inversion</t>
  </si>
  <si>
    <t>(Vigencia Anterior) Regimen contributivo</t>
  </si>
  <si>
    <t>EJECUCIÓN PRESUPUESTAL DE INGRESOS.</t>
  </si>
  <si>
    <t>Ene</t>
  </si>
  <si>
    <t>Feb</t>
  </si>
  <si>
    <t>Mar</t>
  </si>
  <si>
    <t>Abr</t>
  </si>
  <si>
    <t>May</t>
  </si>
  <si>
    <t>Jun</t>
  </si>
  <si>
    <t>Jul</t>
  </si>
  <si>
    <t>Ago</t>
  </si>
  <si>
    <t>Sep</t>
  </si>
  <si>
    <t>Oct</t>
  </si>
  <si>
    <t>Nov</t>
  </si>
  <si>
    <t>Dic</t>
  </si>
  <si>
    <t>META</t>
  </si>
  <si>
    <t>RECONOCIMIENTO</t>
  </si>
  <si>
    <t>META (RECONOCIMIENTO)</t>
  </si>
  <si>
    <t>EJECUCIÓN PRESUPUESTAL DE GASTOS.</t>
  </si>
  <si>
    <t>COMPROMISO</t>
  </si>
  <si>
    <t>META (COMPROMISO)</t>
  </si>
  <si>
    <t>PROYECTO REMODELACION SALA DE PARTOS</t>
  </si>
  <si>
    <t>PROGRAMA ESPECIAL SALUD PUBLICA</t>
  </si>
  <si>
    <t>PROYECTO BUEN COMIENZO ATENCION PRIMERA INFANCIA</t>
  </si>
  <si>
    <t>PROYECTO PLAN ALIMENTARIO Y NUTRICIONAL</t>
  </si>
  <si>
    <t>OBLIGACION</t>
  </si>
  <si>
    <t>META (OBLIGACIONES)</t>
  </si>
  <si>
    <t xml:space="preserve">CONVENIO SALUD PUBLICA CI-01-2018     </t>
  </si>
  <si>
    <t xml:space="preserve">CONVENIO APS CI-02-2018     </t>
  </si>
  <si>
    <t>COMERCIALIZACION DE MERCANCIAS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</si>
</sst>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_-;\-* #,##0_-;_-* &quot;-&quot;_-;_-@_-"/>
    <numFmt numFmtId="165" formatCode="0000"/>
    <numFmt numFmtId="166" formatCode="#,##0_ ;[Red]\-#,##0\ "/>
    <numFmt numFmtId="167" formatCode="\X"/>
    <numFmt numFmtId="168" formatCode="&quot;$&quot;#,##0.00"/>
    <numFmt numFmtId="169" formatCode="#,##0;[Red]#,##0"/>
    <numFmt numFmtId="170" formatCode="&quot;$&quot;\ #,##0;[Red]&quot;$&quot;\ \-#,##0"/>
  </numFmts>
  <fonts count="61">
    <font>
      <sz val="10"/>
      <name val="Arial"/>
    </font>
    <font>
      <sz val="8"/>
      <name val="Arial"/>
      <family val="2"/>
    </font>
    <font>
      <b/>
      <sz val="9"/>
      <color indexed="10"/>
      <name val="Arial"/>
      <family val="2"/>
    </font>
    <font>
      <sz val="9"/>
      <name val="Arial"/>
      <family val="2"/>
    </font>
    <font>
      <sz val="10"/>
      <name val="Arial"/>
      <family val="2"/>
    </font>
    <font>
      <b/>
      <sz val="12"/>
      <color indexed="12"/>
      <name val="Arial"/>
      <family val="2"/>
    </font>
    <font>
      <sz val="12"/>
      <name val="Arial"/>
      <family val="2"/>
    </font>
    <font>
      <b/>
      <sz val="10"/>
      <name val="Arial"/>
      <family val="2"/>
    </font>
    <font>
      <b/>
      <sz val="14"/>
      <name val="Arial"/>
      <family val="2"/>
    </font>
    <font>
      <b/>
      <sz val="9"/>
      <name val="Arial"/>
      <family val="2"/>
    </font>
    <font>
      <b/>
      <sz val="9"/>
      <color indexed="8"/>
      <name val="Arial"/>
      <family val="2"/>
    </font>
    <font>
      <sz val="9"/>
      <color indexed="10"/>
      <name val="Arial"/>
      <family val="2"/>
    </font>
    <font>
      <sz val="10"/>
      <color indexed="8"/>
      <name val="Arial"/>
      <family val="2"/>
    </font>
    <font>
      <sz val="10"/>
      <color indexed="9"/>
      <name val="Arial"/>
      <family val="2"/>
    </font>
    <font>
      <b/>
      <sz val="12"/>
      <name val="Arial"/>
      <family val="2"/>
    </font>
    <font>
      <b/>
      <sz val="8"/>
      <name val="Arial"/>
      <family val="2"/>
    </font>
    <font>
      <b/>
      <sz val="11"/>
      <color indexed="17"/>
      <name val="Arial"/>
      <family val="2"/>
    </font>
    <font>
      <b/>
      <sz val="11"/>
      <name val="Arial"/>
      <family val="2"/>
    </font>
    <font>
      <sz val="11"/>
      <name val="Arial"/>
      <family val="2"/>
    </font>
    <font>
      <b/>
      <sz val="12"/>
      <color indexed="10"/>
      <name val="Arial"/>
      <family val="2"/>
    </font>
    <font>
      <b/>
      <sz val="20"/>
      <color indexed="21"/>
      <name val="Arial"/>
      <family val="2"/>
    </font>
    <font>
      <sz val="10"/>
      <name val="Tahoma"/>
      <family val="2"/>
    </font>
    <font>
      <sz val="12"/>
      <name val="Tahoma"/>
      <family val="2"/>
    </font>
    <font>
      <b/>
      <sz val="16"/>
      <color indexed="10"/>
      <name val="Arial"/>
      <family val="2"/>
    </font>
    <font>
      <b/>
      <sz val="12"/>
      <color indexed="62"/>
      <name val="Arial"/>
      <family val="2"/>
    </font>
    <font>
      <b/>
      <sz val="12"/>
      <color indexed="12"/>
      <name val="Arial"/>
      <family val="2"/>
    </font>
    <font>
      <b/>
      <sz val="10"/>
      <color indexed="17"/>
      <name val="Arial"/>
      <family val="2"/>
    </font>
    <font>
      <b/>
      <sz val="16"/>
      <name val="Arial"/>
      <family val="2"/>
    </font>
    <font>
      <b/>
      <sz val="15"/>
      <name val="Arial"/>
      <family val="2"/>
    </font>
    <font>
      <b/>
      <sz val="12"/>
      <color indexed="36"/>
      <name val="Arial"/>
      <family val="2"/>
    </font>
    <font>
      <b/>
      <sz val="13"/>
      <name val="Arial"/>
      <family val="2"/>
    </font>
    <font>
      <b/>
      <sz val="18"/>
      <color indexed="17"/>
      <name val="Arial"/>
      <family val="2"/>
    </font>
    <font>
      <b/>
      <sz val="12"/>
      <color indexed="17"/>
      <name val="Arial"/>
      <family val="2"/>
    </font>
    <font>
      <b/>
      <sz val="13"/>
      <color indexed="17"/>
      <name val="Arial"/>
      <family val="2"/>
    </font>
    <font>
      <b/>
      <sz val="17"/>
      <name val="Arial"/>
      <family val="2"/>
    </font>
    <font>
      <b/>
      <sz val="28"/>
      <name val="Arial Rounded MT Bold"/>
      <family val="2"/>
    </font>
    <font>
      <b/>
      <sz val="20"/>
      <color indexed="36"/>
      <name val="Arial"/>
      <family val="2"/>
    </font>
    <font>
      <b/>
      <sz val="24"/>
      <color indexed="53"/>
      <name val="Arial"/>
      <family val="2"/>
    </font>
    <font>
      <b/>
      <sz val="18"/>
      <color indexed="10"/>
      <name val="Arial"/>
      <family val="2"/>
    </font>
    <font>
      <b/>
      <sz val="20"/>
      <color indexed="10"/>
      <name val="Arial"/>
      <family val="2"/>
    </font>
    <font>
      <b/>
      <sz val="8"/>
      <color indexed="10"/>
      <name val="Tahoma"/>
      <family val="2"/>
    </font>
    <font>
      <b/>
      <sz val="13"/>
      <color indexed="10"/>
      <name val="Arial"/>
      <family val="2"/>
    </font>
    <font>
      <sz val="9"/>
      <name val="Arial Unicode MS"/>
      <family val="2"/>
    </font>
    <font>
      <sz val="9"/>
      <name val="Bookman Old Style"/>
      <family val="1"/>
    </font>
    <font>
      <b/>
      <sz val="11"/>
      <color indexed="81"/>
      <name val="Tahoma"/>
      <family val="2"/>
    </font>
    <font>
      <b/>
      <sz val="9"/>
      <name val="Bookman Old Style"/>
      <family val="1"/>
    </font>
    <font>
      <sz val="14"/>
      <name val="Arial"/>
      <family val="2"/>
    </font>
    <font>
      <b/>
      <sz val="16"/>
      <name val="Microsoft Sans Serif"/>
      <family val="2"/>
    </font>
    <font>
      <b/>
      <sz val="14"/>
      <name val="Arial Rounded MT Bold"/>
      <family val="2"/>
    </font>
    <font>
      <sz val="7"/>
      <name val="Arial"/>
      <family val="2"/>
    </font>
    <font>
      <b/>
      <sz val="18"/>
      <name val="Arial"/>
      <family val="2"/>
    </font>
    <font>
      <i/>
      <sz val="8"/>
      <name val="Arial"/>
      <family val="2"/>
    </font>
    <font>
      <sz val="9"/>
      <color rgb="FFFF0000"/>
      <name val="Arial"/>
      <family val="2"/>
    </font>
    <font>
      <sz val="17"/>
      <name val="Arial"/>
      <family val="2"/>
    </font>
    <font>
      <b/>
      <sz val="10"/>
      <name val="Tahoma"/>
      <family val="2"/>
    </font>
    <font>
      <b/>
      <sz val="12"/>
      <color indexed="8"/>
      <name val="Arial"/>
      <family val="2"/>
    </font>
    <font>
      <b/>
      <sz val="11"/>
      <color indexed="8"/>
      <name val="Arial"/>
      <family val="2"/>
    </font>
    <font>
      <sz val="11"/>
      <color indexed="8"/>
      <name val="Arial"/>
      <family val="2"/>
    </font>
    <font>
      <sz val="10"/>
      <color rgb="FFFF0000"/>
      <name val="Arial"/>
      <family val="2"/>
    </font>
    <font>
      <b/>
      <sz val="9"/>
      <color rgb="FFFF0000"/>
      <name val="Arial"/>
      <family val="2"/>
    </font>
    <font>
      <sz val="10"/>
      <name val="Arial"/>
      <family val="2"/>
    </font>
  </fonts>
  <fills count="13">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6" tint="0.59999389629810485"/>
        <bgColor indexed="64"/>
      </patternFill>
    </fill>
    <fill>
      <patternFill patternType="solid">
        <fgColor rgb="FFFFFF00"/>
        <bgColor indexed="64"/>
      </patternFill>
    </fill>
    <fill>
      <patternFill patternType="solid">
        <fgColor indexed="43"/>
        <bgColor indexed="64"/>
      </patternFill>
    </fill>
    <fill>
      <patternFill patternType="solid">
        <fgColor theme="0"/>
        <bgColor indexed="64"/>
      </patternFill>
    </fill>
    <fill>
      <patternFill patternType="solid">
        <fgColor rgb="FF00B050"/>
        <bgColor indexed="64"/>
      </patternFill>
    </fill>
    <fill>
      <patternFill patternType="solid">
        <fgColor rgb="FF00FF00"/>
        <bgColor indexed="64"/>
      </patternFill>
    </fill>
  </fills>
  <borders count="84">
    <border>
      <left/>
      <right/>
      <top/>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ck">
        <color indexed="17"/>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right style="thick">
        <color indexed="17"/>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ck">
        <color indexed="17"/>
      </right>
      <top style="medium">
        <color indexed="64"/>
      </top>
      <bottom style="thin">
        <color indexed="64"/>
      </bottom>
      <diagonal/>
    </border>
    <border>
      <left style="thick">
        <color indexed="17"/>
      </left>
      <right/>
      <top style="thick">
        <color indexed="17"/>
      </top>
      <bottom/>
      <diagonal/>
    </border>
    <border>
      <left style="thick">
        <color indexed="17"/>
      </left>
      <right/>
      <top/>
      <bottom/>
      <diagonal/>
    </border>
    <border>
      <left/>
      <right style="thick">
        <color indexed="17"/>
      </right>
      <top style="thick">
        <color indexed="17"/>
      </top>
      <bottom/>
      <diagonal/>
    </border>
    <border>
      <left/>
      <right style="thick">
        <color indexed="17"/>
      </right>
      <top/>
      <bottom/>
      <diagonal/>
    </border>
    <border>
      <left style="medium">
        <color indexed="64"/>
      </left>
      <right/>
      <top/>
      <bottom style="thin">
        <color indexed="64"/>
      </bottom>
      <diagonal/>
    </border>
    <border>
      <left/>
      <right style="medium">
        <color indexed="64"/>
      </right>
      <top style="thin">
        <color indexed="64"/>
      </top>
      <bottom style="medium">
        <color indexed="64"/>
      </bottom>
      <diagonal/>
    </border>
    <border>
      <left style="double">
        <color indexed="21"/>
      </left>
      <right/>
      <top style="thin">
        <color indexed="64"/>
      </top>
      <bottom style="thin">
        <color indexed="64"/>
      </bottom>
      <diagonal/>
    </border>
  </borders>
  <cellStyleXfs count="5">
    <xf numFmtId="0" fontId="0" fillId="0" borderId="0"/>
    <xf numFmtId="0" fontId="4" fillId="0" borderId="0" applyFont="0" applyFill="0" applyBorder="0" applyAlignment="0" applyProtection="0"/>
    <xf numFmtId="0" fontId="4" fillId="0" borderId="0"/>
    <xf numFmtId="9" fontId="4" fillId="0" borderId="0" applyFont="0" applyFill="0" applyBorder="0" applyAlignment="0" applyProtection="0"/>
    <xf numFmtId="164" fontId="60" fillId="0" borderId="0" applyFont="0" applyFill="0" applyBorder="0" applyAlignment="0" applyProtection="0"/>
  </cellStyleXfs>
  <cellXfs count="1052">
    <xf numFmtId="0" fontId="0" fillId="0" borderId="0" xfId="0"/>
    <xf numFmtId="0" fontId="4" fillId="2" borderId="0" xfId="0" applyFont="1" applyFill="1" applyProtection="1"/>
    <xf numFmtId="3" fontId="13" fillId="2" borderId="1" xfId="0" applyNumberFormat="1" applyFont="1" applyFill="1" applyBorder="1" applyProtection="1"/>
    <xf numFmtId="3" fontId="4" fillId="2" borderId="2" xfId="0" applyNumberFormat="1" applyFont="1" applyFill="1" applyBorder="1" applyAlignment="1" applyProtection="1">
      <alignment horizontal="centerContinuous"/>
    </xf>
    <xf numFmtId="3" fontId="4" fillId="2" borderId="3" xfId="0" applyNumberFormat="1" applyFont="1" applyFill="1" applyBorder="1" applyAlignment="1" applyProtection="1">
      <alignment horizontal="centerContinuous"/>
    </xf>
    <xf numFmtId="3" fontId="4" fillId="2" borderId="4" xfId="0" applyNumberFormat="1" applyFont="1" applyFill="1" applyBorder="1" applyAlignment="1" applyProtection="1">
      <alignment horizontal="center"/>
    </xf>
    <xf numFmtId="0" fontId="14" fillId="2" borderId="0" xfId="0" applyFont="1" applyFill="1" applyAlignment="1" applyProtection="1">
      <alignment horizontal="centerContinuous" vertical="center"/>
    </xf>
    <xf numFmtId="3" fontId="14" fillId="2" borderId="0" xfId="0" applyNumberFormat="1" applyFont="1" applyFill="1" applyAlignment="1" applyProtection="1">
      <alignment vertical="center"/>
    </xf>
    <xf numFmtId="3" fontId="15" fillId="2" borderId="0" xfId="0" applyNumberFormat="1" applyFont="1" applyFill="1" applyProtection="1"/>
    <xf numFmtId="3" fontId="4" fillId="2" borderId="0" xfId="0" applyNumberFormat="1" applyFont="1" applyFill="1" applyAlignment="1" applyProtection="1">
      <alignment vertical="center"/>
    </xf>
    <xf numFmtId="0" fontId="4" fillId="2" borderId="0" xfId="0" applyFont="1" applyFill="1" applyAlignment="1" applyProtection="1">
      <alignment vertical="center"/>
    </xf>
    <xf numFmtId="3" fontId="4" fillId="2" borderId="6" xfId="0" applyNumberFormat="1" applyFont="1" applyFill="1" applyBorder="1" applyAlignment="1" applyProtection="1">
      <alignment horizontal="left" vertical="center"/>
    </xf>
    <xf numFmtId="3" fontId="4" fillId="2" borderId="7" xfId="0" applyNumberFormat="1" applyFont="1" applyFill="1" applyBorder="1" applyAlignment="1" applyProtection="1">
      <alignment vertical="center"/>
    </xf>
    <xf numFmtId="3" fontId="4" fillId="2" borderId="0" xfId="0" applyNumberFormat="1" applyFont="1" applyFill="1" applyBorder="1" applyAlignment="1" applyProtection="1">
      <alignment vertical="center"/>
    </xf>
    <xf numFmtId="3" fontId="4" fillId="2" borderId="6" xfId="0" applyNumberFormat="1" applyFont="1" applyFill="1" applyBorder="1" applyAlignment="1" applyProtection="1">
      <alignment horizontal="left" vertical="justify"/>
    </xf>
    <xf numFmtId="3" fontId="3" fillId="2" borderId="8" xfId="0" applyNumberFormat="1" applyFont="1" applyFill="1" applyBorder="1" applyAlignment="1" applyProtection="1">
      <alignment horizontal="right" vertical="center"/>
    </xf>
    <xf numFmtId="3" fontId="3" fillId="2" borderId="9" xfId="0" applyNumberFormat="1" applyFont="1" applyFill="1" applyBorder="1" applyAlignment="1" applyProtection="1">
      <alignment horizontal="right" vertical="center"/>
    </xf>
    <xf numFmtId="3" fontId="3" fillId="2" borderId="10" xfId="0" applyNumberFormat="1" applyFont="1" applyFill="1" applyBorder="1" applyAlignment="1" applyProtection="1">
      <alignment horizontal="right" vertical="center"/>
    </xf>
    <xf numFmtId="3" fontId="3" fillId="2" borderId="11" xfId="0" applyNumberFormat="1" applyFont="1" applyFill="1" applyBorder="1" applyAlignment="1" applyProtection="1">
      <alignment horizontal="right" vertical="center"/>
    </xf>
    <xf numFmtId="3" fontId="3" fillId="2" borderId="5" xfId="0" applyNumberFormat="1" applyFont="1" applyFill="1" applyBorder="1" applyAlignment="1" applyProtection="1">
      <alignment horizontal="right" vertical="center"/>
    </xf>
    <xf numFmtId="3" fontId="4" fillId="2" borderId="4" xfId="0" applyNumberFormat="1" applyFont="1" applyFill="1" applyBorder="1" applyAlignment="1" applyProtection="1">
      <alignment vertical="center"/>
    </xf>
    <xf numFmtId="3" fontId="4" fillId="2" borderId="4" xfId="0" applyNumberFormat="1" applyFont="1" applyFill="1" applyBorder="1" applyAlignment="1" applyProtection="1">
      <alignment horizontal="center" vertical="center"/>
    </xf>
    <xf numFmtId="0" fontId="4" fillId="2" borderId="12" xfId="0" applyFont="1" applyFill="1" applyBorder="1" applyAlignment="1" applyProtection="1">
      <alignment horizontal="left" vertical="center"/>
    </xf>
    <xf numFmtId="0" fontId="4" fillId="2" borderId="13" xfId="0" applyFont="1" applyFill="1" applyBorder="1" applyAlignment="1" applyProtection="1">
      <alignment horizontal="left" vertical="center"/>
    </xf>
    <xf numFmtId="3" fontId="4" fillId="2" borderId="14" xfId="0" applyNumberFormat="1" applyFont="1" applyFill="1" applyBorder="1" applyAlignment="1" applyProtection="1">
      <alignment horizontal="left" vertical="center"/>
    </xf>
    <xf numFmtId="3" fontId="3" fillId="2" borderId="8" xfId="0" applyNumberFormat="1" applyFont="1" applyFill="1" applyBorder="1" applyAlignment="1" applyProtection="1">
      <alignment vertical="center"/>
    </xf>
    <xf numFmtId="3" fontId="3" fillId="2" borderId="9" xfId="0" applyNumberFormat="1" applyFont="1" applyFill="1" applyBorder="1" applyAlignment="1" applyProtection="1">
      <alignment vertical="center"/>
    </xf>
    <xf numFmtId="3" fontId="3" fillId="2" borderId="10" xfId="0" applyNumberFormat="1" applyFont="1" applyFill="1" applyBorder="1" applyAlignment="1" applyProtection="1">
      <alignment vertical="center"/>
    </xf>
    <xf numFmtId="3" fontId="3" fillId="2" borderId="11" xfId="0" applyNumberFormat="1" applyFont="1" applyFill="1" applyBorder="1" applyAlignment="1" applyProtection="1">
      <alignment vertical="center"/>
    </xf>
    <xf numFmtId="3" fontId="3" fillId="2" borderId="5"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3" fontId="4" fillId="2" borderId="0" xfId="0" applyNumberFormat="1" applyFont="1" applyFill="1" applyProtection="1"/>
    <xf numFmtId="3" fontId="3" fillId="0" borderId="5" xfId="0" applyNumberFormat="1" applyFont="1" applyFill="1" applyBorder="1" applyAlignment="1" applyProtection="1">
      <alignment vertical="center"/>
    </xf>
    <xf numFmtId="3" fontId="3" fillId="0" borderId="9" xfId="0" applyNumberFormat="1" applyFont="1" applyFill="1" applyBorder="1" applyAlignment="1" applyProtection="1">
      <alignment vertical="center"/>
    </xf>
    <xf numFmtId="0" fontId="0" fillId="0" borderId="0" xfId="0" applyFill="1"/>
    <xf numFmtId="0" fontId="2" fillId="0" borderId="0" xfId="0" applyFont="1" applyAlignment="1" applyProtection="1"/>
    <xf numFmtId="0" fontId="2" fillId="0" borderId="0" xfId="0" applyFont="1" applyProtection="1"/>
    <xf numFmtId="0" fontId="3" fillId="0" borderId="0" xfId="0" applyFont="1" applyAlignment="1" applyProtection="1"/>
    <xf numFmtId="0" fontId="3" fillId="0" borderId="0" xfId="0" applyFont="1" applyProtection="1"/>
    <xf numFmtId="0" fontId="4" fillId="0" borderId="0" xfId="0" applyFont="1" applyProtection="1"/>
    <xf numFmtId="3" fontId="17" fillId="3" borderId="15" xfId="0" applyNumberFormat="1" applyFont="1" applyFill="1" applyBorder="1" applyProtection="1"/>
    <xf numFmtId="3" fontId="15" fillId="2" borderId="17" xfId="0" applyNumberFormat="1" applyFont="1" applyFill="1" applyBorder="1" applyAlignment="1" applyProtection="1">
      <alignment horizontal="center" vertical="center"/>
    </xf>
    <xf numFmtId="3" fontId="15" fillId="2" borderId="18" xfId="0" applyNumberFormat="1" applyFont="1" applyFill="1" applyBorder="1" applyAlignment="1" applyProtection="1">
      <alignment horizontal="center" vertical="center"/>
    </xf>
    <xf numFmtId="3" fontId="15" fillId="2" borderId="5" xfId="0" applyNumberFormat="1" applyFont="1" applyFill="1" applyBorder="1" applyAlignment="1" applyProtection="1">
      <alignment horizontal="right" vertical="center"/>
    </xf>
    <xf numFmtId="3" fontId="15" fillId="2" borderId="8" xfId="0" applyNumberFormat="1" applyFont="1" applyFill="1" applyBorder="1" applyAlignment="1" applyProtection="1">
      <alignment horizontal="right" vertical="center"/>
    </xf>
    <xf numFmtId="3" fontId="15" fillId="2" borderId="9" xfId="0" applyNumberFormat="1" applyFont="1" applyFill="1" applyBorder="1" applyAlignment="1" applyProtection="1">
      <alignment horizontal="right" vertical="center"/>
    </xf>
    <xf numFmtId="3" fontId="4" fillId="2" borderId="9" xfId="0" applyNumberFormat="1" applyFont="1" applyFill="1" applyBorder="1" applyAlignment="1" applyProtection="1">
      <alignment vertical="center"/>
    </xf>
    <xf numFmtId="3" fontId="14" fillId="2" borderId="13" xfId="0" applyNumberFormat="1" applyFont="1" applyFill="1" applyBorder="1" applyAlignment="1" applyProtection="1">
      <alignment vertical="center"/>
    </xf>
    <xf numFmtId="3" fontId="14" fillId="2" borderId="12" xfId="0" applyNumberFormat="1" applyFont="1" applyFill="1" applyBorder="1" applyAlignment="1" applyProtection="1">
      <alignment vertical="center"/>
    </xf>
    <xf numFmtId="3" fontId="14" fillId="2" borderId="0" xfId="0" applyNumberFormat="1" applyFont="1" applyFill="1" applyBorder="1" applyAlignment="1" applyProtection="1">
      <alignment vertical="center"/>
    </xf>
    <xf numFmtId="3" fontId="14" fillId="2" borderId="18" xfId="0" applyNumberFormat="1" applyFont="1" applyFill="1" applyBorder="1" applyAlignment="1" applyProtection="1">
      <alignment horizontal="center" vertical="center"/>
    </xf>
    <xf numFmtId="0" fontId="6" fillId="2" borderId="2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3" fontId="17" fillId="3" borderId="22" xfId="0" applyNumberFormat="1" applyFont="1" applyFill="1" applyBorder="1" applyProtection="1"/>
    <xf numFmtId="3" fontId="17" fillId="2" borderId="21" xfId="0" applyNumberFormat="1" applyFont="1" applyFill="1" applyBorder="1" applyProtection="1"/>
    <xf numFmtId="3" fontId="17" fillId="2" borderId="23" xfId="0" applyNumberFormat="1" applyFont="1" applyFill="1" applyBorder="1" applyProtection="1"/>
    <xf numFmtId="3" fontId="17" fillId="2" borderId="24" xfId="0" applyNumberFormat="1" applyFont="1" applyFill="1" applyBorder="1" applyProtection="1"/>
    <xf numFmtId="3" fontId="17" fillId="2" borderId="0" xfId="0" applyNumberFormat="1" applyFont="1" applyFill="1" applyBorder="1" applyProtection="1"/>
    <xf numFmtId="0" fontId="17" fillId="3" borderId="21" xfId="0" applyFont="1" applyFill="1" applyBorder="1" applyAlignment="1" applyProtection="1">
      <alignment wrapText="1"/>
    </xf>
    <xf numFmtId="3" fontId="17" fillId="3" borderId="23" xfId="0" applyNumberFormat="1" applyFont="1" applyFill="1" applyBorder="1" applyAlignment="1" applyProtection="1">
      <alignment horizontal="right"/>
    </xf>
    <xf numFmtId="3" fontId="17" fillId="3" borderId="24" xfId="0" applyNumberFormat="1" applyFont="1" applyFill="1" applyBorder="1" applyAlignment="1" applyProtection="1">
      <alignment horizontal="right"/>
    </xf>
    <xf numFmtId="0" fontId="17" fillId="2" borderId="25" xfId="0" applyFont="1" applyFill="1" applyBorder="1" applyAlignment="1" applyProtection="1">
      <alignment wrapText="1"/>
    </xf>
    <xf numFmtId="3" fontId="17" fillId="2" borderId="21" xfId="0" applyNumberFormat="1" applyFont="1" applyFill="1" applyBorder="1" applyAlignment="1" applyProtection="1">
      <alignment horizontal="right"/>
    </xf>
    <xf numFmtId="3" fontId="17" fillId="2" borderId="23" xfId="0" applyNumberFormat="1" applyFont="1" applyFill="1" applyBorder="1" applyAlignment="1" applyProtection="1">
      <alignment horizontal="right"/>
    </xf>
    <xf numFmtId="3" fontId="17" fillId="2" borderId="24" xfId="0" applyNumberFormat="1" applyFont="1" applyFill="1" applyBorder="1" applyAlignment="1" applyProtection="1">
      <alignment horizontal="right"/>
    </xf>
    <xf numFmtId="3" fontId="17" fillId="2" borderId="5" xfId="0" applyNumberFormat="1" applyFont="1" applyFill="1" applyBorder="1" applyProtection="1"/>
    <xf numFmtId="3" fontId="17" fillId="2" borderId="8" xfId="0" applyNumberFormat="1" applyFont="1" applyFill="1" applyBorder="1" applyProtection="1"/>
    <xf numFmtId="3" fontId="17" fillId="2" borderId="9" xfId="0" applyNumberFormat="1" applyFont="1" applyFill="1" applyBorder="1" applyProtection="1"/>
    <xf numFmtId="0" fontId="4" fillId="3" borderId="5" xfId="0" applyFont="1" applyFill="1" applyBorder="1" applyAlignment="1" applyProtection="1">
      <alignment wrapText="1"/>
    </xf>
    <xf numFmtId="3" fontId="18" fillId="2" borderId="8" xfId="0" applyNumberFormat="1" applyFont="1" applyFill="1" applyBorder="1" applyAlignment="1" applyProtection="1">
      <alignment horizontal="right" wrapText="1"/>
    </xf>
    <xf numFmtId="3" fontId="18" fillId="2" borderId="9" xfId="0" applyNumberFormat="1" applyFont="1" applyFill="1" applyBorder="1" applyAlignment="1" applyProtection="1">
      <alignment horizontal="right" wrapText="1"/>
    </xf>
    <xf numFmtId="0" fontId="4" fillId="2" borderId="26" xfId="0" applyFont="1" applyFill="1" applyBorder="1" applyAlignment="1" applyProtection="1">
      <alignment wrapText="1"/>
    </xf>
    <xf numFmtId="3" fontId="18" fillId="2" borderId="5" xfId="0" applyNumberFormat="1" applyFont="1" applyFill="1" applyBorder="1" applyAlignment="1" applyProtection="1">
      <alignment horizontal="right" wrapText="1"/>
    </xf>
    <xf numFmtId="3" fontId="18" fillId="2" borderId="5" xfId="0" applyNumberFormat="1" applyFont="1" applyFill="1" applyBorder="1" applyAlignment="1" applyProtection="1">
      <alignment vertical="center"/>
    </xf>
    <xf numFmtId="3" fontId="18" fillId="2" borderId="8" xfId="0" applyNumberFormat="1" applyFont="1" applyFill="1" applyBorder="1" applyAlignment="1" applyProtection="1">
      <alignment vertical="center"/>
    </xf>
    <xf numFmtId="3" fontId="18" fillId="2" borderId="9" xfId="0" applyNumberFormat="1" applyFont="1" applyFill="1" applyBorder="1" applyAlignment="1" applyProtection="1">
      <alignment vertical="center"/>
    </xf>
    <xf numFmtId="3" fontId="18" fillId="2" borderId="0" xfId="0" applyNumberFormat="1" applyFont="1" applyFill="1" applyBorder="1" applyAlignment="1" applyProtection="1">
      <alignment vertical="center"/>
    </xf>
    <xf numFmtId="0" fontId="4" fillId="3" borderId="5" xfId="0" applyFont="1" applyFill="1" applyBorder="1" applyAlignment="1" applyProtection="1">
      <alignment horizontal="left" wrapText="1" indent="1"/>
    </xf>
    <xf numFmtId="3" fontId="18" fillId="2" borderId="8" xfId="0" applyNumberFormat="1" applyFont="1" applyFill="1" applyBorder="1" applyAlignment="1" applyProtection="1">
      <alignment horizontal="right" vertical="center" wrapText="1"/>
    </xf>
    <xf numFmtId="3" fontId="18" fillId="2" borderId="9" xfId="0" applyNumberFormat="1" applyFont="1" applyFill="1" applyBorder="1" applyAlignment="1" applyProtection="1">
      <alignment horizontal="right" vertical="center" wrapText="1"/>
    </xf>
    <xf numFmtId="3" fontId="18" fillId="2" borderId="5" xfId="0" applyNumberFormat="1" applyFont="1" applyFill="1" applyBorder="1" applyAlignment="1" applyProtection="1">
      <alignment horizontal="right" vertical="center" wrapText="1"/>
    </xf>
    <xf numFmtId="3" fontId="18" fillId="2" borderId="8" xfId="0" applyNumberFormat="1" applyFont="1" applyFill="1" applyBorder="1" applyAlignment="1" applyProtection="1">
      <alignment horizontal="right"/>
    </xf>
    <xf numFmtId="3" fontId="18" fillId="2" borderId="9" xfId="0" applyNumberFormat="1" applyFont="1" applyFill="1" applyBorder="1" applyAlignment="1" applyProtection="1">
      <alignment horizontal="right"/>
    </xf>
    <xf numFmtId="3" fontId="18" fillId="2" borderId="5" xfId="0" applyNumberFormat="1" applyFont="1" applyFill="1" applyBorder="1" applyAlignment="1" applyProtection="1">
      <alignment horizontal="right"/>
    </xf>
    <xf numFmtId="3" fontId="18" fillId="2" borderId="8" xfId="0" applyNumberFormat="1" applyFont="1" applyFill="1" applyBorder="1" applyAlignment="1" applyProtection="1">
      <alignment horizontal="right" vertical="center"/>
    </xf>
    <xf numFmtId="3" fontId="18" fillId="2" borderId="9" xfId="0" applyNumberFormat="1" applyFont="1" applyFill="1" applyBorder="1" applyAlignment="1" applyProtection="1">
      <alignment horizontal="right" vertical="center"/>
    </xf>
    <xf numFmtId="3" fontId="18" fillId="2" borderId="5" xfId="0" applyNumberFormat="1" applyFont="1" applyFill="1" applyBorder="1" applyAlignment="1" applyProtection="1">
      <alignment horizontal="right" vertical="center"/>
    </xf>
    <xf numFmtId="3" fontId="17" fillId="2" borderId="5" xfId="0" applyNumberFormat="1" applyFont="1" applyFill="1" applyBorder="1" applyAlignment="1" applyProtection="1">
      <alignment vertical="center"/>
    </xf>
    <xf numFmtId="3" fontId="17" fillId="2" borderId="8" xfId="0" applyNumberFormat="1" applyFont="1" applyFill="1" applyBorder="1" applyAlignment="1" applyProtection="1">
      <alignment vertical="center"/>
    </xf>
    <xf numFmtId="3" fontId="17" fillId="2" borderId="9" xfId="0" applyNumberFormat="1" applyFont="1" applyFill="1" applyBorder="1" applyAlignment="1" applyProtection="1">
      <alignment vertical="center"/>
    </xf>
    <xf numFmtId="3" fontId="17" fillId="2" borderId="0" xfId="0" applyNumberFormat="1" applyFont="1" applyFill="1" applyBorder="1" applyAlignment="1" applyProtection="1">
      <alignment vertical="center"/>
    </xf>
    <xf numFmtId="0" fontId="17" fillId="3" borderId="5" xfId="0" applyFont="1" applyFill="1" applyBorder="1" applyAlignment="1" applyProtection="1">
      <alignment wrapText="1"/>
    </xf>
    <xf numFmtId="3" fontId="18" fillId="2" borderId="5" xfId="0" applyNumberFormat="1" applyFont="1" applyFill="1" applyBorder="1" applyProtection="1"/>
    <xf numFmtId="3" fontId="18" fillId="2" borderId="8" xfId="0" applyNumberFormat="1" applyFont="1" applyFill="1" applyBorder="1" applyProtection="1"/>
    <xf numFmtId="3" fontId="18" fillId="2" borderId="9" xfId="0" applyNumberFormat="1" applyFont="1" applyFill="1" applyBorder="1" applyProtection="1"/>
    <xf numFmtId="3" fontId="18" fillId="2" borderId="0" xfId="0" applyNumberFormat="1" applyFont="1" applyFill="1" applyBorder="1" applyProtection="1"/>
    <xf numFmtId="3" fontId="17" fillId="3" borderId="8" xfId="0" applyNumberFormat="1" applyFont="1" applyFill="1" applyBorder="1" applyAlignment="1" applyProtection="1">
      <alignment horizontal="right"/>
    </xf>
    <xf numFmtId="3" fontId="17" fillId="3" borderId="9" xfId="0" applyNumberFormat="1" applyFont="1" applyFill="1" applyBorder="1" applyAlignment="1" applyProtection="1">
      <alignment horizontal="right"/>
    </xf>
    <xf numFmtId="0" fontId="17" fillId="3" borderId="16" xfId="0" applyFont="1" applyFill="1" applyBorder="1" applyAlignment="1" applyProtection="1">
      <alignment wrapText="1"/>
    </xf>
    <xf numFmtId="3" fontId="17" fillId="3" borderId="17" xfId="0" applyNumberFormat="1" applyFont="1" applyFill="1" applyBorder="1" applyAlignment="1" applyProtection="1">
      <alignment horizontal="right"/>
    </xf>
    <xf numFmtId="3" fontId="17" fillId="3" borderId="18" xfId="0" applyNumberFormat="1" applyFont="1" applyFill="1" applyBorder="1" applyAlignment="1" applyProtection="1">
      <alignment horizontal="right"/>
    </xf>
    <xf numFmtId="0" fontId="15" fillId="2" borderId="26" xfId="0" applyFont="1" applyFill="1" applyBorder="1" applyAlignment="1" applyProtection="1">
      <alignment wrapText="1"/>
    </xf>
    <xf numFmtId="0" fontId="7" fillId="2" borderId="27" xfId="0" applyFont="1" applyFill="1" applyBorder="1" applyAlignment="1" applyProtection="1">
      <alignment wrapText="1"/>
    </xf>
    <xf numFmtId="3" fontId="7" fillId="2" borderId="16" xfId="0" applyNumberFormat="1" applyFont="1" applyFill="1" applyBorder="1" applyProtection="1"/>
    <xf numFmtId="3" fontId="7" fillId="2" borderId="17" xfId="0" applyNumberFormat="1" applyFont="1" applyFill="1" applyBorder="1" applyProtection="1"/>
    <xf numFmtId="3" fontId="7" fillId="2" borderId="18" xfId="0" applyNumberFormat="1" applyFont="1" applyFill="1" applyBorder="1" applyProtection="1"/>
    <xf numFmtId="3" fontId="17" fillId="2" borderId="5" xfId="0" applyNumberFormat="1" applyFont="1" applyFill="1" applyBorder="1" applyAlignment="1" applyProtection="1">
      <alignment horizontal="right"/>
    </xf>
    <xf numFmtId="3" fontId="17" fillId="2" borderId="8" xfId="0" applyNumberFormat="1" applyFont="1" applyFill="1" applyBorder="1" applyAlignment="1" applyProtection="1">
      <alignment horizontal="right"/>
    </xf>
    <xf numFmtId="3" fontId="17" fillId="2" borderId="9" xfId="0" applyNumberFormat="1" applyFont="1" applyFill="1" applyBorder="1" applyAlignment="1" applyProtection="1">
      <alignment horizontal="right"/>
    </xf>
    <xf numFmtId="0" fontId="4" fillId="2" borderId="26" xfId="0" applyFont="1" applyFill="1" applyBorder="1" applyAlignment="1" applyProtection="1">
      <alignment vertical="center" wrapText="1"/>
    </xf>
    <xf numFmtId="0" fontId="17" fillId="2" borderId="26" xfId="0" applyFont="1" applyFill="1" applyBorder="1" applyAlignment="1" applyProtection="1">
      <alignment wrapText="1"/>
    </xf>
    <xf numFmtId="0" fontId="17" fillId="2" borderId="27" xfId="0" applyFont="1" applyFill="1" applyBorder="1" applyAlignment="1" applyProtection="1">
      <alignment wrapText="1"/>
    </xf>
    <xf numFmtId="3" fontId="17" fillId="2" borderId="16" xfId="0" applyNumberFormat="1" applyFont="1" applyFill="1" applyBorder="1" applyAlignment="1" applyProtection="1">
      <alignment horizontal="right"/>
    </xf>
    <xf numFmtId="3" fontId="17" fillId="2" borderId="17" xfId="0" applyNumberFormat="1" applyFont="1" applyFill="1" applyBorder="1" applyAlignment="1" applyProtection="1">
      <alignment horizontal="right"/>
    </xf>
    <xf numFmtId="3" fontId="17" fillId="2" borderId="18" xfId="0" applyNumberFormat="1" applyFont="1" applyFill="1" applyBorder="1" applyAlignment="1" applyProtection="1">
      <alignment horizontal="right"/>
    </xf>
    <xf numFmtId="3" fontId="9" fillId="2" borderId="29" xfId="0" applyNumberFormat="1" applyFont="1" applyFill="1" applyBorder="1" applyAlignment="1" applyProtection="1">
      <alignment vertical="center"/>
    </xf>
    <xf numFmtId="3" fontId="17" fillId="3" borderId="30" xfId="0" applyNumberFormat="1" applyFont="1" applyFill="1" applyBorder="1" applyAlignment="1" applyProtection="1">
      <alignment horizontal="right"/>
    </xf>
    <xf numFmtId="3" fontId="17" fillId="2" borderId="31" xfId="0" applyNumberFormat="1" applyFont="1" applyFill="1" applyBorder="1" applyAlignment="1" applyProtection="1">
      <alignment horizontal="right"/>
    </xf>
    <xf numFmtId="3" fontId="17" fillId="2" borderId="32" xfId="0" applyNumberFormat="1" applyFont="1" applyFill="1" applyBorder="1" applyAlignment="1" applyProtection="1">
      <alignment horizontal="right"/>
    </xf>
    <xf numFmtId="3" fontId="15" fillId="2" borderId="7" xfId="0" applyNumberFormat="1" applyFont="1" applyFill="1" applyBorder="1" applyAlignment="1" applyProtection="1">
      <alignment horizontal="center" vertical="center"/>
    </xf>
    <xf numFmtId="3" fontId="15" fillId="2" borderId="34" xfId="0" applyNumberFormat="1" applyFont="1" applyFill="1" applyBorder="1" applyAlignment="1" applyProtection="1">
      <alignment horizontal="center" vertical="center"/>
    </xf>
    <xf numFmtId="3" fontId="3" fillId="2" borderId="17"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vertical="center"/>
    </xf>
    <xf numFmtId="3" fontId="9" fillId="2" borderId="35" xfId="0" applyNumberFormat="1" applyFont="1" applyFill="1" applyBorder="1" applyAlignment="1" applyProtection="1">
      <alignment vertical="center"/>
    </xf>
    <xf numFmtId="3" fontId="3" fillId="2" borderId="16" xfId="0" applyNumberFormat="1" applyFont="1" applyFill="1" applyBorder="1" applyAlignment="1" applyProtection="1">
      <alignment horizontal="right" vertical="center"/>
    </xf>
    <xf numFmtId="3" fontId="3" fillId="2" borderId="18" xfId="0" applyNumberFormat="1" applyFont="1" applyFill="1" applyBorder="1" applyAlignment="1" applyProtection="1">
      <alignment horizontal="right" vertical="center"/>
    </xf>
    <xf numFmtId="3" fontId="3" fillId="2" borderId="37" xfId="0" applyNumberFormat="1" applyFont="1" applyFill="1" applyBorder="1" applyAlignment="1" applyProtection="1">
      <alignment horizontal="right" vertical="center"/>
    </xf>
    <xf numFmtId="3" fontId="15" fillId="2" borderId="38" xfId="0" applyNumberFormat="1" applyFont="1" applyFill="1" applyBorder="1" applyAlignment="1" applyProtection="1">
      <alignment horizontal="center" vertical="center"/>
    </xf>
    <xf numFmtId="3" fontId="9" fillId="2" borderId="5" xfId="0" applyNumberFormat="1" applyFont="1" applyFill="1" applyBorder="1" applyAlignment="1" applyProtection="1">
      <alignment vertical="center"/>
    </xf>
    <xf numFmtId="3" fontId="9" fillId="2" borderId="11" xfId="0" applyNumberFormat="1" applyFont="1" applyFill="1" applyBorder="1" applyAlignment="1" applyProtection="1">
      <alignment vertical="center"/>
    </xf>
    <xf numFmtId="3" fontId="9" fillId="2" borderId="9" xfId="0" applyNumberFormat="1" applyFont="1" applyFill="1" applyBorder="1" applyAlignment="1" applyProtection="1">
      <alignment vertical="center"/>
    </xf>
    <xf numFmtId="3" fontId="9" fillId="0" borderId="8" xfId="0" applyNumberFormat="1" applyFont="1" applyFill="1" applyBorder="1" applyAlignment="1" applyProtection="1">
      <alignment vertical="center"/>
    </xf>
    <xf numFmtId="3" fontId="9" fillId="2" borderId="10" xfId="0" applyNumberFormat="1" applyFont="1" applyFill="1" applyBorder="1" applyAlignment="1" applyProtection="1">
      <alignment vertical="center"/>
    </xf>
    <xf numFmtId="3" fontId="3" fillId="2" borderId="39" xfId="0" applyNumberFormat="1" applyFont="1" applyFill="1" applyBorder="1" applyAlignment="1" applyProtection="1">
      <alignment vertical="center"/>
    </xf>
    <xf numFmtId="166" fontId="3" fillId="2" borderId="26" xfId="0" applyNumberFormat="1" applyFont="1" applyFill="1" applyBorder="1" applyAlignment="1" applyProtection="1">
      <alignment horizontal="left" vertical="center" indent="3"/>
    </xf>
    <xf numFmtId="49" fontId="3" fillId="2" borderId="26" xfId="0" applyNumberFormat="1" applyFont="1" applyFill="1" applyBorder="1" applyAlignment="1" applyProtection="1">
      <alignment horizontal="left" vertical="center" indent="3"/>
    </xf>
    <xf numFmtId="166" fontId="3" fillId="2" borderId="26" xfId="0" applyNumberFormat="1" applyFont="1" applyFill="1" applyBorder="1" applyAlignment="1" applyProtection="1">
      <alignment horizontal="left" wrapText="1" indent="3"/>
    </xf>
    <xf numFmtId="0" fontId="4" fillId="2" borderId="26" xfId="0" applyFont="1" applyFill="1" applyBorder="1" applyAlignment="1" applyProtection="1">
      <alignment horizontal="left" wrapText="1" indent="1"/>
    </xf>
    <xf numFmtId="0" fontId="4" fillId="2" borderId="26" xfId="0" applyFont="1" applyFill="1" applyBorder="1" applyAlignment="1" applyProtection="1">
      <alignment horizontal="left" vertical="center" wrapText="1" indent="2"/>
    </xf>
    <xf numFmtId="0" fontId="4" fillId="2" borderId="26" xfId="0" applyFont="1" applyFill="1" applyBorder="1" applyAlignment="1" applyProtection="1">
      <alignment horizontal="left" wrapText="1" indent="2"/>
    </xf>
    <xf numFmtId="0" fontId="7" fillId="2" borderId="26" xfId="0" applyFont="1" applyFill="1" applyBorder="1" applyAlignment="1" applyProtection="1">
      <alignment wrapText="1"/>
    </xf>
    <xf numFmtId="167" fontId="35" fillId="4" borderId="8" xfId="0" applyNumberFormat="1" applyFont="1" applyFill="1" applyBorder="1" applyAlignment="1" applyProtection="1">
      <alignment horizontal="center" vertical="center"/>
      <protection locked="0"/>
    </xf>
    <xf numFmtId="3" fontId="3" fillId="0" borderId="8" xfId="0" applyNumberFormat="1" applyFont="1" applyFill="1" applyBorder="1" applyAlignment="1" applyProtection="1">
      <alignment vertical="center"/>
    </xf>
    <xf numFmtId="3" fontId="1" fillId="2" borderId="9" xfId="0" applyNumberFormat="1" applyFont="1" applyFill="1" applyBorder="1" applyAlignment="1" applyProtection="1">
      <alignment vertical="center"/>
    </xf>
    <xf numFmtId="3" fontId="1" fillId="2" borderId="5" xfId="0" applyNumberFormat="1" applyFont="1" applyFill="1" applyBorder="1" applyAlignment="1" applyProtection="1">
      <alignment horizontal="right" vertical="center"/>
    </xf>
    <xf numFmtId="3" fontId="1" fillId="2" borderId="9" xfId="0" applyNumberFormat="1" applyFont="1" applyFill="1" applyBorder="1" applyAlignment="1" applyProtection="1">
      <alignment horizontal="right" vertical="center"/>
    </xf>
    <xf numFmtId="0" fontId="3" fillId="0" borderId="20" xfId="0" quotePrefix="1" applyFont="1" applyBorder="1" applyAlignment="1" applyProtection="1">
      <alignment horizontal="left"/>
    </xf>
    <xf numFmtId="0" fontId="3" fillId="0" borderId="0" xfId="0" applyFont="1" applyBorder="1" applyAlignment="1" applyProtection="1"/>
    <xf numFmtId="0" fontId="3" fillId="0" borderId="40" xfId="0" applyFont="1" applyBorder="1" applyAlignment="1" applyProtection="1"/>
    <xf numFmtId="0" fontId="3" fillId="0" borderId="20" xfId="0" applyFont="1" applyBorder="1" applyAlignment="1" applyProtection="1"/>
    <xf numFmtId="0" fontId="3" fillId="0" borderId="41" xfId="0" quotePrefix="1" applyFont="1" applyBorder="1" applyAlignment="1" applyProtection="1">
      <alignment horizontal="left"/>
    </xf>
    <xf numFmtId="0" fontId="3" fillId="0" borderId="12" xfId="0" applyFont="1" applyBorder="1" applyAlignment="1" applyProtection="1"/>
    <xf numFmtId="0" fontId="3" fillId="0" borderId="13" xfId="0" applyFont="1" applyBorder="1" applyAlignment="1" applyProtection="1"/>
    <xf numFmtId="0" fontId="3" fillId="0" borderId="19" xfId="0" applyFont="1" applyBorder="1" applyAlignment="1" applyProtection="1"/>
    <xf numFmtId="0" fontId="3" fillId="0" borderId="14" xfId="0" applyFont="1" applyBorder="1" applyAlignment="1" applyProtection="1"/>
    <xf numFmtId="0" fontId="3" fillId="0" borderId="42" xfId="0" applyFont="1" applyBorder="1" applyAlignment="1" applyProtection="1"/>
    <xf numFmtId="0" fontId="2" fillId="0" borderId="20" xfId="0" applyFont="1" applyBorder="1" applyAlignment="1" applyProtection="1"/>
    <xf numFmtId="0" fontId="10" fillId="0" borderId="20" xfId="0" applyFont="1" applyBorder="1" applyAlignment="1" applyProtection="1"/>
    <xf numFmtId="3" fontId="15" fillId="2" borderId="43" xfId="0" applyNumberFormat="1" applyFont="1" applyFill="1" applyBorder="1" applyAlignment="1" applyProtection="1">
      <alignment horizontal="center" vertical="center"/>
    </xf>
    <xf numFmtId="3" fontId="15" fillId="2" borderId="44"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horizontal="center" vertical="center"/>
    </xf>
    <xf numFmtId="3" fontId="15" fillId="2" borderId="45" xfId="0" applyNumberFormat="1" applyFont="1" applyFill="1" applyBorder="1" applyAlignment="1" applyProtection="1">
      <alignment horizontal="center" vertical="center"/>
    </xf>
    <xf numFmtId="3" fontId="15" fillId="2" borderId="46" xfId="0" applyNumberFormat="1" applyFont="1" applyFill="1" applyBorder="1" applyAlignment="1" applyProtection="1">
      <alignment horizontal="center" vertical="center"/>
    </xf>
    <xf numFmtId="3" fontId="15" fillId="2" borderId="47" xfId="0" applyNumberFormat="1" applyFont="1" applyFill="1" applyBorder="1" applyAlignment="1" applyProtection="1">
      <alignment horizontal="center" vertical="center"/>
    </xf>
    <xf numFmtId="3" fontId="15" fillId="2" borderId="48"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vertical="center"/>
    </xf>
    <xf numFmtId="3" fontId="15" fillId="2" borderId="49" xfId="0" applyNumberFormat="1" applyFont="1" applyFill="1" applyBorder="1" applyAlignment="1" applyProtection="1">
      <alignment horizontal="center" vertical="center"/>
    </xf>
    <xf numFmtId="3" fontId="15" fillId="2" borderId="2" xfId="0" applyNumberFormat="1" applyFont="1" applyFill="1" applyBorder="1" applyAlignment="1" applyProtection="1">
      <alignment horizontal="center" vertical="center"/>
    </xf>
    <xf numFmtId="3" fontId="15" fillId="2" borderId="3" xfId="0" applyNumberFormat="1" applyFont="1" applyFill="1" applyBorder="1" applyAlignment="1" applyProtection="1">
      <alignment horizontal="center" vertical="center"/>
    </xf>
    <xf numFmtId="3" fontId="15" fillId="2" borderId="40" xfId="0" applyNumberFormat="1" applyFont="1" applyFill="1" applyBorder="1" applyAlignment="1" applyProtection="1">
      <alignment horizontal="center" vertical="center"/>
    </xf>
    <xf numFmtId="3" fontId="3" fillId="2" borderId="26" xfId="0" applyNumberFormat="1" applyFont="1" applyFill="1" applyBorder="1" applyAlignment="1" applyProtection="1">
      <alignment vertical="center"/>
    </xf>
    <xf numFmtId="3" fontId="3" fillId="2" borderId="49" xfId="0" applyNumberFormat="1" applyFont="1" applyFill="1" applyBorder="1" applyAlignment="1" applyProtection="1">
      <alignment vertical="center"/>
    </xf>
    <xf numFmtId="3" fontId="3" fillId="2" borderId="26" xfId="0" applyNumberFormat="1" applyFont="1" applyFill="1" applyBorder="1" applyAlignment="1" applyProtection="1">
      <alignment horizontal="right" vertical="center"/>
    </xf>
    <xf numFmtId="3" fontId="3" fillId="2" borderId="49" xfId="0" applyNumberFormat="1" applyFont="1" applyFill="1" applyBorder="1" applyAlignment="1" applyProtection="1">
      <alignment horizontal="right" vertical="center"/>
    </xf>
    <xf numFmtId="3" fontId="15" fillId="2" borderId="21" xfId="0" applyNumberFormat="1" applyFont="1" applyFill="1" applyBorder="1" applyAlignment="1" applyProtection="1">
      <alignment horizontal="right" vertical="center"/>
    </xf>
    <xf numFmtId="3" fontId="15" fillId="2" borderId="24" xfId="0" applyNumberFormat="1" applyFont="1" applyFill="1" applyBorder="1" applyAlignment="1" applyProtection="1">
      <alignment horizontal="right" vertical="center"/>
    </xf>
    <xf numFmtId="0" fontId="3" fillId="0" borderId="0" xfId="0" quotePrefix="1" applyFont="1" applyBorder="1" applyAlignment="1" applyProtection="1">
      <alignment horizontal="left"/>
    </xf>
    <xf numFmtId="0" fontId="5" fillId="0" borderId="19" xfId="0" applyFont="1" applyBorder="1" applyAlignment="1" applyProtection="1"/>
    <xf numFmtId="0" fontId="5" fillId="0" borderId="14" xfId="0" applyFont="1" applyBorder="1" applyAlignment="1" applyProtection="1"/>
    <xf numFmtId="0" fontId="5" fillId="0" borderId="20" xfId="0" applyFont="1" applyBorder="1" applyAlignment="1" applyProtection="1"/>
    <xf numFmtId="3" fontId="15" fillId="2" borderId="35" xfId="0" applyNumberFormat="1" applyFont="1" applyFill="1" applyBorder="1" applyAlignment="1" applyProtection="1">
      <alignment horizontal="center" vertical="center"/>
    </xf>
    <xf numFmtId="3" fontId="15" fillId="2" borderId="29" xfId="0" applyNumberFormat="1" applyFont="1" applyFill="1" applyBorder="1" applyAlignment="1" applyProtection="1">
      <alignment horizontal="center" vertical="center"/>
    </xf>
    <xf numFmtId="3" fontId="15" fillId="2" borderId="14" xfId="0" applyNumberFormat="1" applyFont="1" applyFill="1" applyBorder="1" applyAlignment="1" applyProtection="1">
      <alignment horizontal="center" vertical="center"/>
    </xf>
    <xf numFmtId="3" fontId="15" fillId="2" borderId="42" xfId="0" applyNumberFormat="1" applyFont="1" applyFill="1" applyBorder="1" applyAlignment="1" applyProtection="1">
      <alignment horizontal="center" vertical="center"/>
    </xf>
    <xf numFmtId="3" fontId="15" fillId="2" borderId="19" xfId="0" applyNumberFormat="1" applyFont="1" applyFill="1" applyBorder="1" applyAlignment="1" applyProtection="1">
      <alignment horizontal="center" vertical="center"/>
    </xf>
    <xf numFmtId="3" fontId="18" fillId="0" borderId="8" xfId="0" applyNumberFormat="1" applyFont="1" applyFill="1" applyBorder="1" applyAlignment="1" applyProtection="1">
      <alignment horizontal="right" vertical="center" wrapText="1"/>
    </xf>
    <xf numFmtId="3" fontId="18" fillId="0" borderId="8" xfId="0" applyNumberFormat="1" applyFont="1" applyFill="1" applyBorder="1" applyAlignment="1" applyProtection="1">
      <alignment horizontal="right"/>
    </xf>
    <xf numFmtId="3" fontId="18" fillId="0" borderId="8" xfId="0" applyNumberFormat="1" applyFont="1" applyFill="1" applyBorder="1" applyAlignment="1" applyProtection="1">
      <alignment horizontal="right" vertical="center"/>
    </xf>
    <xf numFmtId="3" fontId="3" fillId="2" borderId="45" xfId="0" applyNumberFormat="1" applyFont="1" applyFill="1" applyBorder="1" applyAlignment="1" applyProtection="1">
      <alignment vertical="center"/>
    </xf>
    <xf numFmtId="3" fontId="3" fillId="2" borderId="39" xfId="0" applyNumberFormat="1" applyFont="1" applyFill="1" applyBorder="1" applyAlignment="1" applyProtection="1">
      <alignment horizontal="right" vertical="center"/>
    </xf>
    <xf numFmtId="3" fontId="3" fillId="2" borderId="32" xfId="0" applyNumberFormat="1" applyFont="1" applyFill="1" applyBorder="1" applyAlignment="1" applyProtection="1">
      <alignment horizontal="right" vertical="center"/>
    </xf>
    <xf numFmtId="3" fontId="3" fillId="2" borderId="16" xfId="0" applyNumberFormat="1" applyFont="1" applyFill="1" applyBorder="1" applyAlignment="1" applyProtection="1">
      <alignment vertical="center"/>
    </xf>
    <xf numFmtId="3" fontId="18" fillId="0" borderId="11" xfId="0" applyNumberFormat="1" applyFont="1" applyFill="1" applyBorder="1" applyAlignment="1" applyProtection="1">
      <alignment horizontal="right" vertical="center" wrapText="1"/>
    </xf>
    <xf numFmtId="3" fontId="14" fillId="0" borderId="18" xfId="0" applyNumberFormat="1" applyFont="1" applyFill="1" applyBorder="1" applyAlignment="1" applyProtection="1">
      <alignment horizontal="center" vertical="center"/>
    </xf>
    <xf numFmtId="3" fontId="17" fillId="0" borderId="50"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wrapText="1"/>
    </xf>
    <xf numFmtId="3" fontId="18" fillId="0" borderId="11" xfId="0" applyNumberFormat="1" applyFont="1" applyFill="1" applyBorder="1" applyAlignment="1" applyProtection="1">
      <alignment horizontal="right"/>
    </xf>
    <xf numFmtId="3" fontId="18" fillId="0" borderId="11" xfId="0" applyNumberFormat="1" applyFont="1" applyFill="1" applyBorder="1" applyAlignment="1" applyProtection="1">
      <alignment horizontal="right" vertical="center"/>
    </xf>
    <xf numFmtId="3" fontId="17" fillId="0" borderId="11" xfId="0" applyNumberFormat="1" applyFont="1" applyFill="1" applyBorder="1" applyAlignment="1" applyProtection="1">
      <alignment horizontal="right"/>
    </xf>
    <xf numFmtId="0" fontId="4" fillId="0" borderId="26" xfId="0" applyFont="1" applyFill="1" applyBorder="1" applyAlignment="1" applyProtection="1">
      <alignment horizontal="left" wrapText="1" indent="1"/>
    </xf>
    <xf numFmtId="3" fontId="15" fillId="2" borderId="45" xfId="0" applyNumberFormat="1" applyFont="1" applyFill="1" applyBorder="1" applyAlignment="1" applyProtection="1">
      <alignment horizontal="center" vertical="center"/>
      <protection locked="0"/>
    </xf>
    <xf numFmtId="3" fontId="9" fillId="2" borderId="10" xfId="0" applyNumberFormat="1" applyFont="1" applyFill="1" applyBorder="1" applyAlignment="1" applyProtection="1">
      <alignment vertical="center"/>
      <protection locked="0"/>
    </xf>
    <xf numFmtId="3" fontId="9" fillId="2" borderId="8" xfId="0" applyNumberFormat="1" applyFont="1" applyFill="1" applyBorder="1" applyAlignment="1" applyProtection="1">
      <alignment vertical="center"/>
      <protection locked="0"/>
    </xf>
    <xf numFmtId="3" fontId="3" fillId="0" borderId="8" xfId="0" applyNumberFormat="1" applyFont="1" applyFill="1" applyBorder="1" applyAlignment="1" applyProtection="1">
      <alignment vertical="center"/>
      <protection locked="0"/>
    </xf>
    <xf numFmtId="3" fontId="15" fillId="2" borderId="2" xfId="0" applyNumberFormat="1" applyFont="1" applyFill="1" applyBorder="1" applyAlignment="1" applyProtection="1">
      <alignment horizontal="center" vertical="center"/>
      <protection locked="0"/>
    </xf>
    <xf numFmtId="3" fontId="15" fillId="2" borderId="0" xfId="0" applyNumberFormat="1" applyFont="1" applyFill="1" applyBorder="1" applyAlignment="1" applyProtection="1">
      <alignment horizontal="center" vertical="center"/>
      <protection locked="0"/>
    </xf>
    <xf numFmtId="3" fontId="3" fillId="2" borderId="10" xfId="0" applyNumberFormat="1" applyFont="1" applyFill="1" applyBorder="1" applyAlignment="1" applyProtection="1">
      <alignment vertical="center"/>
      <protection locked="0"/>
    </xf>
    <xf numFmtId="3" fontId="3" fillId="0" borderId="10" xfId="0" applyNumberFormat="1" applyFont="1" applyFill="1" applyBorder="1" applyAlignment="1" applyProtection="1">
      <alignment vertical="center"/>
      <protection locked="0"/>
    </xf>
    <xf numFmtId="0" fontId="4" fillId="0" borderId="20" xfId="0" applyFont="1" applyBorder="1" applyAlignment="1" applyProtection="1"/>
    <xf numFmtId="0" fontId="12" fillId="0" borderId="20" xfId="0" applyFont="1" applyBorder="1" applyAlignment="1" applyProtection="1"/>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40" xfId="0" applyNumberFormat="1" applyFont="1" applyBorder="1" applyAlignment="1" applyProtection="1">
      <alignment horizontal="justify" vertical="top"/>
    </xf>
    <xf numFmtId="0" fontId="3" fillId="0" borderId="41" xfId="0" applyFont="1" applyBorder="1" applyAlignment="1" applyProtection="1"/>
    <xf numFmtId="0" fontId="3" fillId="0" borderId="0" xfId="0" applyFont="1" applyBorder="1" applyProtection="1"/>
    <xf numFmtId="3" fontId="9" fillId="0" borderId="10" xfId="0" applyNumberFormat="1" applyFont="1" applyFill="1" applyBorder="1" applyAlignment="1" applyProtection="1">
      <alignment vertical="center"/>
    </xf>
    <xf numFmtId="3" fontId="9" fillId="0" borderId="9" xfId="0" applyNumberFormat="1" applyFont="1" applyFill="1" applyBorder="1" applyAlignment="1" applyProtection="1">
      <alignment vertical="center"/>
    </xf>
    <xf numFmtId="3" fontId="9" fillId="0" borderId="5" xfId="0" applyNumberFormat="1" applyFont="1" applyFill="1" applyBorder="1" applyAlignment="1" applyProtection="1">
      <alignment vertical="center"/>
    </xf>
    <xf numFmtId="3" fontId="9" fillId="0" borderId="11" xfId="0" applyNumberFormat="1" applyFont="1" applyFill="1" applyBorder="1" applyAlignment="1" applyProtection="1">
      <alignment vertical="center"/>
    </xf>
    <xf numFmtId="3" fontId="1" fillId="2" borderId="5" xfId="0" applyNumberFormat="1" applyFont="1" applyFill="1" applyBorder="1" applyAlignment="1" applyProtection="1">
      <alignment vertical="center"/>
    </xf>
    <xf numFmtId="0" fontId="0" fillId="0" borderId="41" xfId="0" applyBorder="1" applyProtection="1"/>
    <xf numFmtId="0" fontId="0" fillId="0" borderId="12" xfId="0" applyBorder="1" applyProtection="1"/>
    <xf numFmtId="0" fontId="0" fillId="0" borderId="13" xfId="0" applyBorder="1" applyProtection="1"/>
    <xf numFmtId="0" fontId="46" fillId="0" borderId="0" xfId="0" applyFont="1" applyBorder="1" applyAlignment="1" applyProtection="1">
      <alignment horizontal="center" vertical="center"/>
    </xf>
    <xf numFmtId="0" fontId="46" fillId="0" borderId="20" xfId="0" applyFont="1" applyBorder="1" applyAlignment="1" applyProtection="1">
      <alignment horizontal="center" vertical="center"/>
    </xf>
    <xf numFmtId="0" fontId="46" fillId="0" borderId="20" xfId="0" applyFont="1" applyBorder="1" applyAlignment="1" applyProtection="1">
      <alignment horizontal="center"/>
    </xf>
    <xf numFmtId="0" fontId="4" fillId="0" borderId="0" xfId="2"/>
    <xf numFmtId="168" fontId="7" fillId="0" borderId="8" xfId="2" applyNumberFormat="1" applyFont="1" applyFill="1" applyBorder="1" applyAlignment="1">
      <alignment horizontal="center" vertical="center" wrapText="1"/>
    </xf>
    <xf numFmtId="10" fontId="4" fillId="3" borderId="8" xfId="3" applyNumberFormat="1" applyFont="1" applyFill="1" applyBorder="1" applyAlignment="1" applyProtection="1">
      <alignment horizontal="center" vertical="center" wrapText="1"/>
    </xf>
    <xf numFmtId="10" fontId="7" fillId="3" borderId="8" xfId="3" applyNumberFormat="1" applyFont="1" applyFill="1" applyBorder="1" applyAlignment="1" applyProtection="1">
      <alignment horizontal="center" vertical="center" wrapText="1"/>
    </xf>
    <xf numFmtId="0" fontId="4" fillId="0" borderId="0" xfId="2" applyAlignment="1">
      <alignment horizontal="center"/>
    </xf>
    <xf numFmtId="3" fontId="4" fillId="0" borderId="8" xfId="2" applyNumberFormat="1" applyFont="1" applyFill="1" applyBorder="1" applyAlignment="1" applyProtection="1">
      <alignment horizontal="center" vertical="center" wrapText="1"/>
    </xf>
    <xf numFmtId="0" fontId="6" fillId="0" borderId="0" xfId="0" applyFont="1" applyFill="1" applyAlignment="1"/>
    <xf numFmtId="0" fontId="0" fillId="0" borderId="0" xfId="0" applyFill="1" applyAlignment="1">
      <alignment horizontal="center"/>
    </xf>
    <xf numFmtId="0" fontId="0" fillId="0" borderId="0" xfId="0" applyFill="1" applyAlignment="1">
      <alignment vertical="center" wrapText="1"/>
    </xf>
    <xf numFmtId="0" fontId="0" fillId="0" borderId="0" xfId="0" applyAlignment="1">
      <alignment horizontal="center"/>
    </xf>
    <xf numFmtId="3" fontId="29" fillId="0" borderId="0" xfId="0" applyNumberFormat="1" applyFont="1" applyFill="1" applyBorder="1" applyAlignment="1" applyProtection="1">
      <alignment horizontal="center" vertical="center"/>
    </xf>
    <xf numFmtId="0" fontId="0" fillId="0" borderId="0" xfId="0" applyFill="1" applyProtection="1"/>
    <xf numFmtId="0" fontId="0" fillId="0" borderId="0" xfId="0" applyFill="1" applyAlignment="1" applyProtection="1">
      <alignment horizontal="center"/>
    </xf>
    <xf numFmtId="0" fontId="0" fillId="0" borderId="0" xfId="0" applyFill="1" applyAlignment="1" applyProtection="1">
      <alignment horizontal="center" vertical="center"/>
    </xf>
    <xf numFmtId="3" fontId="0" fillId="0" borderId="0" xfId="0" applyNumberFormat="1" applyFill="1" applyAlignment="1" applyProtection="1">
      <alignment vertical="center" wrapText="1"/>
    </xf>
    <xf numFmtId="0" fontId="0" fillId="0" borderId="0" xfId="0" applyFill="1" applyAlignment="1" applyProtection="1">
      <alignment horizontal="center" vertical="center" wrapText="1"/>
    </xf>
    <xf numFmtId="3" fontId="7" fillId="7" borderId="8" xfId="0" applyNumberFormat="1" applyFont="1" applyFill="1" applyBorder="1" applyAlignment="1" applyProtection="1">
      <alignment horizontal="center" vertical="center" wrapText="1"/>
    </xf>
    <xf numFmtId="168" fontId="7" fillId="7" borderId="8" xfId="0" applyNumberFormat="1" applyFont="1" applyFill="1" applyBorder="1" applyAlignment="1" applyProtection="1">
      <alignment horizontal="center" vertical="center" wrapText="1"/>
    </xf>
    <xf numFmtId="3" fontId="0" fillId="7" borderId="8" xfId="0" applyNumberFormat="1" applyFill="1" applyBorder="1" applyAlignment="1" applyProtection="1">
      <alignment horizontal="center" vertical="center" wrapText="1"/>
    </xf>
    <xf numFmtId="0" fontId="0" fillId="7" borderId="8" xfId="0" applyFill="1" applyBorder="1" applyAlignment="1" applyProtection="1">
      <alignment horizontal="center" vertical="center" wrapText="1"/>
    </xf>
    <xf numFmtId="0" fontId="0" fillId="7" borderId="8" xfId="0" applyFill="1" applyBorder="1" applyAlignment="1" applyProtection="1">
      <alignment horizontal="center"/>
    </xf>
    <xf numFmtId="9" fontId="0" fillId="0" borderId="8" xfId="3" applyFont="1" applyFill="1" applyBorder="1" applyAlignment="1" applyProtection="1">
      <alignment horizontal="center" vertical="center" wrapText="1"/>
    </xf>
    <xf numFmtId="2" fontId="0" fillId="0" borderId="8" xfId="0" applyNumberFormat="1" applyFill="1" applyBorder="1" applyAlignment="1" applyProtection="1">
      <alignment horizontal="center" vertical="center" wrapText="1"/>
    </xf>
    <xf numFmtId="0" fontId="0" fillId="0" borderId="0" xfId="0" applyProtection="1"/>
    <xf numFmtId="1" fontId="28" fillId="6" borderId="51" xfId="0" applyNumberFormat="1" applyFont="1" applyFill="1" applyBorder="1" applyAlignment="1" applyProtection="1">
      <alignment horizontal="center" vertical="center"/>
    </xf>
    <xf numFmtId="0" fontId="31" fillId="6" borderId="19" xfId="0" applyFont="1" applyFill="1" applyBorder="1" applyAlignment="1" applyProtection="1">
      <alignment horizontal="centerContinuous" vertical="center" wrapText="1"/>
      <protection hidden="1"/>
    </xf>
    <xf numFmtId="0" fontId="16" fillId="6" borderId="14" xfId="0" applyFont="1" applyFill="1" applyBorder="1" applyAlignment="1" applyProtection="1">
      <alignment horizontal="centerContinuous" vertical="center" wrapText="1"/>
      <protection hidden="1"/>
    </xf>
    <xf numFmtId="0" fontId="32" fillId="6" borderId="35" xfId="0" applyFont="1" applyFill="1" applyBorder="1" applyAlignment="1" applyProtection="1">
      <alignment horizontal="center" vertical="center" wrapText="1"/>
      <protection hidden="1"/>
    </xf>
    <xf numFmtId="0" fontId="32" fillId="6" borderId="28" xfId="0" applyFont="1" applyFill="1" applyBorder="1" applyAlignment="1" applyProtection="1">
      <alignment horizontal="center" vertical="center" wrapText="1"/>
      <protection hidden="1"/>
    </xf>
    <xf numFmtId="0" fontId="8" fillId="6" borderId="52" xfId="0" applyFont="1" applyFill="1" applyBorder="1" applyAlignment="1" applyProtection="1">
      <alignment vertical="center" wrapText="1"/>
      <protection hidden="1"/>
    </xf>
    <xf numFmtId="3" fontId="17" fillId="0" borderId="21" xfId="0" applyNumberFormat="1" applyFont="1" applyFill="1" applyBorder="1" applyAlignment="1" applyProtection="1">
      <alignment vertical="center"/>
      <protection hidden="1"/>
    </xf>
    <xf numFmtId="0" fontId="28" fillId="6" borderId="32" xfId="0" applyFont="1" applyFill="1" applyBorder="1" applyAlignment="1" applyProtection="1">
      <alignment vertical="center" wrapText="1"/>
      <protection hidden="1"/>
    </xf>
    <xf numFmtId="0" fontId="14" fillId="6" borderId="32" xfId="0" applyFont="1" applyFill="1" applyBorder="1" applyAlignment="1" applyProtection="1">
      <alignment horizontal="left" vertical="center" wrapText="1"/>
      <protection hidden="1"/>
    </xf>
    <xf numFmtId="3" fontId="18" fillId="0" borderId="5" xfId="0" applyNumberFormat="1" applyFont="1" applyFill="1" applyBorder="1" applyAlignment="1" applyProtection="1">
      <alignment vertical="center"/>
      <protection hidden="1"/>
    </xf>
    <xf numFmtId="3" fontId="18" fillId="0" borderId="8" xfId="0" applyNumberFormat="1" applyFont="1" applyFill="1" applyBorder="1" applyAlignment="1" applyProtection="1">
      <alignment vertical="center"/>
      <protection hidden="1"/>
    </xf>
    <xf numFmtId="0" fontId="14" fillId="6" borderId="53" xfId="0" applyFont="1" applyFill="1" applyBorder="1" applyAlignment="1" applyProtection="1">
      <alignment horizontal="left" vertical="center" wrapText="1"/>
      <protection hidden="1"/>
    </xf>
    <xf numFmtId="0" fontId="17" fillId="6" borderId="0" xfId="0" applyFont="1" applyFill="1" applyBorder="1" applyAlignment="1" applyProtection="1">
      <alignment vertical="center" wrapText="1"/>
      <protection hidden="1"/>
    </xf>
    <xf numFmtId="3" fontId="17" fillId="6" borderId="0" xfId="0" applyNumberFormat="1" applyFont="1" applyFill="1" applyBorder="1" applyAlignment="1" applyProtection="1">
      <alignment vertical="center"/>
      <protection hidden="1"/>
    </xf>
    <xf numFmtId="3" fontId="18" fillId="0" borderId="5" xfId="0" applyNumberFormat="1" applyFont="1" applyFill="1" applyBorder="1" applyAlignment="1" applyProtection="1">
      <alignment horizontal="right" vertical="center" wrapText="1"/>
      <protection hidden="1"/>
    </xf>
    <xf numFmtId="3" fontId="18" fillId="0" borderId="8" xfId="0" applyNumberFormat="1" applyFont="1" applyFill="1" applyBorder="1" applyAlignment="1" applyProtection="1">
      <alignment horizontal="right" vertical="center" wrapText="1"/>
      <protection hidden="1"/>
    </xf>
    <xf numFmtId="3" fontId="17" fillId="6" borderId="51" xfId="0" applyNumberFormat="1" applyFont="1" applyFill="1" applyBorder="1" applyAlignment="1" applyProtection="1">
      <alignment horizontal="right" vertical="center"/>
      <protection hidden="1"/>
    </xf>
    <xf numFmtId="3" fontId="17" fillId="6" borderId="58" xfId="0" applyNumberFormat="1" applyFont="1" applyFill="1" applyBorder="1" applyAlignment="1" applyProtection="1">
      <alignment horizontal="right" vertical="center"/>
      <protection hidden="1"/>
    </xf>
    <xf numFmtId="3" fontId="17" fillId="6" borderId="59" xfId="0" applyNumberFormat="1" applyFont="1" applyFill="1" applyBorder="1" applyAlignment="1" applyProtection="1">
      <alignment horizontal="right" vertical="center"/>
      <protection hidden="1"/>
    </xf>
    <xf numFmtId="3" fontId="17" fillId="6" borderId="28" xfId="0" applyNumberFormat="1" applyFont="1" applyFill="1" applyBorder="1" applyAlignment="1" applyProtection="1">
      <alignment horizontal="right" vertical="center"/>
      <protection hidden="1"/>
    </xf>
    <xf numFmtId="168" fontId="7" fillId="7" borderId="8" xfId="0" applyNumberFormat="1" applyFont="1" applyFill="1" applyBorder="1" applyAlignment="1" applyProtection="1">
      <alignment horizontal="center" vertical="center" wrapText="1"/>
    </xf>
    <xf numFmtId="3" fontId="14" fillId="2" borderId="12" xfId="0" applyNumberFormat="1" applyFont="1" applyFill="1" applyBorder="1" applyAlignment="1" applyProtection="1">
      <alignment vertical="center" wrapText="1"/>
    </xf>
    <xf numFmtId="3" fontId="1" fillId="2" borderId="0" xfId="0" applyNumberFormat="1" applyFont="1" applyFill="1" applyProtection="1"/>
    <xf numFmtId="3" fontId="14" fillId="2" borderId="0" xfId="0" applyNumberFormat="1" applyFont="1" applyFill="1" applyProtection="1"/>
    <xf numFmtId="3" fontId="1" fillId="2" borderId="19" xfId="0" applyNumberFormat="1" applyFont="1" applyFill="1" applyBorder="1" applyProtection="1"/>
    <xf numFmtId="3" fontId="47" fillId="2" borderId="14" xfId="0" applyNumberFormat="1" applyFont="1" applyFill="1" applyBorder="1" applyAlignment="1" applyProtection="1">
      <alignment horizontal="left" vertical="center" indent="1"/>
    </xf>
    <xf numFmtId="3" fontId="47" fillId="2" borderId="14" xfId="0" applyNumberFormat="1" applyFont="1" applyFill="1" applyBorder="1" applyAlignment="1" applyProtection="1">
      <alignment vertical="center"/>
    </xf>
    <xf numFmtId="3" fontId="14" fillId="2" borderId="42" xfId="0" applyNumberFormat="1" applyFont="1" applyFill="1" applyBorder="1" applyAlignment="1" applyProtection="1"/>
    <xf numFmtId="3" fontId="14" fillId="2" borderId="24" xfId="0" applyNumberFormat="1" applyFont="1" applyFill="1" applyBorder="1" applyAlignment="1" applyProtection="1">
      <alignment horizontal="center" vertical="center"/>
    </xf>
    <xf numFmtId="3" fontId="1" fillId="2" borderId="0" xfId="0" applyNumberFormat="1" applyFont="1" applyFill="1" applyBorder="1" applyProtection="1"/>
    <xf numFmtId="3" fontId="6" fillId="2" borderId="25" xfId="0" applyNumberFormat="1" applyFont="1" applyFill="1" applyBorder="1" applyAlignment="1" applyProtection="1">
      <alignment horizontal="centerContinuous"/>
    </xf>
    <xf numFmtId="3" fontId="6" fillId="2" borderId="2" xfId="0" applyNumberFormat="1" applyFont="1" applyFill="1" applyBorder="1" applyAlignment="1" applyProtection="1">
      <alignment horizontal="centerContinuous"/>
    </xf>
    <xf numFmtId="3" fontId="30" fillId="2" borderId="20" xfId="0" applyNumberFormat="1" applyFont="1" applyFill="1" applyBorder="1" applyProtection="1"/>
    <xf numFmtId="3" fontId="1" fillId="2" borderId="20" xfId="0" applyNumberFormat="1" applyFont="1" applyFill="1" applyBorder="1" applyProtection="1"/>
    <xf numFmtId="3" fontId="6" fillId="2" borderId="26" xfId="0" applyNumberFormat="1" applyFont="1" applyFill="1" applyBorder="1" applyAlignment="1" applyProtection="1">
      <alignment horizontal="centerContinuous"/>
    </xf>
    <xf numFmtId="3" fontId="6" fillId="2" borderId="45" xfId="0" applyNumberFormat="1" applyFont="1" applyFill="1" applyBorder="1" applyAlignment="1" applyProtection="1">
      <alignment horizontal="centerContinuous"/>
    </xf>
    <xf numFmtId="3" fontId="6" fillId="2" borderId="49" xfId="0" applyNumberFormat="1" applyFont="1" applyFill="1" applyBorder="1" applyAlignment="1" applyProtection="1">
      <alignment horizontal="centerContinuous"/>
    </xf>
    <xf numFmtId="3" fontId="1" fillId="2" borderId="41" xfId="0" applyNumberFormat="1" applyFont="1" applyFill="1" applyBorder="1" applyProtection="1"/>
    <xf numFmtId="3" fontId="1" fillId="2" borderId="44" xfId="0" applyNumberFormat="1" applyFont="1" applyFill="1" applyBorder="1" applyProtection="1"/>
    <xf numFmtId="3" fontId="1" fillId="2" borderId="61" xfId="0" applyNumberFormat="1" applyFont="1" applyFill="1" applyBorder="1" applyAlignment="1" applyProtection="1">
      <alignment horizontal="center"/>
    </xf>
    <xf numFmtId="3" fontId="1" fillId="2" borderId="0" xfId="0" applyNumberFormat="1" applyFont="1" applyFill="1" applyBorder="1" applyAlignment="1" applyProtection="1">
      <alignment horizontal="center"/>
    </xf>
    <xf numFmtId="3" fontId="49" fillId="2" borderId="41" xfId="0" applyNumberFormat="1" applyFont="1" applyFill="1" applyBorder="1" applyAlignment="1" applyProtection="1">
      <alignment horizontal="left" vertical="center"/>
    </xf>
    <xf numFmtId="3" fontId="1" fillId="2" borderId="12" xfId="0" applyNumberFormat="1" applyFont="1" applyFill="1" applyBorder="1" applyAlignment="1" applyProtection="1">
      <alignment vertical="center"/>
    </xf>
    <xf numFmtId="3" fontId="4" fillId="2" borderId="13" xfId="0" applyNumberFormat="1" applyFont="1" applyFill="1" applyBorder="1" applyAlignment="1" applyProtection="1">
      <alignment vertical="center"/>
    </xf>
    <xf numFmtId="3" fontId="1" fillId="2" borderId="0" xfId="0" applyNumberFormat="1" applyFont="1" applyFill="1" applyBorder="1" applyAlignment="1" applyProtection="1">
      <alignment vertical="center"/>
    </xf>
    <xf numFmtId="3" fontId="4" fillId="2" borderId="40" xfId="0" applyNumberFormat="1" applyFont="1" applyFill="1" applyBorder="1" applyAlignment="1" applyProtection="1">
      <alignment vertical="center"/>
    </xf>
    <xf numFmtId="3" fontId="8" fillId="2" borderId="62" xfId="0" applyNumberFormat="1" applyFont="1" applyFill="1" applyBorder="1" applyAlignment="1" applyProtection="1">
      <alignment horizontal="centerContinuous" vertical="center"/>
    </xf>
    <xf numFmtId="3" fontId="1" fillId="2" borderId="23" xfId="0" applyNumberFormat="1" applyFont="1" applyFill="1" applyBorder="1" applyAlignment="1" applyProtection="1">
      <alignment horizontal="centerContinuous"/>
    </xf>
    <xf numFmtId="3" fontId="1" fillId="2" borderId="24" xfId="0" applyNumberFormat="1" applyFont="1" applyFill="1" applyBorder="1" applyAlignment="1" applyProtection="1">
      <alignment horizontal="centerContinuous"/>
    </xf>
    <xf numFmtId="3" fontId="8" fillId="2" borderId="21" xfId="0" applyNumberFormat="1" applyFont="1" applyFill="1" applyBorder="1" applyAlignment="1" applyProtection="1">
      <alignment horizontal="centerContinuous" vertical="center" wrapText="1"/>
    </xf>
    <xf numFmtId="3" fontId="1" fillId="2" borderId="4" xfId="0" applyNumberFormat="1" applyFont="1" applyFill="1" applyBorder="1" applyAlignment="1" applyProtection="1">
      <alignment horizontal="center"/>
    </xf>
    <xf numFmtId="3" fontId="1" fillId="2" borderId="44" xfId="0" applyNumberFormat="1" applyFont="1" applyFill="1" applyBorder="1" applyAlignment="1" applyProtection="1">
      <alignment horizontal="center"/>
    </xf>
    <xf numFmtId="3" fontId="1" fillId="2" borderId="40" xfId="0" applyNumberFormat="1" applyFont="1" applyFill="1" applyBorder="1" applyAlignment="1" applyProtection="1">
      <alignment horizontal="center"/>
    </xf>
    <xf numFmtId="0" fontId="8" fillId="2" borderId="1" xfId="0" applyFont="1" applyFill="1" applyBorder="1" applyAlignment="1" applyProtection="1">
      <alignment horizontal="center" vertical="center"/>
    </xf>
    <xf numFmtId="0" fontId="8" fillId="2" borderId="25" xfId="0" applyFont="1" applyFill="1" applyBorder="1" applyAlignment="1" applyProtection="1">
      <alignment horizontal="left" vertical="center" indent="11"/>
    </xf>
    <xf numFmtId="0" fontId="15" fillId="2" borderId="2" xfId="0" applyFont="1" applyFill="1" applyBorder="1" applyAlignment="1" applyProtection="1">
      <alignment horizontal="centerContinuous"/>
    </xf>
    <xf numFmtId="3" fontId="8" fillId="2" borderId="3" xfId="0" applyNumberFormat="1" applyFont="1" applyFill="1" applyBorder="1" applyAlignment="1" applyProtection="1">
      <alignment horizontal="left" vertical="center"/>
    </xf>
    <xf numFmtId="0" fontId="15" fillId="2" borderId="0" xfId="0" applyFont="1" applyFill="1" applyBorder="1" applyAlignment="1" applyProtection="1">
      <alignment horizontal="centerContinuous"/>
    </xf>
    <xf numFmtId="0" fontId="17" fillId="2" borderId="21"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vertical="center"/>
    </xf>
    <xf numFmtId="0" fontId="17" fillId="2" borderId="23" xfId="0" applyFont="1" applyFill="1" applyBorder="1" applyAlignment="1" applyProtection="1">
      <alignment horizontal="centerContinuous"/>
    </xf>
    <xf numFmtId="3" fontId="17" fillId="2" borderId="24" xfId="0" applyNumberFormat="1" applyFont="1" applyFill="1" applyBorder="1" applyAlignment="1" applyProtection="1">
      <alignment horizontal="centerContinuous" vertical="center"/>
    </xf>
    <xf numFmtId="3" fontId="15" fillId="2" borderId="39" xfId="0" applyNumberFormat="1" applyFont="1" applyFill="1" applyBorder="1" applyAlignment="1" applyProtection="1">
      <alignment horizontal="center" vertical="center"/>
    </xf>
    <xf numFmtId="3" fontId="15" fillId="2" borderId="16" xfId="0" applyNumberFormat="1" applyFont="1" applyFill="1" applyBorder="1" applyAlignment="1" applyProtection="1">
      <alignment horizontal="center" vertical="center"/>
    </xf>
    <xf numFmtId="3" fontId="1" fillId="2" borderId="31" xfId="0" applyNumberFormat="1" applyFont="1" applyFill="1" applyBorder="1" applyProtection="1"/>
    <xf numFmtId="3" fontId="1" fillId="2" borderId="63" xfId="0" applyNumberFormat="1" applyFont="1" applyFill="1" applyBorder="1" applyProtection="1"/>
    <xf numFmtId="3" fontId="1" fillId="2" borderId="58" xfId="0" applyNumberFormat="1" applyFont="1" applyFill="1" applyBorder="1" applyAlignment="1" applyProtection="1">
      <alignment horizontal="center"/>
    </xf>
    <xf numFmtId="3" fontId="1" fillId="2" borderId="13" xfId="0" applyNumberFormat="1" applyFont="1" applyFill="1" applyBorder="1" applyAlignment="1" applyProtection="1">
      <alignment horizontal="center"/>
    </xf>
    <xf numFmtId="0" fontId="15" fillId="2" borderId="64" xfId="0" applyFont="1" applyFill="1" applyBorder="1" applyAlignment="1" applyProtection="1">
      <alignment horizontal="centerContinuous" vertical="center"/>
    </xf>
    <xf numFmtId="0" fontId="15" fillId="2" borderId="16" xfId="0" applyFont="1" applyFill="1" applyBorder="1" applyAlignment="1" applyProtection="1">
      <alignment horizontal="center" vertical="center" wrapText="1"/>
    </xf>
    <xf numFmtId="0" fontId="15" fillId="2" borderId="17" xfId="0" applyFont="1" applyFill="1" applyBorder="1" applyAlignment="1" applyProtection="1">
      <alignment horizontal="center" vertical="center" wrapText="1"/>
    </xf>
    <xf numFmtId="0" fontId="15" fillId="2" borderId="18" xfId="0" applyFont="1" applyFill="1" applyBorder="1" applyAlignment="1" applyProtection="1">
      <alignment horizontal="center" vertical="center" wrapText="1"/>
    </xf>
    <xf numFmtId="0" fontId="15"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7" fillId="2" borderId="34" xfId="0" applyFont="1" applyFill="1" applyBorder="1" applyAlignment="1" applyProtection="1">
      <alignment horizontal="center" vertical="center" wrapText="1"/>
    </xf>
    <xf numFmtId="0" fontId="17" fillId="2" borderId="38" xfId="0" applyFont="1" applyFill="1" applyBorder="1" applyAlignment="1" applyProtection="1">
      <alignment horizontal="center" vertical="center" wrapText="1"/>
    </xf>
    <xf numFmtId="1" fontId="14" fillId="2" borderId="46" xfId="0" applyNumberFormat="1" applyFont="1" applyFill="1" applyBorder="1" applyAlignment="1" applyProtection="1">
      <alignment horizontal="center" vertical="center" wrapText="1"/>
    </xf>
    <xf numFmtId="3" fontId="4" fillId="2" borderId="65" xfId="0" applyNumberFormat="1" applyFont="1" applyFill="1" applyBorder="1" applyAlignment="1" applyProtection="1">
      <alignment vertical="center"/>
    </xf>
    <xf numFmtId="10" fontId="4" fillId="2" borderId="30" xfId="0" applyNumberFormat="1" applyFont="1" applyFill="1" applyBorder="1" applyAlignment="1" applyProtection="1">
      <alignment vertical="center"/>
    </xf>
    <xf numFmtId="3" fontId="4" fillId="2" borderId="43" xfId="0" applyNumberFormat="1" applyFont="1" applyFill="1" applyBorder="1" applyAlignment="1" applyProtection="1">
      <alignment vertical="center"/>
    </xf>
    <xf numFmtId="0" fontId="7" fillId="2" borderId="25" xfId="0" applyFont="1" applyFill="1" applyBorder="1" applyAlignment="1" applyProtection="1">
      <alignment wrapText="1"/>
    </xf>
    <xf numFmtId="3" fontId="15" fillId="2" borderId="28" xfId="0" applyNumberFormat="1" applyFont="1" applyFill="1" applyBorder="1" applyAlignment="1" applyProtection="1">
      <alignment horizontal="right" vertical="center"/>
    </xf>
    <xf numFmtId="3" fontId="15" fillId="2" borderId="29" xfId="0" applyNumberFormat="1" applyFont="1" applyFill="1" applyBorder="1" applyAlignment="1" applyProtection="1">
      <alignment horizontal="right" vertical="center"/>
    </xf>
    <xf numFmtId="3" fontId="1" fillId="2" borderId="0" xfId="0" applyNumberFormat="1" applyFont="1" applyFill="1" applyBorder="1" applyAlignment="1" applyProtection="1">
      <alignment horizontal="right" vertical="center"/>
    </xf>
    <xf numFmtId="3" fontId="15" fillId="2" borderId="35" xfId="0" applyNumberFormat="1" applyFont="1" applyFill="1" applyBorder="1" applyAlignment="1" applyProtection="1">
      <alignment horizontal="right" vertical="center"/>
    </xf>
    <xf numFmtId="3" fontId="9" fillId="2" borderId="54" xfId="0" applyNumberFormat="1" applyFont="1" applyFill="1" applyBorder="1" applyAlignment="1" applyProtection="1">
      <alignment horizontal="right" vertical="center"/>
    </xf>
    <xf numFmtId="3" fontId="9" fillId="2" borderId="28" xfId="0" applyNumberFormat="1" applyFont="1" applyFill="1" applyBorder="1" applyAlignment="1" applyProtection="1">
      <alignment horizontal="right" vertical="center"/>
    </xf>
    <xf numFmtId="3" fontId="9" fillId="2" borderId="36" xfId="0" applyNumberFormat="1" applyFont="1" applyFill="1" applyBorder="1" applyAlignment="1" applyProtection="1">
      <alignment horizontal="right" vertical="center"/>
    </xf>
    <xf numFmtId="3" fontId="9" fillId="2" borderId="35" xfId="0" applyNumberFormat="1" applyFont="1" applyFill="1" applyBorder="1" applyAlignment="1" applyProtection="1">
      <alignment horizontal="right" vertical="center"/>
    </xf>
    <xf numFmtId="3" fontId="9" fillId="2" borderId="29" xfId="0" applyNumberFormat="1" applyFont="1" applyFill="1" applyBorder="1" applyAlignment="1" applyProtection="1">
      <alignment horizontal="right" vertical="center"/>
    </xf>
    <xf numFmtId="3" fontId="9" fillId="2" borderId="55" xfId="0" applyNumberFormat="1" applyFont="1" applyFill="1" applyBorder="1" applyAlignment="1" applyProtection="1">
      <alignment horizontal="right" vertical="center"/>
    </xf>
    <xf numFmtId="3" fontId="9" fillId="2" borderId="66" xfId="0" applyNumberFormat="1" applyFont="1" applyFill="1" applyBorder="1" applyAlignment="1" applyProtection="1">
      <alignment horizontal="right" vertical="center"/>
    </xf>
    <xf numFmtId="10" fontId="4" fillId="2" borderId="8" xfId="0" applyNumberFormat="1" applyFont="1" applyFill="1" applyBorder="1" applyAlignment="1" applyProtection="1">
      <alignment vertical="center"/>
    </xf>
    <xf numFmtId="3" fontId="4" fillId="2" borderId="34" xfId="0" applyNumberFormat="1" applyFont="1" applyFill="1" applyBorder="1" applyAlignment="1" applyProtection="1">
      <alignment vertical="center"/>
    </xf>
    <xf numFmtId="3" fontId="15" fillId="2" borderId="0" xfId="0" applyNumberFormat="1" applyFont="1" applyFill="1" applyBorder="1" applyAlignment="1" applyProtection="1">
      <alignment horizontal="right" vertical="center"/>
    </xf>
    <xf numFmtId="3" fontId="15" fillId="2" borderId="40" xfId="0" applyNumberFormat="1" applyFont="1" applyFill="1" applyBorder="1" applyAlignment="1" applyProtection="1">
      <alignment horizontal="right" vertical="center"/>
    </xf>
    <xf numFmtId="3" fontId="15" fillId="2" borderId="20" xfId="0" applyNumberFormat="1" applyFont="1" applyFill="1" applyBorder="1" applyAlignment="1" applyProtection="1">
      <alignment horizontal="right" vertical="center"/>
    </xf>
    <xf numFmtId="3" fontId="9" fillId="2" borderId="46" xfId="0" applyNumberFormat="1" applyFont="1" applyFill="1" applyBorder="1" applyAlignment="1" applyProtection="1">
      <alignment horizontal="right" vertical="center"/>
    </xf>
    <xf numFmtId="3" fontId="9" fillId="2" borderId="47"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vertical="center"/>
    </xf>
    <xf numFmtId="10" fontId="1" fillId="2" borderId="8" xfId="0" applyNumberFormat="1" applyFont="1" applyFill="1" applyBorder="1" applyAlignment="1" applyProtection="1">
      <alignment vertical="center"/>
    </xf>
    <xf numFmtId="3" fontId="1" fillId="2" borderId="7" xfId="0" applyNumberFormat="1" applyFont="1" applyFill="1" applyBorder="1" applyAlignment="1" applyProtection="1">
      <alignment vertical="center"/>
    </xf>
    <xf numFmtId="3" fontId="1" fillId="2" borderId="34" xfId="0" applyNumberFormat="1" applyFont="1" applyFill="1" applyBorder="1" applyAlignment="1" applyProtection="1">
      <alignment vertical="center"/>
    </xf>
    <xf numFmtId="0" fontId="1" fillId="2" borderId="26" xfId="0" applyFont="1" applyFill="1" applyBorder="1" applyAlignment="1" applyProtection="1">
      <alignment vertical="center" wrapText="1"/>
    </xf>
    <xf numFmtId="3" fontId="15" fillId="2" borderId="23" xfId="0" applyNumberFormat="1" applyFont="1" applyFill="1" applyBorder="1" applyAlignment="1" applyProtection="1">
      <alignment horizontal="right" vertical="center"/>
    </xf>
    <xf numFmtId="3" fontId="15" fillId="2" borderId="62" xfId="0" applyNumberFormat="1" applyFont="1" applyFill="1" applyBorder="1" applyAlignment="1" applyProtection="1">
      <alignment horizontal="right" vertical="center"/>
    </xf>
    <xf numFmtId="3" fontId="15" fillId="2" borderId="50" xfId="0" applyNumberFormat="1" applyFont="1" applyFill="1" applyBorder="1" applyAlignment="1" applyProtection="1">
      <alignment horizontal="right" vertical="center"/>
    </xf>
    <xf numFmtId="165" fontId="28" fillId="2" borderId="21" xfId="0" applyNumberFormat="1" applyFont="1" applyFill="1" applyBorder="1" applyAlignment="1" applyProtection="1">
      <alignment horizontal="center" vertical="center"/>
    </xf>
    <xf numFmtId="3" fontId="9" fillId="2" borderId="62"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xf>
    <xf numFmtId="3" fontId="9" fillId="2" borderId="24" xfId="0" applyNumberFormat="1" applyFont="1" applyFill="1" applyBorder="1" applyAlignment="1" applyProtection="1">
      <alignment horizontal="right" vertical="center"/>
    </xf>
    <xf numFmtId="3" fontId="9" fillId="2" borderId="21" xfId="0" applyNumberFormat="1" applyFont="1" applyFill="1" applyBorder="1" applyAlignment="1" applyProtection="1">
      <alignment horizontal="right" vertical="center"/>
    </xf>
    <xf numFmtId="3" fontId="9" fillId="2" borderId="50" xfId="0" applyNumberFormat="1" applyFont="1" applyFill="1" applyBorder="1" applyAlignment="1" applyProtection="1">
      <alignment horizontal="right" vertical="center"/>
    </xf>
    <xf numFmtId="3" fontId="9" fillId="2" borderId="67" xfId="0" applyNumberFormat="1" applyFont="1" applyFill="1" applyBorder="1" applyAlignment="1" applyProtection="1">
      <alignment horizontal="right" vertical="center"/>
    </xf>
    <xf numFmtId="3" fontId="9" fillId="2" borderId="68" xfId="0" applyNumberFormat="1" applyFont="1" applyFill="1" applyBorder="1" applyAlignment="1" applyProtection="1">
      <alignment horizontal="right" vertical="center"/>
    </xf>
    <xf numFmtId="0" fontId="1" fillId="2" borderId="26" xfId="0" applyFont="1" applyFill="1" applyBorder="1" applyAlignment="1" applyProtection="1">
      <alignment horizontal="left" vertical="center" wrapText="1"/>
    </xf>
    <xf numFmtId="1" fontId="14" fillId="2" borderId="26" xfId="0" applyNumberFormat="1" applyFont="1" applyFill="1" applyBorder="1" applyAlignment="1" applyProtection="1">
      <alignment horizontal="center" vertical="center" wrapText="1"/>
    </xf>
    <xf numFmtId="3" fontId="15" fillId="2" borderId="26" xfId="0" applyNumberFormat="1" applyFont="1" applyFill="1" applyBorder="1" applyAlignment="1" applyProtection="1">
      <alignment horizontal="center" vertical="center"/>
    </xf>
    <xf numFmtId="3" fontId="9" fillId="2" borderId="26" xfId="0" applyNumberFormat="1" applyFont="1" applyFill="1" applyBorder="1" applyAlignment="1" applyProtection="1">
      <alignment horizontal="right" vertical="center"/>
    </xf>
    <xf numFmtId="3" fontId="9" fillId="2" borderId="49" xfId="0" applyNumberFormat="1" applyFont="1" applyFill="1" applyBorder="1" applyAlignment="1" applyProtection="1">
      <alignment horizontal="right" vertical="center"/>
    </xf>
    <xf numFmtId="3" fontId="1" fillId="2" borderId="4" xfId="0" applyNumberFormat="1" applyFont="1" applyFill="1" applyBorder="1" applyAlignment="1" applyProtection="1">
      <alignment horizontal="center" vertical="center"/>
    </xf>
    <xf numFmtId="10" fontId="4" fillId="2" borderId="65" xfId="0" applyNumberFormat="1" applyFont="1" applyFill="1" applyBorder="1" applyAlignment="1" applyProtection="1">
      <alignment horizontal="center" vertical="center"/>
    </xf>
    <xf numFmtId="3" fontId="9" fillId="4" borderId="5" xfId="0" applyNumberFormat="1" applyFont="1" applyFill="1" applyBorder="1" applyAlignment="1" applyProtection="1">
      <alignment vertical="center"/>
      <protection locked="0"/>
    </xf>
    <xf numFmtId="3" fontId="1" fillId="2" borderId="8" xfId="0" applyNumberFormat="1" applyFont="1" applyFill="1" applyBorder="1" applyAlignment="1" applyProtection="1">
      <alignment vertical="center"/>
    </xf>
    <xf numFmtId="3" fontId="9" fillId="4" borderId="8" xfId="0" applyNumberFormat="1" applyFont="1" applyFill="1" applyBorder="1" applyAlignment="1" applyProtection="1">
      <alignment vertical="center"/>
      <protection locked="0"/>
    </xf>
    <xf numFmtId="3" fontId="9" fillId="4" borderId="9" xfId="0" applyNumberFormat="1" applyFont="1" applyFill="1" applyBorder="1" applyAlignment="1" applyProtection="1">
      <alignment vertical="center"/>
      <protection locked="0"/>
    </xf>
    <xf numFmtId="3" fontId="9" fillId="2" borderId="6" xfId="0" applyNumberFormat="1" applyFont="1" applyFill="1" applyBorder="1" applyAlignment="1" applyProtection="1">
      <alignment horizontal="right" vertical="center"/>
    </xf>
    <xf numFmtId="3" fontId="9" fillId="2" borderId="30" xfId="0" applyNumberFormat="1" applyFont="1" applyFill="1" applyBorder="1" applyAlignment="1" applyProtection="1">
      <alignment horizontal="right" vertical="center"/>
    </xf>
    <xf numFmtId="3" fontId="9" fillId="2" borderId="69" xfId="0" applyNumberFormat="1" applyFont="1" applyFill="1" applyBorder="1" applyAlignment="1" applyProtection="1">
      <alignment horizontal="right" vertical="center"/>
    </xf>
    <xf numFmtId="3" fontId="9" fillId="2" borderId="5" xfId="0" applyNumberFormat="1" applyFont="1" applyFill="1" applyBorder="1" applyAlignment="1" applyProtection="1">
      <alignment horizontal="right" vertical="center"/>
    </xf>
    <xf numFmtId="3" fontId="9" fillId="2" borderId="9" xfId="0" applyNumberFormat="1" applyFont="1" applyFill="1" applyBorder="1" applyAlignment="1" applyProtection="1">
      <alignment horizontal="right" vertical="center"/>
    </xf>
    <xf numFmtId="0" fontId="7" fillId="3" borderId="5" xfId="0" applyFont="1" applyFill="1" applyBorder="1" applyAlignment="1" applyProtection="1">
      <alignment wrapText="1"/>
    </xf>
    <xf numFmtId="3" fontId="1" fillId="2" borderId="0" xfId="0" applyNumberFormat="1" applyFont="1" applyFill="1" applyAlignment="1" applyProtection="1">
      <alignment vertical="center"/>
    </xf>
    <xf numFmtId="0" fontId="1" fillId="2" borderId="26" xfId="0" applyFont="1" applyFill="1" applyBorder="1" applyAlignment="1" applyProtection="1">
      <alignment horizontal="left" wrapText="1"/>
    </xf>
    <xf numFmtId="3" fontId="9" fillId="4" borderId="16" xfId="0" applyNumberFormat="1" applyFont="1" applyFill="1" applyBorder="1" applyAlignment="1" applyProtection="1">
      <alignment vertical="center"/>
      <protection locked="0"/>
    </xf>
    <xf numFmtId="3" fontId="1" fillId="2" borderId="17" xfId="0" applyNumberFormat="1" applyFont="1" applyFill="1" applyBorder="1" applyAlignment="1" applyProtection="1">
      <alignment vertical="center"/>
    </xf>
    <xf numFmtId="3" fontId="1" fillId="2" borderId="18" xfId="0" applyNumberFormat="1" applyFont="1" applyFill="1" applyBorder="1" applyAlignment="1" applyProtection="1">
      <alignment vertical="center"/>
    </xf>
    <xf numFmtId="3" fontId="1" fillId="2" borderId="16" xfId="0" applyNumberFormat="1" applyFont="1" applyFill="1" applyBorder="1" applyAlignment="1" applyProtection="1">
      <alignment vertical="center"/>
    </xf>
    <xf numFmtId="3" fontId="9" fillId="4" borderId="17" xfId="0" applyNumberFormat="1" applyFont="1" applyFill="1" applyBorder="1" applyAlignment="1" applyProtection="1">
      <alignment vertical="center"/>
      <protection locked="0"/>
    </xf>
    <xf numFmtId="3" fontId="9" fillId="4" borderId="18" xfId="0" applyNumberFormat="1" applyFont="1" applyFill="1" applyBorder="1" applyAlignment="1" applyProtection="1">
      <alignment vertical="center"/>
      <protection locked="0"/>
    </xf>
    <xf numFmtId="3" fontId="1" fillId="2" borderId="14" xfId="0" applyNumberFormat="1" applyFont="1" applyFill="1" applyBorder="1" applyAlignment="1" applyProtection="1">
      <alignment vertical="center"/>
    </xf>
    <xf numFmtId="3" fontId="1" fillId="2" borderId="42" xfId="0" applyNumberFormat="1" applyFont="1" applyFill="1" applyBorder="1" applyAlignment="1" applyProtection="1">
      <alignment vertical="center"/>
    </xf>
    <xf numFmtId="3" fontId="1" fillId="2" borderId="46" xfId="0" applyNumberFormat="1" applyFont="1" applyFill="1" applyBorder="1" applyAlignment="1" applyProtection="1">
      <alignment vertical="center"/>
    </xf>
    <xf numFmtId="3" fontId="1" fillId="2" borderId="47" xfId="0" applyNumberFormat="1" applyFont="1" applyFill="1" applyBorder="1" applyAlignment="1" applyProtection="1">
      <alignment vertical="center"/>
    </xf>
    <xf numFmtId="3" fontId="4" fillId="2" borderId="58" xfId="0" applyNumberFormat="1" applyFont="1" applyFill="1" applyBorder="1" applyAlignment="1" applyProtection="1">
      <alignment horizontal="left" vertical="center"/>
    </xf>
    <xf numFmtId="3" fontId="4" fillId="2" borderId="17" xfId="0" applyNumberFormat="1" applyFont="1" applyFill="1" applyBorder="1" applyAlignment="1" applyProtection="1">
      <alignment vertical="center"/>
    </xf>
    <xf numFmtId="10" fontId="4" fillId="2" borderId="17" xfId="0" applyNumberFormat="1" applyFont="1" applyFill="1" applyBorder="1" applyAlignment="1" applyProtection="1">
      <alignment vertical="center"/>
    </xf>
    <xf numFmtId="3" fontId="4" fillId="2" borderId="18" xfId="0" applyNumberFormat="1" applyFont="1" applyFill="1" applyBorder="1" applyAlignment="1" applyProtection="1">
      <alignment vertical="center"/>
    </xf>
    <xf numFmtId="3" fontId="9" fillId="4" borderId="10" xfId="0" applyNumberFormat="1" applyFont="1" applyFill="1" applyBorder="1" applyAlignment="1" applyProtection="1">
      <alignment vertical="center"/>
      <protection locked="0"/>
    </xf>
    <xf numFmtId="3" fontId="1" fillId="2" borderId="48" xfId="0" applyNumberFormat="1" applyFont="1" applyFill="1" applyBorder="1" applyAlignment="1" applyProtection="1">
      <alignment vertical="center"/>
    </xf>
    <xf numFmtId="3" fontId="1" fillId="2" borderId="54" xfId="0" applyNumberFormat="1" applyFont="1" applyFill="1" applyBorder="1" applyAlignment="1" applyProtection="1">
      <alignment vertical="center"/>
    </xf>
    <xf numFmtId="3" fontId="1" fillId="2" borderId="28" xfId="0" applyNumberFormat="1" applyFont="1" applyFill="1" applyBorder="1" applyAlignment="1" applyProtection="1">
      <alignment vertical="center"/>
    </xf>
    <xf numFmtId="3" fontId="1" fillId="2" borderId="36" xfId="0" applyNumberFormat="1" applyFont="1" applyFill="1" applyBorder="1" applyAlignment="1" applyProtection="1">
      <alignment vertical="center"/>
    </xf>
    <xf numFmtId="3" fontId="1" fillId="2" borderId="59" xfId="0" applyNumberFormat="1" applyFont="1" applyFill="1" applyBorder="1" applyAlignment="1" applyProtection="1">
      <alignment vertical="center"/>
    </xf>
    <xf numFmtId="3" fontId="4" fillId="2" borderId="28" xfId="0" applyNumberFormat="1" applyFont="1" applyFill="1" applyBorder="1" applyAlignment="1" applyProtection="1">
      <alignment vertical="center"/>
    </xf>
    <xf numFmtId="3" fontId="1" fillId="2" borderId="29" xfId="0" applyNumberFormat="1" applyFont="1" applyFill="1" applyBorder="1" applyAlignment="1" applyProtection="1">
      <alignment vertical="center"/>
    </xf>
    <xf numFmtId="3" fontId="1" fillId="2" borderId="49" xfId="0" applyNumberFormat="1" applyFont="1" applyFill="1" applyBorder="1" applyAlignment="1" applyProtection="1">
      <alignment vertical="center"/>
    </xf>
    <xf numFmtId="3" fontId="1" fillId="2" borderId="26" xfId="0" applyNumberFormat="1" applyFont="1" applyFill="1" applyBorder="1" applyAlignment="1" applyProtection="1">
      <alignment vertical="center"/>
    </xf>
    <xf numFmtId="3" fontId="4" fillId="2" borderId="70" xfId="0" applyNumberFormat="1" applyFont="1" applyFill="1" applyBorder="1" applyAlignment="1" applyProtection="1">
      <alignment horizontal="left" vertical="center"/>
    </xf>
    <xf numFmtId="3" fontId="4" fillId="2" borderId="70" xfId="0" applyNumberFormat="1" applyFont="1" applyFill="1" applyBorder="1" applyAlignment="1" applyProtection="1">
      <alignment horizontal="center" vertical="center"/>
    </xf>
    <xf numFmtId="3" fontId="4" fillId="2" borderId="56" xfId="0" applyNumberFormat="1" applyFont="1" applyFill="1" applyBorder="1" applyAlignment="1" applyProtection="1">
      <alignment horizontal="center" vertical="center"/>
    </xf>
    <xf numFmtId="3" fontId="4" fillId="2" borderId="71" xfId="0" applyNumberFormat="1" applyFont="1" applyFill="1" applyBorder="1" applyAlignment="1" applyProtection="1">
      <alignment horizontal="center" vertical="center"/>
    </xf>
    <xf numFmtId="10" fontId="4" fillId="2" borderId="62" xfId="0" applyNumberFormat="1" applyFont="1" applyFill="1" applyBorder="1" applyAlignment="1" applyProtection="1">
      <alignment horizontal="center" vertical="center"/>
    </xf>
    <xf numFmtId="10" fontId="4" fillId="2" borderId="23" xfId="0" applyNumberFormat="1" applyFont="1" applyFill="1" applyBorder="1" applyAlignment="1" applyProtection="1">
      <alignment horizontal="center" vertical="center"/>
    </xf>
    <xf numFmtId="0" fontId="1" fillId="2" borderId="26" xfId="0" applyFont="1" applyFill="1" applyBorder="1" applyAlignment="1" applyProtection="1">
      <alignment wrapText="1"/>
    </xf>
    <xf numFmtId="3" fontId="1" fillId="2" borderId="61" xfId="0" applyNumberFormat="1" applyFont="1" applyFill="1" applyBorder="1" applyAlignment="1" applyProtection="1">
      <alignment vertical="center"/>
    </xf>
    <xf numFmtId="3" fontId="1" fillId="2" borderId="65" xfId="0" applyNumberFormat="1" applyFont="1" applyFill="1" applyBorder="1" applyAlignment="1" applyProtection="1">
      <alignment horizontal="centerContinuous" vertical="center"/>
    </xf>
    <xf numFmtId="3" fontId="1" fillId="2" borderId="65" xfId="0" applyNumberFormat="1" applyFont="1" applyFill="1" applyBorder="1" applyAlignment="1" applyProtection="1">
      <alignment horizontal="center" vertical="center"/>
    </xf>
    <xf numFmtId="3" fontId="1" fillId="2" borderId="72"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 vertical="center"/>
    </xf>
    <xf numFmtId="3" fontId="1" fillId="2" borderId="7" xfId="0" applyNumberFormat="1" applyFont="1" applyFill="1" applyBorder="1" applyAlignment="1" applyProtection="1">
      <alignment horizontal="centerContinuous" vertical="center"/>
    </xf>
    <xf numFmtId="3" fontId="1" fillId="2" borderId="40" xfId="0" applyNumberFormat="1" applyFont="1" applyFill="1" applyBorder="1" applyAlignment="1" applyProtection="1">
      <alignment horizontal="center" vertical="center"/>
    </xf>
    <xf numFmtId="3" fontId="51" fillId="2" borderId="0" xfId="0" applyNumberFormat="1" applyFont="1" applyFill="1" applyAlignment="1" applyProtection="1">
      <alignment vertical="center"/>
    </xf>
    <xf numFmtId="0" fontId="4" fillId="2" borderId="58" xfId="0" applyFont="1" applyFill="1" applyBorder="1" applyAlignment="1" applyProtection="1">
      <alignment vertical="center"/>
    </xf>
    <xf numFmtId="0" fontId="4" fillId="2" borderId="59" xfId="0" applyFont="1" applyFill="1" applyBorder="1" applyAlignment="1" applyProtection="1">
      <alignment horizontal="centerContinuous" vertical="center"/>
    </xf>
    <xf numFmtId="3" fontId="1" fillId="2" borderId="59" xfId="0" applyNumberFormat="1" applyFont="1" applyFill="1" applyBorder="1" applyAlignment="1" applyProtection="1">
      <alignment horizontal="center" vertical="center"/>
    </xf>
    <xf numFmtId="3" fontId="1" fillId="2" borderId="60" xfId="0" applyNumberFormat="1" applyFont="1" applyFill="1" applyBorder="1" applyAlignment="1" applyProtection="1">
      <alignment horizontal="center" vertical="center"/>
    </xf>
    <xf numFmtId="0" fontId="4" fillId="2" borderId="59" xfId="0" applyFont="1" applyFill="1" applyBorder="1" applyAlignment="1" applyProtection="1">
      <alignment vertical="center"/>
    </xf>
    <xf numFmtId="3" fontId="1" fillId="2" borderId="13" xfId="0" applyNumberFormat="1" applyFont="1" applyFill="1" applyBorder="1" applyAlignment="1" applyProtection="1">
      <alignment horizontal="center" vertical="center"/>
    </xf>
    <xf numFmtId="3" fontId="1" fillId="2" borderId="6" xfId="0" applyNumberFormat="1" applyFont="1" applyFill="1" applyBorder="1" applyAlignment="1" applyProtection="1">
      <alignment horizontal="left" vertical="center"/>
    </xf>
    <xf numFmtId="3" fontId="1" fillId="2" borderId="30" xfId="0" applyNumberFormat="1" applyFont="1" applyFill="1" applyBorder="1" applyAlignment="1" applyProtection="1">
      <alignment vertical="center"/>
    </xf>
    <xf numFmtId="3" fontId="1" fillId="2" borderId="65" xfId="0" applyNumberFormat="1" applyFont="1" applyFill="1" applyBorder="1" applyAlignment="1" applyProtection="1">
      <alignment vertical="center"/>
    </xf>
    <xf numFmtId="10" fontId="1" fillId="2" borderId="23" xfId="0" applyNumberFormat="1" applyFont="1" applyFill="1" applyBorder="1" applyAlignment="1" applyProtection="1">
      <alignment vertical="center"/>
    </xf>
    <xf numFmtId="3" fontId="1" fillId="2" borderId="23" xfId="0" applyNumberFormat="1" applyFont="1" applyFill="1" applyBorder="1" applyAlignment="1" applyProtection="1">
      <alignment vertical="center"/>
    </xf>
    <xf numFmtId="3" fontId="1" fillId="2" borderId="24" xfId="0" applyNumberFormat="1" applyFont="1" applyFill="1" applyBorder="1" applyAlignment="1" applyProtection="1">
      <alignment vertical="center"/>
    </xf>
    <xf numFmtId="3" fontId="4" fillId="2" borderId="10" xfId="0" applyNumberFormat="1" applyFont="1" applyFill="1" applyBorder="1" applyAlignment="1" applyProtection="1">
      <alignment horizontal="left" vertical="center"/>
    </xf>
    <xf numFmtId="3" fontId="4" fillId="2" borderId="8" xfId="0" applyNumberFormat="1" applyFont="1" applyFill="1" applyBorder="1" applyAlignment="1" applyProtection="1">
      <alignment vertical="center"/>
    </xf>
    <xf numFmtId="3" fontId="49" fillId="2" borderId="0" xfId="0" applyNumberFormat="1" applyFont="1" applyFill="1" applyBorder="1" applyAlignment="1" applyProtection="1">
      <alignment horizontal="left" vertical="center"/>
    </xf>
    <xf numFmtId="3" fontId="1" fillId="2" borderId="10" xfId="0" applyNumberFormat="1" applyFont="1" applyFill="1" applyBorder="1" applyAlignment="1" applyProtection="1">
      <alignment vertical="center"/>
    </xf>
    <xf numFmtId="3" fontId="4" fillId="2" borderId="61" xfId="0" applyNumberFormat="1" applyFont="1" applyFill="1" applyBorder="1" applyAlignment="1" applyProtection="1">
      <alignment horizontal="left" vertical="center"/>
    </xf>
    <xf numFmtId="3" fontId="4" fillId="2" borderId="39" xfId="0" applyNumberFormat="1" applyFont="1" applyFill="1" applyBorder="1" applyAlignment="1" applyProtection="1">
      <alignment horizontal="left" vertical="center"/>
    </xf>
    <xf numFmtId="3" fontId="4" fillId="2" borderId="59" xfId="0" applyNumberFormat="1" applyFont="1" applyFill="1" applyBorder="1" applyAlignment="1" applyProtection="1">
      <alignment vertical="center"/>
    </xf>
    <xf numFmtId="10" fontId="1" fillId="2" borderId="17" xfId="0" applyNumberFormat="1" applyFont="1" applyFill="1" applyBorder="1" applyAlignment="1" applyProtection="1">
      <alignment vertical="center"/>
    </xf>
    <xf numFmtId="3" fontId="4" fillId="2" borderId="19" xfId="0" applyNumberFormat="1" applyFont="1" applyFill="1" applyBorder="1" applyAlignment="1" applyProtection="1">
      <alignment horizontal="left" vertical="center"/>
    </xf>
    <xf numFmtId="3" fontId="4" fillId="2" borderId="14" xfId="0" applyNumberFormat="1" applyFont="1" applyFill="1" applyBorder="1" applyAlignment="1" applyProtection="1">
      <alignment vertical="center"/>
    </xf>
    <xf numFmtId="10" fontId="1" fillId="2" borderId="21" xfId="0" applyNumberFormat="1" applyFont="1" applyFill="1" applyBorder="1" applyAlignment="1" applyProtection="1">
      <alignment vertical="center"/>
    </xf>
    <xf numFmtId="3" fontId="4" fillId="2" borderId="20" xfId="0" applyNumberFormat="1" applyFont="1" applyFill="1" applyBorder="1" applyAlignment="1" applyProtection="1">
      <alignment horizontal="left" vertical="center"/>
    </xf>
    <xf numFmtId="10" fontId="1" fillId="2" borderId="16" xfId="0" applyNumberFormat="1" applyFont="1" applyFill="1" applyBorder="1" applyAlignment="1" applyProtection="1">
      <alignment horizontal="center" vertical="justify"/>
    </xf>
    <xf numFmtId="10" fontId="1" fillId="2" borderId="17" xfId="0" applyNumberFormat="1" applyFont="1" applyFill="1" applyBorder="1" applyAlignment="1" applyProtection="1">
      <alignment horizontal="center" vertical="justify"/>
    </xf>
    <xf numFmtId="0" fontId="4" fillId="2" borderId="17" xfId="0" applyFont="1" applyFill="1" applyBorder="1" applyAlignment="1" applyProtection="1">
      <alignment vertical="center"/>
    </xf>
    <xf numFmtId="3" fontId="1" fillId="2" borderId="41" xfId="0" applyNumberFormat="1" applyFont="1" applyFill="1" applyBorder="1" applyAlignment="1" applyProtection="1">
      <alignment vertical="center"/>
    </xf>
    <xf numFmtId="3" fontId="1" fillId="2" borderId="12" xfId="0" applyNumberFormat="1" applyFont="1" applyFill="1" applyBorder="1" applyAlignment="1" applyProtection="1">
      <alignment horizontal="centerContinuous" vertical="center"/>
    </xf>
    <xf numFmtId="3" fontId="1" fillId="2" borderId="35" xfId="0" applyNumberFormat="1" applyFont="1" applyFill="1" applyBorder="1" applyAlignment="1" applyProtection="1">
      <alignment horizontal="centerContinuous" vertical="center"/>
    </xf>
    <xf numFmtId="3" fontId="1" fillId="2" borderId="28" xfId="0" applyNumberFormat="1" applyFont="1" applyFill="1" applyBorder="1" applyAlignment="1" applyProtection="1">
      <alignment horizontal="centerContinuous" vertical="center"/>
    </xf>
    <xf numFmtId="0" fontId="4" fillId="2" borderId="28" xfId="0" applyFont="1" applyFill="1" applyBorder="1" applyAlignment="1" applyProtection="1">
      <alignment horizontal="centerContinuous" vertical="center"/>
    </xf>
    <xf numFmtId="3" fontId="1" fillId="2" borderId="29" xfId="0" applyNumberFormat="1" applyFont="1" applyFill="1" applyBorder="1" applyAlignment="1" applyProtection="1">
      <alignment horizontal="centerContinuous" vertical="center"/>
    </xf>
    <xf numFmtId="3" fontId="1" fillId="2" borderId="64" xfId="0" applyNumberFormat="1" applyFont="1" applyFill="1" applyBorder="1" applyAlignment="1" applyProtection="1">
      <alignment vertical="center"/>
    </xf>
    <xf numFmtId="3" fontId="1" fillId="2" borderId="0" xfId="0" applyNumberFormat="1" applyFont="1" applyFill="1" applyBorder="1" applyAlignment="1" applyProtection="1">
      <alignment horizontal="left" vertical="center"/>
    </xf>
    <xf numFmtId="3" fontId="1" fillId="2" borderId="0" xfId="0" applyNumberFormat="1" applyFont="1" applyFill="1" applyBorder="1" applyAlignment="1" applyProtection="1">
      <alignment horizontal="center" vertical="center"/>
    </xf>
    <xf numFmtId="3" fontId="1" fillId="2" borderId="0" xfId="0" applyNumberFormat="1" applyFont="1" applyFill="1" applyBorder="1" applyAlignment="1" applyProtection="1">
      <alignment horizontal="centerContinuous" vertical="center"/>
    </xf>
    <xf numFmtId="3" fontId="1" fillId="0" borderId="0" xfId="0" applyNumberFormat="1" applyFont="1" applyFill="1" applyBorder="1" applyAlignment="1" applyProtection="1">
      <alignment vertical="center"/>
    </xf>
    <xf numFmtId="3" fontId="1" fillId="0" borderId="0" xfId="0" applyNumberFormat="1" applyFont="1" applyFill="1" applyAlignment="1" applyProtection="1">
      <alignment vertical="center"/>
    </xf>
    <xf numFmtId="3" fontId="1" fillId="0" borderId="17" xfId="0" applyNumberFormat="1" applyFont="1" applyFill="1" applyBorder="1" applyAlignment="1" applyProtection="1">
      <alignment vertical="center"/>
    </xf>
    <xf numFmtId="3" fontId="1" fillId="2" borderId="40" xfId="0" applyNumberFormat="1" applyFont="1" applyFill="1" applyBorder="1" applyAlignment="1" applyProtection="1">
      <alignment vertical="center"/>
    </xf>
    <xf numFmtId="3" fontId="1" fillId="0" borderId="8" xfId="0" applyNumberFormat="1" applyFont="1" applyFill="1" applyBorder="1" applyAlignment="1" applyProtection="1">
      <alignment vertical="center"/>
    </xf>
    <xf numFmtId="3" fontId="1" fillId="0" borderId="9" xfId="0" applyNumberFormat="1" applyFont="1" applyFill="1" applyBorder="1" applyAlignment="1" applyProtection="1">
      <alignment vertical="center"/>
    </xf>
    <xf numFmtId="3" fontId="1" fillId="0" borderId="5" xfId="0" applyNumberFormat="1" applyFont="1" applyFill="1" applyBorder="1" applyAlignment="1" applyProtection="1">
      <alignment vertical="center"/>
    </xf>
    <xf numFmtId="3" fontId="1" fillId="2" borderId="19" xfId="0" applyNumberFormat="1" applyFont="1" applyFill="1" applyBorder="1" applyAlignment="1" applyProtection="1">
      <alignment vertical="center"/>
    </xf>
    <xf numFmtId="3" fontId="1" fillId="0" borderId="11" xfId="0" applyNumberFormat="1" applyFont="1" applyFill="1" applyBorder="1" applyAlignment="1" applyProtection="1">
      <alignment vertical="center"/>
    </xf>
    <xf numFmtId="3" fontId="1" fillId="0" borderId="10" xfId="0" applyNumberFormat="1" applyFont="1" applyFill="1" applyBorder="1" applyAlignment="1" applyProtection="1">
      <alignment vertical="center"/>
    </xf>
    <xf numFmtId="3" fontId="9" fillId="2" borderId="10" xfId="0" applyNumberFormat="1" applyFont="1" applyFill="1" applyBorder="1" applyAlignment="1" applyProtection="1">
      <alignment horizontal="right" vertical="center"/>
    </xf>
    <xf numFmtId="3" fontId="9" fillId="2" borderId="8" xfId="0" applyNumberFormat="1" applyFont="1" applyFill="1" applyBorder="1" applyAlignment="1" applyProtection="1">
      <alignment horizontal="right" vertical="center"/>
    </xf>
    <xf numFmtId="3" fontId="9" fillId="2" borderId="11" xfId="0" applyNumberFormat="1" applyFont="1" applyFill="1" applyBorder="1" applyAlignment="1" applyProtection="1">
      <alignment horizontal="right" vertical="center"/>
    </xf>
    <xf numFmtId="3" fontId="1" fillId="2" borderId="11" xfId="0" applyNumberFormat="1" applyFont="1" applyFill="1" applyBorder="1" applyAlignment="1" applyProtection="1">
      <alignment vertical="center"/>
    </xf>
    <xf numFmtId="3" fontId="1" fillId="0" borderId="37" xfId="0" applyNumberFormat="1" applyFont="1" applyFill="1" applyBorder="1" applyAlignment="1" applyProtection="1">
      <alignment vertical="center"/>
    </xf>
    <xf numFmtId="3" fontId="1" fillId="2" borderId="37" xfId="0" applyNumberFormat="1" applyFont="1" applyFill="1" applyBorder="1" applyAlignment="1" applyProtection="1">
      <alignment vertical="center"/>
    </xf>
    <xf numFmtId="3" fontId="1" fillId="2" borderId="39" xfId="0" applyNumberFormat="1" applyFont="1" applyFill="1" applyBorder="1" applyAlignment="1" applyProtection="1">
      <alignment vertical="center"/>
    </xf>
    <xf numFmtId="3" fontId="15" fillId="2" borderId="55" xfId="0" applyNumberFormat="1" applyFont="1" applyFill="1" applyBorder="1" applyAlignment="1" applyProtection="1">
      <alignment vertical="center"/>
    </xf>
    <xf numFmtId="3" fontId="15" fillId="2" borderId="35" xfId="0" applyNumberFormat="1" applyFont="1" applyFill="1" applyBorder="1" applyAlignment="1" applyProtection="1">
      <alignment vertical="center"/>
    </xf>
    <xf numFmtId="3" fontId="15" fillId="2" borderId="29" xfId="0" applyNumberFormat="1" applyFont="1" applyFill="1" applyBorder="1" applyAlignment="1" applyProtection="1">
      <alignment vertical="center"/>
    </xf>
    <xf numFmtId="3" fontId="15" fillId="2" borderId="48" xfId="0" applyNumberFormat="1" applyFont="1" applyFill="1" applyBorder="1" applyAlignment="1" applyProtection="1">
      <alignment vertical="center"/>
    </xf>
    <xf numFmtId="3" fontId="15" fillId="2" borderId="47" xfId="0" applyNumberFormat="1" applyFont="1" applyFill="1" applyBorder="1" applyAlignment="1" applyProtection="1">
      <alignment vertical="center"/>
    </xf>
    <xf numFmtId="3" fontId="15" fillId="2" borderId="46" xfId="0" applyNumberFormat="1" applyFont="1" applyFill="1" applyBorder="1" applyAlignment="1" applyProtection="1">
      <alignment vertical="center"/>
    </xf>
    <xf numFmtId="3" fontId="15" fillId="0" borderId="44" xfId="0" applyNumberFormat="1" applyFont="1" applyFill="1" applyBorder="1" applyAlignment="1" applyProtection="1">
      <alignment vertical="center"/>
    </xf>
    <xf numFmtId="3" fontId="15" fillId="0" borderId="43" xfId="0" applyNumberFormat="1" applyFont="1" applyFill="1" applyBorder="1" applyAlignment="1" applyProtection="1">
      <alignment vertical="center"/>
    </xf>
    <xf numFmtId="3" fontId="15" fillId="2" borderId="63" xfId="0" applyNumberFormat="1" applyFont="1" applyFill="1" applyBorder="1" applyAlignment="1" applyProtection="1">
      <alignment vertical="center"/>
    </xf>
    <xf numFmtId="3" fontId="15" fillId="2" borderId="59" xfId="0" applyNumberFormat="1" applyFont="1" applyFill="1" applyBorder="1" applyAlignment="1" applyProtection="1">
      <alignment vertical="center"/>
    </xf>
    <xf numFmtId="3" fontId="15" fillId="2" borderId="73" xfId="0" applyNumberFormat="1" applyFont="1" applyFill="1" applyBorder="1" applyAlignment="1" applyProtection="1">
      <alignment vertical="center"/>
    </xf>
    <xf numFmtId="3" fontId="9" fillId="4" borderId="39" xfId="0" applyNumberFormat="1" applyFont="1" applyFill="1" applyBorder="1" applyAlignment="1" applyProtection="1">
      <alignment vertical="center"/>
      <protection locked="0"/>
    </xf>
    <xf numFmtId="1" fontId="14" fillId="2" borderId="25" xfId="0" applyNumberFormat="1" applyFont="1" applyFill="1" applyBorder="1" applyAlignment="1" applyProtection="1">
      <alignment horizontal="center" vertical="center" wrapText="1"/>
    </xf>
    <xf numFmtId="3" fontId="15" fillId="2" borderId="25" xfId="0" applyNumberFormat="1" applyFont="1" applyFill="1" applyBorder="1" applyAlignment="1" applyProtection="1">
      <alignment horizontal="center" vertical="center"/>
    </xf>
    <xf numFmtId="3" fontId="9" fillId="2" borderId="25" xfId="0" applyNumberFormat="1" applyFont="1" applyFill="1" applyBorder="1" applyAlignment="1" applyProtection="1">
      <alignment horizontal="right" vertical="center"/>
    </xf>
    <xf numFmtId="3" fontId="9" fillId="2" borderId="3" xfId="0" applyNumberFormat="1" applyFont="1" applyFill="1" applyBorder="1" applyAlignment="1" applyProtection="1">
      <alignment horizontal="right" vertical="center"/>
    </xf>
    <xf numFmtId="165" fontId="28" fillId="2" borderId="8" xfId="0" applyNumberFormat="1" applyFont="1" applyFill="1" applyBorder="1" applyAlignment="1" applyProtection="1">
      <alignment horizontal="center" vertical="center"/>
    </xf>
    <xf numFmtId="3" fontId="9" fillId="2" borderId="8" xfId="0" applyNumberFormat="1" applyFont="1" applyFill="1" applyBorder="1" applyAlignment="1" applyProtection="1">
      <alignment horizontal="right" vertical="center"/>
      <protection locked="0"/>
    </xf>
    <xf numFmtId="1" fontId="14" fillId="2" borderId="20" xfId="0" applyNumberFormat="1" applyFont="1" applyFill="1" applyBorder="1" applyAlignment="1" applyProtection="1">
      <alignment horizontal="center" vertical="center" wrapText="1"/>
    </xf>
    <xf numFmtId="3" fontId="15" fillId="2" borderId="20" xfId="0" applyNumberFormat="1" applyFont="1" applyFill="1" applyBorder="1" applyAlignment="1" applyProtection="1">
      <alignment horizontal="center" vertical="center"/>
    </xf>
    <xf numFmtId="3" fontId="3" fillId="2" borderId="46" xfId="0" applyNumberFormat="1" applyFont="1" applyFill="1" applyBorder="1" applyAlignment="1" applyProtection="1">
      <alignment horizontal="right" vertical="center"/>
    </xf>
    <xf numFmtId="3" fontId="3" fillId="2" borderId="47" xfId="0" applyNumberFormat="1" applyFont="1" applyFill="1" applyBorder="1" applyAlignment="1" applyProtection="1">
      <alignment horizontal="right" vertical="center"/>
    </xf>
    <xf numFmtId="3" fontId="9" fillId="2" borderId="23" xfId="0" applyNumberFormat="1" applyFont="1" applyFill="1" applyBorder="1" applyAlignment="1" applyProtection="1">
      <alignment horizontal="right" vertical="center"/>
      <protection locked="0"/>
    </xf>
    <xf numFmtId="3" fontId="6" fillId="2" borderId="0" xfId="0" applyNumberFormat="1" applyFont="1" applyFill="1" applyAlignment="1" applyProtection="1">
      <alignment vertical="center"/>
    </xf>
    <xf numFmtId="3" fontId="9" fillId="4" borderId="38" xfId="0" applyNumberFormat="1" applyFont="1" applyFill="1" applyBorder="1" applyAlignment="1" applyProtection="1">
      <alignment vertical="center"/>
      <protection locked="0"/>
    </xf>
    <xf numFmtId="3" fontId="9" fillId="4" borderId="34" xfId="0" applyNumberFormat="1" applyFont="1" applyFill="1" applyBorder="1" applyAlignment="1" applyProtection="1">
      <alignment vertical="center"/>
      <protection locked="0"/>
    </xf>
    <xf numFmtId="3" fontId="3" fillId="2" borderId="25" xfId="0" applyNumberFormat="1" applyFont="1" applyFill="1" applyBorder="1" applyAlignment="1" applyProtection="1">
      <alignment horizontal="right" vertical="center"/>
    </xf>
    <xf numFmtId="3" fontId="3" fillId="2" borderId="3" xfId="0" applyNumberFormat="1" applyFont="1" applyFill="1" applyBorder="1" applyAlignment="1" applyProtection="1">
      <alignment horizontal="right" vertical="center"/>
    </xf>
    <xf numFmtId="165" fontId="28" fillId="2" borderId="5" xfId="0" applyNumberFormat="1" applyFont="1" applyFill="1" applyBorder="1" applyAlignment="1" applyProtection="1">
      <alignment horizontal="center" vertical="center"/>
    </xf>
    <xf numFmtId="3" fontId="3" fillId="2" borderId="41" xfId="0" applyNumberFormat="1" applyFont="1" applyFill="1" applyBorder="1" applyAlignment="1" applyProtection="1">
      <alignment horizontal="right" vertical="center"/>
    </xf>
    <xf numFmtId="3" fontId="3" fillId="2" borderId="13" xfId="0" applyNumberFormat="1" applyFont="1" applyFill="1" applyBorder="1" applyAlignment="1" applyProtection="1">
      <alignment horizontal="right" vertical="center"/>
    </xf>
    <xf numFmtId="0" fontId="8" fillId="2" borderId="25" xfId="0" applyFont="1" applyFill="1" applyBorder="1" applyAlignment="1" applyProtection="1">
      <alignment horizontal="centerContinuous" vertical="center"/>
    </xf>
    <xf numFmtId="0" fontId="8" fillId="2" borderId="3" xfId="0" applyFont="1" applyFill="1" applyBorder="1" applyAlignment="1" applyProtection="1">
      <alignment horizontal="centerContinuous" vertical="center"/>
    </xf>
    <xf numFmtId="1" fontId="14" fillId="2" borderId="46" xfId="0" applyNumberFormat="1" applyFont="1" applyFill="1" applyBorder="1" applyAlignment="1" applyProtection="1">
      <alignment horizontal="center" vertical="center"/>
    </xf>
    <xf numFmtId="3" fontId="14" fillId="2" borderId="48" xfId="0" applyNumberFormat="1" applyFont="1" applyFill="1" applyBorder="1" applyAlignment="1" applyProtection="1">
      <alignment horizontal="center" vertical="center" wrapText="1"/>
    </xf>
    <xf numFmtId="0" fontId="17" fillId="2" borderId="67" xfId="0" applyFont="1" applyFill="1" applyBorder="1" applyAlignment="1" applyProtection="1">
      <alignment horizontal="centerContinuous" vertical="center"/>
    </xf>
    <xf numFmtId="3" fontId="17" fillId="2" borderId="24" xfId="0" applyNumberFormat="1" applyFont="1" applyFill="1" applyBorder="1" applyAlignment="1" applyProtection="1">
      <alignment horizontal="centerContinuous"/>
    </xf>
    <xf numFmtId="0" fontId="17" fillId="2" borderId="5" xfId="0" applyFont="1" applyFill="1" applyBorder="1" applyAlignment="1" applyProtection="1">
      <alignment horizontal="centerContinuous" vertical="center"/>
    </xf>
    <xf numFmtId="0" fontId="17" fillId="2" borderId="8" xfId="0"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3" fontId="1" fillId="2" borderId="59" xfId="0" applyNumberFormat="1" applyFont="1" applyFill="1" applyBorder="1" applyAlignment="1" applyProtection="1">
      <alignment horizontal="centerContinuous" vertical="center"/>
    </xf>
    <xf numFmtId="3" fontId="1" fillId="0" borderId="0" xfId="0" applyNumberFormat="1" applyFont="1" applyFill="1" applyProtection="1"/>
    <xf numFmtId="3" fontId="14" fillId="0" borderId="24" xfId="0" applyNumberFormat="1" applyFont="1" applyFill="1" applyBorder="1" applyAlignment="1" applyProtection="1">
      <alignment horizontal="center" vertical="center"/>
    </xf>
    <xf numFmtId="3" fontId="4" fillId="0" borderId="40" xfId="0" applyNumberFormat="1" applyFont="1" applyFill="1" applyBorder="1" applyAlignment="1" applyProtection="1">
      <alignment vertical="center"/>
    </xf>
    <xf numFmtId="3" fontId="15" fillId="2" borderId="3" xfId="0" applyNumberFormat="1" applyFont="1" applyFill="1" applyBorder="1" applyAlignment="1" applyProtection="1">
      <alignment horizontal="centerContinuous"/>
    </xf>
    <xf numFmtId="3" fontId="17" fillId="0" borderId="50" xfId="0" applyNumberFormat="1" applyFont="1" applyFill="1" applyBorder="1" applyAlignment="1" applyProtection="1">
      <alignment horizontal="centerContinuous"/>
    </xf>
    <xf numFmtId="0" fontId="17" fillId="0" borderId="74" xfId="0" applyFont="1" applyFill="1" applyBorder="1" applyAlignment="1" applyProtection="1">
      <alignment horizontal="center" vertical="center" wrapText="1"/>
    </xf>
    <xf numFmtId="3" fontId="51" fillId="0" borderId="0" xfId="0" applyNumberFormat="1" applyFont="1" applyFill="1" applyAlignment="1" applyProtection="1">
      <alignment vertical="center"/>
    </xf>
    <xf numFmtId="3" fontId="1" fillId="0" borderId="0" xfId="0" applyNumberFormat="1" applyFont="1" applyFill="1" applyAlignment="1" applyProtection="1">
      <alignment vertical="center"/>
      <protection hidden="1"/>
    </xf>
    <xf numFmtId="0" fontId="1" fillId="0" borderId="26" xfId="0" applyFont="1" applyFill="1" applyBorder="1" applyAlignment="1" applyProtection="1">
      <alignment horizontal="left" wrapText="1"/>
    </xf>
    <xf numFmtId="3" fontId="4" fillId="2" borderId="6" xfId="0" applyNumberFormat="1" applyFont="1" applyFill="1" applyBorder="1" applyAlignment="1" applyProtection="1">
      <alignment horizontal="left" vertical="center" wrapText="1"/>
    </xf>
    <xf numFmtId="3" fontId="4" fillId="2" borderId="6" xfId="0" applyNumberFormat="1" applyFont="1" applyFill="1" applyBorder="1" applyAlignment="1" applyProtection="1">
      <alignment horizontal="left" vertical="justify" wrapText="1"/>
    </xf>
    <xf numFmtId="3" fontId="18" fillId="0" borderId="26" xfId="0" applyNumberFormat="1" applyFont="1" applyFill="1" applyBorder="1" applyAlignment="1" applyProtection="1">
      <alignment vertical="center"/>
      <protection hidden="1"/>
    </xf>
    <xf numFmtId="3" fontId="17" fillId="0" borderId="16" xfId="0" applyNumberFormat="1" applyFont="1" applyFill="1" applyBorder="1" applyAlignment="1" applyProtection="1">
      <alignment vertical="center"/>
      <protection hidden="1"/>
    </xf>
    <xf numFmtId="3" fontId="17" fillId="0" borderId="17" xfId="0" applyNumberFormat="1" applyFont="1" applyFill="1" applyBorder="1" applyAlignment="1" applyProtection="1">
      <alignment vertical="center"/>
      <protection hidden="1"/>
    </xf>
    <xf numFmtId="0" fontId="32" fillId="6" borderId="36" xfId="0" applyFont="1" applyFill="1" applyBorder="1" applyAlignment="1" applyProtection="1">
      <alignment horizontal="center" vertical="center" wrapText="1"/>
      <protection hidden="1"/>
    </xf>
    <xf numFmtId="3" fontId="17" fillId="6" borderId="4" xfId="0" applyNumberFormat="1" applyFont="1" applyFill="1" applyBorder="1" applyAlignment="1" applyProtection="1">
      <alignment vertical="center"/>
      <protection hidden="1"/>
    </xf>
    <xf numFmtId="3" fontId="18" fillId="0" borderId="9" xfId="0" applyNumberFormat="1" applyFont="1" applyFill="1" applyBorder="1" applyAlignment="1" applyProtection="1">
      <alignment vertical="center"/>
      <protection hidden="1"/>
    </xf>
    <xf numFmtId="3" fontId="17" fillId="0" borderId="18" xfId="0" applyNumberFormat="1" applyFont="1" applyFill="1" applyBorder="1" applyAlignment="1" applyProtection="1">
      <alignment vertical="center"/>
      <protection hidden="1"/>
    </xf>
    <xf numFmtId="3" fontId="17" fillId="0" borderId="21" xfId="0" applyNumberFormat="1" applyFont="1" applyFill="1" applyBorder="1" applyAlignment="1" applyProtection="1">
      <alignment horizontal="right" vertical="center"/>
      <protection hidden="1"/>
    </xf>
    <xf numFmtId="3" fontId="17" fillId="0" borderId="23" xfId="0" applyNumberFormat="1" applyFont="1" applyFill="1" applyBorder="1" applyAlignment="1" applyProtection="1">
      <alignment horizontal="right" vertical="center"/>
      <protection hidden="1"/>
    </xf>
    <xf numFmtId="3" fontId="17" fillId="0" borderId="52" xfId="0" applyNumberFormat="1" applyFont="1" applyFill="1" applyBorder="1" applyAlignment="1" applyProtection="1">
      <alignment horizontal="right" vertical="center"/>
      <protection hidden="1"/>
    </xf>
    <xf numFmtId="3" fontId="17" fillId="0" borderId="31"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protection hidden="1"/>
    </xf>
    <xf numFmtId="3" fontId="17" fillId="0" borderId="52" xfId="0" applyNumberFormat="1" applyFont="1" applyFill="1" applyBorder="1" applyAlignment="1" applyProtection="1">
      <alignment vertical="center"/>
      <protection hidden="1"/>
    </xf>
    <xf numFmtId="3" fontId="17" fillId="0" borderId="32" xfId="0" applyNumberFormat="1" applyFont="1" applyFill="1" applyBorder="1" applyAlignment="1" applyProtection="1">
      <alignment vertical="center"/>
      <protection hidden="1"/>
    </xf>
    <xf numFmtId="3" fontId="18" fillId="0" borderId="32" xfId="0" applyNumberFormat="1" applyFont="1" applyFill="1" applyBorder="1" applyAlignment="1" applyProtection="1">
      <alignment vertical="center"/>
      <protection hidden="1"/>
    </xf>
    <xf numFmtId="3" fontId="17" fillId="0" borderId="33" xfId="0" applyNumberFormat="1" applyFont="1" applyFill="1" applyBorder="1" applyAlignment="1" applyProtection="1">
      <alignment vertical="center"/>
      <protection hidden="1"/>
    </xf>
    <xf numFmtId="3" fontId="8" fillId="0" borderId="25" xfId="0" applyNumberFormat="1" applyFont="1" applyFill="1" applyBorder="1" applyAlignment="1" applyProtection="1">
      <alignment vertical="center" wrapText="1"/>
      <protection hidden="1"/>
    </xf>
    <xf numFmtId="3" fontId="17" fillId="0" borderId="23" xfId="0" applyNumberFormat="1" applyFont="1" applyFill="1" applyBorder="1" applyAlignment="1" applyProtection="1">
      <alignment vertical="center"/>
      <protection hidden="1"/>
    </xf>
    <xf numFmtId="3" fontId="17" fillId="0" borderId="24" xfId="0" applyNumberFormat="1" applyFont="1" applyFill="1" applyBorder="1" applyAlignment="1" applyProtection="1">
      <alignment vertical="center"/>
      <protection hidden="1"/>
    </xf>
    <xf numFmtId="3" fontId="17" fillId="0" borderId="26" xfId="0" applyNumberFormat="1" applyFont="1" applyFill="1" applyBorder="1" applyAlignment="1" applyProtection="1">
      <alignment vertical="center"/>
      <protection hidden="1"/>
    </xf>
    <xf numFmtId="3" fontId="17" fillId="0" borderId="5" xfId="0" applyNumberFormat="1" applyFont="1" applyFill="1" applyBorder="1" applyAlignment="1" applyProtection="1">
      <alignment vertical="center"/>
      <protection hidden="1"/>
    </xf>
    <xf numFmtId="3" fontId="17" fillId="0" borderId="8" xfId="0" applyNumberFormat="1" applyFont="1" applyFill="1" applyBorder="1" applyAlignment="1" applyProtection="1">
      <alignment vertical="center"/>
      <protection hidden="1"/>
    </xf>
    <xf numFmtId="3" fontId="17" fillId="0" borderId="9" xfId="0" applyNumberFormat="1" applyFont="1" applyFill="1" applyBorder="1" applyAlignment="1" applyProtection="1">
      <alignment vertical="center"/>
      <protection hidden="1"/>
    </xf>
    <xf numFmtId="0" fontId="6" fillId="6" borderId="32" xfId="0" applyFont="1" applyFill="1" applyBorder="1" applyAlignment="1" applyProtection="1">
      <alignment horizontal="left" vertical="center" wrapText="1"/>
      <protection hidden="1"/>
    </xf>
    <xf numFmtId="0" fontId="53" fillId="6" borderId="51" xfId="0" applyFont="1" applyFill="1" applyBorder="1" applyAlignment="1" applyProtection="1">
      <alignment vertical="center" wrapText="1"/>
      <protection hidden="1"/>
    </xf>
    <xf numFmtId="3" fontId="18" fillId="6" borderId="46" xfId="0" applyNumberFormat="1" applyFont="1" applyFill="1" applyBorder="1" applyAlignment="1" applyProtection="1">
      <alignment vertical="center"/>
      <protection hidden="1"/>
    </xf>
    <xf numFmtId="3" fontId="18" fillId="6" borderId="54" xfId="0" applyNumberFormat="1" applyFont="1" applyFill="1" applyBorder="1" applyAlignment="1" applyProtection="1">
      <alignment vertical="center"/>
      <protection hidden="1"/>
    </xf>
    <xf numFmtId="3" fontId="18" fillId="6" borderId="28" xfId="0" applyNumberFormat="1" applyFont="1" applyFill="1" applyBorder="1" applyAlignment="1" applyProtection="1">
      <alignment vertical="center"/>
      <protection hidden="1"/>
    </xf>
    <xf numFmtId="3" fontId="18" fillId="6" borderId="36" xfId="0" applyNumberFormat="1" applyFont="1" applyFill="1" applyBorder="1" applyAlignment="1" applyProtection="1">
      <alignment vertical="center"/>
      <protection hidden="1"/>
    </xf>
    <xf numFmtId="3" fontId="18" fillId="6" borderId="51" xfId="0" applyNumberFormat="1" applyFont="1" applyFill="1" applyBorder="1" applyAlignment="1" applyProtection="1">
      <alignment vertical="center"/>
      <protection hidden="1"/>
    </xf>
    <xf numFmtId="3" fontId="18" fillId="0" borderId="32" xfId="0" applyNumberFormat="1" applyFont="1" applyFill="1" applyBorder="1" applyAlignment="1" applyProtection="1">
      <alignment horizontal="right" vertical="center"/>
      <protection hidden="1"/>
    </xf>
    <xf numFmtId="3" fontId="18" fillId="0" borderId="16" xfId="0" applyNumberFormat="1" applyFont="1" applyFill="1" applyBorder="1" applyAlignment="1" applyProtection="1">
      <alignment horizontal="right" vertical="center" wrapText="1"/>
      <protection hidden="1"/>
    </xf>
    <xf numFmtId="3" fontId="18" fillId="0" borderId="17" xfId="0" applyNumberFormat="1" applyFont="1" applyFill="1" applyBorder="1" applyAlignment="1" applyProtection="1">
      <alignment horizontal="right" vertical="center" wrapText="1"/>
      <protection hidden="1"/>
    </xf>
    <xf numFmtId="3" fontId="17" fillId="0" borderId="5" xfId="0" applyNumberFormat="1" applyFont="1" applyFill="1" applyBorder="1" applyAlignment="1" applyProtection="1">
      <alignment horizontal="right" vertical="center" wrapText="1"/>
      <protection hidden="1"/>
    </xf>
    <xf numFmtId="3" fontId="17" fillId="0" borderId="8" xfId="0" applyNumberFormat="1" applyFont="1" applyFill="1" applyBorder="1" applyAlignment="1" applyProtection="1">
      <alignment horizontal="right" vertical="center" wrapText="1"/>
      <protection hidden="1"/>
    </xf>
    <xf numFmtId="0" fontId="17" fillId="6" borderId="25" xfId="0" applyFont="1" applyFill="1" applyBorder="1" applyAlignment="1" applyProtection="1">
      <alignment vertical="center" wrapText="1"/>
      <protection hidden="1"/>
    </xf>
    <xf numFmtId="0" fontId="17" fillId="6" borderId="81" xfId="0" applyFont="1" applyFill="1" applyBorder="1" applyAlignment="1" applyProtection="1">
      <alignment vertical="center" wrapText="1"/>
      <protection hidden="1"/>
    </xf>
    <xf numFmtId="0" fontId="17" fillId="6" borderId="26" xfId="0" applyFont="1" applyFill="1" applyBorder="1" applyAlignment="1" applyProtection="1">
      <alignment vertical="center" wrapText="1"/>
      <protection hidden="1"/>
    </xf>
    <xf numFmtId="0" fontId="17" fillId="6" borderId="57" xfId="0" applyFont="1" applyFill="1" applyBorder="1" applyAlignment="1" applyProtection="1">
      <alignment vertical="center" wrapText="1"/>
      <protection hidden="1"/>
    </xf>
    <xf numFmtId="0" fontId="34" fillId="6" borderId="46" xfId="0" applyFont="1" applyFill="1" applyBorder="1" applyAlignment="1" applyProtection="1">
      <alignment vertical="center" wrapText="1"/>
      <protection hidden="1"/>
    </xf>
    <xf numFmtId="0" fontId="27" fillId="6" borderId="46" xfId="0" applyFont="1" applyFill="1" applyBorder="1" applyAlignment="1" applyProtection="1">
      <alignment vertical="center" wrapText="1"/>
      <protection hidden="1"/>
    </xf>
    <xf numFmtId="3" fontId="17" fillId="0" borderId="8" xfId="0" applyNumberFormat="1" applyFont="1" applyFill="1" applyBorder="1" applyAlignment="1" applyProtection="1">
      <alignment horizontal="right" vertical="center"/>
      <protection hidden="1"/>
    </xf>
    <xf numFmtId="3" fontId="17" fillId="0" borderId="32" xfId="0" applyNumberFormat="1" applyFont="1" applyFill="1" applyBorder="1" applyAlignment="1" applyProtection="1">
      <alignment horizontal="right" vertical="center" wrapText="1"/>
      <protection hidden="1"/>
    </xf>
    <xf numFmtId="3" fontId="18" fillId="0" borderId="32" xfId="0" applyNumberFormat="1" applyFont="1" applyFill="1" applyBorder="1" applyAlignment="1" applyProtection="1">
      <alignment horizontal="right" vertical="center" wrapText="1"/>
      <protection hidden="1"/>
    </xf>
    <xf numFmtId="3" fontId="17" fillId="0" borderId="53" xfId="0" applyNumberFormat="1" applyFont="1" applyFill="1" applyBorder="1" applyAlignment="1" applyProtection="1">
      <alignment horizontal="right" vertical="center" wrapText="1"/>
      <protection hidden="1"/>
    </xf>
    <xf numFmtId="3" fontId="17" fillId="6" borderId="64" xfId="0" applyNumberFormat="1" applyFont="1" applyFill="1" applyBorder="1" applyAlignment="1" applyProtection="1">
      <alignment horizontal="right" vertical="center"/>
      <protection hidden="1"/>
    </xf>
    <xf numFmtId="3" fontId="17" fillId="6" borderId="54" xfId="0" applyNumberFormat="1" applyFont="1" applyFill="1" applyBorder="1" applyAlignment="1" applyProtection="1">
      <alignment horizontal="right" vertical="center"/>
      <protection hidden="1"/>
    </xf>
    <xf numFmtId="3" fontId="17" fillId="6" borderId="29" xfId="0" applyNumberFormat="1" applyFont="1" applyFill="1" applyBorder="1" applyAlignment="1" applyProtection="1">
      <alignment horizontal="right" vertical="center"/>
      <protection hidden="1"/>
    </xf>
    <xf numFmtId="3" fontId="17" fillId="6" borderId="73" xfId="0" applyNumberFormat="1" applyFont="1" applyFill="1" applyBorder="1" applyAlignment="1" applyProtection="1">
      <alignment horizontal="right" vertical="center"/>
      <protection hidden="1"/>
    </xf>
    <xf numFmtId="0" fontId="31" fillId="6" borderId="14" xfId="0" applyFont="1" applyFill="1" applyBorder="1" applyAlignment="1" applyProtection="1">
      <alignment horizontal="centerContinuous" vertical="center" wrapText="1"/>
      <protection hidden="1"/>
    </xf>
    <xf numFmtId="3" fontId="17" fillId="0" borderId="33" xfId="0" applyNumberFormat="1" applyFont="1" applyFill="1" applyBorder="1" applyAlignment="1" applyProtection="1">
      <alignment horizontal="right" vertical="center" wrapText="1"/>
      <protection hidden="1"/>
    </xf>
    <xf numFmtId="0" fontId="26" fillId="6" borderId="35" xfId="0" applyFont="1" applyFill="1" applyBorder="1" applyAlignment="1" applyProtection="1">
      <alignment horizontal="center" vertical="center" wrapText="1"/>
      <protection hidden="1"/>
    </xf>
    <xf numFmtId="0" fontId="26" fillId="6" borderId="28" xfId="0" applyFont="1" applyFill="1" applyBorder="1" applyAlignment="1" applyProtection="1">
      <alignment horizontal="center" vertical="center" wrapText="1"/>
      <protection hidden="1"/>
    </xf>
    <xf numFmtId="0" fontId="26" fillId="6" borderId="36" xfId="0" applyFont="1" applyFill="1" applyBorder="1" applyAlignment="1" applyProtection="1">
      <alignment horizontal="center" vertical="center" wrapText="1"/>
      <protection hidden="1"/>
    </xf>
    <xf numFmtId="3" fontId="18" fillId="0" borderId="33" xfId="0" applyNumberFormat="1" applyFont="1" applyFill="1" applyBorder="1" applyAlignment="1" applyProtection="1">
      <alignment horizontal="right" vertical="center"/>
      <protection hidden="1"/>
    </xf>
    <xf numFmtId="3" fontId="17" fillId="0" borderId="24" xfId="0" applyNumberFormat="1" applyFont="1" applyFill="1" applyBorder="1" applyAlignment="1" applyProtection="1">
      <alignment horizontal="right" vertical="center"/>
      <protection hidden="1"/>
    </xf>
    <xf numFmtId="3" fontId="17" fillId="0" borderId="5"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protection hidden="1"/>
    </xf>
    <xf numFmtId="3" fontId="17" fillId="0" borderId="9" xfId="0" applyNumberFormat="1" applyFont="1" applyFill="1" applyBorder="1" applyAlignment="1" applyProtection="1">
      <alignment horizontal="right" vertical="center" wrapText="1"/>
      <protection hidden="1"/>
    </xf>
    <xf numFmtId="3" fontId="18" fillId="0" borderId="9" xfId="0" applyNumberFormat="1" applyFont="1" applyFill="1" applyBorder="1" applyAlignment="1" applyProtection="1">
      <alignment horizontal="right" vertical="center" wrapText="1"/>
      <protection hidden="1"/>
    </xf>
    <xf numFmtId="3" fontId="18" fillId="0" borderId="18" xfId="0" applyNumberFormat="1" applyFont="1" applyFill="1" applyBorder="1" applyAlignment="1" applyProtection="1">
      <alignment horizontal="right" vertical="center" wrapText="1"/>
      <protection hidden="1"/>
    </xf>
    <xf numFmtId="0" fontId="0" fillId="0" borderId="0" xfId="0" applyFill="1" applyProtection="1">
      <protection hidden="1"/>
    </xf>
    <xf numFmtId="0" fontId="0" fillId="2" borderId="0" xfId="0" applyFill="1" applyProtection="1">
      <protection hidden="1"/>
    </xf>
    <xf numFmtId="0" fontId="0" fillId="0" borderId="0" xfId="0" applyProtection="1">
      <protection hidden="1"/>
    </xf>
    <xf numFmtId="0" fontId="6" fillId="0" borderId="0" xfId="0" applyFont="1" applyFill="1" applyProtection="1">
      <protection hidden="1"/>
    </xf>
    <xf numFmtId="0" fontId="22" fillId="2" borderId="0" xfId="0" applyFont="1" applyFill="1" applyProtection="1">
      <protection hidden="1"/>
    </xf>
    <xf numFmtId="0" fontId="6" fillId="2" borderId="0" xfId="0" applyFont="1" applyFill="1" applyProtection="1">
      <protection hidden="1"/>
    </xf>
    <xf numFmtId="0" fontId="6" fillId="0" borderId="0" xfId="0" applyFont="1" applyProtection="1">
      <protection hidden="1"/>
    </xf>
    <xf numFmtId="0" fontId="38" fillId="2" borderId="0" xfId="0" applyFont="1" applyFill="1" applyAlignment="1" applyProtection="1">
      <alignment vertical="center"/>
      <protection hidden="1"/>
    </xf>
    <xf numFmtId="0" fontId="25" fillId="5" borderId="0" xfId="0" applyFont="1" applyFill="1" applyBorder="1" applyAlignment="1" applyProtection="1">
      <alignment horizontal="right" vertical="center"/>
      <protection hidden="1"/>
    </xf>
    <xf numFmtId="0" fontId="21" fillId="0" borderId="0" xfId="0" applyFont="1" applyFill="1" applyBorder="1" applyProtection="1">
      <protection hidden="1"/>
    </xf>
    <xf numFmtId="0" fontId="19" fillId="2" borderId="12" xfId="0" applyFont="1" applyFill="1" applyBorder="1" applyAlignment="1" applyProtection="1">
      <alignment wrapText="1"/>
      <protection hidden="1"/>
    </xf>
    <xf numFmtId="0" fontId="21" fillId="0" borderId="0" xfId="0" applyFont="1" applyFill="1" applyProtection="1">
      <protection hidden="1"/>
    </xf>
    <xf numFmtId="0" fontId="21" fillId="0" borderId="0" xfId="0" applyFont="1" applyFill="1" applyAlignment="1" applyProtection="1">
      <alignment vertical="center"/>
      <protection hidden="1"/>
    </xf>
    <xf numFmtId="0" fontId="0" fillId="0" borderId="0" xfId="0" applyAlignment="1" applyProtection="1">
      <alignment vertical="center"/>
      <protection hidden="1"/>
    </xf>
    <xf numFmtId="0" fontId="21"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7" fillId="0" borderId="0" xfId="0" applyFont="1" applyFill="1" applyAlignment="1" applyProtection="1">
      <alignment vertical="center"/>
      <protection hidden="1"/>
    </xf>
    <xf numFmtId="0" fontId="7" fillId="0" borderId="0" xfId="0" applyFont="1" applyAlignment="1" applyProtection="1">
      <alignment vertical="center"/>
      <protection hidden="1"/>
    </xf>
    <xf numFmtId="0" fontId="54" fillId="0" borderId="0" xfId="0" applyFont="1" applyFill="1" applyAlignment="1" applyProtection="1">
      <alignment vertical="center"/>
      <protection hidden="1"/>
    </xf>
    <xf numFmtId="3" fontId="14" fillId="2" borderId="24" xfId="0" applyNumberFormat="1" applyFont="1" applyFill="1" applyBorder="1" applyAlignment="1" applyProtection="1">
      <alignment horizontal="center" vertical="center"/>
    </xf>
    <xf numFmtId="3" fontId="15" fillId="2" borderId="0" xfId="0" applyNumberFormat="1" applyFont="1" applyFill="1" applyBorder="1" applyAlignment="1" applyProtection="1">
      <alignment vertical="center"/>
    </xf>
    <xf numFmtId="1" fontId="18" fillId="2" borderId="26" xfId="0" applyNumberFormat="1" applyFont="1" applyFill="1" applyBorder="1" applyAlignment="1" applyProtection="1">
      <alignment horizontal="center" vertical="center"/>
    </xf>
    <xf numFmtId="1" fontId="18" fillId="2" borderId="57" xfId="0" applyNumberFormat="1" applyFont="1" applyFill="1" applyBorder="1" applyAlignment="1" applyProtection="1">
      <alignment horizontal="center" vertical="center"/>
    </xf>
    <xf numFmtId="3" fontId="14" fillId="2" borderId="19" xfId="0" applyNumberFormat="1" applyFont="1" applyFill="1" applyBorder="1" applyAlignment="1" applyProtection="1">
      <alignment horizontal="center" vertical="center" wrapText="1"/>
    </xf>
    <xf numFmtId="3" fontId="15" fillId="2" borderId="1" xfId="0" applyNumberFormat="1" applyFont="1" applyFill="1" applyBorder="1" applyAlignment="1" applyProtection="1">
      <alignment vertical="center"/>
    </xf>
    <xf numFmtId="3" fontId="15" fillId="2" borderId="23" xfId="0" applyNumberFormat="1" applyFont="1" applyFill="1" applyBorder="1" applyAlignment="1" applyProtection="1">
      <alignment vertical="center"/>
    </xf>
    <xf numFmtId="3" fontId="15" fillId="2" borderId="24" xfId="0" applyNumberFormat="1" applyFont="1" applyFill="1" applyBorder="1" applyAlignment="1" applyProtection="1">
      <alignment vertical="center"/>
    </xf>
    <xf numFmtId="3" fontId="15" fillId="2" borderId="62" xfId="0" applyNumberFormat="1" applyFont="1" applyFill="1" applyBorder="1" applyAlignment="1" applyProtection="1">
      <alignment vertical="center"/>
    </xf>
    <xf numFmtId="3" fontId="55" fillId="2" borderId="52" xfId="0" applyNumberFormat="1" applyFont="1" applyFill="1" applyBorder="1" applyAlignment="1" applyProtection="1">
      <alignment horizontal="left" vertical="center" wrapText="1"/>
    </xf>
    <xf numFmtId="3" fontId="12" fillId="2" borderId="32" xfId="0" applyNumberFormat="1" applyFont="1" applyFill="1" applyBorder="1" applyAlignment="1" applyProtection="1">
      <alignment horizontal="left" vertical="center" wrapText="1"/>
    </xf>
    <xf numFmtId="3" fontId="12" fillId="0" borderId="32" xfId="0" applyNumberFormat="1" applyFont="1" applyFill="1" applyBorder="1" applyAlignment="1" applyProtection="1">
      <alignment horizontal="left" vertical="center" wrapText="1"/>
    </xf>
    <xf numFmtId="3" fontId="18" fillId="0" borderId="5" xfId="0" applyNumberFormat="1" applyFont="1" applyFill="1" applyBorder="1" applyProtection="1"/>
    <xf numFmtId="3" fontId="7" fillId="0" borderId="26" xfId="0" applyNumberFormat="1" applyFont="1" applyFill="1" applyBorder="1" applyAlignment="1" applyProtection="1">
      <alignment vertical="center" wrapText="1"/>
    </xf>
    <xf numFmtId="3" fontId="15" fillId="0" borderId="35" xfId="0" applyNumberFormat="1" applyFont="1" applyFill="1" applyBorder="1" applyAlignment="1" applyProtection="1">
      <alignment horizontal="right" vertical="center"/>
    </xf>
    <xf numFmtId="3" fontId="15" fillId="0" borderId="54" xfId="0" applyNumberFormat="1" applyFont="1" applyFill="1" applyBorder="1" applyAlignment="1" applyProtection="1">
      <alignment horizontal="right" vertical="center"/>
    </xf>
    <xf numFmtId="3" fontId="15" fillId="0" borderId="47" xfId="0" applyNumberFormat="1" applyFont="1" applyFill="1" applyBorder="1" applyAlignment="1" applyProtection="1">
      <alignment horizontal="right" vertical="center"/>
    </xf>
    <xf numFmtId="3" fontId="4" fillId="0" borderId="32" xfId="0" applyNumberFormat="1" applyFont="1" applyFill="1" applyBorder="1" applyAlignment="1" applyProtection="1">
      <alignment horizontal="left" vertical="center" wrapText="1"/>
    </xf>
    <xf numFmtId="3" fontId="4" fillId="2" borderId="32" xfId="0" applyNumberFormat="1" applyFont="1" applyFill="1" applyBorder="1" applyAlignment="1" applyProtection="1">
      <alignment horizontal="left" vertical="center" wrapText="1"/>
    </xf>
    <xf numFmtId="3" fontId="4" fillId="2" borderId="33" xfId="0" applyNumberFormat="1" applyFont="1" applyFill="1" applyBorder="1" applyAlignment="1" applyProtection="1">
      <alignment horizontal="left" vertical="center" wrapText="1"/>
    </xf>
    <xf numFmtId="0" fontId="4" fillId="0" borderId="0" xfId="2" applyAlignment="1">
      <alignment horizontal="left" vertical="center" wrapText="1" indent="2"/>
    </xf>
    <xf numFmtId="0" fontId="0" fillId="0" borderId="0" xfId="0" applyAlignment="1">
      <alignment horizontal="left" vertical="center" wrapText="1" indent="2"/>
    </xf>
    <xf numFmtId="0" fontId="21" fillId="0" borderId="0" xfId="0" applyFont="1" applyFill="1" applyAlignment="1" applyProtection="1">
      <alignment horizontal="left" vertical="center" wrapText="1"/>
      <protection hidden="1"/>
    </xf>
    <xf numFmtId="0" fontId="4" fillId="0" borderId="0" xfId="2" applyAlignment="1">
      <alignment horizontal="left" vertical="center" wrapText="1"/>
    </xf>
    <xf numFmtId="0" fontId="0" fillId="0" borderId="0" xfId="0" applyAlignment="1">
      <alignment horizontal="left" vertical="center" wrapText="1"/>
    </xf>
    <xf numFmtId="0" fontId="3" fillId="0" borderId="0" xfId="0" applyFont="1" applyAlignment="1" applyProtection="1">
      <alignment horizontal="left" vertical="center" wrapText="1"/>
    </xf>
    <xf numFmtId="3" fontId="50" fillId="2" borderId="35" xfId="0" applyNumberFormat="1" applyFont="1" applyFill="1" applyBorder="1" applyAlignment="1" applyProtection="1">
      <alignment vertical="center" wrapText="1"/>
    </xf>
    <xf numFmtId="3" fontId="28" fillId="2" borderId="20" xfId="0" applyNumberFormat="1" applyFont="1" applyFill="1" applyBorder="1" applyAlignment="1" applyProtection="1">
      <alignment vertical="center" wrapText="1"/>
    </xf>
    <xf numFmtId="3" fontId="30" fillId="2" borderId="25" xfId="0" applyNumberFormat="1" applyFont="1" applyFill="1" applyBorder="1" applyAlignment="1" applyProtection="1">
      <alignment vertical="center" wrapText="1"/>
    </xf>
    <xf numFmtId="3" fontId="1" fillId="2" borderId="26" xfId="0" applyNumberFormat="1" applyFont="1" applyFill="1" applyBorder="1" applyAlignment="1" applyProtection="1">
      <alignment horizontal="left" vertical="center" wrapText="1"/>
    </xf>
    <xf numFmtId="3" fontId="1" fillId="2" borderId="19" xfId="0" applyNumberFormat="1" applyFont="1" applyFill="1" applyBorder="1" applyAlignment="1" applyProtection="1">
      <alignment horizontal="left" vertical="justify" wrapText="1"/>
    </xf>
    <xf numFmtId="3" fontId="30" fillId="2" borderId="51" xfId="0" applyNumberFormat="1" applyFont="1" applyFill="1" applyBorder="1" applyAlignment="1" applyProtection="1">
      <alignment vertical="center" wrapText="1"/>
    </xf>
    <xf numFmtId="3" fontId="15" fillId="2" borderId="20" xfId="0" applyNumberFormat="1" applyFont="1" applyFill="1" applyBorder="1" applyAlignment="1" applyProtection="1">
      <alignment horizontal="left" vertical="center" wrapText="1"/>
    </xf>
    <xf numFmtId="3" fontId="14" fillId="2" borderId="51" xfId="0" applyNumberFormat="1" applyFont="1" applyFill="1" applyBorder="1" applyAlignment="1" applyProtection="1">
      <alignment vertical="center" wrapText="1"/>
    </xf>
    <xf numFmtId="3" fontId="15" fillId="2" borderId="81" xfId="0" applyNumberFormat="1" applyFont="1" applyFill="1" applyBorder="1" applyAlignment="1" applyProtection="1">
      <alignment horizontal="left" vertical="center" wrapText="1"/>
    </xf>
    <xf numFmtId="3" fontId="14" fillId="2" borderId="81" xfId="0" applyNumberFormat="1" applyFont="1" applyFill="1" applyBorder="1" applyAlignment="1" applyProtection="1">
      <alignment vertical="center" wrapText="1"/>
    </xf>
    <xf numFmtId="3" fontId="7" fillId="2" borderId="26" xfId="0" applyNumberFormat="1" applyFont="1" applyFill="1" applyBorder="1" applyAlignment="1" applyProtection="1">
      <alignment vertical="center" wrapText="1"/>
    </xf>
    <xf numFmtId="3" fontId="4" fillId="2" borderId="26" xfId="0" applyNumberFormat="1" applyFont="1" applyFill="1" applyBorder="1" applyAlignment="1" applyProtection="1">
      <alignment horizontal="left" vertical="center" wrapText="1"/>
    </xf>
    <xf numFmtId="3" fontId="4" fillId="2" borderId="26" xfId="0" applyNumberFormat="1" applyFont="1" applyFill="1" applyBorder="1" applyAlignment="1" applyProtection="1">
      <alignment vertical="center" wrapText="1"/>
    </xf>
    <xf numFmtId="3" fontId="4" fillId="0" borderId="26" xfId="0" applyNumberFormat="1" applyFont="1" applyFill="1" applyBorder="1" applyAlignment="1" applyProtection="1">
      <alignment vertical="center" wrapText="1"/>
      <protection hidden="1"/>
    </xf>
    <xf numFmtId="3" fontId="7" fillId="2" borderId="26" xfId="0" applyNumberFormat="1" applyFont="1" applyFill="1" applyBorder="1" applyAlignment="1" applyProtection="1">
      <alignment vertical="center" wrapText="1"/>
      <protection locked="0"/>
    </xf>
    <xf numFmtId="3" fontId="4" fillId="2" borderId="27" xfId="0" applyNumberFormat="1" applyFont="1" applyFill="1" applyBorder="1" applyAlignment="1" applyProtection="1">
      <alignment horizontal="left" vertical="center" wrapText="1"/>
    </xf>
    <xf numFmtId="3" fontId="1" fillId="2" borderId="20" xfId="0" applyNumberFormat="1" applyFont="1" applyFill="1" applyBorder="1" applyAlignment="1" applyProtection="1">
      <alignment horizontal="left" vertical="center" wrapText="1"/>
    </xf>
    <xf numFmtId="3" fontId="14" fillId="2" borderId="52" xfId="0" applyNumberFormat="1" applyFont="1" applyFill="1" applyBorder="1" applyAlignment="1" applyProtection="1">
      <alignment horizontal="left" vertical="center" wrapText="1"/>
    </xf>
    <xf numFmtId="3" fontId="15" fillId="2" borderId="46" xfId="0" applyNumberFormat="1" applyFont="1" applyFill="1" applyBorder="1" applyAlignment="1" applyProtection="1">
      <alignment horizontal="left" vertical="center" wrapText="1"/>
    </xf>
    <xf numFmtId="3" fontId="18" fillId="2" borderId="33" xfId="0" applyNumberFormat="1" applyFont="1" applyFill="1" applyBorder="1" applyAlignment="1" applyProtection="1">
      <alignment horizontal="left" vertical="center" wrapText="1"/>
    </xf>
    <xf numFmtId="3" fontId="4" fillId="2" borderId="33" xfId="0" applyNumberFormat="1" applyFont="1" applyFill="1" applyBorder="1" applyAlignment="1" applyProtection="1">
      <alignment horizontal="left" vertical="center" wrapText="1"/>
      <protection locked="0"/>
    </xf>
    <xf numFmtId="3" fontId="15" fillId="2" borderId="19" xfId="0" applyNumberFormat="1" applyFont="1" applyFill="1" applyBorder="1" applyAlignment="1" applyProtection="1">
      <alignment horizontal="left" vertical="center" wrapText="1"/>
    </xf>
    <xf numFmtId="3" fontId="15" fillId="0" borderId="20" xfId="0" applyNumberFormat="1" applyFont="1" applyFill="1" applyBorder="1" applyAlignment="1" applyProtection="1">
      <alignment horizontal="left" vertical="center" wrapText="1"/>
    </xf>
    <xf numFmtId="3" fontId="15" fillId="2" borderId="41" xfId="0" applyNumberFormat="1" applyFont="1" applyFill="1" applyBorder="1" applyAlignment="1" applyProtection="1">
      <alignment horizontal="left" vertical="center" wrapText="1"/>
    </xf>
    <xf numFmtId="3" fontId="15" fillId="2" borderId="0" xfId="0" applyNumberFormat="1" applyFont="1" applyFill="1" applyBorder="1" applyAlignment="1" applyProtection="1">
      <alignment horizontal="left" vertical="center" wrapText="1"/>
    </xf>
    <xf numFmtId="3" fontId="1" fillId="2" borderId="0" xfId="0" applyNumberFormat="1" applyFont="1" applyFill="1" applyAlignment="1" applyProtection="1">
      <alignment vertical="center" wrapText="1"/>
    </xf>
    <xf numFmtId="3" fontId="1" fillId="2" borderId="0" xfId="0" applyNumberFormat="1" applyFont="1" applyFill="1" applyBorder="1" applyAlignment="1" applyProtection="1">
      <alignment horizontal="left" vertical="center" wrapText="1"/>
    </xf>
    <xf numFmtId="3" fontId="1" fillId="2" borderId="0" xfId="0" applyNumberFormat="1" applyFont="1" applyFill="1" applyBorder="1" applyAlignment="1" applyProtection="1">
      <alignment horizontal="left" wrapText="1"/>
    </xf>
    <xf numFmtId="1" fontId="7" fillId="2" borderId="5" xfId="0" applyNumberFormat="1" applyFont="1" applyFill="1" applyBorder="1" applyAlignment="1" applyProtection="1">
      <alignment horizontal="left" vertical="center" wrapText="1"/>
    </xf>
    <xf numFmtId="3" fontId="18" fillId="0" borderId="32" xfId="0" applyNumberFormat="1" applyFont="1" applyFill="1" applyBorder="1" applyAlignment="1" applyProtection="1">
      <alignment horizontal="left" vertical="center" wrapText="1"/>
    </xf>
    <xf numFmtId="3" fontId="18" fillId="2" borderId="32" xfId="0" applyNumberFormat="1" applyFont="1" applyFill="1" applyBorder="1" applyAlignment="1" applyProtection="1">
      <alignment horizontal="left" vertical="center" wrapText="1"/>
    </xf>
    <xf numFmtId="3" fontId="4" fillId="0" borderId="7" xfId="0" applyNumberFormat="1" applyFont="1" applyFill="1" applyBorder="1" applyAlignment="1" applyProtection="1">
      <alignment vertical="center"/>
    </xf>
    <xf numFmtId="3" fontId="4" fillId="0" borderId="17" xfId="0" applyNumberFormat="1" applyFont="1" applyFill="1" applyBorder="1" applyAlignment="1" applyProtection="1">
      <alignment vertical="center"/>
    </xf>
    <xf numFmtId="1" fontId="17" fillId="2" borderId="19" xfId="0" applyNumberFormat="1" applyFont="1" applyFill="1" applyBorder="1" applyAlignment="1" applyProtection="1">
      <alignment horizontal="center" vertical="center"/>
    </xf>
    <xf numFmtId="1" fontId="17" fillId="2" borderId="20" xfId="0" applyNumberFormat="1" applyFont="1" applyFill="1" applyBorder="1" applyAlignment="1" applyProtection="1">
      <alignment horizontal="center" vertical="center"/>
    </xf>
    <xf numFmtId="0" fontId="24" fillId="5" borderId="0" xfId="0" applyFont="1" applyFill="1" applyBorder="1" applyAlignment="1" applyProtection="1">
      <alignment horizontal="center" vertical="center" wrapText="1"/>
      <protection hidden="1"/>
    </xf>
    <xf numFmtId="3" fontId="1" fillId="0" borderId="7" xfId="0" applyNumberFormat="1" applyFont="1" applyFill="1" applyBorder="1" applyAlignment="1" applyProtection="1">
      <alignment vertical="center"/>
    </xf>
    <xf numFmtId="3" fontId="9" fillId="4" borderId="10" xfId="0" applyNumberFormat="1" applyFont="1" applyFill="1" applyBorder="1" applyAlignment="1" applyProtection="1">
      <alignment vertical="center"/>
    </xf>
    <xf numFmtId="3" fontId="9" fillId="4" borderId="5" xfId="0" applyNumberFormat="1" applyFont="1" applyFill="1" applyBorder="1" applyAlignment="1" applyProtection="1">
      <alignment vertical="center"/>
    </xf>
    <xf numFmtId="3" fontId="6" fillId="2" borderId="19" xfId="0" applyNumberFormat="1" applyFont="1" applyFill="1" applyBorder="1" applyAlignment="1" applyProtection="1">
      <alignment horizontal="center" wrapText="1"/>
    </xf>
    <xf numFmtId="3" fontId="1" fillId="2" borderId="0" xfId="0" applyNumberFormat="1" applyFont="1" applyFill="1" applyAlignment="1" applyProtection="1">
      <alignment wrapText="1"/>
    </xf>
    <xf numFmtId="3" fontId="28" fillId="2" borderId="29" xfId="0" applyNumberFormat="1" applyFont="1" applyFill="1" applyBorder="1" applyAlignment="1" applyProtection="1">
      <alignment vertical="center" wrapText="1"/>
    </xf>
    <xf numFmtId="3" fontId="30" fillId="2" borderId="24" xfId="0" applyNumberFormat="1" applyFont="1" applyFill="1" applyBorder="1" applyAlignment="1" applyProtection="1">
      <alignment vertical="center" wrapText="1"/>
    </xf>
    <xf numFmtId="3" fontId="14" fillId="2" borderId="49" xfId="0" applyNumberFormat="1" applyFont="1" applyFill="1" applyBorder="1" applyAlignment="1" applyProtection="1">
      <alignment horizontal="center" vertical="center" wrapText="1"/>
    </xf>
    <xf numFmtId="3" fontId="14" fillId="2" borderId="68" xfId="0" applyNumberFormat="1" applyFont="1" applyFill="1" applyBorder="1" applyAlignment="1" applyProtection="1">
      <alignment horizontal="left" vertical="center" wrapText="1"/>
    </xf>
    <xf numFmtId="3" fontId="15" fillId="2" borderId="9" xfId="0" applyNumberFormat="1" applyFont="1" applyFill="1" applyBorder="1" applyAlignment="1" applyProtection="1">
      <alignment horizontal="left" vertical="center" wrapText="1"/>
    </xf>
    <xf numFmtId="3" fontId="17" fillId="2" borderId="9" xfId="0" quotePrefix="1" applyNumberFormat="1" applyFont="1" applyFill="1" applyBorder="1" applyAlignment="1" applyProtection="1">
      <alignment horizontal="left" vertical="center" wrapText="1"/>
    </xf>
    <xf numFmtId="3" fontId="4" fillId="2" borderId="9" xfId="0" applyNumberFormat="1" applyFont="1" applyFill="1" applyBorder="1" applyAlignment="1" applyProtection="1">
      <alignment horizontal="left" vertical="center" wrapText="1"/>
    </xf>
    <xf numFmtId="3" fontId="1" fillId="2" borderId="9" xfId="0" applyNumberFormat="1" applyFont="1" applyFill="1" applyBorder="1" applyAlignment="1" applyProtection="1">
      <alignment horizontal="left" vertical="center" wrapText="1"/>
    </xf>
    <xf numFmtId="3" fontId="1" fillId="2" borderId="9" xfId="0" applyNumberFormat="1" applyFont="1" applyFill="1" applyBorder="1" applyAlignment="1" applyProtection="1">
      <alignment horizontal="left" vertical="center" wrapText="1"/>
      <protection locked="0"/>
    </xf>
    <xf numFmtId="3" fontId="4" fillId="2" borderId="9" xfId="0" applyNumberFormat="1" applyFont="1" applyFill="1" applyBorder="1" applyAlignment="1" applyProtection="1">
      <alignment horizontal="left" vertical="center" wrapText="1"/>
      <protection locked="0"/>
    </xf>
    <xf numFmtId="3" fontId="14" fillId="2" borderId="9" xfId="0" applyNumberFormat="1" applyFont="1" applyFill="1" applyBorder="1" applyAlignment="1" applyProtection="1">
      <alignment horizontal="left" vertical="center" wrapText="1"/>
    </xf>
    <xf numFmtId="3" fontId="17" fillId="0" borderId="9" xfId="0" quotePrefix="1" applyNumberFormat="1" applyFont="1" applyFill="1" applyBorder="1" applyAlignment="1" applyProtection="1">
      <alignment horizontal="left" vertical="center" wrapText="1"/>
    </xf>
    <xf numFmtId="3" fontId="4" fillId="2" borderId="18" xfId="0" applyNumberFormat="1" applyFont="1" applyFill="1" applyBorder="1" applyAlignment="1" applyProtection="1">
      <alignment horizontal="left" vertical="center" wrapText="1"/>
    </xf>
    <xf numFmtId="3" fontId="14" fillId="2" borderId="2" xfId="0" applyNumberFormat="1" applyFont="1" applyFill="1" applyBorder="1" applyAlignment="1" applyProtection="1">
      <alignment horizontal="center" vertical="center" wrapText="1"/>
    </xf>
    <xf numFmtId="3" fontId="30" fillId="2" borderId="8" xfId="0" applyNumberFormat="1" applyFont="1" applyFill="1" applyBorder="1" applyAlignment="1" applyProtection="1">
      <alignment vertical="center" wrapText="1"/>
    </xf>
    <xf numFmtId="3" fontId="14" fillId="2" borderId="8" xfId="0" applyNumberFormat="1" applyFont="1" applyFill="1" applyBorder="1" applyAlignment="1" applyProtection="1">
      <alignment horizontal="left" vertical="center" wrapText="1"/>
    </xf>
    <xf numFmtId="3" fontId="17" fillId="2" borderId="8" xfId="0" quotePrefix="1" applyNumberFormat="1" applyFont="1" applyFill="1" applyBorder="1" applyAlignment="1" applyProtection="1">
      <alignment horizontal="left" vertical="center" wrapText="1"/>
    </xf>
    <xf numFmtId="3" fontId="4" fillId="2" borderId="8" xfId="0" applyNumberFormat="1" applyFont="1" applyFill="1" applyBorder="1" applyAlignment="1" applyProtection="1">
      <alignment horizontal="left" vertical="center" wrapText="1"/>
    </xf>
    <xf numFmtId="3" fontId="1" fillId="2" borderId="8" xfId="0" applyNumberFormat="1" applyFont="1" applyFill="1" applyBorder="1" applyAlignment="1" applyProtection="1">
      <alignment horizontal="left" vertical="center" wrapText="1"/>
    </xf>
    <xf numFmtId="3" fontId="14" fillId="2" borderId="0" xfId="0" applyNumberFormat="1" applyFont="1" applyFill="1" applyBorder="1" applyAlignment="1" applyProtection="1">
      <alignment horizontal="center" vertical="center" wrapText="1"/>
    </xf>
    <xf numFmtId="3" fontId="14" fillId="2" borderId="45" xfId="0" applyNumberFormat="1" applyFont="1" applyFill="1" applyBorder="1" applyAlignment="1" applyProtection="1">
      <alignment horizontal="center" vertical="center" wrapText="1"/>
    </xf>
    <xf numFmtId="3" fontId="30" fillId="2" borderId="9" xfId="0" applyNumberFormat="1" applyFont="1" applyFill="1" applyBorder="1" applyAlignment="1" applyProtection="1">
      <alignment vertical="center" wrapText="1"/>
    </xf>
    <xf numFmtId="3" fontId="1" fillId="2" borderId="18" xfId="0" applyNumberFormat="1" applyFont="1" applyFill="1" applyBorder="1" applyAlignment="1" applyProtection="1">
      <alignment horizontal="left" vertical="center" wrapText="1"/>
    </xf>
    <xf numFmtId="1" fontId="4" fillId="2" borderId="0" xfId="0" applyNumberFormat="1" applyFont="1" applyFill="1" applyAlignment="1" applyProtection="1">
      <alignment horizontal="center"/>
    </xf>
    <xf numFmtId="1" fontId="4" fillId="2" borderId="19" xfId="0" applyNumberFormat="1" applyFont="1" applyFill="1" applyBorder="1" applyAlignment="1" applyProtection="1">
      <alignment horizontal="center"/>
    </xf>
    <xf numFmtId="1" fontId="4" fillId="2" borderId="20" xfId="0" applyNumberFormat="1" applyFont="1" applyFill="1" applyBorder="1" applyAlignment="1" applyProtection="1">
      <alignment horizontal="center"/>
    </xf>
    <xf numFmtId="165" fontId="3" fillId="2" borderId="35" xfId="0" applyNumberFormat="1" applyFont="1" applyFill="1" applyBorder="1" applyAlignment="1" applyProtection="1">
      <alignment horizontal="center" vertical="center"/>
    </xf>
    <xf numFmtId="165" fontId="14" fillId="2" borderId="67" xfId="0" applyNumberFormat="1" applyFont="1" applyFill="1" applyBorder="1" applyAlignment="1" applyProtection="1">
      <alignment horizontal="center" vertical="center"/>
    </xf>
    <xf numFmtId="165" fontId="14" fillId="2" borderId="5" xfId="0" applyNumberFormat="1" applyFont="1" applyFill="1" applyBorder="1" applyAlignment="1" applyProtection="1">
      <alignment horizontal="center" vertical="center"/>
    </xf>
    <xf numFmtId="165" fontId="17" fillId="2" borderId="5" xfId="0" applyNumberFormat="1" applyFont="1" applyFill="1" applyBorder="1" applyAlignment="1" applyProtection="1">
      <alignment horizontal="center" vertical="center"/>
    </xf>
    <xf numFmtId="165" fontId="4" fillId="2" borderId="5" xfId="0" applyNumberFormat="1" applyFont="1" applyFill="1" applyBorder="1" applyAlignment="1" applyProtection="1">
      <alignment horizontal="center" vertical="center"/>
    </xf>
    <xf numFmtId="165" fontId="3" fillId="2" borderId="5" xfId="0" applyNumberFormat="1" applyFont="1" applyFill="1" applyBorder="1" applyAlignment="1" applyProtection="1">
      <alignment horizontal="center" vertical="center"/>
    </xf>
    <xf numFmtId="165" fontId="4" fillId="2" borderId="5" xfId="0" applyNumberFormat="1" applyFont="1" applyFill="1" applyBorder="1" applyAlignment="1" applyProtection="1">
      <alignment horizontal="center" vertical="center"/>
      <protection locked="0"/>
    </xf>
    <xf numFmtId="165" fontId="17" fillId="0" borderId="5" xfId="0" applyNumberFormat="1" applyFont="1" applyFill="1" applyBorder="1" applyAlignment="1" applyProtection="1">
      <alignment horizontal="center" vertical="center"/>
    </xf>
    <xf numFmtId="165" fontId="3" fillId="2" borderId="5" xfId="0" applyNumberFormat="1" applyFont="1" applyFill="1" applyBorder="1" applyAlignment="1" applyProtection="1">
      <alignment horizontal="center" vertical="center"/>
      <protection locked="0"/>
    </xf>
    <xf numFmtId="165" fontId="4" fillId="2" borderId="16" xfId="0" applyNumberFormat="1" applyFont="1" applyFill="1" applyBorder="1" applyAlignment="1" applyProtection="1">
      <alignment horizontal="center" vertical="center"/>
    </xf>
    <xf numFmtId="165" fontId="14" fillId="2" borderId="8" xfId="0" applyNumberFormat="1" applyFont="1" applyFill="1" applyBorder="1" applyAlignment="1" applyProtection="1">
      <alignment horizontal="center" vertical="center"/>
    </xf>
    <xf numFmtId="165" fontId="17" fillId="2" borderId="8" xfId="0" applyNumberFormat="1" applyFont="1" applyFill="1" applyBorder="1" applyAlignment="1" applyProtection="1">
      <alignment horizontal="center" vertical="center"/>
    </xf>
    <xf numFmtId="165" fontId="4" fillId="2" borderId="8" xfId="0" applyNumberFormat="1" applyFont="1" applyFill="1" applyBorder="1" applyAlignment="1" applyProtection="1">
      <alignment horizontal="center" vertical="center"/>
    </xf>
    <xf numFmtId="165" fontId="3" fillId="2" borderId="8" xfId="0" applyNumberFormat="1" applyFont="1" applyFill="1" applyBorder="1" applyAlignment="1" applyProtection="1">
      <alignment horizontal="center" vertical="center"/>
    </xf>
    <xf numFmtId="165" fontId="18" fillId="2" borderId="8" xfId="0" applyNumberFormat="1" applyFont="1" applyFill="1" applyBorder="1" applyAlignment="1" applyProtection="1">
      <alignment horizontal="center" vertical="center"/>
    </xf>
    <xf numFmtId="165" fontId="18" fillId="2" borderId="5" xfId="0" applyNumberFormat="1" applyFont="1" applyFill="1" applyBorder="1" applyAlignment="1" applyProtection="1">
      <alignment horizontal="center" vertical="center"/>
    </xf>
    <xf numFmtId="165" fontId="18" fillId="2" borderId="16" xfId="0" applyNumberFormat="1" applyFont="1" applyFill="1" applyBorder="1" applyAlignment="1" applyProtection="1">
      <alignment horizontal="center" vertical="center"/>
    </xf>
    <xf numFmtId="3" fontId="6" fillId="2" borderId="14" xfId="0" applyNumberFormat="1" applyFont="1" applyFill="1" applyBorder="1" applyAlignment="1" applyProtection="1">
      <alignment horizontal="center" wrapText="1"/>
    </xf>
    <xf numFmtId="3" fontId="30" fillId="2" borderId="50" xfId="0" applyNumberFormat="1" applyFont="1" applyFill="1" applyBorder="1" applyAlignment="1" applyProtection="1">
      <alignment vertical="center" wrapText="1"/>
    </xf>
    <xf numFmtId="3" fontId="14" fillId="2" borderId="69" xfId="0" applyNumberFormat="1" applyFont="1" applyFill="1" applyBorder="1" applyAlignment="1" applyProtection="1">
      <alignment horizontal="left" vertical="center" wrapText="1"/>
    </xf>
    <xf numFmtId="3" fontId="15" fillId="2" borderId="11" xfId="0" applyNumberFormat="1" applyFont="1" applyFill="1" applyBorder="1" applyAlignment="1" applyProtection="1">
      <alignment horizontal="left" vertical="center" wrapText="1"/>
    </xf>
    <xf numFmtId="3" fontId="17" fillId="2" borderId="11" xfId="0" quotePrefix="1" applyNumberFormat="1" applyFont="1" applyFill="1" applyBorder="1" applyAlignment="1" applyProtection="1">
      <alignment horizontal="left" vertical="center" wrapText="1"/>
    </xf>
    <xf numFmtId="3" fontId="4" fillId="2" borderId="11" xfId="0" applyNumberFormat="1" applyFont="1" applyFill="1" applyBorder="1" applyAlignment="1" applyProtection="1">
      <alignment horizontal="left" vertical="center" wrapText="1"/>
    </xf>
    <xf numFmtId="3" fontId="1" fillId="2" borderId="11" xfId="0" applyNumberFormat="1" applyFont="1" applyFill="1" applyBorder="1" applyAlignment="1" applyProtection="1">
      <alignment horizontal="left" vertical="center" wrapText="1"/>
    </xf>
    <xf numFmtId="3" fontId="14" fillId="2" borderId="11" xfId="0" applyNumberFormat="1" applyFont="1" applyFill="1" applyBorder="1" applyAlignment="1" applyProtection="1">
      <alignment horizontal="left" vertical="center" wrapText="1"/>
    </xf>
    <xf numFmtId="3" fontId="4" fillId="2" borderId="37" xfId="0" applyNumberFormat="1" applyFont="1" applyFill="1" applyBorder="1" applyAlignment="1" applyProtection="1">
      <alignment horizontal="left" vertical="center" wrapText="1"/>
    </xf>
    <xf numFmtId="165" fontId="14" fillId="2" borderId="5" xfId="0" applyNumberFormat="1" applyFont="1" applyFill="1" applyBorder="1" applyAlignment="1" applyProtection="1">
      <alignment horizontal="left" vertical="center" wrapText="1"/>
    </xf>
    <xf numFmtId="1" fontId="18" fillId="2" borderId="19" xfId="0" applyNumberFormat="1" applyFont="1" applyFill="1" applyBorder="1" applyAlignment="1" applyProtection="1">
      <alignment horizontal="center"/>
    </xf>
    <xf numFmtId="1" fontId="18" fillId="2" borderId="20" xfId="0" applyNumberFormat="1" applyFont="1" applyFill="1" applyBorder="1" applyAlignment="1" applyProtection="1">
      <alignment horizontal="center"/>
    </xf>
    <xf numFmtId="1" fontId="17" fillId="2" borderId="46" xfId="0" applyNumberFormat="1" applyFont="1" applyFill="1" applyBorder="1" applyAlignment="1" applyProtection="1">
      <alignment horizontal="center" vertical="center"/>
    </xf>
    <xf numFmtId="1" fontId="17" fillId="2" borderId="25" xfId="0" applyNumberFormat="1" applyFont="1" applyFill="1" applyBorder="1" applyAlignment="1" applyProtection="1">
      <alignment horizontal="center" vertical="center"/>
    </xf>
    <xf numFmtId="1" fontId="18" fillId="2" borderId="19" xfId="0" applyNumberFormat="1" applyFont="1" applyFill="1" applyBorder="1" applyAlignment="1" applyProtection="1">
      <alignment horizontal="center" vertical="center"/>
    </xf>
    <xf numFmtId="1" fontId="17" fillId="2" borderId="26" xfId="0" applyNumberFormat="1" applyFont="1" applyFill="1" applyBorder="1" applyAlignment="1" applyProtection="1">
      <alignment horizontal="center" vertical="center"/>
    </xf>
    <xf numFmtId="1" fontId="17" fillId="2" borderId="81" xfId="0" applyNumberFormat="1" applyFont="1" applyFill="1" applyBorder="1" applyAlignment="1" applyProtection="1">
      <alignment horizontal="center" vertical="center"/>
    </xf>
    <xf numFmtId="1" fontId="18" fillId="0" borderId="26" xfId="0" applyNumberFormat="1" applyFont="1" applyFill="1" applyBorder="1" applyAlignment="1" applyProtection="1">
      <alignment horizontal="center" vertical="center"/>
      <protection hidden="1"/>
    </xf>
    <xf numFmtId="165" fontId="3" fillId="2" borderId="20" xfId="0" applyNumberFormat="1" applyFont="1" applyFill="1" applyBorder="1" applyAlignment="1" applyProtection="1">
      <alignment horizontal="center" vertical="center"/>
    </xf>
    <xf numFmtId="165" fontId="17" fillId="2" borderId="11" xfId="0" applyNumberFormat="1" applyFont="1" applyFill="1" applyBorder="1" applyAlignment="1" applyProtection="1">
      <alignment horizontal="center" vertical="center"/>
    </xf>
    <xf numFmtId="1" fontId="18" fillId="2" borderId="11" xfId="0" applyNumberFormat="1" applyFont="1" applyFill="1" applyBorder="1" applyAlignment="1" applyProtection="1">
      <alignment horizontal="center" vertical="center"/>
    </xf>
    <xf numFmtId="1" fontId="56" fillId="2" borderId="83" xfId="0" applyNumberFormat="1" applyFont="1" applyFill="1" applyBorder="1" applyAlignment="1" applyProtection="1">
      <alignment horizontal="center" vertical="center"/>
    </xf>
    <xf numFmtId="1" fontId="57" fillId="2" borderId="83" xfId="0" applyNumberFormat="1" applyFont="1" applyFill="1" applyBorder="1" applyAlignment="1" applyProtection="1">
      <alignment horizontal="center" vertical="center"/>
    </xf>
    <xf numFmtId="165" fontId="17" fillId="2" borderId="46" xfId="0" quotePrefix="1" applyNumberFormat="1" applyFont="1" applyFill="1" applyBorder="1" applyAlignment="1" applyProtection="1">
      <alignment horizontal="center" vertical="center"/>
    </xf>
    <xf numFmtId="165" fontId="18" fillId="0" borderId="26" xfId="0" quotePrefix="1" applyNumberFormat="1" applyFont="1" applyFill="1" applyBorder="1" applyAlignment="1" applyProtection="1">
      <alignment horizontal="center" vertical="center"/>
    </xf>
    <xf numFmtId="165" fontId="18" fillId="0" borderId="26" xfId="0" applyNumberFormat="1" applyFont="1" applyFill="1" applyBorder="1" applyAlignment="1" applyProtection="1">
      <alignment horizontal="center" vertical="center"/>
    </xf>
    <xf numFmtId="165" fontId="18" fillId="2" borderId="26" xfId="0" quotePrefix="1" applyNumberFormat="1" applyFont="1" applyFill="1" applyBorder="1" applyAlignment="1" applyProtection="1">
      <alignment horizontal="center" vertical="center"/>
    </xf>
    <xf numFmtId="165" fontId="18" fillId="2" borderId="26" xfId="0" applyNumberFormat="1" applyFont="1" applyFill="1" applyBorder="1" applyAlignment="1" applyProtection="1">
      <alignment horizontal="center" vertical="center"/>
    </xf>
    <xf numFmtId="165" fontId="18" fillId="2" borderId="27" xfId="0" applyNumberFormat="1" applyFont="1" applyFill="1" applyBorder="1" applyAlignment="1" applyProtection="1">
      <alignment horizontal="center" vertical="center"/>
    </xf>
    <xf numFmtId="165" fontId="17" fillId="2" borderId="0" xfId="0" quotePrefix="1" applyNumberFormat="1" applyFont="1" applyFill="1" applyBorder="1" applyAlignment="1" applyProtection="1">
      <alignment horizontal="center" vertical="center"/>
    </xf>
    <xf numFmtId="1" fontId="18" fillId="2" borderId="0" xfId="0" applyNumberFormat="1" applyFont="1" applyFill="1" applyAlignment="1" applyProtection="1">
      <alignment horizontal="center" vertical="center"/>
    </xf>
    <xf numFmtId="1" fontId="18" fillId="2" borderId="0" xfId="0" applyNumberFormat="1" applyFont="1" applyFill="1" applyAlignment="1" applyProtection="1">
      <alignment horizontal="center"/>
    </xf>
    <xf numFmtId="1" fontId="7" fillId="2" borderId="5" xfId="0" applyNumberFormat="1" applyFont="1" applyFill="1" applyBorder="1" applyAlignment="1" applyProtection="1">
      <alignment horizontal="center" vertical="center"/>
    </xf>
    <xf numFmtId="1" fontId="3" fillId="2" borderId="19" xfId="0" applyNumberFormat="1" applyFont="1" applyFill="1" applyBorder="1" applyAlignment="1" applyProtection="1">
      <alignment horizontal="center"/>
    </xf>
    <xf numFmtId="1" fontId="3" fillId="2" borderId="20" xfId="0" applyNumberFormat="1" applyFont="1" applyFill="1" applyBorder="1" applyAlignment="1" applyProtection="1">
      <alignment horizontal="center"/>
    </xf>
    <xf numFmtId="1" fontId="3" fillId="2" borderId="0" xfId="0" applyNumberFormat="1" applyFont="1" applyFill="1" applyAlignment="1" applyProtection="1">
      <alignment horizontal="center" vertical="center"/>
    </xf>
    <xf numFmtId="1" fontId="3" fillId="2" borderId="0" xfId="0" applyNumberFormat="1" applyFont="1" applyFill="1" applyAlignment="1" applyProtection="1">
      <alignment horizontal="center"/>
    </xf>
    <xf numFmtId="0" fontId="22" fillId="2" borderId="0" xfId="0" applyFont="1" applyFill="1" applyAlignment="1" applyProtection="1">
      <alignment wrapText="1"/>
      <protection hidden="1"/>
    </xf>
    <xf numFmtId="0" fontId="21" fillId="0" borderId="0" xfId="0" applyFont="1" applyFill="1" applyBorder="1" applyAlignment="1" applyProtection="1">
      <alignment wrapText="1"/>
      <protection hidden="1"/>
    </xf>
    <xf numFmtId="0" fontId="3" fillId="6" borderId="32" xfId="0" applyFont="1" applyFill="1" applyBorder="1" applyAlignment="1" applyProtection="1">
      <alignment horizontal="left" vertical="center" wrapText="1"/>
      <protection hidden="1"/>
    </xf>
    <xf numFmtId="0" fontId="7" fillId="6" borderId="26" xfId="0" applyFont="1" applyFill="1" applyBorder="1" applyAlignment="1" applyProtection="1">
      <alignment horizontal="left" vertical="center" wrapText="1"/>
      <protection hidden="1"/>
    </xf>
    <xf numFmtId="0" fontId="3" fillId="6" borderId="26" xfId="0" applyFont="1" applyFill="1" applyBorder="1" applyAlignment="1" applyProtection="1">
      <alignment horizontal="left" vertical="center" wrapText="1"/>
      <protection hidden="1"/>
    </xf>
    <xf numFmtId="0" fontId="21" fillId="0" borderId="0" xfId="0" applyFont="1" applyFill="1" applyAlignment="1" applyProtection="1">
      <alignment wrapText="1"/>
      <protection hidden="1"/>
    </xf>
    <xf numFmtId="3" fontId="4" fillId="0" borderId="8" xfId="0" applyNumberFormat="1" applyFont="1" applyFill="1" applyBorder="1" applyAlignment="1" applyProtection="1">
      <alignment horizontal="center" vertical="center" wrapText="1"/>
    </xf>
    <xf numFmtId="3" fontId="0" fillId="0" borderId="8" xfId="0" applyNumberFormat="1" applyFill="1" applyBorder="1" applyAlignment="1" applyProtection="1">
      <alignment horizontal="center" vertical="center" wrapText="1"/>
    </xf>
    <xf numFmtId="0" fontId="37" fillId="2" borderId="0" xfId="0" applyFont="1" applyFill="1" applyAlignment="1" applyProtection="1">
      <protection hidden="1"/>
    </xf>
    <xf numFmtId="3" fontId="12" fillId="2" borderId="32" xfId="0" applyNumberFormat="1" applyFont="1" applyFill="1" applyBorder="1" applyAlignment="1" applyProtection="1">
      <alignment horizontal="left" vertical="center" wrapText="1"/>
      <protection locked="0"/>
    </xf>
    <xf numFmtId="3" fontId="4" fillId="0" borderId="32" xfId="0" applyNumberFormat="1" applyFont="1" applyFill="1" applyBorder="1" applyAlignment="1" applyProtection="1">
      <alignment horizontal="left" vertical="center" wrapText="1"/>
      <protection locked="0"/>
    </xf>
    <xf numFmtId="165" fontId="17" fillId="2" borderId="19" xfId="0" quotePrefix="1" applyNumberFormat="1" applyFont="1" applyFill="1" applyBorder="1" applyAlignment="1" applyProtection="1">
      <alignment horizontal="left" vertical="center"/>
    </xf>
    <xf numFmtId="165" fontId="17" fillId="0" borderId="20" xfId="0" quotePrefix="1" applyNumberFormat="1" applyFont="1" applyFill="1" applyBorder="1" applyAlignment="1" applyProtection="1">
      <alignment horizontal="left" vertical="center"/>
    </xf>
    <xf numFmtId="165" fontId="17" fillId="2" borderId="41" xfId="0" quotePrefix="1" applyNumberFormat="1" applyFont="1" applyFill="1" applyBorder="1" applyAlignment="1" applyProtection="1">
      <alignment horizontal="left" vertical="center"/>
    </xf>
    <xf numFmtId="165" fontId="17" fillId="2" borderId="46" xfId="0" quotePrefix="1" applyNumberFormat="1" applyFont="1" applyFill="1" applyBorder="1" applyAlignment="1" applyProtection="1">
      <alignment horizontal="left" vertical="center"/>
    </xf>
    <xf numFmtId="165" fontId="17" fillId="2" borderId="19" xfId="0" quotePrefix="1" applyNumberFormat="1" applyFont="1" applyFill="1" applyBorder="1" applyAlignment="1" applyProtection="1">
      <alignment vertical="center"/>
    </xf>
    <xf numFmtId="3" fontId="15" fillId="2" borderId="19" xfId="0" applyNumberFormat="1" applyFont="1" applyFill="1" applyBorder="1" applyAlignment="1" applyProtection="1">
      <alignment vertical="center" wrapText="1"/>
    </xf>
    <xf numFmtId="165" fontId="17" fillId="2" borderId="46" xfId="0" quotePrefix="1" applyNumberFormat="1" applyFont="1" applyFill="1" applyBorder="1" applyAlignment="1" applyProtection="1">
      <alignment vertical="center"/>
    </xf>
    <xf numFmtId="3" fontId="15" fillId="2" borderId="46" xfId="0" applyNumberFormat="1" applyFont="1" applyFill="1" applyBorder="1" applyAlignment="1" applyProtection="1">
      <alignment vertical="center" wrapText="1"/>
    </xf>
    <xf numFmtId="165" fontId="17" fillId="0" borderId="20" xfId="0" quotePrefix="1" applyNumberFormat="1" applyFont="1" applyFill="1" applyBorder="1" applyAlignment="1" applyProtection="1">
      <alignment vertical="center"/>
    </xf>
    <xf numFmtId="3" fontId="15" fillId="0" borderId="20" xfId="0" applyNumberFormat="1" applyFont="1" applyFill="1" applyBorder="1" applyAlignment="1" applyProtection="1">
      <alignment vertical="center" wrapText="1"/>
    </xf>
    <xf numFmtId="165" fontId="17" fillId="2" borderId="41" xfId="0" quotePrefix="1" applyNumberFormat="1" applyFont="1" applyFill="1" applyBorder="1" applyAlignment="1" applyProtection="1">
      <alignment vertical="center"/>
    </xf>
    <xf numFmtId="3" fontId="15" fillId="2" borderId="41" xfId="0" applyNumberFormat="1" applyFont="1" applyFill="1" applyBorder="1" applyAlignment="1" applyProtection="1">
      <alignment vertical="center" wrapText="1"/>
    </xf>
    <xf numFmtId="3" fontId="9" fillId="4" borderId="16" xfId="0" applyNumberFormat="1" applyFont="1" applyFill="1" applyBorder="1" applyAlignment="1" applyProtection="1">
      <alignment vertical="center"/>
    </xf>
    <xf numFmtId="3" fontId="9" fillId="4" borderId="39" xfId="0" applyNumberFormat="1" applyFont="1" applyFill="1" applyBorder="1" applyAlignment="1" applyProtection="1">
      <alignment vertical="center"/>
    </xf>
    <xf numFmtId="3" fontId="9" fillId="2" borderId="56" xfId="0" applyNumberFormat="1" applyFont="1" applyFill="1" applyBorder="1" applyAlignment="1" applyProtection="1">
      <alignment vertical="center"/>
    </xf>
    <xf numFmtId="3" fontId="9" fillId="2" borderId="66" xfId="0" applyNumberFormat="1" applyFont="1" applyFill="1" applyBorder="1" applyAlignment="1" applyProtection="1">
      <alignment vertical="center"/>
    </xf>
    <xf numFmtId="165" fontId="17" fillId="2" borderId="16" xfId="0" quotePrefix="1" applyNumberFormat="1" applyFont="1" applyFill="1" applyBorder="1" applyAlignment="1" applyProtection="1">
      <alignment horizontal="left" vertical="center"/>
    </xf>
    <xf numFmtId="3" fontId="15" fillId="2" borderId="17" xfId="0" applyNumberFormat="1" applyFont="1" applyFill="1" applyBorder="1" applyAlignment="1" applyProtection="1">
      <alignment horizontal="left" vertical="center" wrapText="1"/>
    </xf>
    <xf numFmtId="3" fontId="9" fillId="2" borderId="30" xfId="0" applyNumberFormat="1" applyFont="1" applyFill="1" applyBorder="1" applyAlignment="1" applyProtection="1">
      <alignment vertical="center"/>
    </xf>
    <xf numFmtId="165" fontId="28" fillId="2" borderId="55" xfId="0" applyNumberFormat="1" applyFont="1" applyFill="1" applyBorder="1" applyAlignment="1" applyProtection="1">
      <alignment horizontal="center" vertical="center"/>
    </xf>
    <xf numFmtId="3" fontId="30" fillId="2" borderId="66" xfId="0" applyNumberFormat="1" applyFont="1" applyFill="1" applyBorder="1" applyAlignment="1" applyProtection="1">
      <alignment vertical="center" wrapText="1"/>
    </xf>
    <xf numFmtId="3" fontId="9" fillId="2" borderId="1" xfId="0" applyNumberFormat="1" applyFont="1" applyFill="1" applyBorder="1" applyAlignment="1" applyProtection="1">
      <alignment horizontal="right" vertical="center"/>
    </xf>
    <xf numFmtId="3" fontId="9" fillId="2" borderId="48" xfId="0" applyNumberFormat="1" applyFont="1" applyFill="1" applyBorder="1" applyAlignment="1" applyProtection="1">
      <alignment vertical="center"/>
    </xf>
    <xf numFmtId="3" fontId="9" fillId="2" borderId="47" xfId="0" applyNumberFormat="1" applyFont="1" applyFill="1" applyBorder="1" applyAlignment="1" applyProtection="1">
      <alignment vertical="center"/>
    </xf>
    <xf numFmtId="3" fontId="3" fillId="0" borderId="9" xfId="0" applyNumberFormat="1" applyFont="1" applyFill="1" applyBorder="1" applyAlignment="1" applyProtection="1">
      <alignment horizontal="right" vertical="center"/>
    </xf>
    <xf numFmtId="3" fontId="1" fillId="2" borderId="20" xfId="0" applyNumberFormat="1" applyFont="1" applyFill="1" applyBorder="1" applyAlignment="1" applyProtection="1">
      <alignment vertical="center"/>
    </xf>
    <xf numFmtId="3" fontId="4" fillId="2" borderId="20" xfId="0" applyNumberFormat="1" applyFont="1" applyFill="1" applyBorder="1" applyAlignment="1" applyProtection="1">
      <alignment horizontal="center" vertical="center"/>
    </xf>
    <xf numFmtId="3" fontId="1" fillId="2" borderId="20" xfId="0" applyNumberFormat="1" applyFont="1" applyFill="1" applyBorder="1" applyAlignment="1" applyProtection="1">
      <alignment horizontal="center" vertical="center"/>
    </xf>
    <xf numFmtId="3" fontId="1" fillId="2" borderId="21" xfId="0" applyNumberFormat="1" applyFont="1" applyFill="1" applyBorder="1" applyAlignment="1" applyProtection="1">
      <alignment horizontal="left" vertical="center"/>
    </xf>
    <xf numFmtId="3" fontId="1" fillId="2" borderId="56" xfId="0" applyNumberFormat="1" applyFont="1" applyFill="1" applyBorder="1" applyAlignment="1" applyProtection="1">
      <alignment vertical="center"/>
    </xf>
    <xf numFmtId="3" fontId="4" fillId="2" borderId="5" xfId="0" applyNumberFormat="1" applyFont="1" applyFill="1" applyBorder="1" applyAlignment="1" applyProtection="1">
      <alignment horizontal="left" vertical="center"/>
    </xf>
    <xf numFmtId="3" fontId="1" fillId="2" borderId="44" xfId="0" applyNumberFormat="1" applyFont="1" applyFill="1" applyBorder="1" applyAlignment="1" applyProtection="1">
      <alignment vertical="center"/>
    </xf>
    <xf numFmtId="3" fontId="4" fillId="2" borderId="44" xfId="0" applyNumberFormat="1" applyFont="1" applyFill="1" applyBorder="1" applyAlignment="1" applyProtection="1">
      <alignment horizontal="left" vertical="center"/>
    </xf>
    <xf numFmtId="3" fontId="4" fillId="2" borderId="16" xfId="0" applyNumberFormat="1" applyFont="1" applyFill="1" applyBorder="1" applyAlignment="1" applyProtection="1">
      <alignment horizontal="left" vertical="center"/>
    </xf>
    <xf numFmtId="3" fontId="9" fillId="2" borderId="14" xfId="0" applyNumberFormat="1" applyFont="1" applyFill="1" applyBorder="1" applyAlignment="1" applyProtection="1">
      <alignment vertical="center"/>
    </xf>
    <xf numFmtId="3" fontId="9" fillId="2" borderId="42" xfId="0" applyNumberFormat="1" applyFont="1" applyFill="1" applyBorder="1" applyAlignment="1" applyProtection="1">
      <alignment vertical="center"/>
    </xf>
    <xf numFmtId="3" fontId="9" fillId="2" borderId="17" xfId="0" applyNumberFormat="1" applyFont="1" applyFill="1" applyBorder="1" applyAlignment="1" applyProtection="1">
      <alignment vertical="center"/>
    </xf>
    <xf numFmtId="3" fontId="9" fillId="2" borderId="18" xfId="0" applyNumberFormat="1" applyFont="1" applyFill="1" applyBorder="1" applyAlignment="1" applyProtection="1">
      <alignment vertical="center"/>
    </xf>
    <xf numFmtId="165" fontId="17" fillId="2" borderId="55" xfId="0" quotePrefix="1" applyNumberFormat="1" applyFont="1" applyFill="1" applyBorder="1" applyAlignment="1" applyProtection="1">
      <alignment horizontal="left" vertical="center"/>
    </xf>
    <xf numFmtId="3" fontId="15" fillId="2" borderId="56" xfId="0" applyNumberFormat="1" applyFont="1" applyFill="1" applyBorder="1" applyAlignment="1" applyProtection="1">
      <alignment horizontal="left" vertical="center" wrapText="1"/>
    </xf>
    <xf numFmtId="165" fontId="17" fillId="0" borderId="67" xfId="0" quotePrefix="1" applyNumberFormat="1" applyFont="1" applyFill="1" applyBorder="1" applyAlignment="1" applyProtection="1">
      <alignment horizontal="left" vertical="center"/>
    </xf>
    <xf numFmtId="3" fontId="15" fillId="0" borderId="30" xfId="0" applyNumberFormat="1" applyFont="1" applyFill="1" applyBorder="1" applyAlignment="1" applyProtection="1">
      <alignment horizontal="left" vertical="center" wrapText="1"/>
    </xf>
    <xf numFmtId="165" fontId="30" fillId="2" borderId="46" xfId="0" applyNumberFormat="1" applyFont="1" applyFill="1" applyBorder="1" applyAlignment="1" applyProtection="1">
      <alignment vertical="center"/>
    </xf>
    <xf numFmtId="165" fontId="30" fillId="2" borderId="48" xfId="0" applyNumberFormat="1" applyFont="1" applyFill="1" applyBorder="1" applyAlignment="1" applyProtection="1">
      <alignment vertical="center"/>
    </xf>
    <xf numFmtId="165" fontId="7" fillId="2" borderId="5" xfId="0" applyNumberFormat="1" applyFont="1" applyFill="1" applyBorder="1" applyAlignment="1" applyProtection="1">
      <alignment horizontal="center" vertical="center"/>
    </xf>
    <xf numFmtId="3" fontId="7" fillId="2" borderId="9" xfId="0" applyNumberFormat="1" applyFont="1" applyFill="1" applyBorder="1" applyAlignment="1" applyProtection="1">
      <alignment horizontal="left" vertical="center" wrapText="1"/>
    </xf>
    <xf numFmtId="3" fontId="9" fillId="0" borderId="10" xfId="0" applyNumberFormat="1" applyFont="1" applyFill="1" applyBorder="1" applyAlignment="1" applyProtection="1">
      <alignment vertical="center"/>
      <protection locked="0"/>
    </xf>
    <xf numFmtId="165" fontId="4" fillId="2" borderId="26" xfId="0" applyNumberFormat="1" applyFont="1" applyFill="1" applyBorder="1" applyAlignment="1" applyProtection="1">
      <alignment horizontal="center" vertical="center"/>
    </xf>
    <xf numFmtId="3" fontId="4" fillId="2" borderId="45" xfId="0" applyNumberFormat="1" applyFont="1" applyFill="1" applyBorder="1" applyAlignment="1" applyProtection="1">
      <alignment horizontal="left" vertical="center" wrapText="1"/>
    </xf>
    <xf numFmtId="3" fontId="3" fillId="2" borderId="45" xfId="0" applyNumberFormat="1" applyFont="1" applyFill="1" applyBorder="1" applyAlignment="1" applyProtection="1">
      <alignment horizontal="right" vertical="center"/>
    </xf>
    <xf numFmtId="3" fontId="9" fillId="4" borderId="45" xfId="0" applyNumberFormat="1" applyFont="1" applyFill="1" applyBorder="1" applyAlignment="1" applyProtection="1">
      <alignment vertical="center"/>
      <protection locked="0"/>
    </xf>
    <xf numFmtId="3" fontId="9" fillId="4" borderId="26" xfId="0" applyNumberFormat="1" applyFont="1" applyFill="1" applyBorder="1" applyAlignment="1" applyProtection="1">
      <alignment vertical="center"/>
      <protection locked="0"/>
    </xf>
    <xf numFmtId="3" fontId="9" fillId="4" borderId="49" xfId="0" applyNumberFormat="1" applyFont="1" applyFill="1" applyBorder="1" applyAlignment="1" applyProtection="1">
      <alignment vertical="center"/>
      <protection locked="0"/>
    </xf>
    <xf numFmtId="3" fontId="1" fillId="2" borderId="0" xfId="0" applyNumberFormat="1" applyFont="1" applyFill="1" applyAlignment="1" applyProtection="1">
      <alignment vertical="center"/>
      <protection locked="0"/>
    </xf>
    <xf numFmtId="168" fontId="7" fillId="7" borderId="8" xfId="0" applyNumberFormat="1" applyFont="1" applyFill="1" applyBorder="1" applyAlignment="1" applyProtection="1">
      <alignment horizontal="center" vertical="center" wrapText="1"/>
    </xf>
    <xf numFmtId="3" fontId="7" fillId="7" borderId="8" xfId="0" applyNumberFormat="1" applyFont="1" applyFill="1" applyBorder="1" applyAlignment="1" applyProtection="1">
      <alignment horizontal="center" vertical="center" wrapText="1"/>
    </xf>
    <xf numFmtId="0" fontId="58" fillId="0" borderId="0" xfId="0" applyFont="1"/>
    <xf numFmtId="3" fontId="59" fillId="4" borderId="5" xfId="0" applyNumberFormat="1" applyFont="1" applyFill="1" applyBorder="1" applyAlignment="1" applyProtection="1">
      <alignment vertical="center"/>
      <protection locked="0"/>
    </xf>
    <xf numFmtId="3" fontId="9" fillId="8" borderId="5" xfId="0" applyNumberFormat="1" applyFont="1" applyFill="1" applyBorder="1" applyAlignment="1" applyProtection="1">
      <alignment vertical="center"/>
    </xf>
    <xf numFmtId="0" fontId="4" fillId="2" borderId="0" xfId="2" applyFill="1" applyProtection="1">
      <protection hidden="1"/>
    </xf>
    <xf numFmtId="0" fontId="4" fillId="0" borderId="0" xfId="2" applyFill="1" applyProtection="1">
      <protection hidden="1"/>
    </xf>
    <xf numFmtId="0" fontId="4" fillId="6" borderId="19" xfId="2" applyFill="1" applyBorder="1" applyProtection="1">
      <protection hidden="1"/>
    </xf>
    <xf numFmtId="0" fontId="4" fillId="6" borderId="14" xfId="2" applyFill="1" applyBorder="1" applyProtection="1">
      <protection hidden="1"/>
    </xf>
    <xf numFmtId="0" fontId="4" fillId="6" borderId="42" xfId="2" applyFill="1" applyBorder="1" applyProtection="1">
      <protection hidden="1"/>
    </xf>
    <xf numFmtId="0" fontId="4" fillId="6" borderId="20" xfId="2" applyFill="1" applyBorder="1" applyProtection="1">
      <protection hidden="1"/>
    </xf>
    <xf numFmtId="0" fontId="4" fillId="6" borderId="0" xfId="2" applyFill="1" applyBorder="1" applyProtection="1">
      <protection hidden="1"/>
    </xf>
    <xf numFmtId="0" fontId="4" fillId="6" borderId="40" xfId="2" applyFill="1" applyBorder="1" applyProtection="1">
      <protection hidden="1"/>
    </xf>
    <xf numFmtId="0" fontId="1" fillId="6" borderId="0" xfId="2" applyFont="1" applyFill="1" applyBorder="1" applyProtection="1">
      <protection hidden="1"/>
    </xf>
    <xf numFmtId="0" fontId="1" fillId="9" borderId="8" xfId="2" applyFont="1" applyFill="1" applyBorder="1" applyAlignment="1" applyProtection="1">
      <alignment horizontal="center"/>
      <protection hidden="1"/>
    </xf>
    <xf numFmtId="0" fontId="1" fillId="9" borderId="8" xfId="2" applyFont="1" applyFill="1" applyBorder="1" applyProtection="1">
      <protection hidden="1"/>
    </xf>
    <xf numFmtId="169" fontId="1" fillId="0" borderId="8" xfId="2" applyNumberFormat="1" applyFont="1" applyFill="1" applyBorder="1" applyProtection="1">
      <protection hidden="1"/>
    </xf>
    <xf numFmtId="170" fontId="1" fillId="0" borderId="8" xfId="2" applyNumberFormat="1" applyFont="1" applyFill="1" applyBorder="1" applyProtection="1">
      <protection hidden="1"/>
    </xf>
    <xf numFmtId="0" fontId="4" fillId="6" borderId="41" xfId="2" applyFill="1" applyBorder="1" applyProtection="1">
      <protection hidden="1"/>
    </xf>
    <xf numFmtId="0" fontId="4" fillId="6" borderId="12" xfId="2" applyFill="1" applyBorder="1" applyProtection="1">
      <protection hidden="1"/>
    </xf>
    <xf numFmtId="0" fontId="4" fillId="6" borderId="13" xfId="2" applyFill="1" applyBorder="1" applyProtection="1">
      <protection hidden="1"/>
    </xf>
    <xf numFmtId="0" fontId="1" fillId="2" borderId="0" xfId="2" applyFont="1" applyFill="1" applyProtection="1">
      <protection hidden="1"/>
    </xf>
    <xf numFmtId="165" fontId="1" fillId="2" borderId="0" xfId="2" applyNumberFormat="1" applyFont="1" applyFill="1" applyBorder="1" applyAlignment="1" applyProtection="1">
      <alignment horizontal="right" vertical="center"/>
      <protection hidden="1"/>
    </xf>
    <xf numFmtId="0" fontId="4" fillId="10" borderId="0" xfId="2" applyFill="1" applyProtection="1">
      <protection hidden="1"/>
    </xf>
    <xf numFmtId="0" fontId="4" fillId="10" borderId="0" xfId="2" applyFill="1" applyBorder="1" applyProtection="1">
      <protection hidden="1"/>
    </xf>
    <xf numFmtId="164" fontId="1" fillId="0" borderId="8" xfId="4" applyFont="1" applyFill="1" applyBorder="1" applyProtection="1">
      <protection hidden="1"/>
    </xf>
    <xf numFmtId="3" fontId="3" fillId="8" borderId="9" xfId="0" applyNumberFormat="1" applyFont="1" applyFill="1" applyBorder="1" applyAlignment="1" applyProtection="1">
      <alignment horizontal="right" vertical="center"/>
    </xf>
    <xf numFmtId="3" fontId="3" fillId="8" borderId="18" xfId="0" applyNumberFormat="1" applyFont="1" applyFill="1" applyBorder="1" applyAlignment="1" applyProtection="1">
      <alignment horizontal="right" vertical="center"/>
    </xf>
    <xf numFmtId="3" fontId="3" fillId="8" borderId="11" xfId="0" applyNumberFormat="1" applyFont="1" applyFill="1" applyBorder="1" applyAlignment="1" applyProtection="1">
      <alignment horizontal="right" vertical="center"/>
    </xf>
    <xf numFmtId="3" fontId="3" fillId="8" borderId="37" xfId="0" applyNumberFormat="1" applyFont="1" applyFill="1" applyBorder="1" applyAlignment="1" applyProtection="1">
      <alignment horizontal="right" vertical="center"/>
    </xf>
    <xf numFmtId="3" fontId="9" fillId="11" borderId="8" xfId="0" applyNumberFormat="1" applyFont="1" applyFill="1" applyBorder="1" applyAlignment="1" applyProtection="1">
      <alignment vertical="center"/>
    </xf>
    <xf numFmtId="3" fontId="1" fillId="11" borderId="8" xfId="0" applyNumberFormat="1" applyFont="1" applyFill="1" applyBorder="1" applyAlignment="1" applyProtection="1">
      <alignment vertical="center"/>
    </xf>
    <xf numFmtId="3" fontId="1" fillId="12" borderId="8" xfId="0" applyNumberFormat="1" applyFont="1" applyFill="1" applyBorder="1" applyAlignment="1" applyProtection="1">
      <alignment vertical="center"/>
    </xf>
    <xf numFmtId="3" fontId="1" fillId="12" borderId="17" xfId="0" applyNumberFormat="1" applyFont="1" applyFill="1" applyBorder="1" applyAlignment="1" applyProtection="1">
      <alignment vertical="center"/>
    </xf>
    <xf numFmtId="3" fontId="9" fillId="12" borderId="8" xfId="0" applyNumberFormat="1" applyFont="1" applyFill="1" applyBorder="1" applyAlignment="1" applyProtection="1">
      <alignment vertical="center"/>
    </xf>
    <xf numFmtId="3" fontId="9" fillId="8" borderId="9" xfId="0" applyNumberFormat="1" applyFont="1" applyFill="1" applyBorder="1" applyAlignment="1" applyProtection="1">
      <alignment vertical="center"/>
      <protection locked="0"/>
    </xf>
    <xf numFmtId="0" fontId="41" fillId="0" borderId="19" xfId="0" applyFont="1" applyBorder="1" applyAlignment="1" applyProtection="1">
      <alignment horizontal="left" vertical="center" wrapText="1"/>
    </xf>
    <xf numFmtId="0" fontId="41" fillId="0" borderId="14" xfId="0" applyFont="1" applyBorder="1" applyAlignment="1" applyProtection="1">
      <alignment horizontal="left" vertical="center" wrapText="1"/>
    </xf>
    <xf numFmtId="0" fontId="41" fillId="0" borderId="42" xfId="0" applyFont="1" applyBorder="1" applyAlignment="1" applyProtection="1">
      <alignment horizontal="left" vertical="center" wrapText="1"/>
    </xf>
    <xf numFmtId="0" fontId="8" fillId="6" borderId="46" xfId="0" applyFont="1" applyFill="1" applyBorder="1" applyAlignment="1" applyProtection="1">
      <alignment horizontal="center" vertical="center"/>
      <protection locked="0"/>
    </xf>
    <xf numFmtId="0" fontId="8" fillId="6" borderId="48" xfId="0" applyFont="1" applyFill="1" applyBorder="1" applyAlignment="1" applyProtection="1">
      <alignment horizontal="center" vertical="center"/>
      <protection locked="0"/>
    </xf>
    <xf numFmtId="0" fontId="8" fillId="6" borderId="47" xfId="0" applyFont="1" applyFill="1" applyBorder="1" applyAlignment="1" applyProtection="1">
      <alignment horizontal="center" vertical="center"/>
      <protection locked="0"/>
    </xf>
    <xf numFmtId="0" fontId="42" fillId="0" borderId="40" xfId="0" applyFont="1" applyBorder="1" applyAlignment="1" applyProtection="1">
      <alignment horizontal="left" vertical="center" wrapText="1"/>
    </xf>
    <xf numFmtId="0" fontId="3" fillId="0" borderId="20" xfId="0" applyFont="1" applyBorder="1" applyAlignment="1" applyProtection="1">
      <alignment horizontal="justify" vertical="top"/>
    </xf>
    <xf numFmtId="0" fontId="3" fillId="0" borderId="0" xfId="0" applyFont="1" applyBorder="1" applyAlignment="1" applyProtection="1">
      <alignment horizontal="justify" vertical="top"/>
    </xf>
    <xf numFmtId="0" fontId="3" fillId="0" borderId="40" xfId="0" applyFont="1" applyBorder="1" applyAlignment="1" applyProtection="1">
      <alignment horizontal="justify" vertical="top"/>
    </xf>
    <xf numFmtId="0" fontId="19" fillId="0" borderId="19" xfId="0" applyFont="1" applyBorder="1" applyAlignment="1" applyProtection="1">
      <alignment horizontal="center" vertical="center"/>
    </xf>
    <xf numFmtId="0" fontId="19" fillId="0" borderId="14" xfId="0" applyFont="1" applyBorder="1" applyAlignment="1" applyProtection="1">
      <alignment horizontal="center" vertical="center"/>
    </xf>
    <xf numFmtId="0" fontId="19" fillId="0" borderId="42" xfId="0" applyFont="1" applyBorder="1" applyAlignment="1" applyProtection="1">
      <alignment horizontal="center" vertical="center"/>
    </xf>
    <xf numFmtId="0" fontId="19" fillId="0" borderId="20" xfId="0" applyFont="1" applyBorder="1" applyAlignment="1" applyProtection="1">
      <alignment horizontal="center" vertical="center"/>
    </xf>
    <xf numFmtId="0" fontId="19" fillId="0" borderId="0" xfId="0" applyFont="1" applyBorder="1" applyAlignment="1" applyProtection="1">
      <alignment horizontal="center" vertical="center"/>
    </xf>
    <xf numFmtId="0" fontId="19" fillId="0" borderId="40" xfId="0" applyFont="1" applyBorder="1" applyAlignment="1" applyProtection="1">
      <alignment horizontal="center" vertical="center"/>
    </xf>
    <xf numFmtId="0" fontId="19" fillId="0" borderId="41" xfId="0" applyFont="1" applyBorder="1" applyAlignment="1" applyProtection="1">
      <alignment horizontal="center" vertical="center"/>
    </xf>
    <xf numFmtId="0" fontId="19" fillId="0" borderId="12" xfId="0" applyFont="1" applyBorder="1" applyAlignment="1" applyProtection="1">
      <alignment horizontal="center" vertical="center"/>
    </xf>
    <xf numFmtId="0" fontId="19" fillId="0" borderId="13" xfId="0" applyFont="1" applyBorder="1" applyAlignment="1" applyProtection="1">
      <alignment horizontal="center" vertical="center"/>
    </xf>
    <xf numFmtId="0" fontId="19" fillId="0" borderId="19" xfId="0" applyFont="1" applyBorder="1" applyAlignment="1" applyProtection="1">
      <alignment horizontal="center" vertical="center" wrapText="1"/>
    </xf>
    <xf numFmtId="0" fontId="19" fillId="0" borderId="14" xfId="0" applyFont="1" applyBorder="1" applyAlignment="1" applyProtection="1">
      <alignment horizontal="center" vertical="center" wrapText="1"/>
    </xf>
    <xf numFmtId="0" fontId="19" fillId="0" borderId="42"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40" xfId="0" applyFont="1" applyBorder="1" applyAlignment="1" applyProtection="1">
      <alignment horizontal="center" vertical="center" wrapText="1"/>
    </xf>
    <xf numFmtId="0" fontId="19" fillId="0" borderId="41"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4" fillId="0" borderId="41" xfId="0" applyFont="1" applyBorder="1" applyAlignment="1" applyProtection="1">
      <alignment horizontal="center" vertical="justify"/>
    </xf>
    <xf numFmtId="0" fontId="4" fillId="0" borderId="12" xfId="0" applyFont="1" applyBorder="1" applyAlignment="1" applyProtection="1">
      <alignment horizontal="center" vertical="justify"/>
    </xf>
    <xf numFmtId="0" fontId="4" fillId="0" borderId="13" xfId="0" applyFont="1" applyBorder="1" applyAlignment="1" applyProtection="1">
      <alignment horizontal="center" vertical="justify"/>
    </xf>
    <xf numFmtId="0" fontId="3" fillId="0" borderId="20" xfId="0" quotePrefix="1" applyFont="1" applyBorder="1" applyAlignment="1" applyProtection="1">
      <alignment horizontal="justify" vertical="top" wrapText="1"/>
    </xf>
    <xf numFmtId="0" fontId="3" fillId="0" borderId="0" xfId="0" quotePrefix="1" applyFont="1" applyBorder="1" applyAlignment="1" applyProtection="1">
      <alignment horizontal="justify" vertical="top" wrapText="1"/>
    </xf>
    <xf numFmtId="0" fontId="3" fillId="0" borderId="40" xfId="0" quotePrefix="1" applyFont="1" applyBorder="1" applyAlignment="1" applyProtection="1">
      <alignment horizontal="justify" vertical="top" wrapText="1"/>
    </xf>
    <xf numFmtId="0" fontId="3" fillId="0" borderId="19" xfId="0" quotePrefix="1" applyFont="1" applyBorder="1" applyAlignment="1" applyProtection="1">
      <alignment horizontal="left"/>
    </xf>
    <xf numFmtId="0" fontId="3" fillId="0" borderId="14" xfId="0" quotePrefix="1" applyFont="1" applyBorder="1" applyAlignment="1" applyProtection="1">
      <alignment horizontal="left"/>
    </xf>
    <xf numFmtId="0" fontId="3" fillId="0" borderId="42" xfId="0" quotePrefix="1" applyFont="1" applyBorder="1" applyAlignment="1" applyProtection="1">
      <alignment horizontal="left"/>
    </xf>
    <xf numFmtId="0" fontId="4" fillId="0" borderId="20" xfId="0" applyNumberFormat="1" applyFont="1" applyBorder="1" applyAlignment="1" applyProtection="1">
      <alignment horizontal="justify" vertical="top"/>
    </xf>
    <xf numFmtId="0" fontId="4" fillId="0" borderId="0" xfId="0" applyNumberFormat="1" applyFont="1" applyBorder="1" applyAlignment="1" applyProtection="1">
      <alignment horizontal="justify" vertical="top"/>
    </xf>
    <xf numFmtId="0" fontId="4" fillId="0" borderId="40" xfId="0" applyNumberFormat="1" applyFont="1" applyBorder="1" applyAlignment="1" applyProtection="1">
      <alignment horizontal="justify" vertical="top"/>
    </xf>
    <xf numFmtId="0" fontId="5" fillId="0" borderId="0" xfId="0" applyFont="1" applyBorder="1" applyAlignment="1" applyProtection="1">
      <alignment horizontal="center"/>
    </xf>
    <xf numFmtId="0" fontId="4" fillId="0" borderId="20" xfId="0" applyFont="1" applyBorder="1" applyAlignment="1" applyProtection="1">
      <alignment horizontal="justify" vertical="top"/>
    </xf>
    <xf numFmtId="0" fontId="4" fillId="0" borderId="0" xfId="0" applyFont="1" applyBorder="1" applyAlignment="1" applyProtection="1">
      <alignment horizontal="justify" vertical="top"/>
    </xf>
    <xf numFmtId="0" fontId="4" fillId="0" borderId="40" xfId="0" applyFont="1" applyBorder="1" applyAlignment="1" applyProtection="1">
      <alignment horizontal="justify" vertical="top"/>
    </xf>
    <xf numFmtId="0" fontId="52" fillId="0" borderId="20" xfId="0" applyFont="1" applyBorder="1" applyAlignment="1" applyProtection="1">
      <alignment horizontal="justify" vertical="top"/>
    </xf>
    <xf numFmtId="0" fontId="52" fillId="0" borderId="0" xfId="0" applyFont="1" applyBorder="1" applyAlignment="1" applyProtection="1">
      <alignment horizontal="justify" vertical="top"/>
    </xf>
    <xf numFmtId="0" fontId="52" fillId="0" borderId="40" xfId="0" applyFont="1" applyBorder="1" applyAlignment="1" applyProtection="1">
      <alignment horizontal="justify" vertical="top"/>
    </xf>
    <xf numFmtId="165" fontId="30" fillId="2" borderId="19" xfId="0" applyNumberFormat="1" applyFont="1" applyFill="1" applyBorder="1" applyAlignment="1" applyProtection="1">
      <alignment horizontal="center" vertical="center"/>
    </xf>
    <xf numFmtId="165" fontId="30" fillId="2" borderId="14" xfId="0" applyNumberFormat="1" applyFont="1" applyFill="1" applyBorder="1" applyAlignment="1" applyProtection="1">
      <alignment horizontal="center" vertical="center"/>
    </xf>
    <xf numFmtId="3" fontId="30" fillId="2" borderId="0" xfId="0" applyNumberFormat="1" applyFont="1" applyFill="1" applyBorder="1" applyAlignment="1" applyProtection="1">
      <alignment horizontal="center" vertical="center" wrapText="1"/>
    </xf>
    <xf numFmtId="3" fontId="48" fillId="2" borderId="57" xfId="0" applyNumberFormat="1" applyFont="1" applyFill="1" applyBorder="1" applyAlignment="1" applyProtection="1">
      <alignment horizontal="center" vertical="center"/>
    </xf>
    <xf numFmtId="3" fontId="48" fillId="2" borderId="75" xfId="0" applyNumberFormat="1" applyFont="1" applyFill="1" applyBorder="1" applyAlignment="1" applyProtection="1">
      <alignment horizontal="center" vertical="center"/>
    </xf>
    <xf numFmtId="3" fontId="48" fillId="2" borderId="41" xfId="0" applyNumberFormat="1" applyFont="1" applyFill="1" applyBorder="1" applyAlignment="1" applyProtection="1">
      <alignment horizontal="center" vertical="center"/>
    </xf>
    <xf numFmtId="3" fontId="48" fillId="2" borderId="58" xfId="0" applyNumberFormat="1" applyFont="1" applyFill="1" applyBorder="1" applyAlignment="1" applyProtection="1">
      <alignment horizontal="center" vertical="center"/>
    </xf>
    <xf numFmtId="3" fontId="8" fillId="2" borderId="25" xfId="0" applyNumberFormat="1" applyFont="1" applyFill="1" applyBorder="1" applyAlignment="1" applyProtection="1">
      <alignment horizontal="center" vertical="center"/>
    </xf>
    <xf numFmtId="3" fontId="8" fillId="2" borderId="2" xfId="0" applyNumberFormat="1" applyFont="1" applyFill="1" applyBorder="1" applyAlignment="1" applyProtection="1">
      <alignment horizontal="center" vertical="center"/>
    </xf>
    <xf numFmtId="3" fontId="8" fillId="2" borderId="3" xfId="0" applyNumberFormat="1" applyFont="1" applyFill="1" applyBorder="1" applyAlignment="1" applyProtection="1">
      <alignment horizontal="center" vertical="center"/>
    </xf>
    <xf numFmtId="3" fontId="15" fillId="2" borderId="25" xfId="0" applyNumberFormat="1" applyFont="1" applyFill="1" applyBorder="1" applyAlignment="1" applyProtection="1">
      <alignment horizontal="center" vertical="center" wrapText="1"/>
    </xf>
    <xf numFmtId="3" fontId="15" fillId="2" borderId="2" xfId="0" applyNumberFormat="1" applyFont="1" applyFill="1" applyBorder="1" applyAlignment="1" applyProtection="1">
      <alignment horizontal="center" vertical="center" wrapText="1"/>
    </xf>
    <xf numFmtId="3" fontId="15" fillId="2" borderId="3" xfId="0" applyNumberFormat="1" applyFont="1" applyFill="1" applyBorder="1" applyAlignment="1" applyProtection="1">
      <alignment horizontal="center" vertical="center" wrapText="1"/>
    </xf>
    <xf numFmtId="3" fontId="30" fillId="2" borderId="25" xfId="0" applyNumberFormat="1" applyFont="1" applyFill="1" applyBorder="1" applyAlignment="1" applyProtection="1">
      <alignment horizontal="center" vertical="center"/>
    </xf>
    <xf numFmtId="3" fontId="30" fillId="2" borderId="2" xfId="0" applyNumberFormat="1" applyFont="1" applyFill="1" applyBorder="1" applyAlignment="1" applyProtection="1">
      <alignment horizontal="center" vertical="center"/>
    </xf>
    <xf numFmtId="3" fontId="30" fillId="2" borderId="3" xfId="0" applyNumberFormat="1" applyFont="1" applyFill="1" applyBorder="1" applyAlignment="1" applyProtection="1">
      <alignment horizontal="center" vertical="center"/>
    </xf>
    <xf numFmtId="3" fontId="14" fillId="2" borderId="25" xfId="0" applyNumberFormat="1" applyFont="1" applyFill="1" applyBorder="1" applyAlignment="1" applyProtection="1">
      <alignment horizontal="center" vertical="center" wrapText="1"/>
    </xf>
    <xf numFmtId="3" fontId="14" fillId="2" borderId="3" xfId="0" applyNumberFormat="1" applyFont="1" applyFill="1" applyBorder="1" applyAlignment="1" applyProtection="1">
      <alignment horizontal="center" vertical="center" wrapText="1"/>
    </xf>
    <xf numFmtId="3" fontId="28" fillId="2" borderId="0" xfId="0" applyNumberFormat="1" applyFont="1" applyFill="1" applyBorder="1" applyAlignment="1" applyProtection="1">
      <alignment horizontal="right" vertical="center"/>
    </xf>
    <xf numFmtId="3" fontId="28" fillId="2" borderId="12" xfId="0" applyNumberFormat="1" applyFont="1" applyFill="1" applyBorder="1" applyAlignment="1" applyProtection="1">
      <alignment horizontal="right" vertical="center"/>
    </xf>
    <xf numFmtId="3" fontId="14" fillId="2" borderId="66" xfId="0" applyNumberFormat="1" applyFont="1" applyFill="1" applyBorder="1" applyAlignment="1" applyProtection="1">
      <alignment horizontal="center" vertical="center" wrapText="1"/>
    </xf>
    <xf numFmtId="3" fontId="14" fillId="2" borderId="73" xfId="0" applyNumberFormat="1" applyFont="1" applyFill="1" applyBorder="1" applyAlignment="1" applyProtection="1">
      <alignment horizontal="center" vertical="center" wrapText="1"/>
    </xf>
    <xf numFmtId="0" fontId="45" fillId="0" borderId="66" xfId="0" applyFont="1" applyBorder="1" applyAlignment="1">
      <alignment horizontal="center" vertical="center" wrapText="1"/>
    </xf>
    <xf numFmtId="0" fontId="43" fillId="0" borderId="43" xfId="0" applyFont="1" applyBorder="1" applyAlignment="1">
      <alignment horizontal="center" vertical="center" wrapText="1"/>
    </xf>
    <xf numFmtId="0" fontId="43" fillId="0" borderId="73" xfId="0" applyFont="1" applyBorder="1" applyAlignment="1">
      <alignment horizontal="center" vertical="center" wrapText="1"/>
    </xf>
    <xf numFmtId="3" fontId="14" fillId="2" borderId="19" xfId="0" applyNumberFormat="1" applyFont="1" applyFill="1" applyBorder="1" applyAlignment="1" applyProtection="1">
      <alignment horizontal="center" vertical="center"/>
    </xf>
    <xf numFmtId="3" fontId="14" fillId="2" borderId="14" xfId="0" applyNumberFormat="1" applyFont="1" applyFill="1" applyBorder="1" applyAlignment="1" applyProtection="1">
      <alignment horizontal="center" vertical="center"/>
    </xf>
    <xf numFmtId="3" fontId="14" fillId="2" borderId="20" xfId="0" applyNumberFormat="1" applyFont="1" applyFill="1" applyBorder="1" applyAlignment="1" applyProtection="1">
      <alignment horizontal="center" vertical="center"/>
    </xf>
    <xf numFmtId="3" fontId="14" fillId="2" borderId="0" xfId="0" applyNumberFormat="1" applyFont="1" applyFill="1" applyBorder="1" applyAlignment="1" applyProtection="1">
      <alignment horizontal="center" vertical="center"/>
    </xf>
    <xf numFmtId="0" fontId="45" fillId="0" borderId="55" xfId="0" applyFont="1" applyBorder="1" applyAlignment="1">
      <alignment horizontal="center" vertical="center" wrapText="1"/>
    </xf>
    <xf numFmtId="0" fontId="43" fillId="0" borderId="44" xfId="0" applyFont="1" applyBorder="1" applyAlignment="1">
      <alignment horizontal="center" vertical="center" wrapText="1"/>
    </xf>
    <xf numFmtId="0" fontId="43" fillId="0" borderId="63" xfId="0" applyFont="1" applyBorder="1" applyAlignment="1">
      <alignment horizontal="center" vertical="center" wrapText="1"/>
    </xf>
    <xf numFmtId="3" fontId="14" fillId="2" borderId="42" xfId="0" applyNumberFormat="1" applyFont="1" applyFill="1" applyBorder="1" applyAlignment="1" applyProtection="1">
      <alignment horizontal="center" vertical="center"/>
    </xf>
    <xf numFmtId="0" fontId="17" fillId="2" borderId="19" xfId="0" applyFont="1" applyFill="1" applyBorder="1" applyAlignment="1" applyProtection="1">
      <alignment horizontal="center" vertical="center"/>
    </xf>
    <xf numFmtId="0" fontId="17" fillId="2" borderId="20" xfId="0" applyFont="1" applyFill="1" applyBorder="1" applyAlignment="1" applyProtection="1">
      <alignment horizontal="center" vertical="center"/>
    </xf>
    <xf numFmtId="0" fontId="17" fillId="2" borderId="50" xfId="0" applyFont="1" applyFill="1" applyBorder="1" applyAlignment="1" applyProtection="1">
      <alignment horizontal="center" vertical="center"/>
    </xf>
    <xf numFmtId="0" fontId="17" fillId="2" borderId="2"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0" fontId="17" fillId="2" borderId="44" xfId="0" applyFont="1" applyFill="1" applyBorder="1" applyAlignment="1" applyProtection="1">
      <alignment horizontal="center" vertical="center"/>
    </xf>
    <xf numFmtId="0" fontId="17" fillId="2" borderId="63" xfId="0" applyFont="1" applyFill="1" applyBorder="1" applyAlignment="1" applyProtection="1">
      <alignment horizontal="center" vertical="center"/>
    </xf>
    <xf numFmtId="1" fontId="27" fillId="2" borderId="12" xfId="0" applyNumberFormat="1" applyFont="1" applyFill="1" applyBorder="1" applyAlignment="1" applyProtection="1">
      <alignment horizontal="left" vertical="center"/>
    </xf>
    <xf numFmtId="3" fontId="14" fillId="2" borderId="12" xfId="0" applyNumberFormat="1" applyFont="1" applyFill="1" applyBorder="1" applyAlignment="1" applyProtection="1">
      <alignment horizontal="left" vertical="top" wrapText="1"/>
    </xf>
    <xf numFmtId="3" fontId="47" fillId="2" borderId="0" xfId="0" applyNumberFormat="1" applyFont="1" applyFill="1" applyBorder="1" applyAlignment="1" applyProtection="1">
      <alignment horizontal="left" vertical="center" indent="1"/>
    </xf>
    <xf numFmtId="3" fontId="47" fillId="2" borderId="40" xfId="0" applyNumberFormat="1" applyFont="1" applyFill="1" applyBorder="1" applyAlignment="1" applyProtection="1">
      <alignment horizontal="left" vertical="center" indent="1"/>
    </xf>
    <xf numFmtId="3" fontId="47" fillId="2" borderId="12" xfId="0" applyNumberFormat="1" applyFont="1" applyFill="1" applyBorder="1" applyAlignment="1" applyProtection="1">
      <alignment horizontal="left" vertical="center" indent="1"/>
    </xf>
    <xf numFmtId="3" fontId="47" fillId="2" borderId="13" xfId="0" applyNumberFormat="1" applyFont="1" applyFill="1" applyBorder="1" applyAlignment="1" applyProtection="1">
      <alignment horizontal="left" vertical="center" indent="1"/>
    </xf>
    <xf numFmtId="3" fontId="7" fillId="2" borderId="4" xfId="0" applyNumberFormat="1" applyFont="1" applyFill="1" applyBorder="1" applyAlignment="1" applyProtection="1">
      <alignment horizontal="center" vertical="center" wrapText="1"/>
    </xf>
    <xf numFmtId="3" fontId="7" fillId="2" borderId="64" xfId="0" applyNumberFormat="1" applyFont="1" applyFill="1" applyBorder="1" applyAlignment="1" applyProtection="1">
      <alignment horizontal="center" vertical="center" wrapText="1"/>
    </xf>
    <xf numFmtId="3" fontId="48" fillId="2" borderId="34" xfId="0" applyNumberFormat="1" applyFont="1" applyFill="1" applyBorder="1" applyAlignment="1" applyProtection="1">
      <alignment horizontal="center" vertical="center"/>
    </xf>
    <xf numFmtId="3" fontId="48" fillId="2" borderId="73" xfId="0" applyNumberFormat="1" applyFont="1" applyFill="1" applyBorder="1" applyAlignment="1" applyProtection="1">
      <alignment horizontal="center" vertical="center"/>
    </xf>
    <xf numFmtId="3" fontId="28" fillId="2" borderId="14" xfId="0" applyNumberFormat="1" applyFont="1" applyFill="1" applyBorder="1" applyAlignment="1" applyProtection="1">
      <alignment horizontal="right" vertical="center"/>
    </xf>
    <xf numFmtId="3" fontId="14" fillId="2" borderId="25" xfId="0" applyNumberFormat="1" applyFont="1" applyFill="1" applyBorder="1" applyAlignment="1" applyProtection="1">
      <alignment horizontal="center" vertical="center"/>
    </xf>
    <xf numFmtId="3" fontId="14" fillId="2" borderId="62" xfId="0" applyNumberFormat="1" applyFont="1" applyFill="1" applyBorder="1" applyAlignment="1" applyProtection="1">
      <alignment horizontal="center" vertical="center"/>
    </xf>
    <xf numFmtId="1" fontId="17" fillId="2" borderId="19" xfId="0" applyNumberFormat="1" applyFont="1" applyFill="1" applyBorder="1" applyAlignment="1" applyProtection="1">
      <alignment horizontal="center" vertical="center"/>
    </xf>
    <xf numFmtId="1" fontId="17" fillId="2" borderId="20" xfId="0" applyNumberFormat="1" applyFont="1" applyFill="1" applyBorder="1" applyAlignment="1" applyProtection="1">
      <alignment horizontal="center" vertical="center"/>
    </xf>
    <xf numFmtId="3" fontId="14" fillId="2" borderId="1" xfId="0" applyNumberFormat="1" applyFont="1" applyFill="1" applyBorder="1" applyAlignment="1" applyProtection="1">
      <alignment horizontal="center" vertical="center" wrapText="1"/>
    </xf>
    <xf numFmtId="3" fontId="14" fillId="2" borderId="4" xfId="0" applyNumberFormat="1" applyFont="1" applyFill="1" applyBorder="1" applyAlignment="1" applyProtection="1">
      <alignment horizontal="center" vertical="center" wrapText="1"/>
    </xf>
    <xf numFmtId="1" fontId="14" fillId="2" borderId="55" xfId="0" applyNumberFormat="1" applyFont="1" applyFill="1" applyBorder="1" applyAlignment="1" applyProtection="1">
      <alignment horizontal="center" vertical="center" wrapText="1"/>
    </xf>
    <xf numFmtId="1" fontId="14" fillId="2" borderId="63" xfId="0" applyNumberFormat="1" applyFont="1" applyFill="1" applyBorder="1" applyAlignment="1" applyProtection="1">
      <alignment horizontal="center" vertical="center" wrapText="1"/>
    </xf>
    <xf numFmtId="3" fontId="28" fillId="2" borderId="14" xfId="0" applyNumberFormat="1" applyFont="1" applyFill="1" applyBorder="1" applyAlignment="1" applyProtection="1">
      <alignment horizontal="left" vertical="center" indent="5"/>
    </xf>
    <xf numFmtId="3" fontId="4" fillId="2" borderId="50"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xf>
    <xf numFmtId="3" fontId="4" fillId="2" borderId="3" xfId="0" applyNumberFormat="1" applyFont="1" applyFill="1" applyBorder="1" applyAlignment="1" applyProtection="1">
      <alignment horizontal="center" vertical="center"/>
    </xf>
    <xf numFmtId="3" fontId="3" fillId="2" borderId="11" xfId="0" applyNumberFormat="1" applyFont="1" applyFill="1" applyBorder="1" applyAlignment="1" applyProtection="1">
      <alignment horizontal="center"/>
    </xf>
    <xf numFmtId="3" fontId="3" fillId="2" borderId="45" xfId="0" applyNumberFormat="1" applyFont="1" applyFill="1" applyBorder="1" applyAlignment="1" applyProtection="1">
      <alignment horizontal="center"/>
    </xf>
    <xf numFmtId="3" fontId="3" fillId="2" borderId="49" xfId="0" applyNumberFormat="1" applyFont="1" applyFill="1" applyBorder="1" applyAlignment="1" applyProtection="1">
      <alignment horizontal="center"/>
    </xf>
    <xf numFmtId="3" fontId="14" fillId="2" borderId="12" xfId="0" applyNumberFormat="1" applyFont="1" applyFill="1" applyBorder="1" applyAlignment="1" applyProtection="1">
      <alignment horizontal="center"/>
    </xf>
    <xf numFmtId="3" fontId="8" fillId="2" borderId="25" xfId="0" applyNumberFormat="1" applyFont="1" applyFill="1" applyBorder="1" applyAlignment="1" applyProtection="1">
      <alignment horizontal="center" vertical="center" wrapText="1"/>
    </xf>
    <xf numFmtId="3" fontId="8" fillId="2" borderId="2" xfId="0" applyNumberFormat="1" applyFont="1" applyFill="1" applyBorder="1" applyAlignment="1" applyProtection="1">
      <alignment horizontal="center" vertical="center" wrapText="1"/>
    </xf>
    <xf numFmtId="3" fontId="8" fillId="2" borderId="3" xfId="0" applyNumberFormat="1" applyFont="1" applyFill="1" applyBorder="1" applyAlignment="1" applyProtection="1">
      <alignment horizontal="center" vertical="center" wrapText="1"/>
    </xf>
    <xf numFmtId="3" fontId="48" fillId="2" borderId="9" xfId="0" applyNumberFormat="1" applyFont="1" applyFill="1" applyBorder="1" applyAlignment="1" applyProtection="1">
      <alignment horizontal="center" vertical="center"/>
    </xf>
    <xf numFmtId="3" fontId="48" fillId="2" borderId="18" xfId="0" applyNumberFormat="1" applyFont="1" applyFill="1" applyBorder="1" applyAlignment="1" applyProtection="1">
      <alignment horizontal="center" vertical="center"/>
    </xf>
    <xf numFmtId="3" fontId="28" fillId="2" borderId="0" xfId="0" applyNumberFormat="1" applyFont="1" applyFill="1" applyBorder="1" applyAlignment="1" applyProtection="1">
      <alignment horizontal="left" vertical="center" indent="5"/>
    </xf>
    <xf numFmtId="3" fontId="28" fillId="2" borderId="12" xfId="0" applyNumberFormat="1" applyFont="1" applyFill="1" applyBorder="1" applyAlignment="1" applyProtection="1">
      <alignment horizontal="left" vertical="center" indent="5"/>
    </xf>
    <xf numFmtId="3" fontId="47" fillId="2" borderId="0" xfId="0" applyNumberFormat="1" applyFont="1" applyFill="1" applyBorder="1" applyAlignment="1" applyProtection="1">
      <alignment horizontal="left" vertical="center"/>
    </xf>
    <xf numFmtId="3" fontId="47" fillId="2" borderId="40" xfId="0" applyNumberFormat="1" applyFont="1" applyFill="1" applyBorder="1" applyAlignment="1" applyProtection="1">
      <alignment horizontal="left" vertical="center"/>
    </xf>
    <xf numFmtId="3" fontId="47" fillId="2" borderId="12" xfId="0" applyNumberFormat="1" applyFont="1" applyFill="1" applyBorder="1" applyAlignment="1" applyProtection="1">
      <alignment horizontal="left" vertical="center"/>
    </xf>
    <xf numFmtId="3" fontId="47" fillId="2" borderId="13" xfId="0" applyNumberFormat="1" applyFont="1" applyFill="1" applyBorder="1" applyAlignment="1" applyProtection="1">
      <alignment horizontal="left" vertical="center"/>
    </xf>
    <xf numFmtId="3" fontId="48" fillId="2" borderId="10" xfId="0" applyNumberFormat="1" applyFont="1" applyFill="1" applyBorder="1" applyAlignment="1" applyProtection="1">
      <alignment horizontal="center" vertical="center"/>
    </xf>
    <xf numFmtId="3" fontId="48" fillId="2" borderId="8" xfId="0" applyNumberFormat="1" applyFont="1" applyFill="1" applyBorder="1" applyAlignment="1" applyProtection="1">
      <alignment horizontal="center" vertical="center"/>
    </xf>
    <xf numFmtId="3" fontId="48" fillId="2" borderId="39" xfId="0" applyNumberFormat="1" applyFont="1" applyFill="1" applyBorder="1" applyAlignment="1" applyProtection="1">
      <alignment horizontal="center" vertical="center"/>
    </xf>
    <xf numFmtId="3" fontId="48" fillId="2" borderId="17" xfId="0" applyNumberFormat="1" applyFont="1" applyFill="1" applyBorder="1" applyAlignment="1" applyProtection="1">
      <alignment horizontal="center" vertical="center"/>
    </xf>
    <xf numFmtId="3" fontId="14" fillId="2" borderId="23" xfId="0" applyNumberFormat="1" applyFont="1" applyFill="1" applyBorder="1" applyAlignment="1" applyProtection="1">
      <alignment horizontal="center" vertical="center"/>
    </xf>
    <xf numFmtId="3" fontId="47" fillId="2" borderId="14" xfId="0" applyNumberFormat="1" applyFont="1" applyFill="1" applyBorder="1" applyAlignment="1" applyProtection="1">
      <alignment horizontal="left" vertical="center"/>
    </xf>
    <xf numFmtId="3" fontId="47" fillId="2" borderId="42" xfId="0" applyNumberFormat="1" applyFont="1" applyFill="1" applyBorder="1" applyAlignment="1" applyProtection="1">
      <alignment horizontal="left" vertical="center"/>
    </xf>
    <xf numFmtId="1" fontId="14" fillId="2" borderId="21" xfId="0" applyNumberFormat="1" applyFont="1" applyFill="1" applyBorder="1" applyAlignment="1" applyProtection="1">
      <alignment horizontal="center" vertical="center" wrapText="1"/>
    </xf>
    <xf numFmtId="1" fontId="14" fillId="2" borderId="16" xfId="0" applyNumberFormat="1" applyFont="1" applyFill="1" applyBorder="1" applyAlignment="1" applyProtection="1">
      <alignment horizontal="center" vertical="center" wrapText="1"/>
    </xf>
    <xf numFmtId="3" fontId="14" fillId="2" borderId="24" xfId="0" applyNumberFormat="1" applyFont="1" applyFill="1" applyBorder="1" applyAlignment="1" applyProtection="1">
      <alignment horizontal="center" vertical="center" wrapText="1"/>
    </xf>
    <xf numFmtId="3" fontId="14" fillId="2" borderId="18" xfId="0" applyNumberFormat="1" applyFont="1" applyFill="1" applyBorder="1" applyAlignment="1" applyProtection="1">
      <alignment horizontal="center" vertical="center" wrapText="1"/>
    </xf>
    <xf numFmtId="3" fontId="14" fillId="2" borderId="12" xfId="0" applyNumberFormat="1" applyFont="1" applyFill="1" applyBorder="1" applyAlignment="1" applyProtection="1">
      <alignment horizontal="left" vertical="center" wrapText="1"/>
    </xf>
    <xf numFmtId="1" fontId="14" fillId="2" borderId="55" xfId="0" applyNumberFormat="1" applyFont="1" applyFill="1" applyBorder="1" applyAlignment="1" applyProtection="1">
      <alignment horizontal="center" vertical="center"/>
    </xf>
    <xf numFmtId="1" fontId="14" fillId="2" borderId="44" xfId="0" applyNumberFormat="1" applyFont="1" applyFill="1" applyBorder="1" applyAlignment="1" applyProtection="1">
      <alignment horizontal="center" vertical="center"/>
    </xf>
    <xf numFmtId="3" fontId="14" fillId="2" borderId="43" xfId="0" applyNumberFormat="1" applyFont="1" applyFill="1" applyBorder="1" applyAlignment="1" applyProtection="1">
      <alignment horizontal="center" vertical="center" wrapText="1"/>
    </xf>
    <xf numFmtId="3" fontId="30" fillId="2" borderId="12" xfId="0" applyNumberFormat="1" applyFont="1" applyFill="1" applyBorder="1" applyAlignment="1" applyProtection="1">
      <alignment horizontal="center" vertical="center" wrapText="1"/>
    </xf>
    <xf numFmtId="0" fontId="17" fillId="2" borderId="76" xfId="0" applyFont="1" applyFill="1" applyBorder="1" applyAlignment="1" applyProtection="1">
      <alignment horizontal="center" vertical="center"/>
    </xf>
    <xf numFmtId="0" fontId="15" fillId="2" borderId="77" xfId="0" applyFont="1" applyFill="1" applyBorder="1" applyAlignment="1" applyProtection="1">
      <alignment horizontal="center" vertical="center" wrapText="1"/>
    </xf>
    <xf numFmtId="0" fontId="15" fillId="2" borderId="78" xfId="0" applyFont="1" applyFill="1" applyBorder="1" applyAlignment="1" applyProtection="1">
      <alignment horizontal="center" vertical="center" wrapText="1"/>
    </xf>
    <xf numFmtId="0" fontId="15" fillId="2" borderId="79" xfId="0" applyFont="1" applyFill="1" applyBorder="1" applyAlignment="1" applyProtection="1">
      <alignment horizontal="center" vertical="center" wrapText="1"/>
    </xf>
    <xf numFmtId="0" fontId="15" fillId="2" borderId="80" xfId="0" applyFont="1" applyFill="1" applyBorder="1" applyAlignment="1" applyProtection="1">
      <alignment horizontal="center" vertical="center" wrapText="1"/>
    </xf>
    <xf numFmtId="1" fontId="17" fillId="2" borderId="21" xfId="0" applyNumberFormat="1" applyFont="1" applyFill="1" applyBorder="1" applyAlignment="1" applyProtection="1">
      <alignment horizontal="center" vertical="center" wrapText="1"/>
    </xf>
    <xf numFmtId="1" fontId="17" fillId="2" borderId="16" xfId="0" applyNumberFormat="1" applyFont="1" applyFill="1" applyBorder="1" applyAlignment="1" applyProtection="1">
      <alignment horizontal="center" vertical="center" wrapText="1"/>
    </xf>
    <xf numFmtId="0" fontId="43" fillId="0" borderId="55" xfId="0" applyFont="1" applyBorder="1" applyAlignment="1">
      <alignment horizontal="center" vertical="center" wrapText="1"/>
    </xf>
    <xf numFmtId="0" fontId="43" fillId="0" borderId="66" xfId="0" applyFont="1" applyBorder="1" applyAlignment="1">
      <alignment horizontal="center" vertical="center" wrapText="1"/>
    </xf>
    <xf numFmtId="0" fontId="17" fillId="2" borderId="1" xfId="0" applyFont="1" applyFill="1" applyBorder="1" applyAlignment="1" applyProtection="1">
      <alignment horizontal="center" vertical="center" wrapText="1"/>
    </xf>
    <xf numFmtId="0" fontId="17" fillId="2" borderId="64" xfId="0" applyFont="1" applyFill="1" applyBorder="1" applyAlignment="1" applyProtection="1">
      <alignment horizontal="center" vertical="center" wrapText="1"/>
    </xf>
    <xf numFmtId="0" fontId="20" fillId="2" borderId="0" xfId="0" applyFont="1" applyFill="1" applyAlignment="1" applyProtection="1">
      <alignment horizontal="center"/>
      <protection hidden="1"/>
    </xf>
    <xf numFmtId="0" fontId="39" fillId="2" borderId="0" xfId="0" applyFont="1" applyFill="1" applyAlignment="1" applyProtection="1">
      <alignment horizontal="left"/>
      <protection hidden="1"/>
    </xf>
    <xf numFmtId="0" fontId="24" fillId="5" borderId="0" xfId="0" applyFont="1" applyFill="1" applyBorder="1" applyAlignment="1" applyProtection="1">
      <alignment horizontal="center" vertical="center" wrapText="1"/>
      <protection hidden="1"/>
    </xf>
    <xf numFmtId="0" fontId="31" fillId="6" borderId="1" xfId="0" applyFont="1" applyFill="1" applyBorder="1" applyAlignment="1" applyProtection="1">
      <alignment horizontal="center" vertical="center" wrapText="1"/>
      <protection hidden="1"/>
    </xf>
    <xf numFmtId="0" fontId="31" fillId="6" borderId="64" xfId="0" applyFont="1" applyFill="1" applyBorder="1" applyAlignment="1" applyProtection="1">
      <alignment horizontal="center" vertical="center" wrapText="1"/>
      <protection hidden="1"/>
    </xf>
    <xf numFmtId="0" fontId="33" fillId="6" borderId="52" xfId="0" applyFont="1" applyFill="1" applyBorder="1" applyAlignment="1" applyProtection="1">
      <alignment horizontal="center" vertical="center" wrapText="1"/>
      <protection hidden="1"/>
    </xf>
    <xf numFmtId="0" fontId="33" fillId="6" borderId="33" xfId="0" applyFont="1" applyFill="1" applyBorder="1" applyAlignment="1" applyProtection="1">
      <alignment horizontal="center" vertical="center" wrapText="1"/>
      <protection hidden="1"/>
    </xf>
    <xf numFmtId="3" fontId="36" fillId="0" borderId="0" xfId="0" applyNumberFormat="1" applyFont="1" applyAlignment="1" applyProtection="1">
      <alignment horizontal="center" vertical="top"/>
      <protection hidden="1"/>
    </xf>
    <xf numFmtId="0" fontId="16" fillId="6" borderId="19" xfId="0" applyFont="1" applyFill="1" applyBorder="1" applyAlignment="1" applyProtection="1">
      <alignment horizontal="center" vertical="center" wrapText="1"/>
      <protection hidden="1"/>
    </xf>
    <xf numFmtId="0" fontId="16" fillId="6" borderId="41" xfId="0" applyFont="1" applyFill="1" applyBorder="1" applyAlignment="1" applyProtection="1">
      <alignment horizontal="center" vertical="center" wrapText="1"/>
      <protection hidden="1"/>
    </xf>
    <xf numFmtId="0" fontId="31" fillId="6" borderId="4" xfId="0" applyFont="1" applyFill="1" applyBorder="1" applyAlignment="1" applyProtection="1">
      <alignment horizontal="center" vertical="center" wrapText="1"/>
      <protection hidden="1"/>
    </xf>
    <xf numFmtId="0" fontId="16" fillId="6" borderId="1" xfId="0" applyFont="1" applyFill="1" applyBorder="1" applyAlignment="1" applyProtection="1">
      <alignment horizontal="center" vertical="center" wrapText="1"/>
      <protection hidden="1"/>
    </xf>
    <xf numFmtId="0" fontId="16" fillId="6" borderId="4" xfId="0" applyFont="1" applyFill="1" applyBorder="1" applyAlignment="1" applyProtection="1">
      <alignment horizontal="center" vertical="center" wrapText="1"/>
      <protection hidden="1"/>
    </xf>
    <xf numFmtId="0" fontId="16" fillId="6" borderId="64" xfId="0" applyFont="1" applyFill="1" applyBorder="1" applyAlignment="1" applyProtection="1">
      <alignment horizontal="center" vertical="center" wrapText="1"/>
      <protection hidden="1"/>
    </xf>
    <xf numFmtId="0" fontId="16" fillId="6" borderId="42" xfId="0" applyFont="1" applyFill="1" applyBorder="1" applyAlignment="1" applyProtection="1">
      <alignment horizontal="center" vertical="center" wrapText="1"/>
      <protection hidden="1"/>
    </xf>
    <xf numFmtId="0" fontId="16" fillId="6" borderId="12" xfId="0" applyFont="1" applyFill="1" applyBorder="1" applyAlignment="1" applyProtection="1">
      <alignment horizontal="center" vertical="center" wrapText="1"/>
      <protection hidden="1"/>
    </xf>
    <xf numFmtId="3" fontId="17" fillId="0" borderId="25" xfId="0" applyNumberFormat="1" applyFont="1" applyFill="1" applyBorder="1" applyAlignment="1" applyProtection="1">
      <alignment horizontal="center" vertical="center"/>
      <protection hidden="1"/>
    </xf>
    <xf numFmtId="3" fontId="17" fillId="0" borderId="3" xfId="0" applyNumberFormat="1" applyFont="1" applyFill="1" applyBorder="1" applyAlignment="1" applyProtection="1">
      <alignment horizontal="center" vertical="center"/>
      <protection hidden="1"/>
    </xf>
    <xf numFmtId="3" fontId="17" fillId="0" borderId="26" xfId="0" applyNumberFormat="1" applyFont="1" applyFill="1" applyBorder="1" applyAlignment="1" applyProtection="1">
      <alignment horizontal="center" vertical="center"/>
      <protection hidden="1"/>
    </xf>
    <xf numFmtId="3" fontId="17" fillId="0" borderId="49" xfId="0" applyNumberFormat="1" applyFont="1" applyFill="1" applyBorder="1" applyAlignment="1" applyProtection="1">
      <alignment horizontal="center" vertical="center"/>
      <protection hidden="1"/>
    </xf>
    <xf numFmtId="3" fontId="18" fillId="0" borderId="26" xfId="0" applyNumberFormat="1" applyFont="1" applyFill="1" applyBorder="1" applyAlignment="1" applyProtection="1">
      <alignment horizontal="center" vertical="center"/>
      <protection hidden="1"/>
    </xf>
    <xf numFmtId="3" fontId="18" fillId="0" borderId="49" xfId="0" applyNumberFormat="1" applyFont="1" applyFill="1" applyBorder="1" applyAlignment="1" applyProtection="1">
      <alignment horizontal="center" vertical="center"/>
      <protection hidden="1"/>
    </xf>
    <xf numFmtId="0" fontId="16" fillId="6" borderId="20" xfId="0" applyFont="1" applyFill="1" applyBorder="1" applyAlignment="1" applyProtection="1">
      <alignment horizontal="center" vertical="center" wrapText="1"/>
      <protection hidden="1"/>
    </xf>
    <xf numFmtId="3" fontId="17" fillId="0" borderId="27" xfId="0" applyNumberFormat="1" applyFont="1" applyFill="1" applyBorder="1" applyAlignment="1" applyProtection="1">
      <alignment horizontal="center" vertical="center"/>
      <protection hidden="1"/>
    </xf>
    <xf numFmtId="3" fontId="17" fillId="0" borderId="82" xfId="0" applyNumberFormat="1" applyFont="1" applyFill="1" applyBorder="1" applyAlignment="1" applyProtection="1">
      <alignment horizontal="center" vertical="center"/>
      <protection hidden="1"/>
    </xf>
    <xf numFmtId="3" fontId="18" fillId="6" borderId="46" xfId="0" applyNumberFormat="1" applyFont="1" applyFill="1" applyBorder="1" applyAlignment="1" applyProtection="1">
      <alignment horizontal="center" vertical="center"/>
      <protection hidden="1"/>
    </xf>
    <xf numFmtId="3" fontId="18" fillId="6" borderId="48" xfId="0" applyNumberFormat="1" applyFont="1" applyFill="1" applyBorder="1" applyAlignment="1" applyProtection="1">
      <alignment horizontal="center" vertical="center"/>
      <protection hidden="1"/>
    </xf>
    <xf numFmtId="168" fontId="7" fillId="7" borderId="8" xfId="0" applyNumberFormat="1" applyFont="1" applyFill="1" applyBorder="1" applyAlignment="1" applyProtection="1">
      <alignment horizontal="center" vertical="center" wrapText="1"/>
    </xf>
    <xf numFmtId="3" fontId="7" fillId="7" borderId="8" xfId="0" applyNumberFormat="1" applyFont="1" applyFill="1" applyBorder="1" applyAlignment="1" applyProtection="1">
      <alignment horizontal="center" vertical="center" wrapText="1"/>
    </xf>
    <xf numFmtId="168" fontId="7" fillId="7" borderId="7" xfId="0" applyNumberFormat="1" applyFont="1" applyFill="1" applyBorder="1" applyAlignment="1" applyProtection="1">
      <alignment horizontal="center" vertical="center" wrapText="1"/>
    </xf>
    <xf numFmtId="168" fontId="7" fillId="7" borderId="30"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center" vertical="center"/>
    </xf>
    <xf numFmtId="3" fontId="36" fillId="0" borderId="0" xfId="0" applyNumberFormat="1" applyFont="1" applyFill="1" applyBorder="1" applyAlignment="1" applyProtection="1">
      <alignment horizontal="center" vertical="center"/>
    </xf>
    <xf numFmtId="168" fontId="7" fillId="0" borderId="7" xfId="2" applyNumberFormat="1" applyFont="1" applyFill="1" applyBorder="1" applyAlignment="1">
      <alignment horizontal="center" vertical="center" wrapText="1"/>
    </xf>
    <xf numFmtId="168" fontId="7" fillId="0" borderId="30" xfId="2" applyNumberFormat="1" applyFont="1" applyFill="1" applyBorder="1" applyAlignment="1">
      <alignment horizontal="center" vertical="center" wrapText="1"/>
    </xf>
    <xf numFmtId="0" fontId="36" fillId="0" borderId="20" xfId="2" applyFont="1" applyFill="1" applyBorder="1" applyAlignment="1" applyProtection="1">
      <alignment horizontal="center" vertical="center"/>
    </xf>
    <xf numFmtId="0" fontId="36" fillId="0" borderId="0" xfId="2" applyFont="1" applyFill="1" applyBorder="1" applyAlignment="1" applyProtection="1">
      <alignment horizontal="center" vertical="center"/>
    </xf>
    <xf numFmtId="3" fontId="36" fillId="0" borderId="20" xfId="2" applyNumberFormat="1" applyFont="1" applyFill="1" applyBorder="1" applyAlignment="1" applyProtection="1">
      <alignment horizontal="center" vertical="center"/>
    </xf>
    <xf numFmtId="3" fontId="36" fillId="0" borderId="0" xfId="2" applyNumberFormat="1" applyFont="1" applyFill="1" applyBorder="1" applyAlignment="1" applyProtection="1">
      <alignment horizontal="center" vertical="center"/>
    </xf>
    <xf numFmtId="168" fontId="7" fillId="0" borderId="11" xfId="2" applyNumberFormat="1" applyFont="1" applyFill="1" applyBorder="1" applyAlignment="1">
      <alignment horizontal="center" vertical="center" wrapText="1"/>
    </xf>
    <xf numFmtId="168" fontId="7" fillId="0" borderId="10" xfId="2" applyNumberFormat="1" applyFont="1" applyFill="1" applyBorder="1" applyAlignment="1">
      <alignment horizontal="center" vertical="center" wrapText="1"/>
    </xf>
    <xf numFmtId="168" fontId="7" fillId="0" borderId="8" xfId="2" applyNumberFormat="1" applyFont="1" applyFill="1" applyBorder="1" applyAlignment="1">
      <alignment horizontal="center" vertical="center" wrapText="1"/>
    </xf>
    <xf numFmtId="0" fontId="27" fillId="2" borderId="0" xfId="2" applyFont="1" applyFill="1" applyBorder="1" applyAlignment="1" applyProtection="1">
      <alignment horizontal="center"/>
      <protection hidden="1"/>
    </xf>
  </cellXfs>
  <cellStyles count="5">
    <cellStyle name="Euro" xfId="1"/>
    <cellStyle name="Millares [0]" xfId="4" builtinId="6"/>
    <cellStyle name="Normal" xfId="0" builtinId="0"/>
    <cellStyle name="Normal 2" xfId="2"/>
    <cellStyle name="Porcentual 2" xfId="3"/>
  </cellStyles>
  <dxfs count="12">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
      <font>
        <color indexed="10"/>
      </font>
      <fill>
        <patternFill>
          <bgColor indexed="13"/>
        </patternFill>
      </fill>
    </dxf>
  </dxfs>
  <tableStyles count="1" defaultTableStyle="TableStyleMedium9" defaultPivotStyle="PivotStyleLight16">
    <tableStyle name="MySqlDefault" pivot="0" table="0" count="0"/>
  </tableStyles>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INGRESOS TOTALES</a:t>
            </a:r>
          </a:p>
        </c:rich>
      </c:tx>
      <c:layout>
        <c:manualLayout>
          <c:xMode val="edge"/>
          <c:yMode val="edge"/>
          <c:x val="0.37807641723743318"/>
          <c:y val="3.2099024658954665E-2"/>
        </c:manualLayout>
      </c:layout>
      <c:overlay val="0"/>
      <c:spPr>
        <a:noFill/>
        <a:ln w="25400">
          <a:noFill/>
        </a:ln>
      </c:spPr>
    </c:title>
    <c:autoTitleDeleted val="0"/>
    <c:plotArea>
      <c:layout>
        <c:manualLayout>
          <c:layoutTarget val="inner"/>
          <c:xMode val="edge"/>
          <c:yMode val="edge"/>
          <c:x val="0.14316710401931942"/>
          <c:y val="0.26172902615988181"/>
          <c:w val="0.84815663138718045"/>
          <c:h val="0.53827290285711527"/>
        </c:manualLayout>
      </c:layout>
      <c:lineChart>
        <c:grouping val="standard"/>
        <c:varyColors val="0"/>
        <c:ser>
          <c:idx val="0"/>
          <c:order val="0"/>
          <c:tx>
            <c:strRef>
              <c:f>'GRAF. EJECUCIÓN INGRESOS'!$C$31</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INGRESOS'!$D$30:$O$30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INGRESOS'!$D$31:$O$31</c:f>
              <c:numCache>
                <c:formatCode>_-* #,##0_-;\-* #,##0_-;_-* "-"_-;_-@_-</c:formatCode>
                <c:ptCount val="12"/>
                <c:pt idx="0">
                  <c:v>661314.61175000004</c:v>
                </c:pt>
                <c:pt idx="1">
                  <c:v>1322629.2235000001</c:v>
                </c:pt>
                <c:pt idx="2">
                  <c:v>1983943.83525</c:v>
                </c:pt>
                <c:pt idx="3">
                  <c:v>2645258.4470000002</c:v>
                </c:pt>
                <c:pt idx="4">
                  <c:v>3306573.0587500003</c:v>
                </c:pt>
                <c:pt idx="5">
                  <c:v>3967887.6705000005</c:v>
                </c:pt>
                <c:pt idx="6">
                  <c:v>4629202.2822500002</c:v>
                </c:pt>
                <c:pt idx="7">
                  <c:v>5290516.8940000003</c:v>
                </c:pt>
                <c:pt idx="8">
                  <c:v>5951831.5057500005</c:v>
                </c:pt>
                <c:pt idx="9">
                  <c:v>6613146.1175000006</c:v>
                </c:pt>
                <c:pt idx="10">
                  <c:v>7274460.7292500008</c:v>
                </c:pt>
                <c:pt idx="11">
                  <c:v>7935775.3410000009</c:v>
                </c:pt>
              </c:numCache>
            </c:numRef>
          </c:val>
          <c:smooth val="0"/>
          <c:extLst xmlns:c16r2="http://schemas.microsoft.com/office/drawing/2015/06/chart">
            <c:ext xmlns:c16="http://schemas.microsoft.com/office/drawing/2014/chart" uri="{C3380CC4-5D6E-409C-BE32-E72D297353CC}">
              <c16:uniqueId val="{00000000-E1DE-49FA-8CDB-F04CB3E72ADC}"/>
            </c:ext>
          </c:extLst>
        </c:ser>
        <c:ser>
          <c:idx val="1"/>
          <c:order val="1"/>
          <c:tx>
            <c:strRef>
              <c:f>'GRAF. EJECUCIÓN INGRESOS'!$C$32</c:f>
              <c:strCache>
                <c:ptCount val="1"/>
                <c:pt idx="0">
                  <c:v>RECONOCIMIENTO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INGRESOS'!$D$30:$O$30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INGRESOS'!$D$32:$O$32</c:f>
              <c:numCache>
                <c:formatCode>"$"\ #,##0;[Red]"$"\ \-#,##0</c:formatCode>
                <c:ptCount val="12"/>
                <c:pt idx="0">
                  <c:v>523402.31599999999</c:v>
                </c:pt>
                <c:pt idx="1">
                  <c:v>1553064.7830000001</c:v>
                </c:pt>
                <c:pt idx="2">
                  <c:v>2146228.6239999998</c:v>
                </c:pt>
                <c:pt idx="3">
                  <c:v>2850316.9849999999</c:v>
                </c:pt>
                <c:pt idx="4">
                  <c:v>3246283.0249999999</c:v>
                </c:pt>
                <c:pt idx="5">
                  <c:v>3754437.4389999998</c:v>
                </c:pt>
                <c:pt idx="6">
                  <c:v>4301294.2850000001</c:v>
                </c:pt>
                <c:pt idx="7">
                  <c:v>4702249.5580000002</c:v>
                </c:pt>
                <c:pt idx="8">
                  <c:v>5267966.216</c:v>
                </c:pt>
                <c:pt idx="9">
                  <c:v>5643547.2829999998</c:v>
                </c:pt>
                <c:pt idx="10">
                  <c:v>6460263.7599999998</c:v>
                </c:pt>
                <c:pt idx="11">
                  <c:v>7411109.6600000001</c:v>
                </c:pt>
              </c:numCache>
            </c:numRef>
          </c:val>
          <c:smooth val="0"/>
          <c:extLst xmlns:c16r2="http://schemas.microsoft.com/office/drawing/2015/06/chart">
            <c:ext xmlns:c16="http://schemas.microsoft.com/office/drawing/2014/chart" uri="{C3380CC4-5D6E-409C-BE32-E72D297353CC}">
              <c16:uniqueId val="{00000001-E1DE-49FA-8CDB-F04CB3E72ADC}"/>
            </c:ext>
          </c:extLst>
        </c:ser>
        <c:dLbls>
          <c:showLegendKey val="0"/>
          <c:showVal val="0"/>
          <c:showCatName val="0"/>
          <c:showSerName val="0"/>
          <c:showPercent val="0"/>
          <c:showBubbleSize val="0"/>
        </c:dLbls>
        <c:marker val="1"/>
        <c:smooth val="0"/>
        <c:axId val="82598528"/>
        <c:axId val="82604800"/>
      </c:lineChart>
      <c:catAx>
        <c:axId val="82598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82604800"/>
        <c:crosses val="autoZero"/>
        <c:auto val="1"/>
        <c:lblAlgn val="ctr"/>
        <c:lblOffset val="100"/>
        <c:tickLblSkip val="1"/>
        <c:tickMarkSkip val="1"/>
        <c:noMultiLvlLbl val="0"/>
      </c:catAx>
      <c:valAx>
        <c:axId val="826048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2.0054087599136877E-2"/>
              <c:y val="0.27078267068468292"/>
            </c:manualLayout>
          </c:layout>
          <c:overlay val="0"/>
          <c:spPr>
            <a:noFill/>
            <a:ln w="25400">
              <a:noFill/>
            </a:ln>
          </c:spPr>
        </c:title>
        <c:numFmt formatCode="_-* #,##0_-;\-* #,##0_-;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82598528"/>
        <c:crosses val="autoZero"/>
        <c:crossBetween val="between"/>
      </c:valAx>
      <c:spPr>
        <a:solidFill>
          <a:srgbClr val="C0C0C0"/>
        </a:solidFill>
        <a:ln w="12700">
          <a:solidFill>
            <a:srgbClr val="808080"/>
          </a:solidFill>
          <a:prstDash val="solid"/>
        </a:ln>
      </c:spPr>
    </c:plotArea>
    <c:legend>
      <c:legendPos val="r"/>
      <c:layout>
        <c:manualLayout>
          <c:xMode val="edge"/>
          <c:yMode val="edge"/>
          <c:x val="0.17570510302264278"/>
          <c:y val="0.91111318492595827"/>
          <c:w val="0.76464253790402015"/>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s-CO"/>
              <a:t>CUOTAS DE RECUPERACIÓN</a:t>
            </a:r>
          </a:p>
        </c:rich>
      </c:tx>
      <c:layout>
        <c:manualLayout>
          <c:xMode val="edge"/>
          <c:yMode val="edge"/>
          <c:x val="0.35568802272817851"/>
          <c:y val="4.5267489711934158E-2"/>
        </c:manualLayout>
      </c:layout>
      <c:overlay val="0"/>
      <c:spPr>
        <a:noFill/>
        <a:ln w="25400">
          <a:noFill/>
        </a:ln>
      </c:spPr>
    </c:title>
    <c:autoTitleDeleted val="0"/>
    <c:plotArea>
      <c:layout>
        <c:manualLayout>
          <c:layoutTarget val="inner"/>
          <c:xMode val="edge"/>
          <c:yMode val="edge"/>
          <c:x val="9.3275537467132366E-2"/>
          <c:y val="0.19753134049802401"/>
          <c:w val="0.90021739648511467"/>
          <c:h val="0.60247058851897328"/>
        </c:manualLayout>
      </c:layout>
      <c:lineChart>
        <c:grouping val="standard"/>
        <c:varyColors val="0"/>
        <c:ser>
          <c:idx val="0"/>
          <c:order val="0"/>
          <c:tx>
            <c:strRef>
              <c:f>'GRAF. EJECUCIÓN INGRESOS'!$C$310</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INGRESOS'!$D$309:$O$309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INGRESOS'!$D$310:$O$310</c:f>
              <c:numCache>
                <c:formatCode>#,##0;[Red]#,##0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973E-4970-A45A-4498E90B6814}"/>
            </c:ext>
          </c:extLst>
        </c:ser>
        <c:ser>
          <c:idx val="1"/>
          <c:order val="1"/>
          <c:tx>
            <c:strRef>
              <c:f>'GRAF. EJECUCIÓN INGRESOS'!$C$311</c:f>
              <c:strCache>
                <c:ptCount val="1"/>
                <c:pt idx="0">
                  <c:v>RECONOCIMIENTO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INGRESOS'!$D$309:$O$309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INGRESOS'!$D$311:$O$311</c:f>
              <c:numCache>
                <c:formatCode>"$"\ #,##0;[Red]"$"\ \-#,##0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973E-4970-A45A-4498E90B6814}"/>
            </c:ext>
          </c:extLst>
        </c:ser>
        <c:dLbls>
          <c:showLegendKey val="0"/>
          <c:showVal val="0"/>
          <c:showCatName val="0"/>
          <c:showSerName val="0"/>
          <c:showPercent val="0"/>
          <c:showBubbleSize val="0"/>
        </c:dLbls>
        <c:marker val="1"/>
        <c:smooth val="0"/>
        <c:axId val="106339328"/>
        <c:axId val="106366080"/>
      </c:lineChart>
      <c:catAx>
        <c:axId val="106339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06366080"/>
        <c:crosses val="autoZero"/>
        <c:auto val="1"/>
        <c:lblAlgn val="ctr"/>
        <c:lblOffset val="100"/>
        <c:tickLblSkip val="1"/>
        <c:tickMarkSkip val="1"/>
        <c:noMultiLvlLbl val="0"/>
      </c:catAx>
      <c:valAx>
        <c:axId val="10636608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771619382718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06339328"/>
        <c:crosses val="autoZero"/>
        <c:crossBetween val="between"/>
      </c:valAx>
      <c:spPr>
        <a:solidFill>
          <a:srgbClr val="C0C0C0"/>
        </a:solidFill>
        <a:ln w="12700">
          <a:solidFill>
            <a:srgbClr val="808080"/>
          </a:solidFill>
          <a:prstDash val="solid"/>
        </a:ln>
      </c:spPr>
    </c:plotArea>
    <c:legend>
      <c:legendPos val="r"/>
      <c:layout>
        <c:manualLayout>
          <c:xMode val="edge"/>
          <c:yMode val="edge"/>
          <c:x val="0.18438189261049526"/>
          <c:y val="0.90617491332101996"/>
          <c:w val="0.76464253790402004"/>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278" r="0.75000000000000278"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s-CO"/>
              <a:t>VENTAS A PARTICULARES</a:t>
            </a:r>
          </a:p>
        </c:rich>
      </c:tx>
      <c:layout>
        <c:manualLayout>
          <c:xMode val="edge"/>
          <c:yMode val="edge"/>
          <c:x val="0.35568802272817851"/>
          <c:y val="4.5267489711934158E-2"/>
        </c:manualLayout>
      </c:layout>
      <c:overlay val="0"/>
      <c:spPr>
        <a:noFill/>
        <a:ln w="25400">
          <a:noFill/>
        </a:ln>
      </c:spPr>
    </c:title>
    <c:autoTitleDeleted val="0"/>
    <c:plotArea>
      <c:layout>
        <c:manualLayout>
          <c:layoutTarget val="inner"/>
          <c:xMode val="edge"/>
          <c:yMode val="edge"/>
          <c:x val="9.3275537467132366E-2"/>
          <c:y val="0.19506219874179875"/>
          <c:w val="0.90021739648511467"/>
          <c:h val="0.60493973027519876"/>
        </c:manualLayout>
      </c:layout>
      <c:lineChart>
        <c:grouping val="standard"/>
        <c:varyColors val="0"/>
        <c:ser>
          <c:idx val="0"/>
          <c:order val="0"/>
          <c:tx>
            <c:strRef>
              <c:f>'GRAF. EJECUCIÓN INGRESOS'!$C$341</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INGRESOS'!$D$340:$O$340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INGRESOS'!$D$341:$O$341</c:f>
              <c:numCache>
                <c:formatCode>#,##0;[Red]#,##0</c:formatCode>
                <c:ptCount val="12"/>
                <c:pt idx="0">
                  <c:v>13333.333333333334</c:v>
                </c:pt>
                <c:pt idx="1">
                  <c:v>26666.666666666668</c:v>
                </c:pt>
                <c:pt idx="2">
                  <c:v>40000</c:v>
                </c:pt>
                <c:pt idx="3">
                  <c:v>53333.333333333336</c:v>
                </c:pt>
                <c:pt idx="4">
                  <c:v>66666.666666666672</c:v>
                </c:pt>
                <c:pt idx="5">
                  <c:v>80000</c:v>
                </c:pt>
                <c:pt idx="6">
                  <c:v>93333.333333333328</c:v>
                </c:pt>
                <c:pt idx="7">
                  <c:v>106666.66666666666</c:v>
                </c:pt>
                <c:pt idx="8">
                  <c:v>119999.99999999999</c:v>
                </c:pt>
                <c:pt idx="9">
                  <c:v>133333.33333333331</c:v>
                </c:pt>
                <c:pt idx="10">
                  <c:v>146666.66666666666</c:v>
                </c:pt>
                <c:pt idx="11">
                  <c:v>160000</c:v>
                </c:pt>
              </c:numCache>
            </c:numRef>
          </c:val>
          <c:smooth val="0"/>
          <c:extLst xmlns:c16r2="http://schemas.microsoft.com/office/drawing/2015/06/chart">
            <c:ext xmlns:c16="http://schemas.microsoft.com/office/drawing/2014/chart" uri="{C3380CC4-5D6E-409C-BE32-E72D297353CC}">
              <c16:uniqueId val="{00000000-8BE3-446A-BC92-190137F48A6F}"/>
            </c:ext>
          </c:extLst>
        </c:ser>
        <c:ser>
          <c:idx val="1"/>
          <c:order val="1"/>
          <c:tx>
            <c:strRef>
              <c:f>'GRAF. EJECUCIÓN INGRESOS'!$C$342</c:f>
              <c:strCache>
                <c:ptCount val="1"/>
                <c:pt idx="0">
                  <c:v>RECONOCIMIENTO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INGRESOS'!$D$340:$O$340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INGRESOS'!$D$342:$O$342</c:f>
              <c:numCache>
                <c:formatCode>"$"\ #,##0;[Red]"$"\ \-#,##0</c:formatCode>
                <c:ptCount val="12"/>
                <c:pt idx="0">
                  <c:v>14648.451999999999</c:v>
                </c:pt>
                <c:pt idx="1">
                  <c:v>25172.05</c:v>
                </c:pt>
                <c:pt idx="2">
                  <c:v>35030.571000000004</c:v>
                </c:pt>
                <c:pt idx="3">
                  <c:v>46474.737000000001</c:v>
                </c:pt>
                <c:pt idx="4">
                  <c:v>54879.953000000001</c:v>
                </c:pt>
                <c:pt idx="5">
                  <c:v>64036.716</c:v>
                </c:pt>
                <c:pt idx="6">
                  <c:v>74670.857000000004</c:v>
                </c:pt>
                <c:pt idx="7">
                  <c:v>85824.206999999995</c:v>
                </c:pt>
                <c:pt idx="8">
                  <c:v>97410</c:v>
                </c:pt>
                <c:pt idx="9">
                  <c:v>109481.72100000001</c:v>
                </c:pt>
                <c:pt idx="10">
                  <c:v>122387.85799999999</c:v>
                </c:pt>
                <c:pt idx="11">
                  <c:v>131540.92300000001</c:v>
                </c:pt>
              </c:numCache>
            </c:numRef>
          </c:val>
          <c:smooth val="0"/>
          <c:extLst xmlns:c16r2="http://schemas.microsoft.com/office/drawing/2015/06/chart">
            <c:ext xmlns:c16="http://schemas.microsoft.com/office/drawing/2014/chart" uri="{C3380CC4-5D6E-409C-BE32-E72D297353CC}">
              <c16:uniqueId val="{00000001-8BE3-446A-BC92-190137F48A6F}"/>
            </c:ext>
          </c:extLst>
        </c:ser>
        <c:dLbls>
          <c:showLegendKey val="0"/>
          <c:showVal val="0"/>
          <c:showCatName val="0"/>
          <c:showSerName val="0"/>
          <c:showPercent val="0"/>
          <c:showBubbleSize val="0"/>
        </c:dLbls>
        <c:marker val="1"/>
        <c:smooth val="0"/>
        <c:axId val="106404480"/>
        <c:axId val="106414848"/>
      </c:lineChart>
      <c:catAx>
        <c:axId val="106404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06414848"/>
        <c:crosses val="autoZero"/>
        <c:auto val="1"/>
        <c:lblAlgn val="ctr"/>
        <c:lblOffset val="100"/>
        <c:tickLblSkip val="1"/>
        <c:tickMarkSkip val="1"/>
        <c:noMultiLvlLbl val="0"/>
      </c:catAx>
      <c:valAx>
        <c:axId val="10641484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771619382718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06404480"/>
        <c:crosses val="autoZero"/>
        <c:crossBetween val="between"/>
      </c:valAx>
      <c:spPr>
        <a:solidFill>
          <a:srgbClr val="C0C0C0"/>
        </a:solidFill>
        <a:ln w="12700">
          <a:solidFill>
            <a:srgbClr val="808080"/>
          </a:solidFill>
          <a:prstDash val="solid"/>
        </a:ln>
      </c:spPr>
    </c:plotArea>
    <c:legend>
      <c:legendPos val="r"/>
      <c:layout>
        <c:manualLayout>
          <c:xMode val="edge"/>
          <c:yMode val="edge"/>
          <c:x val="0.18763568870593994"/>
          <c:y val="0.91111318492595827"/>
          <c:w val="0.76464253790402015"/>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3" r="0.750000000000003"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s-CO"/>
              <a:t>VENTA DE OTROS BIENES Y SERVICIOS</a:t>
            </a:r>
          </a:p>
        </c:rich>
      </c:tx>
      <c:layout>
        <c:manualLayout>
          <c:xMode val="edge"/>
          <c:yMode val="edge"/>
          <c:x val="0.35568802272817851"/>
          <c:y val="4.5267489711934158E-2"/>
        </c:manualLayout>
      </c:layout>
      <c:overlay val="0"/>
      <c:spPr>
        <a:noFill/>
        <a:ln w="25400">
          <a:noFill/>
        </a:ln>
      </c:spPr>
    </c:title>
    <c:autoTitleDeleted val="0"/>
    <c:plotArea>
      <c:layout>
        <c:manualLayout>
          <c:layoutTarget val="inner"/>
          <c:xMode val="edge"/>
          <c:yMode val="edge"/>
          <c:x val="9.3275537467132366E-2"/>
          <c:y val="0.19506219874179875"/>
          <c:w val="0.90021739648511467"/>
          <c:h val="0.60493973027519876"/>
        </c:manualLayout>
      </c:layout>
      <c:lineChart>
        <c:grouping val="standard"/>
        <c:varyColors val="0"/>
        <c:ser>
          <c:idx val="0"/>
          <c:order val="0"/>
          <c:tx>
            <c:strRef>
              <c:f>'GRAF. EJECUCIÓN INGRESOS'!$C$372</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INGRESOS'!$D$371:$O$371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INGRESOS'!$D$372:$O$372</c:f>
              <c:numCache>
                <c:formatCode>#,##0;[Red]#,##0</c:formatCode>
                <c:ptCount val="12"/>
                <c:pt idx="0">
                  <c:v>148072.139</c:v>
                </c:pt>
                <c:pt idx="1">
                  <c:v>296144.27799999999</c:v>
                </c:pt>
                <c:pt idx="2">
                  <c:v>444216.41700000002</c:v>
                </c:pt>
                <c:pt idx="3">
                  <c:v>592288.55599999998</c:v>
                </c:pt>
                <c:pt idx="4">
                  <c:v>740360.69499999995</c:v>
                </c:pt>
                <c:pt idx="5">
                  <c:v>888432.83399999992</c:v>
                </c:pt>
                <c:pt idx="6">
                  <c:v>1036504.9729999999</c:v>
                </c:pt>
                <c:pt idx="7">
                  <c:v>1184577.112</c:v>
                </c:pt>
                <c:pt idx="8">
                  <c:v>1332649.2509999999</c:v>
                </c:pt>
                <c:pt idx="9">
                  <c:v>1480721.39</c:v>
                </c:pt>
                <c:pt idx="10">
                  <c:v>1628793.5289999999</c:v>
                </c:pt>
                <c:pt idx="11">
                  <c:v>1776865.6679999998</c:v>
                </c:pt>
              </c:numCache>
            </c:numRef>
          </c:val>
          <c:smooth val="0"/>
          <c:extLst xmlns:c16r2="http://schemas.microsoft.com/office/drawing/2015/06/chart">
            <c:ext xmlns:c16="http://schemas.microsoft.com/office/drawing/2014/chart" uri="{C3380CC4-5D6E-409C-BE32-E72D297353CC}">
              <c16:uniqueId val="{00000000-EAF6-41BC-A80F-95D9B6DAC4C3}"/>
            </c:ext>
          </c:extLst>
        </c:ser>
        <c:ser>
          <c:idx val="1"/>
          <c:order val="1"/>
          <c:tx>
            <c:strRef>
              <c:f>'GRAF. EJECUCIÓN INGRESOS'!$C$373</c:f>
              <c:strCache>
                <c:ptCount val="1"/>
                <c:pt idx="0">
                  <c:v>RECONOCIMIENTO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INGRESOS'!$D$371:$O$371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INGRESOS'!$D$373:$O$373</c:f>
              <c:numCache>
                <c:formatCode>"$"\ #,##0;[Red]"$"\ \-#,##0</c:formatCode>
                <c:ptCount val="12"/>
                <c:pt idx="0">
                  <c:v>94936.819000000003</c:v>
                </c:pt>
                <c:pt idx="1">
                  <c:v>96691.384999999995</c:v>
                </c:pt>
                <c:pt idx="2">
                  <c:v>318383.71299999999</c:v>
                </c:pt>
                <c:pt idx="3">
                  <c:v>608852.49100000004</c:v>
                </c:pt>
                <c:pt idx="4">
                  <c:v>610435.30500000005</c:v>
                </c:pt>
                <c:pt idx="5">
                  <c:v>755557.00899999996</c:v>
                </c:pt>
                <c:pt idx="6">
                  <c:v>908933.32700000005</c:v>
                </c:pt>
                <c:pt idx="7">
                  <c:v>924362.01699999999</c:v>
                </c:pt>
                <c:pt idx="8">
                  <c:v>1103753.976</c:v>
                </c:pt>
                <c:pt idx="9">
                  <c:v>1114118.612</c:v>
                </c:pt>
                <c:pt idx="10">
                  <c:v>1420634.7660000001</c:v>
                </c:pt>
                <c:pt idx="11">
                  <c:v>1490588.3659999999</c:v>
                </c:pt>
              </c:numCache>
            </c:numRef>
          </c:val>
          <c:smooth val="0"/>
          <c:extLst xmlns:c16r2="http://schemas.microsoft.com/office/drawing/2015/06/chart">
            <c:ext xmlns:c16="http://schemas.microsoft.com/office/drawing/2014/chart" uri="{C3380CC4-5D6E-409C-BE32-E72D297353CC}">
              <c16:uniqueId val="{00000001-EAF6-41BC-A80F-95D9B6DAC4C3}"/>
            </c:ext>
          </c:extLst>
        </c:ser>
        <c:dLbls>
          <c:showLegendKey val="0"/>
          <c:showVal val="0"/>
          <c:showCatName val="0"/>
          <c:showSerName val="0"/>
          <c:showPercent val="0"/>
          <c:showBubbleSize val="0"/>
        </c:dLbls>
        <c:marker val="1"/>
        <c:smooth val="0"/>
        <c:axId val="106600704"/>
        <c:axId val="106611072"/>
      </c:lineChart>
      <c:catAx>
        <c:axId val="106600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06611072"/>
        <c:crosses val="autoZero"/>
        <c:auto val="1"/>
        <c:lblAlgn val="ctr"/>
        <c:lblOffset val="100"/>
        <c:tickLblSkip val="1"/>
        <c:tickMarkSkip val="1"/>
        <c:noMultiLvlLbl val="0"/>
      </c:catAx>
      <c:valAx>
        <c:axId val="1066110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771619382718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06600704"/>
        <c:crosses val="autoZero"/>
        <c:crossBetween val="between"/>
      </c:valAx>
      <c:spPr>
        <a:solidFill>
          <a:srgbClr val="C0C0C0"/>
        </a:solidFill>
        <a:ln w="12700">
          <a:solidFill>
            <a:srgbClr val="808080"/>
          </a:solidFill>
          <a:prstDash val="solid"/>
        </a:ln>
      </c:spPr>
    </c:plotArea>
    <c:legend>
      <c:legendPos val="r"/>
      <c:layout>
        <c:manualLayout>
          <c:xMode val="edge"/>
          <c:yMode val="edge"/>
          <c:x val="0.18763568870593994"/>
          <c:y val="0.91111318492595827"/>
          <c:w val="0.76464253790402015"/>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322" r="0.75000000000000322"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s-CO"/>
              <a:t>APORTES NO LIGADOS A VENTA DE BIENES Y SERVICIOS</a:t>
            </a:r>
          </a:p>
        </c:rich>
      </c:tx>
      <c:layout>
        <c:manualLayout>
          <c:xMode val="edge"/>
          <c:yMode val="edge"/>
          <c:x val="0.17608098336948663"/>
          <c:y val="4.5267489711934158E-2"/>
        </c:manualLayout>
      </c:layout>
      <c:overlay val="0"/>
      <c:spPr>
        <a:noFill/>
        <a:ln w="25400">
          <a:noFill/>
        </a:ln>
      </c:spPr>
    </c:title>
    <c:autoTitleDeleted val="0"/>
    <c:plotArea>
      <c:layout>
        <c:manualLayout>
          <c:layoutTarget val="inner"/>
          <c:xMode val="edge"/>
          <c:yMode val="edge"/>
          <c:x val="9.4360136740005998E-2"/>
          <c:y val="0.19753134049802401"/>
          <c:w val="0.89913279721224049"/>
          <c:h val="0.60247058851897328"/>
        </c:manualLayout>
      </c:layout>
      <c:lineChart>
        <c:grouping val="standard"/>
        <c:varyColors val="0"/>
        <c:ser>
          <c:idx val="0"/>
          <c:order val="0"/>
          <c:tx>
            <c:strRef>
              <c:f>'GRAF. EJECUCIÓN INGRESOS'!$C$403</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INGRESOS'!$D$402:$O$402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INGRESOS'!$D$403:$O$403</c:f>
              <c:numCache>
                <c:formatCode>#,##0;[Red]#,##0</c:formatCode>
                <c:ptCount val="12"/>
                <c:pt idx="0">
                  <c:v>28553.617416666668</c:v>
                </c:pt>
                <c:pt idx="1">
                  <c:v>57107.234833333336</c:v>
                </c:pt>
                <c:pt idx="2">
                  <c:v>85660.852249999996</c:v>
                </c:pt>
                <c:pt idx="3">
                  <c:v>114214.46966666667</c:v>
                </c:pt>
                <c:pt idx="4">
                  <c:v>142768.08708333335</c:v>
                </c:pt>
                <c:pt idx="5">
                  <c:v>171321.70450000002</c:v>
                </c:pt>
                <c:pt idx="6">
                  <c:v>199875.3219166667</c:v>
                </c:pt>
                <c:pt idx="7">
                  <c:v>228428.93933333337</c:v>
                </c:pt>
                <c:pt idx="8">
                  <c:v>256982.55675000005</c:v>
                </c:pt>
                <c:pt idx="9">
                  <c:v>285536.17416666669</c:v>
                </c:pt>
                <c:pt idx="10">
                  <c:v>314089.79158333334</c:v>
                </c:pt>
                <c:pt idx="11">
                  <c:v>342643.40899999999</c:v>
                </c:pt>
              </c:numCache>
            </c:numRef>
          </c:val>
          <c:smooth val="0"/>
          <c:extLst xmlns:c16r2="http://schemas.microsoft.com/office/drawing/2015/06/chart">
            <c:ext xmlns:c16="http://schemas.microsoft.com/office/drawing/2014/chart" uri="{C3380CC4-5D6E-409C-BE32-E72D297353CC}">
              <c16:uniqueId val="{00000000-AC24-4C06-9ED4-9C48949E5370}"/>
            </c:ext>
          </c:extLst>
        </c:ser>
        <c:ser>
          <c:idx val="1"/>
          <c:order val="1"/>
          <c:tx>
            <c:strRef>
              <c:f>'GRAF. EJECUCIÓN INGRESOS'!$C$404</c:f>
              <c:strCache>
                <c:ptCount val="1"/>
                <c:pt idx="0">
                  <c:v>RECONOCIMIENTO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INGRESOS'!$D$402:$O$402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INGRESOS'!$D$404:$O$404</c:f>
              <c:numCache>
                <c:formatCode>"$"\ #,##0;[Red]"$"\ \-#,##0</c:formatCode>
                <c:ptCount val="12"/>
                <c:pt idx="0">
                  <c:v>0</c:v>
                </c:pt>
                <c:pt idx="1">
                  <c:v>0</c:v>
                </c:pt>
                <c:pt idx="2">
                  <c:v>0</c:v>
                </c:pt>
                <c:pt idx="3">
                  <c:v>0</c:v>
                </c:pt>
                <c:pt idx="4">
                  <c:v>0</c:v>
                </c:pt>
                <c:pt idx="5">
                  <c:v>0</c:v>
                </c:pt>
                <c:pt idx="6">
                  <c:v>0</c:v>
                </c:pt>
                <c:pt idx="7">
                  <c:v>0</c:v>
                </c:pt>
                <c:pt idx="8">
                  <c:v>0</c:v>
                </c:pt>
                <c:pt idx="9">
                  <c:v>0</c:v>
                </c:pt>
                <c:pt idx="10">
                  <c:v>121177.058</c:v>
                </c:pt>
                <c:pt idx="11">
                  <c:v>121177.058</c:v>
                </c:pt>
              </c:numCache>
            </c:numRef>
          </c:val>
          <c:smooth val="0"/>
          <c:extLst xmlns:c16r2="http://schemas.microsoft.com/office/drawing/2015/06/chart">
            <c:ext xmlns:c16="http://schemas.microsoft.com/office/drawing/2014/chart" uri="{C3380CC4-5D6E-409C-BE32-E72D297353CC}">
              <c16:uniqueId val="{00000001-AC24-4C06-9ED4-9C48949E5370}"/>
            </c:ext>
          </c:extLst>
        </c:ser>
        <c:dLbls>
          <c:showLegendKey val="0"/>
          <c:showVal val="0"/>
          <c:showCatName val="0"/>
          <c:showSerName val="0"/>
          <c:showPercent val="0"/>
          <c:showBubbleSize val="0"/>
        </c:dLbls>
        <c:marker val="1"/>
        <c:smooth val="0"/>
        <c:axId val="107755392"/>
        <c:axId val="107765760"/>
      </c:lineChart>
      <c:catAx>
        <c:axId val="107755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07765760"/>
        <c:crosses val="autoZero"/>
        <c:auto val="1"/>
        <c:lblAlgn val="ctr"/>
        <c:lblOffset val="100"/>
        <c:tickLblSkip val="1"/>
        <c:tickMarkSkip val="1"/>
        <c:noMultiLvlLbl val="0"/>
      </c:catAx>
      <c:valAx>
        <c:axId val="10776576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771619382718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07755392"/>
        <c:crosses val="autoZero"/>
        <c:crossBetween val="between"/>
      </c:valAx>
      <c:spPr>
        <a:solidFill>
          <a:srgbClr val="C0C0C0"/>
        </a:solidFill>
        <a:ln w="12700">
          <a:solidFill>
            <a:srgbClr val="808080"/>
          </a:solidFill>
          <a:prstDash val="solid"/>
        </a:ln>
      </c:spPr>
    </c:plotArea>
    <c:legend>
      <c:legendPos val="r"/>
      <c:layout>
        <c:manualLayout>
          <c:xMode val="edge"/>
          <c:yMode val="edge"/>
          <c:x val="0.18763568870593994"/>
          <c:y val="0.90617491332101996"/>
          <c:w val="0.76464253790402015"/>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344" r="0.75000000000000344"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s-CO"/>
              <a:t>INGRESOS DE CAPITAL</a:t>
            </a:r>
          </a:p>
        </c:rich>
      </c:tx>
      <c:layout>
        <c:manualLayout>
          <c:xMode val="edge"/>
          <c:yMode val="edge"/>
          <c:x val="0.3655241088356363"/>
          <c:y val="5.51440329218107E-2"/>
        </c:manualLayout>
      </c:layout>
      <c:overlay val="0"/>
      <c:spPr>
        <a:noFill/>
        <a:ln w="25400">
          <a:noFill/>
        </a:ln>
      </c:spPr>
    </c:title>
    <c:autoTitleDeleted val="0"/>
    <c:plotArea>
      <c:layout>
        <c:manualLayout>
          <c:layoutTarget val="inner"/>
          <c:xMode val="edge"/>
          <c:yMode val="edge"/>
          <c:x val="9.4360136740005998E-2"/>
          <c:y val="0.19259305698557336"/>
          <c:w val="0.89913279721224049"/>
          <c:h val="0.60740887203142391"/>
        </c:manualLayout>
      </c:layout>
      <c:lineChart>
        <c:grouping val="standard"/>
        <c:varyColors val="0"/>
        <c:ser>
          <c:idx val="0"/>
          <c:order val="0"/>
          <c:tx>
            <c:strRef>
              <c:f>'GRAF. EJECUCIÓN INGRESOS'!$C$434</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INGRESOS'!$D$433:$O$433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INGRESOS'!$D$434:$O$434</c:f>
              <c:numCache>
                <c:formatCode>#,##0;[Red]#,##0</c:formatCode>
                <c:ptCount val="12"/>
                <c:pt idx="0">
                  <c:v>26718.478833333331</c:v>
                </c:pt>
                <c:pt idx="1">
                  <c:v>53436.957666666662</c:v>
                </c:pt>
                <c:pt idx="2">
                  <c:v>80155.436499999996</c:v>
                </c:pt>
                <c:pt idx="3">
                  <c:v>106873.91533333332</c:v>
                </c:pt>
                <c:pt idx="4">
                  <c:v>133592.39416666667</c:v>
                </c:pt>
                <c:pt idx="5">
                  <c:v>160310.87299999999</c:v>
                </c:pt>
                <c:pt idx="6">
                  <c:v>187029.35183333332</c:v>
                </c:pt>
                <c:pt idx="7">
                  <c:v>213747.83066666665</c:v>
                </c:pt>
                <c:pt idx="8">
                  <c:v>240466.30949999997</c:v>
                </c:pt>
                <c:pt idx="9">
                  <c:v>267184.78833333333</c:v>
                </c:pt>
                <c:pt idx="10">
                  <c:v>293903.26716666669</c:v>
                </c:pt>
                <c:pt idx="11">
                  <c:v>320621.74600000004</c:v>
                </c:pt>
              </c:numCache>
            </c:numRef>
          </c:val>
          <c:smooth val="0"/>
          <c:extLst xmlns:c16r2="http://schemas.microsoft.com/office/drawing/2015/06/chart">
            <c:ext xmlns:c16="http://schemas.microsoft.com/office/drawing/2014/chart" uri="{C3380CC4-5D6E-409C-BE32-E72D297353CC}">
              <c16:uniqueId val="{00000000-BA24-4AA5-A31A-5BB8AB4FADF8}"/>
            </c:ext>
          </c:extLst>
        </c:ser>
        <c:ser>
          <c:idx val="1"/>
          <c:order val="1"/>
          <c:tx>
            <c:strRef>
              <c:f>'GRAF. EJECUCIÓN INGRESOS'!$C$435</c:f>
              <c:strCache>
                <c:ptCount val="1"/>
                <c:pt idx="0">
                  <c:v>RECONOCIMIENTO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INGRESOS'!$D$433:$O$433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INGRESOS'!$D$435:$O$435</c:f>
              <c:numCache>
                <c:formatCode>"$"\ #,##0;[Red]"$"\ \-#,##0</c:formatCode>
                <c:ptCount val="12"/>
                <c:pt idx="0">
                  <c:v>396.86500000000001</c:v>
                </c:pt>
                <c:pt idx="1">
                  <c:v>1550.951</c:v>
                </c:pt>
                <c:pt idx="2">
                  <c:v>1749.184</c:v>
                </c:pt>
                <c:pt idx="3">
                  <c:v>20126.112000000001</c:v>
                </c:pt>
                <c:pt idx="4">
                  <c:v>20310.672999999999</c:v>
                </c:pt>
                <c:pt idx="5">
                  <c:v>21509.335999999999</c:v>
                </c:pt>
                <c:pt idx="6">
                  <c:v>21746.115000000002</c:v>
                </c:pt>
                <c:pt idx="7">
                  <c:v>21833.909</c:v>
                </c:pt>
                <c:pt idx="8">
                  <c:v>21947.891</c:v>
                </c:pt>
                <c:pt idx="9">
                  <c:v>23106.011999999999</c:v>
                </c:pt>
                <c:pt idx="10">
                  <c:v>23308.833999999999</c:v>
                </c:pt>
                <c:pt idx="11">
                  <c:v>23397.616000000002</c:v>
                </c:pt>
              </c:numCache>
            </c:numRef>
          </c:val>
          <c:smooth val="0"/>
          <c:extLst xmlns:c16r2="http://schemas.microsoft.com/office/drawing/2015/06/chart">
            <c:ext xmlns:c16="http://schemas.microsoft.com/office/drawing/2014/chart" uri="{C3380CC4-5D6E-409C-BE32-E72D297353CC}">
              <c16:uniqueId val="{00000001-BA24-4AA5-A31A-5BB8AB4FADF8}"/>
            </c:ext>
          </c:extLst>
        </c:ser>
        <c:dLbls>
          <c:showLegendKey val="0"/>
          <c:showVal val="0"/>
          <c:showCatName val="0"/>
          <c:showSerName val="0"/>
          <c:showPercent val="0"/>
          <c:showBubbleSize val="0"/>
        </c:dLbls>
        <c:marker val="1"/>
        <c:smooth val="0"/>
        <c:axId val="107791872"/>
        <c:axId val="107793792"/>
      </c:lineChart>
      <c:catAx>
        <c:axId val="107791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07793792"/>
        <c:crosses val="autoZero"/>
        <c:auto val="1"/>
        <c:lblAlgn val="ctr"/>
        <c:lblOffset val="100"/>
        <c:tickLblSkip val="1"/>
        <c:tickMarkSkip val="1"/>
        <c:noMultiLvlLbl val="0"/>
      </c:catAx>
      <c:valAx>
        <c:axId val="10779379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771619382718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07791872"/>
        <c:crosses val="autoZero"/>
        <c:crossBetween val="between"/>
      </c:valAx>
      <c:spPr>
        <a:solidFill>
          <a:srgbClr val="C0C0C0"/>
        </a:solidFill>
        <a:ln w="12700">
          <a:solidFill>
            <a:srgbClr val="808080"/>
          </a:solidFill>
          <a:prstDash val="solid"/>
        </a:ln>
      </c:spPr>
    </c:plotArea>
    <c:legend>
      <c:legendPos val="r"/>
      <c:layout>
        <c:manualLayout>
          <c:xMode val="edge"/>
          <c:yMode val="edge"/>
          <c:x val="0.18763568870593994"/>
          <c:y val="0.91358232072842738"/>
          <c:w val="0.76464253790402015"/>
          <c:h val="6.4197790091053419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366" r="0.75000000000000366"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RECAUDOS TOTALES</a:t>
            </a:r>
          </a:p>
        </c:rich>
      </c:tx>
      <c:layout>
        <c:manualLayout>
          <c:xMode val="edge"/>
          <c:yMode val="edge"/>
          <c:x val="0.37807658093105623"/>
          <c:y val="3.2099024658954665E-2"/>
        </c:manualLayout>
      </c:layout>
      <c:overlay val="0"/>
      <c:spPr>
        <a:noFill/>
        <a:ln w="25400">
          <a:noFill/>
        </a:ln>
      </c:spPr>
    </c:title>
    <c:autoTitleDeleted val="0"/>
    <c:plotArea>
      <c:layout>
        <c:manualLayout>
          <c:layoutTarget val="inner"/>
          <c:xMode val="edge"/>
          <c:yMode val="edge"/>
          <c:x val="0.14480587618048271"/>
          <c:y val="0.15555593064219397"/>
          <c:w val="0.84994753410283341"/>
          <c:h val="0.64197685661857862"/>
        </c:manualLayout>
      </c:layout>
      <c:lineChart>
        <c:grouping val="standard"/>
        <c:varyColors val="0"/>
        <c:ser>
          <c:idx val="0"/>
          <c:order val="0"/>
          <c:tx>
            <c:strRef>
              <c:f>'GRAF. RECAUDOS'!$C$31</c:f>
              <c:strCache>
                <c:ptCount val="1"/>
                <c:pt idx="0">
                  <c:v>META (RECONOCIMIENTO)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RECAUDOS'!$D$30:$O$30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RECAUDOS'!$D$31:$O$31</c:f>
              <c:numCache>
                <c:formatCode>#,##0;[Red]#,##0</c:formatCode>
                <c:ptCount val="12"/>
                <c:pt idx="0">
                  <c:v>523402.31599999999</c:v>
                </c:pt>
                <c:pt idx="1">
                  <c:v>1553064.7830000001</c:v>
                </c:pt>
                <c:pt idx="2">
                  <c:v>2146228.6239999998</c:v>
                </c:pt>
                <c:pt idx="3">
                  <c:v>2850316.9849999999</c:v>
                </c:pt>
                <c:pt idx="4">
                  <c:v>3246283.0249999999</c:v>
                </c:pt>
                <c:pt idx="5">
                  <c:v>3754437.4389999998</c:v>
                </c:pt>
                <c:pt idx="6">
                  <c:v>4301294.2850000001</c:v>
                </c:pt>
                <c:pt idx="7">
                  <c:v>4702249.5580000002</c:v>
                </c:pt>
                <c:pt idx="8">
                  <c:v>5267966.216</c:v>
                </c:pt>
                <c:pt idx="9">
                  <c:v>5643547.2829999998</c:v>
                </c:pt>
                <c:pt idx="10">
                  <c:v>6460263.7599999998</c:v>
                </c:pt>
                <c:pt idx="11">
                  <c:v>7411109.6600000001</c:v>
                </c:pt>
              </c:numCache>
            </c:numRef>
          </c:val>
          <c:smooth val="0"/>
          <c:extLst xmlns:c16r2="http://schemas.microsoft.com/office/drawing/2015/06/chart">
            <c:ext xmlns:c16="http://schemas.microsoft.com/office/drawing/2014/chart" uri="{C3380CC4-5D6E-409C-BE32-E72D297353CC}">
              <c16:uniqueId val="{00000000-B9AE-4511-90AC-3567B164DDDD}"/>
            </c:ext>
          </c:extLst>
        </c:ser>
        <c:ser>
          <c:idx val="1"/>
          <c:order val="1"/>
          <c:tx>
            <c:strRef>
              <c:f>'GRAF. RECAUDOS'!$C$32</c:f>
              <c:strCache>
                <c:ptCount val="1"/>
                <c:pt idx="0">
                  <c:v>RECAUDO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RECAUDOS'!$D$30:$O$30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RECAUDOS'!$D$32:$O$32</c:f>
              <c:numCache>
                <c:formatCode>"$"\ #,##0;[Red]"$"\ \-#,##0</c:formatCode>
                <c:ptCount val="12"/>
                <c:pt idx="0">
                  <c:v>400839.25900000002</c:v>
                </c:pt>
                <c:pt idx="1">
                  <c:v>1308506.514</c:v>
                </c:pt>
                <c:pt idx="2">
                  <c:v>1898962.6710000001</c:v>
                </c:pt>
                <c:pt idx="3">
                  <c:v>2529890.3480000002</c:v>
                </c:pt>
                <c:pt idx="4">
                  <c:v>2855257.327</c:v>
                </c:pt>
                <c:pt idx="5">
                  <c:v>3297452.2769999998</c:v>
                </c:pt>
                <c:pt idx="6">
                  <c:v>3708148.9479999999</c:v>
                </c:pt>
                <c:pt idx="7">
                  <c:v>4131223.2910000002</c:v>
                </c:pt>
                <c:pt idx="8">
                  <c:v>4663546.9979999997</c:v>
                </c:pt>
                <c:pt idx="9">
                  <c:v>5035999.3210000005</c:v>
                </c:pt>
                <c:pt idx="10">
                  <c:v>5525915.1600000001</c:v>
                </c:pt>
                <c:pt idx="11">
                  <c:v>6567321.0779999997</c:v>
                </c:pt>
              </c:numCache>
            </c:numRef>
          </c:val>
          <c:smooth val="0"/>
          <c:extLst xmlns:c16r2="http://schemas.microsoft.com/office/drawing/2015/06/chart">
            <c:ext xmlns:c16="http://schemas.microsoft.com/office/drawing/2014/chart" uri="{C3380CC4-5D6E-409C-BE32-E72D297353CC}">
              <c16:uniqueId val="{00000001-B9AE-4511-90AC-3567B164DDDD}"/>
            </c:ext>
          </c:extLst>
        </c:ser>
        <c:dLbls>
          <c:showLegendKey val="0"/>
          <c:showVal val="0"/>
          <c:showCatName val="0"/>
          <c:showSerName val="0"/>
          <c:showPercent val="0"/>
          <c:showBubbleSize val="0"/>
        </c:dLbls>
        <c:marker val="1"/>
        <c:smooth val="0"/>
        <c:axId val="44919040"/>
        <c:axId val="44929408"/>
      </c:lineChart>
      <c:catAx>
        <c:axId val="44919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44929408"/>
        <c:crosses val="autoZero"/>
        <c:auto val="1"/>
        <c:lblAlgn val="ctr"/>
        <c:lblOffset val="100"/>
        <c:tickLblSkip val="1"/>
        <c:tickMarkSkip val="1"/>
        <c:noMultiLvlLbl val="0"/>
      </c:catAx>
      <c:valAx>
        <c:axId val="4492940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2.0054035742908843E-2"/>
              <c:y val="0.27078267068468292"/>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44919040"/>
        <c:crosses val="autoZero"/>
        <c:crossBetween val="between"/>
      </c:valAx>
      <c:spPr>
        <a:solidFill>
          <a:srgbClr val="C0C0C0"/>
        </a:solidFill>
        <a:ln w="12700">
          <a:solidFill>
            <a:srgbClr val="808080"/>
          </a:solidFill>
          <a:prstDash val="solid"/>
        </a:ln>
      </c:spPr>
    </c:plotArea>
    <c:legend>
      <c:legendPos val="r"/>
      <c:layout>
        <c:manualLayout>
          <c:xMode val="edge"/>
          <c:yMode val="edge"/>
          <c:x val="0.18153200419727178"/>
          <c:y val="0.91111318492595827"/>
          <c:w val="0.76705141657922349"/>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44" r="0.75000000000000144"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RECAUDOS POR VENTA DE SERVICIOS RÉGIMEN CONTRIBUTIVO</a:t>
            </a:r>
          </a:p>
        </c:rich>
      </c:tx>
      <c:layout>
        <c:manualLayout>
          <c:xMode val="edge"/>
          <c:yMode val="edge"/>
          <c:x val="0.2013360764322088"/>
          <c:y val="4.1975049415119405E-2"/>
        </c:manualLayout>
      </c:layout>
      <c:overlay val="0"/>
      <c:spPr>
        <a:noFill/>
        <a:ln w="25400">
          <a:noFill/>
        </a:ln>
      </c:spPr>
    </c:title>
    <c:autoTitleDeleted val="0"/>
    <c:plotArea>
      <c:layout>
        <c:manualLayout>
          <c:layoutTarget val="inner"/>
          <c:xMode val="edge"/>
          <c:yMode val="edge"/>
          <c:x val="0.11542497376705146"/>
          <c:y val="0.19506219874179875"/>
          <c:w val="0.87722980062959144"/>
          <c:h val="0.60493973027519876"/>
        </c:manualLayout>
      </c:layout>
      <c:lineChart>
        <c:grouping val="standard"/>
        <c:varyColors val="0"/>
        <c:ser>
          <c:idx val="0"/>
          <c:order val="0"/>
          <c:tx>
            <c:strRef>
              <c:f>'GRAF. RECAUDOS'!$C$62</c:f>
              <c:strCache>
                <c:ptCount val="1"/>
                <c:pt idx="0">
                  <c:v>META (RECONOCIMIENTO)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RECAUDOS'!$D$61:$O$61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RECAUDOS'!$D$62:$O$62</c:f>
              <c:numCache>
                <c:formatCode>#,##0;[Red]#,##0</c:formatCode>
                <c:ptCount val="12"/>
                <c:pt idx="0">
                  <c:v>143320.209</c:v>
                </c:pt>
                <c:pt idx="1">
                  <c:v>239509.587</c:v>
                </c:pt>
                <c:pt idx="2">
                  <c:v>326369.853</c:v>
                </c:pt>
                <c:pt idx="3">
                  <c:v>415564.29800000001</c:v>
                </c:pt>
                <c:pt idx="4">
                  <c:v>502974.44799999997</c:v>
                </c:pt>
                <c:pt idx="5">
                  <c:v>590711.58600000001</c:v>
                </c:pt>
                <c:pt idx="6">
                  <c:v>680194.098</c:v>
                </c:pt>
                <c:pt idx="7">
                  <c:v>767704.11699999997</c:v>
                </c:pt>
                <c:pt idx="8">
                  <c:v>837888.45</c:v>
                </c:pt>
                <c:pt idx="9">
                  <c:v>918240.45400000003</c:v>
                </c:pt>
                <c:pt idx="10">
                  <c:v>997165.95700000005</c:v>
                </c:pt>
                <c:pt idx="11">
                  <c:v>1131874.6939999999</c:v>
                </c:pt>
              </c:numCache>
            </c:numRef>
          </c:val>
          <c:smooth val="0"/>
          <c:extLst xmlns:c16r2="http://schemas.microsoft.com/office/drawing/2015/06/chart">
            <c:ext xmlns:c16="http://schemas.microsoft.com/office/drawing/2014/chart" uri="{C3380CC4-5D6E-409C-BE32-E72D297353CC}">
              <c16:uniqueId val="{00000000-139D-47FD-B718-CCEB8368EB88}"/>
            </c:ext>
          </c:extLst>
        </c:ser>
        <c:ser>
          <c:idx val="1"/>
          <c:order val="1"/>
          <c:tx>
            <c:strRef>
              <c:f>'GRAF. RECAUDOS'!$C$63</c:f>
              <c:strCache>
                <c:ptCount val="1"/>
                <c:pt idx="0">
                  <c:v>RECAUDO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RECAUDOS'!$D$61:$O$61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RECAUDOS'!$D$63:$O$63</c:f>
              <c:numCache>
                <c:formatCode>"$"\ #,##0;[Red]"$"\ \-#,##0</c:formatCode>
                <c:ptCount val="12"/>
                <c:pt idx="0">
                  <c:v>59344.879000000001</c:v>
                </c:pt>
                <c:pt idx="1">
                  <c:v>105839.27499999999</c:v>
                </c:pt>
                <c:pt idx="2">
                  <c:v>214766.50899999999</c:v>
                </c:pt>
                <c:pt idx="3">
                  <c:v>272907.01899999997</c:v>
                </c:pt>
                <c:pt idx="4">
                  <c:v>321738.62800000003</c:v>
                </c:pt>
                <c:pt idx="5">
                  <c:v>367838.43300000002</c:v>
                </c:pt>
                <c:pt idx="6">
                  <c:v>416949.739</c:v>
                </c:pt>
                <c:pt idx="7">
                  <c:v>460042.33399999997</c:v>
                </c:pt>
                <c:pt idx="8">
                  <c:v>505427.071</c:v>
                </c:pt>
                <c:pt idx="9">
                  <c:v>588976.84699999995</c:v>
                </c:pt>
                <c:pt idx="10">
                  <c:v>679829.73499999999</c:v>
                </c:pt>
                <c:pt idx="11">
                  <c:v>781217.99600000004</c:v>
                </c:pt>
              </c:numCache>
            </c:numRef>
          </c:val>
          <c:smooth val="0"/>
          <c:extLst xmlns:c16r2="http://schemas.microsoft.com/office/drawing/2015/06/chart">
            <c:ext xmlns:c16="http://schemas.microsoft.com/office/drawing/2014/chart" uri="{C3380CC4-5D6E-409C-BE32-E72D297353CC}">
              <c16:uniqueId val="{00000001-139D-47FD-B718-CCEB8368EB88}"/>
            </c:ext>
          </c:extLst>
        </c:ser>
        <c:dLbls>
          <c:showLegendKey val="0"/>
          <c:showVal val="0"/>
          <c:showCatName val="0"/>
          <c:showSerName val="0"/>
          <c:showPercent val="0"/>
          <c:showBubbleSize val="0"/>
        </c:dLbls>
        <c:marker val="1"/>
        <c:smooth val="0"/>
        <c:axId val="107837312"/>
        <c:axId val="107843584"/>
      </c:lineChart>
      <c:catAx>
        <c:axId val="1078373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07843584"/>
        <c:crosses val="autoZero"/>
        <c:auto val="1"/>
        <c:lblAlgn val="ctr"/>
        <c:lblOffset val="100"/>
        <c:tickLblSkip val="1"/>
        <c:tickMarkSkip val="1"/>
        <c:noMultiLvlLbl val="0"/>
      </c:catAx>
      <c:valAx>
        <c:axId val="10784358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837096831941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07837312"/>
        <c:crosses val="autoZero"/>
        <c:crossBetween val="between"/>
      </c:valAx>
      <c:spPr>
        <a:solidFill>
          <a:srgbClr val="C0C0C0"/>
        </a:solidFill>
        <a:ln w="12700">
          <a:solidFill>
            <a:srgbClr val="808080"/>
          </a:solidFill>
          <a:prstDash val="solid"/>
        </a:ln>
      </c:spPr>
    </c:plotArea>
    <c:legend>
      <c:legendPos val="r"/>
      <c:layout>
        <c:manualLayout>
          <c:xMode val="edge"/>
          <c:yMode val="edge"/>
          <c:x val="0.18677859391395593"/>
          <c:y val="0.91358232072842738"/>
          <c:w val="0.76705141657922349"/>
          <c:h val="6.4197790091053419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44" r="0.75000000000000144"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RECAUDOS POR VENTA DE SERVICIOS RÉGIMEN SUBSIDIADO</a:t>
            </a:r>
          </a:p>
        </c:rich>
      </c:tx>
      <c:layout>
        <c:manualLayout>
          <c:xMode val="edge"/>
          <c:yMode val="edge"/>
          <c:x val="0.21864690313500951"/>
          <c:y val="5.8436473218625447E-2"/>
        </c:manualLayout>
      </c:layout>
      <c:overlay val="0"/>
      <c:spPr>
        <a:noFill/>
        <a:ln w="25400">
          <a:noFill/>
        </a:ln>
      </c:spPr>
    </c:title>
    <c:autoTitleDeleted val="0"/>
    <c:plotArea>
      <c:layout>
        <c:manualLayout>
          <c:layoutTarget val="inner"/>
          <c:xMode val="edge"/>
          <c:yMode val="edge"/>
          <c:x val="9.4438614900314757E-2"/>
          <c:y val="0.19506219874179875"/>
          <c:w val="0.90031479538300108"/>
          <c:h val="0.60493973027519876"/>
        </c:manualLayout>
      </c:layout>
      <c:lineChart>
        <c:grouping val="standard"/>
        <c:varyColors val="0"/>
        <c:ser>
          <c:idx val="0"/>
          <c:order val="0"/>
          <c:tx>
            <c:strRef>
              <c:f>'GRAF. RECAUDOS'!$C$93</c:f>
              <c:strCache>
                <c:ptCount val="1"/>
                <c:pt idx="0">
                  <c:v>META (RECONOCIMIENTO)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RECAUDOS'!$D$92:$O$92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RECAUDOS'!$D$93:$O$93</c:f>
              <c:numCache>
                <c:formatCode>#,##0;[Red]#,##0</c:formatCode>
                <c:ptCount val="12"/>
                <c:pt idx="0">
                  <c:v>246930.296</c:v>
                </c:pt>
                <c:pt idx="1">
                  <c:v>541721.63</c:v>
                </c:pt>
                <c:pt idx="2">
                  <c:v>775451.10900000005</c:v>
                </c:pt>
                <c:pt idx="3">
                  <c:v>1015291.852</c:v>
                </c:pt>
                <c:pt idx="4">
                  <c:v>1248360.1580000001</c:v>
                </c:pt>
                <c:pt idx="5">
                  <c:v>1446370.074</c:v>
                </c:pt>
                <c:pt idx="6">
                  <c:v>1680653.477</c:v>
                </c:pt>
                <c:pt idx="7">
                  <c:v>1912787.3259999999</c:v>
                </c:pt>
                <c:pt idx="8">
                  <c:v>2169801.64</c:v>
                </c:pt>
                <c:pt idx="9">
                  <c:v>2391946.338</c:v>
                </c:pt>
                <c:pt idx="10">
                  <c:v>2625853.514</c:v>
                </c:pt>
                <c:pt idx="11">
                  <c:v>3047031.7659999998</c:v>
                </c:pt>
              </c:numCache>
            </c:numRef>
          </c:val>
          <c:smooth val="0"/>
          <c:extLst xmlns:c16r2="http://schemas.microsoft.com/office/drawing/2015/06/chart">
            <c:ext xmlns:c16="http://schemas.microsoft.com/office/drawing/2014/chart" uri="{C3380CC4-5D6E-409C-BE32-E72D297353CC}">
              <c16:uniqueId val="{00000000-4306-4B36-B1BB-119049071C7D}"/>
            </c:ext>
          </c:extLst>
        </c:ser>
        <c:ser>
          <c:idx val="1"/>
          <c:order val="1"/>
          <c:tx>
            <c:strRef>
              <c:f>'GRAF. RECAUDOS'!$C$94</c:f>
              <c:strCache>
                <c:ptCount val="1"/>
                <c:pt idx="0">
                  <c:v>RECAUDO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RECAUDOS'!$D$92:$O$92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RECAUDOS'!$D$94:$O$94</c:f>
              <c:numCache>
                <c:formatCode>"$"\ #,##0;[Red]"$"\ \-#,##0</c:formatCode>
                <c:ptCount val="12"/>
                <c:pt idx="0">
                  <c:v>225635.37700000001</c:v>
                </c:pt>
                <c:pt idx="1">
                  <c:v>481744.45400000003</c:v>
                </c:pt>
                <c:pt idx="2">
                  <c:v>699399.46699999995</c:v>
                </c:pt>
                <c:pt idx="3">
                  <c:v>918420.53300000005</c:v>
                </c:pt>
                <c:pt idx="4">
                  <c:v>1134581.176</c:v>
                </c:pt>
                <c:pt idx="5">
                  <c:v>1333887.6029999999</c:v>
                </c:pt>
                <c:pt idx="6">
                  <c:v>1560801.0719999999</c:v>
                </c:pt>
                <c:pt idx="7">
                  <c:v>1783530.118</c:v>
                </c:pt>
                <c:pt idx="8">
                  <c:v>2022977.8330000001</c:v>
                </c:pt>
                <c:pt idx="9">
                  <c:v>2237197.071</c:v>
                </c:pt>
                <c:pt idx="10">
                  <c:v>2452314.5750000002</c:v>
                </c:pt>
                <c:pt idx="11">
                  <c:v>2632194.2799999998</c:v>
                </c:pt>
              </c:numCache>
            </c:numRef>
          </c:val>
          <c:smooth val="0"/>
          <c:extLst xmlns:c16r2="http://schemas.microsoft.com/office/drawing/2015/06/chart">
            <c:ext xmlns:c16="http://schemas.microsoft.com/office/drawing/2014/chart" uri="{C3380CC4-5D6E-409C-BE32-E72D297353CC}">
              <c16:uniqueId val="{00000001-4306-4B36-B1BB-119049071C7D}"/>
            </c:ext>
          </c:extLst>
        </c:ser>
        <c:dLbls>
          <c:showLegendKey val="0"/>
          <c:showVal val="0"/>
          <c:showCatName val="0"/>
          <c:showSerName val="0"/>
          <c:showPercent val="0"/>
          <c:showBubbleSize val="0"/>
        </c:dLbls>
        <c:marker val="1"/>
        <c:smooth val="0"/>
        <c:axId val="45123456"/>
        <c:axId val="45133824"/>
      </c:lineChart>
      <c:catAx>
        <c:axId val="45123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45133824"/>
        <c:crosses val="autoZero"/>
        <c:auto val="1"/>
        <c:lblAlgn val="ctr"/>
        <c:lblOffset val="100"/>
        <c:tickLblSkip val="1"/>
        <c:tickMarkSkip val="1"/>
        <c:noMultiLvlLbl val="0"/>
      </c:catAx>
      <c:valAx>
        <c:axId val="4513382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837096831941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45123456"/>
        <c:crosses val="autoZero"/>
        <c:crossBetween val="between"/>
      </c:valAx>
      <c:spPr>
        <a:solidFill>
          <a:srgbClr val="C0C0C0"/>
        </a:solidFill>
        <a:ln w="12700">
          <a:solidFill>
            <a:srgbClr val="808080"/>
          </a:solidFill>
          <a:prstDash val="solid"/>
        </a:ln>
      </c:spPr>
    </c:plotArea>
    <c:legend>
      <c:legendPos val="r"/>
      <c:layout>
        <c:manualLayout>
          <c:xMode val="edge"/>
          <c:yMode val="edge"/>
          <c:x val="0.19097586568730326"/>
          <c:y val="0.90617491332101996"/>
          <c:w val="0.76705141657922349"/>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44" r="0.75000000000000144"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RECAUDOS POR APORTES PATRONALES</a:t>
            </a:r>
          </a:p>
        </c:rich>
      </c:tx>
      <c:layout>
        <c:manualLayout>
          <c:xMode val="edge"/>
          <c:yMode val="edge"/>
          <c:x val="0.36353496211714353"/>
          <c:y val="3.2099024658954665E-2"/>
        </c:manualLayout>
      </c:layout>
      <c:overlay val="0"/>
      <c:spPr>
        <a:noFill/>
        <a:ln w="25400">
          <a:noFill/>
        </a:ln>
      </c:spPr>
    </c:title>
    <c:autoTitleDeleted val="0"/>
    <c:plotArea>
      <c:layout>
        <c:manualLayout>
          <c:layoutTarget val="inner"/>
          <c:xMode val="edge"/>
          <c:yMode val="edge"/>
          <c:x val="0.10178384050367265"/>
          <c:y val="0.14567936361729275"/>
          <c:w val="0.88142707240293783"/>
          <c:h val="0.60740887203142391"/>
        </c:manualLayout>
      </c:layout>
      <c:lineChart>
        <c:grouping val="standard"/>
        <c:varyColors val="0"/>
        <c:ser>
          <c:idx val="0"/>
          <c:order val="0"/>
          <c:tx>
            <c:strRef>
              <c:f>'GRAF. RECAUDOS'!$C$124</c:f>
              <c:strCache>
                <c:ptCount val="1"/>
                <c:pt idx="0">
                  <c:v>META (RECONOCIMIENTO)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RECAUDOS'!$D$123:$O$123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RECAUDOS'!$D$124:$O$124</c:f>
              <c:numCache>
                <c:formatCode>#,##0;[Red]#,##0</c:formatCode>
                <c:ptCount val="12"/>
                <c:pt idx="0">
                  <c:v>0</c:v>
                </c:pt>
                <c:pt idx="1">
                  <c:v>41192.084000000003</c:v>
                </c:pt>
                <c:pt idx="2">
                  <c:v>61788.125999999997</c:v>
                </c:pt>
                <c:pt idx="3">
                  <c:v>82384.168000000005</c:v>
                </c:pt>
                <c:pt idx="4">
                  <c:v>102980.21</c:v>
                </c:pt>
                <c:pt idx="5">
                  <c:v>123576.25199999999</c:v>
                </c:pt>
                <c:pt idx="6">
                  <c:v>144172.29399999999</c:v>
                </c:pt>
                <c:pt idx="7">
                  <c:v>164768.33600000001</c:v>
                </c:pt>
                <c:pt idx="8">
                  <c:v>185364.378</c:v>
                </c:pt>
                <c:pt idx="9">
                  <c:v>205960.42</c:v>
                </c:pt>
                <c:pt idx="10">
                  <c:v>226556.462</c:v>
                </c:pt>
                <c:pt idx="11">
                  <c:v>247152.49799999999</c:v>
                </c:pt>
              </c:numCache>
            </c:numRef>
          </c:val>
          <c:smooth val="0"/>
          <c:extLst xmlns:c16r2="http://schemas.microsoft.com/office/drawing/2015/06/chart">
            <c:ext xmlns:c16="http://schemas.microsoft.com/office/drawing/2014/chart" uri="{C3380CC4-5D6E-409C-BE32-E72D297353CC}">
              <c16:uniqueId val="{00000000-4883-4846-809F-8BEEBE52A7F6}"/>
            </c:ext>
          </c:extLst>
        </c:ser>
        <c:ser>
          <c:idx val="1"/>
          <c:order val="1"/>
          <c:tx>
            <c:strRef>
              <c:f>'GRAF. RECAUDOS'!$C$125</c:f>
              <c:strCache>
                <c:ptCount val="1"/>
                <c:pt idx="0">
                  <c:v>RECAUDO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RECAUDOS'!$D$123:$O$123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RECAUDOS'!$D$125:$O$125</c:f>
              <c:numCache>
                <c:formatCode>"$"\ #,##0;[Red]"$"\ \-#,##0</c:formatCode>
                <c:ptCount val="12"/>
                <c:pt idx="0">
                  <c:v>0</c:v>
                </c:pt>
                <c:pt idx="1">
                  <c:v>20596.042000000001</c:v>
                </c:pt>
                <c:pt idx="2">
                  <c:v>41192.084000000003</c:v>
                </c:pt>
                <c:pt idx="3">
                  <c:v>61788.125999999997</c:v>
                </c:pt>
                <c:pt idx="4">
                  <c:v>82384.168000000005</c:v>
                </c:pt>
                <c:pt idx="5">
                  <c:v>102980.21</c:v>
                </c:pt>
                <c:pt idx="6">
                  <c:v>123576.25199999999</c:v>
                </c:pt>
                <c:pt idx="7">
                  <c:v>144172.29399999999</c:v>
                </c:pt>
                <c:pt idx="8">
                  <c:v>164768.33600000001</c:v>
                </c:pt>
                <c:pt idx="9">
                  <c:v>185364.378</c:v>
                </c:pt>
                <c:pt idx="10">
                  <c:v>205960.42</c:v>
                </c:pt>
                <c:pt idx="11">
                  <c:v>247152.49799999999</c:v>
                </c:pt>
              </c:numCache>
            </c:numRef>
          </c:val>
          <c:smooth val="0"/>
          <c:extLst xmlns:c16r2="http://schemas.microsoft.com/office/drawing/2015/06/chart">
            <c:ext xmlns:c16="http://schemas.microsoft.com/office/drawing/2014/chart" uri="{C3380CC4-5D6E-409C-BE32-E72D297353CC}">
              <c16:uniqueId val="{00000001-4883-4846-809F-8BEEBE52A7F6}"/>
            </c:ext>
          </c:extLst>
        </c:ser>
        <c:dLbls>
          <c:showLegendKey val="0"/>
          <c:showVal val="0"/>
          <c:showCatName val="0"/>
          <c:showSerName val="0"/>
          <c:showPercent val="0"/>
          <c:showBubbleSize val="0"/>
        </c:dLbls>
        <c:marker val="1"/>
        <c:smooth val="0"/>
        <c:axId val="117253632"/>
        <c:axId val="117255552"/>
      </c:lineChart>
      <c:catAx>
        <c:axId val="117253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7255552"/>
        <c:crosses val="autoZero"/>
        <c:auto val="1"/>
        <c:lblAlgn val="ctr"/>
        <c:lblOffset val="100"/>
        <c:tickLblSkip val="1"/>
        <c:tickMarkSkip val="1"/>
        <c:noMultiLvlLbl val="0"/>
      </c:catAx>
      <c:valAx>
        <c:axId val="11725555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837096831941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7253632"/>
        <c:crosses val="autoZero"/>
        <c:crossBetween val="between"/>
      </c:valAx>
      <c:spPr>
        <a:solidFill>
          <a:srgbClr val="C0C0C0"/>
        </a:solidFill>
        <a:ln w="12700">
          <a:solidFill>
            <a:srgbClr val="808080"/>
          </a:solidFill>
          <a:prstDash val="solid"/>
        </a:ln>
      </c:spPr>
    </c:plotArea>
    <c:legend>
      <c:legendPos val="r"/>
      <c:layout>
        <c:manualLayout>
          <c:xMode val="edge"/>
          <c:yMode val="edge"/>
          <c:x val="0.16369359916054566"/>
          <c:y val="0.91111318492595827"/>
          <c:w val="0.76705141657922349"/>
          <c:h val="6.4197790091053419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44" r="0.75000000000000144"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RECAUDOS POR SALUD PÚBLICA</a:t>
            </a:r>
          </a:p>
        </c:rich>
      </c:tx>
      <c:layout>
        <c:manualLayout>
          <c:xMode val="edge"/>
          <c:yMode val="edge"/>
          <c:x val="0.36353496211714353"/>
          <c:y val="3.2098765432098768E-2"/>
        </c:manualLayout>
      </c:layout>
      <c:overlay val="0"/>
      <c:spPr>
        <a:noFill/>
        <a:ln w="25400">
          <a:noFill/>
        </a:ln>
      </c:spPr>
    </c:title>
    <c:autoTitleDeleted val="0"/>
    <c:plotArea>
      <c:layout>
        <c:manualLayout>
          <c:layoutTarget val="inner"/>
          <c:xMode val="edge"/>
          <c:yMode val="edge"/>
          <c:x val="0.12696747114375656"/>
          <c:y val="0.14567936361729275"/>
          <c:w val="0.85624344176285416"/>
          <c:h val="0.60740887203142391"/>
        </c:manualLayout>
      </c:layout>
      <c:lineChart>
        <c:grouping val="standard"/>
        <c:varyColors val="0"/>
        <c:ser>
          <c:idx val="0"/>
          <c:order val="0"/>
          <c:tx>
            <c:strRef>
              <c:f>'GRAF. RECAUDOS'!$C$155</c:f>
              <c:strCache>
                <c:ptCount val="1"/>
                <c:pt idx="0">
                  <c:v>META (RECONOCIMIENTO)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RECAUDOS'!$D$154:$O$154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RECAUDOS'!$D$155:$O$155</c:f>
              <c:numCache>
                <c:formatCode>#,##0;[Red]#,##0</c:formatCode>
                <c:ptCount val="12"/>
                <c:pt idx="0">
                  <c:v>0</c:v>
                </c:pt>
                <c:pt idx="1">
                  <c:v>10000</c:v>
                </c:pt>
                <c:pt idx="2">
                  <c:v>10968.037</c:v>
                </c:pt>
                <c:pt idx="3">
                  <c:v>17893.037</c:v>
                </c:pt>
                <c:pt idx="4">
                  <c:v>41068.182000000001</c:v>
                </c:pt>
                <c:pt idx="5">
                  <c:v>65467.661</c:v>
                </c:pt>
                <c:pt idx="6">
                  <c:v>75135.510999999999</c:v>
                </c:pt>
                <c:pt idx="7">
                  <c:v>85175.12</c:v>
                </c:pt>
                <c:pt idx="8">
                  <c:v>97342.171000000002</c:v>
                </c:pt>
                <c:pt idx="9">
                  <c:v>106021.37</c:v>
                </c:pt>
                <c:pt idx="10">
                  <c:v>116126.37</c:v>
                </c:pt>
                <c:pt idx="11">
                  <c:v>394409.03499999997</c:v>
                </c:pt>
              </c:numCache>
            </c:numRef>
          </c:val>
          <c:smooth val="0"/>
          <c:extLst xmlns:c16r2="http://schemas.microsoft.com/office/drawing/2015/06/chart">
            <c:ext xmlns:c16="http://schemas.microsoft.com/office/drawing/2014/chart" uri="{C3380CC4-5D6E-409C-BE32-E72D297353CC}">
              <c16:uniqueId val="{00000000-F33E-4F16-8DDA-B50D4D2C4586}"/>
            </c:ext>
          </c:extLst>
        </c:ser>
        <c:ser>
          <c:idx val="1"/>
          <c:order val="1"/>
          <c:tx>
            <c:strRef>
              <c:f>'GRAF. RECAUDOS'!$C$156</c:f>
              <c:strCache>
                <c:ptCount val="1"/>
                <c:pt idx="0">
                  <c:v>RECAUDO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RECAUDOS'!$D$154:$O$154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RECAUDOS'!$D$156:$O$156</c:f>
              <c:numCache>
                <c:formatCode>"$"\ #,##0;[Red]"$"\ \-#,##0</c:formatCode>
                <c:ptCount val="12"/>
                <c:pt idx="0">
                  <c:v>0</c:v>
                </c:pt>
                <c:pt idx="1">
                  <c:v>10000</c:v>
                </c:pt>
                <c:pt idx="2">
                  <c:v>10000</c:v>
                </c:pt>
                <c:pt idx="3">
                  <c:v>16925</c:v>
                </c:pt>
                <c:pt idx="4">
                  <c:v>28953.954000000002</c:v>
                </c:pt>
                <c:pt idx="5">
                  <c:v>40100.144999999997</c:v>
                </c:pt>
                <c:pt idx="6">
                  <c:v>57299.624000000003</c:v>
                </c:pt>
                <c:pt idx="7">
                  <c:v>74167.474000000002</c:v>
                </c:pt>
                <c:pt idx="8">
                  <c:v>84207.082999999999</c:v>
                </c:pt>
                <c:pt idx="9">
                  <c:v>96374.134000000005</c:v>
                </c:pt>
                <c:pt idx="10">
                  <c:v>105053.333</c:v>
                </c:pt>
                <c:pt idx="11">
                  <c:v>134452.99799999999</c:v>
                </c:pt>
              </c:numCache>
            </c:numRef>
          </c:val>
          <c:smooth val="0"/>
          <c:extLst xmlns:c16r2="http://schemas.microsoft.com/office/drawing/2015/06/chart">
            <c:ext xmlns:c16="http://schemas.microsoft.com/office/drawing/2014/chart" uri="{C3380CC4-5D6E-409C-BE32-E72D297353CC}">
              <c16:uniqueId val="{00000001-F33E-4F16-8DDA-B50D4D2C4586}"/>
            </c:ext>
          </c:extLst>
        </c:ser>
        <c:dLbls>
          <c:showLegendKey val="0"/>
          <c:showVal val="0"/>
          <c:showCatName val="0"/>
          <c:showSerName val="0"/>
          <c:showPercent val="0"/>
          <c:showBubbleSize val="0"/>
        </c:dLbls>
        <c:marker val="1"/>
        <c:smooth val="0"/>
        <c:axId val="117294208"/>
        <c:axId val="117296128"/>
      </c:lineChart>
      <c:catAx>
        <c:axId val="117294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7296128"/>
        <c:crosses val="autoZero"/>
        <c:auto val="1"/>
        <c:lblAlgn val="ctr"/>
        <c:lblOffset val="100"/>
        <c:tickLblSkip val="1"/>
        <c:tickMarkSkip val="1"/>
        <c:noMultiLvlLbl val="0"/>
      </c:catAx>
      <c:valAx>
        <c:axId val="11729612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837096831941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7294208"/>
        <c:crosses val="autoZero"/>
        <c:crossBetween val="between"/>
      </c:valAx>
      <c:spPr>
        <a:solidFill>
          <a:srgbClr val="C0C0C0"/>
        </a:solidFill>
        <a:ln w="12700">
          <a:solidFill>
            <a:srgbClr val="808080"/>
          </a:solidFill>
          <a:prstDash val="solid"/>
        </a:ln>
      </c:spPr>
    </c:plotArea>
    <c:legend>
      <c:legendPos val="r"/>
      <c:layout>
        <c:manualLayout>
          <c:xMode val="edge"/>
          <c:yMode val="edge"/>
          <c:x val="0.15949632738719832"/>
          <c:y val="0.90370577751855086"/>
          <c:w val="0.76705141657922349"/>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VENTA DE SERVICIOS RÉGIMEN CONTRIBUTIVO</a:t>
            </a:r>
          </a:p>
        </c:rich>
      </c:tx>
      <c:layout>
        <c:manualLayout>
          <c:xMode val="edge"/>
          <c:yMode val="edge"/>
          <c:x val="0.31096236072443223"/>
          <c:y val="3.2099024658954665E-2"/>
        </c:manualLayout>
      </c:layout>
      <c:overlay val="0"/>
      <c:spPr>
        <a:noFill/>
        <a:ln w="25400">
          <a:noFill/>
        </a:ln>
      </c:spPr>
    </c:title>
    <c:autoTitleDeleted val="0"/>
    <c:plotArea>
      <c:layout>
        <c:manualLayout>
          <c:layoutTarget val="inner"/>
          <c:xMode val="edge"/>
          <c:yMode val="edge"/>
          <c:x val="0.11496752292460499"/>
          <c:y val="0.19506219874179875"/>
          <c:w val="0.87852541102764192"/>
          <c:h val="0.60493973027519876"/>
        </c:manualLayout>
      </c:layout>
      <c:lineChart>
        <c:grouping val="standard"/>
        <c:varyColors val="0"/>
        <c:ser>
          <c:idx val="0"/>
          <c:order val="0"/>
          <c:tx>
            <c:strRef>
              <c:f>'GRAF. EJECUCIÓN INGRESOS'!$C$62</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INGRESOS'!$D$61:$O$61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INGRESOS'!$D$62:$O$62</c:f>
              <c:numCache>
                <c:formatCode>#,##0;[Red]#,##0</c:formatCode>
                <c:ptCount val="12"/>
                <c:pt idx="0">
                  <c:v>89117.279500000004</c:v>
                </c:pt>
                <c:pt idx="1">
                  <c:v>178234.55900000001</c:v>
                </c:pt>
                <c:pt idx="2">
                  <c:v>267351.83850000001</c:v>
                </c:pt>
                <c:pt idx="3">
                  <c:v>356469.11800000002</c:v>
                </c:pt>
                <c:pt idx="4">
                  <c:v>445586.39750000002</c:v>
                </c:pt>
                <c:pt idx="5">
                  <c:v>534703.67700000003</c:v>
                </c:pt>
                <c:pt idx="6">
                  <c:v>623820.95650000009</c:v>
                </c:pt>
                <c:pt idx="7">
                  <c:v>712938.23600000003</c:v>
                </c:pt>
                <c:pt idx="8">
                  <c:v>802055.51549999998</c:v>
                </c:pt>
                <c:pt idx="9">
                  <c:v>891172.79499999993</c:v>
                </c:pt>
                <c:pt idx="10">
                  <c:v>980290.07449999987</c:v>
                </c:pt>
                <c:pt idx="11">
                  <c:v>1069407.3539999998</c:v>
                </c:pt>
              </c:numCache>
            </c:numRef>
          </c:val>
          <c:smooth val="0"/>
          <c:extLst xmlns:c16r2="http://schemas.microsoft.com/office/drawing/2015/06/chart">
            <c:ext xmlns:c16="http://schemas.microsoft.com/office/drawing/2014/chart" uri="{C3380CC4-5D6E-409C-BE32-E72D297353CC}">
              <c16:uniqueId val="{00000000-5E64-42F7-B5FD-4C2EEC960DAE}"/>
            </c:ext>
          </c:extLst>
        </c:ser>
        <c:ser>
          <c:idx val="1"/>
          <c:order val="1"/>
          <c:tx>
            <c:strRef>
              <c:f>'GRAF. EJECUCIÓN INGRESOS'!$C$63</c:f>
              <c:strCache>
                <c:ptCount val="1"/>
                <c:pt idx="0">
                  <c:v>RECONOCIMIENTO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INGRESOS'!$D$61:$O$61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INGRESOS'!$D$63:$O$63</c:f>
              <c:numCache>
                <c:formatCode>"$"\ #,##0;[Red]"$"\ \-#,##0</c:formatCode>
                <c:ptCount val="12"/>
                <c:pt idx="0">
                  <c:v>143320.209</c:v>
                </c:pt>
                <c:pt idx="1">
                  <c:v>239509.587</c:v>
                </c:pt>
                <c:pt idx="2">
                  <c:v>326369.853</c:v>
                </c:pt>
                <c:pt idx="3">
                  <c:v>415564.29800000001</c:v>
                </c:pt>
                <c:pt idx="4">
                  <c:v>502974.44799999997</c:v>
                </c:pt>
                <c:pt idx="5">
                  <c:v>590711.58600000001</c:v>
                </c:pt>
                <c:pt idx="6">
                  <c:v>680194.098</c:v>
                </c:pt>
                <c:pt idx="7">
                  <c:v>767704.11699999997</c:v>
                </c:pt>
                <c:pt idx="8">
                  <c:v>837888.45</c:v>
                </c:pt>
                <c:pt idx="9">
                  <c:v>918240.45400000003</c:v>
                </c:pt>
                <c:pt idx="10">
                  <c:v>997165.95700000005</c:v>
                </c:pt>
                <c:pt idx="11">
                  <c:v>1131874.6939999999</c:v>
                </c:pt>
              </c:numCache>
            </c:numRef>
          </c:val>
          <c:smooth val="0"/>
          <c:extLst xmlns:c16r2="http://schemas.microsoft.com/office/drawing/2015/06/chart">
            <c:ext xmlns:c16="http://schemas.microsoft.com/office/drawing/2014/chart" uri="{C3380CC4-5D6E-409C-BE32-E72D297353CC}">
              <c16:uniqueId val="{00000001-5E64-42F7-B5FD-4C2EEC960DAE}"/>
            </c:ext>
          </c:extLst>
        </c:ser>
        <c:dLbls>
          <c:showLegendKey val="0"/>
          <c:showVal val="0"/>
          <c:showCatName val="0"/>
          <c:showSerName val="0"/>
          <c:showPercent val="0"/>
          <c:showBubbleSize val="0"/>
        </c:dLbls>
        <c:marker val="1"/>
        <c:smooth val="0"/>
        <c:axId val="42637568"/>
        <c:axId val="42639744"/>
      </c:lineChart>
      <c:catAx>
        <c:axId val="42637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42639744"/>
        <c:crosses val="autoZero"/>
        <c:auto val="1"/>
        <c:lblAlgn val="ctr"/>
        <c:lblOffset val="100"/>
        <c:tickLblSkip val="1"/>
        <c:tickMarkSkip val="1"/>
        <c:noMultiLvlLbl val="0"/>
      </c:catAx>
      <c:valAx>
        <c:axId val="4263974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771619382718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42637568"/>
        <c:crosses val="autoZero"/>
        <c:crossBetween val="between"/>
      </c:valAx>
      <c:spPr>
        <a:solidFill>
          <a:srgbClr val="C0C0C0"/>
        </a:solidFill>
        <a:ln w="12700">
          <a:solidFill>
            <a:srgbClr val="808080"/>
          </a:solidFill>
          <a:prstDash val="solid"/>
        </a:ln>
      </c:spPr>
    </c:plotArea>
    <c:legend>
      <c:legendPos val="r"/>
      <c:layout>
        <c:manualLayout>
          <c:xMode val="edge"/>
          <c:yMode val="edge"/>
          <c:x val="0.18546649130897683"/>
          <c:y val="0.91358232072842738"/>
          <c:w val="0.76464253790402004"/>
          <c:h val="6.4197790091053419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RECAUDOS POR VENTA DE SERVICIOS A IPS PÚBLICAS</a:t>
            </a:r>
          </a:p>
        </c:rich>
      </c:tx>
      <c:layout>
        <c:manualLayout>
          <c:xMode val="edge"/>
          <c:yMode val="edge"/>
          <c:x val="0.30259244876656943"/>
          <c:y val="3.2099024658954665E-2"/>
        </c:manualLayout>
      </c:layout>
      <c:overlay val="0"/>
      <c:spPr>
        <a:noFill/>
        <a:ln w="25400">
          <a:noFill/>
        </a:ln>
      </c:spPr>
    </c:title>
    <c:autoTitleDeleted val="0"/>
    <c:plotArea>
      <c:layout>
        <c:manualLayout>
          <c:layoutTarget val="inner"/>
          <c:xMode val="edge"/>
          <c:yMode val="edge"/>
          <c:x val="9.5487932843651632E-2"/>
          <c:y val="0.19506219874179875"/>
          <c:w val="0.89821615949632716"/>
          <c:h val="0.60493973027519876"/>
        </c:manualLayout>
      </c:layout>
      <c:lineChart>
        <c:grouping val="standard"/>
        <c:varyColors val="0"/>
        <c:ser>
          <c:idx val="0"/>
          <c:order val="0"/>
          <c:tx>
            <c:strRef>
              <c:f>'GRAF. RECAUDOS'!$C$186</c:f>
              <c:strCache>
                <c:ptCount val="1"/>
                <c:pt idx="0">
                  <c:v>META (RECONOCIMIENTO)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RECAUDOS'!$D$185:$O$185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RECAUDOS'!$D$186:$O$186</c:f>
              <c:numCache>
                <c:formatCode>#,##0;[Red]#,##0</c:formatCode>
                <c:ptCount val="12"/>
                <c:pt idx="0">
                  <c:v>75.75</c:v>
                </c:pt>
                <c:pt idx="1">
                  <c:v>1444.5</c:v>
                </c:pt>
                <c:pt idx="2">
                  <c:v>1444.5</c:v>
                </c:pt>
                <c:pt idx="3">
                  <c:v>1444.5</c:v>
                </c:pt>
                <c:pt idx="4">
                  <c:v>3349.9679999999998</c:v>
                </c:pt>
                <c:pt idx="5">
                  <c:v>4684.4930000000004</c:v>
                </c:pt>
                <c:pt idx="6">
                  <c:v>9338.0930000000008</c:v>
                </c:pt>
                <c:pt idx="7">
                  <c:v>12679.343000000001</c:v>
                </c:pt>
                <c:pt idx="8">
                  <c:v>13647.993</c:v>
                </c:pt>
                <c:pt idx="9">
                  <c:v>13647.993</c:v>
                </c:pt>
                <c:pt idx="10">
                  <c:v>13647.993</c:v>
                </c:pt>
                <c:pt idx="11">
                  <c:v>13647.993</c:v>
                </c:pt>
              </c:numCache>
            </c:numRef>
          </c:val>
          <c:smooth val="0"/>
          <c:extLst xmlns:c16r2="http://schemas.microsoft.com/office/drawing/2015/06/chart">
            <c:ext xmlns:c16="http://schemas.microsoft.com/office/drawing/2014/chart" uri="{C3380CC4-5D6E-409C-BE32-E72D297353CC}">
              <c16:uniqueId val="{00000000-2C01-4608-8A33-EB09A22F3DB9}"/>
            </c:ext>
          </c:extLst>
        </c:ser>
        <c:ser>
          <c:idx val="1"/>
          <c:order val="1"/>
          <c:tx>
            <c:strRef>
              <c:f>'GRAF. RECAUDOS'!$C$187</c:f>
              <c:strCache>
                <c:ptCount val="1"/>
                <c:pt idx="0">
                  <c:v>RECAUDO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RECAUDOS'!$D$185:$O$185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RECAUDOS'!$D$187:$O$187</c:f>
              <c:numCache>
                <c:formatCode>"$"\ #,##0;[Red]"$"\ \-#,##0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2C01-4608-8A33-EB09A22F3DB9}"/>
            </c:ext>
          </c:extLst>
        </c:ser>
        <c:dLbls>
          <c:showLegendKey val="0"/>
          <c:showVal val="0"/>
          <c:showCatName val="0"/>
          <c:showSerName val="0"/>
          <c:showPercent val="0"/>
          <c:showBubbleSize val="0"/>
        </c:dLbls>
        <c:marker val="1"/>
        <c:smooth val="0"/>
        <c:axId val="107909888"/>
        <c:axId val="107911808"/>
      </c:lineChart>
      <c:catAx>
        <c:axId val="107909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07911808"/>
        <c:crosses val="autoZero"/>
        <c:auto val="1"/>
        <c:lblAlgn val="ctr"/>
        <c:lblOffset val="100"/>
        <c:tickLblSkip val="1"/>
        <c:tickMarkSkip val="1"/>
        <c:noMultiLvlLbl val="0"/>
      </c:catAx>
      <c:valAx>
        <c:axId val="10791180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837096831941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07909888"/>
        <c:crosses val="autoZero"/>
        <c:crossBetween val="between"/>
      </c:valAx>
      <c:spPr>
        <a:solidFill>
          <a:srgbClr val="C0C0C0"/>
        </a:solidFill>
        <a:ln w="12700">
          <a:solidFill>
            <a:srgbClr val="808080"/>
          </a:solidFill>
          <a:prstDash val="solid"/>
        </a:ln>
      </c:spPr>
    </c:plotArea>
    <c:legend>
      <c:legendPos val="r"/>
      <c:layout>
        <c:manualLayout>
          <c:xMode val="edge"/>
          <c:yMode val="edge"/>
          <c:x val="0.1888772298006296"/>
          <c:y val="0.91111318492595827"/>
          <c:w val="0.76705141657922349"/>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RECAUDOS POR VENTA DE SERVICIOS SOAT</a:t>
            </a:r>
          </a:p>
        </c:rich>
      </c:tx>
      <c:layout>
        <c:manualLayout>
          <c:xMode val="edge"/>
          <c:yMode val="edge"/>
          <c:x val="0.2718124557620224"/>
          <c:y val="3.2099024658954665E-2"/>
        </c:manualLayout>
      </c:layout>
      <c:overlay val="0"/>
      <c:spPr>
        <a:noFill/>
        <a:ln w="25400">
          <a:noFill/>
        </a:ln>
      </c:spPr>
    </c:title>
    <c:autoTitleDeleted val="0"/>
    <c:plotArea>
      <c:layout>
        <c:manualLayout>
          <c:layoutTarget val="inner"/>
          <c:xMode val="edge"/>
          <c:yMode val="edge"/>
          <c:x val="0.10283315844700949"/>
          <c:y val="0.19506219874179875"/>
          <c:w val="0.89087093389296956"/>
          <c:h val="0.60493973027519876"/>
        </c:manualLayout>
      </c:layout>
      <c:lineChart>
        <c:grouping val="standard"/>
        <c:varyColors val="0"/>
        <c:ser>
          <c:idx val="0"/>
          <c:order val="0"/>
          <c:tx>
            <c:strRef>
              <c:f>'GRAF. RECAUDOS'!$C$217</c:f>
              <c:strCache>
                <c:ptCount val="1"/>
                <c:pt idx="0">
                  <c:v>META (RECONOCIMIENTO)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RECAUDOS'!$D$216:$O$216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RECAUDOS'!$D$217:$O$217</c:f>
              <c:numCache>
                <c:formatCode>#,##0;[Red]#,##0</c:formatCode>
                <c:ptCount val="12"/>
                <c:pt idx="0">
                  <c:v>12449.558999999999</c:v>
                </c:pt>
                <c:pt idx="1">
                  <c:v>20789.742999999999</c:v>
                </c:pt>
                <c:pt idx="2">
                  <c:v>26560.008000000002</c:v>
                </c:pt>
                <c:pt idx="3">
                  <c:v>40982.445</c:v>
                </c:pt>
                <c:pt idx="4">
                  <c:v>46979.839</c:v>
                </c:pt>
                <c:pt idx="5">
                  <c:v>57061.324999999997</c:v>
                </c:pt>
                <c:pt idx="6">
                  <c:v>67568.932000000001</c:v>
                </c:pt>
                <c:pt idx="7">
                  <c:v>76190.178</c:v>
                </c:pt>
                <c:pt idx="8">
                  <c:v>77653.913</c:v>
                </c:pt>
                <c:pt idx="9">
                  <c:v>88177.15</c:v>
                </c:pt>
                <c:pt idx="10">
                  <c:v>92179.414999999994</c:v>
                </c:pt>
                <c:pt idx="11">
                  <c:v>97567.504000000001</c:v>
                </c:pt>
              </c:numCache>
            </c:numRef>
          </c:val>
          <c:smooth val="0"/>
          <c:extLst xmlns:c16r2="http://schemas.microsoft.com/office/drawing/2015/06/chart">
            <c:ext xmlns:c16="http://schemas.microsoft.com/office/drawing/2014/chart" uri="{C3380CC4-5D6E-409C-BE32-E72D297353CC}">
              <c16:uniqueId val="{00000000-A1BB-4095-9EC4-299EC08AD40E}"/>
            </c:ext>
          </c:extLst>
        </c:ser>
        <c:ser>
          <c:idx val="1"/>
          <c:order val="1"/>
          <c:tx>
            <c:strRef>
              <c:f>'GRAF. RECAUDOS'!$C$218</c:f>
              <c:strCache>
                <c:ptCount val="1"/>
                <c:pt idx="0">
                  <c:v>RECAUDO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RECAUDOS'!$D$216:$O$216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RECAUDOS'!$D$218:$O$218</c:f>
              <c:numCache>
                <c:formatCode>"$"\ #,##0;[Red]"$"\ \-#,##0</c:formatCode>
                <c:ptCount val="12"/>
                <c:pt idx="0">
                  <c:v>6043.49</c:v>
                </c:pt>
                <c:pt idx="1">
                  <c:v>13200.996999999999</c:v>
                </c:pt>
                <c:pt idx="2">
                  <c:v>17497.017</c:v>
                </c:pt>
                <c:pt idx="3">
                  <c:v>22002.89</c:v>
                </c:pt>
                <c:pt idx="4">
                  <c:v>25797.317999999999</c:v>
                </c:pt>
                <c:pt idx="5">
                  <c:v>32558.569</c:v>
                </c:pt>
                <c:pt idx="6">
                  <c:v>40212.086000000003</c:v>
                </c:pt>
                <c:pt idx="7">
                  <c:v>48949.995000000003</c:v>
                </c:pt>
                <c:pt idx="8">
                  <c:v>54707.925000000003</c:v>
                </c:pt>
                <c:pt idx="9">
                  <c:v>64475.786999999997</c:v>
                </c:pt>
                <c:pt idx="10">
                  <c:v>69155.612999999998</c:v>
                </c:pt>
                <c:pt idx="11">
                  <c:v>74361.202999999994</c:v>
                </c:pt>
              </c:numCache>
            </c:numRef>
          </c:val>
          <c:smooth val="0"/>
          <c:extLst xmlns:c16r2="http://schemas.microsoft.com/office/drawing/2015/06/chart">
            <c:ext xmlns:c16="http://schemas.microsoft.com/office/drawing/2014/chart" uri="{C3380CC4-5D6E-409C-BE32-E72D297353CC}">
              <c16:uniqueId val="{00000001-A1BB-4095-9EC4-299EC08AD40E}"/>
            </c:ext>
          </c:extLst>
        </c:ser>
        <c:dLbls>
          <c:showLegendKey val="0"/>
          <c:showVal val="0"/>
          <c:showCatName val="0"/>
          <c:showSerName val="0"/>
          <c:showPercent val="0"/>
          <c:showBubbleSize val="0"/>
        </c:dLbls>
        <c:marker val="1"/>
        <c:smooth val="0"/>
        <c:axId val="117395840"/>
        <c:axId val="117397760"/>
      </c:lineChart>
      <c:catAx>
        <c:axId val="117395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7397760"/>
        <c:crosses val="autoZero"/>
        <c:auto val="1"/>
        <c:lblAlgn val="ctr"/>
        <c:lblOffset val="100"/>
        <c:tickLblSkip val="1"/>
        <c:tickMarkSkip val="1"/>
        <c:noMultiLvlLbl val="0"/>
      </c:catAx>
      <c:valAx>
        <c:axId val="11739776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837096831941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7395840"/>
        <c:crosses val="autoZero"/>
        <c:crossBetween val="between"/>
      </c:valAx>
      <c:spPr>
        <a:solidFill>
          <a:srgbClr val="C0C0C0"/>
        </a:solidFill>
        <a:ln w="12700">
          <a:solidFill>
            <a:srgbClr val="808080"/>
          </a:solidFill>
          <a:prstDash val="solid"/>
        </a:ln>
      </c:spPr>
    </c:plotArea>
    <c:legend>
      <c:legendPos val="r"/>
      <c:layout>
        <c:manualLayout>
          <c:xMode val="edge"/>
          <c:yMode val="edge"/>
          <c:x val="0.19097586568730326"/>
          <c:y val="0.91111318492595827"/>
          <c:w val="0.76705141657922349"/>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89" r="0.75000000000000189"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RECAUDOS POR VENTA DE SERVICIOS ENTIDADES RÉGIMEN ESPECIAL</a:t>
            </a:r>
          </a:p>
        </c:rich>
      </c:tx>
      <c:layout>
        <c:manualLayout>
          <c:xMode val="edge"/>
          <c:yMode val="edge"/>
          <c:x val="0.21541335140032994"/>
          <c:y val="3.868312757201646E-2"/>
        </c:manualLayout>
      </c:layout>
      <c:overlay val="0"/>
      <c:spPr>
        <a:noFill/>
        <a:ln w="25400">
          <a:noFill/>
        </a:ln>
      </c:spPr>
    </c:title>
    <c:autoTitleDeleted val="0"/>
    <c:plotArea>
      <c:layout>
        <c:manualLayout>
          <c:layoutTarget val="inner"/>
          <c:xMode val="edge"/>
          <c:yMode val="edge"/>
          <c:x val="9.5487932843651632E-2"/>
          <c:y val="0.19506219874179875"/>
          <c:w val="0.89926547743966423"/>
          <c:h val="0.60493973027519876"/>
        </c:manualLayout>
      </c:layout>
      <c:lineChart>
        <c:grouping val="standard"/>
        <c:varyColors val="0"/>
        <c:ser>
          <c:idx val="0"/>
          <c:order val="0"/>
          <c:tx>
            <c:strRef>
              <c:f>'GRAF. RECAUDOS'!$C$248</c:f>
              <c:strCache>
                <c:ptCount val="1"/>
                <c:pt idx="0">
                  <c:v>META (RECONOCIMIENTO)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RECAUDOS'!$D$247:$O$247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RECAUDOS'!$D$248:$O$248</c:f>
              <c:numCache>
                <c:formatCode>#,##0;[Red]#,##0</c:formatCode>
                <c:ptCount val="12"/>
                <c:pt idx="0">
                  <c:v>7539.8320000000003</c:v>
                </c:pt>
                <c:pt idx="1">
                  <c:v>19314.964</c:v>
                </c:pt>
                <c:pt idx="2">
                  <c:v>29810.557000000001</c:v>
                </c:pt>
                <c:pt idx="3">
                  <c:v>40155.171999999999</c:v>
                </c:pt>
                <c:pt idx="4">
                  <c:v>48585.381999999998</c:v>
                </c:pt>
                <c:pt idx="5">
                  <c:v>55398.391000000003</c:v>
                </c:pt>
                <c:pt idx="6">
                  <c:v>64916.432999999997</c:v>
                </c:pt>
                <c:pt idx="7">
                  <c:v>73551.577999999994</c:v>
                </c:pt>
                <c:pt idx="8">
                  <c:v>82933.953999999998</c:v>
                </c:pt>
                <c:pt idx="9">
                  <c:v>90869.345000000001</c:v>
                </c:pt>
                <c:pt idx="10">
                  <c:v>97795.498999999996</c:v>
                </c:pt>
                <c:pt idx="11">
                  <c:v>104166.243</c:v>
                </c:pt>
              </c:numCache>
            </c:numRef>
          </c:val>
          <c:smooth val="0"/>
          <c:extLst xmlns:c16r2="http://schemas.microsoft.com/office/drawing/2015/06/chart">
            <c:ext xmlns:c16="http://schemas.microsoft.com/office/drawing/2014/chart" uri="{C3380CC4-5D6E-409C-BE32-E72D297353CC}">
              <c16:uniqueId val="{00000000-CA3C-401B-B80A-76F93629BB99}"/>
            </c:ext>
          </c:extLst>
        </c:ser>
        <c:ser>
          <c:idx val="1"/>
          <c:order val="1"/>
          <c:tx>
            <c:strRef>
              <c:f>'GRAF. RECAUDOS'!$C$249</c:f>
              <c:strCache>
                <c:ptCount val="1"/>
                <c:pt idx="0">
                  <c:v>RECAUDO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RECAUDOS'!$D$247:$O$247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RECAUDOS'!$D$249:$O$249</c:f>
              <c:numCache>
                <c:formatCode>"$"\ #,##0;[Red]"$"\ \-#,##0</c:formatCode>
                <c:ptCount val="12"/>
                <c:pt idx="0">
                  <c:v>737.35699999999997</c:v>
                </c:pt>
                <c:pt idx="1">
                  <c:v>4438.6840000000002</c:v>
                </c:pt>
                <c:pt idx="2">
                  <c:v>9502.4889999999996</c:v>
                </c:pt>
                <c:pt idx="3">
                  <c:v>10796.339</c:v>
                </c:pt>
                <c:pt idx="4">
                  <c:v>20168.251</c:v>
                </c:pt>
                <c:pt idx="5">
                  <c:v>20168.251</c:v>
                </c:pt>
                <c:pt idx="6">
                  <c:v>28078.012999999999</c:v>
                </c:pt>
                <c:pt idx="7">
                  <c:v>36063.432999999997</c:v>
                </c:pt>
                <c:pt idx="8">
                  <c:v>44156.472000000002</c:v>
                </c:pt>
                <c:pt idx="9">
                  <c:v>52446.997000000003</c:v>
                </c:pt>
                <c:pt idx="10">
                  <c:v>62597.358999999997</c:v>
                </c:pt>
                <c:pt idx="11">
                  <c:v>62597.358999999997</c:v>
                </c:pt>
              </c:numCache>
            </c:numRef>
          </c:val>
          <c:smooth val="0"/>
          <c:extLst xmlns:c16r2="http://schemas.microsoft.com/office/drawing/2015/06/chart">
            <c:ext xmlns:c16="http://schemas.microsoft.com/office/drawing/2014/chart" uri="{C3380CC4-5D6E-409C-BE32-E72D297353CC}">
              <c16:uniqueId val="{00000001-CA3C-401B-B80A-76F93629BB99}"/>
            </c:ext>
          </c:extLst>
        </c:ser>
        <c:dLbls>
          <c:showLegendKey val="0"/>
          <c:showVal val="0"/>
          <c:showCatName val="0"/>
          <c:showSerName val="0"/>
          <c:showPercent val="0"/>
          <c:showBubbleSize val="0"/>
        </c:dLbls>
        <c:marker val="1"/>
        <c:smooth val="0"/>
        <c:axId val="117440512"/>
        <c:axId val="117442432"/>
      </c:lineChart>
      <c:catAx>
        <c:axId val="117440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7442432"/>
        <c:crosses val="autoZero"/>
        <c:auto val="1"/>
        <c:lblAlgn val="ctr"/>
        <c:lblOffset val="100"/>
        <c:tickLblSkip val="1"/>
        <c:tickMarkSkip val="1"/>
        <c:noMultiLvlLbl val="0"/>
      </c:catAx>
      <c:valAx>
        <c:axId val="11744243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837096831941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7440512"/>
        <c:crosses val="autoZero"/>
        <c:crossBetween val="between"/>
      </c:valAx>
      <c:spPr>
        <a:solidFill>
          <a:srgbClr val="C0C0C0"/>
        </a:solidFill>
        <a:ln w="12700">
          <a:solidFill>
            <a:srgbClr val="808080"/>
          </a:solidFill>
          <a:prstDash val="solid"/>
        </a:ln>
      </c:spPr>
    </c:plotArea>
    <c:legend>
      <c:legendPos val="r"/>
      <c:layout>
        <c:manualLayout>
          <c:xMode val="edge"/>
          <c:yMode val="edge"/>
          <c:x val="0.19097586568730326"/>
          <c:y val="0.90864404912348906"/>
          <c:w val="0.76705141657922349"/>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211" r="0.75000000000000211"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RECAUDOS POR VENTA DE SERVICIOS ARP</a:t>
            </a:r>
          </a:p>
        </c:rich>
      </c:tx>
      <c:layout>
        <c:manualLayout>
          <c:xMode val="edge"/>
          <c:yMode val="edge"/>
          <c:x val="0.35568804686402655"/>
          <c:y val="4.5267489711934158E-2"/>
        </c:manualLayout>
      </c:layout>
      <c:overlay val="0"/>
      <c:spPr>
        <a:noFill/>
        <a:ln w="25400">
          <a:noFill/>
        </a:ln>
      </c:spPr>
    </c:title>
    <c:autoTitleDeleted val="0"/>
    <c:plotArea>
      <c:layout>
        <c:manualLayout>
          <c:layoutTarget val="inner"/>
          <c:xMode val="edge"/>
          <c:yMode val="edge"/>
          <c:x val="9.5487932843651632E-2"/>
          <c:y val="0.19506219874179875"/>
          <c:w val="0.89821615949632716"/>
          <c:h val="0.60493973027519876"/>
        </c:manualLayout>
      </c:layout>
      <c:lineChart>
        <c:grouping val="standard"/>
        <c:varyColors val="0"/>
        <c:ser>
          <c:idx val="0"/>
          <c:order val="0"/>
          <c:tx>
            <c:strRef>
              <c:f>'GRAF. RECAUDOS'!$C$279</c:f>
              <c:strCache>
                <c:ptCount val="1"/>
                <c:pt idx="0">
                  <c:v>META (RECONOCIMIENTO)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RECAUDOS'!$D$278:$O$278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RECAUDOS'!$D$279:$O$279</c:f>
              <c:numCache>
                <c:formatCode>#,##0;[Red]#,##0</c:formatCode>
                <c:ptCount val="12"/>
                <c:pt idx="0">
                  <c:v>2718.261</c:v>
                </c:pt>
                <c:pt idx="1">
                  <c:v>6131.93</c:v>
                </c:pt>
                <c:pt idx="2">
                  <c:v>9018.8829999999998</c:v>
                </c:pt>
                <c:pt idx="3">
                  <c:v>10393.19</c:v>
                </c:pt>
                <c:pt idx="4">
                  <c:v>14320.898999999999</c:v>
                </c:pt>
                <c:pt idx="5">
                  <c:v>16947.977999999999</c:v>
                </c:pt>
                <c:pt idx="6">
                  <c:v>19021.802</c:v>
                </c:pt>
                <c:pt idx="7">
                  <c:v>21145.168000000001</c:v>
                </c:pt>
                <c:pt idx="8">
                  <c:v>22104.275000000001</c:v>
                </c:pt>
                <c:pt idx="9">
                  <c:v>22616.083999999999</c:v>
                </c:pt>
                <c:pt idx="10">
                  <c:v>25005.852999999999</c:v>
                </c:pt>
                <c:pt idx="11">
                  <c:v>28450.457999999999</c:v>
                </c:pt>
              </c:numCache>
            </c:numRef>
          </c:val>
          <c:smooth val="0"/>
          <c:extLst xmlns:c16r2="http://schemas.microsoft.com/office/drawing/2015/06/chart">
            <c:ext xmlns:c16="http://schemas.microsoft.com/office/drawing/2014/chart" uri="{C3380CC4-5D6E-409C-BE32-E72D297353CC}">
              <c16:uniqueId val="{00000000-9FE3-47B0-8671-B468C84D2BD6}"/>
            </c:ext>
          </c:extLst>
        </c:ser>
        <c:ser>
          <c:idx val="1"/>
          <c:order val="1"/>
          <c:tx>
            <c:strRef>
              <c:f>'GRAF. RECAUDOS'!$C$280</c:f>
              <c:strCache>
                <c:ptCount val="1"/>
                <c:pt idx="0">
                  <c:v>RECAUDO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RECAUDOS'!$D$278:$O$278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RECAUDOS'!$D$280:$O$280</c:f>
              <c:numCache>
                <c:formatCode>"$"\ #,##0;[Red]"$"\ \-#,##0</c:formatCode>
                <c:ptCount val="12"/>
                <c:pt idx="0">
                  <c:v>930.42600000000004</c:v>
                </c:pt>
                <c:pt idx="1">
                  <c:v>2517.4119999999998</c:v>
                </c:pt>
                <c:pt idx="2">
                  <c:v>4356.5469999999996</c:v>
                </c:pt>
                <c:pt idx="3">
                  <c:v>5080.0780000000004</c:v>
                </c:pt>
                <c:pt idx="4">
                  <c:v>7830.6629999999996</c:v>
                </c:pt>
                <c:pt idx="5">
                  <c:v>10581.608</c:v>
                </c:pt>
                <c:pt idx="6">
                  <c:v>13245.17</c:v>
                </c:pt>
                <c:pt idx="7">
                  <c:v>15769.386</c:v>
                </c:pt>
                <c:pt idx="8">
                  <c:v>17583.627</c:v>
                </c:pt>
                <c:pt idx="9">
                  <c:v>19739.302</c:v>
                </c:pt>
                <c:pt idx="10">
                  <c:v>23003.466</c:v>
                </c:pt>
                <c:pt idx="11">
                  <c:v>25465.853999999999</c:v>
                </c:pt>
              </c:numCache>
            </c:numRef>
          </c:val>
          <c:smooth val="0"/>
          <c:extLst xmlns:c16r2="http://schemas.microsoft.com/office/drawing/2015/06/chart">
            <c:ext xmlns:c16="http://schemas.microsoft.com/office/drawing/2014/chart" uri="{C3380CC4-5D6E-409C-BE32-E72D297353CC}">
              <c16:uniqueId val="{00000001-9FE3-47B0-8671-B468C84D2BD6}"/>
            </c:ext>
          </c:extLst>
        </c:ser>
        <c:dLbls>
          <c:showLegendKey val="0"/>
          <c:showVal val="0"/>
          <c:showCatName val="0"/>
          <c:showSerName val="0"/>
          <c:showPercent val="0"/>
          <c:showBubbleSize val="0"/>
        </c:dLbls>
        <c:marker val="1"/>
        <c:smooth val="0"/>
        <c:axId val="117489024"/>
        <c:axId val="117495296"/>
      </c:lineChart>
      <c:catAx>
        <c:axId val="117489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7495296"/>
        <c:crosses val="autoZero"/>
        <c:auto val="1"/>
        <c:lblAlgn val="ctr"/>
        <c:lblOffset val="100"/>
        <c:tickLblSkip val="1"/>
        <c:tickMarkSkip val="1"/>
        <c:noMultiLvlLbl val="0"/>
      </c:catAx>
      <c:valAx>
        <c:axId val="11749529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837096831941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7489024"/>
        <c:crosses val="autoZero"/>
        <c:crossBetween val="between"/>
      </c:valAx>
      <c:spPr>
        <a:solidFill>
          <a:srgbClr val="C0C0C0"/>
        </a:solidFill>
        <a:ln w="12700">
          <a:solidFill>
            <a:srgbClr val="808080"/>
          </a:solidFill>
          <a:prstDash val="solid"/>
        </a:ln>
      </c:spPr>
    </c:plotArea>
    <c:legend>
      <c:legendPos val="r"/>
      <c:layout>
        <c:manualLayout>
          <c:xMode val="edge"/>
          <c:yMode val="edge"/>
          <c:x val="0.1888772298006296"/>
          <c:y val="0.91358232072842738"/>
          <c:w val="0.76705141657922349"/>
          <c:h val="6.4197790091053419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233" r="0.75000000000000233"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RECAUDOS POR CUOTAS DE RECUPERACIÓN</a:t>
            </a:r>
          </a:p>
        </c:rich>
      </c:tx>
      <c:layout>
        <c:manualLayout>
          <c:xMode val="edge"/>
          <c:yMode val="edge"/>
          <c:x val="0.35568804686402655"/>
          <c:y val="4.5267489711934158E-2"/>
        </c:manualLayout>
      </c:layout>
      <c:overlay val="0"/>
      <c:spPr>
        <a:noFill/>
        <a:ln w="25400">
          <a:noFill/>
        </a:ln>
      </c:spPr>
    </c:title>
    <c:autoTitleDeleted val="0"/>
    <c:plotArea>
      <c:layout>
        <c:manualLayout>
          <c:layoutTarget val="inner"/>
          <c:xMode val="edge"/>
          <c:yMode val="edge"/>
          <c:x val="0.10703043022035677"/>
          <c:y val="0.19506219874179875"/>
          <c:w val="0.88667366211962251"/>
          <c:h val="0.60493973027519876"/>
        </c:manualLayout>
      </c:layout>
      <c:lineChart>
        <c:grouping val="standard"/>
        <c:varyColors val="0"/>
        <c:ser>
          <c:idx val="0"/>
          <c:order val="0"/>
          <c:tx>
            <c:strRef>
              <c:f>'GRAF. RECAUDOS'!$C$310</c:f>
              <c:strCache>
                <c:ptCount val="1"/>
                <c:pt idx="0">
                  <c:v>META (RECONOCIMIENTO)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RECAUDOS'!$D$309:$O$309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RECAUDOS'!$D$310:$O$310</c:f>
              <c:numCache>
                <c:formatCode>#,##0;[Red]#,##0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7557-495D-8BDE-50C143930FE6}"/>
            </c:ext>
          </c:extLst>
        </c:ser>
        <c:ser>
          <c:idx val="1"/>
          <c:order val="1"/>
          <c:tx>
            <c:strRef>
              <c:f>'GRAF. RECAUDOS'!$C$311</c:f>
              <c:strCache>
                <c:ptCount val="1"/>
                <c:pt idx="0">
                  <c:v>RECAUDO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RECAUDOS'!$D$309:$O$309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RECAUDOS'!$D$311:$O$311</c:f>
              <c:numCache>
                <c:formatCode>"$"\ #,##0;[Red]"$"\ \-#,##0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7557-495D-8BDE-50C143930FE6}"/>
            </c:ext>
          </c:extLst>
        </c:ser>
        <c:dLbls>
          <c:showLegendKey val="0"/>
          <c:showVal val="0"/>
          <c:showCatName val="0"/>
          <c:showSerName val="0"/>
          <c:showPercent val="0"/>
          <c:showBubbleSize val="0"/>
        </c:dLbls>
        <c:marker val="1"/>
        <c:smooth val="0"/>
        <c:axId val="117533696"/>
        <c:axId val="117535872"/>
      </c:lineChart>
      <c:catAx>
        <c:axId val="1175336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7535872"/>
        <c:crosses val="autoZero"/>
        <c:auto val="1"/>
        <c:lblAlgn val="ctr"/>
        <c:lblOffset val="100"/>
        <c:tickLblSkip val="1"/>
        <c:tickMarkSkip val="1"/>
        <c:noMultiLvlLbl val="0"/>
      </c:catAx>
      <c:valAx>
        <c:axId val="1175358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837096831941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7533696"/>
        <c:crosses val="autoZero"/>
        <c:crossBetween val="between"/>
      </c:valAx>
      <c:spPr>
        <a:solidFill>
          <a:srgbClr val="C0C0C0"/>
        </a:solidFill>
        <a:ln w="12700">
          <a:solidFill>
            <a:srgbClr val="808080"/>
          </a:solidFill>
          <a:prstDash val="solid"/>
        </a:ln>
      </c:spPr>
    </c:plotArea>
    <c:legend>
      <c:legendPos val="r"/>
      <c:layout>
        <c:manualLayout>
          <c:xMode val="edge"/>
          <c:yMode val="edge"/>
          <c:x val="0.19202518363064008"/>
          <c:y val="0.90617491332101996"/>
          <c:w val="0.76705141657922349"/>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255" r="0.75000000000000255"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RECAUDOS POR VENTAS A PARTICULARES</a:t>
            </a:r>
          </a:p>
        </c:rich>
      </c:tx>
      <c:layout>
        <c:manualLayout>
          <c:xMode val="edge"/>
          <c:yMode val="edge"/>
          <c:x val="0.35568804686402655"/>
          <c:y val="4.5267489711934158E-2"/>
        </c:manualLayout>
      </c:layout>
      <c:overlay val="0"/>
      <c:spPr>
        <a:noFill/>
        <a:ln w="25400">
          <a:noFill/>
        </a:ln>
      </c:spPr>
    </c:title>
    <c:autoTitleDeleted val="0"/>
    <c:plotArea>
      <c:layout>
        <c:manualLayout>
          <c:layoutTarget val="inner"/>
          <c:xMode val="edge"/>
          <c:yMode val="edge"/>
          <c:x val="0.10283315844700949"/>
          <c:y val="0.19259305698557336"/>
          <c:w val="0.89087093389296956"/>
          <c:h val="0.60740887203142391"/>
        </c:manualLayout>
      </c:layout>
      <c:lineChart>
        <c:grouping val="standard"/>
        <c:varyColors val="0"/>
        <c:ser>
          <c:idx val="0"/>
          <c:order val="0"/>
          <c:tx>
            <c:strRef>
              <c:f>'GRAF. RECAUDOS'!$C$341</c:f>
              <c:strCache>
                <c:ptCount val="1"/>
                <c:pt idx="0">
                  <c:v>META (RECONOCIMIENTO)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RECAUDOS'!$D$340:$O$340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RECAUDOS'!$D$341:$O$341</c:f>
              <c:numCache>
                <c:formatCode>#,##0;[Red]#,##0</c:formatCode>
                <c:ptCount val="12"/>
                <c:pt idx="0">
                  <c:v>14648.451999999999</c:v>
                </c:pt>
                <c:pt idx="1">
                  <c:v>25172.05</c:v>
                </c:pt>
                <c:pt idx="2">
                  <c:v>35030.571000000004</c:v>
                </c:pt>
                <c:pt idx="3">
                  <c:v>46474.737000000001</c:v>
                </c:pt>
                <c:pt idx="4">
                  <c:v>54879.953000000001</c:v>
                </c:pt>
                <c:pt idx="5">
                  <c:v>64036.716</c:v>
                </c:pt>
                <c:pt idx="6">
                  <c:v>74670.857000000004</c:v>
                </c:pt>
                <c:pt idx="7">
                  <c:v>85824.206999999995</c:v>
                </c:pt>
                <c:pt idx="8">
                  <c:v>97410</c:v>
                </c:pt>
                <c:pt idx="9">
                  <c:v>109481.72100000001</c:v>
                </c:pt>
                <c:pt idx="10">
                  <c:v>122387.85799999999</c:v>
                </c:pt>
                <c:pt idx="11">
                  <c:v>131540.92300000001</c:v>
                </c:pt>
              </c:numCache>
            </c:numRef>
          </c:val>
          <c:smooth val="0"/>
          <c:extLst xmlns:c16r2="http://schemas.microsoft.com/office/drawing/2015/06/chart">
            <c:ext xmlns:c16="http://schemas.microsoft.com/office/drawing/2014/chart" uri="{C3380CC4-5D6E-409C-BE32-E72D297353CC}">
              <c16:uniqueId val="{00000000-31A6-4B63-AF56-7942AA3D742E}"/>
            </c:ext>
          </c:extLst>
        </c:ser>
        <c:ser>
          <c:idx val="1"/>
          <c:order val="1"/>
          <c:tx>
            <c:strRef>
              <c:f>'GRAF. RECAUDOS'!$C$342</c:f>
              <c:strCache>
                <c:ptCount val="1"/>
                <c:pt idx="0">
                  <c:v>RECAUDO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RECAUDOS'!$D$340:$O$340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RECAUDOS'!$D$342:$O$342</c:f>
              <c:numCache>
                <c:formatCode>"$"\ #,##0;[Red]"$"\ \-#,##0</c:formatCode>
                <c:ptCount val="12"/>
                <c:pt idx="0">
                  <c:v>12427.772999999999</c:v>
                </c:pt>
                <c:pt idx="1">
                  <c:v>22381.355</c:v>
                </c:pt>
                <c:pt idx="2">
                  <c:v>32569.707999999999</c:v>
                </c:pt>
                <c:pt idx="3">
                  <c:v>43313.906999999999</c:v>
                </c:pt>
                <c:pt idx="4">
                  <c:v>51128.275999999998</c:v>
                </c:pt>
                <c:pt idx="5">
                  <c:v>60200.398000000001</c:v>
                </c:pt>
                <c:pt idx="6">
                  <c:v>70225.854999999996</c:v>
                </c:pt>
                <c:pt idx="7">
                  <c:v>80421.759000000005</c:v>
                </c:pt>
                <c:pt idx="8">
                  <c:v>94965.085999999996</c:v>
                </c:pt>
                <c:pt idx="9">
                  <c:v>105872.87300000001</c:v>
                </c:pt>
                <c:pt idx="10">
                  <c:v>117976.29399999999</c:v>
                </c:pt>
                <c:pt idx="11">
                  <c:v>136742.08300000001</c:v>
                </c:pt>
              </c:numCache>
            </c:numRef>
          </c:val>
          <c:smooth val="0"/>
          <c:extLst xmlns:c16r2="http://schemas.microsoft.com/office/drawing/2015/06/chart">
            <c:ext xmlns:c16="http://schemas.microsoft.com/office/drawing/2014/chart" uri="{C3380CC4-5D6E-409C-BE32-E72D297353CC}">
              <c16:uniqueId val="{00000001-31A6-4B63-AF56-7942AA3D742E}"/>
            </c:ext>
          </c:extLst>
        </c:ser>
        <c:dLbls>
          <c:showLegendKey val="0"/>
          <c:showVal val="0"/>
          <c:showCatName val="0"/>
          <c:showSerName val="0"/>
          <c:showPercent val="0"/>
          <c:showBubbleSize val="0"/>
        </c:dLbls>
        <c:marker val="1"/>
        <c:smooth val="0"/>
        <c:axId val="117561984"/>
        <c:axId val="117658368"/>
      </c:lineChart>
      <c:catAx>
        <c:axId val="117561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7658368"/>
        <c:crosses val="autoZero"/>
        <c:auto val="1"/>
        <c:lblAlgn val="ctr"/>
        <c:lblOffset val="100"/>
        <c:tickLblSkip val="1"/>
        <c:tickMarkSkip val="1"/>
        <c:noMultiLvlLbl val="0"/>
      </c:catAx>
      <c:valAx>
        <c:axId val="11765836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837096831941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7561984"/>
        <c:crosses val="autoZero"/>
        <c:crossBetween val="between"/>
      </c:valAx>
      <c:spPr>
        <a:solidFill>
          <a:srgbClr val="C0C0C0"/>
        </a:solidFill>
        <a:ln w="12700">
          <a:solidFill>
            <a:srgbClr val="808080"/>
          </a:solidFill>
          <a:prstDash val="solid"/>
        </a:ln>
      </c:spPr>
    </c:plotArea>
    <c:legend>
      <c:legendPos val="r"/>
      <c:layout>
        <c:manualLayout>
          <c:xMode val="edge"/>
          <c:yMode val="edge"/>
          <c:x val="0.19097586568730326"/>
          <c:y val="0.91111318492595827"/>
          <c:w val="0.76705141657922349"/>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278" r="0.75000000000000278"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RECAUDOS POR VENTA DE OTROS BIENES Y SERVICIOS</a:t>
            </a:r>
          </a:p>
        </c:rich>
      </c:tx>
      <c:layout>
        <c:manualLayout>
          <c:xMode val="edge"/>
          <c:yMode val="edge"/>
          <c:x val="0.24655898075699612"/>
          <c:y val="5.51440329218107E-2"/>
        </c:manualLayout>
      </c:layout>
      <c:overlay val="0"/>
      <c:spPr>
        <a:noFill/>
        <a:ln w="25400">
          <a:noFill/>
        </a:ln>
      </c:spPr>
    </c:title>
    <c:autoTitleDeleted val="0"/>
    <c:plotArea>
      <c:layout>
        <c:manualLayout>
          <c:layoutTarget val="inner"/>
          <c:xMode val="edge"/>
          <c:yMode val="edge"/>
          <c:x val="9.5487932843651632E-2"/>
          <c:y val="0.19259305698557336"/>
          <c:w val="0.89926547743966423"/>
          <c:h val="0.60740887203142391"/>
        </c:manualLayout>
      </c:layout>
      <c:lineChart>
        <c:grouping val="standard"/>
        <c:varyColors val="0"/>
        <c:ser>
          <c:idx val="0"/>
          <c:order val="0"/>
          <c:tx>
            <c:strRef>
              <c:f>'GRAF. RECAUDOS'!$C$372</c:f>
              <c:strCache>
                <c:ptCount val="1"/>
                <c:pt idx="0">
                  <c:v>META (RECONOCIMIENTO)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RECAUDOS'!$D$371:$O$371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RECAUDOS'!$D$372:$O$372</c:f>
              <c:numCache>
                <c:formatCode>#,##0;[Red]#,##0</c:formatCode>
                <c:ptCount val="12"/>
                <c:pt idx="0">
                  <c:v>94936.819000000003</c:v>
                </c:pt>
                <c:pt idx="1">
                  <c:v>96691.384999999995</c:v>
                </c:pt>
                <c:pt idx="2">
                  <c:v>318383.71299999999</c:v>
                </c:pt>
                <c:pt idx="3">
                  <c:v>608852.49100000004</c:v>
                </c:pt>
                <c:pt idx="4">
                  <c:v>610435.30500000005</c:v>
                </c:pt>
                <c:pt idx="5">
                  <c:v>755557.00899999996</c:v>
                </c:pt>
                <c:pt idx="6">
                  <c:v>908933.32700000005</c:v>
                </c:pt>
                <c:pt idx="7">
                  <c:v>924362.01699999999</c:v>
                </c:pt>
                <c:pt idx="8">
                  <c:v>1103753.976</c:v>
                </c:pt>
                <c:pt idx="9">
                  <c:v>1114118.612</c:v>
                </c:pt>
                <c:pt idx="10">
                  <c:v>1420634.7660000001</c:v>
                </c:pt>
                <c:pt idx="11">
                  <c:v>1490588.3659999999</c:v>
                </c:pt>
              </c:numCache>
            </c:numRef>
          </c:val>
          <c:smooth val="0"/>
          <c:extLst xmlns:c16r2="http://schemas.microsoft.com/office/drawing/2015/06/chart">
            <c:ext xmlns:c16="http://schemas.microsoft.com/office/drawing/2014/chart" uri="{C3380CC4-5D6E-409C-BE32-E72D297353CC}">
              <c16:uniqueId val="{00000000-629D-450F-BCA7-EF5B311A38B4}"/>
            </c:ext>
          </c:extLst>
        </c:ser>
        <c:ser>
          <c:idx val="1"/>
          <c:order val="1"/>
          <c:tx>
            <c:strRef>
              <c:f>'GRAF. RECAUDOS'!$C$373</c:f>
              <c:strCache>
                <c:ptCount val="1"/>
                <c:pt idx="0">
                  <c:v>RECAUDO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RECAUDOS'!$D$371:$O$371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RECAUDOS'!$D$373:$O$373</c:f>
              <c:numCache>
                <c:formatCode>"$"\ #,##0;[Red]"$"\ \-#,##0</c:formatCode>
                <c:ptCount val="12"/>
                <c:pt idx="0">
                  <c:v>94936.819000000003</c:v>
                </c:pt>
                <c:pt idx="1">
                  <c:v>96691.384999999995</c:v>
                </c:pt>
                <c:pt idx="2">
                  <c:v>318383.70699999999</c:v>
                </c:pt>
                <c:pt idx="3">
                  <c:v>608852.48499999999</c:v>
                </c:pt>
                <c:pt idx="4">
                  <c:v>610435.299</c:v>
                </c:pt>
                <c:pt idx="5">
                  <c:v>755557.00300000003</c:v>
                </c:pt>
                <c:pt idx="6">
                  <c:v>821180.67299999995</c:v>
                </c:pt>
                <c:pt idx="7">
                  <c:v>910982.01100000006</c:v>
                </c:pt>
                <c:pt idx="8">
                  <c:v>1094688.97</c:v>
                </c:pt>
                <c:pt idx="9">
                  <c:v>1105019.6059999999</c:v>
                </c:pt>
                <c:pt idx="10">
                  <c:v>1097265.5249999999</c:v>
                </c:pt>
                <c:pt idx="11">
                  <c:v>1549576.36</c:v>
                </c:pt>
              </c:numCache>
            </c:numRef>
          </c:val>
          <c:smooth val="0"/>
          <c:extLst xmlns:c16r2="http://schemas.microsoft.com/office/drawing/2015/06/chart">
            <c:ext xmlns:c16="http://schemas.microsoft.com/office/drawing/2014/chart" uri="{C3380CC4-5D6E-409C-BE32-E72D297353CC}">
              <c16:uniqueId val="{00000001-629D-450F-BCA7-EF5B311A38B4}"/>
            </c:ext>
          </c:extLst>
        </c:ser>
        <c:dLbls>
          <c:showLegendKey val="0"/>
          <c:showVal val="0"/>
          <c:showCatName val="0"/>
          <c:showSerName val="0"/>
          <c:showPercent val="0"/>
          <c:showBubbleSize val="0"/>
        </c:dLbls>
        <c:marker val="1"/>
        <c:smooth val="0"/>
        <c:axId val="117704576"/>
        <c:axId val="117710848"/>
      </c:lineChart>
      <c:catAx>
        <c:axId val="117704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7710848"/>
        <c:crosses val="autoZero"/>
        <c:auto val="1"/>
        <c:lblAlgn val="ctr"/>
        <c:lblOffset val="100"/>
        <c:tickLblSkip val="1"/>
        <c:tickMarkSkip val="1"/>
        <c:noMultiLvlLbl val="0"/>
      </c:catAx>
      <c:valAx>
        <c:axId val="11771084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837096831941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7704576"/>
        <c:crosses val="autoZero"/>
        <c:crossBetween val="between"/>
      </c:valAx>
      <c:spPr>
        <a:solidFill>
          <a:srgbClr val="C0C0C0"/>
        </a:solidFill>
        <a:ln w="12700">
          <a:solidFill>
            <a:srgbClr val="808080"/>
          </a:solidFill>
          <a:prstDash val="solid"/>
        </a:ln>
      </c:spPr>
    </c:plotArea>
    <c:legend>
      <c:legendPos val="r"/>
      <c:layout>
        <c:manualLayout>
          <c:xMode val="edge"/>
          <c:yMode val="edge"/>
          <c:x val="0.19097586568730326"/>
          <c:y val="0.91111318492595827"/>
          <c:w val="0.76705141657922349"/>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3" r="0.750000000000003"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RECAUDOS POR APORTES NO LIGADOS A VENTA DE BIENES Y SERVICIOS</a:t>
            </a:r>
          </a:p>
        </c:rich>
      </c:tx>
      <c:layout>
        <c:manualLayout>
          <c:xMode val="edge"/>
          <c:yMode val="edge"/>
          <c:x val="0.17608094895798046"/>
          <c:y val="4.5267489711934158E-2"/>
        </c:manualLayout>
      </c:layout>
      <c:overlay val="0"/>
      <c:spPr>
        <a:noFill/>
        <a:ln w="25400">
          <a:noFill/>
        </a:ln>
      </c:spPr>
    </c:title>
    <c:autoTitleDeleted val="0"/>
    <c:plotArea>
      <c:layout>
        <c:manualLayout>
          <c:layoutTarget val="inner"/>
          <c:xMode val="edge"/>
          <c:yMode val="edge"/>
          <c:x val="9.5487932843651632E-2"/>
          <c:y val="0.19506219874179875"/>
          <c:w val="0.89926547743966423"/>
          <c:h val="0.60493973027519876"/>
        </c:manualLayout>
      </c:layout>
      <c:lineChart>
        <c:grouping val="standard"/>
        <c:varyColors val="0"/>
        <c:ser>
          <c:idx val="0"/>
          <c:order val="0"/>
          <c:tx>
            <c:strRef>
              <c:f>'GRAF. RECAUDOS'!$C$403</c:f>
              <c:strCache>
                <c:ptCount val="1"/>
                <c:pt idx="0">
                  <c:v>META (RECONOCIMIENTO)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RECAUDOS'!$D$402:$O$402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RECAUDOS'!$D$403:$O$403</c:f>
              <c:numCache>
                <c:formatCode>#,##0;[Red]#,##0</c:formatCode>
                <c:ptCount val="12"/>
                <c:pt idx="0">
                  <c:v>0</c:v>
                </c:pt>
                <c:pt idx="1">
                  <c:v>0</c:v>
                </c:pt>
                <c:pt idx="2">
                  <c:v>0</c:v>
                </c:pt>
                <c:pt idx="3">
                  <c:v>0</c:v>
                </c:pt>
                <c:pt idx="4">
                  <c:v>0</c:v>
                </c:pt>
                <c:pt idx="5">
                  <c:v>0</c:v>
                </c:pt>
                <c:pt idx="6">
                  <c:v>0</c:v>
                </c:pt>
                <c:pt idx="7">
                  <c:v>0</c:v>
                </c:pt>
                <c:pt idx="8">
                  <c:v>0</c:v>
                </c:pt>
                <c:pt idx="9">
                  <c:v>0</c:v>
                </c:pt>
                <c:pt idx="10">
                  <c:v>121177.058</c:v>
                </c:pt>
                <c:pt idx="11">
                  <c:v>121177.058</c:v>
                </c:pt>
              </c:numCache>
            </c:numRef>
          </c:val>
          <c:smooth val="0"/>
          <c:extLst xmlns:c16r2="http://schemas.microsoft.com/office/drawing/2015/06/chart">
            <c:ext xmlns:c16="http://schemas.microsoft.com/office/drawing/2014/chart" uri="{C3380CC4-5D6E-409C-BE32-E72D297353CC}">
              <c16:uniqueId val="{00000000-49F2-4E06-8B74-B5122ECDEAEC}"/>
            </c:ext>
          </c:extLst>
        </c:ser>
        <c:ser>
          <c:idx val="1"/>
          <c:order val="1"/>
          <c:tx>
            <c:strRef>
              <c:f>'GRAF. RECAUDOS'!$C$404</c:f>
              <c:strCache>
                <c:ptCount val="1"/>
                <c:pt idx="0">
                  <c:v>RECAUDO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RECAUDOS'!$D$402:$O$402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RECAUDOS'!$D$404:$O$404</c:f>
              <c:numCache>
                <c:formatCode>"$"\ #,##0;[Red]"$"\ \-#,##0</c:formatCode>
                <c:ptCount val="12"/>
                <c:pt idx="0">
                  <c:v>0</c:v>
                </c:pt>
                <c:pt idx="1">
                  <c:v>0</c:v>
                </c:pt>
                <c:pt idx="2">
                  <c:v>0</c:v>
                </c:pt>
                <c:pt idx="3">
                  <c:v>0</c:v>
                </c:pt>
                <c:pt idx="4">
                  <c:v>0</c:v>
                </c:pt>
                <c:pt idx="5">
                  <c:v>0</c:v>
                </c:pt>
                <c:pt idx="6">
                  <c:v>0</c:v>
                </c:pt>
                <c:pt idx="7">
                  <c:v>0</c:v>
                </c:pt>
                <c:pt idx="8">
                  <c:v>0</c:v>
                </c:pt>
                <c:pt idx="9">
                  <c:v>0</c:v>
                </c:pt>
                <c:pt idx="10">
                  <c:v>121177.058</c:v>
                </c:pt>
                <c:pt idx="11">
                  <c:v>321177.05800000002</c:v>
                </c:pt>
              </c:numCache>
            </c:numRef>
          </c:val>
          <c:smooth val="0"/>
          <c:extLst xmlns:c16r2="http://schemas.microsoft.com/office/drawing/2015/06/chart">
            <c:ext xmlns:c16="http://schemas.microsoft.com/office/drawing/2014/chart" uri="{C3380CC4-5D6E-409C-BE32-E72D297353CC}">
              <c16:uniqueId val="{00000001-49F2-4E06-8B74-B5122ECDEAEC}"/>
            </c:ext>
          </c:extLst>
        </c:ser>
        <c:dLbls>
          <c:showLegendKey val="0"/>
          <c:showVal val="0"/>
          <c:showCatName val="0"/>
          <c:showSerName val="0"/>
          <c:showPercent val="0"/>
          <c:showBubbleSize val="0"/>
        </c:dLbls>
        <c:marker val="1"/>
        <c:smooth val="0"/>
        <c:axId val="117745152"/>
        <c:axId val="117747072"/>
      </c:lineChart>
      <c:catAx>
        <c:axId val="117745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7747072"/>
        <c:crosses val="autoZero"/>
        <c:auto val="1"/>
        <c:lblAlgn val="ctr"/>
        <c:lblOffset val="100"/>
        <c:tickLblSkip val="1"/>
        <c:tickMarkSkip val="1"/>
        <c:noMultiLvlLbl val="0"/>
      </c:catAx>
      <c:valAx>
        <c:axId val="1177470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837096831941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7745152"/>
        <c:crosses val="autoZero"/>
        <c:crossBetween val="between"/>
      </c:valAx>
      <c:spPr>
        <a:solidFill>
          <a:srgbClr val="C0C0C0"/>
        </a:solidFill>
        <a:ln w="12700">
          <a:solidFill>
            <a:srgbClr val="808080"/>
          </a:solidFill>
          <a:prstDash val="solid"/>
        </a:ln>
      </c:spPr>
    </c:plotArea>
    <c:legend>
      <c:legendPos val="r"/>
      <c:layout>
        <c:manualLayout>
          <c:xMode val="edge"/>
          <c:yMode val="edge"/>
          <c:x val="0.18992654774396642"/>
          <c:y val="0.90864404912348906"/>
          <c:w val="0.76705141657922349"/>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322" r="0.75000000000000322"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RECAUDOS POR INGRESOS DE CAPITAL</a:t>
            </a:r>
          </a:p>
        </c:rich>
      </c:tx>
      <c:layout>
        <c:manualLayout>
          <c:xMode val="edge"/>
          <c:yMode val="edge"/>
          <c:x val="0.28577604084903868"/>
          <c:y val="6.1728395061728392E-2"/>
        </c:manualLayout>
      </c:layout>
      <c:overlay val="0"/>
      <c:spPr>
        <a:noFill/>
        <a:ln w="25400">
          <a:noFill/>
        </a:ln>
      </c:spPr>
    </c:title>
    <c:autoTitleDeleted val="0"/>
    <c:plotArea>
      <c:layout>
        <c:manualLayout>
          <c:layoutTarget val="inner"/>
          <c:xMode val="edge"/>
          <c:yMode val="edge"/>
          <c:x val="9.5487932843651632E-2"/>
          <c:y val="0.19506219874179875"/>
          <c:w val="0.89821615949632716"/>
          <c:h val="0.60493973027519876"/>
        </c:manualLayout>
      </c:layout>
      <c:lineChart>
        <c:grouping val="standard"/>
        <c:varyColors val="0"/>
        <c:ser>
          <c:idx val="0"/>
          <c:order val="0"/>
          <c:tx>
            <c:strRef>
              <c:f>'GRAF. RECAUDOS'!$C$434</c:f>
              <c:strCache>
                <c:ptCount val="1"/>
                <c:pt idx="0">
                  <c:v>META (RECONOCIMIENTO)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RECAUDOS'!$D$433:$O$433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RECAUDOS'!$D$434:$O$434</c:f>
              <c:numCache>
                <c:formatCode>#,##0;[Red]#,##0</c:formatCode>
                <c:ptCount val="12"/>
                <c:pt idx="0">
                  <c:v>396.86500000000001</c:v>
                </c:pt>
                <c:pt idx="1">
                  <c:v>1550.951</c:v>
                </c:pt>
                <c:pt idx="2">
                  <c:v>1749.184</c:v>
                </c:pt>
                <c:pt idx="3">
                  <c:v>20126.112000000001</c:v>
                </c:pt>
                <c:pt idx="4">
                  <c:v>20310.672999999999</c:v>
                </c:pt>
                <c:pt idx="5">
                  <c:v>21509.335999999999</c:v>
                </c:pt>
                <c:pt idx="6">
                  <c:v>21746.115000000002</c:v>
                </c:pt>
                <c:pt idx="7">
                  <c:v>21833.909</c:v>
                </c:pt>
                <c:pt idx="8">
                  <c:v>21947.891</c:v>
                </c:pt>
                <c:pt idx="9">
                  <c:v>23106.011999999999</c:v>
                </c:pt>
                <c:pt idx="10">
                  <c:v>23308.833999999999</c:v>
                </c:pt>
                <c:pt idx="11">
                  <c:v>23397.616000000002</c:v>
                </c:pt>
              </c:numCache>
            </c:numRef>
          </c:val>
          <c:smooth val="0"/>
          <c:extLst xmlns:c16r2="http://schemas.microsoft.com/office/drawing/2015/06/chart">
            <c:ext xmlns:c16="http://schemas.microsoft.com/office/drawing/2014/chart" uri="{C3380CC4-5D6E-409C-BE32-E72D297353CC}">
              <c16:uniqueId val="{00000000-C053-4432-808D-E4EAF98CB643}"/>
            </c:ext>
          </c:extLst>
        </c:ser>
        <c:ser>
          <c:idx val="1"/>
          <c:order val="1"/>
          <c:tx>
            <c:strRef>
              <c:f>'GRAF. RECAUDOS'!$C$435</c:f>
              <c:strCache>
                <c:ptCount val="1"/>
                <c:pt idx="0">
                  <c:v>RECAUDO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RECAUDOS'!$D$433:$O$433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RECAUDOS'!$D$435:$O$435</c:f>
              <c:numCache>
                <c:formatCode>"$"\ #,##0;[Red]"$"\ \-#,##0</c:formatCode>
                <c:ptCount val="12"/>
                <c:pt idx="0">
                  <c:v>396.86500000000001</c:v>
                </c:pt>
                <c:pt idx="1">
                  <c:v>1550.951</c:v>
                </c:pt>
                <c:pt idx="2">
                  <c:v>1749.184</c:v>
                </c:pt>
                <c:pt idx="3">
                  <c:v>20126.112000000001</c:v>
                </c:pt>
                <c:pt idx="4">
                  <c:v>20310.672999999999</c:v>
                </c:pt>
                <c:pt idx="5">
                  <c:v>21509.335999999999</c:v>
                </c:pt>
                <c:pt idx="6">
                  <c:v>21746.115000000002</c:v>
                </c:pt>
                <c:pt idx="7">
                  <c:v>21833.909</c:v>
                </c:pt>
                <c:pt idx="8">
                  <c:v>21947.891</c:v>
                </c:pt>
                <c:pt idx="9">
                  <c:v>23106.011999999999</c:v>
                </c:pt>
                <c:pt idx="10">
                  <c:v>23308.833999999999</c:v>
                </c:pt>
                <c:pt idx="11">
                  <c:v>23397.616000000002</c:v>
                </c:pt>
              </c:numCache>
            </c:numRef>
          </c:val>
          <c:smooth val="0"/>
          <c:extLst xmlns:c16r2="http://schemas.microsoft.com/office/drawing/2015/06/chart">
            <c:ext xmlns:c16="http://schemas.microsoft.com/office/drawing/2014/chart" uri="{C3380CC4-5D6E-409C-BE32-E72D297353CC}">
              <c16:uniqueId val="{00000001-C053-4432-808D-E4EAF98CB643}"/>
            </c:ext>
          </c:extLst>
        </c:ser>
        <c:dLbls>
          <c:showLegendKey val="0"/>
          <c:showVal val="0"/>
          <c:showCatName val="0"/>
          <c:showSerName val="0"/>
          <c:showPercent val="0"/>
          <c:showBubbleSize val="0"/>
        </c:dLbls>
        <c:marker val="1"/>
        <c:smooth val="0"/>
        <c:axId val="117785728"/>
        <c:axId val="117787648"/>
      </c:lineChart>
      <c:catAx>
        <c:axId val="117785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7787648"/>
        <c:crosses val="autoZero"/>
        <c:auto val="1"/>
        <c:lblAlgn val="ctr"/>
        <c:lblOffset val="100"/>
        <c:tickLblSkip val="1"/>
        <c:tickMarkSkip val="1"/>
        <c:noMultiLvlLbl val="0"/>
      </c:catAx>
      <c:valAx>
        <c:axId val="11778764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837096831941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7785728"/>
        <c:crosses val="autoZero"/>
        <c:crossBetween val="between"/>
      </c:valAx>
      <c:spPr>
        <a:solidFill>
          <a:srgbClr val="C0C0C0"/>
        </a:solidFill>
        <a:ln w="12700">
          <a:solidFill>
            <a:srgbClr val="808080"/>
          </a:solidFill>
          <a:prstDash val="solid"/>
        </a:ln>
      </c:spPr>
    </c:plotArea>
    <c:legend>
      <c:legendPos val="r"/>
      <c:layout>
        <c:manualLayout>
          <c:xMode val="edge"/>
          <c:yMode val="edge"/>
          <c:x val="0.18992654774396642"/>
          <c:y val="0.91358232072842738"/>
          <c:w val="0.76705141657922349"/>
          <c:h val="6.4197790091053419E-2"/>
        </c:manualLayout>
      </c:layout>
      <c:overlay val="0"/>
      <c:spPr>
        <a:solidFill>
          <a:srgbClr val="FFFFFF"/>
        </a:solidFill>
        <a:ln w="3175">
          <a:solidFill>
            <a:srgbClr val="000000"/>
          </a:solidFill>
          <a:prstDash val="solid"/>
        </a:ln>
      </c:spPr>
      <c:txPr>
        <a:bodyPr/>
        <a:lstStyle/>
        <a:p>
          <a:pPr>
            <a:defRPr sz="385"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344" r="0.75000000000000344"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GASTOS TOTALES</a:t>
            </a:r>
          </a:p>
        </c:rich>
      </c:tx>
      <c:layout>
        <c:manualLayout>
          <c:xMode val="edge"/>
          <c:yMode val="edge"/>
          <c:x val="0.38768548612274534"/>
          <c:y val="3.2099109620866768E-2"/>
        </c:manualLayout>
      </c:layout>
      <c:overlay val="0"/>
      <c:spPr>
        <a:noFill/>
        <a:ln w="25400">
          <a:noFill/>
        </a:ln>
      </c:spPr>
    </c:title>
    <c:autoTitleDeleted val="0"/>
    <c:plotArea>
      <c:layout>
        <c:manualLayout>
          <c:layoutTarget val="inner"/>
          <c:xMode val="edge"/>
          <c:yMode val="edge"/>
          <c:x val="0.11808516772209926"/>
          <c:y val="0.26076585484946785"/>
          <c:w val="0.87553236968727621"/>
          <c:h val="0.5311010988677235"/>
        </c:manualLayout>
      </c:layout>
      <c:lineChart>
        <c:grouping val="standard"/>
        <c:varyColors val="0"/>
        <c:ser>
          <c:idx val="0"/>
          <c:order val="0"/>
          <c:tx>
            <c:strRef>
              <c:f>'GRAF. EJECUCIÓN GASTOS'!$C$31</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GASTOS'!$D$30:$O$30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GASTOS'!$D$31:$O$31</c:f>
              <c:numCache>
                <c:formatCode>"$"\ #,##0;[Red]"$"\ \-#,##0</c:formatCode>
                <c:ptCount val="12"/>
                <c:pt idx="0">
                  <c:v>550660.5791666666</c:v>
                </c:pt>
                <c:pt idx="1">
                  <c:v>1101321.1583333332</c:v>
                </c:pt>
                <c:pt idx="2">
                  <c:v>1651981.7374999998</c:v>
                </c:pt>
                <c:pt idx="3">
                  <c:v>2205892.3166666664</c:v>
                </c:pt>
                <c:pt idx="4">
                  <c:v>2759802.895833333</c:v>
                </c:pt>
                <c:pt idx="5">
                  <c:v>3319713.4749999996</c:v>
                </c:pt>
                <c:pt idx="6">
                  <c:v>3879624.0541666662</c:v>
                </c:pt>
                <c:pt idx="7">
                  <c:v>4471198.1170833325</c:v>
                </c:pt>
                <c:pt idx="8">
                  <c:v>5062772.1799999988</c:v>
                </c:pt>
                <c:pt idx="9">
                  <c:v>5654346.242916665</c:v>
                </c:pt>
                <c:pt idx="10">
                  <c:v>6245871.6537499987</c:v>
                </c:pt>
                <c:pt idx="11">
                  <c:v>6905390.7362499982</c:v>
                </c:pt>
              </c:numCache>
            </c:numRef>
          </c:val>
          <c:smooth val="0"/>
          <c:extLst xmlns:c16r2="http://schemas.microsoft.com/office/drawing/2015/06/chart">
            <c:ext xmlns:c16="http://schemas.microsoft.com/office/drawing/2014/chart" uri="{C3380CC4-5D6E-409C-BE32-E72D297353CC}">
              <c16:uniqueId val="{00000000-B4D7-484B-8976-B24BC7860B18}"/>
            </c:ext>
          </c:extLst>
        </c:ser>
        <c:ser>
          <c:idx val="1"/>
          <c:order val="1"/>
          <c:tx>
            <c:strRef>
              <c:f>'GRAF. EJECUCIÓN GASTOS'!$C$32</c:f>
              <c:strCache>
                <c:ptCount val="1"/>
                <c:pt idx="0">
                  <c:v>COMPROMISO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GASTOS'!$D$30:$O$30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GASTOS'!$D$32:$O$32</c:f>
              <c:numCache>
                <c:formatCode>"$"\ #,##0;[Red]"$"\ \-#,##0</c:formatCode>
                <c:ptCount val="12"/>
                <c:pt idx="0">
                  <c:v>1990151.2720000001</c:v>
                </c:pt>
                <c:pt idx="1">
                  <c:v>2782331.7760000001</c:v>
                </c:pt>
                <c:pt idx="2">
                  <c:v>3283676.5210000002</c:v>
                </c:pt>
                <c:pt idx="3">
                  <c:v>3580548.102</c:v>
                </c:pt>
                <c:pt idx="4">
                  <c:v>3957639.8480000002</c:v>
                </c:pt>
                <c:pt idx="5">
                  <c:v>4285304.12</c:v>
                </c:pt>
                <c:pt idx="6">
                  <c:v>4714457.6260000002</c:v>
                </c:pt>
                <c:pt idx="7">
                  <c:v>5303312.2240000004</c:v>
                </c:pt>
                <c:pt idx="8">
                  <c:v>5635618.1169999996</c:v>
                </c:pt>
                <c:pt idx="9">
                  <c:v>6011428.1610000003</c:v>
                </c:pt>
                <c:pt idx="10">
                  <c:v>6377496.2379999999</c:v>
                </c:pt>
                <c:pt idx="11">
                  <c:v>7114838.4620000003</c:v>
                </c:pt>
              </c:numCache>
            </c:numRef>
          </c:val>
          <c:smooth val="0"/>
          <c:extLst xmlns:c16r2="http://schemas.microsoft.com/office/drawing/2015/06/chart">
            <c:ext xmlns:c16="http://schemas.microsoft.com/office/drawing/2014/chart" uri="{C3380CC4-5D6E-409C-BE32-E72D297353CC}">
              <c16:uniqueId val="{00000001-B4D7-484B-8976-B24BC7860B18}"/>
            </c:ext>
          </c:extLst>
        </c:ser>
        <c:ser>
          <c:idx val="2"/>
          <c:order val="2"/>
          <c:tx>
            <c:strRef>
              <c:f>'GRAF. EJECUCIÓN GASTOS'!$C$33</c:f>
              <c:strCache>
                <c:ptCount val="1"/>
                <c:pt idx="0">
                  <c:v>OBLIGACION</c:v>
                </c:pt>
              </c:strCache>
            </c:strRef>
          </c:tx>
          <c:spPr>
            <a:ln>
              <a:solidFill>
                <a:schemeClr val="accent6">
                  <a:lumMod val="75000"/>
                </a:schemeClr>
              </a:solidFill>
            </a:ln>
          </c:spPr>
          <c:marker>
            <c:spPr>
              <a:solidFill>
                <a:schemeClr val="tx1"/>
              </a:solidFill>
              <a:ln>
                <a:solidFill>
                  <a:schemeClr val="accent6">
                    <a:lumMod val="75000"/>
                  </a:schemeClr>
                </a:solidFill>
              </a:ln>
            </c:spPr>
          </c:marker>
          <c:cat>
            <c:strRef>
              <c:f>'GRAF. EJECUCIÓN GASTOS'!$D$30:$O$30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GASTOS'!$D$33:$O$33</c:f>
              <c:numCache>
                <c:formatCode>"$"\ #,##0;[Red]"$"\ \-#,##0</c:formatCode>
                <c:ptCount val="12"/>
                <c:pt idx="0">
                  <c:v>1082340.8589999999</c:v>
                </c:pt>
                <c:pt idx="1">
                  <c:v>1646979.88</c:v>
                </c:pt>
                <c:pt idx="2">
                  <c:v>2140527.8110000002</c:v>
                </c:pt>
                <c:pt idx="3">
                  <c:v>2688093.1359999999</c:v>
                </c:pt>
                <c:pt idx="4">
                  <c:v>3159153.4959999998</c:v>
                </c:pt>
                <c:pt idx="5">
                  <c:v>3626028.96</c:v>
                </c:pt>
                <c:pt idx="6">
                  <c:v>4296462.0319999997</c:v>
                </c:pt>
                <c:pt idx="7">
                  <c:v>4757887.216</c:v>
                </c:pt>
                <c:pt idx="8">
                  <c:v>5227938.5029999996</c:v>
                </c:pt>
                <c:pt idx="9">
                  <c:v>5710660.5619999999</c:v>
                </c:pt>
                <c:pt idx="10">
                  <c:v>6195145.9029999999</c:v>
                </c:pt>
                <c:pt idx="11">
                  <c:v>7149742.909</c:v>
                </c:pt>
              </c:numCache>
            </c:numRef>
          </c:val>
          <c:smooth val="0"/>
          <c:extLst xmlns:c16r2="http://schemas.microsoft.com/office/drawing/2015/06/chart">
            <c:ext xmlns:c16="http://schemas.microsoft.com/office/drawing/2014/chart" uri="{C3380CC4-5D6E-409C-BE32-E72D297353CC}">
              <c16:uniqueId val="{00000000-5710-4096-8D64-E098F7D42798}"/>
            </c:ext>
          </c:extLst>
        </c:ser>
        <c:dLbls>
          <c:showLegendKey val="0"/>
          <c:showVal val="0"/>
          <c:showCatName val="0"/>
          <c:showSerName val="0"/>
          <c:showPercent val="0"/>
          <c:showBubbleSize val="0"/>
        </c:dLbls>
        <c:marker val="1"/>
        <c:smooth val="0"/>
        <c:axId val="117853184"/>
        <c:axId val="117867648"/>
      </c:lineChart>
      <c:catAx>
        <c:axId val="1178531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7867648"/>
        <c:crosses val="autoZero"/>
        <c:auto val="1"/>
        <c:lblAlgn val="ctr"/>
        <c:lblOffset val="100"/>
        <c:tickLblSkip val="1"/>
        <c:tickMarkSkip val="1"/>
        <c:noMultiLvlLbl val="0"/>
      </c:catAx>
      <c:valAx>
        <c:axId val="11786764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341542413587E-3"/>
              <c:y val="0.34321063933993895"/>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7853184"/>
        <c:crosses val="autoZero"/>
        <c:crossBetween val="between"/>
      </c:valAx>
      <c:spPr>
        <a:solidFill>
          <a:srgbClr val="C0C0C0"/>
        </a:solidFill>
        <a:ln w="12700">
          <a:solidFill>
            <a:srgbClr val="808080"/>
          </a:solidFill>
          <a:prstDash val="solid"/>
        </a:ln>
      </c:spPr>
    </c:plotArea>
    <c:legend>
      <c:legendPos val="r"/>
      <c:layout>
        <c:manualLayout>
          <c:xMode val="edge"/>
          <c:yMode val="edge"/>
          <c:x val="0.12116577170972892"/>
          <c:y val="0.90909191375001563"/>
          <c:w val="0.86796096971059045"/>
          <c:h val="9.0908136482939633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44" r="0.75000000000000144"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s-CO"/>
              <a:t>VENTA DE SERVICIOS RÉGIMEN SUBSIDIADO</a:t>
            </a:r>
          </a:p>
        </c:rich>
      </c:tx>
      <c:layout>
        <c:manualLayout>
          <c:xMode val="edge"/>
          <c:yMode val="edge"/>
          <c:x val="0.27181227617697462"/>
          <c:y val="3.2098765432098768E-2"/>
        </c:manualLayout>
      </c:layout>
      <c:overlay val="0"/>
      <c:spPr>
        <a:noFill/>
        <a:ln w="25400">
          <a:noFill/>
        </a:ln>
      </c:spPr>
    </c:title>
    <c:autoTitleDeleted val="0"/>
    <c:plotArea>
      <c:layout>
        <c:manualLayout>
          <c:layoutTarget val="inner"/>
          <c:xMode val="edge"/>
          <c:yMode val="edge"/>
          <c:x val="9.4360136740005998E-2"/>
          <c:y val="0.19753134049802401"/>
          <c:w val="0.89913279721224049"/>
          <c:h val="0.60247058851897328"/>
        </c:manualLayout>
      </c:layout>
      <c:lineChart>
        <c:grouping val="standard"/>
        <c:varyColors val="0"/>
        <c:ser>
          <c:idx val="0"/>
          <c:order val="0"/>
          <c:tx>
            <c:strRef>
              <c:f>'GRAF. EJECUCIÓN INGRESOS'!$C$93</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INGRESOS'!$D$92:$O$92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INGRESOS'!$D$93:$O$93</c:f>
              <c:numCache>
                <c:formatCode>#,##0;[Red]#,##0</c:formatCode>
                <c:ptCount val="12"/>
                <c:pt idx="0">
                  <c:v>249773.09774999999</c:v>
                </c:pt>
                <c:pt idx="1">
                  <c:v>499546.19549999997</c:v>
                </c:pt>
                <c:pt idx="2">
                  <c:v>749319.29324999999</c:v>
                </c:pt>
                <c:pt idx="3">
                  <c:v>999092.39099999995</c:v>
                </c:pt>
                <c:pt idx="4">
                  <c:v>1248865.48875</c:v>
                </c:pt>
                <c:pt idx="5">
                  <c:v>1498638.5865</c:v>
                </c:pt>
                <c:pt idx="6">
                  <c:v>1748411.6842499999</c:v>
                </c:pt>
                <c:pt idx="7">
                  <c:v>1998184.7819999999</c:v>
                </c:pt>
                <c:pt idx="8">
                  <c:v>2247957.8797499998</c:v>
                </c:pt>
                <c:pt idx="9">
                  <c:v>2497730.9775</c:v>
                </c:pt>
                <c:pt idx="10">
                  <c:v>2747504.0752500002</c:v>
                </c:pt>
                <c:pt idx="11">
                  <c:v>2997277.1730000004</c:v>
                </c:pt>
              </c:numCache>
            </c:numRef>
          </c:val>
          <c:smooth val="0"/>
          <c:extLst xmlns:c16r2="http://schemas.microsoft.com/office/drawing/2015/06/chart">
            <c:ext xmlns:c16="http://schemas.microsoft.com/office/drawing/2014/chart" uri="{C3380CC4-5D6E-409C-BE32-E72D297353CC}">
              <c16:uniqueId val="{00000000-391D-43D3-9CCC-195B7CA3BE47}"/>
            </c:ext>
          </c:extLst>
        </c:ser>
        <c:ser>
          <c:idx val="1"/>
          <c:order val="1"/>
          <c:tx>
            <c:strRef>
              <c:f>'GRAF. EJECUCIÓN INGRESOS'!$C$94</c:f>
              <c:strCache>
                <c:ptCount val="1"/>
                <c:pt idx="0">
                  <c:v>RECONOCIMIENTO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INGRESOS'!$D$92:$O$92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INGRESOS'!$D$94:$O$94</c:f>
              <c:numCache>
                <c:formatCode>"$"\ #,##0;[Red]"$"\ \-#,##0</c:formatCode>
                <c:ptCount val="12"/>
                <c:pt idx="0">
                  <c:v>246930.296</c:v>
                </c:pt>
                <c:pt idx="1">
                  <c:v>541721.63</c:v>
                </c:pt>
                <c:pt idx="2">
                  <c:v>775451.10900000005</c:v>
                </c:pt>
                <c:pt idx="3">
                  <c:v>1015291.852</c:v>
                </c:pt>
                <c:pt idx="4">
                  <c:v>1248360.1580000001</c:v>
                </c:pt>
                <c:pt idx="5">
                  <c:v>1446370.074</c:v>
                </c:pt>
                <c:pt idx="6">
                  <c:v>1680653.477</c:v>
                </c:pt>
                <c:pt idx="7">
                  <c:v>1912787.3259999999</c:v>
                </c:pt>
                <c:pt idx="8">
                  <c:v>2169801.64</c:v>
                </c:pt>
                <c:pt idx="9">
                  <c:v>2391946.338</c:v>
                </c:pt>
                <c:pt idx="10">
                  <c:v>2625853.514</c:v>
                </c:pt>
                <c:pt idx="11">
                  <c:v>3047031.7659999998</c:v>
                </c:pt>
              </c:numCache>
            </c:numRef>
          </c:val>
          <c:smooth val="0"/>
          <c:extLst xmlns:c16r2="http://schemas.microsoft.com/office/drawing/2015/06/chart">
            <c:ext xmlns:c16="http://schemas.microsoft.com/office/drawing/2014/chart" uri="{C3380CC4-5D6E-409C-BE32-E72D297353CC}">
              <c16:uniqueId val="{00000001-391D-43D3-9CCC-195B7CA3BE47}"/>
            </c:ext>
          </c:extLst>
        </c:ser>
        <c:dLbls>
          <c:showLegendKey val="0"/>
          <c:showVal val="0"/>
          <c:showCatName val="0"/>
          <c:showSerName val="0"/>
          <c:showPercent val="0"/>
          <c:showBubbleSize val="0"/>
        </c:dLbls>
        <c:marker val="1"/>
        <c:smooth val="0"/>
        <c:axId val="43739008"/>
        <c:axId val="44367872"/>
      </c:lineChart>
      <c:catAx>
        <c:axId val="43739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44367872"/>
        <c:crosses val="autoZero"/>
        <c:auto val="1"/>
        <c:lblAlgn val="ctr"/>
        <c:lblOffset val="100"/>
        <c:tickLblSkip val="1"/>
        <c:tickMarkSkip val="1"/>
        <c:noMultiLvlLbl val="0"/>
      </c:catAx>
      <c:valAx>
        <c:axId val="443678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771619382718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43739008"/>
        <c:crosses val="autoZero"/>
        <c:crossBetween val="between"/>
      </c:valAx>
      <c:spPr>
        <a:solidFill>
          <a:srgbClr val="C0C0C0"/>
        </a:solidFill>
        <a:ln w="12700">
          <a:solidFill>
            <a:srgbClr val="808080"/>
          </a:solidFill>
          <a:prstDash val="solid"/>
        </a:ln>
      </c:spPr>
    </c:plotArea>
    <c:legend>
      <c:legendPos val="r"/>
      <c:layout>
        <c:manualLayout>
          <c:xMode val="edge"/>
          <c:yMode val="edge"/>
          <c:x val="0.1865510900074584"/>
          <c:y val="0.90617491332101996"/>
          <c:w val="0.76464253790402015"/>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GASTOS DE PERSONAL</a:t>
            </a:r>
          </a:p>
        </c:rich>
      </c:tx>
      <c:layout>
        <c:manualLayout>
          <c:xMode val="edge"/>
          <c:yMode val="edge"/>
          <c:x val="0.35803905489497129"/>
          <c:y val="3.2098607927173659E-2"/>
        </c:manualLayout>
      </c:layout>
      <c:overlay val="0"/>
      <c:spPr>
        <a:noFill/>
        <a:ln w="25400">
          <a:noFill/>
        </a:ln>
      </c:spPr>
    </c:title>
    <c:autoTitleDeleted val="0"/>
    <c:plotArea>
      <c:layout>
        <c:manualLayout>
          <c:layoutTarget val="inner"/>
          <c:xMode val="edge"/>
          <c:yMode val="edge"/>
          <c:x val="0.1179596174282678"/>
          <c:y val="0.189873417721519"/>
          <c:w val="0.87672688629118012"/>
          <c:h val="0.607594936708861"/>
        </c:manualLayout>
      </c:layout>
      <c:lineChart>
        <c:grouping val="standard"/>
        <c:varyColors val="0"/>
        <c:ser>
          <c:idx val="0"/>
          <c:order val="0"/>
          <c:tx>
            <c:strRef>
              <c:f>'GRAF. EJECUCIÓN GASTOS'!$C$63</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GASTOS'!$D$62:$P$62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GASTOS'!$D$63:$P$63</c:f>
              <c:numCache>
                <c:formatCode>"$"\ #,##0;[Red]"$"\ \-#,##0</c:formatCode>
                <c:ptCount val="13"/>
                <c:pt idx="0">
                  <c:v>292568.03791666671</c:v>
                </c:pt>
                <c:pt idx="1">
                  <c:v>585136.07583333342</c:v>
                </c:pt>
                <c:pt idx="2">
                  <c:v>878429.11375000014</c:v>
                </c:pt>
                <c:pt idx="3">
                  <c:v>1171722.1516666668</c:v>
                </c:pt>
                <c:pt idx="4">
                  <c:v>1465015.1895833337</c:v>
                </c:pt>
                <c:pt idx="5">
                  <c:v>1764052.974916667</c:v>
                </c:pt>
                <c:pt idx="6">
                  <c:v>2063090.7602500003</c:v>
                </c:pt>
                <c:pt idx="7">
                  <c:v>2362128.5455833338</c:v>
                </c:pt>
                <c:pt idx="8">
                  <c:v>2661166.3309166674</c:v>
                </c:pt>
                <c:pt idx="9">
                  <c:v>2959266.8641666672</c:v>
                </c:pt>
                <c:pt idx="10">
                  <c:v>3257367.3974166671</c:v>
                </c:pt>
                <c:pt idx="11">
                  <c:v>3568884.8920000005</c:v>
                </c:pt>
              </c:numCache>
            </c:numRef>
          </c:val>
          <c:smooth val="0"/>
          <c:extLst xmlns:c16r2="http://schemas.microsoft.com/office/drawing/2015/06/chart">
            <c:ext xmlns:c16="http://schemas.microsoft.com/office/drawing/2014/chart" uri="{C3380CC4-5D6E-409C-BE32-E72D297353CC}">
              <c16:uniqueId val="{00000000-8B13-41FC-86DB-FBF17A9A4409}"/>
            </c:ext>
          </c:extLst>
        </c:ser>
        <c:ser>
          <c:idx val="1"/>
          <c:order val="1"/>
          <c:tx>
            <c:strRef>
              <c:f>'GRAF. EJECUCIÓN GASTOS'!$C$64</c:f>
              <c:strCache>
                <c:ptCount val="1"/>
                <c:pt idx="0">
                  <c:v>COMPROMISO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GASTOS'!$D$62:$P$62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GASTOS'!$D$64:$P$64</c:f>
              <c:numCache>
                <c:formatCode>"$"\ #,##0;[Red]"$"\ \-#,##0</c:formatCode>
                <c:ptCount val="13"/>
                <c:pt idx="0">
                  <c:v>621056.72400000005</c:v>
                </c:pt>
                <c:pt idx="1">
                  <c:v>963550.56799999997</c:v>
                </c:pt>
                <c:pt idx="2">
                  <c:v>1207104.9979999999</c:v>
                </c:pt>
                <c:pt idx="3">
                  <c:v>1430636.1640000001</c:v>
                </c:pt>
                <c:pt idx="4">
                  <c:v>1669745.3160000001</c:v>
                </c:pt>
                <c:pt idx="5">
                  <c:v>1904369.18</c:v>
                </c:pt>
                <c:pt idx="6">
                  <c:v>2262243.2829999998</c:v>
                </c:pt>
                <c:pt idx="7">
                  <c:v>2503365.307</c:v>
                </c:pt>
                <c:pt idx="8">
                  <c:v>2725306.24</c:v>
                </c:pt>
                <c:pt idx="9">
                  <c:v>2947840.548</c:v>
                </c:pt>
                <c:pt idx="10">
                  <c:v>3126315.88</c:v>
                </c:pt>
                <c:pt idx="11">
                  <c:v>3723226.1349999998</c:v>
                </c:pt>
              </c:numCache>
            </c:numRef>
          </c:val>
          <c:smooth val="0"/>
          <c:extLst xmlns:c16r2="http://schemas.microsoft.com/office/drawing/2015/06/chart">
            <c:ext xmlns:c16="http://schemas.microsoft.com/office/drawing/2014/chart" uri="{C3380CC4-5D6E-409C-BE32-E72D297353CC}">
              <c16:uniqueId val="{00000001-8B13-41FC-86DB-FBF17A9A4409}"/>
            </c:ext>
          </c:extLst>
        </c:ser>
        <c:ser>
          <c:idx val="2"/>
          <c:order val="2"/>
          <c:tx>
            <c:strRef>
              <c:f>'GRAF. EJECUCIÓN GASTOS'!$C$65</c:f>
              <c:strCache>
                <c:ptCount val="1"/>
                <c:pt idx="0">
                  <c:v>OBLIGACION</c:v>
                </c:pt>
              </c:strCache>
            </c:strRef>
          </c:tx>
          <c:spPr>
            <a:ln>
              <a:solidFill>
                <a:schemeClr val="accent6">
                  <a:lumMod val="75000"/>
                </a:schemeClr>
              </a:solidFill>
            </a:ln>
          </c:spPr>
          <c:marker>
            <c:spPr>
              <a:solidFill>
                <a:schemeClr val="tx1"/>
              </a:solidFill>
              <a:ln>
                <a:solidFill>
                  <a:schemeClr val="accent6">
                    <a:lumMod val="75000"/>
                  </a:schemeClr>
                </a:solidFill>
              </a:ln>
            </c:spPr>
          </c:marker>
          <c:cat>
            <c:strRef>
              <c:f>'GRAF. EJECUCIÓN GASTOS'!$D$62:$P$62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GASTOS'!$D$65:$P$65</c:f>
              <c:numCache>
                <c:formatCode>"$"\ #,##0;[Red]"$"\ \-#,##0</c:formatCode>
                <c:ptCount val="13"/>
                <c:pt idx="0">
                  <c:v>433627.46</c:v>
                </c:pt>
                <c:pt idx="1">
                  <c:v>793263.9</c:v>
                </c:pt>
                <c:pt idx="2">
                  <c:v>1039856.855</c:v>
                </c:pt>
                <c:pt idx="3">
                  <c:v>1281581.5819999999</c:v>
                </c:pt>
                <c:pt idx="4">
                  <c:v>1536590.3540000001</c:v>
                </c:pt>
                <c:pt idx="5">
                  <c:v>1788863.2</c:v>
                </c:pt>
                <c:pt idx="6">
                  <c:v>2166756.0699999998</c:v>
                </c:pt>
                <c:pt idx="7">
                  <c:v>2415390.1140000001</c:v>
                </c:pt>
                <c:pt idx="8">
                  <c:v>2652414.446</c:v>
                </c:pt>
                <c:pt idx="9">
                  <c:v>2893395.0019999999</c:v>
                </c:pt>
                <c:pt idx="10">
                  <c:v>3097504.95</c:v>
                </c:pt>
                <c:pt idx="11">
                  <c:v>3723262.699</c:v>
                </c:pt>
              </c:numCache>
            </c:numRef>
          </c:val>
          <c:smooth val="0"/>
          <c:extLst xmlns:c16r2="http://schemas.microsoft.com/office/drawing/2015/06/chart">
            <c:ext xmlns:c16="http://schemas.microsoft.com/office/drawing/2014/chart" uri="{C3380CC4-5D6E-409C-BE32-E72D297353CC}">
              <c16:uniqueId val="{00000000-F483-4EDE-B971-596E3C9B13B9}"/>
            </c:ext>
          </c:extLst>
        </c:ser>
        <c:dLbls>
          <c:showLegendKey val="0"/>
          <c:showVal val="0"/>
          <c:showCatName val="0"/>
          <c:showSerName val="0"/>
          <c:showPercent val="0"/>
          <c:showBubbleSize val="0"/>
        </c:dLbls>
        <c:marker val="1"/>
        <c:smooth val="0"/>
        <c:axId val="117895168"/>
        <c:axId val="117897088"/>
      </c:lineChart>
      <c:catAx>
        <c:axId val="117895168"/>
        <c:scaling>
          <c:orientation val="minMax"/>
        </c:scaling>
        <c:delete val="1"/>
        <c:axPos val="b"/>
        <c:numFmt formatCode="General" sourceLinked="1"/>
        <c:majorTickMark val="out"/>
        <c:minorTickMark val="none"/>
        <c:tickLblPos val="nextTo"/>
        <c:crossAx val="117897088"/>
        <c:crosses val="autoZero"/>
        <c:auto val="1"/>
        <c:lblAlgn val="ctr"/>
        <c:lblOffset val="100"/>
        <c:tickLblSkip val="1"/>
        <c:tickMarkSkip val="1"/>
        <c:noMultiLvlLbl val="0"/>
      </c:catAx>
      <c:valAx>
        <c:axId val="117897088"/>
        <c:scaling>
          <c:orientation val="minMax"/>
        </c:scaling>
        <c:delete val="1"/>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3117781106269E-3"/>
              <c:y val="0.30864281205355659"/>
            </c:manualLayout>
          </c:layout>
          <c:overlay val="0"/>
          <c:spPr>
            <a:noFill/>
            <a:ln w="25400">
              <a:noFill/>
            </a:ln>
          </c:spPr>
        </c:title>
        <c:numFmt formatCode="&quot;$&quot;\ #,##0;[Red]&quot;$&quot;\ \-#,##0" sourceLinked="1"/>
        <c:majorTickMark val="out"/>
        <c:minorTickMark val="none"/>
        <c:tickLblPos val="nextTo"/>
        <c:crossAx val="117895168"/>
        <c:crosses val="autoZero"/>
        <c:crossBetween val="between"/>
      </c:valAx>
      <c:spPr>
        <a:solidFill>
          <a:srgbClr val="C0C0C0"/>
        </a:solidFill>
        <a:ln w="12700">
          <a:solidFill>
            <a:srgbClr val="808080"/>
          </a:solidFill>
          <a:prstDash val="solid"/>
        </a:ln>
      </c:spPr>
    </c:plotArea>
    <c:legend>
      <c:legendPos val="r"/>
      <c:layout>
        <c:manualLayout>
          <c:xMode val="edge"/>
          <c:yMode val="edge"/>
          <c:x val="0.14984059511158343"/>
          <c:y val="0.84641350210970467"/>
          <c:w val="0.81799103014363528"/>
          <c:h val="0.10632911392405063"/>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44" r="0.75000000000000144"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COMPRA DE MATERIALES</a:t>
            </a:r>
          </a:p>
        </c:rich>
      </c:tx>
      <c:layout>
        <c:manualLayout>
          <c:xMode val="edge"/>
          <c:yMode val="edge"/>
          <c:x val="0.38730027363600822"/>
          <c:y val="5.5143773694954795E-2"/>
        </c:manualLayout>
      </c:layout>
      <c:overlay val="0"/>
      <c:spPr>
        <a:noFill/>
        <a:ln w="25400">
          <a:noFill/>
        </a:ln>
      </c:spPr>
    </c:title>
    <c:autoTitleDeleted val="0"/>
    <c:plotArea>
      <c:layout>
        <c:manualLayout>
          <c:layoutTarget val="inner"/>
          <c:xMode val="edge"/>
          <c:yMode val="edge"/>
          <c:x val="0.10531920364403448"/>
          <c:y val="0.19506219874179875"/>
          <c:w val="0.8936174854645349"/>
          <c:h val="0.60493973027519876"/>
        </c:manualLayout>
      </c:layout>
      <c:lineChart>
        <c:grouping val="standard"/>
        <c:varyColors val="0"/>
        <c:ser>
          <c:idx val="0"/>
          <c:order val="0"/>
          <c:tx>
            <c:strRef>
              <c:f>'GRAF. EJECUCIÓN GASTOS'!$C$95</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GASTOS'!$D$94:$O$94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GASTOS'!$D$95:$O$95</c:f>
              <c:numCache>
                <c:formatCode>"$"\ #,##0;[Red]"$"\ \-#,##0</c:formatCode>
                <c:ptCount val="12"/>
                <c:pt idx="0">
                  <c:v>1666.6666666666667</c:v>
                </c:pt>
                <c:pt idx="1">
                  <c:v>3333.3333333333335</c:v>
                </c:pt>
                <c:pt idx="2">
                  <c:v>5000</c:v>
                </c:pt>
                <c:pt idx="3">
                  <c:v>6666.666666666667</c:v>
                </c:pt>
                <c:pt idx="4">
                  <c:v>8333.3333333333339</c:v>
                </c:pt>
                <c:pt idx="5">
                  <c:v>9614.6195833333331</c:v>
                </c:pt>
                <c:pt idx="6">
                  <c:v>10895.905833333334</c:v>
                </c:pt>
                <c:pt idx="7">
                  <c:v>12177.192083333335</c:v>
                </c:pt>
                <c:pt idx="8">
                  <c:v>13458.478333333336</c:v>
                </c:pt>
                <c:pt idx="9">
                  <c:v>14739.764583333337</c:v>
                </c:pt>
                <c:pt idx="10">
                  <c:v>15779.38416666667</c:v>
                </c:pt>
                <c:pt idx="11">
                  <c:v>16819.003750000003</c:v>
                </c:pt>
              </c:numCache>
            </c:numRef>
          </c:val>
          <c:smooth val="0"/>
          <c:extLst xmlns:c16r2="http://schemas.microsoft.com/office/drawing/2015/06/chart">
            <c:ext xmlns:c16="http://schemas.microsoft.com/office/drawing/2014/chart" uri="{C3380CC4-5D6E-409C-BE32-E72D297353CC}">
              <c16:uniqueId val="{00000000-13D8-4B4E-8580-5C07B77D13ED}"/>
            </c:ext>
          </c:extLst>
        </c:ser>
        <c:ser>
          <c:idx val="1"/>
          <c:order val="1"/>
          <c:tx>
            <c:strRef>
              <c:f>'GRAF. EJECUCIÓN GASTOS'!$C$96</c:f>
              <c:strCache>
                <c:ptCount val="1"/>
                <c:pt idx="0">
                  <c:v>COMPROMISO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GASTOS'!$D$94:$O$94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GASTOS'!$D$96:$O$96</c:f>
              <c:numCache>
                <c:formatCode>"$"\ #,##0;[Red]"$"\ \-#,##0</c:formatCode>
                <c:ptCount val="12"/>
                <c:pt idx="0">
                  <c:v>867.25800000000004</c:v>
                </c:pt>
                <c:pt idx="1">
                  <c:v>2541.9450000000002</c:v>
                </c:pt>
                <c:pt idx="2">
                  <c:v>3388.895</c:v>
                </c:pt>
                <c:pt idx="3">
                  <c:v>3602.7950000000001</c:v>
                </c:pt>
                <c:pt idx="4">
                  <c:v>3856.2649999999999</c:v>
                </c:pt>
                <c:pt idx="5">
                  <c:v>3879.7649999999999</c:v>
                </c:pt>
                <c:pt idx="6">
                  <c:v>3879.7649999999999</c:v>
                </c:pt>
                <c:pt idx="7">
                  <c:v>3956.7649999999999</c:v>
                </c:pt>
                <c:pt idx="8">
                  <c:v>3956.7649999999999</c:v>
                </c:pt>
                <c:pt idx="9">
                  <c:v>9449.4760000000006</c:v>
                </c:pt>
                <c:pt idx="10">
                  <c:v>12391.02</c:v>
                </c:pt>
                <c:pt idx="11">
                  <c:v>12391.014999999999</c:v>
                </c:pt>
              </c:numCache>
            </c:numRef>
          </c:val>
          <c:smooth val="0"/>
          <c:extLst xmlns:c16r2="http://schemas.microsoft.com/office/drawing/2015/06/chart">
            <c:ext xmlns:c16="http://schemas.microsoft.com/office/drawing/2014/chart" uri="{C3380CC4-5D6E-409C-BE32-E72D297353CC}">
              <c16:uniqueId val="{00000001-13D8-4B4E-8580-5C07B77D13ED}"/>
            </c:ext>
          </c:extLst>
        </c:ser>
        <c:ser>
          <c:idx val="2"/>
          <c:order val="2"/>
          <c:tx>
            <c:strRef>
              <c:f>'GRAF. EJECUCIÓN GASTOS'!$C$97</c:f>
              <c:strCache>
                <c:ptCount val="1"/>
                <c:pt idx="0">
                  <c:v>OBLIGACION</c:v>
                </c:pt>
              </c:strCache>
            </c:strRef>
          </c:tx>
          <c:spPr>
            <a:ln>
              <a:solidFill>
                <a:schemeClr val="accent6">
                  <a:lumMod val="75000"/>
                </a:schemeClr>
              </a:solidFill>
            </a:ln>
          </c:spPr>
          <c:marker>
            <c:spPr>
              <a:solidFill>
                <a:schemeClr val="tx1"/>
              </a:solidFill>
              <a:ln>
                <a:solidFill>
                  <a:schemeClr val="accent6">
                    <a:lumMod val="75000"/>
                  </a:schemeClr>
                </a:solidFill>
              </a:ln>
            </c:spPr>
          </c:marker>
          <c:cat>
            <c:strRef>
              <c:f>'GRAF. EJECUCIÓN GASTOS'!$D$94:$O$94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GASTOS'!$D$97:$O$97</c:f>
              <c:numCache>
                <c:formatCode>"$"\ #,##0;[Red]"$"\ \-#,##0</c:formatCode>
                <c:ptCount val="12"/>
                <c:pt idx="0">
                  <c:v>867.25800000000004</c:v>
                </c:pt>
                <c:pt idx="1">
                  <c:v>2541.9450000000002</c:v>
                </c:pt>
                <c:pt idx="2">
                  <c:v>3388.8939999999998</c:v>
                </c:pt>
                <c:pt idx="3">
                  <c:v>3602.7919999999999</c:v>
                </c:pt>
                <c:pt idx="4">
                  <c:v>3856.2620000000002</c:v>
                </c:pt>
                <c:pt idx="5">
                  <c:v>3879.7620000000002</c:v>
                </c:pt>
                <c:pt idx="6">
                  <c:v>3879.7620000000002</c:v>
                </c:pt>
                <c:pt idx="7">
                  <c:v>3956.761</c:v>
                </c:pt>
                <c:pt idx="8">
                  <c:v>3956.761</c:v>
                </c:pt>
                <c:pt idx="9">
                  <c:v>9449.4719999999998</c:v>
                </c:pt>
                <c:pt idx="10">
                  <c:v>12391.014999999999</c:v>
                </c:pt>
                <c:pt idx="11">
                  <c:v>12391.014999999999</c:v>
                </c:pt>
              </c:numCache>
            </c:numRef>
          </c:val>
          <c:smooth val="0"/>
          <c:extLst xmlns:c16r2="http://schemas.microsoft.com/office/drawing/2015/06/chart">
            <c:ext xmlns:c16="http://schemas.microsoft.com/office/drawing/2014/chart" uri="{C3380CC4-5D6E-409C-BE32-E72D297353CC}">
              <c16:uniqueId val="{00000000-4CB9-46E8-BCFD-AF6F074AAB64}"/>
            </c:ext>
          </c:extLst>
        </c:ser>
        <c:dLbls>
          <c:showLegendKey val="0"/>
          <c:showVal val="0"/>
          <c:showCatName val="0"/>
          <c:showSerName val="0"/>
          <c:showPercent val="0"/>
          <c:showBubbleSize val="0"/>
        </c:dLbls>
        <c:marker val="1"/>
        <c:smooth val="0"/>
        <c:axId val="118010624"/>
        <c:axId val="118012544"/>
      </c:lineChart>
      <c:catAx>
        <c:axId val="118010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8012544"/>
        <c:crosses val="autoZero"/>
        <c:auto val="1"/>
        <c:lblAlgn val="ctr"/>
        <c:lblOffset val="100"/>
        <c:tickLblSkip val="1"/>
        <c:tickMarkSkip val="1"/>
        <c:noMultiLvlLbl val="0"/>
      </c:catAx>
      <c:valAx>
        <c:axId val="118012544"/>
        <c:scaling>
          <c:orientation val="minMax"/>
        </c:scaling>
        <c:delete val="1"/>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341542413587E-3"/>
              <c:y val="0.30864275298920968"/>
            </c:manualLayout>
          </c:layout>
          <c:overlay val="0"/>
          <c:spPr>
            <a:noFill/>
            <a:ln w="25400">
              <a:noFill/>
            </a:ln>
          </c:spPr>
        </c:title>
        <c:numFmt formatCode="&quot;$&quot;\ #,##0;[Red]&quot;$&quot;\ \-#,##0" sourceLinked="1"/>
        <c:majorTickMark val="out"/>
        <c:minorTickMark val="none"/>
        <c:tickLblPos val="nextTo"/>
        <c:crossAx val="118010624"/>
        <c:crosses val="autoZero"/>
        <c:crossBetween val="between"/>
      </c:valAx>
      <c:spPr>
        <a:solidFill>
          <a:srgbClr val="C0C0C0"/>
        </a:solidFill>
        <a:ln w="12700">
          <a:solidFill>
            <a:srgbClr val="808080"/>
          </a:solidFill>
          <a:prstDash val="solid"/>
        </a:ln>
      </c:spPr>
    </c:plotArea>
    <c:legend>
      <c:legendPos val="r"/>
      <c:layout>
        <c:manualLayout>
          <c:xMode val="edge"/>
          <c:yMode val="edge"/>
          <c:x val="0.10745669023787929"/>
          <c:y val="0.90617491332101996"/>
          <c:w val="0.86671932063537938"/>
          <c:h val="9.3825086678979944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44" r="0.75000000000000144" t="1" header="0" footer="0"/>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ADQUISICIÓN DE SERVICIOS</a:t>
            </a:r>
          </a:p>
        </c:rich>
      </c:tx>
      <c:layout>
        <c:manualLayout>
          <c:xMode val="edge"/>
          <c:yMode val="edge"/>
          <c:x val="0.34554309555420099"/>
          <c:y val="4.8559670781893001E-2"/>
        </c:manualLayout>
      </c:layout>
      <c:overlay val="0"/>
      <c:spPr>
        <a:noFill/>
        <a:ln w="25400">
          <a:noFill/>
        </a:ln>
      </c:spPr>
    </c:title>
    <c:autoTitleDeleted val="0"/>
    <c:plotArea>
      <c:layout>
        <c:manualLayout>
          <c:layoutTarget val="inner"/>
          <c:xMode val="edge"/>
          <c:yMode val="edge"/>
          <c:x val="0.1240721745303462"/>
          <c:y val="0.19506219874179875"/>
          <c:w val="0.86850522171242339"/>
          <c:h val="0.60493973027519876"/>
        </c:manualLayout>
      </c:layout>
      <c:lineChart>
        <c:grouping val="standard"/>
        <c:varyColors val="0"/>
        <c:ser>
          <c:idx val="0"/>
          <c:order val="0"/>
          <c:tx>
            <c:strRef>
              <c:f>'GRAF. EJECUCIÓN GASTOS'!$C$159</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GASTOS'!$D$158:$O$158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GASTOS'!$D$159:$O$159</c:f>
              <c:numCache>
                <c:formatCode>"$"\ #,##0;[Red]"$"\ \-#,##0</c:formatCode>
                <c:ptCount val="12"/>
                <c:pt idx="0">
                  <c:v>41479.81216666667</c:v>
                </c:pt>
                <c:pt idx="1">
                  <c:v>82959.62433333334</c:v>
                </c:pt>
                <c:pt idx="2">
                  <c:v>123442.1225</c:v>
                </c:pt>
                <c:pt idx="3">
                  <c:v>163924.62066666665</c:v>
                </c:pt>
                <c:pt idx="4">
                  <c:v>204407.11883333331</c:v>
                </c:pt>
                <c:pt idx="5">
                  <c:v>245756.85433333332</c:v>
                </c:pt>
                <c:pt idx="6">
                  <c:v>287106.58983333333</c:v>
                </c:pt>
                <c:pt idx="7">
                  <c:v>328456.32533333334</c:v>
                </c:pt>
                <c:pt idx="8">
                  <c:v>368987.32358333335</c:v>
                </c:pt>
                <c:pt idx="9">
                  <c:v>409518.32183333335</c:v>
                </c:pt>
                <c:pt idx="10">
                  <c:v>449102.14341666666</c:v>
                </c:pt>
                <c:pt idx="11">
                  <c:v>491035.1823333333</c:v>
                </c:pt>
              </c:numCache>
            </c:numRef>
          </c:val>
          <c:smooth val="0"/>
          <c:extLst xmlns:c16r2="http://schemas.microsoft.com/office/drawing/2015/06/chart">
            <c:ext xmlns:c16="http://schemas.microsoft.com/office/drawing/2014/chart" uri="{C3380CC4-5D6E-409C-BE32-E72D297353CC}">
              <c16:uniqueId val="{00000000-0897-4C4C-8AF1-784CAE12049F}"/>
            </c:ext>
          </c:extLst>
        </c:ser>
        <c:ser>
          <c:idx val="1"/>
          <c:order val="1"/>
          <c:tx>
            <c:strRef>
              <c:f>'GRAF. EJECUCIÓN GASTOS'!$C$160</c:f>
              <c:strCache>
                <c:ptCount val="1"/>
                <c:pt idx="0">
                  <c:v>COMPROMISO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GASTOS'!$D$158:$O$158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GASTOS'!$D$160:$O$160</c:f>
              <c:numCache>
                <c:formatCode>"$"\ #,##0;[Red]"$"\ \-#,##0</c:formatCode>
                <c:ptCount val="12"/>
                <c:pt idx="0">
                  <c:v>148583.41500000001</c:v>
                </c:pt>
                <c:pt idx="1">
                  <c:v>168079.67199999999</c:v>
                </c:pt>
                <c:pt idx="2">
                  <c:v>237419.40900000001</c:v>
                </c:pt>
                <c:pt idx="3">
                  <c:v>255883.495</c:v>
                </c:pt>
                <c:pt idx="4">
                  <c:v>291443.81900000002</c:v>
                </c:pt>
                <c:pt idx="5">
                  <c:v>308375.27899999998</c:v>
                </c:pt>
                <c:pt idx="6">
                  <c:v>329325.12699999998</c:v>
                </c:pt>
                <c:pt idx="7">
                  <c:v>346787.80800000002</c:v>
                </c:pt>
                <c:pt idx="8">
                  <c:v>382183.33</c:v>
                </c:pt>
                <c:pt idx="9">
                  <c:v>447952.48100000003</c:v>
                </c:pt>
                <c:pt idx="10">
                  <c:v>456593.587</c:v>
                </c:pt>
                <c:pt idx="11">
                  <c:v>469775.20899999997</c:v>
                </c:pt>
              </c:numCache>
            </c:numRef>
          </c:val>
          <c:smooth val="0"/>
          <c:extLst xmlns:c16r2="http://schemas.microsoft.com/office/drawing/2015/06/chart">
            <c:ext xmlns:c16="http://schemas.microsoft.com/office/drawing/2014/chart" uri="{C3380CC4-5D6E-409C-BE32-E72D297353CC}">
              <c16:uniqueId val="{00000001-0897-4C4C-8AF1-784CAE12049F}"/>
            </c:ext>
          </c:extLst>
        </c:ser>
        <c:ser>
          <c:idx val="2"/>
          <c:order val="2"/>
          <c:tx>
            <c:strRef>
              <c:f>'GRAF. EJECUCIÓN GASTOS'!$C$161</c:f>
              <c:strCache>
                <c:ptCount val="1"/>
                <c:pt idx="0">
                  <c:v>OBLIGACION</c:v>
                </c:pt>
              </c:strCache>
            </c:strRef>
          </c:tx>
          <c:spPr>
            <a:ln>
              <a:solidFill>
                <a:schemeClr val="accent6">
                  <a:lumMod val="75000"/>
                </a:schemeClr>
              </a:solidFill>
            </a:ln>
          </c:spPr>
          <c:marker>
            <c:spPr>
              <a:solidFill>
                <a:schemeClr val="tx1"/>
              </a:solidFill>
              <a:ln>
                <a:solidFill>
                  <a:schemeClr val="accent6">
                    <a:lumMod val="75000"/>
                  </a:schemeClr>
                </a:solidFill>
              </a:ln>
            </c:spPr>
          </c:marker>
          <c:cat>
            <c:strRef>
              <c:f>'GRAF. EJECUCIÓN GASTOS'!$D$158:$O$158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GASTOS'!$D$161:$O$161</c:f>
              <c:numCache>
                <c:formatCode>"$"\ #,##0;[Red]"$"\ \-#,##0</c:formatCode>
                <c:ptCount val="12"/>
                <c:pt idx="0">
                  <c:v>89659.092000000004</c:v>
                </c:pt>
                <c:pt idx="1">
                  <c:v>115624.673</c:v>
                </c:pt>
                <c:pt idx="2">
                  <c:v>150480.921</c:v>
                </c:pt>
                <c:pt idx="3">
                  <c:v>183002.81599999999</c:v>
                </c:pt>
                <c:pt idx="4">
                  <c:v>231580.77299999999</c:v>
                </c:pt>
                <c:pt idx="5">
                  <c:v>253093.90400000001</c:v>
                </c:pt>
                <c:pt idx="6">
                  <c:v>296413.97399999999</c:v>
                </c:pt>
                <c:pt idx="7">
                  <c:v>319421.25699999998</c:v>
                </c:pt>
                <c:pt idx="8">
                  <c:v>357922.66100000002</c:v>
                </c:pt>
                <c:pt idx="9">
                  <c:v>427243.64399999997</c:v>
                </c:pt>
                <c:pt idx="10">
                  <c:v>448187.12099999998</c:v>
                </c:pt>
                <c:pt idx="11">
                  <c:v>469775.20600000001</c:v>
                </c:pt>
              </c:numCache>
            </c:numRef>
          </c:val>
          <c:smooth val="0"/>
          <c:extLst xmlns:c16r2="http://schemas.microsoft.com/office/drawing/2015/06/chart">
            <c:ext xmlns:c16="http://schemas.microsoft.com/office/drawing/2014/chart" uri="{C3380CC4-5D6E-409C-BE32-E72D297353CC}">
              <c16:uniqueId val="{00000000-112E-4619-8AD9-4B10959D99CE}"/>
            </c:ext>
          </c:extLst>
        </c:ser>
        <c:dLbls>
          <c:showLegendKey val="0"/>
          <c:showVal val="0"/>
          <c:showCatName val="0"/>
          <c:showSerName val="0"/>
          <c:showPercent val="0"/>
          <c:showBubbleSize val="0"/>
        </c:dLbls>
        <c:marker val="1"/>
        <c:smooth val="0"/>
        <c:axId val="118453760"/>
        <c:axId val="118455680"/>
      </c:lineChart>
      <c:catAx>
        <c:axId val="118453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8455680"/>
        <c:crosses val="autoZero"/>
        <c:auto val="1"/>
        <c:lblAlgn val="ctr"/>
        <c:lblOffset val="100"/>
        <c:tickLblSkip val="1"/>
        <c:tickMarkSkip val="1"/>
        <c:noMultiLvlLbl val="0"/>
      </c:catAx>
      <c:valAx>
        <c:axId val="118455680"/>
        <c:scaling>
          <c:orientation val="minMax"/>
        </c:scaling>
        <c:delete val="1"/>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438662558491E-3"/>
              <c:y val="0.30864275298920968"/>
            </c:manualLayout>
          </c:layout>
          <c:overlay val="0"/>
          <c:spPr>
            <a:noFill/>
            <a:ln w="25400">
              <a:noFill/>
            </a:ln>
          </c:spPr>
        </c:title>
        <c:numFmt formatCode="&quot;$&quot;\ #,##0;[Red]&quot;$&quot;\ \-#,##0" sourceLinked="1"/>
        <c:majorTickMark val="out"/>
        <c:minorTickMark val="none"/>
        <c:tickLblPos val="nextTo"/>
        <c:crossAx val="118453760"/>
        <c:crosses val="autoZero"/>
        <c:crossBetween val="between"/>
      </c:valAx>
      <c:spPr>
        <a:solidFill>
          <a:srgbClr val="C0C0C0"/>
        </a:solidFill>
        <a:ln w="12700">
          <a:solidFill>
            <a:srgbClr val="808080"/>
          </a:solidFill>
          <a:prstDash val="solid"/>
        </a:ln>
      </c:spPr>
    </c:plotArea>
    <c:legend>
      <c:legendPos val="r"/>
      <c:layout>
        <c:manualLayout>
          <c:xMode val="edge"/>
          <c:yMode val="edge"/>
          <c:x val="0.15058335629573344"/>
          <c:y val="0.90617491332101996"/>
          <c:w val="0.76348291829374981"/>
          <c:h val="9.3825086678979944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44" r="0.75000000000000144" t="1" header="0" footer="0"/>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IMPUESTOS Y MULTAS</a:t>
            </a:r>
          </a:p>
        </c:rich>
      </c:tx>
      <c:layout>
        <c:manualLayout>
          <c:xMode val="edge"/>
          <c:yMode val="edge"/>
          <c:x val="0.36488044090030153"/>
          <c:y val="3.2099024658954665E-2"/>
        </c:manualLayout>
      </c:layout>
      <c:overlay val="0"/>
      <c:spPr>
        <a:noFill/>
        <a:ln w="25400">
          <a:noFill/>
        </a:ln>
      </c:spPr>
    </c:title>
    <c:autoTitleDeleted val="0"/>
    <c:plotArea>
      <c:layout>
        <c:manualLayout>
          <c:layoutTarget val="inner"/>
          <c:xMode val="edge"/>
          <c:yMode val="edge"/>
          <c:x val="8.9172066966132363E-2"/>
          <c:y val="0.19506219874179875"/>
          <c:w val="0.90339796414498341"/>
          <c:h val="0.60493973027519876"/>
        </c:manualLayout>
      </c:layout>
      <c:lineChart>
        <c:grouping val="standard"/>
        <c:varyColors val="0"/>
        <c:ser>
          <c:idx val="0"/>
          <c:order val="0"/>
          <c:tx>
            <c:strRef>
              <c:f>'GRAF. EJECUCIÓN GASTOS'!$C$191</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GASTOS'!$D$190:$O$190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GASTOS'!$D$191:$O$191</c:f>
              <c:numCache>
                <c:formatCode>"$"\ #,##0;[Red]"$"\ \-#,##0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E02A-459C-94AA-FD80776DB5E8}"/>
            </c:ext>
          </c:extLst>
        </c:ser>
        <c:ser>
          <c:idx val="1"/>
          <c:order val="1"/>
          <c:tx>
            <c:strRef>
              <c:f>'GRAF. EJECUCIÓN GASTOS'!$C$192</c:f>
              <c:strCache>
                <c:ptCount val="1"/>
                <c:pt idx="0">
                  <c:v>COMPROMISO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GASTOS'!$D$190:$O$190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GASTOS'!$D$192:$O$192</c:f>
              <c:numCache>
                <c:formatCode>"$"\ #,##0;[Red]"$"\ \-#,##0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E02A-459C-94AA-FD80776DB5E8}"/>
            </c:ext>
          </c:extLst>
        </c:ser>
        <c:ser>
          <c:idx val="2"/>
          <c:order val="2"/>
          <c:tx>
            <c:strRef>
              <c:f>'GRAF. EJECUCIÓN GASTOS'!$C$193</c:f>
              <c:strCache>
                <c:ptCount val="1"/>
                <c:pt idx="0">
                  <c:v>OBLIGACION</c:v>
                </c:pt>
              </c:strCache>
            </c:strRef>
          </c:tx>
          <c:spPr>
            <a:ln>
              <a:solidFill>
                <a:schemeClr val="accent6">
                  <a:lumMod val="75000"/>
                </a:schemeClr>
              </a:solidFill>
            </a:ln>
          </c:spPr>
          <c:marker>
            <c:spPr>
              <a:solidFill>
                <a:schemeClr val="tx1"/>
              </a:solidFill>
              <a:ln>
                <a:solidFill>
                  <a:schemeClr val="accent6">
                    <a:lumMod val="75000"/>
                  </a:schemeClr>
                </a:solidFill>
              </a:ln>
            </c:spPr>
          </c:marker>
          <c:cat>
            <c:strRef>
              <c:f>'GRAF. EJECUCIÓN GASTOS'!$D$190:$O$190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GASTOS'!$D$193:$O$193</c:f>
              <c:numCache>
                <c:formatCode>"$"\ #,##0;[Red]"$"\ \-#,##0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A443-4B9B-A062-E856BE455C67}"/>
            </c:ext>
          </c:extLst>
        </c:ser>
        <c:dLbls>
          <c:showLegendKey val="0"/>
          <c:showVal val="0"/>
          <c:showCatName val="0"/>
          <c:showSerName val="0"/>
          <c:showPercent val="0"/>
          <c:showBubbleSize val="0"/>
        </c:dLbls>
        <c:marker val="1"/>
        <c:smooth val="0"/>
        <c:axId val="118585600"/>
        <c:axId val="118591872"/>
      </c:lineChart>
      <c:catAx>
        <c:axId val="118585600"/>
        <c:scaling>
          <c:orientation val="minMax"/>
        </c:scaling>
        <c:delete val="0"/>
        <c:axPos val="b"/>
        <c:numFmt formatCode="General" sourceLinked="1"/>
        <c:majorTickMark val="out"/>
        <c:minorTickMark val="none"/>
        <c:tickLblPos val="nextTo"/>
        <c:spPr>
          <a:ln w="3175">
            <a:solidFill>
              <a:schemeClr val="accent6">
                <a:lumMod val="75000"/>
              </a:schemeClr>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8591872"/>
        <c:crosses val="autoZero"/>
        <c:auto val="1"/>
        <c:lblAlgn val="ctr"/>
        <c:lblOffset val="100"/>
        <c:tickLblSkip val="1"/>
        <c:tickMarkSkip val="1"/>
        <c:noMultiLvlLbl val="0"/>
      </c:catAx>
      <c:valAx>
        <c:axId val="118591872"/>
        <c:scaling>
          <c:orientation val="minMax"/>
        </c:scaling>
        <c:delete val="1"/>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777861366049E-3"/>
              <c:y val="0.30864275298920968"/>
            </c:manualLayout>
          </c:layout>
          <c:overlay val="0"/>
          <c:spPr>
            <a:noFill/>
            <a:ln w="25400">
              <a:noFill/>
            </a:ln>
          </c:spPr>
        </c:title>
        <c:numFmt formatCode="&quot;$&quot;\ #,##0;[Red]&quot;$&quot;\ \-#,##0" sourceLinked="1"/>
        <c:majorTickMark val="out"/>
        <c:minorTickMark val="none"/>
        <c:tickLblPos val="nextTo"/>
        <c:crossAx val="118585600"/>
        <c:crosses val="autoZero"/>
        <c:crossBetween val="between"/>
      </c:valAx>
      <c:spPr>
        <a:solidFill>
          <a:srgbClr val="C0C0C0"/>
        </a:solidFill>
        <a:ln w="12700">
          <a:solidFill>
            <a:schemeClr val="accent6">
              <a:lumMod val="75000"/>
            </a:schemeClr>
          </a:solidFill>
          <a:prstDash val="solid"/>
        </a:ln>
      </c:spPr>
    </c:plotArea>
    <c:legend>
      <c:legendPos val="r"/>
      <c:layout>
        <c:manualLayout>
          <c:xMode val="edge"/>
          <c:yMode val="edge"/>
          <c:x val="0.17515945857086335"/>
          <c:y val="0.87901441949385939"/>
          <c:w val="0.75883403689493034"/>
          <c:h val="9.7940313016428499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44" r="0.75000000000000144"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MANTENIMIENTO HOSPITALARIO</a:t>
            </a:r>
          </a:p>
        </c:rich>
      </c:tx>
      <c:layout>
        <c:manualLayout>
          <c:xMode val="edge"/>
          <c:yMode val="edge"/>
          <c:x val="0.30786782364212972"/>
          <c:y val="3.2099024658954665E-2"/>
        </c:manualLayout>
      </c:layout>
      <c:overlay val="0"/>
      <c:spPr>
        <a:noFill/>
        <a:ln w="25400">
          <a:noFill/>
        </a:ln>
      </c:spPr>
    </c:title>
    <c:autoTitleDeleted val="0"/>
    <c:plotArea>
      <c:layout>
        <c:manualLayout>
          <c:layoutTarget val="inner"/>
          <c:xMode val="edge"/>
          <c:yMode val="edge"/>
          <c:x val="0.11689691817215728"/>
          <c:y val="0.19506219874179875"/>
          <c:w val="0.87778958554729014"/>
          <c:h val="0.60493973027519876"/>
        </c:manualLayout>
      </c:layout>
      <c:lineChart>
        <c:grouping val="standard"/>
        <c:varyColors val="0"/>
        <c:ser>
          <c:idx val="0"/>
          <c:order val="0"/>
          <c:tx>
            <c:strRef>
              <c:f>'GRAF. EJECUCIÓN GASTOS'!$C$223</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GASTOS'!$D$222:$O$222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GASTOS'!$D$223:$O$223</c:f>
              <c:numCache>
                <c:formatCode>"$"\ #,##0;[Red]"$"\ \-#,##0</c:formatCode>
                <c:ptCount val="12"/>
                <c:pt idx="0">
                  <c:v>22023.476500000001</c:v>
                </c:pt>
                <c:pt idx="1">
                  <c:v>44046.953000000001</c:v>
                </c:pt>
                <c:pt idx="2">
                  <c:v>66070.429499999998</c:v>
                </c:pt>
                <c:pt idx="3">
                  <c:v>88093.906000000003</c:v>
                </c:pt>
                <c:pt idx="4">
                  <c:v>110117.38250000001</c:v>
                </c:pt>
                <c:pt idx="5">
                  <c:v>132140.859</c:v>
                </c:pt>
                <c:pt idx="6">
                  <c:v>154164.33549999999</c:v>
                </c:pt>
                <c:pt idx="7">
                  <c:v>176187.81199999998</c:v>
                </c:pt>
                <c:pt idx="8">
                  <c:v>198211.28849999997</c:v>
                </c:pt>
                <c:pt idx="9">
                  <c:v>222265.39649999997</c:v>
                </c:pt>
                <c:pt idx="10">
                  <c:v>247569.50449999998</c:v>
                </c:pt>
                <c:pt idx="11">
                  <c:v>275667.31066666666</c:v>
                </c:pt>
              </c:numCache>
            </c:numRef>
          </c:val>
          <c:smooth val="0"/>
          <c:extLst xmlns:c16r2="http://schemas.microsoft.com/office/drawing/2015/06/chart">
            <c:ext xmlns:c16="http://schemas.microsoft.com/office/drawing/2014/chart" uri="{C3380CC4-5D6E-409C-BE32-E72D297353CC}">
              <c16:uniqueId val="{00000000-F894-4DE0-B937-2F96C6F20AEB}"/>
            </c:ext>
          </c:extLst>
        </c:ser>
        <c:ser>
          <c:idx val="1"/>
          <c:order val="1"/>
          <c:tx>
            <c:strRef>
              <c:f>'GRAF. EJECUCIÓN GASTOS'!$C$224</c:f>
              <c:strCache>
                <c:ptCount val="1"/>
                <c:pt idx="0">
                  <c:v>COMPROMISO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GASTOS'!$D$222:$O$222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GASTOS'!$D$224:$O$224</c:f>
              <c:numCache>
                <c:formatCode>"$"\ #,##0;[Red]"$"\ \-#,##0</c:formatCode>
                <c:ptCount val="12"/>
                <c:pt idx="0">
                  <c:v>19524.224999999999</c:v>
                </c:pt>
                <c:pt idx="1">
                  <c:v>53150.642</c:v>
                </c:pt>
                <c:pt idx="2">
                  <c:v>101494.641</c:v>
                </c:pt>
                <c:pt idx="3">
                  <c:v>120102.66499999999</c:v>
                </c:pt>
                <c:pt idx="4">
                  <c:v>159793.87899999999</c:v>
                </c:pt>
                <c:pt idx="5">
                  <c:v>165123.47200000001</c:v>
                </c:pt>
                <c:pt idx="6">
                  <c:v>176022.27799999999</c:v>
                </c:pt>
                <c:pt idx="7">
                  <c:v>188577.18100000001</c:v>
                </c:pt>
                <c:pt idx="8">
                  <c:v>216379.984</c:v>
                </c:pt>
                <c:pt idx="9">
                  <c:v>287066.37</c:v>
                </c:pt>
                <c:pt idx="10">
                  <c:v>300270.065</c:v>
                </c:pt>
                <c:pt idx="11">
                  <c:v>306829.929</c:v>
                </c:pt>
              </c:numCache>
            </c:numRef>
          </c:val>
          <c:smooth val="0"/>
          <c:extLst xmlns:c16r2="http://schemas.microsoft.com/office/drawing/2015/06/chart">
            <c:ext xmlns:c16="http://schemas.microsoft.com/office/drawing/2014/chart" uri="{C3380CC4-5D6E-409C-BE32-E72D297353CC}">
              <c16:uniqueId val="{00000001-F894-4DE0-B937-2F96C6F20AEB}"/>
            </c:ext>
          </c:extLst>
        </c:ser>
        <c:ser>
          <c:idx val="2"/>
          <c:order val="2"/>
          <c:tx>
            <c:strRef>
              <c:f>'GRAF. EJECUCIÓN GASTOS'!$C$225</c:f>
              <c:strCache>
                <c:ptCount val="1"/>
                <c:pt idx="0">
                  <c:v>OBLIGACION</c:v>
                </c:pt>
              </c:strCache>
            </c:strRef>
          </c:tx>
          <c:spPr>
            <a:ln>
              <a:solidFill>
                <a:schemeClr val="accent6">
                  <a:lumMod val="75000"/>
                </a:schemeClr>
              </a:solidFill>
            </a:ln>
          </c:spPr>
          <c:marker>
            <c:spPr>
              <a:solidFill>
                <a:schemeClr val="tx1"/>
              </a:solidFill>
              <a:ln>
                <a:solidFill>
                  <a:schemeClr val="accent6">
                    <a:lumMod val="75000"/>
                  </a:schemeClr>
                </a:solidFill>
              </a:ln>
            </c:spPr>
          </c:marker>
          <c:cat>
            <c:strRef>
              <c:f>'GRAF. EJECUCIÓN GASTOS'!$D$222:$O$222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GASTOS'!$D$225:$O$225</c:f>
              <c:numCache>
                <c:formatCode>"$"\ #,##0;[Red]"$"\ \-#,##0</c:formatCode>
                <c:ptCount val="12"/>
                <c:pt idx="0">
                  <c:v>15180.475</c:v>
                </c:pt>
                <c:pt idx="1">
                  <c:v>51105.54</c:v>
                </c:pt>
                <c:pt idx="2">
                  <c:v>93749.539000000004</c:v>
                </c:pt>
                <c:pt idx="3">
                  <c:v>112357.56200000001</c:v>
                </c:pt>
                <c:pt idx="4">
                  <c:v>152087.76800000001</c:v>
                </c:pt>
                <c:pt idx="5">
                  <c:v>157498.96100000001</c:v>
                </c:pt>
                <c:pt idx="6">
                  <c:v>168487.82500000001</c:v>
                </c:pt>
                <c:pt idx="7">
                  <c:v>181015.52799999999</c:v>
                </c:pt>
                <c:pt idx="8">
                  <c:v>208894.731</c:v>
                </c:pt>
                <c:pt idx="9">
                  <c:v>286259.217</c:v>
                </c:pt>
                <c:pt idx="10">
                  <c:v>299722.18699999998</c:v>
                </c:pt>
                <c:pt idx="11">
                  <c:v>306956.55099999998</c:v>
                </c:pt>
              </c:numCache>
            </c:numRef>
          </c:val>
          <c:smooth val="0"/>
          <c:extLst xmlns:c16r2="http://schemas.microsoft.com/office/drawing/2015/06/chart">
            <c:ext xmlns:c16="http://schemas.microsoft.com/office/drawing/2014/chart" uri="{C3380CC4-5D6E-409C-BE32-E72D297353CC}">
              <c16:uniqueId val="{00000000-090B-4B5D-9402-82F04D1DFB0E}"/>
            </c:ext>
          </c:extLst>
        </c:ser>
        <c:dLbls>
          <c:showLegendKey val="0"/>
          <c:showVal val="0"/>
          <c:showCatName val="0"/>
          <c:showSerName val="0"/>
          <c:showPercent val="0"/>
          <c:showBubbleSize val="0"/>
        </c:dLbls>
        <c:marker val="1"/>
        <c:smooth val="0"/>
        <c:axId val="118627328"/>
        <c:axId val="118641792"/>
      </c:lineChart>
      <c:catAx>
        <c:axId val="118627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8641792"/>
        <c:crosses val="autoZero"/>
        <c:auto val="1"/>
        <c:lblAlgn val="ctr"/>
        <c:lblOffset val="100"/>
        <c:tickLblSkip val="1"/>
        <c:tickMarkSkip val="1"/>
        <c:noMultiLvlLbl val="0"/>
      </c:catAx>
      <c:valAx>
        <c:axId val="118641792"/>
        <c:scaling>
          <c:orientation val="minMax"/>
        </c:scaling>
        <c:delete val="1"/>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3117781106269E-3"/>
              <c:y val="0.30864275298920968"/>
            </c:manualLayout>
          </c:layout>
          <c:overlay val="0"/>
          <c:spPr>
            <a:noFill/>
            <a:ln w="25400">
              <a:noFill/>
            </a:ln>
          </c:spPr>
        </c:title>
        <c:numFmt formatCode="&quot;$&quot;\ #,##0;[Red]&quot;$&quot;\ \-#,##0" sourceLinked="1"/>
        <c:majorTickMark val="out"/>
        <c:minorTickMark val="none"/>
        <c:tickLblPos val="nextTo"/>
        <c:crossAx val="118627328"/>
        <c:crosses val="autoZero"/>
        <c:crossBetween val="between"/>
      </c:valAx>
      <c:spPr>
        <a:solidFill>
          <a:srgbClr val="C0C0C0"/>
        </a:solidFill>
        <a:ln w="12700">
          <a:solidFill>
            <a:srgbClr val="808080"/>
          </a:solidFill>
          <a:prstDash val="solid"/>
        </a:ln>
      </c:spPr>
    </c:plotArea>
    <c:legend>
      <c:legendPos val="r"/>
      <c:layout>
        <c:manualLayout>
          <c:xMode val="edge"/>
          <c:yMode val="edge"/>
          <c:x val="0.17321997874601489"/>
          <c:y val="0.87819137422636984"/>
          <c:w val="0.78876234157084746"/>
          <c:h val="8.888681507404167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44" r="0.75000000000000144" t="1" header="0" footer="0"/>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PRODUCTOS FARMACÉUTICOS</a:t>
            </a:r>
          </a:p>
        </c:rich>
      </c:tx>
      <c:layout>
        <c:manualLayout>
          <c:xMode val="edge"/>
          <c:yMode val="edge"/>
          <c:x val="0.31584961550369434"/>
          <c:y val="3.2098765432098768E-2"/>
        </c:manualLayout>
      </c:layout>
      <c:overlay val="0"/>
      <c:spPr>
        <a:noFill/>
        <a:ln w="25400">
          <a:noFill/>
        </a:ln>
      </c:spPr>
    </c:title>
    <c:autoTitleDeleted val="0"/>
    <c:plotArea>
      <c:layout>
        <c:manualLayout>
          <c:layoutTarget val="inner"/>
          <c:xMode val="edge"/>
          <c:yMode val="edge"/>
          <c:x val="0.10201912858661004"/>
          <c:y val="0.22469189981650226"/>
          <c:w val="0.89266737513283723"/>
          <c:h val="0.54074204461334063"/>
        </c:manualLayout>
      </c:layout>
      <c:lineChart>
        <c:grouping val="standard"/>
        <c:varyColors val="0"/>
        <c:ser>
          <c:idx val="0"/>
          <c:order val="0"/>
          <c:tx>
            <c:strRef>
              <c:f>'GRAF. EJECUCIÓN GASTOS'!$C$287</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GASTOS'!$D$286:$O$286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GASTOS'!$D$287:$O$287</c:f>
              <c:numCache>
                <c:formatCode>"$"\ #,##0;[Red]"$"\ \-#,##0</c:formatCode>
                <c:ptCount val="12"/>
                <c:pt idx="0">
                  <c:v>35108.333333333336</c:v>
                </c:pt>
                <c:pt idx="1">
                  <c:v>70216.666666666672</c:v>
                </c:pt>
                <c:pt idx="2">
                  <c:v>105325</c:v>
                </c:pt>
                <c:pt idx="3">
                  <c:v>140433.33333333334</c:v>
                </c:pt>
                <c:pt idx="4">
                  <c:v>175541.66666666669</c:v>
                </c:pt>
                <c:pt idx="5">
                  <c:v>210414.87500000003</c:v>
                </c:pt>
                <c:pt idx="6">
                  <c:v>245288.08333333337</c:v>
                </c:pt>
                <c:pt idx="7">
                  <c:v>280161.29166666669</c:v>
                </c:pt>
                <c:pt idx="8">
                  <c:v>315034.5</c:v>
                </c:pt>
                <c:pt idx="9">
                  <c:v>349824.375</c:v>
                </c:pt>
                <c:pt idx="10">
                  <c:v>384430.91666666669</c:v>
                </c:pt>
                <c:pt idx="11">
                  <c:v>420936.83633333334</c:v>
                </c:pt>
              </c:numCache>
            </c:numRef>
          </c:val>
          <c:smooth val="0"/>
          <c:extLst xmlns:c16r2="http://schemas.microsoft.com/office/drawing/2015/06/chart">
            <c:ext xmlns:c16="http://schemas.microsoft.com/office/drawing/2014/chart" uri="{C3380CC4-5D6E-409C-BE32-E72D297353CC}">
              <c16:uniqueId val="{00000000-347B-472B-A6DF-4292DC202683}"/>
            </c:ext>
          </c:extLst>
        </c:ser>
        <c:ser>
          <c:idx val="1"/>
          <c:order val="1"/>
          <c:tx>
            <c:strRef>
              <c:f>'GRAF. EJECUCIÓN GASTOS'!$C$288</c:f>
              <c:strCache>
                <c:ptCount val="1"/>
                <c:pt idx="0">
                  <c:v>COMPROMISO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GASTOS'!$D$286:$O$286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GASTOS'!$D$288:$O$288</c:f>
              <c:numCache>
                <c:formatCode>"$"\ #,##0;[Red]"$"\ \-#,##0</c:formatCode>
                <c:ptCount val="12"/>
                <c:pt idx="0">
                  <c:v>308829.02799999999</c:v>
                </c:pt>
                <c:pt idx="1">
                  <c:v>317968.478</c:v>
                </c:pt>
                <c:pt idx="2">
                  <c:v>338395.28</c:v>
                </c:pt>
                <c:pt idx="3">
                  <c:v>345470.77100000001</c:v>
                </c:pt>
                <c:pt idx="4">
                  <c:v>353124.76799999998</c:v>
                </c:pt>
                <c:pt idx="5">
                  <c:v>361924.67200000002</c:v>
                </c:pt>
                <c:pt idx="6">
                  <c:v>366169.49</c:v>
                </c:pt>
                <c:pt idx="7">
                  <c:v>368233.98</c:v>
                </c:pt>
                <c:pt idx="8">
                  <c:v>374066.72</c:v>
                </c:pt>
                <c:pt idx="9">
                  <c:v>386210.88500000001</c:v>
                </c:pt>
                <c:pt idx="10">
                  <c:v>402542.80200000003</c:v>
                </c:pt>
                <c:pt idx="11">
                  <c:v>430763.30300000001</c:v>
                </c:pt>
              </c:numCache>
            </c:numRef>
          </c:val>
          <c:smooth val="0"/>
          <c:extLst xmlns:c16r2="http://schemas.microsoft.com/office/drawing/2015/06/chart">
            <c:ext xmlns:c16="http://schemas.microsoft.com/office/drawing/2014/chart" uri="{C3380CC4-5D6E-409C-BE32-E72D297353CC}">
              <c16:uniqueId val="{00000001-347B-472B-A6DF-4292DC202683}"/>
            </c:ext>
          </c:extLst>
        </c:ser>
        <c:ser>
          <c:idx val="2"/>
          <c:order val="2"/>
          <c:tx>
            <c:strRef>
              <c:f>'GRAF. EJECUCIÓN GASTOS'!$C$289</c:f>
              <c:strCache>
                <c:ptCount val="1"/>
                <c:pt idx="0">
                  <c:v>OBLIGACION</c:v>
                </c:pt>
              </c:strCache>
            </c:strRef>
          </c:tx>
          <c:spPr>
            <a:ln>
              <a:solidFill>
                <a:schemeClr val="accent6">
                  <a:lumMod val="75000"/>
                </a:schemeClr>
              </a:solidFill>
            </a:ln>
          </c:spPr>
          <c:marker>
            <c:spPr>
              <a:solidFill>
                <a:schemeClr val="tx1"/>
              </a:solidFill>
              <a:ln>
                <a:solidFill>
                  <a:schemeClr val="accent6">
                    <a:lumMod val="75000"/>
                  </a:schemeClr>
                </a:solidFill>
              </a:ln>
            </c:spPr>
          </c:marker>
          <c:cat>
            <c:strRef>
              <c:f>'GRAF. EJECUCIÓN GASTOS'!$D$286:$O$286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GASTOS'!$D$289:$O$289</c:f>
              <c:numCache>
                <c:formatCode>"$"\ #,##0;[Red]"$"\ \-#,##0</c:formatCode>
                <c:ptCount val="12"/>
                <c:pt idx="0">
                  <c:v>32268.559000000001</c:v>
                </c:pt>
                <c:pt idx="1">
                  <c:v>73977.781000000003</c:v>
                </c:pt>
                <c:pt idx="2">
                  <c:v>112408.38099999999</c:v>
                </c:pt>
                <c:pt idx="3">
                  <c:v>156524.68799999999</c:v>
                </c:pt>
                <c:pt idx="4">
                  <c:v>188116.39199999999</c:v>
                </c:pt>
                <c:pt idx="5">
                  <c:v>233979.78899999999</c:v>
                </c:pt>
                <c:pt idx="6">
                  <c:v>262476.86499999999</c:v>
                </c:pt>
                <c:pt idx="7">
                  <c:v>295089.01</c:v>
                </c:pt>
                <c:pt idx="8">
                  <c:v>325181.23700000002</c:v>
                </c:pt>
                <c:pt idx="9">
                  <c:v>362514.86900000001</c:v>
                </c:pt>
                <c:pt idx="10">
                  <c:v>395571.10100000002</c:v>
                </c:pt>
                <c:pt idx="11">
                  <c:v>462131.81199999998</c:v>
                </c:pt>
              </c:numCache>
            </c:numRef>
          </c:val>
          <c:smooth val="0"/>
          <c:extLst xmlns:c16r2="http://schemas.microsoft.com/office/drawing/2015/06/chart">
            <c:ext xmlns:c16="http://schemas.microsoft.com/office/drawing/2014/chart" uri="{C3380CC4-5D6E-409C-BE32-E72D297353CC}">
              <c16:uniqueId val="{00000000-AF1D-4B86-A2E4-47393D6093CD}"/>
            </c:ext>
          </c:extLst>
        </c:ser>
        <c:dLbls>
          <c:showLegendKey val="0"/>
          <c:showVal val="0"/>
          <c:showCatName val="0"/>
          <c:showSerName val="0"/>
          <c:showPercent val="0"/>
          <c:showBubbleSize val="0"/>
        </c:dLbls>
        <c:marker val="1"/>
        <c:smooth val="0"/>
        <c:axId val="118677504"/>
        <c:axId val="118679424"/>
      </c:lineChart>
      <c:catAx>
        <c:axId val="118677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8679424"/>
        <c:crosses val="autoZero"/>
        <c:auto val="1"/>
        <c:lblAlgn val="ctr"/>
        <c:lblOffset val="100"/>
        <c:tickLblSkip val="1"/>
        <c:tickMarkSkip val="1"/>
        <c:noMultiLvlLbl val="0"/>
      </c:catAx>
      <c:valAx>
        <c:axId val="118679424"/>
        <c:scaling>
          <c:orientation val="minMax"/>
        </c:scaling>
        <c:delete val="1"/>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3117781106269E-3"/>
              <c:y val="0.30617361718674058"/>
            </c:manualLayout>
          </c:layout>
          <c:overlay val="0"/>
          <c:spPr>
            <a:noFill/>
            <a:ln w="25400">
              <a:noFill/>
            </a:ln>
          </c:spPr>
        </c:title>
        <c:numFmt formatCode="&quot;$&quot;\ #,##0;[Red]&quot;$&quot;\ \-#,##0" sourceLinked="1"/>
        <c:majorTickMark val="out"/>
        <c:minorTickMark val="none"/>
        <c:tickLblPos val="nextTo"/>
        <c:crossAx val="118677504"/>
        <c:crosses val="autoZero"/>
        <c:crossBetween val="between"/>
      </c:valAx>
      <c:spPr>
        <a:solidFill>
          <a:srgbClr val="C0C0C0"/>
        </a:solidFill>
        <a:ln w="12700">
          <a:solidFill>
            <a:srgbClr val="808080"/>
          </a:solidFill>
          <a:prstDash val="solid"/>
        </a:ln>
      </c:spPr>
    </c:plotArea>
    <c:legend>
      <c:legendPos val="r"/>
      <c:layout>
        <c:manualLayout>
          <c:xMode val="edge"/>
          <c:yMode val="edge"/>
          <c:x val="0.11440789860534235"/>
          <c:y val="0.8526769709341887"/>
          <c:w val="0.8625099561129197"/>
          <c:h val="0.10123249408638735"/>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44" r="0.75000000000000144" t="1" header="0" footer="0"/>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MATERIAL MÉDICO QUIRÚRGICO</a:t>
            </a:r>
          </a:p>
        </c:rich>
      </c:tx>
      <c:layout>
        <c:manualLayout>
          <c:xMode val="edge"/>
          <c:yMode val="edge"/>
          <c:x val="0.30786789892788824"/>
          <c:y val="3.2098765432098768E-2"/>
        </c:manualLayout>
      </c:layout>
      <c:overlay val="0"/>
      <c:spPr>
        <a:noFill/>
        <a:ln w="25400">
          <a:noFill/>
        </a:ln>
      </c:spPr>
    </c:title>
    <c:autoTitleDeleted val="0"/>
    <c:plotArea>
      <c:layout>
        <c:manualLayout>
          <c:layoutTarget val="inner"/>
          <c:xMode val="edge"/>
          <c:yMode val="edge"/>
          <c:x val="0.10063559322033899"/>
          <c:y val="0.22469189981650226"/>
          <c:w val="0.89194915254237306"/>
          <c:h val="0.54074204461334063"/>
        </c:manualLayout>
      </c:layout>
      <c:lineChart>
        <c:grouping val="standard"/>
        <c:varyColors val="0"/>
        <c:ser>
          <c:idx val="0"/>
          <c:order val="0"/>
          <c:tx>
            <c:strRef>
              <c:f>'GRAF. EJECUCIÓN GASTOS'!$C$319</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GASTOS'!$D$318:$O$318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GASTOS'!$D$319:$O$319</c:f>
              <c:numCache>
                <c:formatCode>"$"\ #,##0;[Red]"$"\ \-#,##0</c:formatCode>
                <c:ptCount val="12"/>
                <c:pt idx="0">
                  <c:v>5583.333333333333</c:v>
                </c:pt>
                <c:pt idx="1">
                  <c:v>11166.666666666666</c:v>
                </c:pt>
                <c:pt idx="2">
                  <c:v>16750</c:v>
                </c:pt>
                <c:pt idx="3">
                  <c:v>22333.333333333332</c:v>
                </c:pt>
                <c:pt idx="4">
                  <c:v>27916.666666666664</c:v>
                </c:pt>
                <c:pt idx="5">
                  <c:v>33500</c:v>
                </c:pt>
                <c:pt idx="6">
                  <c:v>39083.333333333336</c:v>
                </c:pt>
                <c:pt idx="7">
                  <c:v>44666.666666666672</c:v>
                </c:pt>
                <c:pt idx="8">
                  <c:v>50250.000000000007</c:v>
                </c:pt>
                <c:pt idx="9">
                  <c:v>55833.333333333343</c:v>
                </c:pt>
                <c:pt idx="10">
                  <c:v>61360.515500000009</c:v>
                </c:pt>
                <c:pt idx="11">
                  <c:v>66998.213083333336</c:v>
                </c:pt>
              </c:numCache>
            </c:numRef>
          </c:val>
          <c:smooth val="0"/>
          <c:extLst xmlns:c16r2="http://schemas.microsoft.com/office/drawing/2015/06/chart">
            <c:ext xmlns:c16="http://schemas.microsoft.com/office/drawing/2014/chart" uri="{C3380CC4-5D6E-409C-BE32-E72D297353CC}">
              <c16:uniqueId val="{00000000-30BE-4DD0-A512-C48E6401A4D5}"/>
            </c:ext>
          </c:extLst>
        </c:ser>
        <c:ser>
          <c:idx val="1"/>
          <c:order val="1"/>
          <c:tx>
            <c:strRef>
              <c:f>'GRAF. EJECUCIÓN GASTOS'!$C$320</c:f>
              <c:strCache>
                <c:ptCount val="1"/>
                <c:pt idx="0">
                  <c:v>COMPROMISO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GASTOS'!$D$318:$O$318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GASTOS'!$D$320:$O$320</c:f>
              <c:numCache>
                <c:formatCode>"$"\ #,##0;[Red]"$"\ \-#,##0</c:formatCode>
                <c:ptCount val="12"/>
                <c:pt idx="0">
                  <c:v>52311.9</c:v>
                </c:pt>
                <c:pt idx="1">
                  <c:v>52311.9</c:v>
                </c:pt>
                <c:pt idx="2">
                  <c:v>53912.462</c:v>
                </c:pt>
                <c:pt idx="3">
                  <c:v>53912.462</c:v>
                </c:pt>
                <c:pt idx="4">
                  <c:v>57475.981</c:v>
                </c:pt>
                <c:pt idx="5">
                  <c:v>59619.955999999998</c:v>
                </c:pt>
                <c:pt idx="6">
                  <c:v>61179.955999999998</c:v>
                </c:pt>
                <c:pt idx="7">
                  <c:v>61179.955999999998</c:v>
                </c:pt>
                <c:pt idx="8">
                  <c:v>62833.756000000001</c:v>
                </c:pt>
                <c:pt idx="9">
                  <c:v>65652.370999999999</c:v>
                </c:pt>
                <c:pt idx="10">
                  <c:v>65652.370999999999</c:v>
                </c:pt>
                <c:pt idx="11">
                  <c:v>66651.885999999999</c:v>
                </c:pt>
              </c:numCache>
            </c:numRef>
          </c:val>
          <c:smooth val="0"/>
          <c:extLst xmlns:c16r2="http://schemas.microsoft.com/office/drawing/2015/06/chart">
            <c:ext xmlns:c16="http://schemas.microsoft.com/office/drawing/2014/chart" uri="{C3380CC4-5D6E-409C-BE32-E72D297353CC}">
              <c16:uniqueId val="{00000001-30BE-4DD0-A512-C48E6401A4D5}"/>
            </c:ext>
          </c:extLst>
        </c:ser>
        <c:ser>
          <c:idx val="2"/>
          <c:order val="2"/>
          <c:tx>
            <c:strRef>
              <c:f>'GRAF. EJECUCIÓN GASTOS'!$C$321</c:f>
              <c:strCache>
                <c:ptCount val="1"/>
                <c:pt idx="0">
                  <c:v>OBLIGACION</c:v>
                </c:pt>
              </c:strCache>
            </c:strRef>
          </c:tx>
          <c:spPr>
            <a:ln>
              <a:solidFill>
                <a:schemeClr val="accent6">
                  <a:lumMod val="75000"/>
                </a:schemeClr>
              </a:solidFill>
            </a:ln>
          </c:spPr>
          <c:marker>
            <c:spPr>
              <a:solidFill>
                <a:schemeClr val="tx1"/>
              </a:solidFill>
              <a:ln>
                <a:solidFill>
                  <a:schemeClr val="accent6">
                    <a:lumMod val="75000"/>
                  </a:schemeClr>
                </a:solidFill>
              </a:ln>
            </c:spPr>
          </c:marker>
          <c:cat>
            <c:strRef>
              <c:f>'GRAF. EJECUCIÓN GASTOS'!$D$318:$O$318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GASTOS'!$D$321:$O$321</c:f>
              <c:numCache>
                <c:formatCode>"$"\ #,##0;[Red]"$"\ \-#,##0</c:formatCode>
                <c:ptCount val="12"/>
                <c:pt idx="0">
                  <c:v>6311.9</c:v>
                </c:pt>
                <c:pt idx="1">
                  <c:v>10731.942999999999</c:v>
                </c:pt>
                <c:pt idx="2">
                  <c:v>17553.817999999999</c:v>
                </c:pt>
                <c:pt idx="3">
                  <c:v>22520.851999999999</c:v>
                </c:pt>
                <c:pt idx="4">
                  <c:v>30740.851999999999</c:v>
                </c:pt>
                <c:pt idx="5">
                  <c:v>37009.260999999999</c:v>
                </c:pt>
                <c:pt idx="6">
                  <c:v>41834.464999999997</c:v>
                </c:pt>
                <c:pt idx="7">
                  <c:v>45410.781000000003</c:v>
                </c:pt>
                <c:pt idx="8">
                  <c:v>51755.317999999999</c:v>
                </c:pt>
                <c:pt idx="9">
                  <c:v>57622.175999999999</c:v>
                </c:pt>
                <c:pt idx="10">
                  <c:v>60490.874000000003</c:v>
                </c:pt>
                <c:pt idx="11">
                  <c:v>66596.002999999997</c:v>
                </c:pt>
              </c:numCache>
            </c:numRef>
          </c:val>
          <c:smooth val="0"/>
          <c:extLst xmlns:c16r2="http://schemas.microsoft.com/office/drawing/2015/06/chart">
            <c:ext xmlns:c16="http://schemas.microsoft.com/office/drawing/2014/chart" uri="{C3380CC4-5D6E-409C-BE32-E72D297353CC}">
              <c16:uniqueId val="{00000000-5ACA-425A-B968-17ACECF5AD3A}"/>
            </c:ext>
          </c:extLst>
        </c:ser>
        <c:dLbls>
          <c:showLegendKey val="0"/>
          <c:showVal val="0"/>
          <c:showCatName val="0"/>
          <c:showSerName val="0"/>
          <c:showPercent val="0"/>
          <c:showBubbleSize val="0"/>
        </c:dLbls>
        <c:marker val="1"/>
        <c:smooth val="0"/>
        <c:axId val="118727424"/>
        <c:axId val="118729344"/>
      </c:lineChart>
      <c:catAx>
        <c:axId val="11872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8729344"/>
        <c:crosses val="autoZero"/>
        <c:auto val="1"/>
        <c:lblAlgn val="ctr"/>
        <c:lblOffset val="100"/>
        <c:tickLblSkip val="1"/>
        <c:tickMarkSkip val="1"/>
        <c:noMultiLvlLbl val="0"/>
      </c:catAx>
      <c:valAx>
        <c:axId val="118729344"/>
        <c:scaling>
          <c:orientation val="minMax"/>
        </c:scaling>
        <c:delete val="1"/>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100182392451E-3"/>
              <c:y val="0.30617361718674058"/>
            </c:manualLayout>
          </c:layout>
          <c:overlay val="0"/>
          <c:spPr>
            <a:noFill/>
            <a:ln w="25400">
              <a:noFill/>
            </a:ln>
          </c:spPr>
        </c:title>
        <c:numFmt formatCode="&quot;$&quot;\ #,##0;[Red]&quot;$&quot;\ \-#,##0" sourceLinked="1"/>
        <c:majorTickMark val="out"/>
        <c:minorTickMark val="none"/>
        <c:tickLblPos val="nextTo"/>
        <c:crossAx val="118727424"/>
        <c:crosses val="autoZero"/>
        <c:crossBetween val="between"/>
      </c:valAx>
      <c:spPr>
        <a:solidFill>
          <a:srgbClr val="C0C0C0"/>
        </a:solidFill>
        <a:ln w="12700">
          <a:solidFill>
            <a:srgbClr val="808080"/>
          </a:solidFill>
          <a:prstDash val="solid"/>
        </a:ln>
      </c:spPr>
    </c:plotArea>
    <c:legend>
      <c:legendPos val="r"/>
      <c:layout>
        <c:manualLayout>
          <c:xMode val="edge"/>
          <c:yMode val="edge"/>
          <c:x val="0.13771720159345563"/>
          <c:y val="0.8526769709341887"/>
          <c:w val="0.82708821295815171"/>
          <c:h val="0.10123249408638735"/>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44" r="0.75000000000000144" t="1" header="0" footer="0"/>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MATERIAL DE LABORATORIO</a:t>
            </a:r>
          </a:p>
        </c:rich>
      </c:tx>
      <c:layout>
        <c:manualLayout>
          <c:xMode val="edge"/>
          <c:yMode val="edge"/>
          <c:x val="0.3249717987379237"/>
          <c:y val="3.2099024658954665E-2"/>
        </c:manualLayout>
      </c:layout>
      <c:overlay val="0"/>
      <c:spPr>
        <a:noFill/>
        <a:ln w="25400">
          <a:noFill/>
        </a:ln>
      </c:spPr>
    </c:title>
    <c:autoTitleDeleted val="0"/>
    <c:plotArea>
      <c:layout>
        <c:manualLayout>
          <c:layoutTarget val="inner"/>
          <c:xMode val="edge"/>
          <c:yMode val="edge"/>
          <c:x val="0.10212771262451828"/>
          <c:y val="0.22222275806027697"/>
          <c:w val="0.8914898247848575"/>
          <c:h val="0.54321118636956589"/>
        </c:manualLayout>
      </c:layout>
      <c:lineChart>
        <c:grouping val="standard"/>
        <c:varyColors val="0"/>
        <c:ser>
          <c:idx val="0"/>
          <c:order val="0"/>
          <c:tx>
            <c:strRef>
              <c:f>'GRAF. EJECUCIÓN GASTOS'!$C$351</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GASTOS'!$D$350:$O$350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GASTOS'!$D$351:$O$351</c:f>
              <c:numCache>
                <c:formatCode>"$"\ #,##0;[Red]"$"\ \-#,##0</c:formatCode>
                <c:ptCount val="12"/>
                <c:pt idx="0">
                  <c:v>4583.333333333333</c:v>
                </c:pt>
                <c:pt idx="1">
                  <c:v>9166.6666666666661</c:v>
                </c:pt>
                <c:pt idx="2">
                  <c:v>13750</c:v>
                </c:pt>
                <c:pt idx="3">
                  <c:v>18333.333333333332</c:v>
                </c:pt>
                <c:pt idx="4">
                  <c:v>22916.666666666664</c:v>
                </c:pt>
                <c:pt idx="5">
                  <c:v>27499.999999999996</c:v>
                </c:pt>
                <c:pt idx="6">
                  <c:v>32083.333333333328</c:v>
                </c:pt>
                <c:pt idx="7">
                  <c:v>36666.666666666664</c:v>
                </c:pt>
                <c:pt idx="8">
                  <c:v>41250</c:v>
                </c:pt>
                <c:pt idx="9">
                  <c:v>45833.333333333336</c:v>
                </c:pt>
                <c:pt idx="10">
                  <c:v>50375</c:v>
                </c:pt>
                <c:pt idx="11">
                  <c:v>54916.666666666664</c:v>
                </c:pt>
              </c:numCache>
            </c:numRef>
          </c:val>
          <c:smooth val="0"/>
          <c:extLst xmlns:c16r2="http://schemas.microsoft.com/office/drawing/2015/06/chart">
            <c:ext xmlns:c16="http://schemas.microsoft.com/office/drawing/2014/chart" uri="{C3380CC4-5D6E-409C-BE32-E72D297353CC}">
              <c16:uniqueId val="{00000000-0862-4D79-925E-767F0015BE41}"/>
            </c:ext>
          </c:extLst>
        </c:ser>
        <c:ser>
          <c:idx val="1"/>
          <c:order val="1"/>
          <c:tx>
            <c:strRef>
              <c:f>'GRAF. EJECUCIÓN GASTOS'!$C$352</c:f>
              <c:strCache>
                <c:ptCount val="1"/>
                <c:pt idx="0">
                  <c:v>COMPROMISO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GASTOS'!$D$350:$O$350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GASTOS'!$D$352:$O$352</c:f>
              <c:numCache>
                <c:formatCode>"$"\ #,##0;[Red]"$"\ \-#,##0</c:formatCode>
                <c:ptCount val="12"/>
                <c:pt idx="0">
                  <c:v>490</c:v>
                </c:pt>
                <c:pt idx="1">
                  <c:v>6562.4229999999998</c:v>
                </c:pt>
                <c:pt idx="2">
                  <c:v>23762.491999999998</c:v>
                </c:pt>
                <c:pt idx="3">
                  <c:v>29637.983</c:v>
                </c:pt>
                <c:pt idx="4">
                  <c:v>32774.552000000003</c:v>
                </c:pt>
                <c:pt idx="5">
                  <c:v>37847.680999999997</c:v>
                </c:pt>
                <c:pt idx="6">
                  <c:v>37847.680999999997</c:v>
                </c:pt>
                <c:pt idx="7">
                  <c:v>39643.171000000002</c:v>
                </c:pt>
                <c:pt idx="8">
                  <c:v>43135.911</c:v>
                </c:pt>
                <c:pt idx="9">
                  <c:v>51521.461000000003</c:v>
                </c:pt>
                <c:pt idx="10">
                  <c:v>53978.762999999999</c:v>
                </c:pt>
                <c:pt idx="11">
                  <c:v>53928.762999999999</c:v>
                </c:pt>
              </c:numCache>
            </c:numRef>
          </c:val>
          <c:smooth val="0"/>
          <c:extLst xmlns:c16r2="http://schemas.microsoft.com/office/drawing/2015/06/chart">
            <c:ext xmlns:c16="http://schemas.microsoft.com/office/drawing/2014/chart" uri="{C3380CC4-5D6E-409C-BE32-E72D297353CC}">
              <c16:uniqueId val="{00000001-0862-4D79-925E-767F0015BE41}"/>
            </c:ext>
          </c:extLst>
        </c:ser>
        <c:ser>
          <c:idx val="2"/>
          <c:order val="2"/>
          <c:tx>
            <c:strRef>
              <c:f>'GRAF. EJECUCIÓN GASTOS'!$C$353</c:f>
              <c:strCache>
                <c:ptCount val="1"/>
                <c:pt idx="0">
                  <c:v>OBLIGACION</c:v>
                </c:pt>
              </c:strCache>
            </c:strRef>
          </c:tx>
          <c:spPr>
            <a:ln>
              <a:solidFill>
                <a:schemeClr val="accent6">
                  <a:lumMod val="75000"/>
                </a:schemeClr>
              </a:solidFill>
            </a:ln>
          </c:spPr>
          <c:marker>
            <c:spPr>
              <a:solidFill>
                <a:schemeClr val="tx1"/>
              </a:solidFill>
              <a:ln>
                <a:solidFill>
                  <a:schemeClr val="accent6">
                    <a:lumMod val="75000"/>
                  </a:schemeClr>
                </a:solidFill>
              </a:ln>
            </c:spPr>
          </c:marker>
          <c:cat>
            <c:strRef>
              <c:f>'GRAF. EJECUCIÓN GASTOS'!$D$350:$O$350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GASTOS'!$D$353:$O$353</c:f>
              <c:numCache>
                <c:formatCode>"$"\ #,##0;[Red]"$"\ \-#,##0</c:formatCode>
                <c:ptCount val="12"/>
                <c:pt idx="0">
                  <c:v>0</c:v>
                </c:pt>
                <c:pt idx="1">
                  <c:v>6462.4229999999998</c:v>
                </c:pt>
                <c:pt idx="2">
                  <c:v>11808.679</c:v>
                </c:pt>
                <c:pt idx="3">
                  <c:v>19344.753000000001</c:v>
                </c:pt>
                <c:pt idx="4">
                  <c:v>22481.322</c:v>
                </c:pt>
                <c:pt idx="5">
                  <c:v>27554.451000000001</c:v>
                </c:pt>
                <c:pt idx="6">
                  <c:v>27554.451000000001</c:v>
                </c:pt>
                <c:pt idx="7">
                  <c:v>36857.633000000002</c:v>
                </c:pt>
                <c:pt idx="8">
                  <c:v>40350.373</c:v>
                </c:pt>
                <c:pt idx="9">
                  <c:v>48785.923000000003</c:v>
                </c:pt>
                <c:pt idx="10">
                  <c:v>53928.762999999999</c:v>
                </c:pt>
                <c:pt idx="11">
                  <c:v>53928.762999999999</c:v>
                </c:pt>
              </c:numCache>
            </c:numRef>
          </c:val>
          <c:smooth val="0"/>
          <c:extLst xmlns:c16r2="http://schemas.microsoft.com/office/drawing/2015/06/chart">
            <c:ext xmlns:c16="http://schemas.microsoft.com/office/drawing/2014/chart" uri="{C3380CC4-5D6E-409C-BE32-E72D297353CC}">
              <c16:uniqueId val="{00000000-3A9B-4444-9A39-52F1B44C49E9}"/>
            </c:ext>
          </c:extLst>
        </c:ser>
        <c:dLbls>
          <c:showLegendKey val="0"/>
          <c:showVal val="0"/>
          <c:showCatName val="0"/>
          <c:showSerName val="0"/>
          <c:showPercent val="0"/>
          <c:showBubbleSize val="0"/>
        </c:dLbls>
        <c:marker val="1"/>
        <c:smooth val="0"/>
        <c:axId val="118793728"/>
        <c:axId val="118795648"/>
      </c:lineChart>
      <c:catAx>
        <c:axId val="118793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8795648"/>
        <c:crosses val="autoZero"/>
        <c:auto val="1"/>
        <c:lblAlgn val="ctr"/>
        <c:lblOffset val="100"/>
        <c:tickLblSkip val="1"/>
        <c:tickMarkSkip val="1"/>
        <c:noMultiLvlLbl val="0"/>
      </c:catAx>
      <c:valAx>
        <c:axId val="118795648"/>
        <c:scaling>
          <c:orientation val="minMax"/>
        </c:scaling>
        <c:delete val="1"/>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341542413587E-3"/>
              <c:y val="0.30617361718674058"/>
            </c:manualLayout>
          </c:layout>
          <c:overlay val="0"/>
          <c:spPr>
            <a:noFill/>
            <a:ln w="25400">
              <a:noFill/>
            </a:ln>
          </c:spPr>
        </c:title>
        <c:numFmt formatCode="&quot;$&quot;\ #,##0;[Red]&quot;$&quot;\ \-#,##0" sourceLinked="1"/>
        <c:majorTickMark val="out"/>
        <c:minorTickMark val="none"/>
        <c:tickLblPos val="nextTo"/>
        <c:crossAx val="118793728"/>
        <c:crosses val="autoZero"/>
        <c:crossBetween val="between"/>
      </c:valAx>
      <c:spPr>
        <a:solidFill>
          <a:srgbClr val="C0C0C0"/>
        </a:solidFill>
        <a:ln w="12700">
          <a:solidFill>
            <a:srgbClr val="808080"/>
          </a:solidFill>
          <a:prstDash val="solid"/>
        </a:ln>
      </c:spPr>
    </c:plotArea>
    <c:legend>
      <c:legendPos val="r"/>
      <c:layout>
        <c:manualLayout>
          <c:xMode val="edge"/>
          <c:yMode val="edge"/>
          <c:x val="0.10690350250561188"/>
          <c:y val="0.85926133307410646"/>
          <c:w val="0.81746570669492014"/>
          <c:h val="0.11440121836622273"/>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44" r="0.75000000000000144"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MATERIALES PARA ODONTOLOGÍA</a:t>
            </a:r>
          </a:p>
        </c:rich>
      </c:tx>
      <c:layout>
        <c:manualLayout>
          <c:xMode val="edge"/>
          <c:yMode val="edge"/>
          <c:x val="0.29190432665565369"/>
          <c:y val="3.2099024658954665E-2"/>
        </c:manualLayout>
      </c:layout>
      <c:overlay val="0"/>
      <c:spPr>
        <a:noFill/>
        <a:ln w="25400">
          <a:noFill/>
        </a:ln>
      </c:spPr>
    </c:title>
    <c:autoTitleDeleted val="0"/>
    <c:plotArea>
      <c:layout>
        <c:manualLayout>
          <c:layoutTarget val="inner"/>
          <c:xMode val="edge"/>
          <c:yMode val="edge"/>
          <c:x val="0.10738314853500454"/>
          <c:y val="0.22222274067593403"/>
          <c:w val="0.89030976511515436"/>
          <c:h val="0.54321118636956589"/>
        </c:manualLayout>
      </c:layout>
      <c:lineChart>
        <c:grouping val="standard"/>
        <c:varyColors val="0"/>
        <c:ser>
          <c:idx val="0"/>
          <c:order val="0"/>
          <c:tx>
            <c:strRef>
              <c:f>'GRAF. EJECUCIÓN GASTOS'!$C$383</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GASTOS'!$D$382:$P$382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GASTOS'!$D$383:$P$383</c:f>
              <c:numCache>
                <c:formatCode>"$"\ #,##0;[Red]"$"\ \-#,##0</c:formatCode>
                <c:ptCount val="13"/>
                <c:pt idx="0">
                  <c:v>941.66666666666663</c:v>
                </c:pt>
                <c:pt idx="1">
                  <c:v>1883.3333333333333</c:v>
                </c:pt>
                <c:pt idx="2">
                  <c:v>2825</c:v>
                </c:pt>
                <c:pt idx="3">
                  <c:v>3766.6666666666665</c:v>
                </c:pt>
                <c:pt idx="4">
                  <c:v>4708.333333333333</c:v>
                </c:pt>
                <c:pt idx="5">
                  <c:v>5650</c:v>
                </c:pt>
                <c:pt idx="6">
                  <c:v>6591.666666666667</c:v>
                </c:pt>
                <c:pt idx="7">
                  <c:v>7533.3333333333339</c:v>
                </c:pt>
                <c:pt idx="8">
                  <c:v>8475</c:v>
                </c:pt>
                <c:pt idx="9">
                  <c:v>9333.3333333333339</c:v>
                </c:pt>
                <c:pt idx="10">
                  <c:v>10008.333333333334</c:v>
                </c:pt>
                <c:pt idx="11">
                  <c:v>10683.333333333334</c:v>
                </c:pt>
              </c:numCache>
            </c:numRef>
          </c:val>
          <c:smooth val="0"/>
          <c:extLst xmlns:c16r2="http://schemas.microsoft.com/office/drawing/2015/06/chart">
            <c:ext xmlns:c16="http://schemas.microsoft.com/office/drawing/2014/chart" uri="{C3380CC4-5D6E-409C-BE32-E72D297353CC}">
              <c16:uniqueId val="{00000000-7E85-43BA-9925-037AAF211BC2}"/>
            </c:ext>
          </c:extLst>
        </c:ser>
        <c:ser>
          <c:idx val="1"/>
          <c:order val="1"/>
          <c:tx>
            <c:strRef>
              <c:f>'GRAF. EJECUCIÓN GASTOS'!$C$384</c:f>
              <c:strCache>
                <c:ptCount val="1"/>
                <c:pt idx="0">
                  <c:v>COMPROMISO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GASTOS'!$D$382:$P$382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GASTOS'!$D$384:$P$384</c:f>
              <c:numCache>
                <c:formatCode>"$"\ #,##0;[Red]"$"\ \-#,##0</c:formatCode>
                <c:ptCount val="13"/>
                <c:pt idx="0">
                  <c:v>1105.5999999999999</c:v>
                </c:pt>
                <c:pt idx="1">
                  <c:v>2532.1999999999998</c:v>
                </c:pt>
                <c:pt idx="2">
                  <c:v>3386.2</c:v>
                </c:pt>
                <c:pt idx="3">
                  <c:v>3386.2</c:v>
                </c:pt>
                <c:pt idx="4">
                  <c:v>4276.2</c:v>
                </c:pt>
                <c:pt idx="5">
                  <c:v>4276.2</c:v>
                </c:pt>
                <c:pt idx="6">
                  <c:v>5840.2</c:v>
                </c:pt>
                <c:pt idx="7">
                  <c:v>5840.2</c:v>
                </c:pt>
                <c:pt idx="8">
                  <c:v>5840.2</c:v>
                </c:pt>
                <c:pt idx="9">
                  <c:v>6780.2</c:v>
                </c:pt>
                <c:pt idx="10">
                  <c:v>6780.2</c:v>
                </c:pt>
                <c:pt idx="11">
                  <c:v>7932.2</c:v>
                </c:pt>
              </c:numCache>
            </c:numRef>
          </c:val>
          <c:smooth val="0"/>
          <c:extLst xmlns:c16r2="http://schemas.microsoft.com/office/drawing/2015/06/chart">
            <c:ext xmlns:c16="http://schemas.microsoft.com/office/drawing/2014/chart" uri="{C3380CC4-5D6E-409C-BE32-E72D297353CC}">
              <c16:uniqueId val="{00000001-7E85-43BA-9925-037AAF211BC2}"/>
            </c:ext>
          </c:extLst>
        </c:ser>
        <c:ser>
          <c:idx val="2"/>
          <c:order val="2"/>
          <c:tx>
            <c:strRef>
              <c:f>'GRAF. EJECUCIÓN GASTOS'!$C$385</c:f>
              <c:strCache>
                <c:ptCount val="1"/>
                <c:pt idx="0">
                  <c:v>OBLIGACION</c:v>
                </c:pt>
              </c:strCache>
            </c:strRef>
          </c:tx>
          <c:spPr>
            <a:ln>
              <a:solidFill>
                <a:schemeClr val="accent6">
                  <a:lumMod val="75000"/>
                </a:schemeClr>
              </a:solidFill>
            </a:ln>
          </c:spPr>
          <c:marker>
            <c:spPr>
              <a:solidFill>
                <a:schemeClr val="tx1"/>
              </a:solidFill>
              <a:ln>
                <a:solidFill>
                  <a:schemeClr val="accent6">
                    <a:lumMod val="75000"/>
                  </a:schemeClr>
                </a:solidFill>
              </a:ln>
            </c:spPr>
          </c:marker>
          <c:cat>
            <c:strRef>
              <c:f>'GRAF. EJECUCIÓN GASTOS'!$D$382:$P$382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GASTOS'!$D$385:$P$385</c:f>
              <c:numCache>
                <c:formatCode>"$"\ #,##0;[Red]"$"\ \-#,##0</c:formatCode>
                <c:ptCount val="13"/>
                <c:pt idx="0">
                  <c:v>1105.5999999999999</c:v>
                </c:pt>
                <c:pt idx="1">
                  <c:v>2532.1999999999998</c:v>
                </c:pt>
                <c:pt idx="2">
                  <c:v>3386.2</c:v>
                </c:pt>
                <c:pt idx="3">
                  <c:v>3386.2</c:v>
                </c:pt>
                <c:pt idx="4">
                  <c:v>4276.2</c:v>
                </c:pt>
                <c:pt idx="5">
                  <c:v>4276.2</c:v>
                </c:pt>
                <c:pt idx="6">
                  <c:v>5840.2</c:v>
                </c:pt>
                <c:pt idx="7">
                  <c:v>5840.2</c:v>
                </c:pt>
                <c:pt idx="8">
                  <c:v>5840.2</c:v>
                </c:pt>
                <c:pt idx="9">
                  <c:v>6780.2</c:v>
                </c:pt>
                <c:pt idx="10">
                  <c:v>6780.2</c:v>
                </c:pt>
                <c:pt idx="11">
                  <c:v>7932.2</c:v>
                </c:pt>
              </c:numCache>
            </c:numRef>
          </c:val>
          <c:smooth val="0"/>
          <c:extLst xmlns:c16r2="http://schemas.microsoft.com/office/drawing/2015/06/chart">
            <c:ext xmlns:c16="http://schemas.microsoft.com/office/drawing/2014/chart" uri="{C3380CC4-5D6E-409C-BE32-E72D297353CC}">
              <c16:uniqueId val="{00000000-99AB-4C76-A56B-5E02B4CCF965}"/>
            </c:ext>
          </c:extLst>
        </c:ser>
        <c:dLbls>
          <c:showLegendKey val="0"/>
          <c:showVal val="0"/>
          <c:showCatName val="0"/>
          <c:showSerName val="0"/>
          <c:showPercent val="0"/>
          <c:showBubbleSize val="0"/>
        </c:dLbls>
        <c:marker val="1"/>
        <c:smooth val="0"/>
        <c:axId val="118847744"/>
        <c:axId val="118854016"/>
      </c:lineChart>
      <c:catAx>
        <c:axId val="118847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8854016"/>
        <c:crosses val="autoZero"/>
        <c:auto val="1"/>
        <c:lblAlgn val="ctr"/>
        <c:lblOffset val="100"/>
        <c:tickLblSkip val="1"/>
        <c:tickMarkSkip val="1"/>
        <c:noMultiLvlLbl val="0"/>
      </c:catAx>
      <c:valAx>
        <c:axId val="118854016"/>
        <c:scaling>
          <c:orientation val="minMax"/>
        </c:scaling>
        <c:delete val="1"/>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681721494074E-3"/>
              <c:y val="0.30617361718674058"/>
            </c:manualLayout>
          </c:layout>
          <c:overlay val="0"/>
          <c:spPr>
            <a:noFill/>
            <a:ln w="25400">
              <a:noFill/>
            </a:ln>
          </c:spPr>
        </c:title>
        <c:numFmt formatCode="&quot;$&quot;\ #,##0;[Red]&quot;$&quot;\ \-#,##0" sourceLinked="1"/>
        <c:majorTickMark val="out"/>
        <c:minorTickMark val="none"/>
        <c:tickLblPos val="nextTo"/>
        <c:crossAx val="118847744"/>
        <c:crosses val="autoZero"/>
        <c:crossBetween val="between"/>
      </c:valAx>
      <c:spPr>
        <a:solidFill>
          <a:srgbClr val="C0C0C0"/>
        </a:solidFill>
        <a:ln w="12700">
          <a:solidFill>
            <a:srgbClr val="808080"/>
          </a:solidFill>
          <a:prstDash val="solid"/>
        </a:ln>
      </c:spPr>
    </c:plotArea>
    <c:legend>
      <c:legendPos val="r"/>
      <c:layout>
        <c:manualLayout>
          <c:xMode val="edge"/>
          <c:yMode val="edge"/>
          <c:x val="0.10168868177192135"/>
          <c:y val="0.84938478986422983"/>
          <c:w val="0.76659917510311204"/>
          <c:h val="9.13559508765108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44" r="0.75000000000000144" t="1" header="0" footer="0"/>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ALIMENTACIÓN</a:t>
            </a:r>
          </a:p>
        </c:rich>
      </c:tx>
      <c:layout>
        <c:manualLayout>
          <c:xMode val="edge"/>
          <c:yMode val="edge"/>
          <c:x val="0.4082101072111749"/>
          <c:y val="3.2098765432098768E-2"/>
        </c:manualLayout>
      </c:layout>
      <c:overlay val="0"/>
      <c:spPr>
        <a:noFill/>
        <a:ln w="25400">
          <a:noFill/>
        </a:ln>
      </c:spPr>
    </c:title>
    <c:autoTitleDeleted val="0"/>
    <c:plotArea>
      <c:layout>
        <c:manualLayout>
          <c:layoutTarget val="inner"/>
          <c:xMode val="edge"/>
          <c:yMode val="edge"/>
          <c:x val="0.11440677966101701"/>
          <c:y val="0.22469189981650226"/>
          <c:w val="0.87923728813559343"/>
          <c:h val="0.54074204461334063"/>
        </c:manualLayout>
      </c:layout>
      <c:lineChart>
        <c:grouping val="standard"/>
        <c:varyColors val="0"/>
        <c:ser>
          <c:idx val="0"/>
          <c:order val="0"/>
          <c:tx>
            <c:strRef>
              <c:f>'GRAF. EJECUCIÓN GASTOS'!$C$415</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GASTOS'!$D$414:$O$414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GASTOS'!$D$415:$O$415</c:f>
              <c:numCache>
                <c:formatCode>"$"\ #,##0;[Red]"$"\ \-#,##0</c:formatCode>
                <c:ptCount val="12"/>
                <c:pt idx="0">
                  <c:v>3583.3333333333335</c:v>
                </c:pt>
                <c:pt idx="1">
                  <c:v>7166.666666666667</c:v>
                </c:pt>
                <c:pt idx="2">
                  <c:v>10750</c:v>
                </c:pt>
                <c:pt idx="3">
                  <c:v>14333.333333333334</c:v>
                </c:pt>
                <c:pt idx="4">
                  <c:v>17916.666666666668</c:v>
                </c:pt>
                <c:pt idx="5">
                  <c:v>21735.125</c:v>
                </c:pt>
                <c:pt idx="6">
                  <c:v>25553.583333333332</c:v>
                </c:pt>
                <c:pt idx="7">
                  <c:v>29372.041666666664</c:v>
                </c:pt>
                <c:pt idx="8">
                  <c:v>33190.5</c:v>
                </c:pt>
                <c:pt idx="9">
                  <c:v>37092.291666666664</c:v>
                </c:pt>
                <c:pt idx="10">
                  <c:v>41177.416666666664</c:v>
                </c:pt>
                <c:pt idx="11">
                  <c:v>45706.216249999998</c:v>
                </c:pt>
              </c:numCache>
            </c:numRef>
          </c:val>
          <c:smooth val="0"/>
          <c:extLst xmlns:c16r2="http://schemas.microsoft.com/office/drawing/2015/06/chart">
            <c:ext xmlns:c16="http://schemas.microsoft.com/office/drawing/2014/chart" uri="{C3380CC4-5D6E-409C-BE32-E72D297353CC}">
              <c16:uniqueId val="{00000000-5F6A-423C-B2EE-ABEF4F6F2E13}"/>
            </c:ext>
          </c:extLst>
        </c:ser>
        <c:ser>
          <c:idx val="1"/>
          <c:order val="1"/>
          <c:tx>
            <c:strRef>
              <c:f>'GRAF. EJECUCIÓN GASTOS'!$C$416</c:f>
              <c:strCache>
                <c:ptCount val="1"/>
                <c:pt idx="0">
                  <c:v>COMPROMISO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GASTOS'!$D$414:$O$414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GASTOS'!$D$416:$O$416</c:f>
              <c:numCache>
                <c:formatCode>"$"\ #,##0;[Red]"$"\ \-#,##0</c:formatCode>
                <c:ptCount val="12"/>
                <c:pt idx="0">
                  <c:v>28000</c:v>
                </c:pt>
                <c:pt idx="1">
                  <c:v>28840</c:v>
                </c:pt>
                <c:pt idx="2">
                  <c:v>31224</c:v>
                </c:pt>
                <c:pt idx="3">
                  <c:v>34063.934999999998</c:v>
                </c:pt>
                <c:pt idx="4">
                  <c:v>38242.934999999998</c:v>
                </c:pt>
                <c:pt idx="5">
                  <c:v>39405.434999999998</c:v>
                </c:pt>
                <c:pt idx="6">
                  <c:v>40270.595000000001</c:v>
                </c:pt>
                <c:pt idx="7">
                  <c:v>42468.495000000003</c:v>
                </c:pt>
                <c:pt idx="8">
                  <c:v>43518.495000000003</c:v>
                </c:pt>
                <c:pt idx="9">
                  <c:v>45833.495000000003</c:v>
                </c:pt>
                <c:pt idx="10">
                  <c:v>48317.495000000003</c:v>
                </c:pt>
                <c:pt idx="11">
                  <c:v>53922.995000000003</c:v>
                </c:pt>
              </c:numCache>
            </c:numRef>
          </c:val>
          <c:smooth val="0"/>
          <c:extLst xmlns:c16r2="http://schemas.microsoft.com/office/drawing/2015/06/chart">
            <c:ext xmlns:c16="http://schemas.microsoft.com/office/drawing/2014/chart" uri="{C3380CC4-5D6E-409C-BE32-E72D297353CC}">
              <c16:uniqueId val="{00000001-5F6A-423C-B2EE-ABEF4F6F2E13}"/>
            </c:ext>
          </c:extLst>
        </c:ser>
        <c:ser>
          <c:idx val="2"/>
          <c:order val="2"/>
          <c:tx>
            <c:strRef>
              <c:f>'GRAF. EJECUCIÓN GASTOS'!$C$417</c:f>
              <c:strCache>
                <c:ptCount val="1"/>
                <c:pt idx="0">
                  <c:v>OBLIGACION</c:v>
                </c:pt>
              </c:strCache>
            </c:strRef>
          </c:tx>
          <c:spPr>
            <a:ln>
              <a:solidFill>
                <a:schemeClr val="accent6">
                  <a:lumMod val="75000"/>
                </a:schemeClr>
              </a:solidFill>
            </a:ln>
          </c:spPr>
          <c:marker>
            <c:spPr>
              <a:solidFill>
                <a:schemeClr val="tx1"/>
              </a:solidFill>
              <a:ln>
                <a:solidFill>
                  <a:schemeClr val="accent6">
                    <a:lumMod val="75000"/>
                  </a:schemeClr>
                </a:solidFill>
              </a:ln>
            </c:spPr>
          </c:marker>
          <c:cat>
            <c:strRef>
              <c:f>'GRAF. EJECUCIÓN GASTOS'!$D$414:$O$414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GASTOS'!$D$417:$O$417</c:f>
              <c:numCache>
                <c:formatCode>"$"\ #,##0;[Red]"$"\ \-#,##0</c:formatCode>
                <c:ptCount val="12"/>
                <c:pt idx="0">
                  <c:v>3203.5</c:v>
                </c:pt>
                <c:pt idx="1">
                  <c:v>6290.5</c:v>
                </c:pt>
                <c:pt idx="2">
                  <c:v>11330.5</c:v>
                </c:pt>
                <c:pt idx="3">
                  <c:v>17522.435000000001</c:v>
                </c:pt>
                <c:pt idx="4">
                  <c:v>22126.435000000001</c:v>
                </c:pt>
                <c:pt idx="5">
                  <c:v>26235.935000000001</c:v>
                </c:pt>
                <c:pt idx="6">
                  <c:v>29474.095000000001</c:v>
                </c:pt>
                <c:pt idx="7">
                  <c:v>35780.995999999999</c:v>
                </c:pt>
                <c:pt idx="8">
                  <c:v>37607.995999999999</c:v>
                </c:pt>
                <c:pt idx="9">
                  <c:v>43436.995999999999</c:v>
                </c:pt>
                <c:pt idx="10">
                  <c:v>48314.995999999999</c:v>
                </c:pt>
                <c:pt idx="11">
                  <c:v>53922.995999999999</c:v>
                </c:pt>
              </c:numCache>
            </c:numRef>
          </c:val>
          <c:smooth val="0"/>
          <c:extLst xmlns:c16r2="http://schemas.microsoft.com/office/drawing/2015/06/chart">
            <c:ext xmlns:c16="http://schemas.microsoft.com/office/drawing/2014/chart" uri="{C3380CC4-5D6E-409C-BE32-E72D297353CC}">
              <c16:uniqueId val="{00000000-FDA7-48BC-818B-2B2AAE1DC05D}"/>
            </c:ext>
          </c:extLst>
        </c:ser>
        <c:dLbls>
          <c:showLegendKey val="0"/>
          <c:showVal val="0"/>
          <c:showCatName val="0"/>
          <c:showSerName val="0"/>
          <c:showPercent val="0"/>
          <c:showBubbleSize val="0"/>
        </c:dLbls>
        <c:marker val="1"/>
        <c:smooth val="0"/>
        <c:axId val="118873088"/>
        <c:axId val="118891648"/>
      </c:lineChart>
      <c:catAx>
        <c:axId val="118873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8891648"/>
        <c:crosses val="autoZero"/>
        <c:auto val="1"/>
        <c:lblAlgn val="ctr"/>
        <c:lblOffset val="100"/>
        <c:tickLblSkip val="1"/>
        <c:tickMarkSkip val="1"/>
        <c:noMultiLvlLbl val="0"/>
      </c:catAx>
      <c:valAx>
        <c:axId val="11889164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3212331509409E-3"/>
              <c:y val="0.3061736171867405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8873088"/>
        <c:crosses val="autoZero"/>
        <c:crossBetween val="between"/>
      </c:valAx>
      <c:spPr>
        <a:solidFill>
          <a:srgbClr val="C0C0C0"/>
        </a:solidFill>
        <a:ln w="12700">
          <a:solidFill>
            <a:srgbClr val="808080"/>
          </a:solidFill>
          <a:prstDash val="solid"/>
        </a:ln>
      </c:spPr>
    </c:plotArea>
    <c:legend>
      <c:legendPos val="r"/>
      <c:layout>
        <c:manualLayout>
          <c:xMode val="edge"/>
          <c:yMode val="edge"/>
          <c:x val="0.12788904432631201"/>
          <c:y val="0.8658456952140241"/>
          <c:w val="0.8046705836897291"/>
          <c:h val="9.7940313016428499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44" r="0.75000000000000144"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APORTES PATRONALES</a:t>
            </a:r>
          </a:p>
        </c:rich>
      </c:tx>
      <c:layout>
        <c:manualLayout>
          <c:xMode val="edge"/>
          <c:yMode val="edge"/>
          <c:x val="0.36353505161095645"/>
          <c:y val="3.2099024658954665E-2"/>
        </c:manualLayout>
      </c:layout>
      <c:overlay val="0"/>
      <c:spPr>
        <a:noFill/>
        <a:ln w="25400">
          <a:noFill/>
        </a:ln>
      </c:spPr>
    </c:title>
    <c:autoTitleDeleted val="0"/>
    <c:plotArea>
      <c:layout>
        <c:manualLayout>
          <c:layoutTarget val="inner"/>
          <c:xMode val="edge"/>
          <c:yMode val="edge"/>
          <c:x val="9.3275537467132366E-2"/>
          <c:y val="0.14567936361729275"/>
          <c:w val="0.88937140375637824"/>
          <c:h val="0.60740887203142391"/>
        </c:manualLayout>
      </c:layout>
      <c:lineChart>
        <c:grouping val="standard"/>
        <c:varyColors val="0"/>
        <c:ser>
          <c:idx val="0"/>
          <c:order val="0"/>
          <c:tx>
            <c:strRef>
              <c:f>'GRAF. EJECUCIÓN INGRESOS'!$C$124</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INGRESOS'!$D$123:$O$123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INGRESOS'!$D$124:$O$124</c:f>
              <c:numCache>
                <c:formatCode>#,##0;[Red]#,##0</c:formatCode>
                <c:ptCount val="12"/>
                <c:pt idx="0">
                  <c:v>20596.041499999999</c:v>
                </c:pt>
                <c:pt idx="1">
                  <c:v>41192.082999999999</c:v>
                </c:pt>
                <c:pt idx="2">
                  <c:v>61788.124499999998</c:v>
                </c:pt>
                <c:pt idx="3">
                  <c:v>82384.165999999997</c:v>
                </c:pt>
                <c:pt idx="4">
                  <c:v>102980.20749999999</c:v>
                </c:pt>
                <c:pt idx="5">
                  <c:v>123576.24899999998</c:v>
                </c:pt>
                <c:pt idx="6">
                  <c:v>144172.29049999997</c:v>
                </c:pt>
                <c:pt idx="7">
                  <c:v>164768.33199999997</c:v>
                </c:pt>
                <c:pt idx="8">
                  <c:v>185364.37349999996</c:v>
                </c:pt>
                <c:pt idx="9">
                  <c:v>205960.41499999995</c:v>
                </c:pt>
                <c:pt idx="10">
                  <c:v>226556.45649999994</c:v>
                </c:pt>
                <c:pt idx="11">
                  <c:v>247152.49799999993</c:v>
                </c:pt>
              </c:numCache>
            </c:numRef>
          </c:val>
          <c:smooth val="0"/>
          <c:extLst xmlns:c16r2="http://schemas.microsoft.com/office/drawing/2015/06/chart">
            <c:ext xmlns:c16="http://schemas.microsoft.com/office/drawing/2014/chart" uri="{C3380CC4-5D6E-409C-BE32-E72D297353CC}">
              <c16:uniqueId val="{00000000-504E-4CF7-A972-7E13964128AD}"/>
            </c:ext>
          </c:extLst>
        </c:ser>
        <c:ser>
          <c:idx val="1"/>
          <c:order val="1"/>
          <c:tx>
            <c:strRef>
              <c:f>'GRAF. EJECUCIÓN INGRESOS'!$C$125</c:f>
              <c:strCache>
                <c:ptCount val="1"/>
                <c:pt idx="0">
                  <c:v>RECONOCIMIENTO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INGRESOS'!$D$123:$O$123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INGRESOS'!$D$125:$O$125</c:f>
              <c:numCache>
                <c:formatCode>"$"\ #,##0;[Red]"$"\ \-#,##0</c:formatCode>
                <c:ptCount val="12"/>
                <c:pt idx="0">
                  <c:v>0</c:v>
                </c:pt>
                <c:pt idx="1">
                  <c:v>41192.084000000003</c:v>
                </c:pt>
                <c:pt idx="2">
                  <c:v>61788.125999999997</c:v>
                </c:pt>
                <c:pt idx="3">
                  <c:v>82384.168000000005</c:v>
                </c:pt>
                <c:pt idx="4">
                  <c:v>102980.21</c:v>
                </c:pt>
                <c:pt idx="5">
                  <c:v>123576.25199999999</c:v>
                </c:pt>
                <c:pt idx="6">
                  <c:v>144172.29399999999</c:v>
                </c:pt>
                <c:pt idx="7">
                  <c:v>164768.33600000001</c:v>
                </c:pt>
                <c:pt idx="8">
                  <c:v>185364.378</c:v>
                </c:pt>
                <c:pt idx="9">
                  <c:v>205960.42</c:v>
                </c:pt>
                <c:pt idx="10">
                  <c:v>226556.462</c:v>
                </c:pt>
                <c:pt idx="11">
                  <c:v>247152.49799999999</c:v>
                </c:pt>
              </c:numCache>
            </c:numRef>
          </c:val>
          <c:smooth val="0"/>
          <c:extLst xmlns:c16r2="http://schemas.microsoft.com/office/drawing/2015/06/chart">
            <c:ext xmlns:c16="http://schemas.microsoft.com/office/drawing/2014/chart" uri="{C3380CC4-5D6E-409C-BE32-E72D297353CC}">
              <c16:uniqueId val="{00000001-504E-4CF7-A972-7E13964128AD}"/>
            </c:ext>
          </c:extLst>
        </c:ser>
        <c:dLbls>
          <c:showLegendKey val="0"/>
          <c:showVal val="0"/>
          <c:showCatName val="0"/>
          <c:showSerName val="0"/>
          <c:showPercent val="0"/>
          <c:showBubbleSize val="0"/>
        </c:dLbls>
        <c:marker val="1"/>
        <c:smooth val="0"/>
        <c:axId val="44414464"/>
        <c:axId val="44416384"/>
      </c:lineChart>
      <c:catAx>
        <c:axId val="44414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44416384"/>
        <c:crosses val="autoZero"/>
        <c:auto val="1"/>
        <c:lblAlgn val="ctr"/>
        <c:lblOffset val="100"/>
        <c:tickLblSkip val="1"/>
        <c:tickMarkSkip val="1"/>
        <c:noMultiLvlLbl val="0"/>
      </c:catAx>
      <c:valAx>
        <c:axId val="4441638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771619382718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44414464"/>
        <c:crosses val="autoZero"/>
        <c:crossBetween val="between"/>
      </c:valAx>
      <c:spPr>
        <a:solidFill>
          <a:srgbClr val="C0C0C0"/>
        </a:solidFill>
        <a:ln w="12700">
          <a:solidFill>
            <a:srgbClr val="808080"/>
          </a:solidFill>
          <a:prstDash val="solid"/>
        </a:ln>
      </c:spPr>
    </c:plotArea>
    <c:legend>
      <c:legendPos val="r"/>
      <c:layout>
        <c:manualLayout>
          <c:xMode val="edge"/>
          <c:yMode val="edge"/>
          <c:x val="0.15943612254541933"/>
          <c:y val="0.91111318492595827"/>
          <c:w val="0.76464253790402004"/>
          <c:h val="6.4197790091053419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PRODUCTOS DE ASEO PERSONAL</a:t>
            </a:r>
          </a:p>
        </c:rich>
      </c:tx>
      <c:layout>
        <c:manualLayout>
          <c:xMode val="edge"/>
          <c:yMode val="edge"/>
          <c:x val="0.29646544181977252"/>
          <c:y val="3.2099024658954665E-2"/>
        </c:manualLayout>
      </c:layout>
      <c:overlay val="0"/>
      <c:spPr>
        <a:noFill/>
        <a:ln w="25400">
          <a:noFill/>
        </a:ln>
      </c:spPr>
    </c:title>
    <c:autoTitleDeleted val="0"/>
    <c:plotArea>
      <c:layout>
        <c:manualLayout>
          <c:layoutTarget val="inner"/>
          <c:xMode val="edge"/>
          <c:yMode val="edge"/>
          <c:x val="0.11040351148187812"/>
          <c:y val="0.22469189981650226"/>
          <c:w val="0.88216651962923731"/>
          <c:h val="0.54074204461334063"/>
        </c:manualLayout>
      </c:layout>
      <c:lineChart>
        <c:grouping val="standard"/>
        <c:varyColors val="0"/>
        <c:ser>
          <c:idx val="0"/>
          <c:order val="0"/>
          <c:tx>
            <c:strRef>
              <c:f>'GRAF. EJECUCIÓN GASTOS'!$C$447</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GASTOS'!$D$446:$O$446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GASTOS'!$D$447:$O$447</c:f>
              <c:numCache>
                <c:formatCode>"$"\ #,##0;[Red]"$"\ \-#,##0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906C-46B9-ADF9-79EF0EDCEB77}"/>
            </c:ext>
          </c:extLst>
        </c:ser>
        <c:ser>
          <c:idx val="1"/>
          <c:order val="1"/>
          <c:tx>
            <c:strRef>
              <c:f>'GRAF. EJECUCIÓN GASTOS'!$C$448</c:f>
              <c:strCache>
                <c:ptCount val="1"/>
                <c:pt idx="0">
                  <c:v>COMPROMISO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GASTOS'!$D$446:$O$446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GASTOS'!$D$448:$O$448</c:f>
              <c:numCache>
                <c:formatCode>"$"\ #,##0;[Red]"$"\ \-#,##0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906C-46B9-ADF9-79EF0EDCEB77}"/>
            </c:ext>
          </c:extLst>
        </c:ser>
        <c:dLbls>
          <c:showLegendKey val="0"/>
          <c:showVal val="0"/>
          <c:showCatName val="0"/>
          <c:showSerName val="0"/>
          <c:showPercent val="0"/>
          <c:showBubbleSize val="0"/>
        </c:dLbls>
        <c:marker val="1"/>
        <c:smooth val="0"/>
        <c:axId val="118922240"/>
        <c:axId val="118932608"/>
      </c:lineChart>
      <c:catAx>
        <c:axId val="118922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8932608"/>
        <c:crosses val="autoZero"/>
        <c:auto val="1"/>
        <c:lblAlgn val="ctr"/>
        <c:lblOffset val="100"/>
        <c:tickLblSkip val="1"/>
        <c:tickMarkSkip val="1"/>
        <c:noMultiLvlLbl val="0"/>
      </c:catAx>
      <c:valAx>
        <c:axId val="11893260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777861366049E-3"/>
              <c:y val="0.3061736171867405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8922240"/>
        <c:crosses val="autoZero"/>
        <c:crossBetween val="between"/>
      </c:valAx>
      <c:spPr>
        <a:solidFill>
          <a:srgbClr val="C0C0C0"/>
        </a:solidFill>
        <a:ln w="12700">
          <a:solidFill>
            <a:srgbClr val="808080"/>
          </a:solidFill>
          <a:prstDash val="solid"/>
        </a:ln>
      </c:spPr>
    </c:plotArea>
    <c:legend>
      <c:legendPos val="r"/>
      <c:layout>
        <c:manualLayout>
          <c:xMode val="edge"/>
          <c:yMode val="edge"/>
          <c:x val="0.17238161608232336"/>
          <c:y val="0.89136009850620512"/>
          <c:w val="0.76215057553207688"/>
          <c:h val="6.4197790091053419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44" r="0.75000000000000144"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PROYECTO</a:t>
            </a:r>
            <a:r>
              <a:rPr lang="es-CO" baseline="0"/>
              <a:t> REMODELACION DE SALA DE PARTOS</a:t>
            </a:r>
            <a:endParaRPr lang="es-CO"/>
          </a:p>
        </c:rich>
      </c:tx>
      <c:layout>
        <c:manualLayout>
          <c:xMode val="edge"/>
          <c:yMode val="edge"/>
          <c:x val="0.19917225314988493"/>
          <c:y val="8.1481481481481488E-2"/>
        </c:manualLayout>
      </c:layout>
      <c:overlay val="0"/>
      <c:spPr>
        <a:noFill/>
        <a:ln w="25400">
          <a:noFill/>
        </a:ln>
      </c:spPr>
    </c:title>
    <c:autoTitleDeleted val="0"/>
    <c:plotArea>
      <c:layout>
        <c:manualLayout>
          <c:layoutTarget val="inner"/>
          <c:xMode val="edge"/>
          <c:yMode val="edge"/>
          <c:x val="9.4479928095068763E-2"/>
          <c:y val="0.22469189981650226"/>
          <c:w val="0.89915167524183448"/>
          <c:h val="0.54074204461334063"/>
        </c:manualLayout>
      </c:layout>
      <c:lineChart>
        <c:grouping val="standard"/>
        <c:varyColors val="0"/>
        <c:ser>
          <c:idx val="0"/>
          <c:order val="0"/>
          <c:tx>
            <c:strRef>
              <c:f>'GRAF. EJECUCIÓN GASTOS'!$C$509</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GASTOS'!$D$508:$P$508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GASTOS'!$D$509:$P$509</c:f>
              <c:numCache>
                <c:formatCode>"$"\ #,##0;[Red]"$"\ \-#,##0</c:formatCode>
                <c:ptCount val="13"/>
                <c:pt idx="0">
                  <c:v>15654.379083333333</c:v>
                </c:pt>
                <c:pt idx="1">
                  <c:v>31308.758166666667</c:v>
                </c:pt>
                <c:pt idx="2">
                  <c:v>46963.13725</c:v>
                </c:pt>
                <c:pt idx="3">
                  <c:v>62617.516333333333</c:v>
                </c:pt>
                <c:pt idx="4">
                  <c:v>78271.895416666666</c:v>
                </c:pt>
                <c:pt idx="5">
                  <c:v>93926.2745</c:v>
                </c:pt>
                <c:pt idx="6">
                  <c:v>109580.65358333333</c:v>
                </c:pt>
                <c:pt idx="7">
                  <c:v>125235.03266666667</c:v>
                </c:pt>
                <c:pt idx="8">
                  <c:v>140889.41175</c:v>
                </c:pt>
                <c:pt idx="9">
                  <c:v>156543.79083333333</c:v>
                </c:pt>
                <c:pt idx="10">
                  <c:v>172198.16991666667</c:v>
                </c:pt>
                <c:pt idx="11">
                  <c:v>197950.63716666668</c:v>
                </c:pt>
              </c:numCache>
            </c:numRef>
          </c:val>
          <c:smooth val="0"/>
          <c:extLst xmlns:c16r2="http://schemas.microsoft.com/office/drawing/2015/06/chart">
            <c:ext xmlns:c16="http://schemas.microsoft.com/office/drawing/2014/chart" uri="{C3380CC4-5D6E-409C-BE32-E72D297353CC}">
              <c16:uniqueId val="{00000000-B60F-40A8-90A5-0F0A3B8827BC}"/>
            </c:ext>
          </c:extLst>
        </c:ser>
        <c:ser>
          <c:idx val="1"/>
          <c:order val="1"/>
          <c:tx>
            <c:strRef>
              <c:f>'GRAF. EJECUCIÓN GASTOS'!$C$510</c:f>
              <c:strCache>
                <c:ptCount val="1"/>
                <c:pt idx="0">
                  <c:v>COMPROMISO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GASTOS'!$D$508:$P$508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GASTOS'!$D$510:$P$510</c:f>
              <c:numCache>
                <c:formatCode>"$"\ #,##0;[Red]"$"\ \-#,##0</c:formatCode>
                <c:ptCount val="13"/>
                <c:pt idx="0">
                  <c:v>73375.957999999999</c:v>
                </c:pt>
                <c:pt idx="1">
                  <c:v>73375.957999999999</c:v>
                </c:pt>
                <c:pt idx="2">
                  <c:v>87396.751000000004</c:v>
                </c:pt>
                <c:pt idx="3">
                  <c:v>98516.952000000005</c:v>
                </c:pt>
                <c:pt idx="4">
                  <c:v>137263.78899999999</c:v>
                </c:pt>
                <c:pt idx="5">
                  <c:v>138303.28899999999</c:v>
                </c:pt>
                <c:pt idx="6">
                  <c:v>144541.65599999999</c:v>
                </c:pt>
                <c:pt idx="7">
                  <c:v>146320.111</c:v>
                </c:pt>
                <c:pt idx="8">
                  <c:v>146320.111</c:v>
                </c:pt>
                <c:pt idx="9">
                  <c:v>147538.628</c:v>
                </c:pt>
                <c:pt idx="10">
                  <c:v>154538.628</c:v>
                </c:pt>
                <c:pt idx="11">
                  <c:v>196316.56099999999</c:v>
                </c:pt>
              </c:numCache>
            </c:numRef>
          </c:val>
          <c:smooth val="0"/>
          <c:extLst xmlns:c16r2="http://schemas.microsoft.com/office/drawing/2015/06/chart">
            <c:ext xmlns:c16="http://schemas.microsoft.com/office/drawing/2014/chart" uri="{C3380CC4-5D6E-409C-BE32-E72D297353CC}">
              <c16:uniqueId val="{00000001-B60F-40A8-90A5-0F0A3B8827BC}"/>
            </c:ext>
          </c:extLst>
        </c:ser>
        <c:ser>
          <c:idx val="2"/>
          <c:order val="2"/>
          <c:tx>
            <c:strRef>
              <c:f>'GRAF. EJECUCIÓN GASTOS'!$C$511</c:f>
              <c:strCache>
                <c:ptCount val="1"/>
                <c:pt idx="0">
                  <c:v>OBLIGACION</c:v>
                </c:pt>
              </c:strCache>
            </c:strRef>
          </c:tx>
          <c:spPr>
            <a:ln>
              <a:solidFill>
                <a:schemeClr val="accent6">
                  <a:lumMod val="75000"/>
                </a:schemeClr>
              </a:solidFill>
            </a:ln>
          </c:spPr>
          <c:marker>
            <c:spPr>
              <a:solidFill>
                <a:schemeClr val="tx1"/>
              </a:solidFill>
              <a:ln>
                <a:solidFill>
                  <a:schemeClr val="accent6">
                    <a:lumMod val="75000"/>
                  </a:schemeClr>
                </a:solidFill>
              </a:ln>
            </c:spPr>
          </c:marker>
          <c:cat>
            <c:strRef>
              <c:f>'GRAF. EJECUCIÓN GASTOS'!$D$508:$P$508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GASTOS'!$D$511:$P$511</c:f>
              <c:numCache>
                <c:formatCode>"$"\ #,##0;[Red]"$"\ \-#,##0</c:formatCode>
                <c:ptCount val="13"/>
                <c:pt idx="0">
                  <c:v>4637.0389999999998</c:v>
                </c:pt>
                <c:pt idx="1">
                  <c:v>19392.482</c:v>
                </c:pt>
                <c:pt idx="2">
                  <c:v>42324.786999999997</c:v>
                </c:pt>
                <c:pt idx="3">
                  <c:v>70955.642999999996</c:v>
                </c:pt>
                <c:pt idx="4">
                  <c:v>95618.247000000003</c:v>
                </c:pt>
                <c:pt idx="5">
                  <c:v>112458.923</c:v>
                </c:pt>
                <c:pt idx="6">
                  <c:v>132276.24</c:v>
                </c:pt>
                <c:pt idx="7">
                  <c:v>134054.69500000001</c:v>
                </c:pt>
                <c:pt idx="8">
                  <c:v>134054.69500000001</c:v>
                </c:pt>
                <c:pt idx="9">
                  <c:v>135273.21</c:v>
                </c:pt>
                <c:pt idx="10">
                  <c:v>142273.21</c:v>
                </c:pt>
                <c:pt idx="11">
                  <c:v>196316.56099999999</c:v>
                </c:pt>
              </c:numCache>
            </c:numRef>
          </c:val>
          <c:smooth val="0"/>
          <c:extLst xmlns:c16r2="http://schemas.microsoft.com/office/drawing/2015/06/chart">
            <c:ext xmlns:c16="http://schemas.microsoft.com/office/drawing/2014/chart" uri="{C3380CC4-5D6E-409C-BE32-E72D297353CC}">
              <c16:uniqueId val="{00000000-9C48-4E32-97C3-6CFE40320B8E}"/>
            </c:ext>
          </c:extLst>
        </c:ser>
        <c:dLbls>
          <c:showLegendKey val="0"/>
          <c:showVal val="0"/>
          <c:showCatName val="0"/>
          <c:showSerName val="0"/>
          <c:showPercent val="0"/>
          <c:showBubbleSize val="0"/>
        </c:dLbls>
        <c:marker val="1"/>
        <c:smooth val="0"/>
        <c:axId val="118272000"/>
        <c:axId val="118273920"/>
      </c:lineChart>
      <c:catAx>
        <c:axId val="118272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8273920"/>
        <c:crosses val="autoZero"/>
        <c:auto val="1"/>
        <c:lblAlgn val="ctr"/>
        <c:lblOffset val="100"/>
        <c:tickLblSkip val="1"/>
        <c:tickMarkSkip val="1"/>
        <c:noMultiLvlLbl val="0"/>
      </c:catAx>
      <c:valAx>
        <c:axId val="118273920"/>
        <c:scaling>
          <c:orientation val="minMax"/>
        </c:scaling>
        <c:delete val="1"/>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777861366049E-3"/>
              <c:y val="0.30617361718674058"/>
            </c:manualLayout>
          </c:layout>
          <c:overlay val="0"/>
          <c:spPr>
            <a:noFill/>
            <a:ln w="25400">
              <a:noFill/>
            </a:ln>
          </c:spPr>
        </c:title>
        <c:numFmt formatCode="&quot;$&quot;\ #,##0;[Red]&quot;$&quot;\ \-#,##0" sourceLinked="1"/>
        <c:majorTickMark val="out"/>
        <c:minorTickMark val="none"/>
        <c:tickLblPos val="nextTo"/>
        <c:crossAx val="118272000"/>
        <c:crosses val="autoZero"/>
        <c:crossBetween val="between"/>
      </c:valAx>
      <c:spPr>
        <a:solidFill>
          <a:srgbClr val="C0C0C0"/>
        </a:solidFill>
        <a:ln w="12700">
          <a:solidFill>
            <a:srgbClr val="808080"/>
          </a:solidFill>
          <a:prstDash val="solid"/>
        </a:ln>
      </c:spPr>
    </c:plotArea>
    <c:legend>
      <c:legendPos val="r"/>
      <c:layout>
        <c:manualLayout>
          <c:xMode val="edge"/>
          <c:yMode val="edge"/>
          <c:x val="0.12219404415750168"/>
          <c:y val="0.85926133307410646"/>
          <c:w val="0.77646713285966429"/>
          <c:h val="0.1111090372962639"/>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44" r="0.75000000000000144"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PROYECTO</a:t>
            </a:r>
            <a:r>
              <a:rPr lang="es-CO" baseline="0"/>
              <a:t> BUEN COMIENZO ATENCION DE LA PRIMERA INFANCIA</a:t>
            </a:r>
            <a:endParaRPr lang="es-CO"/>
          </a:p>
        </c:rich>
      </c:tx>
      <c:layout>
        <c:manualLayout>
          <c:xMode val="edge"/>
          <c:yMode val="edge"/>
          <c:x val="0.10618558350937839"/>
          <c:y val="3.2099024658954665E-2"/>
        </c:manualLayout>
      </c:layout>
      <c:overlay val="0"/>
      <c:spPr>
        <a:noFill/>
        <a:ln w="25400">
          <a:noFill/>
        </a:ln>
      </c:spPr>
    </c:title>
    <c:autoTitleDeleted val="0"/>
    <c:plotArea>
      <c:layout>
        <c:manualLayout>
          <c:layoutTarget val="inner"/>
          <c:xMode val="edge"/>
          <c:yMode val="edge"/>
          <c:x val="0.10074236393489648"/>
          <c:y val="0.22222275806027697"/>
          <c:w val="0.89183503230787353"/>
          <c:h val="0.54321118636956589"/>
        </c:manualLayout>
      </c:layout>
      <c:lineChart>
        <c:grouping val="standard"/>
        <c:varyColors val="0"/>
        <c:ser>
          <c:idx val="0"/>
          <c:order val="0"/>
          <c:tx>
            <c:strRef>
              <c:f>'GRAF. EJECUCIÓN GASTOS'!$C$541</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GASTOS'!$D$540:$O$540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GASTOS'!$D$541:$O$541</c:f>
              <c:numCache>
                <c:formatCode>"$"\ #,##0;[Red]"$"\ \-#,##0</c:formatCode>
                <c:ptCount val="12"/>
                <c:pt idx="0">
                  <c:v>69812.286916666679</c:v>
                </c:pt>
                <c:pt idx="1">
                  <c:v>139624.57383333336</c:v>
                </c:pt>
                <c:pt idx="2">
                  <c:v>206186.86075000002</c:v>
                </c:pt>
                <c:pt idx="3">
                  <c:v>272749.14766666666</c:v>
                </c:pt>
                <c:pt idx="4">
                  <c:v>339311.43458333332</c:v>
                </c:pt>
                <c:pt idx="5">
                  <c:v>403123.72149999999</c:v>
                </c:pt>
                <c:pt idx="6">
                  <c:v>472936.00841666665</c:v>
                </c:pt>
                <c:pt idx="7">
                  <c:v>574411.77908333333</c:v>
                </c:pt>
                <c:pt idx="8">
                  <c:v>675887.54975000001</c:v>
                </c:pt>
                <c:pt idx="9">
                  <c:v>777363.32041666668</c:v>
                </c:pt>
                <c:pt idx="10">
                  <c:v>878572.21241666668</c:v>
                </c:pt>
                <c:pt idx="11">
                  <c:v>998195.47941666667</c:v>
                </c:pt>
              </c:numCache>
            </c:numRef>
          </c:val>
          <c:smooth val="0"/>
          <c:extLst xmlns:c16r2="http://schemas.microsoft.com/office/drawing/2015/06/chart">
            <c:ext xmlns:c16="http://schemas.microsoft.com/office/drawing/2014/chart" uri="{C3380CC4-5D6E-409C-BE32-E72D297353CC}">
              <c16:uniqueId val="{00000000-46F5-4BA2-816D-2D65C7E29F63}"/>
            </c:ext>
          </c:extLst>
        </c:ser>
        <c:ser>
          <c:idx val="1"/>
          <c:order val="1"/>
          <c:tx>
            <c:strRef>
              <c:f>'GRAF. EJECUCIÓN GASTOS'!$C$542</c:f>
              <c:strCache>
                <c:ptCount val="1"/>
                <c:pt idx="0">
                  <c:v>COMPROMISO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GASTOS'!$D$540:$O$540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GASTOS'!$D$542:$O$542</c:f>
              <c:numCache>
                <c:formatCode>"$"\ #,##0;[Red]"$"\ \-#,##0</c:formatCode>
                <c:ptCount val="12"/>
                <c:pt idx="0">
                  <c:v>312664.34999999998</c:v>
                </c:pt>
                <c:pt idx="1">
                  <c:v>686848.18400000001</c:v>
                </c:pt>
                <c:pt idx="2">
                  <c:v>687845.18400000001</c:v>
                </c:pt>
                <c:pt idx="3">
                  <c:v>696089.58</c:v>
                </c:pt>
                <c:pt idx="4">
                  <c:v>696089.58</c:v>
                </c:pt>
                <c:pt idx="5">
                  <c:v>698837.21799999999</c:v>
                </c:pt>
                <c:pt idx="6">
                  <c:v>705230.36499999999</c:v>
                </c:pt>
                <c:pt idx="7">
                  <c:v>1010722.6360000001</c:v>
                </c:pt>
                <c:pt idx="8">
                  <c:v>1056570.5020000001</c:v>
                </c:pt>
                <c:pt idx="9">
                  <c:v>1074456.889</c:v>
                </c:pt>
                <c:pt idx="10">
                  <c:v>1157553.848</c:v>
                </c:pt>
                <c:pt idx="11">
                  <c:v>1159776.942</c:v>
                </c:pt>
              </c:numCache>
            </c:numRef>
          </c:val>
          <c:smooth val="0"/>
          <c:extLst xmlns:c16r2="http://schemas.microsoft.com/office/drawing/2015/06/chart">
            <c:ext xmlns:c16="http://schemas.microsoft.com/office/drawing/2014/chart" uri="{C3380CC4-5D6E-409C-BE32-E72D297353CC}">
              <c16:uniqueId val="{00000001-46F5-4BA2-816D-2D65C7E29F63}"/>
            </c:ext>
          </c:extLst>
        </c:ser>
        <c:ser>
          <c:idx val="2"/>
          <c:order val="2"/>
          <c:tx>
            <c:strRef>
              <c:f>'GRAF. EJECUCIÓN GASTOS'!$C$543</c:f>
              <c:strCache>
                <c:ptCount val="1"/>
                <c:pt idx="0">
                  <c:v>OBLIGACION</c:v>
                </c:pt>
              </c:strCache>
            </c:strRef>
          </c:tx>
          <c:spPr>
            <a:ln>
              <a:solidFill>
                <a:schemeClr val="accent6">
                  <a:lumMod val="75000"/>
                </a:schemeClr>
              </a:solidFill>
            </a:ln>
          </c:spPr>
          <c:marker>
            <c:spPr>
              <a:solidFill>
                <a:schemeClr val="tx1"/>
              </a:solidFill>
              <a:ln>
                <a:solidFill>
                  <a:schemeClr val="accent6">
                    <a:lumMod val="75000"/>
                  </a:schemeClr>
                </a:solidFill>
              </a:ln>
            </c:spPr>
          </c:marker>
          <c:cat>
            <c:strRef>
              <c:f>'GRAF. EJECUCIÓN GASTOS'!$D$540:$O$540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GASTOS'!$D$543:$O$543</c:f>
              <c:numCache>
                <c:formatCode>"$"\ #,##0;[Red]"$"\ \-#,##0</c:formatCode>
                <c:ptCount val="12"/>
                <c:pt idx="0">
                  <c:v>22903.412</c:v>
                </c:pt>
                <c:pt idx="1">
                  <c:v>96210.73</c:v>
                </c:pt>
                <c:pt idx="2">
                  <c:v>190876.77600000001</c:v>
                </c:pt>
                <c:pt idx="3">
                  <c:v>337924.386</c:v>
                </c:pt>
                <c:pt idx="4">
                  <c:v>395464.37400000001</c:v>
                </c:pt>
                <c:pt idx="5">
                  <c:v>497283.63900000002</c:v>
                </c:pt>
                <c:pt idx="6">
                  <c:v>635416.47499999998</c:v>
                </c:pt>
                <c:pt idx="7">
                  <c:v>746083.20600000001</c:v>
                </c:pt>
                <c:pt idx="8">
                  <c:v>866716.45</c:v>
                </c:pt>
                <c:pt idx="9">
                  <c:v>926713.47199999995</c:v>
                </c:pt>
                <c:pt idx="10">
                  <c:v>1067351.672</c:v>
                </c:pt>
                <c:pt idx="11">
                  <c:v>1159776.942</c:v>
                </c:pt>
              </c:numCache>
            </c:numRef>
          </c:val>
          <c:smooth val="0"/>
          <c:extLst xmlns:c16r2="http://schemas.microsoft.com/office/drawing/2015/06/chart">
            <c:ext xmlns:c16="http://schemas.microsoft.com/office/drawing/2014/chart" uri="{C3380CC4-5D6E-409C-BE32-E72D297353CC}">
              <c16:uniqueId val="{00000000-7B88-4C48-BDC1-1E7D0D883595}"/>
            </c:ext>
          </c:extLst>
        </c:ser>
        <c:dLbls>
          <c:showLegendKey val="0"/>
          <c:showVal val="0"/>
          <c:showCatName val="0"/>
          <c:showSerName val="0"/>
          <c:showPercent val="0"/>
          <c:showBubbleSize val="0"/>
        </c:dLbls>
        <c:marker val="1"/>
        <c:smooth val="0"/>
        <c:axId val="118371072"/>
        <c:axId val="118372992"/>
      </c:lineChart>
      <c:catAx>
        <c:axId val="118371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8372992"/>
        <c:crosses val="autoZero"/>
        <c:auto val="1"/>
        <c:lblAlgn val="ctr"/>
        <c:lblOffset val="100"/>
        <c:tickLblSkip val="1"/>
        <c:tickMarkSkip val="1"/>
        <c:noMultiLvlLbl val="0"/>
      </c:catAx>
      <c:valAx>
        <c:axId val="118372992"/>
        <c:scaling>
          <c:orientation val="minMax"/>
        </c:scaling>
        <c:delete val="1"/>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438662558491E-3"/>
              <c:y val="0.30617361718674058"/>
            </c:manualLayout>
          </c:layout>
          <c:overlay val="0"/>
          <c:spPr>
            <a:noFill/>
            <a:ln w="25400">
              <a:noFill/>
            </a:ln>
          </c:spPr>
        </c:title>
        <c:numFmt formatCode="&quot;$&quot;\ #,##0;[Red]&quot;$&quot;\ \-#,##0" sourceLinked="1"/>
        <c:majorTickMark val="out"/>
        <c:minorTickMark val="none"/>
        <c:tickLblPos val="nextTo"/>
        <c:crossAx val="118371072"/>
        <c:crosses val="autoZero"/>
        <c:crossBetween val="between"/>
      </c:valAx>
      <c:spPr>
        <a:solidFill>
          <a:srgbClr val="C0C0C0"/>
        </a:solidFill>
        <a:ln w="12700">
          <a:solidFill>
            <a:srgbClr val="808080"/>
          </a:solidFill>
          <a:prstDash val="solid"/>
        </a:ln>
      </c:spPr>
    </c:plotArea>
    <c:legend>
      <c:legendPos val="r"/>
      <c:layout>
        <c:manualLayout>
          <c:xMode val="edge"/>
          <c:yMode val="edge"/>
          <c:x val="0.14292448200072552"/>
          <c:y val="0.86255351414406523"/>
          <c:w val="0.73096259309049783"/>
          <c:h val="0.10123249408638735"/>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44" r="0.75000000000000144" t="1" header="0" footer="0"/>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SALUD PUBLICA</a:t>
            </a:r>
          </a:p>
        </c:rich>
      </c:tx>
      <c:layout>
        <c:manualLayout>
          <c:xMode val="edge"/>
          <c:yMode val="edge"/>
          <c:x val="0.36871591687981675"/>
          <c:y val="8.4773662551440324E-2"/>
        </c:manualLayout>
      </c:layout>
      <c:overlay val="0"/>
      <c:spPr>
        <a:noFill/>
        <a:ln w="25400">
          <a:noFill/>
        </a:ln>
      </c:spPr>
    </c:title>
    <c:autoTitleDeleted val="0"/>
    <c:plotArea>
      <c:layout>
        <c:manualLayout>
          <c:layoutTarget val="inner"/>
          <c:xMode val="edge"/>
          <c:yMode val="edge"/>
          <c:x val="0.12420395041711295"/>
          <c:y val="0.22469189981650226"/>
          <c:w val="0.87473551404872685"/>
          <c:h val="0.54074204461334063"/>
        </c:manualLayout>
      </c:layout>
      <c:lineChart>
        <c:grouping val="standard"/>
        <c:varyColors val="0"/>
        <c:ser>
          <c:idx val="0"/>
          <c:order val="0"/>
          <c:tx>
            <c:strRef>
              <c:f>'GRAF. EJECUCIÓN GASTOS'!$C$573</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GASTOS'!$D$572:$O$572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GASTOS'!$D$573:$O$573</c:f>
              <c:numCache>
                <c:formatCode>"$"\ #,##0;[Red]"$"\ \-#,##0</c:formatCode>
                <c:ptCount val="12"/>
                <c:pt idx="0">
                  <c:v>13750</c:v>
                </c:pt>
                <c:pt idx="1">
                  <c:v>27500</c:v>
                </c:pt>
                <c:pt idx="2">
                  <c:v>37083.333333333336</c:v>
                </c:pt>
                <c:pt idx="3">
                  <c:v>49916.666666666672</c:v>
                </c:pt>
                <c:pt idx="4">
                  <c:v>62750.000000000007</c:v>
                </c:pt>
                <c:pt idx="5">
                  <c:v>72333.333333333343</c:v>
                </c:pt>
                <c:pt idx="6">
                  <c:v>81916.666666666672</c:v>
                </c:pt>
                <c:pt idx="7">
                  <c:v>91500</c:v>
                </c:pt>
                <c:pt idx="8">
                  <c:v>101083.33333333333</c:v>
                </c:pt>
                <c:pt idx="9">
                  <c:v>110666.66666666666</c:v>
                </c:pt>
                <c:pt idx="10">
                  <c:v>120516.87866666666</c:v>
                </c:pt>
                <c:pt idx="11">
                  <c:v>134266.87866666666</c:v>
                </c:pt>
              </c:numCache>
            </c:numRef>
          </c:val>
          <c:smooth val="0"/>
          <c:extLst xmlns:c16r2="http://schemas.microsoft.com/office/drawing/2015/06/chart">
            <c:ext xmlns:c16="http://schemas.microsoft.com/office/drawing/2014/chart" uri="{C3380CC4-5D6E-409C-BE32-E72D297353CC}">
              <c16:uniqueId val="{00000000-AD8E-4F6C-8574-A31C838C8E29}"/>
            </c:ext>
          </c:extLst>
        </c:ser>
        <c:ser>
          <c:idx val="1"/>
          <c:order val="1"/>
          <c:tx>
            <c:strRef>
              <c:f>'GRAF. EJECUCIÓN GASTOS'!$C$574</c:f>
              <c:strCache>
                <c:ptCount val="1"/>
                <c:pt idx="0">
                  <c:v>COMPROMISO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GASTOS'!$D$572:$O$572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GASTOS'!$D$574:$O$574</c:f>
              <c:numCache>
                <c:formatCode>"$"\ #,##0;[Red]"$"\ \-#,##0</c:formatCode>
                <c:ptCount val="12"/>
                <c:pt idx="0">
                  <c:v>0</c:v>
                </c:pt>
                <c:pt idx="1">
                  <c:v>2414.5149999999999</c:v>
                </c:pt>
                <c:pt idx="2">
                  <c:v>96888.123000000007</c:v>
                </c:pt>
                <c:pt idx="3">
                  <c:v>97011.623000000007</c:v>
                </c:pt>
                <c:pt idx="4">
                  <c:v>109775.175</c:v>
                </c:pt>
                <c:pt idx="5">
                  <c:v>110335.175</c:v>
                </c:pt>
                <c:pt idx="6">
                  <c:v>104316.523</c:v>
                </c:pt>
                <c:pt idx="7">
                  <c:v>104425.073</c:v>
                </c:pt>
                <c:pt idx="8">
                  <c:v>104560.375</c:v>
                </c:pt>
                <c:pt idx="9">
                  <c:v>104560.375</c:v>
                </c:pt>
                <c:pt idx="10">
                  <c:v>127226.315</c:v>
                </c:pt>
                <c:pt idx="11">
                  <c:v>133239.38399999999</c:v>
                </c:pt>
              </c:numCache>
            </c:numRef>
          </c:val>
          <c:smooth val="0"/>
          <c:extLst xmlns:c16r2="http://schemas.microsoft.com/office/drawing/2015/06/chart">
            <c:ext xmlns:c16="http://schemas.microsoft.com/office/drawing/2014/chart" uri="{C3380CC4-5D6E-409C-BE32-E72D297353CC}">
              <c16:uniqueId val="{00000001-AD8E-4F6C-8574-A31C838C8E29}"/>
            </c:ext>
          </c:extLst>
        </c:ser>
        <c:ser>
          <c:idx val="2"/>
          <c:order val="2"/>
          <c:tx>
            <c:strRef>
              <c:f>'GRAF. EJECUCIÓN GASTOS'!$C$575</c:f>
              <c:strCache>
                <c:ptCount val="1"/>
                <c:pt idx="0">
                  <c:v>COMPROMISO</c:v>
                </c:pt>
              </c:strCache>
            </c:strRef>
          </c:tx>
          <c:spPr>
            <a:ln>
              <a:solidFill>
                <a:schemeClr val="accent6">
                  <a:lumMod val="75000"/>
                </a:schemeClr>
              </a:solidFill>
            </a:ln>
          </c:spPr>
          <c:marker>
            <c:spPr>
              <a:solidFill>
                <a:schemeClr val="tx1"/>
              </a:solidFill>
              <a:ln>
                <a:solidFill>
                  <a:schemeClr val="accent6">
                    <a:lumMod val="75000"/>
                  </a:schemeClr>
                </a:solidFill>
              </a:ln>
            </c:spPr>
          </c:marker>
          <c:cat>
            <c:strRef>
              <c:f>'GRAF. EJECUCIÓN GASTOS'!$D$572:$O$572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GASTOS'!$D$575:$O$575</c:f>
              <c:numCache>
                <c:formatCode>"$"\ #,##0;[Red]"$"\ \-#,##0</c:formatCode>
                <c:ptCount val="12"/>
                <c:pt idx="0">
                  <c:v>0</c:v>
                </c:pt>
                <c:pt idx="1">
                  <c:v>2414.5149999999999</c:v>
                </c:pt>
                <c:pt idx="2">
                  <c:v>9123.0390000000007</c:v>
                </c:pt>
                <c:pt idx="3">
                  <c:v>19055.715</c:v>
                </c:pt>
                <c:pt idx="4">
                  <c:v>28910.091</c:v>
                </c:pt>
                <c:pt idx="5">
                  <c:v>39279.267</c:v>
                </c:pt>
                <c:pt idx="6">
                  <c:v>55788.142999999996</c:v>
                </c:pt>
                <c:pt idx="7">
                  <c:v>65705.865999999995</c:v>
                </c:pt>
                <c:pt idx="8">
                  <c:v>75650.342999999993</c:v>
                </c:pt>
                <c:pt idx="9">
                  <c:v>85459.519</c:v>
                </c:pt>
                <c:pt idx="10">
                  <c:v>107240.84600000001</c:v>
                </c:pt>
                <c:pt idx="11">
                  <c:v>149119.20199999999</c:v>
                </c:pt>
              </c:numCache>
            </c:numRef>
          </c:val>
          <c:smooth val="0"/>
          <c:extLst xmlns:c16r2="http://schemas.microsoft.com/office/drawing/2015/06/chart">
            <c:ext xmlns:c16="http://schemas.microsoft.com/office/drawing/2014/chart" uri="{C3380CC4-5D6E-409C-BE32-E72D297353CC}">
              <c16:uniqueId val="{00000000-467B-443E-A8B8-2B09ECF3FEB5}"/>
            </c:ext>
          </c:extLst>
        </c:ser>
        <c:dLbls>
          <c:showLegendKey val="0"/>
          <c:showVal val="0"/>
          <c:showCatName val="0"/>
          <c:showSerName val="0"/>
          <c:showPercent val="0"/>
          <c:showBubbleSize val="0"/>
        </c:dLbls>
        <c:marker val="1"/>
        <c:smooth val="0"/>
        <c:axId val="118953472"/>
        <c:axId val="118955392"/>
      </c:lineChart>
      <c:catAx>
        <c:axId val="118953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8955392"/>
        <c:crosses val="autoZero"/>
        <c:auto val="1"/>
        <c:lblAlgn val="ctr"/>
        <c:lblOffset val="100"/>
        <c:tickLblSkip val="1"/>
        <c:tickMarkSkip val="1"/>
        <c:noMultiLvlLbl val="0"/>
      </c:catAx>
      <c:valAx>
        <c:axId val="118955392"/>
        <c:scaling>
          <c:orientation val="minMax"/>
        </c:scaling>
        <c:delete val="1"/>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777861366049E-3"/>
              <c:y val="0.30617361718674058"/>
            </c:manualLayout>
          </c:layout>
          <c:overlay val="0"/>
          <c:spPr>
            <a:noFill/>
            <a:ln w="25400">
              <a:noFill/>
            </a:ln>
          </c:spPr>
        </c:title>
        <c:numFmt formatCode="&quot;$&quot;\ #,##0;[Red]&quot;$&quot;\ \-#,##0" sourceLinked="1"/>
        <c:majorTickMark val="out"/>
        <c:minorTickMark val="none"/>
        <c:tickLblPos val="nextTo"/>
        <c:crossAx val="118953472"/>
        <c:crosses val="autoZero"/>
        <c:crossBetween val="between"/>
      </c:valAx>
      <c:spPr>
        <a:solidFill>
          <a:srgbClr val="C0C0C0"/>
        </a:solidFill>
        <a:ln w="12700">
          <a:solidFill>
            <a:srgbClr val="808080"/>
          </a:solidFill>
          <a:prstDash val="solid"/>
        </a:ln>
      </c:spPr>
    </c:plotArea>
    <c:legend>
      <c:legendPos val="r"/>
      <c:layout>
        <c:manualLayout>
          <c:xMode val="edge"/>
          <c:yMode val="edge"/>
          <c:x val="0.14908542332513625"/>
          <c:y val="0.8683148310164932"/>
          <c:w val="0.78324909284610023"/>
          <c:h val="8.888681507404167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44" r="0.75000000000000144" t="1" header="0" footer="0"/>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SALUD OCUPACIONAL</a:t>
            </a:r>
          </a:p>
        </c:rich>
      </c:tx>
      <c:layout>
        <c:manualLayout>
          <c:xMode val="edge"/>
          <c:yMode val="edge"/>
          <c:x val="0.38730027363600822"/>
          <c:y val="5.51440329218107E-2"/>
        </c:manualLayout>
      </c:layout>
      <c:overlay val="0"/>
      <c:spPr>
        <a:noFill/>
        <a:ln w="25400">
          <a:noFill/>
        </a:ln>
      </c:spPr>
    </c:title>
    <c:autoTitleDeleted val="0"/>
    <c:plotArea>
      <c:layout>
        <c:manualLayout>
          <c:layoutTarget val="inner"/>
          <c:xMode val="edge"/>
          <c:yMode val="edge"/>
          <c:x val="0.10638303398387322"/>
          <c:y val="0.19506219874179875"/>
          <c:w val="0.8925536551246962"/>
          <c:h val="0.60493973027519876"/>
        </c:manualLayout>
      </c:layout>
      <c:lineChart>
        <c:grouping val="standard"/>
        <c:varyColors val="0"/>
        <c:ser>
          <c:idx val="0"/>
          <c:order val="0"/>
          <c:tx>
            <c:strRef>
              <c:f>'GRAF. EJECUCIÓN GASTOS'!$C$127</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GASTOS'!$D$126:$O$126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GASTOS'!$D$127:$O$127</c:f>
              <c:numCache>
                <c:formatCode>"$"\ #,##0;[Red]"$"\ \-#,##0</c:formatCode>
                <c:ptCount val="12"/>
                <c:pt idx="0">
                  <c:v>250</c:v>
                </c:pt>
                <c:pt idx="1">
                  <c:v>500</c:v>
                </c:pt>
                <c:pt idx="2">
                  <c:v>750</c:v>
                </c:pt>
                <c:pt idx="3">
                  <c:v>1000</c:v>
                </c:pt>
                <c:pt idx="4">
                  <c:v>1250</c:v>
                </c:pt>
                <c:pt idx="5">
                  <c:v>1500</c:v>
                </c:pt>
                <c:pt idx="6">
                  <c:v>1750</c:v>
                </c:pt>
                <c:pt idx="7">
                  <c:v>2000</c:v>
                </c:pt>
                <c:pt idx="8">
                  <c:v>2250</c:v>
                </c:pt>
                <c:pt idx="9">
                  <c:v>2333.3333333333335</c:v>
                </c:pt>
                <c:pt idx="10">
                  <c:v>2416.666666666667</c:v>
                </c:pt>
                <c:pt idx="11">
                  <c:v>2416.666666666667</c:v>
                </c:pt>
              </c:numCache>
            </c:numRef>
          </c:val>
          <c:smooth val="0"/>
          <c:extLst xmlns:c16r2="http://schemas.microsoft.com/office/drawing/2015/06/chart">
            <c:ext xmlns:c16="http://schemas.microsoft.com/office/drawing/2014/chart" uri="{C3380CC4-5D6E-409C-BE32-E72D297353CC}">
              <c16:uniqueId val="{00000000-EFE5-4B22-8C7F-85D4712CF20B}"/>
            </c:ext>
          </c:extLst>
        </c:ser>
        <c:ser>
          <c:idx val="1"/>
          <c:order val="1"/>
          <c:tx>
            <c:strRef>
              <c:f>'GRAF. EJECUCIÓN GASTOS'!$C$128</c:f>
              <c:strCache>
                <c:ptCount val="1"/>
                <c:pt idx="0">
                  <c:v>COMPROMISO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GASTOS'!$D$126:$O$126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GASTOS'!$D$128:$O$128</c:f>
              <c:numCache>
                <c:formatCode>"$"\ #,##0;[Red]"$"\ \-#,##0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EFE5-4B22-8C7F-85D4712CF20B}"/>
            </c:ext>
          </c:extLst>
        </c:ser>
        <c:ser>
          <c:idx val="2"/>
          <c:order val="2"/>
          <c:tx>
            <c:strRef>
              <c:f>'GRAF. EJECUCIÓN GASTOS'!$C$129</c:f>
              <c:strCache>
                <c:ptCount val="1"/>
                <c:pt idx="0">
                  <c:v>OBLIGACION</c:v>
                </c:pt>
              </c:strCache>
            </c:strRef>
          </c:tx>
          <c:spPr>
            <a:ln>
              <a:solidFill>
                <a:schemeClr val="accent6">
                  <a:lumMod val="75000"/>
                </a:schemeClr>
              </a:solidFill>
            </a:ln>
          </c:spPr>
          <c:marker>
            <c:spPr>
              <a:solidFill>
                <a:schemeClr val="tx1"/>
              </a:solidFill>
              <a:ln>
                <a:solidFill>
                  <a:schemeClr val="accent6">
                    <a:lumMod val="75000"/>
                  </a:schemeClr>
                </a:solidFill>
              </a:ln>
            </c:spPr>
          </c:marker>
          <c:cat>
            <c:strRef>
              <c:f>'GRAF. EJECUCIÓN GASTOS'!$D$126:$O$126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GASTOS'!$D$129:$O$129</c:f>
              <c:numCache>
                <c:formatCode>"$"\ #,##0;[Red]"$"\ \-#,##0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D3E2-4B8D-BA25-149FC36DDDDC}"/>
            </c:ext>
          </c:extLst>
        </c:ser>
        <c:dLbls>
          <c:showLegendKey val="0"/>
          <c:showVal val="0"/>
          <c:showCatName val="0"/>
          <c:showSerName val="0"/>
          <c:showPercent val="0"/>
          <c:showBubbleSize val="0"/>
        </c:dLbls>
        <c:marker val="1"/>
        <c:smooth val="0"/>
        <c:axId val="119003392"/>
        <c:axId val="119021952"/>
      </c:lineChart>
      <c:catAx>
        <c:axId val="1190033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9021952"/>
        <c:crosses val="autoZero"/>
        <c:auto val="1"/>
        <c:lblAlgn val="ctr"/>
        <c:lblOffset val="100"/>
        <c:tickLblSkip val="1"/>
        <c:tickMarkSkip val="1"/>
        <c:noMultiLvlLbl val="0"/>
      </c:catAx>
      <c:valAx>
        <c:axId val="119021952"/>
        <c:scaling>
          <c:orientation val="minMax"/>
        </c:scaling>
        <c:delete val="1"/>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341542413587E-3"/>
              <c:y val="0.30864275298920968"/>
            </c:manualLayout>
          </c:layout>
          <c:overlay val="0"/>
          <c:spPr>
            <a:noFill/>
            <a:ln w="25400">
              <a:noFill/>
            </a:ln>
          </c:spPr>
        </c:title>
        <c:numFmt formatCode="&quot;$&quot;\ #,##0;[Red]&quot;$&quot;\ \-#,##0" sourceLinked="1"/>
        <c:majorTickMark val="out"/>
        <c:minorTickMark val="none"/>
        <c:tickLblPos val="nextTo"/>
        <c:crossAx val="119003392"/>
        <c:crosses val="autoZero"/>
        <c:crossBetween val="between"/>
      </c:valAx>
      <c:spPr>
        <a:solidFill>
          <a:srgbClr val="C0C0C0"/>
        </a:solidFill>
        <a:ln w="12700">
          <a:solidFill>
            <a:srgbClr val="808080"/>
          </a:solidFill>
          <a:prstDash val="solid"/>
        </a:ln>
      </c:spPr>
    </c:plotArea>
    <c:legend>
      <c:legendPos val="r"/>
      <c:layout>
        <c:manualLayout>
          <c:xMode val="edge"/>
          <c:yMode val="edge"/>
          <c:x val="0.11939373021797352"/>
          <c:y val="0.91358232072842738"/>
          <c:w val="0.82895829152854361"/>
          <c:h val="8.6417679271572539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TRANSFERENCIAS CORRIENTES</a:t>
            </a:r>
          </a:p>
        </c:rich>
      </c:tx>
      <c:layout>
        <c:manualLayout>
          <c:xMode val="edge"/>
          <c:yMode val="edge"/>
          <c:x val="0.30786788594100895"/>
          <c:y val="3.2098765432098768E-2"/>
        </c:manualLayout>
      </c:layout>
      <c:overlay val="0"/>
      <c:spPr>
        <a:noFill/>
        <a:ln w="25400">
          <a:noFill/>
        </a:ln>
      </c:spPr>
    </c:title>
    <c:autoTitleDeleted val="0"/>
    <c:plotArea>
      <c:layout>
        <c:manualLayout>
          <c:layoutTarget val="inner"/>
          <c:xMode val="edge"/>
          <c:yMode val="edge"/>
          <c:x val="0.11464980038502724"/>
          <c:y val="0.19506219874179875"/>
          <c:w val="0.87898180295187622"/>
          <c:h val="0.60493973027519876"/>
        </c:manualLayout>
      </c:layout>
      <c:lineChart>
        <c:grouping val="standard"/>
        <c:varyColors val="0"/>
        <c:ser>
          <c:idx val="0"/>
          <c:order val="0"/>
          <c:tx>
            <c:strRef>
              <c:f>'GRAF. EJECUCIÓN GASTOS'!$C$255</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GASTOS'!$D$254:$O$254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GASTOS'!$D$255:$O$255</c:f>
              <c:numCache>
                <c:formatCode>"$"\ #,##0;[Red]"$"\ \-#,##0</c:formatCode>
                <c:ptCount val="12"/>
                <c:pt idx="0">
                  <c:v>20338.179166666669</c:v>
                </c:pt>
                <c:pt idx="1">
                  <c:v>40676.358333333337</c:v>
                </c:pt>
                <c:pt idx="2">
                  <c:v>61286.851500000004</c:v>
                </c:pt>
                <c:pt idx="3">
                  <c:v>81897.344666666671</c:v>
                </c:pt>
                <c:pt idx="4">
                  <c:v>102507.83783333334</c:v>
                </c:pt>
                <c:pt idx="5">
                  <c:v>122972.84433333334</c:v>
                </c:pt>
                <c:pt idx="6">
                  <c:v>143437.85083333333</c:v>
                </c:pt>
                <c:pt idx="7">
                  <c:v>163902.85733333332</c:v>
                </c:pt>
                <c:pt idx="8">
                  <c:v>184367.86383333331</c:v>
                </c:pt>
                <c:pt idx="9">
                  <c:v>205459.1578333333</c:v>
                </c:pt>
                <c:pt idx="10">
                  <c:v>226550.4518333333</c:v>
                </c:pt>
                <c:pt idx="11">
                  <c:v>247602.80216666663</c:v>
                </c:pt>
              </c:numCache>
            </c:numRef>
          </c:val>
          <c:smooth val="0"/>
          <c:extLst xmlns:c16r2="http://schemas.microsoft.com/office/drawing/2015/06/chart">
            <c:ext xmlns:c16="http://schemas.microsoft.com/office/drawing/2014/chart" uri="{C3380CC4-5D6E-409C-BE32-E72D297353CC}">
              <c16:uniqueId val="{00000000-215C-4462-87B7-1DE20C51F49E}"/>
            </c:ext>
          </c:extLst>
        </c:ser>
        <c:ser>
          <c:idx val="1"/>
          <c:order val="1"/>
          <c:tx>
            <c:strRef>
              <c:f>'GRAF. EJECUCIÓN GASTOS'!$C$256</c:f>
              <c:strCache>
                <c:ptCount val="1"/>
                <c:pt idx="0">
                  <c:v>COMPROMISO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GASTOS'!$D$254:$O$254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GASTOS'!$D$256:$O$256</c:f>
              <c:numCache>
                <c:formatCode>"$"\ #,##0;[Red]"$"\ \-#,##0</c:formatCode>
                <c:ptCount val="12"/>
                <c:pt idx="0">
                  <c:v>87352.505999999994</c:v>
                </c:pt>
                <c:pt idx="1">
                  <c:v>97623.178</c:v>
                </c:pt>
                <c:pt idx="2">
                  <c:v>111161.618</c:v>
                </c:pt>
                <c:pt idx="3">
                  <c:v>123414.234</c:v>
                </c:pt>
                <c:pt idx="4">
                  <c:v>133684.90599999999</c:v>
                </c:pt>
                <c:pt idx="5">
                  <c:v>144455.74600000001</c:v>
                </c:pt>
                <c:pt idx="6">
                  <c:v>157455.008</c:v>
                </c:pt>
                <c:pt idx="7">
                  <c:v>167725.68</c:v>
                </c:pt>
                <c:pt idx="8">
                  <c:v>178246.43599999999</c:v>
                </c:pt>
                <c:pt idx="9">
                  <c:v>196066.06599999999</c:v>
                </c:pt>
                <c:pt idx="10">
                  <c:v>206728.057</c:v>
                </c:pt>
                <c:pt idx="11">
                  <c:v>247385.41399999999</c:v>
                </c:pt>
              </c:numCache>
            </c:numRef>
          </c:val>
          <c:smooth val="0"/>
          <c:extLst xmlns:c16r2="http://schemas.microsoft.com/office/drawing/2015/06/chart">
            <c:ext xmlns:c16="http://schemas.microsoft.com/office/drawing/2014/chart" uri="{C3380CC4-5D6E-409C-BE32-E72D297353CC}">
              <c16:uniqueId val="{00000001-215C-4462-87B7-1DE20C51F49E}"/>
            </c:ext>
          </c:extLst>
        </c:ser>
        <c:ser>
          <c:idx val="2"/>
          <c:order val="2"/>
          <c:tx>
            <c:strRef>
              <c:f>'GRAF. EJECUCIÓN GASTOS'!$C$257</c:f>
              <c:strCache>
                <c:ptCount val="1"/>
                <c:pt idx="0">
                  <c:v>OBLIGACION</c:v>
                </c:pt>
              </c:strCache>
            </c:strRef>
          </c:tx>
          <c:spPr>
            <a:ln>
              <a:solidFill>
                <a:schemeClr val="accent6">
                  <a:lumMod val="75000"/>
                </a:schemeClr>
              </a:solidFill>
            </a:ln>
          </c:spPr>
          <c:marker>
            <c:spPr>
              <a:solidFill>
                <a:schemeClr val="tx1"/>
              </a:solidFill>
              <a:ln>
                <a:solidFill>
                  <a:schemeClr val="accent6">
                    <a:lumMod val="75000"/>
                  </a:schemeClr>
                </a:solidFill>
              </a:ln>
            </c:spPr>
          </c:marker>
          <c:cat>
            <c:strRef>
              <c:f>'GRAF. EJECUCIÓN GASTOS'!$D$254:$O$254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GASTOS'!$D$257:$O$257</c:f>
              <c:numCache>
                <c:formatCode>"$"\ #,##0;[Red]"$"\ \-#,##0</c:formatCode>
                <c:ptCount val="12"/>
                <c:pt idx="0">
                  <c:v>87352.505999999994</c:v>
                </c:pt>
                <c:pt idx="1">
                  <c:v>97623.178</c:v>
                </c:pt>
                <c:pt idx="2">
                  <c:v>111161.618</c:v>
                </c:pt>
                <c:pt idx="3">
                  <c:v>123414.234</c:v>
                </c:pt>
                <c:pt idx="4">
                  <c:v>133684.90599999999</c:v>
                </c:pt>
                <c:pt idx="5">
                  <c:v>144455.74600000001</c:v>
                </c:pt>
                <c:pt idx="6">
                  <c:v>157455.008</c:v>
                </c:pt>
                <c:pt idx="7">
                  <c:v>167725.68</c:v>
                </c:pt>
                <c:pt idx="8">
                  <c:v>178246.43599999999</c:v>
                </c:pt>
                <c:pt idx="9">
                  <c:v>191550.61600000001</c:v>
                </c:pt>
                <c:pt idx="10">
                  <c:v>206728.057</c:v>
                </c:pt>
                <c:pt idx="11">
                  <c:v>250584.01</c:v>
                </c:pt>
              </c:numCache>
            </c:numRef>
          </c:val>
          <c:smooth val="0"/>
          <c:extLst xmlns:c16r2="http://schemas.microsoft.com/office/drawing/2015/06/chart">
            <c:ext xmlns:c16="http://schemas.microsoft.com/office/drawing/2014/chart" uri="{C3380CC4-5D6E-409C-BE32-E72D297353CC}">
              <c16:uniqueId val="{00000000-76F8-401D-A883-A7A7C962416B}"/>
            </c:ext>
          </c:extLst>
        </c:ser>
        <c:dLbls>
          <c:showLegendKey val="0"/>
          <c:showVal val="0"/>
          <c:showCatName val="0"/>
          <c:showSerName val="0"/>
          <c:showPercent val="0"/>
          <c:showBubbleSize val="0"/>
        </c:dLbls>
        <c:marker val="1"/>
        <c:smooth val="0"/>
        <c:axId val="119057408"/>
        <c:axId val="119063680"/>
      </c:lineChart>
      <c:catAx>
        <c:axId val="119057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9063680"/>
        <c:crosses val="autoZero"/>
        <c:auto val="1"/>
        <c:lblAlgn val="ctr"/>
        <c:lblOffset val="100"/>
        <c:tickLblSkip val="1"/>
        <c:tickMarkSkip val="1"/>
        <c:noMultiLvlLbl val="0"/>
      </c:catAx>
      <c:valAx>
        <c:axId val="119063680"/>
        <c:scaling>
          <c:orientation val="minMax"/>
        </c:scaling>
        <c:delete val="1"/>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777861366049E-3"/>
              <c:y val="0.30864275298920968"/>
            </c:manualLayout>
          </c:layout>
          <c:overlay val="0"/>
          <c:spPr>
            <a:noFill/>
            <a:ln w="25400">
              <a:noFill/>
            </a:ln>
          </c:spPr>
        </c:title>
        <c:numFmt formatCode="&quot;$&quot;\ #,##0;[Red]&quot;$&quot;\ \-#,##0" sourceLinked="1"/>
        <c:majorTickMark val="out"/>
        <c:minorTickMark val="none"/>
        <c:tickLblPos val="nextTo"/>
        <c:crossAx val="119057408"/>
        <c:crosses val="autoZero"/>
        <c:crossBetween val="between"/>
      </c:valAx>
      <c:spPr>
        <a:solidFill>
          <a:srgbClr val="C0C0C0"/>
        </a:solidFill>
        <a:ln w="12700">
          <a:solidFill>
            <a:srgbClr val="808080"/>
          </a:solidFill>
          <a:prstDash val="solid"/>
        </a:ln>
      </c:spPr>
    </c:plotArea>
    <c:legend>
      <c:legendPos val="r"/>
      <c:layout>
        <c:manualLayout>
          <c:xMode val="edge"/>
          <c:yMode val="edge"/>
          <c:x val="0.1677284606940056"/>
          <c:y val="0.90617491332101996"/>
          <c:w val="0.11726062217807719"/>
          <c:h val="9.3825086678979944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SERVICIO DE LA DEUDA</a:t>
            </a:r>
          </a:p>
        </c:rich>
      </c:tx>
      <c:layout>
        <c:manualLayout>
          <c:xMode val="edge"/>
          <c:yMode val="edge"/>
          <c:x val="0.39271433427509456"/>
          <c:y val="7.4897378568419687E-2"/>
        </c:manualLayout>
      </c:layout>
      <c:overlay val="0"/>
      <c:spPr>
        <a:noFill/>
        <a:ln w="25400">
          <a:noFill/>
        </a:ln>
      </c:spPr>
    </c:title>
    <c:autoTitleDeleted val="0"/>
    <c:plotArea>
      <c:layout>
        <c:manualLayout>
          <c:layoutTarget val="inner"/>
          <c:xMode val="edge"/>
          <c:yMode val="edge"/>
          <c:x val="0.11040351148187812"/>
          <c:y val="0.22469189981650226"/>
          <c:w val="0.88216651962923731"/>
          <c:h val="0.54074204461334063"/>
        </c:manualLayout>
      </c:layout>
      <c:lineChart>
        <c:grouping val="standard"/>
        <c:varyColors val="0"/>
        <c:ser>
          <c:idx val="0"/>
          <c:order val="0"/>
          <c:tx>
            <c:strRef>
              <c:f>'GRAF. EJECUCIÓN GASTOS'!$C$478</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GASTOS'!$D$477:$O$477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GASTOS'!$D$478:$O$478</c:f>
              <c:numCache>
                <c:formatCode>"$"\ #,##0;[Red]"$"\ \-#,##0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6325-4DDF-9B3E-369EF9C42642}"/>
            </c:ext>
          </c:extLst>
        </c:ser>
        <c:ser>
          <c:idx val="1"/>
          <c:order val="1"/>
          <c:tx>
            <c:strRef>
              <c:f>'GRAF. EJECUCIÓN GASTOS'!$C$479</c:f>
              <c:strCache>
                <c:ptCount val="1"/>
                <c:pt idx="0">
                  <c:v>COMPROMISO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GASTOS'!$D$477:$O$477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GASTOS'!$D$479:$O$479</c:f>
              <c:numCache>
                <c:formatCode>"$"\ #,##0;[Red]"$"\ \-#,##0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6325-4DDF-9B3E-369EF9C42642}"/>
            </c:ext>
          </c:extLst>
        </c:ser>
        <c:dLbls>
          <c:showLegendKey val="0"/>
          <c:showVal val="0"/>
          <c:showCatName val="0"/>
          <c:showSerName val="0"/>
          <c:showPercent val="0"/>
          <c:showBubbleSize val="0"/>
        </c:dLbls>
        <c:marker val="1"/>
        <c:smooth val="0"/>
        <c:axId val="119106944"/>
        <c:axId val="119121408"/>
      </c:lineChart>
      <c:catAx>
        <c:axId val="119106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9121408"/>
        <c:crosses val="autoZero"/>
        <c:auto val="1"/>
        <c:lblAlgn val="ctr"/>
        <c:lblOffset val="100"/>
        <c:tickLblSkip val="1"/>
        <c:tickMarkSkip val="1"/>
        <c:noMultiLvlLbl val="0"/>
      </c:catAx>
      <c:valAx>
        <c:axId val="11912140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777861366049E-3"/>
              <c:y val="0.3061736171867405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9106944"/>
        <c:crosses val="autoZero"/>
        <c:crossBetween val="between"/>
      </c:valAx>
      <c:spPr>
        <a:solidFill>
          <a:srgbClr val="C0C0C0"/>
        </a:solidFill>
        <a:ln w="12700">
          <a:solidFill>
            <a:srgbClr val="808080"/>
          </a:solidFill>
          <a:prstDash val="solid"/>
        </a:ln>
      </c:spPr>
    </c:plotArea>
    <c:legend>
      <c:legendPos val="r"/>
      <c:layout>
        <c:manualLayout>
          <c:xMode val="edge"/>
          <c:yMode val="edge"/>
          <c:x val="4.3524416135881101E-2"/>
          <c:y val="0.89136009850620512"/>
          <c:w val="0.77707084385152481"/>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VACIO</a:t>
            </a:r>
          </a:p>
        </c:rich>
      </c:tx>
      <c:layout>
        <c:manualLayout>
          <c:xMode val="edge"/>
          <c:yMode val="edge"/>
          <c:x val="0.36871591687981675"/>
          <c:y val="8.4773662551440324E-2"/>
        </c:manualLayout>
      </c:layout>
      <c:overlay val="0"/>
      <c:spPr>
        <a:noFill/>
        <a:ln w="25400">
          <a:noFill/>
        </a:ln>
      </c:spPr>
    </c:title>
    <c:autoTitleDeleted val="0"/>
    <c:plotArea>
      <c:layout>
        <c:manualLayout>
          <c:layoutTarget val="inner"/>
          <c:xMode val="edge"/>
          <c:yMode val="edge"/>
          <c:x val="0.12420395041711295"/>
          <c:y val="0.22469189981650226"/>
          <c:w val="0.87473551404872685"/>
          <c:h val="0.54074204461334063"/>
        </c:manualLayout>
      </c:layout>
      <c:lineChart>
        <c:grouping val="standard"/>
        <c:varyColors val="0"/>
        <c:ser>
          <c:idx val="0"/>
          <c:order val="0"/>
          <c:tx>
            <c:strRef>
              <c:f>'GRAF. EJECUCIÓN GASTOS'!$C$605</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GASTOS'!$D$604:$O$604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GASTOS'!$D$605:$O$605</c:f>
              <c:numCache>
                <c:formatCode>"$"\ #,##0;[Red]"$"\ \-#,##0</c:formatCode>
                <c:ptCount val="12"/>
              </c:numCache>
            </c:numRef>
          </c:val>
          <c:smooth val="0"/>
          <c:extLst xmlns:c16r2="http://schemas.microsoft.com/office/drawing/2015/06/chart">
            <c:ext xmlns:c16="http://schemas.microsoft.com/office/drawing/2014/chart" uri="{C3380CC4-5D6E-409C-BE32-E72D297353CC}">
              <c16:uniqueId val="{00000000-C113-416E-B2A1-0D94E0264D4F}"/>
            </c:ext>
          </c:extLst>
        </c:ser>
        <c:ser>
          <c:idx val="1"/>
          <c:order val="1"/>
          <c:tx>
            <c:strRef>
              <c:f>'GRAF. EJECUCIÓN GASTOS'!$C$606</c:f>
              <c:strCache>
                <c:ptCount val="1"/>
                <c:pt idx="0">
                  <c:v>COMPROMISO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GASTOS'!$D$604:$O$604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GASTOS'!$D$606:$O$606</c:f>
              <c:numCache>
                <c:formatCode>"$"\ #,##0;[Red]"$"\ \-#,##0</c:formatCode>
                <c:ptCount val="12"/>
              </c:numCache>
            </c:numRef>
          </c:val>
          <c:smooth val="0"/>
          <c:extLst xmlns:c16r2="http://schemas.microsoft.com/office/drawing/2015/06/chart">
            <c:ext xmlns:c16="http://schemas.microsoft.com/office/drawing/2014/chart" uri="{C3380CC4-5D6E-409C-BE32-E72D297353CC}">
              <c16:uniqueId val="{00000001-C113-416E-B2A1-0D94E0264D4F}"/>
            </c:ext>
          </c:extLst>
        </c:ser>
        <c:dLbls>
          <c:showLegendKey val="0"/>
          <c:showVal val="0"/>
          <c:showCatName val="0"/>
          <c:showSerName val="0"/>
          <c:showPercent val="0"/>
          <c:showBubbleSize val="0"/>
        </c:dLbls>
        <c:marker val="1"/>
        <c:smooth val="0"/>
        <c:axId val="119163904"/>
        <c:axId val="119174272"/>
      </c:lineChart>
      <c:catAx>
        <c:axId val="119163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9174272"/>
        <c:crosses val="autoZero"/>
        <c:auto val="1"/>
        <c:lblAlgn val="ctr"/>
        <c:lblOffset val="100"/>
        <c:tickLblSkip val="1"/>
        <c:tickMarkSkip val="1"/>
        <c:noMultiLvlLbl val="0"/>
      </c:catAx>
      <c:valAx>
        <c:axId val="1191742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777861366049E-3"/>
              <c:y val="0.3061736171867405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9163904"/>
        <c:crosses val="autoZero"/>
        <c:crossBetween val="between"/>
      </c:valAx>
      <c:spPr>
        <a:solidFill>
          <a:srgbClr val="C0C0C0"/>
        </a:solidFill>
        <a:ln w="12700">
          <a:solidFill>
            <a:srgbClr val="808080"/>
          </a:solidFill>
          <a:prstDash val="solid"/>
        </a:ln>
      </c:spPr>
    </c:plotArea>
    <c:legend>
      <c:legendPos val="r"/>
      <c:layout>
        <c:manualLayout>
          <c:xMode val="edge"/>
          <c:yMode val="edge"/>
          <c:x val="0.12873954336582799"/>
          <c:y val="0.88889096270373602"/>
          <c:w val="0.74858665555920467"/>
          <c:h val="6.4197790091053419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REPOSICIÓN DE EQUIPOS</a:t>
            </a:r>
          </a:p>
        </c:rich>
      </c:tx>
      <c:layout>
        <c:manualLayout>
          <c:xMode val="edge"/>
          <c:yMode val="edge"/>
          <c:x val="0.36871591687981675"/>
          <c:y val="8.4773662551440324E-2"/>
        </c:manualLayout>
      </c:layout>
      <c:overlay val="0"/>
      <c:spPr>
        <a:noFill/>
        <a:ln w="25400">
          <a:noFill/>
        </a:ln>
      </c:spPr>
    </c:title>
    <c:autoTitleDeleted val="0"/>
    <c:plotArea>
      <c:layout>
        <c:manualLayout>
          <c:layoutTarget val="inner"/>
          <c:xMode val="edge"/>
          <c:yMode val="edge"/>
          <c:x val="0.1316349559976239"/>
          <c:y val="0.22469189981650226"/>
          <c:w val="0.86730450846821561"/>
          <c:h val="0.54074204461334063"/>
        </c:manualLayout>
      </c:layout>
      <c:lineChart>
        <c:grouping val="standard"/>
        <c:varyColors val="0"/>
        <c:ser>
          <c:idx val="0"/>
          <c:order val="0"/>
          <c:tx>
            <c:strRef>
              <c:f>'GRAF. EJECUCIÓN GASTOS'!$C$636</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GASTOS'!$D$635:$O$635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GASTOS'!$D$636:$O$636</c:f>
              <c:numCache>
                <c:formatCode>"$"\ #,##0;[Red]"$"\ \-#,##0</c:formatCode>
                <c:ptCount val="12"/>
              </c:numCache>
            </c:numRef>
          </c:val>
          <c:smooth val="0"/>
          <c:extLst xmlns:c16r2="http://schemas.microsoft.com/office/drawing/2015/06/chart">
            <c:ext xmlns:c16="http://schemas.microsoft.com/office/drawing/2014/chart" uri="{C3380CC4-5D6E-409C-BE32-E72D297353CC}">
              <c16:uniqueId val="{00000000-810F-45DD-9DF9-4662C80C1138}"/>
            </c:ext>
          </c:extLst>
        </c:ser>
        <c:ser>
          <c:idx val="1"/>
          <c:order val="1"/>
          <c:tx>
            <c:strRef>
              <c:f>'GRAF. EJECUCIÓN GASTOS'!$C$637</c:f>
              <c:strCache>
                <c:ptCount val="1"/>
                <c:pt idx="0">
                  <c:v>COMPROMISO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GASTOS'!$D$635:$O$635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GASTOS'!$D$637:$O$637</c:f>
              <c:numCache>
                <c:formatCode>"$"\ #,##0;[Red]"$"\ \-#,##0</c:formatCode>
                <c:ptCount val="12"/>
              </c:numCache>
            </c:numRef>
          </c:val>
          <c:smooth val="0"/>
          <c:extLst xmlns:c16r2="http://schemas.microsoft.com/office/drawing/2015/06/chart">
            <c:ext xmlns:c16="http://schemas.microsoft.com/office/drawing/2014/chart" uri="{C3380CC4-5D6E-409C-BE32-E72D297353CC}">
              <c16:uniqueId val="{00000001-810F-45DD-9DF9-4662C80C1138}"/>
            </c:ext>
          </c:extLst>
        </c:ser>
        <c:dLbls>
          <c:showLegendKey val="0"/>
          <c:showVal val="0"/>
          <c:showCatName val="0"/>
          <c:showSerName val="0"/>
          <c:showPercent val="0"/>
          <c:showBubbleSize val="0"/>
        </c:dLbls>
        <c:marker val="1"/>
        <c:smooth val="0"/>
        <c:axId val="119204864"/>
        <c:axId val="119608448"/>
      </c:lineChart>
      <c:catAx>
        <c:axId val="119204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9608448"/>
        <c:crosses val="autoZero"/>
        <c:auto val="1"/>
        <c:lblAlgn val="ctr"/>
        <c:lblOffset val="100"/>
        <c:tickLblSkip val="1"/>
        <c:tickMarkSkip val="1"/>
        <c:noMultiLvlLbl val="0"/>
      </c:catAx>
      <c:valAx>
        <c:axId val="11960844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777861366049E-3"/>
              <c:y val="0.3061736171867405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9204864"/>
        <c:crosses val="autoZero"/>
        <c:crossBetween val="between"/>
      </c:valAx>
      <c:spPr>
        <a:solidFill>
          <a:srgbClr val="C0C0C0"/>
        </a:solidFill>
        <a:ln w="12700">
          <a:solidFill>
            <a:srgbClr val="808080"/>
          </a:solidFill>
          <a:prstDash val="solid"/>
        </a:ln>
      </c:spPr>
    </c:plotArea>
    <c:legend>
      <c:legendPos val="r"/>
      <c:layout>
        <c:manualLayout>
          <c:xMode val="edge"/>
          <c:yMode val="edge"/>
          <c:x val="1.0615711252653927E-2"/>
          <c:y val="0.89136009850620512"/>
          <c:w val="0.77707084385152481"/>
          <c:h val="6.9136061695991735E-2"/>
        </c:manualLayout>
      </c:layout>
      <c:overlay val="0"/>
      <c:spPr>
        <a:solidFill>
          <a:srgbClr val="FFFFFF"/>
        </a:solidFill>
        <a:ln w="3175">
          <a:solidFill>
            <a:srgbClr val="000000"/>
          </a:solidFill>
          <a:prstDash val="solid"/>
        </a:ln>
      </c:spPr>
      <c:txPr>
        <a:bodyPr/>
        <a:lstStyle/>
        <a:p>
          <a:pPr>
            <a:defRPr sz="385"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89" r="0.75000000000000189"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FONDO DE VIVIENDA</a:t>
            </a:r>
          </a:p>
        </c:rich>
      </c:tx>
      <c:layout>
        <c:manualLayout>
          <c:xMode val="edge"/>
          <c:yMode val="edge"/>
          <c:x val="0.36871591687981675"/>
          <c:y val="8.4773662551440324E-2"/>
        </c:manualLayout>
      </c:layout>
      <c:overlay val="0"/>
      <c:spPr>
        <a:noFill/>
        <a:ln w="25400">
          <a:noFill/>
        </a:ln>
      </c:spPr>
    </c:title>
    <c:autoTitleDeleted val="0"/>
    <c:plotArea>
      <c:layout>
        <c:manualLayout>
          <c:layoutTarget val="inner"/>
          <c:xMode val="edge"/>
          <c:yMode val="edge"/>
          <c:x val="0.1252655226429002"/>
          <c:y val="0.22222275806027697"/>
          <c:w val="0.87367394182293912"/>
          <c:h val="0.54321118636956589"/>
        </c:manualLayout>
      </c:layout>
      <c:lineChart>
        <c:grouping val="standard"/>
        <c:varyColors val="0"/>
        <c:ser>
          <c:idx val="0"/>
          <c:order val="0"/>
          <c:tx>
            <c:strRef>
              <c:f>'GRAF. EJECUCIÓN GASTOS'!$C$667</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GASTOS'!$D$666:$O$666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GASTOS'!$D$667:$O$667</c:f>
              <c:numCache>
                <c:formatCode>"$"\ #,##0;[Red]"$"\ \-#,##0</c:formatCode>
                <c:ptCount val="12"/>
              </c:numCache>
            </c:numRef>
          </c:val>
          <c:smooth val="0"/>
          <c:extLst xmlns:c16r2="http://schemas.microsoft.com/office/drawing/2015/06/chart">
            <c:ext xmlns:c16="http://schemas.microsoft.com/office/drawing/2014/chart" uri="{C3380CC4-5D6E-409C-BE32-E72D297353CC}">
              <c16:uniqueId val="{00000000-7D71-43BE-910F-DF173C098856}"/>
            </c:ext>
          </c:extLst>
        </c:ser>
        <c:ser>
          <c:idx val="1"/>
          <c:order val="1"/>
          <c:tx>
            <c:strRef>
              <c:f>'GRAF. EJECUCIÓN GASTOS'!$C$668</c:f>
              <c:strCache>
                <c:ptCount val="1"/>
                <c:pt idx="0">
                  <c:v>COMPROMISO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GASTOS'!$D$666:$O$666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GASTOS'!$D$668:$O$668</c:f>
              <c:numCache>
                <c:formatCode>"$"\ #,##0;[Red]"$"\ \-#,##0</c:formatCode>
                <c:ptCount val="12"/>
              </c:numCache>
            </c:numRef>
          </c:val>
          <c:smooth val="0"/>
          <c:extLst xmlns:c16r2="http://schemas.microsoft.com/office/drawing/2015/06/chart">
            <c:ext xmlns:c16="http://schemas.microsoft.com/office/drawing/2014/chart" uri="{C3380CC4-5D6E-409C-BE32-E72D297353CC}">
              <c16:uniqueId val="{00000001-7D71-43BE-910F-DF173C098856}"/>
            </c:ext>
          </c:extLst>
        </c:ser>
        <c:dLbls>
          <c:showLegendKey val="0"/>
          <c:showVal val="0"/>
          <c:showCatName val="0"/>
          <c:showSerName val="0"/>
          <c:showPercent val="0"/>
          <c:showBubbleSize val="0"/>
        </c:dLbls>
        <c:marker val="1"/>
        <c:smooth val="0"/>
        <c:axId val="119622272"/>
        <c:axId val="119661312"/>
      </c:lineChart>
      <c:catAx>
        <c:axId val="119622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9661312"/>
        <c:crosses val="autoZero"/>
        <c:auto val="1"/>
        <c:lblAlgn val="ctr"/>
        <c:lblOffset val="100"/>
        <c:tickLblSkip val="1"/>
        <c:tickMarkSkip val="1"/>
        <c:noMultiLvlLbl val="0"/>
      </c:catAx>
      <c:valAx>
        <c:axId val="1196613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777861366049E-3"/>
              <c:y val="0.3061736171867405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9622272"/>
        <c:crosses val="autoZero"/>
        <c:crossBetween val="between"/>
      </c:valAx>
      <c:spPr>
        <a:solidFill>
          <a:srgbClr val="C0C0C0"/>
        </a:solidFill>
        <a:ln w="12700">
          <a:solidFill>
            <a:srgbClr val="808080"/>
          </a:solidFill>
          <a:prstDash val="solid"/>
        </a:ln>
      </c:spPr>
    </c:plotArea>
    <c:legend>
      <c:legendPos val="r"/>
      <c:layout>
        <c:manualLayout>
          <c:xMode val="edge"/>
          <c:yMode val="edge"/>
          <c:x val="9.5541401273885346E-3"/>
          <c:y val="0.89136009850620512"/>
          <c:w val="0.77707084385152481"/>
          <c:h val="6.4197790091053419E-2"/>
        </c:manualLayout>
      </c:layout>
      <c:overlay val="0"/>
      <c:spPr>
        <a:solidFill>
          <a:srgbClr val="FFFFFF"/>
        </a:solidFill>
        <a:ln w="3175">
          <a:solidFill>
            <a:srgbClr val="000000"/>
          </a:solidFill>
          <a:prstDash val="solid"/>
        </a:ln>
      </c:spPr>
      <c:txPr>
        <a:bodyPr/>
        <a:lstStyle/>
        <a:p>
          <a:pPr>
            <a:defRPr sz="385"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211" r="0.75000000000000211"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SALUD PÚBLICA</a:t>
            </a:r>
          </a:p>
        </c:rich>
      </c:tx>
      <c:layout>
        <c:manualLayout>
          <c:xMode val="edge"/>
          <c:yMode val="edge"/>
          <c:x val="0.36353505161095645"/>
          <c:y val="3.2098765432098768E-2"/>
        </c:manualLayout>
      </c:layout>
      <c:overlay val="0"/>
      <c:spPr>
        <a:noFill/>
        <a:ln w="25400">
          <a:noFill/>
        </a:ln>
      </c:spPr>
    </c:title>
    <c:autoTitleDeleted val="0"/>
    <c:plotArea>
      <c:layout>
        <c:manualLayout>
          <c:layoutTarget val="inner"/>
          <c:xMode val="edge"/>
          <c:yMode val="edge"/>
          <c:x val="9.2190938194258748E-2"/>
          <c:y val="0.14567936361729275"/>
          <c:w val="0.89045600302925165"/>
          <c:h val="0.60740887203142391"/>
        </c:manualLayout>
      </c:layout>
      <c:lineChart>
        <c:grouping val="standard"/>
        <c:varyColors val="0"/>
        <c:ser>
          <c:idx val="0"/>
          <c:order val="0"/>
          <c:tx>
            <c:strRef>
              <c:f>'GRAF. EJECUCIÓN INGRESOS'!$C$155</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INGRESOS'!$D$154:$O$154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INGRESOS'!$D$155:$O$155</c:f>
              <c:numCache>
                <c:formatCode>#,##0;[Red]#,##0</c:formatCode>
                <c:ptCount val="12"/>
                <c:pt idx="0">
                  <c:v>12205.52925</c:v>
                </c:pt>
                <c:pt idx="1">
                  <c:v>24411.058499999999</c:v>
                </c:pt>
                <c:pt idx="2">
                  <c:v>36616.587749999999</c:v>
                </c:pt>
                <c:pt idx="3">
                  <c:v>48822.116999999998</c:v>
                </c:pt>
                <c:pt idx="4">
                  <c:v>61027.646249999998</c:v>
                </c:pt>
                <c:pt idx="5">
                  <c:v>73233.175499999998</c:v>
                </c:pt>
                <c:pt idx="6">
                  <c:v>85438.704750000004</c:v>
                </c:pt>
                <c:pt idx="7">
                  <c:v>97644.233999999997</c:v>
                </c:pt>
                <c:pt idx="8">
                  <c:v>109849.76324999999</c:v>
                </c:pt>
                <c:pt idx="9">
                  <c:v>122055.29249999998</c:v>
                </c:pt>
                <c:pt idx="10">
                  <c:v>134260.82174999997</c:v>
                </c:pt>
                <c:pt idx="11">
                  <c:v>146466.35099999997</c:v>
                </c:pt>
              </c:numCache>
            </c:numRef>
          </c:val>
          <c:smooth val="0"/>
          <c:extLst xmlns:c16r2="http://schemas.microsoft.com/office/drawing/2015/06/chart">
            <c:ext xmlns:c16="http://schemas.microsoft.com/office/drawing/2014/chart" uri="{C3380CC4-5D6E-409C-BE32-E72D297353CC}">
              <c16:uniqueId val="{00000000-88ED-4E79-A541-E8EB4E041FDD}"/>
            </c:ext>
          </c:extLst>
        </c:ser>
        <c:ser>
          <c:idx val="1"/>
          <c:order val="1"/>
          <c:tx>
            <c:strRef>
              <c:f>'GRAF. EJECUCIÓN INGRESOS'!$C$156</c:f>
              <c:strCache>
                <c:ptCount val="1"/>
                <c:pt idx="0">
                  <c:v>RECONOCIMIENTO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INGRESOS'!$D$154:$O$154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INGRESOS'!$D$156:$O$156</c:f>
              <c:numCache>
                <c:formatCode>"$"\ #,##0;[Red]"$"\ \-#,##0</c:formatCode>
                <c:ptCount val="12"/>
                <c:pt idx="0">
                  <c:v>0</c:v>
                </c:pt>
                <c:pt idx="1">
                  <c:v>10000</c:v>
                </c:pt>
                <c:pt idx="2">
                  <c:v>10968.037</c:v>
                </c:pt>
                <c:pt idx="3">
                  <c:v>17893.037</c:v>
                </c:pt>
                <c:pt idx="4">
                  <c:v>41068.182000000001</c:v>
                </c:pt>
                <c:pt idx="5">
                  <c:v>65467.661</c:v>
                </c:pt>
                <c:pt idx="6">
                  <c:v>75135.510999999999</c:v>
                </c:pt>
                <c:pt idx="7">
                  <c:v>85175.12</c:v>
                </c:pt>
                <c:pt idx="8">
                  <c:v>97342.171000000002</c:v>
                </c:pt>
                <c:pt idx="9">
                  <c:v>106021.37</c:v>
                </c:pt>
                <c:pt idx="10">
                  <c:v>116126.37</c:v>
                </c:pt>
                <c:pt idx="11">
                  <c:v>394409.03499999997</c:v>
                </c:pt>
              </c:numCache>
            </c:numRef>
          </c:val>
          <c:smooth val="0"/>
          <c:extLst xmlns:c16r2="http://schemas.microsoft.com/office/drawing/2015/06/chart">
            <c:ext xmlns:c16="http://schemas.microsoft.com/office/drawing/2014/chart" uri="{C3380CC4-5D6E-409C-BE32-E72D297353CC}">
              <c16:uniqueId val="{00000001-88ED-4E79-A541-E8EB4E041FDD}"/>
            </c:ext>
          </c:extLst>
        </c:ser>
        <c:dLbls>
          <c:showLegendKey val="0"/>
          <c:showVal val="0"/>
          <c:showCatName val="0"/>
          <c:showSerName val="0"/>
          <c:showPercent val="0"/>
          <c:showBubbleSize val="0"/>
        </c:dLbls>
        <c:marker val="1"/>
        <c:smooth val="0"/>
        <c:axId val="44479616"/>
        <c:axId val="44481536"/>
      </c:lineChart>
      <c:catAx>
        <c:axId val="44479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44481536"/>
        <c:crosses val="autoZero"/>
        <c:auto val="1"/>
        <c:lblAlgn val="ctr"/>
        <c:lblOffset val="100"/>
        <c:tickLblSkip val="1"/>
        <c:tickMarkSkip val="1"/>
        <c:noMultiLvlLbl val="0"/>
      </c:catAx>
      <c:valAx>
        <c:axId val="4448153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771619382718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44479616"/>
        <c:crosses val="autoZero"/>
        <c:crossBetween val="between"/>
      </c:valAx>
      <c:spPr>
        <a:solidFill>
          <a:srgbClr val="C0C0C0"/>
        </a:solidFill>
        <a:ln w="12700">
          <a:solidFill>
            <a:srgbClr val="808080"/>
          </a:solidFill>
          <a:prstDash val="solid"/>
        </a:ln>
      </c:spPr>
    </c:plotArea>
    <c:legend>
      <c:legendPos val="r"/>
      <c:layout>
        <c:manualLayout>
          <c:xMode val="edge"/>
          <c:yMode val="edge"/>
          <c:x val="0.15943612254541933"/>
          <c:y val="0.90370577751855086"/>
          <c:w val="0.76464253790402004"/>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89" r="0.75000000000000189" t="1" header="0" footer="0"/>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PROYECTO ESCUELA SALUDABLE</a:t>
            </a:r>
          </a:p>
        </c:rich>
      </c:tx>
      <c:layout>
        <c:manualLayout>
          <c:xMode val="edge"/>
          <c:yMode val="edge"/>
          <c:x val="0.29228279586070849"/>
          <c:y val="8.4773662551440324E-2"/>
        </c:manualLayout>
      </c:layout>
      <c:overlay val="0"/>
      <c:spPr>
        <a:noFill/>
        <a:ln w="25400">
          <a:noFill/>
        </a:ln>
      </c:spPr>
    </c:title>
    <c:autoTitleDeleted val="0"/>
    <c:plotArea>
      <c:layout>
        <c:manualLayout>
          <c:layoutTarget val="inner"/>
          <c:xMode val="edge"/>
          <c:yMode val="edge"/>
          <c:x val="0.1252655226429002"/>
          <c:y val="0.22469189981650226"/>
          <c:w val="0.87367394182293912"/>
          <c:h val="0.54074204461334063"/>
        </c:manualLayout>
      </c:layout>
      <c:lineChart>
        <c:grouping val="standard"/>
        <c:varyColors val="0"/>
        <c:ser>
          <c:idx val="0"/>
          <c:order val="0"/>
          <c:tx>
            <c:strRef>
              <c:f>'GRAF. EJECUCIÓN GASTOS'!$C$698</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GASTOS'!$D$697:$O$697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GASTOS'!$D$698:$O$698</c:f>
              <c:numCache>
                <c:formatCode>"$"\ #,##0;[Red]"$"\ \-#,##0</c:formatCode>
                <c:ptCount val="12"/>
              </c:numCache>
            </c:numRef>
          </c:val>
          <c:smooth val="0"/>
          <c:extLst xmlns:c16r2="http://schemas.microsoft.com/office/drawing/2015/06/chart">
            <c:ext xmlns:c16="http://schemas.microsoft.com/office/drawing/2014/chart" uri="{C3380CC4-5D6E-409C-BE32-E72D297353CC}">
              <c16:uniqueId val="{00000000-BF93-49C7-A20E-CA61B06174B3}"/>
            </c:ext>
          </c:extLst>
        </c:ser>
        <c:ser>
          <c:idx val="1"/>
          <c:order val="1"/>
          <c:tx>
            <c:strRef>
              <c:f>'GRAF. EJECUCIÓN GASTOS'!$C$699</c:f>
              <c:strCache>
                <c:ptCount val="1"/>
                <c:pt idx="0">
                  <c:v>COMPROMISO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GASTOS'!$D$697:$O$697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GASTOS'!$D$699:$O$699</c:f>
              <c:numCache>
                <c:formatCode>"$"\ #,##0;[Red]"$"\ \-#,##0</c:formatCode>
                <c:ptCount val="12"/>
              </c:numCache>
            </c:numRef>
          </c:val>
          <c:smooth val="0"/>
          <c:extLst xmlns:c16r2="http://schemas.microsoft.com/office/drawing/2015/06/chart">
            <c:ext xmlns:c16="http://schemas.microsoft.com/office/drawing/2014/chart" uri="{C3380CC4-5D6E-409C-BE32-E72D297353CC}">
              <c16:uniqueId val="{00000001-BF93-49C7-A20E-CA61B06174B3}"/>
            </c:ext>
          </c:extLst>
        </c:ser>
        <c:dLbls>
          <c:showLegendKey val="0"/>
          <c:showVal val="0"/>
          <c:showCatName val="0"/>
          <c:showSerName val="0"/>
          <c:showPercent val="0"/>
          <c:showBubbleSize val="0"/>
        </c:dLbls>
        <c:marker val="1"/>
        <c:smooth val="0"/>
        <c:axId val="119687424"/>
        <c:axId val="119689600"/>
      </c:lineChart>
      <c:catAx>
        <c:axId val="11968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9689600"/>
        <c:crosses val="autoZero"/>
        <c:auto val="1"/>
        <c:lblAlgn val="ctr"/>
        <c:lblOffset val="100"/>
        <c:tickLblSkip val="1"/>
        <c:tickMarkSkip val="1"/>
        <c:noMultiLvlLbl val="0"/>
      </c:catAx>
      <c:valAx>
        <c:axId val="1196896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777861366049E-3"/>
              <c:y val="0.3061736171867405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9687424"/>
        <c:crosses val="autoZero"/>
        <c:crossBetween val="between"/>
      </c:valAx>
      <c:spPr>
        <a:solidFill>
          <a:srgbClr val="C0C0C0"/>
        </a:solidFill>
        <a:ln w="12700">
          <a:solidFill>
            <a:srgbClr val="808080"/>
          </a:solidFill>
          <a:prstDash val="solid"/>
        </a:ln>
      </c:spPr>
    </c:plotArea>
    <c:legend>
      <c:legendPos val="r"/>
      <c:layout>
        <c:manualLayout>
          <c:xMode val="edge"/>
          <c:yMode val="edge"/>
          <c:x val="9.5541401273885346E-3"/>
          <c:y val="0.88642182690126692"/>
          <c:w val="0.77707084385152481"/>
          <c:h val="6.9136061695991735E-2"/>
        </c:manualLayout>
      </c:layout>
      <c:overlay val="0"/>
      <c:spPr>
        <a:solidFill>
          <a:srgbClr val="FFFFFF"/>
        </a:solidFill>
        <a:ln w="3175">
          <a:solidFill>
            <a:srgbClr val="000000"/>
          </a:solidFill>
          <a:prstDash val="solid"/>
        </a:ln>
      </c:spPr>
      <c:txPr>
        <a:bodyPr/>
        <a:lstStyle/>
        <a:p>
          <a:pPr>
            <a:defRPr sz="385"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233" r="0.75000000000000233" t="1" header="0" footer="0"/>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PAGOS GASTOS TOTALES</a:t>
            </a:r>
          </a:p>
        </c:rich>
      </c:tx>
      <c:layout>
        <c:manualLayout>
          <c:xMode val="edge"/>
          <c:yMode val="edge"/>
          <c:x val="0.38768547681539806"/>
          <c:y val="3.2099109620866768E-2"/>
        </c:manualLayout>
      </c:layout>
      <c:overlay val="0"/>
      <c:spPr>
        <a:noFill/>
        <a:ln w="25400">
          <a:noFill/>
        </a:ln>
      </c:spPr>
    </c:title>
    <c:autoTitleDeleted val="0"/>
    <c:plotArea>
      <c:layout>
        <c:manualLayout>
          <c:layoutTarget val="inner"/>
          <c:xMode val="edge"/>
          <c:yMode val="edge"/>
          <c:x val="0.12916679806192841"/>
          <c:y val="0.26076585484946785"/>
          <c:w val="0.86354254510756923"/>
          <c:h val="0.5311010988677235"/>
        </c:manualLayout>
      </c:layout>
      <c:lineChart>
        <c:grouping val="standard"/>
        <c:varyColors val="0"/>
        <c:ser>
          <c:idx val="0"/>
          <c:order val="0"/>
          <c:tx>
            <c:strRef>
              <c:f>'GRAF. PAGOS'!$C$31</c:f>
              <c:strCache>
                <c:ptCount val="1"/>
                <c:pt idx="0">
                  <c:v>META (OBLIGACIONES)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PAGOS'!$D$30:$O$30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PAGOS'!$D$31:$O$31</c:f>
              <c:numCache>
                <c:formatCode>"$"\ #,##0;[Red]"$"\ \-#,##0</c:formatCode>
                <c:ptCount val="12"/>
                <c:pt idx="0">
                  <c:v>1082340.8589999999</c:v>
                </c:pt>
                <c:pt idx="1">
                  <c:v>1646979.88</c:v>
                </c:pt>
                <c:pt idx="2">
                  <c:v>2140527.8110000002</c:v>
                </c:pt>
                <c:pt idx="3">
                  <c:v>2688093.1359999999</c:v>
                </c:pt>
                <c:pt idx="4">
                  <c:v>3159153.4959999998</c:v>
                </c:pt>
                <c:pt idx="5">
                  <c:v>3626028.96</c:v>
                </c:pt>
                <c:pt idx="6">
                  <c:v>4296462.0319999997</c:v>
                </c:pt>
                <c:pt idx="7">
                  <c:v>4757887.216</c:v>
                </c:pt>
                <c:pt idx="8">
                  <c:v>5227938.5029999996</c:v>
                </c:pt>
                <c:pt idx="9">
                  <c:v>5710660.5619999999</c:v>
                </c:pt>
                <c:pt idx="10">
                  <c:v>6195145.9029999999</c:v>
                </c:pt>
                <c:pt idx="11">
                  <c:v>7149742.909</c:v>
                </c:pt>
              </c:numCache>
            </c:numRef>
          </c:val>
          <c:smooth val="0"/>
          <c:extLst xmlns:c16r2="http://schemas.microsoft.com/office/drawing/2015/06/chart">
            <c:ext xmlns:c16="http://schemas.microsoft.com/office/drawing/2014/chart" uri="{C3380CC4-5D6E-409C-BE32-E72D297353CC}">
              <c16:uniqueId val="{00000000-D729-4A96-AB9E-6BD32D3D274F}"/>
            </c:ext>
          </c:extLst>
        </c:ser>
        <c:ser>
          <c:idx val="1"/>
          <c:order val="1"/>
          <c:tx>
            <c:strRef>
              <c:f>'GRAF. PAGOS'!$C$32</c:f>
              <c:strCache>
                <c:ptCount val="1"/>
                <c:pt idx="0">
                  <c:v>PAGOS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PAGOS'!$D$30:$O$30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PAGOS'!$D$32:$O$32</c:f>
              <c:numCache>
                <c:formatCode>"$"\ #,##0;[Red]"$"\ \-#,##0</c:formatCode>
                <c:ptCount val="12"/>
                <c:pt idx="0">
                  <c:v>354820.04499999998</c:v>
                </c:pt>
                <c:pt idx="1">
                  <c:v>973014.28</c:v>
                </c:pt>
                <c:pt idx="2">
                  <c:v>1574300.22</c:v>
                </c:pt>
                <c:pt idx="3">
                  <c:v>2004701.236</c:v>
                </c:pt>
                <c:pt idx="4">
                  <c:v>2511877.159</c:v>
                </c:pt>
                <c:pt idx="5">
                  <c:v>3008703.45</c:v>
                </c:pt>
                <c:pt idx="6">
                  <c:v>3574462.1690000002</c:v>
                </c:pt>
                <c:pt idx="7">
                  <c:v>4062951.8190000001</c:v>
                </c:pt>
                <c:pt idx="8">
                  <c:v>4538272.602</c:v>
                </c:pt>
                <c:pt idx="9">
                  <c:v>5067595.2970000003</c:v>
                </c:pt>
                <c:pt idx="10">
                  <c:v>5580154.0049999999</c:v>
                </c:pt>
                <c:pt idx="11">
                  <c:v>6263969.7690000003</c:v>
                </c:pt>
              </c:numCache>
            </c:numRef>
          </c:val>
          <c:smooth val="0"/>
          <c:extLst xmlns:c16r2="http://schemas.microsoft.com/office/drawing/2015/06/chart">
            <c:ext xmlns:c16="http://schemas.microsoft.com/office/drawing/2014/chart" uri="{C3380CC4-5D6E-409C-BE32-E72D297353CC}">
              <c16:uniqueId val="{00000001-D729-4A96-AB9E-6BD32D3D274F}"/>
            </c:ext>
          </c:extLst>
        </c:ser>
        <c:dLbls>
          <c:showLegendKey val="0"/>
          <c:showVal val="0"/>
          <c:showCatName val="0"/>
          <c:showSerName val="0"/>
          <c:showPercent val="0"/>
          <c:showBubbleSize val="0"/>
        </c:dLbls>
        <c:marker val="1"/>
        <c:smooth val="0"/>
        <c:axId val="117041792"/>
        <c:axId val="119710464"/>
      </c:lineChart>
      <c:catAx>
        <c:axId val="117041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9710464"/>
        <c:crosses val="autoZero"/>
        <c:auto val="1"/>
        <c:lblAlgn val="ctr"/>
        <c:lblOffset val="100"/>
        <c:tickLblSkip val="1"/>
        <c:tickMarkSkip val="1"/>
        <c:noMultiLvlLbl val="0"/>
      </c:catAx>
      <c:valAx>
        <c:axId val="11971046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248468941385E-3"/>
              <c:y val="0.34321063933993895"/>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7041792"/>
        <c:crosses val="autoZero"/>
        <c:crossBetween val="between"/>
      </c:valAx>
      <c:spPr>
        <a:solidFill>
          <a:srgbClr val="C0C0C0"/>
        </a:solidFill>
        <a:ln w="12700">
          <a:solidFill>
            <a:srgbClr val="808080"/>
          </a:solidFill>
          <a:prstDash val="solid"/>
        </a:ln>
      </c:spPr>
    </c:plotArea>
    <c:legend>
      <c:legendPos val="r"/>
      <c:layout>
        <c:manualLayout>
          <c:xMode val="edge"/>
          <c:yMode val="edge"/>
          <c:x val="0.173958552055993"/>
          <c:y val="0.90909191375001563"/>
          <c:w val="0.77500076552930874"/>
          <c:h val="6.6985645933014371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PAGOS GASTOS DE PERSONAL</a:t>
            </a:r>
          </a:p>
        </c:rich>
      </c:tx>
      <c:layout>
        <c:manualLayout>
          <c:xMode val="edge"/>
          <c:yMode val="edge"/>
          <c:x val="0.35803900683070183"/>
          <c:y val="3.2098607927173659E-2"/>
        </c:manualLayout>
      </c:layout>
      <c:overlay val="0"/>
      <c:spPr>
        <a:noFill/>
        <a:ln w="25400">
          <a:noFill/>
        </a:ln>
      </c:spPr>
    </c:title>
    <c:autoTitleDeleted val="0"/>
    <c:plotArea>
      <c:layout>
        <c:manualLayout>
          <c:layoutTarget val="inner"/>
          <c:xMode val="edge"/>
          <c:yMode val="edge"/>
          <c:x val="0.117585907819973"/>
          <c:y val="0.189873417721519"/>
          <c:w val="0.87513051749201165"/>
          <c:h val="0.607594936708861"/>
        </c:manualLayout>
      </c:layout>
      <c:lineChart>
        <c:grouping val="standard"/>
        <c:varyColors val="0"/>
        <c:ser>
          <c:idx val="0"/>
          <c:order val="0"/>
          <c:tx>
            <c:strRef>
              <c:f>'GRAF. PAGOS'!$C$62</c:f>
              <c:strCache>
                <c:ptCount val="1"/>
                <c:pt idx="0">
                  <c:v>META (OBLIGACIONES)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PAGOS'!$D$61:$O$61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PAGOS'!$D$62:$O$62</c:f>
              <c:numCache>
                <c:formatCode>"$"\ #,##0;[Red]"$"\ \-#,##0</c:formatCode>
                <c:ptCount val="12"/>
                <c:pt idx="0">
                  <c:v>433627.46</c:v>
                </c:pt>
                <c:pt idx="1">
                  <c:v>793263.9</c:v>
                </c:pt>
                <c:pt idx="2">
                  <c:v>1039856.855</c:v>
                </c:pt>
                <c:pt idx="3">
                  <c:v>1281581.5819999999</c:v>
                </c:pt>
                <c:pt idx="4">
                  <c:v>1536590.3540000001</c:v>
                </c:pt>
                <c:pt idx="5">
                  <c:v>1788863.2</c:v>
                </c:pt>
                <c:pt idx="6">
                  <c:v>2166756.0699999998</c:v>
                </c:pt>
                <c:pt idx="7">
                  <c:v>2415390.1140000001</c:v>
                </c:pt>
                <c:pt idx="8">
                  <c:v>2652414.446</c:v>
                </c:pt>
                <c:pt idx="9">
                  <c:v>2893395.0019999999</c:v>
                </c:pt>
                <c:pt idx="10">
                  <c:v>3097504.95</c:v>
                </c:pt>
                <c:pt idx="11">
                  <c:v>3723262.699</c:v>
                </c:pt>
              </c:numCache>
            </c:numRef>
          </c:val>
          <c:smooth val="0"/>
          <c:extLst xmlns:c16r2="http://schemas.microsoft.com/office/drawing/2015/06/chart">
            <c:ext xmlns:c16="http://schemas.microsoft.com/office/drawing/2014/chart" uri="{C3380CC4-5D6E-409C-BE32-E72D297353CC}">
              <c16:uniqueId val="{00000000-FF9D-4B5D-B627-205AF2DA9048}"/>
            </c:ext>
          </c:extLst>
        </c:ser>
        <c:ser>
          <c:idx val="1"/>
          <c:order val="1"/>
          <c:tx>
            <c:strRef>
              <c:f>'GRAF. PAGOS'!$C$63</c:f>
              <c:strCache>
                <c:ptCount val="1"/>
                <c:pt idx="0">
                  <c:v>PAGOS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PAGOS'!$D$61:$O$61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PAGOS'!$D$63:$O$63</c:f>
              <c:numCache>
                <c:formatCode>"$"\ #,##0;[Red]"$"\ \-#,##0</c:formatCode>
                <c:ptCount val="12"/>
                <c:pt idx="0">
                  <c:v>214993.04699999999</c:v>
                </c:pt>
                <c:pt idx="1">
                  <c:v>599658.80700000003</c:v>
                </c:pt>
                <c:pt idx="2">
                  <c:v>927599.90599999996</c:v>
                </c:pt>
                <c:pt idx="3">
                  <c:v>1082130.662</c:v>
                </c:pt>
                <c:pt idx="4">
                  <c:v>1338861.787</c:v>
                </c:pt>
                <c:pt idx="5">
                  <c:v>1619313.6610000001</c:v>
                </c:pt>
                <c:pt idx="6">
                  <c:v>1864593.0209999999</c:v>
                </c:pt>
                <c:pt idx="7">
                  <c:v>2131721.2689999999</c:v>
                </c:pt>
                <c:pt idx="8">
                  <c:v>2376511.8130000001</c:v>
                </c:pt>
                <c:pt idx="9">
                  <c:v>2644011.625</c:v>
                </c:pt>
                <c:pt idx="10">
                  <c:v>2935171.327</c:v>
                </c:pt>
                <c:pt idx="11">
                  <c:v>3257828.7609999999</c:v>
                </c:pt>
              </c:numCache>
            </c:numRef>
          </c:val>
          <c:smooth val="0"/>
          <c:extLst xmlns:c16r2="http://schemas.microsoft.com/office/drawing/2015/06/chart">
            <c:ext xmlns:c16="http://schemas.microsoft.com/office/drawing/2014/chart" uri="{C3380CC4-5D6E-409C-BE32-E72D297353CC}">
              <c16:uniqueId val="{00000001-FF9D-4B5D-B627-205AF2DA9048}"/>
            </c:ext>
          </c:extLst>
        </c:ser>
        <c:dLbls>
          <c:showLegendKey val="0"/>
          <c:showVal val="0"/>
          <c:showCatName val="0"/>
          <c:showSerName val="0"/>
          <c:showPercent val="0"/>
          <c:showBubbleSize val="0"/>
        </c:dLbls>
        <c:marker val="1"/>
        <c:smooth val="0"/>
        <c:axId val="119752960"/>
        <c:axId val="119763328"/>
      </c:lineChart>
      <c:catAx>
        <c:axId val="119752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9763328"/>
        <c:crosses val="autoZero"/>
        <c:auto val="1"/>
        <c:lblAlgn val="ctr"/>
        <c:lblOffset val="100"/>
        <c:tickLblSkip val="1"/>
        <c:tickMarkSkip val="1"/>
        <c:noMultiLvlLbl val="0"/>
      </c:catAx>
      <c:valAx>
        <c:axId val="11976332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1916174369978E-3"/>
              <c:y val="0.30864281205355659"/>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9752960"/>
        <c:crosses val="autoZero"/>
        <c:crossBetween val="between"/>
      </c:valAx>
      <c:spPr>
        <a:solidFill>
          <a:srgbClr val="C0C0C0"/>
        </a:solidFill>
        <a:ln w="12700">
          <a:solidFill>
            <a:srgbClr val="808080"/>
          </a:solidFill>
          <a:prstDash val="solid"/>
        </a:ln>
      </c:spPr>
    </c:plotArea>
    <c:legend>
      <c:legendPos val="r"/>
      <c:layout>
        <c:manualLayout>
          <c:xMode val="edge"/>
          <c:yMode val="edge"/>
          <c:x val="0.16961509363878943"/>
          <c:y val="0.90126582278481016"/>
          <c:w val="0.778356316282525"/>
          <c:h val="7.0886075949367133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PAGOS COMPRA DE MATERIALES</a:t>
            </a:r>
          </a:p>
        </c:rich>
      </c:tx>
      <c:layout>
        <c:manualLayout>
          <c:xMode val="edge"/>
          <c:yMode val="edge"/>
          <c:x val="0.38730030621172357"/>
          <c:y val="5.5143773694954795E-2"/>
        </c:manualLayout>
      </c:layout>
      <c:overlay val="0"/>
      <c:spPr>
        <a:noFill/>
        <a:ln w="25400">
          <a:noFill/>
        </a:ln>
      </c:spPr>
    </c:title>
    <c:autoTitleDeleted val="0"/>
    <c:plotArea>
      <c:layout>
        <c:manualLayout>
          <c:layoutTarget val="inner"/>
          <c:xMode val="edge"/>
          <c:yMode val="edge"/>
          <c:x val="0.10520844035689329"/>
          <c:y val="0.19506219874179875"/>
          <c:w val="0.89375090917043987"/>
          <c:h val="0.60493973027519876"/>
        </c:manualLayout>
      </c:layout>
      <c:lineChart>
        <c:grouping val="standard"/>
        <c:varyColors val="0"/>
        <c:ser>
          <c:idx val="0"/>
          <c:order val="0"/>
          <c:tx>
            <c:strRef>
              <c:f>'GRAF. PAGOS'!$C$93</c:f>
              <c:strCache>
                <c:ptCount val="1"/>
                <c:pt idx="0">
                  <c:v>META (OBLIGACIONES)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PAGOS'!$D$92:$O$92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PAGOS'!$D$93:$O$93</c:f>
              <c:numCache>
                <c:formatCode>"$"\ #,##0;[Red]"$"\ \-#,##0</c:formatCode>
                <c:ptCount val="12"/>
                <c:pt idx="0">
                  <c:v>867.25800000000004</c:v>
                </c:pt>
                <c:pt idx="1">
                  <c:v>2541.9450000000002</c:v>
                </c:pt>
                <c:pt idx="2">
                  <c:v>3388.8939999999998</c:v>
                </c:pt>
                <c:pt idx="3">
                  <c:v>3602.7919999999999</c:v>
                </c:pt>
                <c:pt idx="4">
                  <c:v>3856.2620000000002</c:v>
                </c:pt>
                <c:pt idx="5">
                  <c:v>3879.7620000000002</c:v>
                </c:pt>
                <c:pt idx="6">
                  <c:v>3879.7620000000002</c:v>
                </c:pt>
                <c:pt idx="7">
                  <c:v>3956.761</c:v>
                </c:pt>
                <c:pt idx="8">
                  <c:v>3956.761</c:v>
                </c:pt>
                <c:pt idx="9">
                  <c:v>9449.4719999999998</c:v>
                </c:pt>
                <c:pt idx="10">
                  <c:v>12391.014999999999</c:v>
                </c:pt>
                <c:pt idx="11">
                  <c:v>12391.014999999999</c:v>
                </c:pt>
              </c:numCache>
            </c:numRef>
          </c:val>
          <c:smooth val="0"/>
          <c:extLst xmlns:c16r2="http://schemas.microsoft.com/office/drawing/2015/06/chart">
            <c:ext xmlns:c16="http://schemas.microsoft.com/office/drawing/2014/chart" uri="{C3380CC4-5D6E-409C-BE32-E72D297353CC}">
              <c16:uniqueId val="{00000000-3896-41DE-8BA9-74E691655BAA}"/>
            </c:ext>
          </c:extLst>
        </c:ser>
        <c:ser>
          <c:idx val="1"/>
          <c:order val="1"/>
          <c:tx>
            <c:strRef>
              <c:f>'GRAF. PAGOS'!$C$94</c:f>
              <c:strCache>
                <c:ptCount val="1"/>
                <c:pt idx="0">
                  <c:v>PAGOS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PAGOS'!$D$92:$O$92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PAGOS'!$D$94:$O$94</c:f>
              <c:numCache>
                <c:formatCode>"$"\ #,##0;[Red]"$"\ \-#,##0</c:formatCode>
                <c:ptCount val="12"/>
                <c:pt idx="0">
                  <c:v>1030.308</c:v>
                </c:pt>
                <c:pt idx="1">
                  <c:v>1885.308</c:v>
                </c:pt>
                <c:pt idx="2">
                  <c:v>1981.308</c:v>
                </c:pt>
                <c:pt idx="3">
                  <c:v>8128.866</c:v>
                </c:pt>
                <c:pt idx="4">
                  <c:v>14370.75</c:v>
                </c:pt>
                <c:pt idx="5">
                  <c:v>14413.35</c:v>
                </c:pt>
                <c:pt idx="6">
                  <c:v>20729.694</c:v>
                </c:pt>
                <c:pt idx="7">
                  <c:v>27205.503000000001</c:v>
                </c:pt>
                <c:pt idx="8">
                  <c:v>32518.581999999999</c:v>
                </c:pt>
                <c:pt idx="9">
                  <c:v>35567.019999999997</c:v>
                </c:pt>
                <c:pt idx="10">
                  <c:v>35753.408000000003</c:v>
                </c:pt>
                <c:pt idx="11">
                  <c:v>38015.572</c:v>
                </c:pt>
              </c:numCache>
            </c:numRef>
          </c:val>
          <c:smooth val="0"/>
          <c:extLst xmlns:c16r2="http://schemas.microsoft.com/office/drawing/2015/06/chart">
            <c:ext xmlns:c16="http://schemas.microsoft.com/office/drawing/2014/chart" uri="{C3380CC4-5D6E-409C-BE32-E72D297353CC}">
              <c16:uniqueId val="{00000001-3896-41DE-8BA9-74E691655BAA}"/>
            </c:ext>
          </c:extLst>
        </c:ser>
        <c:dLbls>
          <c:showLegendKey val="0"/>
          <c:showVal val="0"/>
          <c:showCatName val="0"/>
          <c:showSerName val="0"/>
          <c:showPercent val="0"/>
          <c:showBubbleSize val="0"/>
        </c:dLbls>
        <c:marker val="1"/>
        <c:smooth val="0"/>
        <c:axId val="119789440"/>
        <c:axId val="117071872"/>
      </c:lineChart>
      <c:catAx>
        <c:axId val="119789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7071872"/>
        <c:crosses val="autoZero"/>
        <c:auto val="1"/>
        <c:lblAlgn val="ctr"/>
        <c:lblOffset val="100"/>
        <c:tickLblSkip val="1"/>
        <c:tickMarkSkip val="1"/>
        <c:noMultiLvlLbl val="0"/>
      </c:catAx>
      <c:valAx>
        <c:axId val="1170718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248468941385E-3"/>
              <c:y val="0.3086427529892096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9789440"/>
        <c:crosses val="autoZero"/>
        <c:crossBetween val="between"/>
      </c:valAx>
      <c:spPr>
        <a:solidFill>
          <a:srgbClr val="C0C0C0"/>
        </a:solidFill>
        <a:ln w="12700">
          <a:solidFill>
            <a:srgbClr val="808080"/>
          </a:solidFill>
          <a:prstDash val="solid"/>
        </a:ln>
      </c:spPr>
    </c:plotArea>
    <c:legend>
      <c:legendPos val="r"/>
      <c:layout>
        <c:manualLayout>
          <c:xMode val="edge"/>
          <c:yMode val="edge"/>
          <c:x val="0.16562521872265965"/>
          <c:y val="0.89136009850620512"/>
          <c:w val="0.77500076552930874"/>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PAGOS ADQUISICIÓN DE SERVICIOS</a:t>
            </a:r>
          </a:p>
        </c:rich>
      </c:tx>
      <c:layout>
        <c:manualLayout>
          <c:xMode val="edge"/>
          <c:yMode val="edge"/>
          <c:x val="0.34554320896803786"/>
          <c:y val="4.8559670781893001E-2"/>
        </c:manualLayout>
      </c:layout>
      <c:overlay val="0"/>
      <c:spPr>
        <a:noFill/>
        <a:ln w="25400">
          <a:noFill/>
        </a:ln>
      </c:spPr>
    </c:title>
    <c:autoTitleDeleted val="0"/>
    <c:plotArea>
      <c:layout>
        <c:manualLayout>
          <c:layoutTarget val="inner"/>
          <c:xMode val="edge"/>
          <c:yMode val="edge"/>
          <c:x val="0.13291809948372957"/>
          <c:y val="0.19506219874179875"/>
          <c:w val="0.861890801339809"/>
          <c:h val="0.60493973027519876"/>
        </c:manualLayout>
      </c:layout>
      <c:lineChart>
        <c:grouping val="standard"/>
        <c:varyColors val="0"/>
        <c:ser>
          <c:idx val="0"/>
          <c:order val="0"/>
          <c:tx>
            <c:strRef>
              <c:f>'GRAF. PAGOS'!$C$155</c:f>
              <c:strCache>
                <c:ptCount val="1"/>
                <c:pt idx="0">
                  <c:v>META (OBLIGACIONES)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PAGOS'!$D$154:$O$154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PAGOS'!$D$155:$O$155</c:f>
              <c:numCache>
                <c:formatCode>"$"\ #,##0;[Red]"$"\ \-#,##0</c:formatCode>
                <c:ptCount val="12"/>
                <c:pt idx="0">
                  <c:v>89659.092000000004</c:v>
                </c:pt>
                <c:pt idx="1">
                  <c:v>115624.673</c:v>
                </c:pt>
                <c:pt idx="2">
                  <c:v>150480.921</c:v>
                </c:pt>
                <c:pt idx="3">
                  <c:v>183002.81599999999</c:v>
                </c:pt>
                <c:pt idx="4">
                  <c:v>231580.77299999999</c:v>
                </c:pt>
                <c:pt idx="5">
                  <c:v>253093.90400000001</c:v>
                </c:pt>
                <c:pt idx="6">
                  <c:v>296413.97399999999</c:v>
                </c:pt>
                <c:pt idx="7">
                  <c:v>319421.25699999998</c:v>
                </c:pt>
                <c:pt idx="8">
                  <c:v>357922.66100000002</c:v>
                </c:pt>
                <c:pt idx="9">
                  <c:v>427243.64399999997</c:v>
                </c:pt>
                <c:pt idx="10">
                  <c:v>448187.12099999998</c:v>
                </c:pt>
                <c:pt idx="11">
                  <c:v>469775.20600000001</c:v>
                </c:pt>
              </c:numCache>
            </c:numRef>
          </c:val>
          <c:smooth val="0"/>
          <c:extLst xmlns:c16r2="http://schemas.microsoft.com/office/drawing/2015/06/chart">
            <c:ext xmlns:c16="http://schemas.microsoft.com/office/drawing/2014/chart" uri="{C3380CC4-5D6E-409C-BE32-E72D297353CC}">
              <c16:uniqueId val="{00000000-9B53-460B-A292-3C852C0712F1}"/>
            </c:ext>
          </c:extLst>
        </c:ser>
        <c:ser>
          <c:idx val="1"/>
          <c:order val="1"/>
          <c:tx>
            <c:strRef>
              <c:f>'GRAF. PAGOS'!$C$156</c:f>
              <c:strCache>
                <c:ptCount val="1"/>
                <c:pt idx="0">
                  <c:v>PAGOS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PAGOS'!$D$154:$O$154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PAGOS'!$D$156:$O$156</c:f>
              <c:numCache>
                <c:formatCode>"$"\ #,##0;[Red]"$"\ \-#,##0</c:formatCode>
                <c:ptCount val="12"/>
                <c:pt idx="0">
                  <c:v>19978.723999999998</c:v>
                </c:pt>
                <c:pt idx="1">
                  <c:v>51689.175000000003</c:v>
                </c:pt>
                <c:pt idx="2">
                  <c:v>89409.008000000002</c:v>
                </c:pt>
                <c:pt idx="3">
                  <c:v>125089.13499999999</c:v>
                </c:pt>
                <c:pt idx="4">
                  <c:v>154753.48300000001</c:v>
                </c:pt>
                <c:pt idx="5">
                  <c:v>190368.334</c:v>
                </c:pt>
                <c:pt idx="6">
                  <c:v>226696.35399999999</c:v>
                </c:pt>
                <c:pt idx="7">
                  <c:v>255245.446</c:v>
                </c:pt>
                <c:pt idx="8">
                  <c:v>299435.62800000003</c:v>
                </c:pt>
                <c:pt idx="9">
                  <c:v>333403.245</c:v>
                </c:pt>
                <c:pt idx="10">
                  <c:v>366676.23499999999</c:v>
                </c:pt>
                <c:pt idx="11">
                  <c:v>386541.79300000001</c:v>
                </c:pt>
              </c:numCache>
            </c:numRef>
          </c:val>
          <c:smooth val="0"/>
          <c:extLst xmlns:c16r2="http://schemas.microsoft.com/office/drawing/2015/06/chart">
            <c:ext xmlns:c16="http://schemas.microsoft.com/office/drawing/2014/chart" uri="{C3380CC4-5D6E-409C-BE32-E72D297353CC}">
              <c16:uniqueId val="{00000001-9B53-460B-A292-3C852C0712F1}"/>
            </c:ext>
          </c:extLst>
        </c:ser>
        <c:dLbls>
          <c:showLegendKey val="0"/>
          <c:showVal val="0"/>
          <c:showCatName val="0"/>
          <c:showSerName val="0"/>
          <c:showPercent val="0"/>
          <c:showBubbleSize val="0"/>
        </c:dLbls>
        <c:marker val="1"/>
        <c:smooth val="0"/>
        <c:axId val="117093888"/>
        <c:axId val="117095808"/>
      </c:lineChart>
      <c:catAx>
        <c:axId val="117093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17095808"/>
        <c:crosses val="autoZero"/>
        <c:auto val="1"/>
        <c:lblAlgn val="ctr"/>
        <c:lblOffset val="100"/>
        <c:tickLblSkip val="1"/>
        <c:tickMarkSkip val="1"/>
        <c:noMultiLvlLbl val="0"/>
      </c:catAx>
      <c:valAx>
        <c:axId val="11709580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3434068405007E-3"/>
              <c:y val="0.3086427529892096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7093888"/>
        <c:crosses val="autoZero"/>
        <c:crossBetween val="between"/>
      </c:valAx>
      <c:spPr>
        <a:solidFill>
          <a:srgbClr val="C0C0C0"/>
        </a:solidFill>
        <a:ln w="12700">
          <a:solidFill>
            <a:srgbClr val="808080"/>
          </a:solidFill>
          <a:prstDash val="solid"/>
        </a:ln>
      </c:spPr>
    </c:plotArea>
    <c:legend>
      <c:legendPos val="r"/>
      <c:layout>
        <c:manualLayout>
          <c:xMode val="edge"/>
          <c:yMode val="edge"/>
          <c:x val="0.17653188990005531"/>
          <c:y val="0.90617491332101996"/>
          <c:w val="0.77777854092226006"/>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PAGOS IMPUESTOS Y MULTAS</a:t>
            </a:r>
          </a:p>
        </c:rich>
      </c:tx>
      <c:layout>
        <c:manualLayout>
          <c:xMode val="edge"/>
          <c:yMode val="edge"/>
          <c:x val="0.36488047102220328"/>
          <c:y val="3.2099024658954665E-2"/>
        </c:manualLayout>
      </c:layout>
      <c:overlay val="0"/>
      <c:spPr>
        <a:noFill/>
        <a:ln w="25400">
          <a:noFill/>
        </a:ln>
      </c:spPr>
    </c:title>
    <c:autoTitleDeleted val="0"/>
    <c:plotArea>
      <c:layout>
        <c:manualLayout>
          <c:layoutTarget val="inner"/>
          <c:xMode val="edge"/>
          <c:yMode val="edge"/>
          <c:x val="8.9397089397089471E-2"/>
          <c:y val="0.19506219874179875"/>
          <c:w val="0.90332640332640335"/>
          <c:h val="0.60493973027519876"/>
        </c:manualLayout>
      </c:layout>
      <c:lineChart>
        <c:grouping val="standard"/>
        <c:varyColors val="0"/>
        <c:ser>
          <c:idx val="0"/>
          <c:order val="0"/>
          <c:tx>
            <c:strRef>
              <c:f>'GRAF. PAGOS'!$C$186</c:f>
              <c:strCache>
                <c:ptCount val="1"/>
                <c:pt idx="0">
                  <c:v>META (OBLIGACIONES)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PAGOS'!$D$185:$O$185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PAGOS'!$D$186:$O$186</c:f>
              <c:numCache>
                <c:formatCode>"$"\ #,##0;[Red]"$"\ \-#,##0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4252-4189-95A3-04206A4AA879}"/>
            </c:ext>
          </c:extLst>
        </c:ser>
        <c:ser>
          <c:idx val="1"/>
          <c:order val="1"/>
          <c:tx>
            <c:strRef>
              <c:f>'GRAF. PAGOS'!$C$187</c:f>
              <c:strCache>
                <c:ptCount val="1"/>
                <c:pt idx="0">
                  <c:v>PAGOS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PAGOS'!$D$185:$O$185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PAGOS'!$D$187:$O$187</c:f>
              <c:numCache>
                <c:formatCode>"$"\ #,##0;[Red]"$"\ \-#,##0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4252-4189-95A3-04206A4AA879}"/>
            </c:ext>
          </c:extLst>
        </c:ser>
        <c:dLbls>
          <c:showLegendKey val="0"/>
          <c:showVal val="0"/>
          <c:showCatName val="0"/>
          <c:showSerName val="0"/>
          <c:showPercent val="0"/>
          <c:showBubbleSize val="0"/>
        </c:dLbls>
        <c:marker val="1"/>
        <c:smooth val="0"/>
        <c:axId val="120222848"/>
        <c:axId val="120224768"/>
      </c:lineChart>
      <c:catAx>
        <c:axId val="120222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20224768"/>
        <c:crosses val="autoZero"/>
        <c:auto val="1"/>
        <c:lblAlgn val="ctr"/>
        <c:lblOffset val="100"/>
        <c:tickLblSkip val="1"/>
        <c:tickMarkSkip val="1"/>
        <c:noMultiLvlLbl val="0"/>
      </c:catAx>
      <c:valAx>
        <c:axId val="12022476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6759103137E-3"/>
              <c:y val="0.3086427529892096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20222848"/>
        <c:crosses val="autoZero"/>
        <c:crossBetween val="between"/>
      </c:valAx>
      <c:spPr>
        <a:solidFill>
          <a:srgbClr val="C0C0C0"/>
        </a:solidFill>
        <a:ln w="12700">
          <a:solidFill>
            <a:srgbClr val="808080"/>
          </a:solidFill>
          <a:prstDash val="solid"/>
        </a:ln>
      </c:spPr>
    </c:plotArea>
    <c:legend>
      <c:legendPos val="r"/>
      <c:layout>
        <c:manualLayout>
          <c:xMode val="edge"/>
          <c:yMode val="edge"/>
          <c:x val="0.15904365904365905"/>
          <c:y val="0.90370577751855086"/>
          <c:w val="0.77338877338877343"/>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PAGOS MANTENIMIENTO HOSPITALARIO</a:t>
            </a:r>
          </a:p>
        </c:rich>
      </c:tx>
      <c:layout>
        <c:manualLayout>
          <c:xMode val="edge"/>
          <c:yMode val="edge"/>
          <c:x val="0.30786773401503792"/>
          <c:y val="3.2099024658954665E-2"/>
        </c:manualLayout>
      </c:layout>
      <c:overlay val="0"/>
      <c:spPr>
        <a:noFill/>
        <a:ln w="25400">
          <a:noFill/>
        </a:ln>
      </c:spPr>
    </c:title>
    <c:autoTitleDeleted val="0"/>
    <c:plotArea>
      <c:layout>
        <c:manualLayout>
          <c:layoutTarget val="inner"/>
          <c:xMode val="edge"/>
          <c:yMode val="edge"/>
          <c:x val="0.11446415805484099"/>
          <c:y val="0.19506219874179875"/>
          <c:w val="0.88033343376723128"/>
          <c:h val="0.60493973027519876"/>
        </c:manualLayout>
      </c:layout>
      <c:lineChart>
        <c:grouping val="standard"/>
        <c:varyColors val="0"/>
        <c:ser>
          <c:idx val="0"/>
          <c:order val="0"/>
          <c:tx>
            <c:strRef>
              <c:f>'GRAF. PAGOS'!$C$217</c:f>
              <c:strCache>
                <c:ptCount val="1"/>
                <c:pt idx="0">
                  <c:v>META (OBLIGACIONES)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PAGOS'!$D$216:$O$216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PAGOS'!$D$217:$O$217</c:f>
              <c:numCache>
                <c:formatCode>"$"\ #,##0;[Red]"$"\ \-#,##0</c:formatCode>
                <c:ptCount val="12"/>
                <c:pt idx="0">
                  <c:v>15180.475</c:v>
                </c:pt>
                <c:pt idx="1">
                  <c:v>51105.54</c:v>
                </c:pt>
                <c:pt idx="2">
                  <c:v>93749.539000000004</c:v>
                </c:pt>
                <c:pt idx="3">
                  <c:v>112357.56200000001</c:v>
                </c:pt>
                <c:pt idx="4">
                  <c:v>152087.76800000001</c:v>
                </c:pt>
                <c:pt idx="5">
                  <c:v>157498.96100000001</c:v>
                </c:pt>
                <c:pt idx="6">
                  <c:v>168487.82500000001</c:v>
                </c:pt>
                <c:pt idx="7">
                  <c:v>181015.52799999999</c:v>
                </c:pt>
                <c:pt idx="8">
                  <c:v>208894.731</c:v>
                </c:pt>
                <c:pt idx="9">
                  <c:v>286259.217</c:v>
                </c:pt>
                <c:pt idx="10">
                  <c:v>299722.18699999998</c:v>
                </c:pt>
                <c:pt idx="11">
                  <c:v>306956.55099999998</c:v>
                </c:pt>
              </c:numCache>
            </c:numRef>
          </c:val>
          <c:smooth val="0"/>
          <c:extLst xmlns:c16r2="http://schemas.microsoft.com/office/drawing/2015/06/chart">
            <c:ext xmlns:c16="http://schemas.microsoft.com/office/drawing/2014/chart" uri="{C3380CC4-5D6E-409C-BE32-E72D297353CC}">
              <c16:uniqueId val="{00000000-5369-42F9-82D8-EF1B3AC82374}"/>
            </c:ext>
          </c:extLst>
        </c:ser>
        <c:ser>
          <c:idx val="1"/>
          <c:order val="1"/>
          <c:tx>
            <c:strRef>
              <c:f>'GRAF. PAGOS'!$C$218</c:f>
              <c:strCache>
                <c:ptCount val="1"/>
                <c:pt idx="0">
                  <c:v>PAGOS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PAGOS'!$D$216:$O$216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PAGOS'!$D$218:$O$218</c:f>
              <c:numCache>
                <c:formatCode>"$"\ #,##0;[Red]"$"\ \-#,##0</c:formatCode>
                <c:ptCount val="12"/>
                <c:pt idx="0">
                  <c:v>1043.2550000000001</c:v>
                </c:pt>
                <c:pt idx="1">
                  <c:v>21363.295999999998</c:v>
                </c:pt>
                <c:pt idx="2">
                  <c:v>44967.006000000001</c:v>
                </c:pt>
                <c:pt idx="3">
                  <c:v>88559.755000000005</c:v>
                </c:pt>
                <c:pt idx="4">
                  <c:v>102805.398</c:v>
                </c:pt>
                <c:pt idx="5">
                  <c:v>111275.057</c:v>
                </c:pt>
                <c:pt idx="6">
                  <c:v>137545.68900000001</c:v>
                </c:pt>
                <c:pt idx="7">
                  <c:v>148333.549</c:v>
                </c:pt>
                <c:pt idx="8">
                  <c:v>179890.35399999999</c:v>
                </c:pt>
                <c:pt idx="9">
                  <c:v>219547.65700000001</c:v>
                </c:pt>
                <c:pt idx="10">
                  <c:v>247970.701</c:v>
                </c:pt>
                <c:pt idx="11">
                  <c:v>252841.43</c:v>
                </c:pt>
              </c:numCache>
            </c:numRef>
          </c:val>
          <c:smooth val="0"/>
          <c:extLst xmlns:c16r2="http://schemas.microsoft.com/office/drawing/2015/06/chart">
            <c:ext xmlns:c16="http://schemas.microsoft.com/office/drawing/2014/chart" uri="{C3380CC4-5D6E-409C-BE32-E72D297353CC}">
              <c16:uniqueId val="{00000001-5369-42F9-82D8-EF1B3AC82374}"/>
            </c:ext>
          </c:extLst>
        </c:ser>
        <c:dLbls>
          <c:showLegendKey val="0"/>
          <c:showVal val="0"/>
          <c:showCatName val="0"/>
          <c:showSerName val="0"/>
          <c:showPercent val="0"/>
          <c:showBubbleSize val="0"/>
        </c:dLbls>
        <c:marker val="1"/>
        <c:smooth val="0"/>
        <c:axId val="120345344"/>
        <c:axId val="120347264"/>
      </c:lineChart>
      <c:catAx>
        <c:axId val="1203453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20347264"/>
        <c:crosses val="autoZero"/>
        <c:auto val="1"/>
        <c:lblAlgn val="ctr"/>
        <c:lblOffset val="100"/>
        <c:tickLblSkip val="1"/>
        <c:tickMarkSkip val="1"/>
        <c:noMultiLvlLbl val="0"/>
      </c:catAx>
      <c:valAx>
        <c:axId val="12034726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1916174369978E-3"/>
              <c:y val="0.3086427529892096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20345344"/>
        <c:crosses val="autoZero"/>
        <c:crossBetween val="between"/>
      </c:valAx>
      <c:spPr>
        <a:solidFill>
          <a:srgbClr val="C0C0C0"/>
        </a:solidFill>
        <a:ln w="12700">
          <a:solidFill>
            <a:srgbClr val="808080"/>
          </a:solidFill>
          <a:prstDash val="solid"/>
        </a:ln>
      </c:spPr>
    </c:plotArea>
    <c:legend>
      <c:legendPos val="r"/>
      <c:layout>
        <c:manualLayout>
          <c:xMode val="edge"/>
          <c:yMode val="edge"/>
          <c:x val="0.16233101455450222"/>
          <c:y val="0.91111318492595827"/>
          <c:w val="0.77835631628252511"/>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PAGOS PRODUCTOS FARMACÉUTICOS</a:t>
            </a:r>
          </a:p>
        </c:rich>
      </c:tx>
      <c:layout>
        <c:manualLayout>
          <c:xMode val="edge"/>
          <c:yMode val="edge"/>
          <c:x val="0.31584957707549827"/>
          <c:y val="3.2098765432098768E-2"/>
        </c:manualLayout>
      </c:layout>
      <c:overlay val="0"/>
      <c:spPr>
        <a:noFill/>
        <a:ln w="25400">
          <a:noFill/>
        </a:ln>
      </c:spPr>
    </c:title>
    <c:autoTitleDeleted val="0"/>
    <c:plotArea>
      <c:layout>
        <c:manualLayout>
          <c:layoutTarget val="inner"/>
          <c:xMode val="edge"/>
          <c:yMode val="edge"/>
          <c:x val="0.10301774224935689"/>
          <c:y val="0.22469189981650226"/>
          <c:w val="0.88969868306262767"/>
          <c:h val="0.54074204461334063"/>
        </c:manualLayout>
      </c:layout>
      <c:lineChart>
        <c:grouping val="standard"/>
        <c:varyColors val="0"/>
        <c:ser>
          <c:idx val="0"/>
          <c:order val="0"/>
          <c:tx>
            <c:strRef>
              <c:f>'GRAF. PAGOS'!$C$279</c:f>
              <c:strCache>
                <c:ptCount val="1"/>
                <c:pt idx="0">
                  <c:v>META (OBLIGACIONES)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PAGOS'!$D$278:$O$278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PAGOS'!$D$279:$O$279</c:f>
              <c:numCache>
                <c:formatCode>"$"\ #,##0;[Red]"$"\ \-#,##0</c:formatCode>
                <c:ptCount val="12"/>
                <c:pt idx="0">
                  <c:v>32268.559000000001</c:v>
                </c:pt>
                <c:pt idx="1">
                  <c:v>73977.781000000003</c:v>
                </c:pt>
                <c:pt idx="2">
                  <c:v>112408.38099999999</c:v>
                </c:pt>
                <c:pt idx="3">
                  <c:v>156524.68799999999</c:v>
                </c:pt>
                <c:pt idx="4">
                  <c:v>188116.39199999999</c:v>
                </c:pt>
                <c:pt idx="5">
                  <c:v>233979.78899999999</c:v>
                </c:pt>
                <c:pt idx="6">
                  <c:v>262476.86499999999</c:v>
                </c:pt>
                <c:pt idx="7">
                  <c:v>295089.01</c:v>
                </c:pt>
                <c:pt idx="8">
                  <c:v>325181.23700000002</c:v>
                </c:pt>
                <c:pt idx="9">
                  <c:v>362514.86900000001</c:v>
                </c:pt>
                <c:pt idx="10">
                  <c:v>395571.10100000002</c:v>
                </c:pt>
                <c:pt idx="11">
                  <c:v>462131.81199999998</c:v>
                </c:pt>
              </c:numCache>
            </c:numRef>
          </c:val>
          <c:smooth val="0"/>
          <c:extLst xmlns:c16r2="http://schemas.microsoft.com/office/drawing/2015/06/chart">
            <c:ext xmlns:c16="http://schemas.microsoft.com/office/drawing/2014/chart" uri="{C3380CC4-5D6E-409C-BE32-E72D297353CC}">
              <c16:uniqueId val="{00000000-6A0E-4A97-8616-50997D300225}"/>
            </c:ext>
          </c:extLst>
        </c:ser>
        <c:ser>
          <c:idx val="1"/>
          <c:order val="1"/>
          <c:tx>
            <c:strRef>
              <c:f>'GRAF. PAGOS'!$C$280</c:f>
              <c:strCache>
                <c:ptCount val="1"/>
                <c:pt idx="0">
                  <c:v>PAGOS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PAGOS'!$D$278:$O$278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PAGOS'!$D$280:$O$280</c:f>
              <c:numCache>
                <c:formatCode>"$"\ #,##0;[Red]"$"\ \-#,##0</c:formatCode>
                <c:ptCount val="12"/>
                <c:pt idx="0">
                  <c:v>0</c:v>
                </c:pt>
                <c:pt idx="1">
                  <c:v>1640.4269999999999</c:v>
                </c:pt>
                <c:pt idx="2">
                  <c:v>2483.1979999999999</c:v>
                </c:pt>
                <c:pt idx="3">
                  <c:v>6834.7420000000002</c:v>
                </c:pt>
                <c:pt idx="4">
                  <c:v>29256.591</c:v>
                </c:pt>
                <c:pt idx="5">
                  <c:v>57691.595000000001</c:v>
                </c:pt>
                <c:pt idx="6">
                  <c:v>85045.402000000002</c:v>
                </c:pt>
                <c:pt idx="7">
                  <c:v>104059.007</c:v>
                </c:pt>
                <c:pt idx="8">
                  <c:v>121604.984</c:v>
                </c:pt>
                <c:pt idx="9">
                  <c:v>148539.628</c:v>
                </c:pt>
                <c:pt idx="10">
                  <c:v>173458.152</c:v>
                </c:pt>
                <c:pt idx="11">
                  <c:v>187542.30300000001</c:v>
                </c:pt>
              </c:numCache>
            </c:numRef>
          </c:val>
          <c:smooth val="0"/>
          <c:extLst xmlns:c16r2="http://schemas.microsoft.com/office/drawing/2015/06/chart">
            <c:ext xmlns:c16="http://schemas.microsoft.com/office/drawing/2014/chart" uri="{C3380CC4-5D6E-409C-BE32-E72D297353CC}">
              <c16:uniqueId val="{00000001-6A0E-4A97-8616-50997D300225}"/>
            </c:ext>
          </c:extLst>
        </c:ser>
        <c:dLbls>
          <c:showLegendKey val="0"/>
          <c:showVal val="0"/>
          <c:showCatName val="0"/>
          <c:showSerName val="0"/>
          <c:showPercent val="0"/>
          <c:showBubbleSize val="0"/>
        </c:dLbls>
        <c:marker val="1"/>
        <c:smooth val="0"/>
        <c:axId val="120258944"/>
        <c:axId val="120260864"/>
      </c:lineChart>
      <c:catAx>
        <c:axId val="120258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20260864"/>
        <c:crosses val="autoZero"/>
        <c:auto val="1"/>
        <c:lblAlgn val="ctr"/>
        <c:lblOffset val="100"/>
        <c:tickLblSkip val="1"/>
        <c:tickMarkSkip val="1"/>
        <c:noMultiLvlLbl val="0"/>
      </c:catAx>
      <c:valAx>
        <c:axId val="12026086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1916174369978E-3"/>
              <c:y val="0.3061736171867405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20258944"/>
        <c:crosses val="autoZero"/>
        <c:crossBetween val="between"/>
      </c:valAx>
      <c:spPr>
        <a:solidFill>
          <a:srgbClr val="C0C0C0"/>
        </a:solidFill>
        <a:ln w="12700">
          <a:solidFill>
            <a:srgbClr val="808080"/>
          </a:solidFill>
          <a:prstDash val="solid"/>
        </a:ln>
      </c:spPr>
    </c:plotArea>
    <c:legend>
      <c:legendPos val="r"/>
      <c:layout>
        <c:manualLayout>
          <c:xMode val="edge"/>
          <c:yMode val="edge"/>
          <c:x val="0.17481800727042313"/>
          <c:y val="0.8839526910987977"/>
          <c:w val="0.77835631628252511"/>
          <c:h val="6.4197790091053419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PAGOS MATERIAL MÉDICO QUIRÚRGICO</a:t>
            </a:r>
          </a:p>
        </c:rich>
      </c:tx>
      <c:layout>
        <c:manualLayout>
          <c:xMode val="edge"/>
          <c:yMode val="edge"/>
          <c:x val="0.30786780801777369"/>
          <c:y val="3.2098765432098768E-2"/>
        </c:manualLayout>
      </c:layout>
      <c:overlay val="0"/>
      <c:spPr>
        <a:noFill/>
        <a:ln w="25400">
          <a:noFill/>
        </a:ln>
      </c:spPr>
    </c:title>
    <c:autoTitleDeleted val="0"/>
    <c:plotArea>
      <c:layout>
        <c:manualLayout>
          <c:layoutTarget val="inner"/>
          <c:xMode val="edge"/>
          <c:yMode val="edge"/>
          <c:x val="0.10062245760587073"/>
          <c:y val="0.22469189981650226"/>
          <c:w val="0.89211663444380251"/>
          <c:h val="0.54074204461334063"/>
        </c:manualLayout>
      </c:layout>
      <c:lineChart>
        <c:grouping val="standard"/>
        <c:varyColors val="0"/>
        <c:ser>
          <c:idx val="0"/>
          <c:order val="0"/>
          <c:tx>
            <c:strRef>
              <c:f>'GRAF. PAGOS'!$C$310</c:f>
              <c:strCache>
                <c:ptCount val="1"/>
                <c:pt idx="0">
                  <c:v>META (OBLIGACIONES)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PAGOS'!$D$309:$O$309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PAGOS'!$D$310:$O$310</c:f>
              <c:numCache>
                <c:formatCode>"$"\ #,##0;[Red]"$"\ \-#,##0</c:formatCode>
                <c:ptCount val="12"/>
                <c:pt idx="0">
                  <c:v>6311.9</c:v>
                </c:pt>
                <c:pt idx="1">
                  <c:v>10731.942999999999</c:v>
                </c:pt>
                <c:pt idx="2">
                  <c:v>17553.817999999999</c:v>
                </c:pt>
                <c:pt idx="3">
                  <c:v>22520.851999999999</c:v>
                </c:pt>
                <c:pt idx="4">
                  <c:v>30740.851999999999</c:v>
                </c:pt>
                <c:pt idx="5">
                  <c:v>37009.260999999999</c:v>
                </c:pt>
                <c:pt idx="6">
                  <c:v>41834.464999999997</c:v>
                </c:pt>
                <c:pt idx="7">
                  <c:v>45410.781000000003</c:v>
                </c:pt>
                <c:pt idx="8">
                  <c:v>51755.317999999999</c:v>
                </c:pt>
                <c:pt idx="9">
                  <c:v>57622.175999999999</c:v>
                </c:pt>
                <c:pt idx="10">
                  <c:v>60490.874000000003</c:v>
                </c:pt>
                <c:pt idx="11">
                  <c:v>66596.002999999997</c:v>
                </c:pt>
              </c:numCache>
            </c:numRef>
          </c:val>
          <c:smooth val="0"/>
          <c:extLst xmlns:c16r2="http://schemas.microsoft.com/office/drawing/2015/06/chart">
            <c:ext xmlns:c16="http://schemas.microsoft.com/office/drawing/2014/chart" uri="{C3380CC4-5D6E-409C-BE32-E72D297353CC}">
              <c16:uniqueId val="{00000000-A92C-43DD-A6D0-576C367C410B}"/>
            </c:ext>
          </c:extLst>
        </c:ser>
        <c:ser>
          <c:idx val="1"/>
          <c:order val="1"/>
          <c:tx>
            <c:strRef>
              <c:f>'GRAF. PAGOS'!$C$311</c:f>
              <c:strCache>
                <c:ptCount val="1"/>
                <c:pt idx="0">
                  <c:v>PAGOS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PAGOS'!$D$309:$O$309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PAGOS'!$D$311:$O$311</c:f>
              <c:numCache>
                <c:formatCode>"$"\ #,##0;[Red]"$"\ \-#,##0</c:formatCode>
                <c:ptCount val="12"/>
                <c:pt idx="0">
                  <c:v>233.24</c:v>
                </c:pt>
                <c:pt idx="1">
                  <c:v>233.24</c:v>
                </c:pt>
                <c:pt idx="2">
                  <c:v>1833.8019999999999</c:v>
                </c:pt>
                <c:pt idx="3">
                  <c:v>7912.4620000000004</c:v>
                </c:pt>
                <c:pt idx="4">
                  <c:v>9458.8220000000001</c:v>
                </c:pt>
                <c:pt idx="5">
                  <c:v>14447.06</c:v>
                </c:pt>
                <c:pt idx="6">
                  <c:v>21196.273000000001</c:v>
                </c:pt>
                <c:pt idx="7">
                  <c:v>30819.788</c:v>
                </c:pt>
                <c:pt idx="8">
                  <c:v>32473.588</c:v>
                </c:pt>
                <c:pt idx="9">
                  <c:v>39416.637000000002</c:v>
                </c:pt>
                <c:pt idx="10">
                  <c:v>42222.790999999997</c:v>
                </c:pt>
                <c:pt idx="11">
                  <c:v>53173.402999999998</c:v>
                </c:pt>
              </c:numCache>
            </c:numRef>
          </c:val>
          <c:smooth val="0"/>
          <c:extLst xmlns:c16r2="http://schemas.microsoft.com/office/drawing/2015/06/chart">
            <c:ext xmlns:c16="http://schemas.microsoft.com/office/drawing/2014/chart" uri="{C3380CC4-5D6E-409C-BE32-E72D297353CC}">
              <c16:uniqueId val="{00000001-A92C-43DD-A6D0-576C367C410B}"/>
            </c:ext>
          </c:extLst>
        </c:ser>
        <c:dLbls>
          <c:showLegendKey val="0"/>
          <c:showVal val="0"/>
          <c:showCatName val="0"/>
          <c:showSerName val="0"/>
          <c:showPercent val="0"/>
          <c:showBubbleSize val="0"/>
        </c:dLbls>
        <c:marker val="1"/>
        <c:smooth val="0"/>
        <c:axId val="120291328"/>
        <c:axId val="120293248"/>
      </c:lineChart>
      <c:catAx>
        <c:axId val="120291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20293248"/>
        <c:crosses val="autoZero"/>
        <c:auto val="1"/>
        <c:lblAlgn val="ctr"/>
        <c:lblOffset val="100"/>
        <c:tickLblSkip val="1"/>
        <c:tickMarkSkip val="1"/>
        <c:noMultiLvlLbl val="0"/>
      </c:catAx>
      <c:valAx>
        <c:axId val="12029324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012502586553E-3"/>
              <c:y val="0.3061736171867405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20291328"/>
        <c:crosses val="autoZero"/>
        <c:crossBetween val="between"/>
      </c:valAx>
      <c:spPr>
        <a:solidFill>
          <a:srgbClr val="C0C0C0"/>
        </a:solidFill>
        <a:ln w="12700">
          <a:solidFill>
            <a:srgbClr val="808080"/>
          </a:solidFill>
          <a:prstDash val="solid"/>
        </a:ln>
      </c:spPr>
    </c:plotArea>
    <c:legend>
      <c:legendPos val="r"/>
      <c:layout>
        <c:manualLayout>
          <c:xMode val="edge"/>
          <c:yMode val="edge"/>
          <c:x val="0.17531131222705046"/>
          <c:y val="0.88889096270373602"/>
          <c:w val="0.77697138998703996"/>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PAGOS MATERIAL DE LABORATORIO</a:t>
            </a:r>
          </a:p>
        </c:rich>
      </c:tx>
      <c:layout>
        <c:manualLayout>
          <c:xMode val="edge"/>
          <c:yMode val="edge"/>
          <c:x val="0.32497167541557304"/>
          <c:y val="3.2099024658954665E-2"/>
        </c:manualLayout>
      </c:layout>
      <c:overlay val="0"/>
      <c:spPr>
        <a:noFill/>
        <a:ln w="25400">
          <a:noFill/>
        </a:ln>
      </c:spPr>
    </c:title>
    <c:autoTitleDeleted val="0"/>
    <c:plotArea>
      <c:layout>
        <c:manualLayout>
          <c:layoutTarget val="inner"/>
          <c:xMode val="edge"/>
          <c:yMode val="edge"/>
          <c:x val="0.10937511126211678"/>
          <c:y val="0.22222275806027697"/>
          <c:w val="0.88437589963368723"/>
          <c:h val="0.54321118636956589"/>
        </c:manualLayout>
      </c:layout>
      <c:lineChart>
        <c:grouping val="standard"/>
        <c:varyColors val="0"/>
        <c:ser>
          <c:idx val="0"/>
          <c:order val="0"/>
          <c:tx>
            <c:strRef>
              <c:f>'GRAF. PAGOS'!$C$341</c:f>
              <c:strCache>
                <c:ptCount val="1"/>
                <c:pt idx="0">
                  <c:v>META (OBLIGACIONES)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PAGOS'!$D$340:$O$340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PAGOS'!$D$341:$O$341</c:f>
              <c:numCache>
                <c:formatCode>"$"\ #,##0;[Red]"$"\ \-#,##0</c:formatCode>
                <c:ptCount val="12"/>
                <c:pt idx="0">
                  <c:v>0</c:v>
                </c:pt>
                <c:pt idx="1">
                  <c:v>6462.4229999999998</c:v>
                </c:pt>
                <c:pt idx="2">
                  <c:v>11808.679</c:v>
                </c:pt>
                <c:pt idx="3">
                  <c:v>19344.753000000001</c:v>
                </c:pt>
                <c:pt idx="4">
                  <c:v>22481.322</c:v>
                </c:pt>
                <c:pt idx="5">
                  <c:v>27554.451000000001</c:v>
                </c:pt>
                <c:pt idx="6">
                  <c:v>27554.451000000001</c:v>
                </c:pt>
                <c:pt idx="7">
                  <c:v>36857.633000000002</c:v>
                </c:pt>
                <c:pt idx="8">
                  <c:v>40350.373</c:v>
                </c:pt>
                <c:pt idx="9">
                  <c:v>48785.923000000003</c:v>
                </c:pt>
                <c:pt idx="10">
                  <c:v>53928.762999999999</c:v>
                </c:pt>
                <c:pt idx="11">
                  <c:v>53928.762999999999</c:v>
                </c:pt>
              </c:numCache>
            </c:numRef>
          </c:val>
          <c:smooth val="0"/>
          <c:extLst xmlns:c16r2="http://schemas.microsoft.com/office/drawing/2015/06/chart">
            <c:ext xmlns:c16="http://schemas.microsoft.com/office/drawing/2014/chart" uri="{C3380CC4-5D6E-409C-BE32-E72D297353CC}">
              <c16:uniqueId val="{00000000-2694-49BF-A8A2-C9526A0C8EF2}"/>
            </c:ext>
          </c:extLst>
        </c:ser>
        <c:ser>
          <c:idx val="1"/>
          <c:order val="1"/>
          <c:tx>
            <c:strRef>
              <c:f>'GRAF. PAGOS'!$C$342</c:f>
              <c:strCache>
                <c:ptCount val="1"/>
                <c:pt idx="0">
                  <c:v>PAGOS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PAGOS'!$D$340:$O$340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PAGOS'!$D$342:$O$342</c:f>
              <c:numCache>
                <c:formatCode>"$"\ #,##0;[Red]"$"\ \-#,##0</c:formatCode>
                <c:ptCount val="12"/>
                <c:pt idx="0">
                  <c:v>0</c:v>
                </c:pt>
                <c:pt idx="1">
                  <c:v>1049.8</c:v>
                </c:pt>
                <c:pt idx="2">
                  <c:v>1049.8</c:v>
                </c:pt>
                <c:pt idx="3">
                  <c:v>1639.8</c:v>
                </c:pt>
                <c:pt idx="4">
                  <c:v>3219.1039999999998</c:v>
                </c:pt>
                <c:pt idx="5">
                  <c:v>3219.1039999999998</c:v>
                </c:pt>
                <c:pt idx="6">
                  <c:v>4116.3410000000003</c:v>
                </c:pt>
                <c:pt idx="7">
                  <c:v>9160.8649999999998</c:v>
                </c:pt>
                <c:pt idx="8">
                  <c:v>15198.953</c:v>
                </c:pt>
                <c:pt idx="9">
                  <c:v>20516.238000000001</c:v>
                </c:pt>
                <c:pt idx="10">
                  <c:v>20516.238000000001</c:v>
                </c:pt>
                <c:pt idx="11">
                  <c:v>21088.238000000001</c:v>
                </c:pt>
              </c:numCache>
            </c:numRef>
          </c:val>
          <c:smooth val="0"/>
          <c:extLst xmlns:c16r2="http://schemas.microsoft.com/office/drawing/2015/06/chart">
            <c:ext xmlns:c16="http://schemas.microsoft.com/office/drawing/2014/chart" uri="{C3380CC4-5D6E-409C-BE32-E72D297353CC}">
              <c16:uniqueId val="{00000001-2694-49BF-A8A2-C9526A0C8EF2}"/>
            </c:ext>
          </c:extLst>
        </c:ser>
        <c:dLbls>
          <c:showLegendKey val="0"/>
          <c:showVal val="0"/>
          <c:showCatName val="0"/>
          <c:showSerName val="0"/>
          <c:showPercent val="0"/>
          <c:showBubbleSize val="0"/>
        </c:dLbls>
        <c:marker val="1"/>
        <c:smooth val="0"/>
        <c:axId val="120081792"/>
        <c:axId val="120083968"/>
      </c:lineChart>
      <c:catAx>
        <c:axId val="120081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20083968"/>
        <c:crosses val="autoZero"/>
        <c:auto val="1"/>
        <c:lblAlgn val="ctr"/>
        <c:lblOffset val="100"/>
        <c:tickLblSkip val="1"/>
        <c:tickMarkSkip val="1"/>
        <c:noMultiLvlLbl val="0"/>
      </c:catAx>
      <c:valAx>
        <c:axId val="12008396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248468941385E-3"/>
              <c:y val="0.3061736171867405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20081792"/>
        <c:crosses val="autoZero"/>
        <c:crossBetween val="between"/>
      </c:valAx>
      <c:spPr>
        <a:solidFill>
          <a:srgbClr val="C0C0C0"/>
        </a:solidFill>
        <a:ln w="12700">
          <a:solidFill>
            <a:srgbClr val="808080"/>
          </a:solidFill>
          <a:prstDash val="solid"/>
        </a:ln>
      </c:spPr>
    </c:plotArea>
    <c:legend>
      <c:legendPos val="r"/>
      <c:layout>
        <c:manualLayout>
          <c:xMode val="edge"/>
          <c:yMode val="edge"/>
          <c:x val="0.15520844269466316"/>
          <c:y val="0.87407614788892118"/>
          <c:w val="0.77500076552930874"/>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s-CO"/>
              <a:t>VENTA DE SERVICIOS A IPS PÚBLICAS</a:t>
            </a:r>
          </a:p>
        </c:rich>
      </c:tx>
      <c:layout>
        <c:manualLayout>
          <c:xMode val="edge"/>
          <c:yMode val="edge"/>
          <c:x val="0.27181227617697462"/>
          <c:y val="3.2099024658954665E-2"/>
        </c:manualLayout>
      </c:layout>
      <c:overlay val="0"/>
      <c:spPr>
        <a:noFill/>
        <a:ln w="25400">
          <a:noFill/>
        </a:ln>
      </c:spPr>
    </c:title>
    <c:autoTitleDeleted val="0"/>
    <c:plotArea>
      <c:layout>
        <c:manualLayout>
          <c:layoutTarget val="inner"/>
          <c:xMode val="edge"/>
          <c:yMode val="edge"/>
          <c:x val="9.3275537467132366E-2"/>
          <c:y val="0.19506219874179875"/>
          <c:w val="0.90021739648511467"/>
          <c:h val="0.60493973027519876"/>
        </c:manualLayout>
      </c:layout>
      <c:lineChart>
        <c:grouping val="standard"/>
        <c:varyColors val="0"/>
        <c:ser>
          <c:idx val="0"/>
          <c:order val="0"/>
          <c:tx>
            <c:strRef>
              <c:f>'GRAF. EJECUCIÓN INGRESOS'!$C$186</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INGRESOS'!$D$185:$O$185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INGRESOS'!$D$186:$O$186</c:f>
              <c:numCache>
                <c:formatCode>#,##0;[Red]#,##0</c:formatCode>
                <c:ptCount val="12"/>
                <c:pt idx="0">
                  <c:v>1539.1445833333332</c:v>
                </c:pt>
                <c:pt idx="1">
                  <c:v>3078.2891666666665</c:v>
                </c:pt>
                <c:pt idx="2">
                  <c:v>4617.4337500000001</c:v>
                </c:pt>
                <c:pt idx="3">
                  <c:v>6156.5783333333329</c:v>
                </c:pt>
                <c:pt idx="4">
                  <c:v>7695.7229166666657</c:v>
                </c:pt>
                <c:pt idx="5">
                  <c:v>9234.8674999999985</c:v>
                </c:pt>
                <c:pt idx="6">
                  <c:v>10774.012083333331</c:v>
                </c:pt>
                <c:pt idx="7">
                  <c:v>12313.156666666664</c:v>
                </c:pt>
                <c:pt idx="8">
                  <c:v>13852.301249999997</c:v>
                </c:pt>
                <c:pt idx="9">
                  <c:v>15391.44583333333</c:v>
                </c:pt>
                <c:pt idx="10">
                  <c:v>16930.590416666662</c:v>
                </c:pt>
                <c:pt idx="11">
                  <c:v>18469.734999999997</c:v>
                </c:pt>
              </c:numCache>
            </c:numRef>
          </c:val>
          <c:smooth val="0"/>
          <c:extLst xmlns:c16r2="http://schemas.microsoft.com/office/drawing/2015/06/chart">
            <c:ext xmlns:c16="http://schemas.microsoft.com/office/drawing/2014/chart" uri="{C3380CC4-5D6E-409C-BE32-E72D297353CC}">
              <c16:uniqueId val="{00000000-AABE-4A81-874E-3A9F84B95AA3}"/>
            </c:ext>
          </c:extLst>
        </c:ser>
        <c:ser>
          <c:idx val="1"/>
          <c:order val="1"/>
          <c:tx>
            <c:strRef>
              <c:f>'GRAF. EJECUCIÓN INGRESOS'!$C$187</c:f>
              <c:strCache>
                <c:ptCount val="1"/>
                <c:pt idx="0">
                  <c:v>RECONOCIMIENTO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INGRESOS'!$D$185:$O$185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INGRESOS'!$D$187:$O$187</c:f>
              <c:numCache>
                <c:formatCode>"$"\ #,##0;[Red]"$"\ \-#,##0</c:formatCode>
                <c:ptCount val="12"/>
                <c:pt idx="0">
                  <c:v>75.75</c:v>
                </c:pt>
                <c:pt idx="1">
                  <c:v>1444.5</c:v>
                </c:pt>
                <c:pt idx="2">
                  <c:v>1444.5</c:v>
                </c:pt>
                <c:pt idx="3">
                  <c:v>1444.5</c:v>
                </c:pt>
                <c:pt idx="4">
                  <c:v>3349.9679999999998</c:v>
                </c:pt>
                <c:pt idx="5">
                  <c:v>4684.4930000000004</c:v>
                </c:pt>
                <c:pt idx="6">
                  <c:v>9338.0930000000008</c:v>
                </c:pt>
                <c:pt idx="7">
                  <c:v>12679.343000000001</c:v>
                </c:pt>
                <c:pt idx="8">
                  <c:v>13647.993</c:v>
                </c:pt>
                <c:pt idx="9">
                  <c:v>13647.993</c:v>
                </c:pt>
                <c:pt idx="10">
                  <c:v>13647.993</c:v>
                </c:pt>
                <c:pt idx="11">
                  <c:v>13647.993</c:v>
                </c:pt>
              </c:numCache>
            </c:numRef>
          </c:val>
          <c:smooth val="0"/>
          <c:extLst xmlns:c16r2="http://schemas.microsoft.com/office/drawing/2015/06/chart">
            <c:ext xmlns:c16="http://schemas.microsoft.com/office/drawing/2014/chart" uri="{C3380CC4-5D6E-409C-BE32-E72D297353CC}">
              <c16:uniqueId val="{00000001-AABE-4A81-874E-3A9F84B95AA3}"/>
            </c:ext>
          </c:extLst>
        </c:ser>
        <c:dLbls>
          <c:showLegendKey val="0"/>
          <c:showVal val="0"/>
          <c:showCatName val="0"/>
          <c:showSerName val="0"/>
          <c:showPercent val="0"/>
          <c:showBubbleSize val="0"/>
        </c:dLbls>
        <c:marker val="1"/>
        <c:smooth val="0"/>
        <c:axId val="91640576"/>
        <c:axId val="91642496"/>
      </c:lineChart>
      <c:catAx>
        <c:axId val="9164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91642496"/>
        <c:crosses val="autoZero"/>
        <c:auto val="1"/>
        <c:lblAlgn val="ctr"/>
        <c:lblOffset val="100"/>
        <c:tickLblSkip val="1"/>
        <c:tickMarkSkip val="1"/>
        <c:noMultiLvlLbl val="0"/>
      </c:catAx>
      <c:valAx>
        <c:axId val="9164249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771619382718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91640576"/>
        <c:crosses val="autoZero"/>
        <c:crossBetween val="between"/>
      </c:valAx>
      <c:spPr>
        <a:solidFill>
          <a:srgbClr val="C0C0C0"/>
        </a:solidFill>
        <a:ln w="12700">
          <a:solidFill>
            <a:srgbClr val="808080"/>
          </a:solidFill>
          <a:prstDash val="solid"/>
        </a:ln>
      </c:spPr>
    </c:plotArea>
    <c:legend>
      <c:legendPos val="r"/>
      <c:layout>
        <c:manualLayout>
          <c:xMode val="edge"/>
          <c:yMode val="edge"/>
          <c:x val="0.18438189261049526"/>
          <c:y val="0.91111318492595827"/>
          <c:w val="0.76464253790402004"/>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89" r="0.75000000000000189" t="1" header="0" footer="0"/>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PAGOS MATERIALES PARA ODONTOLOGÍA</a:t>
            </a:r>
          </a:p>
        </c:rich>
      </c:tx>
      <c:layout>
        <c:manualLayout>
          <c:xMode val="edge"/>
          <c:yMode val="edge"/>
          <c:x val="0.29190435137213688"/>
          <c:y val="3.2099024658954665E-2"/>
        </c:manualLayout>
      </c:layout>
      <c:overlay val="0"/>
      <c:spPr>
        <a:noFill/>
        <a:ln w="25400">
          <a:noFill/>
        </a:ln>
      </c:spPr>
    </c:title>
    <c:autoTitleDeleted val="0"/>
    <c:plotArea>
      <c:layout>
        <c:manualLayout>
          <c:layoutTarget val="inner"/>
          <c:xMode val="edge"/>
          <c:yMode val="edge"/>
          <c:x val="0.10218978102189782"/>
          <c:y val="0.22222275806027697"/>
          <c:w val="0.89155370177267945"/>
          <c:h val="0.54321118636956589"/>
        </c:manualLayout>
      </c:layout>
      <c:lineChart>
        <c:grouping val="standard"/>
        <c:varyColors val="0"/>
        <c:ser>
          <c:idx val="0"/>
          <c:order val="0"/>
          <c:tx>
            <c:strRef>
              <c:f>'GRAF. PAGOS'!$C$372</c:f>
              <c:strCache>
                <c:ptCount val="1"/>
                <c:pt idx="0">
                  <c:v>META (OBLIGACIONES)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PAGOS'!$D$371:$O$371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PAGOS'!$D$372:$O$372</c:f>
              <c:numCache>
                <c:formatCode>"$"\ #,##0;[Red]"$"\ \-#,##0</c:formatCode>
                <c:ptCount val="12"/>
                <c:pt idx="0">
                  <c:v>1105.5999999999999</c:v>
                </c:pt>
                <c:pt idx="1">
                  <c:v>2532.1999999999998</c:v>
                </c:pt>
                <c:pt idx="2">
                  <c:v>3386.2</c:v>
                </c:pt>
                <c:pt idx="3">
                  <c:v>3386.2</c:v>
                </c:pt>
                <c:pt idx="4">
                  <c:v>4276.2</c:v>
                </c:pt>
                <c:pt idx="5">
                  <c:v>4276.2</c:v>
                </c:pt>
                <c:pt idx="6">
                  <c:v>5840.2</c:v>
                </c:pt>
                <c:pt idx="7">
                  <c:v>5840.2</c:v>
                </c:pt>
                <c:pt idx="8">
                  <c:v>5840.2</c:v>
                </c:pt>
                <c:pt idx="9">
                  <c:v>6780.2</c:v>
                </c:pt>
                <c:pt idx="10">
                  <c:v>6780.2</c:v>
                </c:pt>
                <c:pt idx="11">
                  <c:v>7932.2</c:v>
                </c:pt>
              </c:numCache>
            </c:numRef>
          </c:val>
          <c:smooth val="0"/>
          <c:extLst xmlns:c16r2="http://schemas.microsoft.com/office/drawing/2015/06/chart">
            <c:ext xmlns:c16="http://schemas.microsoft.com/office/drawing/2014/chart" uri="{C3380CC4-5D6E-409C-BE32-E72D297353CC}">
              <c16:uniqueId val="{00000000-0404-4B97-A5DA-668E26695B91}"/>
            </c:ext>
          </c:extLst>
        </c:ser>
        <c:ser>
          <c:idx val="1"/>
          <c:order val="1"/>
          <c:tx>
            <c:strRef>
              <c:f>'GRAF. PAGOS'!$C$373</c:f>
              <c:strCache>
                <c:ptCount val="1"/>
                <c:pt idx="0">
                  <c:v>PAGOS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PAGOS'!$D$371:$O$371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PAGOS'!$D$373:$O$373</c:f>
              <c:numCache>
                <c:formatCode>"$"\ #,##0;[Red]"$"\ \-#,##0</c:formatCode>
                <c:ptCount val="12"/>
                <c:pt idx="0">
                  <c:v>0</c:v>
                </c:pt>
                <c:pt idx="1">
                  <c:v>267</c:v>
                </c:pt>
                <c:pt idx="2">
                  <c:v>1372.6</c:v>
                </c:pt>
                <c:pt idx="3">
                  <c:v>1372.6</c:v>
                </c:pt>
                <c:pt idx="4">
                  <c:v>2532.1999999999998</c:v>
                </c:pt>
                <c:pt idx="5">
                  <c:v>2532.1999999999998</c:v>
                </c:pt>
                <c:pt idx="6">
                  <c:v>4276.2</c:v>
                </c:pt>
                <c:pt idx="7">
                  <c:v>4276.2</c:v>
                </c:pt>
                <c:pt idx="8">
                  <c:v>5840.2</c:v>
                </c:pt>
                <c:pt idx="9">
                  <c:v>5840.2</c:v>
                </c:pt>
                <c:pt idx="10">
                  <c:v>5840.2</c:v>
                </c:pt>
                <c:pt idx="11">
                  <c:v>6780.2</c:v>
                </c:pt>
              </c:numCache>
            </c:numRef>
          </c:val>
          <c:smooth val="0"/>
          <c:extLst xmlns:c16r2="http://schemas.microsoft.com/office/drawing/2015/06/chart">
            <c:ext xmlns:c16="http://schemas.microsoft.com/office/drawing/2014/chart" uri="{C3380CC4-5D6E-409C-BE32-E72D297353CC}">
              <c16:uniqueId val="{00000001-0404-4B97-A5DA-668E26695B91}"/>
            </c:ext>
          </c:extLst>
        </c:ser>
        <c:dLbls>
          <c:showLegendKey val="0"/>
          <c:showVal val="0"/>
          <c:showCatName val="0"/>
          <c:showSerName val="0"/>
          <c:showPercent val="0"/>
          <c:showBubbleSize val="0"/>
        </c:dLbls>
        <c:marker val="1"/>
        <c:smooth val="0"/>
        <c:axId val="120105984"/>
        <c:axId val="120140928"/>
      </c:lineChart>
      <c:catAx>
        <c:axId val="120105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20140928"/>
        <c:crosses val="autoZero"/>
        <c:auto val="1"/>
        <c:lblAlgn val="ctr"/>
        <c:lblOffset val="100"/>
        <c:tickLblSkip val="1"/>
        <c:tickMarkSkip val="1"/>
        <c:noMultiLvlLbl val="0"/>
      </c:catAx>
      <c:valAx>
        <c:axId val="12014092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1486702848273E-3"/>
              <c:y val="0.3061736171867405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20105984"/>
        <c:crosses val="autoZero"/>
        <c:crossBetween val="between"/>
      </c:valAx>
      <c:spPr>
        <a:solidFill>
          <a:srgbClr val="C0C0C0"/>
        </a:solidFill>
        <a:ln w="12700">
          <a:solidFill>
            <a:srgbClr val="808080"/>
          </a:solidFill>
          <a:prstDash val="solid"/>
        </a:ln>
      </c:spPr>
    </c:plotArea>
    <c:legend>
      <c:legendPos val="r"/>
      <c:layout>
        <c:manualLayout>
          <c:xMode val="edge"/>
          <c:yMode val="edge"/>
          <c:x val="0.16684045881126172"/>
          <c:y val="0.86666874048151377"/>
          <c:w val="0.77685088633993737"/>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PAGOS ALIMENTACIÓN</a:t>
            </a:r>
          </a:p>
        </c:rich>
      </c:tx>
      <c:layout>
        <c:manualLayout>
          <c:xMode val="edge"/>
          <c:yMode val="edge"/>
          <c:x val="0.40821010444233891"/>
          <c:y val="3.2098765432098768E-2"/>
        </c:manualLayout>
      </c:layout>
      <c:overlay val="0"/>
      <c:spPr>
        <a:noFill/>
        <a:ln w="25400">
          <a:noFill/>
        </a:ln>
      </c:spPr>
    </c:title>
    <c:autoTitleDeleted val="0"/>
    <c:plotArea>
      <c:layout>
        <c:manualLayout>
          <c:layoutTarget val="inner"/>
          <c:xMode val="edge"/>
          <c:yMode val="edge"/>
          <c:x val="0.11307059669113308"/>
          <c:y val="0.22469189981650226"/>
          <c:w val="0.87966849535854041"/>
          <c:h val="0.54074204461334063"/>
        </c:manualLayout>
      </c:layout>
      <c:lineChart>
        <c:grouping val="standard"/>
        <c:varyColors val="0"/>
        <c:ser>
          <c:idx val="0"/>
          <c:order val="0"/>
          <c:tx>
            <c:strRef>
              <c:f>'GRAF. PAGOS'!$C$403</c:f>
              <c:strCache>
                <c:ptCount val="1"/>
                <c:pt idx="0">
                  <c:v>META (OBLIGACIONES)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PAGOS'!$D$402:$O$402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PAGOS'!$D$403:$O$403</c:f>
              <c:numCache>
                <c:formatCode>"$"\ #,##0;[Red]"$"\ \-#,##0</c:formatCode>
                <c:ptCount val="12"/>
                <c:pt idx="0">
                  <c:v>3203.5</c:v>
                </c:pt>
                <c:pt idx="1">
                  <c:v>6290.5</c:v>
                </c:pt>
                <c:pt idx="2">
                  <c:v>11330.5</c:v>
                </c:pt>
                <c:pt idx="3">
                  <c:v>17522.435000000001</c:v>
                </c:pt>
                <c:pt idx="4">
                  <c:v>22126.435000000001</c:v>
                </c:pt>
                <c:pt idx="5">
                  <c:v>26235.935000000001</c:v>
                </c:pt>
                <c:pt idx="6">
                  <c:v>29474.095000000001</c:v>
                </c:pt>
                <c:pt idx="7">
                  <c:v>35780.995999999999</c:v>
                </c:pt>
                <c:pt idx="8">
                  <c:v>37607.995999999999</c:v>
                </c:pt>
                <c:pt idx="9">
                  <c:v>43436.995999999999</c:v>
                </c:pt>
                <c:pt idx="10">
                  <c:v>48314.995999999999</c:v>
                </c:pt>
                <c:pt idx="11">
                  <c:v>53922.995999999999</c:v>
                </c:pt>
              </c:numCache>
            </c:numRef>
          </c:val>
          <c:smooth val="0"/>
          <c:extLst xmlns:c16r2="http://schemas.microsoft.com/office/drawing/2015/06/chart">
            <c:ext xmlns:c16="http://schemas.microsoft.com/office/drawing/2014/chart" uri="{C3380CC4-5D6E-409C-BE32-E72D297353CC}">
              <c16:uniqueId val="{00000000-97F4-4D01-9FED-C3A159694D16}"/>
            </c:ext>
          </c:extLst>
        </c:ser>
        <c:ser>
          <c:idx val="1"/>
          <c:order val="1"/>
          <c:tx>
            <c:strRef>
              <c:f>'GRAF. PAGOS'!$C$404</c:f>
              <c:strCache>
                <c:ptCount val="1"/>
                <c:pt idx="0">
                  <c:v>PAGOS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PAGOS'!$D$402:$O$402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PAGOS'!$D$404:$O$404</c:f>
              <c:numCache>
                <c:formatCode>"$"\ #,##0;[Red]"$"\ \-#,##0</c:formatCode>
                <c:ptCount val="12"/>
                <c:pt idx="0">
                  <c:v>0</c:v>
                </c:pt>
                <c:pt idx="1">
                  <c:v>3203.5</c:v>
                </c:pt>
                <c:pt idx="2">
                  <c:v>7274.5</c:v>
                </c:pt>
                <c:pt idx="3">
                  <c:v>11187.5</c:v>
                </c:pt>
                <c:pt idx="4">
                  <c:v>15743.434999999999</c:v>
                </c:pt>
                <c:pt idx="5">
                  <c:v>20008.435000000001</c:v>
                </c:pt>
                <c:pt idx="6">
                  <c:v>25765.435000000001</c:v>
                </c:pt>
                <c:pt idx="7">
                  <c:v>29989.495999999999</c:v>
                </c:pt>
                <c:pt idx="8">
                  <c:v>35780.995999999999</c:v>
                </c:pt>
                <c:pt idx="9">
                  <c:v>39922.995999999999</c:v>
                </c:pt>
                <c:pt idx="10">
                  <c:v>44066.995999999999</c:v>
                </c:pt>
                <c:pt idx="11">
                  <c:v>48314.995999999999</c:v>
                </c:pt>
              </c:numCache>
            </c:numRef>
          </c:val>
          <c:smooth val="0"/>
          <c:extLst xmlns:c16r2="http://schemas.microsoft.com/office/drawing/2015/06/chart">
            <c:ext xmlns:c16="http://schemas.microsoft.com/office/drawing/2014/chart" uri="{C3380CC4-5D6E-409C-BE32-E72D297353CC}">
              <c16:uniqueId val="{00000001-97F4-4D01-9FED-C3A159694D16}"/>
            </c:ext>
          </c:extLst>
        </c:ser>
        <c:dLbls>
          <c:showLegendKey val="0"/>
          <c:showVal val="0"/>
          <c:showCatName val="0"/>
          <c:showSerName val="0"/>
          <c:showPercent val="0"/>
          <c:showBubbleSize val="0"/>
        </c:dLbls>
        <c:marker val="1"/>
        <c:smooth val="0"/>
        <c:axId val="120175232"/>
        <c:axId val="120181504"/>
      </c:lineChart>
      <c:catAx>
        <c:axId val="120175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20181504"/>
        <c:crosses val="autoZero"/>
        <c:auto val="1"/>
        <c:lblAlgn val="ctr"/>
        <c:lblOffset val="100"/>
        <c:tickLblSkip val="1"/>
        <c:tickMarkSkip val="1"/>
        <c:noMultiLvlLbl val="0"/>
      </c:catAx>
      <c:valAx>
        <c:axId val="12018150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41906535542E-3"/>
              <c:y val="0.3061736171867405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20175232"/>
        <c:crosses val="autoZero"/>
        <c:crossBetween val="between"/>
      </c:valAx>
      <c:spPr>
        <a:solidFill>
          <a:srgbClr val="C0C0C0"/>
        </a:solidFill>
        <a:ln w="12700">
          <a:solidFill>
            <a:srgbClr val="808080"/>
          </a:solidFill>
          <a:prstDash val="solid"/>
        </a:ln>
      </c:spPr>
    </c:plotArea>
    <c:legend>
      <c:legendPos val="r"/>
      <c:layout>
        <c:manualLayout>
          <c:xMode val="edge"/>
          <c:yMode val="edge"/>
          <c:x val="0.16390052384530771"/>
          <c:y val="0.88889096270373602"/>
          <c:w val="0.77697138998703996"/>
          <c:h val="6.9136061695991735E-2"/>
        </c:manualLayout>
      </c:layout>
      <c:overlay val="0"/>
      <c:spPr>
        <a:solidFill>
          <a:srgbClr val="FFFFFF"/>
        </a:solidFill>
        <a:ln w="3175">
          <a:solidFill>
            <a:srgbClr val="000000"/>
          </a:solidFill>
          <a:prstDash val="solid"/>
        </a:ln>
      </c:spPr>
      <c:txPr>
        <a:bodyPr/>
        <a:lstStyle/>
        <a:p>
          <a:pPr>
            <a:defRPr sz="385"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PAGOS PRODUCTOS DE ASEO PERSONAL</a:t>
            </a:r>
          </a:p>
        </c:rich>
      </c:tx>
      <c:layout>
        <c:manualLayout>
          <c:xMode val="edge"/>
          <c:yMode val="edge"/>
          <c:x val="0.29646536906379423"/>
          <c:y val="3.2099024658954665E-2"/>
        </c:manualLayout>
      </c:layout>
      <c:overlay val="0"/>
      <c:spPr>
        <a:noFill/>
        <a:ln w="25400">
          <a:noFill/>
        </a:ln>
      </c:spPr>
    </c:title>
    <c:autoTitleDeleted val="0"/>
    <c:plotArea>
      <c:layout>
        <c:manualLayout>
          <c:layoutTarget val="inner"/>
          <c:xMode val="edge"/>
          <c:yMode val="edge"/>
          <c:x val="0.11018711018711018"/>
          <c:y val="0.22469189981650226"/>
          <c:w val="0.88253638253638256"/>
          <c:h val="0.54074204461334063"/>
        </c:manualLayout>
      </c:layout>
      <c:lineChart>
        <c:grouping val="standard"/>
        <c:varyColors val="0"/>
        <c:ser>
          <c:idx val="0"/>
          <c:order val="0"/>
          <c:tx>
            <c:strRef>
              <c:f>'GRAF. PAGOS'!$C$434</c:f>
              <c:strCache>
                <c:ptCount val="1"/>
                <c:pt idx="0">
                  <c:v>META (OBLIGACIONES)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PAGOS'!$D$433:$O$433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PAGOS'!$D$434:$O$434</c:f>
              <c:numCache>
                <c:formatCode>"$"\ #,##0;[Red]"$"\ \-#,##0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4EFE-4E49-81CF-6E07A19545A9}"/>
            </c:ext>
          </c:extLst>
        </c:ser>
        <c:ser>
          <c:idx val="1"/>
          <c:order val="1"/>
          <c:tx>
            <c:strRef>
              <c:f>'GRAF. PAGOS'!$C$435</c:f>
              <c:strCache>
                <c:ptCount val="1"/>
                <c:pt idx="0">
                  <c:v>PAGOS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PAGOS'!$D$433:$O$433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PAGOS'!$D$435:$O$435</c:f>
              <c:numCache>
                <c:formatCode>"$"\ #,##0;[Red]"$"\ \-#,##0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4EFE-4E49-81CF-6E07A19545A9}"/>
            </c:ext>
          </c:extLst>
        </c:ser>
        <c:dLbls>
          <c:showLegendKey val="0"/>
          <c:showVal val="0"/>
          <c:showCatName val="0"/>
          <c:showSerName val="0"/>
          <c:showPercent val="0"/>
          <c:showBubbleSize val="0"/>
        </c:dLbls>
        <c:marker val="1"/>
        <c:smooth val="0"/>
        <c:axId val="120736000"/>
        <c:axId val="120738176"/>
      </c:lineChart>
      <c:catAx>
        <c:axId val="120736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20738176"/>
        <c:crosses val="autoZero"/>
        <c:auto val="1"/>
        <c:lblAlgn val="ctr"/>
        <c:lblOffset val="100"/>
        <c:tickLblSkip val="1"/>
        <c:tickMarkSkip val="1"/>
        <c:noMultiLvlLbl val="0"/>
      </c:catAx>
      <c:valAx>
        <c:axId val="12073817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6759103137E-3"/>
              <c:y val="0.3061736171867405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20736000"/>
        <c:crosses val="autoZero"/>
        <c:crossBetween val="between"/>
      </c:valAx>
      <c:spPr>
        <a:solidFill>
          <a:srgbClr val="C0C0C0"/>
        </a:solidFill>
        <a:ln w="12700">
          <a:solidFill>
            <a:srgbClr val="808080"/>
          </a:solidFill>
          <a:prstDash val="solid"/>
        </a:ln>
      </c:spPr>
    </c:plotArea>
    <c:legend>
      <c:legendPos val="r"/>
      <c:layout>
        <c:manualLayout>
          <c:xMode val="edge"/>
          <c:yMode val="edge"/>
          <c:x val="0.17255717255717257"/>
          <c:y val="0.89136009850620512"/>
          <c:w val="0.77338877338877343"/>
          <c:h val="6.4197790091053419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000000"/>
                </a:solidFill>
                <a:latin typeface="Arial"/>
                <a:ea typeface="Arial"/>
                <a:cs typeface="Arial"/>
              </a:defRPr>
            </a:pPr>
            <a:r>
              <a:rPr lang="es-CO" sz="1800" b="1" i="0" baseline="0">
                <a:effectLst/>
              </a:rPr>
              <a:t>PROYECTO REMODELACION DE SALA DE PARTOS</a:t>
            </a:r>
            <a:endParaRPr lang="es-CO">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000000"/>
                </a:solidFill>
                <a:latin typeface="Arial"/>
                <a:ea typeface="Arial"/>
                <a:cs typeface="Arial"/>
              </a:defRPr>
            </a:pPr>
            <a:endParaRPr lang="es-CO"/>
          </a:p>
        </c:rich>
      </c:tx>
      <c:layout>
        <c:manualLayout>
          <c:xMode val="edge"/>
          <c:yMode val="edge"/>
          <c:x val="0.19917232799122564"/>
          <c:y val="8.1481481481481488E-2"/>
        </c:manualLayout>
      </c:layout>
      <c:overlay val="0"/>
      <c:spPr>
        <a:noFill/>
        <a:ln w="25400">
          <a:noFill/>
        </a:ln>
      </c:spPr>
    </c:title>
    <c:autoTitleDeleted val="0"/>
    <c:plotArea>
      <c:layout>
        <c:manualLayout>
          <c:layoutTarget val="inner"/>
          <c:xMode val="edge"/>
          <c:yMode val="edge"/>
          <c:x val="0.10498960498960502"/>
          <c:y val="0.22469189981650226"/>
          <c:w val="0.88773388773388773"/>
          <c:h val="0.54074204461334063"/>
        </c:manualLayout>
      </c:layout>
      <c:lineChart>
        <c:grouping val="standard"/>
        <c:varyColors val="0"/>
        <c:ser>
          <c:idx val="0"/>
          <c:order val="0"/>
          <c:tx>
            <c:strRef>
              <c:f>'GRAF. PAGOS'!$C$496</c:f>
              <c:strCache>
                <c:ptCount val="1"/>
                <c:pt idx="0">
                  <c:v>META (OBLIGACIONES)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PAGOS'!$D$495:$O$495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PAGOS'!$D$496:$O$496</c:f>
              <c:numCache>
                <c:formatCode>"$"\ #,##0;[Red]"$"\ \-#,##0</c:formatCode>
                <c:ptCount val="12"/>
                <c:pt idx="0">
                  <c:v>4637.0389999999998</c:v>
                </c:pt>
                <c:pt idx="1">
                  <c:v>19392.482</c:v>
                </c:pt>
                <c:pt idx="2">
                  <c:v>42324.786999999997</c:v>
                </c:pt>
                <c:pt idx="3">
                  <c:v>70955.642999999996</c:v>
                </c:pt>
                <c:pt idx="4">
                  <c:v>95618.247000000003</c:v>
                </c:pt>
                <c:pt idx="5">
                  <c:v>112458.923</c:v>
                </c:pt>
                <c:pt idx="6">
                  <c:v>132276.24</c:v>
                </c:pt>
                <c:pt idx="7">
                  <c:v>134054.69500000001</c:v>
                </c:pt>
                <c:pt idx="8">
                  <c:v>134054.69500000001</c:v>
                </c:pt>
                <c:pt idx="9">
                  <c:v>135273.21</c:v>
                </c:pt>
                <c:pt idx="10">
                  <c:v>142273.21</c:v>
                </c:pt>
                <c:pt idx="11">
                  <c:v>196316.56099999999</c:v>
                </c:pt>
              </c:numCache>
            </c:numRef>
          </c:val>
          <c:smooth val="0"/>
          <c:extLst xmlns:c16r2="http://schemas.microsoft.com/office/drawing/2015/06/chart">
            <c:ext xmlns:c16="http://schemas.microsoft.com/office/drawing/2014/chart" uri="{C3380CC4-5D6E-409C-BE32-E72D297353CC}">
              <c16:uniqueId val="{00000000-D5C6-495B-A401-C7C5EDCC12B1}"/>
            </c:ext>
          </c:extLst>
        </c:ser>
        <c:ser>
          <c:idx val="1"/>
          <c:order val="1"/>
          <c:tx>
            <c:strRef>
              <c:f>'GRAF. PAGOS'!$C$497</c:f>
              <c:strCache>
                <c:ptCount val="1"/>
                <c:pt idx="0">
                  <c:v>PAGOS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PAGOS'!$D$495:$O$495</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PAGOS'!$D$497:$O$497</c:f>
              <c:numCache>
                <c:formatCode>"$"\ #,##0;[Red]"$"\ \-#,##0</c:formatCode>
                <c:ptCount val="12"/>
                <c:pt idx="0">
                  <c:v>4637.0389999999998</c:v>
                </c:pt>
                <c:pt idx="1">
                  <c:v>19392.482</c:v>
                </c:pt>
                <c:pt idx="2">
                  <c:v>35297.587</c:v>
                </c:pt>
                <c:pt idx="3">
                  <c:v>60465.442999999999</c:v>
                </c:pt>
                <c:pt idx="4">
                  <c:v>74165.342999999993</c:v>
                </c:pt>
                <c:pt idx="5">
                  <c:v>95770.019</c:v>
                </c:pt>
                <c:pt idx="6">
                  <c:v>112044.13</c:v>
                </c:pt>
                <c:pt idx="7">
                  <c:v>112044.13</c:v>
                </c:pt>
                <c:pt idx="8">
                  <c:v>113349.13</c:v>
                </c:pt>
                <c:pt idx="9">
                  <c:v>113349.13</c:v>
                </c:pt>
                <c:pt idx="10">
                  <c:v>122327.66899999999</c:v>
                </c:pt>
                <c:pt idx="11">
                  <c:v>180993.68299999999</c:v>
                </c:pt>
              </c:numCache>
            </c:numRef>
          </c:val>
          <c:smooth val="0"/>
          <c:extLst xmlns:c16r2="http://schemas.microsoft.com/office/drawing/2015/06/chart">
            <c:ext xmlns:c16="http://schemas.microsoft.com/office/drawing/2014/chart" uri="{C3380CC4-5D6E-409C-BE32-E72D297353CC}">
              <c16:uniqueId val="{00000001-D5C6-495B-A401-C7C5EDCC12B1}"/>
            </c:ext>
          </c:extLst>
        </c:ser>
        <c:dLbls>
          <c:showLegendKey val="0"/>
          <c:showVal val="0"/>
          <c:showCatName val="0"/>
          <c:showSerName val="0"/>
          <c:showPercent val="0"/>
          <c:showBubbleSize val="0"/>
        </c:dLbls>
        <c:marker val="1"/>
        <c:smooth val="0"/>
        <c:axId val="125065472"/>
        <c:axId val="125067648"/>
      </c:lineChart>
      <c:catAx>
        <c:axId val="125065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25067648"/>
        <c:crosses val="autoZero"/>
        <c:auto val="1"/>
        <c:lblAlgn val="ctr"/>
        <c:lblOffset val="100"/>
        <c:tickLblSkip val="1"/>
        <c:tickMarkSkip val="1"/>
        <c:noMultiLvlLbl val="0"/>
      </c:catAx>
      <c:valAx>
        <c:axId val="12506764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6759103137E-3"/>
              <c:y val="0.3061736171867405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25065472"/>
        <c:crosses val="autoZero"/>
        <c:crossBetween val="between"/>
      </c:valAx>
      <c:spPr>
        <a:solidFill>
          <a:srgbClr val="C0C0C0"/>
        </a:solidFill>
        <a:ln w="12700">
          <a:solidFill>
            <a:srgbClr val="808080"/>
          </a:solidFill>
          <a:prstDash val="solid"/>
        </a:ln>
      </c:spPr>
    </c:plotArea>
    <c:legend>
      <c:legendPos val="r"/>
      <c:layout>
        <c:manualLayout>
          <c:xMode val="edge"/>
          <c:yMode val="edge"/>
          <c:x val="0.14241164241164242"/>
          <c:y val="0.87160701208645208"/>
          <c:w val="0.77338877338877343"/>
          <c:h val="6.4197790091053419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000000"/>
                </a:solidFill>
                <a:latin typeface="Arial"/>
                <a:ea typeface="Arial"/>
                <a:cs typeface="Arial"/>
              </a:defRPr>
            </a:pPr>
            <a:r>
              <a:rPr lang="es-CO" sz="1800" b="1" i="0" baseline="0">
                <a:effectLst/>
              </a:rPr>
              <a:t>PROYECTO BUEN COMIENZO ATENCION DE LA PRIMERA INFANCIA</a:t>
            </a:r>
            <a:endParaRPr lang="es-CO">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baseline="0">
                <a:solidFill>
                  <a:srgbClr val="000000"/>
                </a:solidFill>
                <a:latin typeface="Arial"/>
                <a:ea typeface="Arial"/>
                <a:cs typeface="Arial"/>
              </a:defRPr>
            </a:pPr>
            <a:endParaRPr lang="es-CO"/>
          </a:p>
        </c:rich>
      </c:tx>
      <c:layout>
        <c:manualLayout>
          <c:xMode val="edge"/>
          <c:yMode val="edge"/>
          <c:x val="8.8653517320235978E-2"/>
          <c:y val="3.2099024658954665E-2"/>
        </c:manualLayout>
      </c:layout>
      <c:overlay val="0"/>
      <c:spPr>
        <a:noFill/>
        <a:ln w="25400">
          <a:noFill/>
        </a:ln>
      </c:spPr>
    </c:title>
    <c:autoTitleDeleted val="0"/>
    <c:plotArea>
      <c:layout>
        <c:manualLayout>
          <c:layoutTarget val="inner"/>
          <c:xMode val="edge"/>
          <c:yMode val="edge"/>
          <c:x val="0.10176541991723047"/>
          <c:y val="0.22222275806027697"/>
          <c:w val="0.89200505825409127"/>
          <c:h val="0.54321118636956589"/>
        </c:manualLayout>
      </c:layout>
      <c:lineChart>
        <c:grouping val="standard"/>
        <c:varyColors val="0"/>
        <c:ser>
          <c:idx val="0"/>
          <c:order val="0"/>
          <c:tx>
            <c:strRef>
              <c:f>'GRAF. PAGOS'!$C$527</c:f>
              <c:strCache>
                <c:ptCount val="1"/>
                <c:pt idx="0">
                  <c:v>META (OBLIGACIONES)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PAGOS'!$D$526:$O$526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PAGOS'!$D$527:$O$527</c:f>
              <c:numCache>
                <c:formatCode>"$"\ #,##0;[Red]"$"\ \-#,##0</c:formatCode>
                <c:ptCount val="12"/>
                <c:pt idx="0">
                  <c:v>22903.412</c:v>
                </c:pt>
                <c:pt idx="1">
                  <c:v>96210.73</c:v>
                </c:pt>
                <c:pt idx="2">
                  <c:v>190876.77600000001</c:v>
                </c:pt>
                <c:pt idx="3">
                  <c:v>337924.386</c:v>
                </c:pt>
                <c:pt idx="4">
                  <c:v>395464.37400000001</c:v>
                </c:pt>
                <c:pt idx="5">
                  <c:v>497283.63900000002</c:v>
                </c:pt>
                <c:pt idx="6">
                  <c:v>635416.47499999998</c:v>
                </c:pt>
                <c:pt idx="7">
                  <c:v>746083.20600000001</c:v>
                </c:pt>
                <c:pt idx="8">
                  <c:v>866716.45</c:v>
                </c:pt>
                <c:pt idx="9">
                  <c:v>926713.47199999995</c:v>
                </c:pt>
                <c:pt idx="10">
                  <c:v>1067351.672</c:v>
                </c:pt>
                <c:pt idx="11">
                  <c:v>1159776.942</c:v>
                </c:pt>
              </c:numCache>
            </c:numRef>
          </c:val>
          <c:smooth val="0"/>
          <c:extLst xmlns:c16r2="http://schemas.microsoft.com/office/drawing/2015/06/chart">
            <c:ext xmlns:c16="http://schemas.microsoft.com/office/drawing/2014/chart" uri="{C3380CC4-5D6E-409C-BE32-E72D297353CC}">
              <c16:uniqueId val="{00000000-85FF-47DD-AB1F-A92893993CCF}"/>
            </c:ext>
          </c:extLst>
        </c:ser>
        <c:ser>
          <c:idx val="1"/>
          <c:order val="1"/>
          <c:tx>
            <c:strRef>
              <c:f>'GRAF. PAGOS'!$C$528</c:f>
              <c:strCache>
                <c:ptCount val="1"/>
                <c:pt idx="0">
                  <c:v>PAGOS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PAGOS'!$D$526:$O$526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PAGOS'!$D$528:$O$528</c:f>
              <c:numCache>
                <c:formatCode>"$"\ #,##0;[Red]"$"\ \-#,##0</c:formatCode>
                <c:ptCount val="12"/>
                <c:pt idx="0">
                  <c:v>0</c:v>
                </c:pt>
                <c:pt idx="1">
                  <c:v>22903.412</c:v>
                </c:pt>
                <c:pt idx="2">
                  <c:v>122342.251</c:v>
                </c:pt>
                <c:pt idx="3">
                  <c:v>230279.212</c:v>
                </c:pt>
                <c:pt idx="4">
                  <c:v>335522.98800000001</c:v>
                </c:pt>
                <c:pt idx="5">
                  <c:v>432594.05300000001</c:v>
                </c:pt>
                <c:pt idx="6">
                  <c:v>540377.71299999999</c:v>
                </c:pt>
                <c:pt idx="7">
                  <c:v>638126.52800000005</c:v>
                </c:pt>
                <c:pt idx="8">
                  <c:v>745312.55900000001</c:v>
                </c:pt>
                <c:pt idx="9">
                  <c:v>866300.90300000005</c:v>
                </c:pt>
                <c:pt idx="10">
                  <c:v>951155.53399999999</c:v>
                </c:pt>
                <c:pt idx="11">
                  <c:v>1159776.942</c:v>
                </c:pt>
              </c:numCache>
            </c:numRef>
          </c:val>
          <c:smooth val="0"/>
          <c:extLst xmlns:c16r2="http://schemas.microsoft.com/office/drawing/2015/06/chart">
            <c:ext xmlns:c16="http://schemas.microsoft.com/office/drawing/2014/chart" uri="{C3380CC4-5D6E-409C-BE32-E72D297353CC}">
              <c16:uniqueId val="{00000001-85FF-47DD-AB1F-A92893993CCF}"/>
            </c:ext>
          </c:extLst>
        </c:ser>
        <c:dLbls>
          <c:showLegendKey val="0"/>
          <c:showVal val="0"/>
          <c:showCatName val="0"/>
          <c:showSerName val="0"/>
          <c:showPercent val="0"/>
          <c:showBubbleSize val="0"/>
        </c:dLbls>
        <c:marker val="1"/>
        <c:smooth val="0"/>
        <c:axId val="125097856"/>
        <c:axId val="125116416"/>
      </c:lineChart>
      <c:catAx>
        <c:axId val="125097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25116416"/>
        <c:crosses val="autoZero"/>
        <c:auto val="1"/>
        <c:lblAlgn val="ctr"/>
        <c:lblOffset val="100"/>
        <c:tickLblSkip val="1"/>
        <c:tickMarkSkip val="1"/>
        <c:noMultiLvlLbl val="0"/>
      </c:catAx>
      <c:valAx>
        <c:axId val="12511641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3434068405007E-3"/>
              <c:y val="0.3061736171867405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25097856"/>
        <c:crosses val="autoZero"/>
        <c:crossBetween val="between"/>
      </c:valAx>
      <c:spPr>
        <a:solidFill>
          <a:srgbClr val="C0C0C0"/>
        </a:solidFill>
        <a:ln w="12700">
          <a:solidFill>
            <a:srgbClr val="808080"/>
          </a:solidFill>
          <a:prstDash val="solid"/>
        </a:ln>
      </c:spPr>
    </c:plotArea>
    <c:legend>
      <c:legendPos val="r"/>
      <c:layout>
        <c:manualLayout>
          <c:xMode val="edge"/>
          <c:yMode val="edge"/>
          <c:x val="0.15991703529270679"/>
          <c:y val="0.86666874048151377"/>
          <c:w val="0.77777854092225995"/>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SALUD PUBLICA</a:t>
            </a:r>
          </a:p>
        </c:rich>
      </c:tx>
      <c:layout>
        <c:manualLayout>
          <c:xMode val="edge"/>
          <c:yMode val="edge"/>
          <c:x val="0.3687158751725681"/>
          <c:y val="8.4773662551440324E-2"/>
        </c:manualLayout>
      </c:layout>
      <c:overlay val="0"/>
      <c:spPr>
        <a:noFill/>
        <a:ln w="25400">
          <a:noFill/>
        </a:ln>
      </c:spPr>
    </c:title>
    <c:autoTitleDeleted val="0"/>
    <c:plotArea>
      <c:layout>
        <c:manualLayout>
          <c:layoutTarget val="inner"/>
          <c:xMode val="edge"/>
          <c:yMode val="edge"/>
          <c:x val="0.12785862785862787"/>
          <c:y val="0.22469189981650226"/>
          <c:w val="0.87110187110187154"/>
          <c:h val="0.54074204461334063"/>
        </c:manualLayout>
      </c:layout>
      <c:lineChart>
        <c:grouping val="standard"/>
        <c:varyColors val="0"/>
        <c:ser>
          <c:idx val="0"/>
          <c:order val="0"/>
          <c:tx>
            <c:strRef>
              <c:f>'GRAF. PAGOS'!$C$558</c:f>
              <c:strCache>
                <c:ptCount val="1"/>
                <c:pt idx="0">
                  <c:v>META (OBLIGACIONES)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PAGOS'!$D$557:$O$557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PAGOS'!$D$558:$O$558</c:f>
              <c:numCache>
                <c:formatCode>"$"\ #,##0;[Red]"$"\ \-#,##0</c:formatCode>
                <c:ptCount val="12"/>
                <c:pt idx="0">
                  <c:v>0</c:v>
                </c:pt>
                <c:pt idx="1">
                  <c:v>2414.5149999999999</c:v>
                </c:pt>
                <c:pt idx="2">
                  <c:v>9123.0390000000007</c:v>
                </c:pt>
                <c:pt idx="3">
                  <c:v>19055.715</c:v>
                </c:pt>
                <c:pt idx="4">
                  <c:v>28910.091</c:v>
                </c:pt>
                <c:pt idx="5">
                  <c:v>39279.267</c:v>
                </c:pt>
                <c:pt idx="6">
                  <c:v>55788.142999999996</c:v>
                </c:pt>
                <c:pt idx="7">
                  <c:v>65705.865999999995</c:v>
                </c:pt>
                <c:pt idx="8">
                  <c:v>75650.342999999993</c:v>
                </c:pt>
                <c:pt idx="9">
                  <c:v>85459.519</c:v>
                </c:pt>
                <c:pt idx="10">
                  <c:v>107240.84600000001</c:v>
                </c:pt>
                <c:pt idx="11">
                  <c:v>149119.20199999999</c:v>
                </c:pt>
              </c:numCache>
            </c:numRef>
          </c:val>
          <c:smooth val="0"/>
          <c:extLst xmlns:c16r2="http://schemas.microsoft.com/office/drawing/2015/06/chart">
            <c:ext xmlns:c16="http://schemas.microsoft.com/office/drawing/2014/chart" uri="{C3380CC4-5D6E-409C-BE32-E72D297353CC}">
              <c16:uniqueId val="{00000000-7FEF-43B0-8E64-283C4FDE48C4}"/>
            </c:ext>
          </c:extLst>
        </c:ser>
        <c:ser>
          <c:idx val="1"/>
          <c:order val="1"/>
          <c:tx>
            <c:strRef>
              <c:f>'GRAF. PAGOS'!$C$559</c:f>
              <c:strCache>
                <c:ptCount val="1"/>
                <c:pt idx="0">
                  <c:v>PAGOS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PAGOS'!$D$557:$O$557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PAGOS'!$D$559:$O$559</c:f>
              <c:numCache>
                <c:formatCode>"$"\ #,##0;[Red]"$"\ \-#,##0</c:formatCode>
                <c:ptCount val="12"/>
                <c:pt idx="0">
                  <c:v>0</c:v>
                </c:pt>
                <c:pt idx="1">
                  <c:v>0</c:v>
                </c:pt>
                <c:pt idx="2">
                  <c:v>0</c:v>
                </c:pt>
                <c:pt idx="3">
                  <c:v>6708.5240000000003</c:v>
                </c:pt>
                <c:pt idx="4">
                  <c:v>18932.215</c:v>
                </c:pt>
                <c:pt idx="5">
                  <c:v>28786.591</c:v>
                </c:pt>
                <c:pt idx="6">
                  <c:v>43598.966999999997</c:v>
                </c:pt>
                <c:pt idx="7">
                  <c:v>54488.142999999996</c:v>
                </c:pt>
                <c:pt idx="8">
                  <c:v>65597.319000000003</c:v>
                </c:pt>
                <c:pt idx="9">
                  <c:v>75650.342999999993</c:v>
                </c:pt>
                <c:pt idx="10">
                  <c:v>97431.67</c:v>
                </c:pt>
                <c:pt idx="11">
                  <c:v>118854.951</c:v>
                </c:pt>
              </c:numCache>
            </c:numRef>
          </c:val>
          <c:smooth val="0"/>
          <c:extLst xmlns:c16r2="http://schemas.microsoft.com/office/drawing/2015/06/chart">
            <c:ext xmlns:c16="http://schemas.microsoft.com/office/drawing/2014/chart" uri="{C3380CC4-5D6E-409C-BE32-E72D297353CC}">
              <c16:uniqueId val="{00000001-7FEF-43B0-8E64-283C4FDE48C4}"/>
            </c:ext>
          </c:extLst>
        </c:ser>
        <c:dLbls>
          <c:showLegendKey val="0"/>
          <c:showVal val="0"/>
          <c:showCatName val="0"/>
          <c:showSerName val="0"/>
          <c:showPercent val="0"/>
          <c:showBubbleSize val="0"/>
        </c:dLbls>
        <c:marker val="1"/>
        <c:smooth val="0"/>
        <c:axId val="125154432"/>
        <c:axId val="125156352"/>
      </c:lineChart>
      <c:catAx>
        <c:axId val="1251544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25156352"/>
        <c:crosses val="autoZero"/>
        <c:auto val="1"/>
        <c:lblAlgn val="ctr"/>
        <c:lblOffset val="100"/>
        <c:tickLblSkip val="1"/>
        <c:tickMarkSkip val="1"/>
        <c:noMultiLvlLbl val="0"/>
      </c:catAx>
      <c:valAx>
        <c:axId val="12515635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6759103137E-3"/>
              <c:y val="0.3061736171867405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25154432"/>
        <c:crosses val="autoZero"/>
        <c:crossBetween val="between"/>
      </c:valAx>
      <c:spPr>
        <a:solidFill>
          <a:srgbClr val="C0C0C0"/>
        </a:solidFill>
        <a:ln w="12700">
          <a:solidFill>
            <a:srgbClr val="808080"/>
          </a:solidFill>
          <a:prstDash val="solid"/>
        </a:ln>
      </c:spPr>
    </c:plotArea>
    <c:legend>
      <c:legendPos val="r"/>
      <c:layout>
        <c:manualLayout>
          <c:xMode val="edge"/>
          <c:yMode val="edge"/>
          <c:x val="0.16735966735966737"/>
          <c:y val="0.87160701208645208"/>
          <c:w val="0.77338877338877343"/>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67" r="0.75000000000000167" t="1" header="0" footer="0"/>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PAGOS SALUD OCUPACIONAL</a:t>
            </a:r>
          </a:p>
        </c:rich>
      </c:tx>
      <c:layout>
        <c:manualLayout>
          <c:xMode val="edge"/>
          <c:yMode val="edge"/>
          <c:x val="0.38730030621172357"/>
          <c:y val="5.51440329218107E-2"/>
        </c:manualLayout>
      </c:layout>
      <c:overlay val="0"/>
      <c:spPr>
        <a:noFill/>
        <a:ln w="25400">
          <a:noFill/>
        </a:ln>
      </c:spPr>
    </c:title>
    <c:autoTitleDeleted val="0"/>
    <c:plotArea>
      <c:layout>
        <c:manualLayout>
          <c:layoutTarget val="inner"/>
          <c:xMode val="edge"/>
          <c:yMode val="edge"/>
          <c:x val="0.10625010808319919"/>
          <c:y val="0.19506219874179875"/>
          <c:w val="0.89270924144413422"/>
          <c:h val="0.60493973027519876"/>
        </c:manualLayout>
      </c:layout>
      <c:lineChart>
        <c:grouping val="standard"/>
        <c:varyColors val="0"/>
        <c:ser>
          <c:idx val="0"/>
          <c:order val="0"/>
          <c:tx>
            <c:strRef>
              <c:f>'GRAF. PAGOS'!$C$124</c:f>
              <c:strCache>
                <c:ptCount val="1"/>
                <c:pt idx="0">
                  <c:v>META (OBLIGACIONES)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PAGOS'!$D$123:$O$123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PAGOS'!$D$124:$O$124</c:f>
              <c:numCache>
                <c:formatCode>"$"\ #,##0;[Red]"$"\ \-#,##0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1BD7-448E-B67B-82FF1D4269ED}"/>
            </c:ext>
          </c:extLst>
        </c:ser>
        <c:ser>
          <c:idx val="1"/>
          <c:order val="1"/>
          <c:tx>
            <c:strRef>
              <c:f>'GRAF. PAGOS'!$C$125</c:f>
              <c:strCache>
                <c:ptCount val="1"/>
                <c:pt idx="0">
                  <c:v>PAGOS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PAGOS'!$D$123:$O$123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PAGOS'!$D$125:$O$125</c:f>
              <c:numCache>
                <c:formatCode>"$"\ #,##0;[Red]"$"\ \-#,##0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1BD7-448E-B67B-82FF1D4269ED}"/>
            </c:ext>
          </c:extLst>
        </c:ser>
        <c:dLbls>
          <c:showLegendKey val="0"/>
          <c:showVal val="0"/>
          <c:showCatName val="0"/>
          <c:showSerName val="0"/>
          <c:showPercent val="0"/>
          <c:showBubbleSize val="0"/>
        </c:dLbls>
        <c:marker val="1"/>
        <c:smooth val="0"/>
        <c:axId val="125195008"/>
        <c:axId val="125196928"/>
      </c:lineChart>
      <c:catAx>
        <c:axId val="125195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25196928"/>
        <c:crosses val="autoZero"/>
        <c:auto val="1"/>
        <c:lblAlgn val="ctr"/>
        <c:lblOffset val="100"/>
        <c:tickLblSkip val="1"/>
        <c:tickMarkSkip val="1"/>
        <c:noMultiLvlLbl val="0"/>
      </c:catAx>
      <c:valAx>
        <c:axId val="12519692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248468941385E-3"/>
              <c:y val="0.3086427529892096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25195008"/>
        <c:crosses val="autoZero"/>
        <c:crossBetween val="between"/>
      </c:valAx>
      <c:spPr>
        <a:solidFill>
          <a:srgbClr val="C0C0C0"/>
        </a:solidFill>
        <a:ln w="12700">
          <a:solidFill>
            <a:srgbClr val="808080"/>
          </a:solidFill>
          <a:prstDash val="solid"/>
        </a:ln>
      </c:spPr>
    </c:plotArea>
    <c:legend>
      <c:legendPos val="r"/>
      <c:layout>
        <c:manualLayout>
          <c:xMode val="edge"/>
          <c:yMode val="edge"/>
          <c:x val="0.16875021872265966"/>
          <c:y val="0.89382923430867434"/>
          <c:w val="0.77500076552930874"/>
          <c:h val="6.4197790091053419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89" r="0.75000000000000189" t="1" header="0" footer="0"/>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PAGOS TRANSFERENCIAS CORRIENTES</a:t>
            </a:r>
          </a:p>
        </c:rich>
      </c:tx>
      <c:layout>
        <c:manualLayout>
          <c:xMode val="edge"/>
          <c:yMode val="edge"/>
          <c:x val="0.30786801337982439"/>
          <c:y val="3.2098765432098768E-2"/>
        </c:manualLayout>
      </c:layout>
      <c:overlay val="0"/>
      <c:spPr>
        <a:noFill/>
        <a:ln w="25400">
          <a:noFill/>
        </a:ln>
      </c:spPr>
    </c:title>
    <c:autoTitleDeleted val="0"/>
    <c:plotArea>
      <c:layout>
        <c:manualLayout>
          <c:layoutTarget val="inner"/>
          <c:xMode val="edge"/>
          <c:yMode val="edge"/>
          <c:x val="0.11434511434511438"/>
          <c:y val="0.19506219874179875"/>
          <c:w val="0.87837837837837873"/>
          <c:h val="0.60493973027519876"/>
        </c:manualLayout>
      </c:layout>
      <c:lineChart>
        <c:grouping val="standard"/>
        <c:varyColors val="0"/>
        <c:ser>
          <c:idx val="0"/>
          <c:order val="0"/>
          <c:tx>
            <c:strRef>
              <c:f>'GRAF. PAGOS'!$C$248</c:f>
              <c:strCache>
                <c:ptCount val="1"/>
                <c:pt idx="0">
                  <c:v>META (OBLIGACIONES)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PAGOS'!$D$247:$O$247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PAGOS'!$D$248:$O$248</c:f>
              <c:numCache>
                <c:formatCode>"$"\ #,##0;[Red]"$"\ \-#,##0</c:formatCode>
                <c:ptCount val="12"/>
                <c:pt idx="0">
                  <c:v>87352.505999999994</c:v>
                </c:pt>
                <c:pt idx="1">
                  <c:v>97623.178</c:v>
                </c:pt>
                <c:pt idx="2">
                  <c:v>111161.618</c:v>
                </c:pt>
                <c:pt idx="3">
                  <c:v>123414.234</c:v>
                </c:pt>
                <c:pt idx="4">
                  <c:v>133684.90599999999</c:v>
                </c:pt>
                <c:pt idx="5">
                  <c:v>144455.74600000001</c:v>
                </c:pt>
                <c:pt idx="6">
                  <c:v>157455.008</c:v>
                </c:pt>
                <c:pt idx="7">
                  <c:v>167725.68</c:v>
                </c:pt>
                <c:pt idx="8">
                  <c:v>178246.43599999999</c:v>
                </c:pt>
                <c:pt idx="9">
                  <c:v>191550.61600000001</c:v>
                </c:pt>
                <c:pt idx="10">
                  <c:v>206728.057</c:v>
                </c:pt>
                <c:pt idx="11">
                  <c:v>250584.01</c:v>
                </c:pt>
              </c:numCache>
            </c:numRef>
          </c:val>
          <c:smooth val="0"/>
          <c:extLst xmlns:c16r2="http://schemas.microsoft.com/office/drawing/2015/06/chart">
            <c:ext xmlns:c16="http://schemas.microsoft.com/office/drawing/2014/chart" uri="{C3380CC4-5D6E-409C-BE32-E72D297353CC}">
              <c16:uniqueId val="{00000000-6347-4272-8A01-61E758EAABE2}"/>
            </c:ext>
          </c:extLst>
        </c:ser>
        <c:ser>
          <c:idx val="1"/>
          <c:order val="1"/>
          <c:tx>
            <c:strRef>
              <c:f>'GRAF. PAGOS'!$C$249</c:f>
              <c:strCache>
                <c:ptCount val="1"/>
                <c:pt idx="0">
                  <c:v>PAGOS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PAGOS'!$D$247:$O$247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PAGOS'!$D$249:$O$249</c:f>
              <c:numCache>
                <c:formatCode>"$"\ #,##0;[Red]"$"\ \-#,##0</c:formatCode>
                <c:ptCount val="12"/>
                <c:pt idx="0">
                  <c:v>38900.546000000002</c:v>
                </c:pt>
                <c:pt idx="1">
                  <c:v>61219.071000000004</c:v>
                </c:pt>
                <c:pt idx="2">
                  <c:v>88471.216</c:v>
                </c:pt>
                <c:pt idx="3">
                  <c:v>107912.06600000001</c:v>
                </c:pt>
                <c:pt idx="4">
                  <c:v>119896.94500000001</c:v>
                </c:pt>
                <c:pt idx="5">
                  <c:v>130371.93399999999</c:v>
                </c:pt>
                <c:pt idx="6">
                  <c:v>142707.01699999999</c:v>
                </c:pt>
                <c:pt idx="7">
                  <c:v>156591.231</c:v>
                </c:pt>
                <c:pt idx="8">
                  <c:v>166861.90299999999</c:v>
                </c:pt>
                <c:pt idx="9">
                  <c:v>180170.451</c:v>
                </c:pt>
                <c:pt idx="10">
                  <c:v>195472.09400000001</c:v>
                </c:pt>
                <c:pt idx="11">
                  <c:v>206134.08499999999</c:v>
                </c:pt>
              </c:numCache>
            </c:numRef>
          </c:val>
          <c:smooth val="0"/>
          <c:extLst xmlns:c16r2="http://schemas.microsoft.com/office/drawing/2015/06/chart">
            <c:ext xmlns:c16="http://schemas.microsoft.com/office/drawing/2014/chart" uri="{C3380CC4-5D6E-409C-BE32-E72D297353CC}">
              <c16:uniqueId val="{00000001-6347-4272-8A01-61E758EAABE2}"/>
            </c:ext>
          </c:extLst>
        </c:ser>
        <c:dLbls>
          <c:showLegendKey val="0"/>
          <c:showVal val="0"/>
          <c:showCatName val="0"/>
          <c:showSerName val="0"/>
          <c:showPercent val="0"/>
          <c:showBubbleSize val="0"/>
        </c:dLbls>
        <c:marker val="1"/>
        <c:smooth val="0"/>
        <c:axId val="125243776"/>
        <c:axId val="125245696"/>
      </c:lineChart>
      <c:catAx>
        <c:axId val="125243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25245696"/>
        <c:crosses val="autoZero"/>
        <c:auto val="1"/>
        <c:lblAlgn val="ctr"/>
        <c:lblOffset val="100"/>
        <c:tickLblSkip val="1"/>
        <c:tickMarkSkip val="1"/>
        <c:noMultiLvlLbl val="0"/>
      </c:catAx>
      <c:valAx>
        <c:axId val="12524569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6759103137E-3"/>
              <c:y val="0.3086427529892096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25243776"/>
        <c:crosses val="autoZero"/>
        <c:crossBetween val="between"/>
      </c:valAx>
      <c:spPr>
        <a:solidFill>
          <a:srgbClr val="C0C0C0"/>
        </a:solidFill>
        <a:ln w="12700">
          <a:solidFill>
            <a:srgbClr val="808080"/>
          </a:solidFill>
          <a:prstDash val="solid"/>
        </a:ln>
      </c:spPr>
    </c:plotArea>
    <c:legend>
      <c:legendPos val="r"/>
      <c:layout>
        <c:manualLayout>
          <c:xMode val="edge"/>
          <c:yMode val="edge"/>
          <c:x val="0.16839916839916841"/>
          <c:y val="0.87160701208645208"/>
          <c:w val="0.77338877338877343"/>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89" r="0.75000000000000189"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CO"/>
              <a:t>PAGOS SERVICIO DE LA DEUDA</a:t>
            </a:r>
          </a:p>
        </c:rich>
      </c:tx>
      <c:layout>
        <c:manualLayout>
          <c:xMode val="edge"/>
          <c:yMode val="edge"/>
          <c:x val="0.39271443460419836"/>
          <c:y val="7.4897378568419687E-2"/>
        </c:manualLayout>
      </c:layout>
      <c:overlay val="0"/>
      <c:spPr>
        <a:noFill/>
        <a:ln w="25400">
          <a:noFill/>
        </a:ln>
      </c:spPr>
    </c:title>
    <c:autoTitleDeleted val="0"/>
    <c:plotArea>
      <c:layout>
        <c:manualLayout>
          <c:layoutTarget val="inner"/>
          <c:xMode val="edge"/>
          <c:yMode val="edge"/>
          <c:x val="0.10914760914760918"/>
          <c:y val="0.22469189981650226"/>
          <c:w val="0.8835758835758839"/>
          <c:h val="0.54074204461334063"/>
        </c:manualLayout>
      </c:layout>
      <c:lineChart>
        <c:grouping val="standard"/>
        <c:varyColors val="0"/>
        <c:ser>
          <c:idx val="0"/>
          <c:order val="0"/>
          <c:tx>
            <c:strRef>
              <c:f>'GRAF. PAGOS'!$C$465</c:f>
              <c:strCache>
                <c:ptCount val="1"/>
                <c:pt idx="0">
                  <c:v>META (OBLIGACIONES)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PAGOS'!$D$464:$O$464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PAGOS'!$D$465:$O$465</c:f>
              <c:numCache>
                <c:formatCode>"$"\ #,##0;[Red]"$"\ \-#,##0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47C2-4AA9-9272-41003CD140C7}"/>
            </c:ext>
          </c:extLst>
        </c:ser>
        <c:ser>
          <c:idx val="1"/>
          <c:order val="1"/>
          <c:tx>
            <c:strRef>
              <c:f>'GRAF. PAGOS'!$C$466</c:f>
              <c:strCache>
                <c:ptCount val="1"/>
                <c:pt idx="0">
                  <c:v>PAGOS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PAGOS'!$D$464:$O$464</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PAGOS'!$D$466:$O$466</c:f>
              <c:numCache>
                <c:formatCode>"$"\ #,##0;[Red]"$"\ \-#,##0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47C2-4AA9-9272-41003CD140C7}"/>
            </c:ext>
          </c:extLst>
        </c:ser>
        <c:dLbls>
          <c:showLegendKey val="0"/>
          <c:showVal val="0"/>
          <c:showCatName val="0"/>
          <c:showSerName val="0"/>
          <c:showPercent val="0"/>
          <c:showBubbleSize val="0"/>
        </c:dLbls>
        <c:marker val="1"/>
        <c:smooth val="0"/>
        <c:axId val="125288448"/>
        <c:axId val="125290368"/>
      </c:lineChart>
      <c:catAx>
        <c:axId val="125288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25290368"/>
        <c:crosses val="autoZero"/>
        <c:auto val="1"/>
        <c:lblAlgn val="ctr"/>
        <c:lblOffset val="100"/>
        <c:tickLblSkip val="1"/>
        <c:tickMarkSkip val="1"/>
        <c:noMultiLvlLbl val="0"/>
      </c:catAx>
      <c:valAx>
        <c:axId val="12529036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6759103137E-3"/>
              <c:y val="0.3061736171867405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25288448"/>
        <c:crosses val="autoZero"/>
        <c:crossBetween val="between"/>
      </c:valAx>
      <c:spPr>
        <a:solidFill>
          <a:srgbClr val="C0C0C0"/>
        </a:solidFill>
        <a:ln w="12700">
          <a:solidFill>
            <a:srgbClr val="808080"/>
          </a:solidFill>
          <a:prstDash val="solid"/>
        </a:ln>
      </c:spPr>
    </c:plotArea>
    <c:legend>
      <c:legendPos val="r"/>
      <c:layout>
        <c:manualLayout>
          <c:xMode val="edge"/>
          <c:yMode val="edge"/>
          <c:x val="0.15176715176715178"/>
          <c:y val="0.89136009850620512"/>
          <c:w val="0.77338877338877343"/>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89" r="0.75000000000000189" t="1" header="0" footer="0"/>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VACIO</a:t>
            </a:r>
          </a:p>
        </c:rich>
      </c:tx>
      <c:layout>
        <c:manualLayout>
          <c:xMode val="edge"/>
          <c:yMode val="edge"/>
          <c:x val="0.3687158751725681"/>
          <c:y val="8.4773662551440324E-2"/>
        </c:manualLayout>
      </c:layout>
      <c:overlay val="0"/>
      <c:spPr>
        <a:noFill/>
        <a:ln w="25400">
          <a:noFill/>
        </a:ln>
      </c:spPr>
    </c:title>
    <c:autoTitleDeleted val="0"/>
    <c:plotArea>
      <c:layout>
        <c:manualLayout>
          <c:layoutTarget val="inner"/>
          <c:xMode val="edge"/>
          <c:yMode val="edge"/>
          <c:x val="0.12785862785862787"/>
          <c:y val="0.22469189981650226"/>
          <c:w val="0.87110187110187154"/>
          <c:h val="0.54074204461334063"/>
        </c:manualLayout>
      </c:layout>
      <c:lineChart>
        <c:grouping val="standard"/>
        <c:varyColors val="0"/>
        <c:ser>
          <c:idx val="0"/>
          <c:order val="0"/>
          <c:tx>
            <c:strRef>
              <c:f>'GRAF. PAGOS'!$C$589</c:f>
              <c:strCache>
                <c:ptCount val="1"/>
                <c:pt idx="0">
                  <c:v>META (COMPROMISO)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PAGOS'!$D$588:$O$588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PAGOS'!$D$589:$O$589</c:f>
              <c:numCache>
                <c:formatCode>"$"\ #,##0;[Red]"$"\ \-#,##0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2048-4979-AEBC-FEE522EB907B}"/>
            </c:ext>
          </c:extLst>
        </c:ser>
        <c:ser>
          <c:idx val="1"/>
          <c:order val="1"/>
          <c:tx>
            <c:strRef>
              <c:f>'GRAF. PAGOS'!$C$590</c:f>
              <c:strCache>
                <c:ptCount val="1"/>
                <c:pt idx="0">
                  <c:v>PAGOS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PAGOS'!$D$588:$O$588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PAGOS'!$D$590:$O$590</c:f>
              <c:numCache>
                <c:formatCode>"$"\ #,##0;[Red]"$"\ \-#,##0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2048-4979-AEBC-FEE522EB907B}"/>
            </c:ext>
          </c:extLst>
        </c:ser>
        <c:dLbls>
          <c:showLegendKey val="0"/>
          <c:showVal val="0"/>
          <c:showCatName val="0"/>
          <c:showSerName val="0"/>
          <c:showPercent val="0"/>
          <c:showBubbleSize val="0"/>
        </c:dLbls>
        <c:marker val="1"/>
        <c:smooth val="0"/>
        <c:axId val="125399040"/>
        <c:axId val="125400960"/>
      </c:lineChart>
      <c:catAx>
        <c:axId val="125399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25400960"/>
        <c:crosses val="autoZero"/>
        <c:auto val="1"/>
        <c:lblAlgn val="ctr"/>
        <c:lblOffset val="100"/>
        <c:tickLblSkip val="1"/>
        <c:tickMarkSkip val="1"/>
        <c:noMultiLvlLbl val="0"/>
      </c:catAx>
      <c:valAx>
        <c:axId val="12540096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6759103137E-3"/>
              <c:y val="0.3061736171867405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25399040"/>
        <c:crosses val="autoZero"/>
        <c:crossBetween val="between"/>
      </c:valAx>
      <c:spPr>
        <a:solidFill>
          <a:srgbClr val="C0C0C0"/>
        </a:solidFill>
        <a:ln w="12700">
          <a:solidFill>
            <a:srgbClr val="808080"/>
          </a:solidFill>
          <a:prstDash val="solid"/>
        </a:ln>
      </c:spPr>
    </c:plotArea>
    <c:legend>
      <c:legendPos val="r"/>
      <c:layout>
        <c:manualLayout>
          <c:xMode val="edge"/>
          <c:yMode val="edge"/>
          <c:x val="0.16216216216216217"/>
          <c:y val="0.87407614788892118"/>
          <c:w val="0.77338877338877343"/>
          <c:h val="6.4197790091053419E-2"/>
        </c:manualLayout>
      </c:layout>
      <c:overlay val="0"/>
      <c:spPr>
        <a:solidFill>
          <a:srgbClr val="FFFFFF"/>
        </a:solidFill>
        <a:ln w="3175">
          <a:solidFill>
            <a:srgbClr val="000000"/>
          </a:solidFill>
          <a:prstDash val="solid"/>
        </a:ln>
      </c:spPr>
      <c:txPr>
        <a:bodyPr/>
        <a:lstStyle/>
        <a:p>
          <a:pPr>
            <a:defRPr sz="385"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189" r="0.75000000000000189"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s-CO"/>
              <a:t>VENTA DE SERVICIOS SOAT</a:t>
            </a:r>
          </a:p>
        </c:rich>
      </c:tx>
      <c:layout>
        <c:manualLayout>
          <c:xMode val="edge"/>
          <c:yMode val="edge"/>
          <c:x val="0.27181227617697462"/>
          <c:y val="3.2099024658954665E-2"/>
        </c:manualLayout>
      </c:layout>
      <c:overlay val="0"/>
      <c:spPr>
        <a:noFill/>
        <a:ln w="25400">
          <a:noFill/>
        </a:ln>
      </c:spPr>
    </c:title>
    <c:autoTitleDeleted val="0"/>
    <c:plotArea>
      <c:layout>
        <c:manualLayout>
          <c:layoutTarget val="inner"/>
          <c:xMode val="edge"/>
          <c:yMode val="edge"/>
          <c:x val="9.3275537467132366E-2"/>
          <c:y val="0.19506219874179875"/>
          <c:w val="0.90021739648511467"/>
          <c:h val="0.60493973027519876"/>
        </c:manualLayout>
      </c:layout>
      <c:lineChart>
        <c:grouping val="standard"/>
        <c:varyColors val="0"/>
        <c:ser>
          <c:idx val="0"/>
          <c:order val="0"/>
          <c:tx>
            <c:strRef>
              <c:f>'GRAF. EJECUCIÓN INGRESOS'!$C$217</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INGRESOS'!$D$216:$O$216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INGRESOS'!$D$217:$O$217</c:f>
              <c:numCache>
                <c:formatCode>#,##0;[Red]#,##0</c:formatCode>
                <c:ptCount val="12"/>
                <c:pt idx="0">
                  <c:v>8868.9233333333341</c:v>
                </c:pt>
                <c:pt idx="1">
                  <c:v>17737.846666666668</c:v>
                </c:pt>
                <c:pt idx="2">
                  <c:v>26606.770000000004</c:v>
                </c:pt>
                <c:pt idx="3">
                  <c:v>35475.693333333336</c:v>
                </c:pt>
                <c:pt idx="4">
                  <c:v>44344.616666666669</c:v>
                </c:pt>
                <c:pt idx="5">
                  <c:v>53213.54</c:v>
                </c:pt>
                <c:pt idx="6">
                  <c:v>62082.463333333333</c:v>
                </c:pt>
                <c:pt idx="7">
                  <c:v>70951.386666666673</c:v>
                </c:pt>
                <c:pt idx="8">
                  <c:v>79820.310000000012</c:v>
                </c:pt>
                <c:pt idx="9">
                  <c:v>88689.233333333352</c:v>
                </c:pt>
                <c:pt idx="10">
                  <c:v>97558.156666666691</c:v>
                </c:pt>
                <c:pt idx="11">
                  <c:v>106427.08000000003</c:v>
                </c:pt>
              </c:numCache>
            </c:numRef>
          </c:val>
          <c:smooth val="0"/>
          <c:extLst xmlns:c16r2="http://schemas.microsoft.com/office/drawing/2015/06/chart">
            <c:ext xmlns:c16="http://schemas.microsoft.com/office/drawing/2014/chart" uri="{C3380CC4-5D6E-409C-BE32-E72D297353CC}">
              <c16:uniqueId val="{00000000-A3B3-4EB4-A051-F1B0ED6C4C80}"/>
            </c:ext>
          </c:extLst>
        </c:ser>
        <c:ser>
          <c:idx val="1"/>
          <c:order val="1"/>
          <c:tx>
            <c:strRef>
              <c:f>'GRAF. EJECUCIÓN INGRESOS'!$C$218</c:f>
              <c:strCache>
                <c:ptCount val="1"/>
                <c:pt idx="0">
                  <c:v>RECONOCIMIENTO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INGRESOS'!$D$216:$O$216</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INGRESOS'!$D$218:$O$218</c:f>
              <c:numCache>
                <c:formatCode>"$"\ #,##0;[Red]"$"\ \-#,##0</c:formatCode>
                <c:ptCount val="12"/>
                <c:pt idx="0">
                  <c:v>12449.558999999999</c:v>
                </c:pt>
                <c:pt idx="1">
                  <c:v>20789.742999999999</c:v>
                </c:pt>
                <c:pt idx="2">
                  <c:v>26560.008000000002</c:v>
                </c:pt>
                <c:pt idx="3">
                  <c:v>40982.445</c:v>
                </c:pt>
                <c:pt idx="4">
                  <c:v>46979.839</c:v>
                </c:pt>
                <c:pt idx="5">
                  <c:v>57061.324999999997</c:v>
                </c:pt>
                <c:pt idx="6">
                  <c:v>67568.932000000001</c:v>
                </c:pt>
                <c:pt idx="7">
                  <c:v>76190.178</c:v>
                </c:pt>
                <c:pt idx="8">
                  <c:v>77653.913</c:v>
                </c:pt>
                <c:pt idx="9">
                  <c:v>88177.15</c:v>
                </c:pt>
                <c:pt idx="10">
                  <c:v>92179.414999999994</c:v>
                </c:pt>
                <c:pt idx="11">
                  <c:v>97567.504000000001</c:v>
                </c:pt>
              </c:numCache>
            </c:numRef>
          </c:val>
          <c:smooth val="0"/>
          <c:extLst xmlns:c16r2="http://schemas.microsoft.com/office/drawing/2015/06/chart">
            <c:ext xmlns:c16="http://schemas.microsoft.com/office/drawing/2014/chart" uri="{C3380CC4-5D6E-409C-BE32-E72D297353CC}">
              <c16:uniqueId val="{00000001-A3B3-4EB4-A051-F1B0ED6C4C80}"/>
            </c:ext>
          </c:extLst>
        </c:ser>
        <c:dLbls>
          <c:showLegendKey val="0"/>
          <c:showVal val="0"/>
          <c:showCatName val="0"/>
          <c:showSerName val="0"/>
          <c:showPercent val="0"/>
          <c:showBubbleSize val="0"/>
        </c:dLbls>
        <c:marker val="1"/>
        <c:smooth val="0"/>
        <c:axId val="91681152"/>
        <c:axId val="91683072"/>
      </c:lineChart>
      <c:catAx>
        <c:axId val="91681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91683072"/>
        <c:crosses val="autoZero"/>
        <c:auto val="1"/>
        <c:lblAlgn val="ctr"/>
        <c:lblOffset val="100"/>
        <c:tickLblSkip val="1"/>
        <c:tickMarkSkip val="1"/>
        <c:noMultiLvlLbl val="0"/>
      </c:catAx>
      <c:valAx>
        <c:axId val="916830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771619382718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91681152"/>
        <c:crosses val="autoZero"/>
        <c:crossBetween val="between"/>
      </c:valAx>
      <c:spPr>
        <a:solidFill>
          <a:srgbClr val="C0C0C0"/>
        </a:solidFill>
        <a:ln w="12700">
          <a:solidFill>
            <a:srgbClr val="808080"/>
          </a:solidFill>
          <a:prstDash val="solid"/>
        </a:ln>
      </c:spPr>
    </c:plotArea>
    <c:legend>
      <c:legendPos val="r"/>
      <c:layout>
        <c:manualLayout>
          <c:xMode val="edge"/>
          <c:yMode val="edge"/>
          <c:x val="0.18763568870593994"/>
          <c:y val="0.91111318492595827"/>
          <c:w val="0.76464253790402015"/>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211" r="0.75000000000000211" t="1" header="0" footer="0"/>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VACIO</a:t>
            </a:r>
          </a:p>
        </c:rich>
      </c:tx>
      <c:layout>
        <c:manualLayout>
          <c:xMode val="edge"/>
          <c:yMode val="edge"/>
          <c:x val="0.3687158751725681"/>
          <c:y val="8.4773662551440324E-2"/>
        </c:manualLayout>
      </c:layout>
      <c:overlay val="0"/>
      <c:spPr>
        <a:noFill/>
        <a:ln w="25400">
          <a:noFill/>
        </a:ln>
      </c:spPr>
    </c:title>
    <c:autoTitleDeleted val="0"/>
    <c:plotArea>
      <c:layout>
        <c:manualLayout>
          <c:layoutTarget val="inner"/>
          <c:xMode val="edge"/>
          <c:yMode val="edge"/>
          <c:x val="0.12577962577962573"/>
          <c:y val="0.22469189981650226"/>
          <c:w val="0.87318087318087367"/>
          <c:h val="0.54074204461334063"/>
        </c:manualLayout>
      </c:layout>
      <c:lineChart>
        <c:grouping val="standard"/>
        <c:varyColors val="0"/>
        <c:ser>
          <c:idx val="0"/>
          <c:order val="0"/>
          <c:tx>
            <c:strRef>
              <c:f>'GRAF. PAGOS'!$C$620</c:f>
              <c:strCache>
                <c:ptCount val="1"/>
                <c:pt idx="0">
                  <c:v>META (COMPROMISO)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PAGOS'!$D$619:$O$619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PAGOS'!$D$620:$O$620</c:f>
              <c:numCache>
                <c:formatCode>"$"\ #,##0;[Red]"$"\ \-#,##0</c:formatCode>
                <c:ptCount val="12"/>
              </c:numCache>
            </c:numRef>
          </c:val>
          <c:smooth val="0"/>
          <c:extLst xmlns:c16r2="http://schemas.microsoft.com/office/drawing/2015/06/chart">
            <c:ext xmlns:c16="http://schemas.microsoft.com/office/drawing/2014/chart" uri="{C3380CC4-5D6E-409C-BE32-E72D297353CC}">
              <c16:uniqueId val="{00000000-E1DA-4569-8B65-51097E3F343A}"/>
            </c:ext>
          </c:extLst>
        </c:ser>
        <c:ser>
          <c:idx val="1"/>
          <c:order val="1"/>
          <c:tx>
            <c:strRef>
              <c:f>'GRAF. PAGOS'!$C$621</c:f>
              <c:strCache>
                <c:ptCount val="1"/>
                <c:pt idx="0">
                  <c:v>PAGOS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PAGOS'!$D$619:$O$619</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PAGOS'!$D$621:$O$621</c:f>
              <c:numCache>
                <c:formatCode>"$"\ #,##0;[Red]"$"\ \-#,##0</c:formatCode>
                <c:ptCount val="12"/>
              </c:numCache>
            </c:numRef>
          </c:val>
          <c:smooth val="0"/>
          <c:extLst xmlns:c16r2="http://schemas.microsoft.com/office/drawing/2015/06/chart">
            <c:ext xmlns:c16="http://schemas.microsoft.com/office/drawing/2014/chart" uri="{C3380CC4-5D6E-409C-BE32-E72D297353CC}">
              <c16:uniqueId val="{00000001-E1DA-4569-8B65-51097E3F343A}"/>
            </c:ext>
          </c:extLst>
        </c:ser>
        <c:dLbls>
          <c:showLegendKey val="0"/>
          <c:showVal val="0"/>
          <c:showCatName val="0"/>
          <c:showSerName val="0"/>
          <c:showPercent val="0"/>
          <c:showBubbleSize val="0"/>
        </c:dLbls>
        <c:marker val="1"/>
        <c:smooth val="0"/>
        <c:axId val="125444096"/>
        <c:axId val="125446016"/>
      </c:lineChart>
      <c:catAx>
        <c:axId val="125444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25446016"/>
        <c:crosses val="autoZero"/>
        <c:auto val="1"/>
        <c:lblAlgn val="ctr"/>
        <c:lblOffset val="100"/>
        <c:tickLblSkip val="1"/>
        <c:tickMarkSkip val="1"/>
        <c:noMultiLvlLbl val="0"/>
      </c:catAx>
      <c:valAx>
        <c:axId val="12544601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6759103137E-3"/>
              <c:y val="0.3061736171867405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25444096"/>
        <c:crosses val="autoZero"/>
        <c:crossBetween val="between"/>
      </c:valAx>
      <c:spPr>
        <a:solidFill>
          <a:srgbClr val="C0C0C0"/>
        </a:solidFill>
        <a:ln w="12700">
          <a:solidFill>
            <a:srgbClr val="808080"/>
          </a:solidFill>
          <a:prstDash val="solid"/>
        </a:ln>
      </c:spPr>
    </c:plotArea>
    <c:legend>
      <c:legendPos val="r"/>
      <c:layout>
        <c:manualLayout>
          <c:xMode val="edge"/>
          <c:yMode val="edge"/>
          <c:x val="0.17255717255717257"/>
          <c:y val="0.86419960467904466"/>
          <c:w val="0.77338877338877343"/>
          <c:h val="6.9136061695991735E-2"/>
        </c:manualLayout>
      </c:layout>
      <c:overlay val="0"/>
      <c:spPr>
        <a:solidFill>
          <a:srgbClr val="FFFFFF"/>
        </a:solidFill>
        <a:ln w="3175">
          <a:solidFill>
            <a:srgbClr val="000000"/>
          </a:solidFill>
          <a:prstDash val="solid"/>
        </a:ln>
      </c:spPr>
      <c:txPr>
        <a:bodyPr/>
        <a:lstStyle/>
        <a:p>
          <a:pPr>
            <a:defRPr sz="385"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211" r="0.75000000000000211" t="1" header="0" footer="0"/>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VACIO</a:t>
            </a:r>
          </a:p>
        </c:rich>
      </c:tx>
      <c:layout>
        <c:manualLayout>
          <c:xMode val="edge"/>
          <c:yMode val="edge"/>
          <c:x val="0.3687158751725681"/>
          <c:y val="8.4773662551440324E-2"/>
        </c:manualLayout>
      </c:layout>
      <c:overlay val="0"/>
      <c:spPr>
        <a:noFill/>
        <a:ln w="25400">
          <a:noFill/>
        </a:ln>
      </c:spPr>
    </c:title>
    <c:autoTitleDeleted val="0"/>
    <c:plotArea>
      <c:layout>
        <c:manualLayout>
          <c:layoutTarget val="inner"/>
          <c:xMode val="edge"/>
          <c:yMode val="edge"/>
          <c:x val="0.13305613305613312"/>
          <c:y val="0.22222275806027697"/>
          <c:w val="0.8659043659043657"/>
          <c:h val="0.54321118636956589"/>
        </c:manualLayout>
      </c:layout>
      <c:lineChart>
        <c:grouping val="standard"/>
        <c:varyColors val="0"/>
        <c:ser>
          <c:idx val="0"/>
          <c:order val="0"/>
          <c:tx>
            <c:strRef>
              <c:f>'GRAF. PAGOS'!$C$651</c:f>
              <c:strCache>
                <c:ptCount val="1"/>
                <c:pt idx="0">
                  <c:v>META (COMPROMISO)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PAGOS'!$D$650:$O$650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PAGOS'!$D$651:$O$651</c:f>
              <c:numCache>
                <c:formatCode>"$"\ #,##0;[Red]"$"\ \-#,##0</c:formatCode>
                <c:ptCount val="12"/>
              </c:numCache>
            </c:numRef>
          </c:val>
          <c:smooth val="0"/>
          <c:extLst xmlns:c16r2="http://schemas.microsoft.com/office/drawing/2015/06/chart">
            <c:ext xmlns:c16="http://schemas.microsoft.com/office/drawing/2014/chart" uri="{C3380CC4-5D6E-409C-BE32-E72D297353CC}">
              <c16:uniqueId val="{00000000-A77E-426E-A8B7-ED9CA0D2CF13}"/>
            </c:ext>
          </c:extLst>
        </c:ser>
        <c:ser>
          <c:idx val="1"/>
          <c:order val="1"/>
          <c:tx>
            <c:strRef>
              <c:f>'GRAF. PAGOS'!$C$652</c:f>
              <c:strCache>
                <c:ptCount val="1"/>
                <c:pt idx="0">
                  <c:v>PAGOS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PAGOS'!$D$650:$O$650</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PAGOS'!$D$652:$O$652</c:f>
              <c:numCache>
                <c:formatCode>"$"\ #,##0;[Red]"$"\ \-#,##0</c:formatCode>
                <c:ptCount val="12"/>
              </c:numCache>
            </c:numRef>
          </c:val>
          <c:smooth val="0"/>
          <c:extLst xmlns:c16r2="http://schemas.microsoft.com/office/drawing/2015/06/chart">
            <c:ext xmlns:c16="http://schemas.microsoft.com/office/drawing/2014/chart" uri="{C3380CC4-5D6E-409C-BE32-E72D297353CC}">
              <c16:uniqueId val="{00000001-A77E-426E-A8B7-ED9CA0D2CF13}"/>
            </c:ext>
          </c:extLst>
        </c:ser>
        <c:dLbls>
          <c:showLegendKey val="0"/>
          <c:showVal val="0"/>
          <c:showCatName val="0"/>
          <c:showSerName val="0"/>
          <c:showPercent val="0"/>
          <c:showBubbleSize val="0"/>
        </c:dLbls>
        <c:marker val="1"/>
        <c:smooth val="0"/>
        <c:axId val="125472128"/>
        <c:axId val="125494784"/>
      </c:lineChart>
      <c:catAx>
        <c:axId val="125472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25494784"/>
        <c:crosses val="autoZero"/>
        <c:auto val="1"/>
        <c:lblAlgn val="ctr"/>
        <c:lblOffset val="100"/>
        <c:tickLblSkip val="1"/>
        <c:tickMarkSkip val="1"/>
        <c:noMultiLvlLbl val="0"/>
      </c:catAx>
      <c:valAx>
        <c:axId val="12549478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6759103137E-3"/>
              <c:y val="0.3061736171867405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25472128"/>
        <c:crosses val="autoZero"/>
        <c:crossBetween val="between"/>
      </c:valAx>
      <c:spPr>
        <a:solidFill>
          <a:srgbClr val="C0C0C0"/>
        </a:solidFill>
        <a:ln w="12700">
          <a:solidFill>
            <a:srgbClr val="808080"/>
          </a:solidFill>
          <a:prstDash val="solid"/>
        </a:ln>
      </c:spPr>
    </c:plotArea>
    <c:legend>
      <c:legendPos val="r"/>
      <c:layout>
        <c:manualLayout>
          <c:xMode val="edge"/>
          <c:yMode val="edge"/>
          <c:x val="0.17567567567567569"/>
          <c:y val="0.86419960467904466"/>
          <c:w val="0.77338877338877343"/>
          <c:h val="6.4197790091053419E-2"/>
        </c:manualLayout>
      </c:layout>
      <c:overlay val="0"/>
      <c:spPr>
        <a:solidFill>
          <a:srgbClr val="FFFFFF"/>
        </a:solidFill>
        <a:ln w="3175">
          <a:solidFill>
            <a:srgbClr val="000000"/>
          </a:solidFill>
          <a:prstDash val="solid"/>
        </a:ln>
      </c:spPr>
      <c:txPr>
        <a:bodyPr/>
        <a:lstStyle/>
        <a:p>
          <a:pPr>
            <a:defRPr sz="385"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233" r="0.75000000000000233" t="1" header="0" footer="0"/>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n-US"/>
              <a:t>VACIO</a:t>
            </a:r>
          </a:p>
        </c:rich>
      </c:tx>
      <c:layout>
        <c:manualLayout>
          <c:xMode val="edge"/>
          <c:yMode val="edge"/>
          <c:x val="0.29228280976312471"/>
          <c:y val="8.4773662551440324E-2"/>
        </c:manualLayout>
      </c:layout>
      <c:overlay val="0"/>
      <c:spPr>
        <a:noFill/>
        <a:ln w="25400">
          <a:noFill/>
        </a:ln>
      </c:spPr>
    </c:title>
    <c:autoTitleDeleted val="0"/>
    <c:plotArea>
      <c:layout>
        <c:manualLayout>
          <c:layoutTarget val="inner"/>
          <c:xMode val="edge"/>
          <c:yMode val="edge"/>
          <c:x val="0.16112266112266113"/>
          <c:y val="0.22469189981650226"/>
          <c:w val="0.83783783783783783"/>
          <c:h val="0.54074204461334063"/>
        </c:manualLayout>
      </c:layout>
      <c:lineChart>
        <c:grouping val="standard"/>
        <c:varyColors val="0"/>
        <c:ser>
          <c:idx val="0"/>
          <c:order val="0"/>
          <c:tx>
            <c:strRef>
              <c:f>'GRAF. PAGOS'!$C$682</c:f>
              <c:strCache>
                <c:ptCount val="1"/>
                <c:pt idx="0">
                  <c:v>META (COMPROMISO)</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PAGOS'!$D$681:$O$681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PAGOS'!$D$682:$O$682</c:f>
              <c:numCache>
                <c:formatCode>"$"\ #,##0;[Red]"$"\ \-#,##0</c:formatCode>
                <c:ptCount val="12"/>
              </c:numCache>
            </c:numRef>
          </c:val>
          <c:smooth val="0"/>
          <c:extLst xmlns:c16r2="http://schemas.microsoft.com/office/drawing/2015/06/chart">
            <c:ext xmlns:c16="http://schemas.microsoft.com/office/drawing/2014/chart" uri="{C3380CC4-5D6E-409C-BE32-E72D297353CC}">
              <c16:uniqueId val="{00000000-D17C-4719-82E3-590663E242CB}"/>
            </c:ext>
          </c:extLst>
        </c:ser>
        <c:ser>
          <c:idx val="1"/>
          <c:order val="1"/>
          <c:tx>
            <c:strRef>
              <c:f>'GRAF. PAGOS'!$C$683</c:f>
              <c:strCache>
                <c:ptCount val="1"/>
                <c:pt idx="0">
                  <c:v>PAGOS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PAGOS'!$D$681:$O$681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PAGOS'!$D$683:$O$683</c:f>
              <c:numCache>
                <c:formatCode>"$"\ #,##0;[Red]"$"\ \-#,##0</c:formatCode>
                <c:ptCount val="12"/>
              </c:numCache>
            </c:numRef>
          </c:val>
          <c:smooth val="0"/>
          <c:extLst xmlns:c16r2="http://schemas.microsoft.com/office/drawing/2015/06/chart">
            <c:ext xmlns:c16="http://schemas.microsoft.com/office/drawing/2014/chart" uri="{C3380CC4-5D6E-409C-BE32-E72D297353CC}">
              <c16:uniqueId val="{00000001-D17C-4719-82E3-590663E242CB}"/>
            </c:ext>
          </c:extLst>
        </c:ser>
        <c:dLbls>
          <c:showLegendKey val="0"/>
          <c:showVal val="0"/>
          <c:showCatName val="0"/>
          <c:showSerName val="0"/>
          <c:showPercent val="0"/>
          <c:showBubbleSize val="0"/>
        </c:dLbls>
        <c:marker val="1"/>
        <c:smooth val="0"/>
        <c:axId val="125516800"/>
        <c:axId val="125539456"/>
      </c:lineChart>
      <c:catAx>
        <c:axId val="1255168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25539456"/>
        <c:crosses val="autoZero"/>
        <c:auto val="1"/>
        <c:lblAlgn val="ctr"/>
        <c:lblOffset val="100"/>
        <c:tickLblSkip val="1"/>
        <c:tickMarkSkip val="1"/>
        <c:noMultiLvlLbl val="0"/>
      </c:catAx>
      <c:valAx>
        <c:axId val="12553945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70126759103137E-3"/>
              <c:y val="0.30617361718674058"/>
            </c:manualLayout>
          </c:layout>
          <c:overlay val="0"/>
          <c:spPr>
            <a:noFill/>
            <a:ln w="25400">
              <a:noFill/>
            </a:ln>
          </c:spPr>
        </c:title>
        <c:numFmt formatCode="&quot;$&quot;\ #,##0;[Red]&quot;$&quot;\ \-#,##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25516800"/>
        <c:crosses val="autoZero"/>
        <c:crossBetween val="between"/>
      </c:valAx>
      <c:spPr>
        <a:solidFill>
          <a:srgbClr val="C0C0C0"/>
        </a:solidFill>
        <a:ln w="12700">
          <a:solidFill>
            <a:srgbClr val="808080"/>
          </a:solidFill>
          <a:prstDash val="solid"/>
        </a:ln>
      </c:spPr>
    </c:plotArea>
    <c:legend>
      <c:legendPos val="r"/>
      <c:layout>
        <c:manualLayout>
          <c:xMode val="edge"/>
          <c:yMode val="edge"/>
          <c:x val="0.16528066528066529"/>
          <c:y val="0.88642182690126692"/>
          <c:w val="0.77338877338877332"/>
          <c:h val="6.9136061695991735E-2"/>
        </c:manualLayout>
      </c:layout>
      <c:overlay val="0"/>
      <c:spPr>
        <a:solidFill>
          <a:srgbClr val="FFFFFF"/>
        </a:solidFill>
        <a:ln w="3175">
          <a:solidFill>
            <a:srgbClr val="000000"/>
          </a:solidFill>
          <a:prstDash val="solid"/>
        </a:ln>
      </c:spPr>
      <c:txPr>
        <a:bodyPr/>
        <a:lstStyle/>
        <a:p>
          <a:pPr>
            <a:defRPr sz="385"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255" r="0.7500000000000025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s-CO"/>
              <a:t>VENTA DE SERVICIOS ENTIDADES RÉGIMEN ESPECIAL</a:t>
            </a:r>
          </a:p>
        </c:rich>
      </c:tx>
      <c:layout>
        <c:manualLayout>
          <c:xMode val="edge"/>
          <c:yMode val="edge"/>
          <c:x val="0.21541314385593341"/>
          <c:y val="3.868312757201646E-2"/>
        </c:manualLayout>
      </c:layout>
      <c:overlay val="0"/>
      <c:spPr>
        <a:noFill/>
        <a:ln w="25400">
          <a:noFill/>
        </a:ln>
      </c:spPr>
    </c:title>
    <c:autoTitleDeleted val="0"/>
    <c:plotArea>
      <c:layout>
        <c:manualLayout>
          <c:layoutTarget val="inner"/>
          <c:xMode val="edge"/>
          <c:yMode val="edge"/>
          <c:x val="9.3275537467132366E-2"/>
          <c:y val="0.19506219874179875"/>
          <c:w val="0.90021739648511467"/>
          <c:h val="0.60493973027519876"/>
        </c:manualLayout>
      </c:layout>
      <c:lineChart>
        <c:grouping val="standard"/>
        <c:varyColors val="0"/>
        <c:ser>
          <c:idx val="0"/>
          <c:order val="0"/>
          <c:tx>
            <c:strRef>
              <c:f>'GRAF. EJECUCIÓN INGRESOS'!$C$248</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INGRESOS'!$D$247:$O$247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INGRESOS'!$D$248:$O$248</c:f>
              <c:numCache>
                <c:formatCode>#,##0;[Red]#,##0</c:formatCode>
                <c:ptCount val="12"/>
                <c:pt idx="0">
                  <c:v>12860.833333333334</c:v>
                </c:pt>
                <c:pt idx="1">
                  <c:v>25721.666666666668</c:v>
                </c:pt>
                <c:pt idx="2">
                  <c:v>38582.5</c:v>
                </c:pt>
                <c:pt idx="3">
                  <c:v>51443.333333333336</c:v>
                </c:pt>
                <c:pt idx="4">
                  <c:v>64304.166666666672</c:v>
                </c:pt>
                <c:pt idx="5">
                  <c:v>77165</c:v>
                </c:pt>
                <c:pt idx="6">
                  <c:v>90025.833333333328</c:v>
                </c:pt>
                <c:pt idx="7">
                  <c:v>102886.66666666666</c:v>
                </c:pt>
                <c:pt idx="8">
                  <c:v>115747.49999999999</c:v>
                </c:pt>
                <c:pt idx="9">
                  <c:v>128608.33333333331</c:v>
                </c:pt>
                <c:pt idx="10">
                  <c:v>141469.16666666666</c:v>
                </c:pt>
                <c:pt idx="11">
                  <c:v>154330</c:v>
                </c:pt>
              </c:numCache>
            </c:numRef>
          </c:val>
          <c:smooth val="0"/>
          <c:extLst xmlns:c16r2="http://schemas.microsoft.com/office/drawing/2015/06/chart">
            <c:ext xmlns:c16="http://schemas.microsoft.com/office/drawing/2014/chart" uri="{C3380CC4-5D6E-409C-BE32-E72D297353CC}">
              <c16:uniqueId val="{00000000-3290-4E3C-A037-CCA481A7084B}"/>
            </c:ext>
          </c:extLst>
        </c:ser>
        <c:ser>
          <c:idx val="1"/>
          <c:order val="1"/>
          <c:tx>
            <c:strRef>
              <c:f>'GRAF. EJECUCIÓN INGRESOS'!$C$249</c:f>
              <c:strCache>
                <c:ptCount val="1"/>
                <c:pt idx="0">
                  <c:v>RECONOCIMIENTO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INGRESOS'!$D$247:$O$247</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INGRESOS'!$D$249:$O$249</c:f>
              <c:numCache>
                <c:formatCode>"$"\ #,##0;[Red]"$"\ \-#,##0</c:formatCode>
                <c:ptCount val="12"/>
                <c:pt idx="0">
                  <c:v>7539.8320000000003</c:v>
                </c:pt>
                <c:pt idx="1">
                  <c:v>19314.964</c:v>
                </c:pt>
                <c:pt idx="2">
                  <c:v>29810.557000000001</c:v>
                </c:pt>
                <c:pt idx="3">
                  <c:v>40155.171999999999</c:v>
                </c:pt>
                <c:pt idx="4">
                  <c:v>48585.381999999998</c:v>
                </c:pt>
                <c:pt idx="5">
                  <c:v>55398.391000000003</c:v>
                </c:pt>
                <c:pt idx="6">
                  <c:v>64916.432999999997</c:v>
                </c:pt>
                <c:pt idx="7">
                  <c:v>73551.577999999994</c:v>
                </c:pt>
                <c:pt idx="8">
                  <c:v>82933.953999999998</c:v>
                </c:pt>
                <c:pt idx="9">
                  <c:v>90869.345000000001</c:v>
                </c:pt>
                <c:pt idx="10">
                  <c:v>97795.498999999996</c:v>
                </c:pt>
                <c:pt idx="11">
                  <c:v>104166.243</c:v>
                </c:pt>
              </c:numCache>
            </c:numRef>
          </c:val>
          <c:smooth val="0"/>
          <c:extLst xmlns:c16r2="http://schemas.microsoft.com/office/drawing/2015/06/chart">
            <c:ext xmlns:c16="http://schemas.microsoft.com/office/drawing/2014/chart" uri="{C3380CC4-5D6E-409C-BE32-E72D297353CC}">
              <c16:uniqueId val="{00000001-3290-4E3C-A037-CCA481A7084B}"/>
            </c:ext>
          </c:extLst>
        </c:ser>
        <c:dLbls>
          <c:showLegendKey val="0"/>
          <c:showVal val="0"/>
          <c:showCatName val="0"/>
          <c:showSerName val="0"/>
          <c:showPercent val="0"/>
          <c:showBubbleSize val="0"/>
        </c:dLbls>
        <c:marker val="1"/>
        <c:smooth val="0"/>
        <c:axId val="106274816"/>
        <c:axId val="106276736"/>
      </c:lineChart>
      <c:catAx>
        <c:axId val="106274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06276736"/>
        <c:crosses val="autoZero"/>
        <c:auto val="1"/>
        <c:lblAlgn val="ctr"/>
        <c:lblOffset val="100"/>
        <c:tickLblSkip val="1"/>
        <c:tickMarkSkip val="1"/>
        <c:noMultiLvlLbl val="0"/>
      </c:catAx>
      <c:valAx>
        <c:axId val="10627673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771619382718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06274816"/>
        <c:crosses val="autoZero"/>
        <c:crossBetween val="between"/>
      </c:valAx>
      <c:spPr>
        <a:solidFill>
          <a:srgbClr val="C0C0C0"/>
        </a:solidFill>
        <a:ln w="12700">
          <a:solidFill>
            <a:srgbClr val="808080"/>
          </a:solidFill>
          <a:prstDash val="solid"/>
        </a:ln>
      </c:spPr>
    </c:plotArea>
    <c:legend>
      <c:legendPos val="r"/>
      <c:layout>
        <c:manualLayout>
          <c:xMode val="edge"/>
          <c:yMode val="edge"/>
          <c:x val="0.18763568870593994"/>
          <c:y val="0.90617491332101996"/>
          <c:w val="0.76464253790402015"/>
          <c:h val="6.9136061695991735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233" r="0.75000000000000233"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es-CO"/>
              <a:t>VENTA DE SERVICIOS ARP</a:t>
            </a:r>
          </a:p>
        </c:rich>
      </c:tx>
      <c:layout>
        <c:manualLayout>
          <c:xMode val="edge"/>
          <c:yMode val="edge"/>
          <c:x val="0.35568802272817851"/>
          <c:y val="4.5267489711934158E-2"/>
        </c:manualLayout>
      </c:layout>
      <c:overlay val="0"/>
      <c:spPr>
        <a:noFill/>
        <a:ln w="25400">
          <a:noFill/>
        </a:ln>
      </c:spPr>
    </c:title>
    <c:autoTitleDeleted val="0"/>
    <c:plotArea>
      <c:layout>
        <c:manualLayout>
          <c:layoutTarget val="inner"/>
          <c:xMode val="edge"/>
          <c:yMode val="edge"/>
          <c:x val="9.3275537467132366E-2"/>
          <c:y val="0.19259305698557336"/>
          <c:w val="0.90021739648511467"/>
          <c:h val="0.60740887203142391"/>
        </c:manualLayout>
      </c:layout>
      <c:lineChart>
        <c:grouping val="standard"/>
        <c:varyColors val="0"/>
        <c:ser>
          <c:idx val="0"/>
          <c:order val="0"/>
          <c:tx>
            <c:strRef>
              <c:f>'GRAF. EJECUCIÓN INGRESOS'!$C$279</c:f>
              <c:strCache>
                <c:ptCount val="1"/>
                <c:pt idx="0">
                  <c:v>META</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'GRAF. EJECUCIÓN INGRESOS'!$D$278:$O$278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INGRESOS'!$D$279:$O$279</c:f>
              <c:numCache>
                <c:formatCode>#,##0;[Red]#,##0</c:formatCode>
                <c:ptCount val="12"/>
                <c:pt idx="0">
                  <c:v>2666.6666666666665</c:v>
                </c:pt>
                <c:pt idx="1">
                  <c:v>5333.333333333333</c:v>
                </c:pt>
                <c:pt idx="2">
                  <c:v>8000</c:v>
                </c:pt>
                <c:pt idx="3">
                  <c:v>10666.666666666666</c:v>
                </c:pt>
                <c:pt idx="4">
                  <c:v>13333.333333333332</c:v>
                </c:pt>
                <c:pt idx="5">
                  <c:v>15999.999999999998</c:v>
                </c:pt>
                <c:pt idx="6">
                  <c:v>18666.666666666664</c:v>
                </c:pt>
                <c:pt idx="7">
                  <c:v>21333.333333333332</c:v>
                </c:pt>
                <c:pt idx="8">
                  <c:v>24000</c:v>
                </c:pt>
                <c:pt idx="9">
                  <c:v>26666.666666666668</c:v>
                </c:pt>
                <c:pt idx="10">
                  <c:v>29333.333333333336</c:v>
                </c:pt>
                <c:pt idx="11">
                  <c:v>32000.000000000004</c:v>
                </c:pt>
              </c:numCache>
            </c:numRef>
          </c:val>
          <c:smooth val="0"/>
          <c:extLst xmlns:c16r2="http://schemas.microsoft.com/office/drawing/2015/06/chart">
            <c:ext xmlns:c16="http://schemas.microsoft.com/office/drawing/2014/chart" uri="{C3380CC4-5D6E-409C-BE32-E72D297353CC}">
              <c16:uniqueId val="{00000000-47C4-4594-BD5A-4F526499E2A7}"/>
            </c:ext>
          </c:extLst>
        </c:ser>
        <c:ser>
          <c:idx val="1"/>
          <c:order val="1"/>
          <c:tx>
            <c:strRef>
              <c:f>'GRAF. EJECUCIÓN INGRESOS'!$C$280</c:f>
              <c:strCache>
                <c:ptCount val="1"/>
                <c:pt idx="0">
                  <c:v>RECONOCIMIENTO</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'GRAF. EJECUCIÓN INGRESOS'!$D$278:$O$278</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'GRAF. EJECUCIÓN INGRESOS'!$D$280:$O$280</c:f>
              <c:numCache>
                <c:formatCode>"$"\ #,##0;[Red]"$"\ \-#,##0</c:formatCode>
                <c:ptCount val="12"/>
                <c:pt idx="0">
                  <c:v>2718.261</c:v>
                </c:pt>
                <c:pt idx="1">
                  <c:v>6131.93</c:v>
                </c:pt>
                <c:pt idx="2">
                  <c:v>9018.8829999999998</c:v>
                </c:pt>
                <c:pt idx="3">
                  <c:v>10393.19</c:v>
                </c:pt>
                <c:pt idx="4">
                  <c:v>14320.898999999999</c:v>
                </c:pt>
                <c:pt idx="5">
                  <c:v>16947.977999999999</c:v>
                </c:pt>
                <c:pt idx="6">
                  <c:v>19021.802</c:v>
                </c:pt>
                <c:pt idx="7">
                  <c:v>21145.168000000001</c:v>
                </c:pt>
                <c:pt idx="8">
                  <c:v>22104.275000000001</c:v>
                </c:pt>
                <c:pt idx="9">
                  <c:v>22616.083999999999</c:v>
                </c:pt>
                <c:pt idx="10">
                  <c:v>25005.852999999999</c:v>
                </c:pt>
                <c:pt idx="11">
                  <c:v>28450.457999999999</c:v>
                </c:pt>
              </c:numCache>
            </c:numRef>
          </c:val>
          <c:smooth val="0"/>
          <c:extLst xmlns:c16r2="http://schemas.microsoft.com/office/drawing/2015/06/chart">
            <c:ext xmlns:c16="http://schemas.microsoft.com/office/drawing/2014/chart" uri="{C3380CC4-5D6E-409C-BE32-E72D297353CC}">
              <c16:uniqueId val="{00000001-47C4-4594-BD5A-4F526499E2A7}"/>
            </c:ext>
          </c:extLst>
        </c:ser>
        <c:dLbls>
          <c:showLegendKey val="0"/>
          <c:showVal val="0"/>
          <c:showCatName val="0"/>
          <c:showSerName val="0"/>
          <c:showPercent val="0"/>
          <c:showBubbleSize val="0"/>
        </c:dLbls>
        <c:marker val="1"/>
        <c:smooth val="0"/>
        <c:axId val="106315136"/>
        <c:axId val="106317312"/>
      </c:lineChart>
      <c:catAx>
        <c:axId val="106315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CO"/>
          </a:p>
        </c:txPr>
        <c:crossAx val="106317312"/>
        <c:crosses val="autoZero"/>
        <c:auto val="1"/>
        <c:lblAlgn val="ctr"/>
        <c:lblOffset val="100"/>
        <c:tickLblSkip val="1"/>
        <c:tickMarkSkip val="1"/>
        <c:noMultiLvlLbl val="0"/>
      </c:catAx>
      <c:valAx>
        <c:axId val="10631731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s-CO"/>
                  <a:t>MILES DE PESOS CTES</a:t>
                </a:r>
              </a:p>
            </c:rich>
          </c:tx>
          <c:layout>
            <c:manualLayout>
              <c:xMode val="edge"/>
              <c:yMode val="edge"/>
              <c:x val="5.5927716193827186E-3"/>
              <c:y val="0.30864275298920968"/>
            </c:manualLayout>
          </c:layout>
          <c:overlay val="0"/>
          <c:spPr>
            <a:noFill/>
            <a:ln w="25400">
              <a:noFill/>
            </a:ln>
          </c:spPr>
        </c:title>
        <c:numFmt formatCode="#,##0;[Red]#,##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06315136"/>
        <c:crosses val="autoZero"/>
        <c:crossBetween val="between"/>
      </c:valAx>
      <c:spPr>
        <a:solidFill>
          <a:srgbClr val="C0C0C0"/>
        </a:solidFill>
        <a:ln w="12700">
          <a:solidFill>
            <a:srgbClr val="808080"/>
          </a:solidFill>
          <a:prstDash val="solid"/>
        </a:ln>
      </c:spPr>
    </c:plotArea>
    <c:legend>
      <c:legendPos val="r"/>
      <c:layout>
        <c:manualLayout>
          <c:xMode val="edge"/>
          <c:yMode val="edge"/>
          <c:x val="0.18438189261049526"/>
          <c:y val="0.91358232072842738"/>
          <c:w val="0.76464253790402004"/>
          <c:h val="6.4197790091053419E-2"/>
        </c:manualLayout>
      </c:layout>
      <c:overlay val="0"/>
      <c:spPr>
        <a:solidFill>
          <a:srgbClr val="FFFFFF"/>
        </a:solidFill>
        <a:ln w="3175">
          <a:solidFill>
            <a:srgbClr val="000000"/>
          </a:solidFill>
          <a:prstDash val="solid"/>
        </a:ln>
      </c:spPr>
      <c:txPr>
        <a:bodyPr/>
        <a:lstStyle/>
        <a:p>
          <a:pPr>
            <a:defRPr sz="800" b="1" i="0" u="none" strike="noStrike" baseline="0">
              <a:solidFill>
                <a:srgbClr val="000000"/>
              </a:solidFill>
              <a:latin typeface="Arial"/>
              <a:ea typeface="Arial"/>
              <a:cs typeface="Arial"/>
            </a:defRPr>
          </a:pPr>
          <a:endParaRPr lang="es-CO"/>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s-CO"/>
    </a:p>
  </c:txPr>
  <c:printSettings>
    <c:headerFooter alignWithMargins="0"/>
    <c:pageMargins b="1" l="0.75000000000000255" r="0.75000000000000255" t="1" header="0" footer="0"/>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chart" Target="../charts/chart27.xml"/><Relationship Id="rId3" Type="http://schemas.openxmlformats.org/officeDocument/2006/relationships/chart" Target="../charts/chart17.xml"/><Relationship Id="rId7" Type="http://schemas.openxmlformats.org/officeDocument/2006/relationships/chart" Target="../charts/chart21.xml"/><Relationship Id="rId12" Type="http://schemas.openxmlformats.org/officeDocument/2006/relationships/chart" Target="../charts/chart26.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chart" Target="../charts/chart25.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 Id="rId14"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6.xml"/><Relationship Id="rId13" Type="http://schemas.openxmlformats.org/officeDocument/2006/relationships/chart" Target="../charts/chart41.xml"/><Relationship Id="rId18" Type="http://schemas.openxmlformats.org/officeDocument/2006/relationships/chart" Target="../charts/chart46.xml"/><Relationship Id="rId3" Type="http://schemas.openxmlformats.org/officeDocument/2006/relationships/chart" Target="../charts/chart31.xml"/><Relationship Id="rId21" Type="http://schemas.openxmlformats.org/officeDocument/2006/relationships/chart" Target="../charts/chart49.xml"/><Relationship Id="rId7" Type="http://schemas.openxmlformats.org/officeDocument/2006/relationships/chart" Target="../charts/chart35.xml"/><Relationship Id="rId12" Type="http://schemas.openxmlformats.org/officeDocument/2006/relationships/chart" Target="../charts/chart40.xml"/><Relationship Id="rId17" Type="http://schemas.openxmlformats.org/officeDocument/2006/relationships/chart" Target="../charts/chart45.xml"/><Relationship Id="rId2" Type="http://schemas.openxmlformats.org/officeDocument/2006/relationships/chart" Target="../charts/chart30.xml"/><Relationship Id="rId16" Type="http://schemas.openxmlformats.org/officeDocument/2006/relationships/chart" Target="../charts/chart44.xml"/><Relationship Id="rId20" Type="http://schemas.openxmlformats.org/officeDocument/2006/relationships/chart" Target="../charts/chart48.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5" Type="http://schemas.openxmlformats.org/officeDocument/2006/relationships/chart" Target="../charts/chart43.xml"/><Relationship Id="rId10" Type="http://schemas.openxmlformats.org/officeDocument/2006/relationships/chart" Target="../charts/chart38.xml"/><Relationship Id="rId19" Type="http://schemas.openxmlformats.org/officeDocument/2006/relationships/chart" Target="../charts/chart47.xml"/><Relationship Id="rId4" Type="http://schemas.openxmlformats.org/officeDocument/2006/relationships/chart" Target="../charts/chart32.xml"/><Relationship Id="rId9" Type="http://schemas.openxmlformats.org/officeDocument/2006/relationships/chart" Target="../charts/chart37.xml"/><Relationship Id="rId14" Type="http://schemas.openxmlformats.org/officeDocument/2006/relationships/chart" Target="../charts/chart42.xml"/><Relationship Id="rId22" Type="http://schemas.openxmlformats.org/officeDocument/2006/relationships/chart" Target="../charts/chart50.xml"/></Relationships>
</file>

<file path=xl/drawings/_rels/drawing4.xml.rels><?xml version="1.0" encoding="UTF-8" standalone="yes"?>
<Relationships xmlns="http://schemas.openxmlformats.org/package/2006/relationships"><Relationship Id="rId8" Type="http://schemas.openxmlformats.org/officeDocument/2006/relationships/chart" Target="../charts/chart58.xml"/><Relationship Id="rId13" Type="http://schemas.openxmlformats.org/officeDocument/2006/relationships/chart" Target="../charts/chart63.xml"/><Relationship Id="rId18" Type="http://schemas.openxmlformats.org/officeDocument/2006/relationships/chart" Target="../charts/chart68.xml"/><Relationship Id="rId3" Type="http://schemas.openxmlformats.org/officeDocument/2006/relationships/chart" Target="../charts/chart53.xml"/><Relationship Id="rId21" Type="http://schemas.openxmlformats.org/officeDocument/2006/relationships/chart" Target="../charts/chart71.xml"/><Relationship Id="rId7" Type="http://schemas.openxmlformats.org/officeDocument/2006/relationships/chart" Target="../charts/chart57.xml"/><Relationship Id="rId12" Type="http://schemas.openxmlformats.org/officeDocument/2006/relationships/chart" Target="../charts/chart62.xml"/><Relationship Id="rId17" Type="http://schemas.openxmlformats.org/officeDocument/2006/relationships/chart" Target="../charts/chart67.xml"/><Relationship Id="rId2" Type="http://schemas.openxmlformats.org/officeDocument/2006/relationships/chart" Target="../charts/chart52.xml"/><Relationship Id="rId16" Type="http://schemas.openxmlformats.org/officeDocument/2006/relationships/chart" Target="../charts/chart66.xml"/><Relationship Id="rId20" Type="http://schemas.openxmlformats.org/officeDocument/2006/relationships/chart" Target="../charts/chart70.xml"/><Relationship Id="rId1" Type="http://schemas.openxmlformats.org/officeDocument/2006/relationships/chart" Target="../charts/chart51.xml"/><Relationship Id="rId6" Type="http://schemas.openxmlformats.org/officeDocument/2006/relationships/chart" Target="../charts/chart56.xml"/><Relationship Id="rId11" Type="http://schemas.openxmlformats.org/officeDocument/2006/relationships/chart" Target="../charts/chart61.xml"/><Relationship Id="rId5" Type="http://schemas.openxmlformats.org/officeDocument/2006/relationships/chart" Target="../charts/chart55.xml"/><Relationship Id="rId15" Type="http://schemas.openxmlformats.org/officeDocument/2006/relationships/chart" Target="../charts/chart65.xml"/><Relationship Id="rId10" Type="http://schemas.openxmlformats.org/officeDocument/2006/relationships/chart" Target="../charts/chart60.xml"/><Relationship Id="rId19" Type="http://schemas.openxmlformats.org/officeDocument/2006/relationships/chart" Target="../charts/chart69.xml"/><Relationship Id="rId4" Type="http://schemas.openxmlformats.org/officeDocument/2006/relationships/chart" Target="../charts/chart54.xml"/><Relationship Id="rId9" Type="http://schemas.openxmlformats.org/officeDocument/2006/relationships/chart" Target="../charts/chart59.xml"/><Relationship Id="rId14" Type="http://schemas.openxmlformats.org/officeDocument/2006/relationships/chart" Target="../charts/chart64.xml"/><Relationship Id="rId22" Type="http://schemas.openxmlformats.org/officeDocument/2006/relationships/chart" Target="../charts/chart72.xml"/></Relationships>
</file>

<file path=xl/drawings/drawing1.xml><?xml version="1.0" encoding="utf-8"?>
<xdr:wsDr xmlns:xdr="http://schemas.openxmlformats.org/drawingml/2006/spreadsheetDrawing" xmlns:a="http://schemas.openxmlformats.org/drawingml/2006/main">
  <xdr:twoCellAnchor>
    <xdr:from>
      <xdr:col>2</xdr:col>
      <xdr:colOff>0</xdr:colOff>
      <xdr:row>4</xdr:row>
      <xdr:rowOff>0</xdr:rowOff>
    </xdr:from>
    <xdr:to>
      <xdr:col>14</xdr:col>
      <xdr:colOff>495300</xdr:colOff>
      <xdr:row>27</xdr:row>
      <xdr:rowOff>133350</xdr:rowOff>
    </xdr:to>
    <xdr:graphicFrame macro="">
      <xdr:nvGraphicFramePr>
        <xdr:cNvPr id="2" name="Chart 1">
          <a:extLst>
            <a:ext uri="{FF2B5EF4-FFF2-40B4-BE49-F238E27FC236}">
              <a16:creationId xmlns:a16="http://schemas.microsoft.com/office/drawing/2014/main" xmlns="" id="{E8ED9E57-7C9C-47B6-9666-F6FBE6261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35</xdr:row>
      <xdr:rowOff>0</xdr:rowOff>
    </xdr:from>
    <xdr:to>
      <xdr:col>14</xdr:col>
      <xdr:colOff>495300</xdr:colOff>
      <xdr:row>58</xdr:row>
      <xdr:rowOff>133350</xdr:rowOff>
    </xdr:to>
    <xdr:graphicFrame macro="">
      <xdr:nvGraphicFramePr>
        <xdr:cNvPr id="3" name="Chart 2">
          <a:extLst>
            <a:ext uri="{FF2B5EF4-FFF2-40B4-BE49-F238E27FC236}">
              <a16:creationId xmlns:a16="http://schemas.microsoft.com/office/drawing/2014/main" xmlns="" id="{784EEB5D-6610-4D89-91AD-844141684A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66</xdr:row>
      <xdr:rowOff>0</xdr:rowOff>
    </xdr:from>
    <xdr:to>
      <xdr:col>14</xdr:col>
      <xdr:colOff>495300</xdr:colOff>
      <xdr:row>89</xdr:row>
      <xdr:rowOff>133350</xdr:rowOff>
    </xdr:to>
    <xdr:graphicFrame macro="">
      <xdr:nvGraphicFramePr>
        <xdr:cNvPr id="4" name="Chart 3">
          <a:extLst>
            <a:ext uri="{FF2B5EF4-FFF2-40B4-BE49-F238E27FC236}">
              <a16:creationId xmlns:a16="http://schemas.microsoft.com/office/drawing/2014/main" xmlns="" id="{C4EBB810-D3D2-4196-9E14-087F21FD2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97</xdr:row>
      <xdr:rowOff>0</xdr:rowOff>
    </xdr:from>
    <xdr:to>
      <xdr:col>14</xdr:col>
      <xdr:colOff>495300</xdr:colOff>
      <xdr:row>120</xdr:row>
      <xdr:rowOff>133350</xdr:rowOff>
    </xdr:to>
    <xdr:graphicFrame macro="">
      <xdr:nvGraphicFramePr>
        <xdr:cNvPr id="5" name="Chart 4">
          <a:extLst>
            <a:ext uri="{FF2B5EF4-FFF2-40B4-BE49-F238E27FC236}">
              <a16:creationId xmlns:a16="http://schemas.microsoft.com/office/drawing/2014/main" xmlns="" id="{17D0CB2E-D0ED-4F93-9499-4E0A049E32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128</xdr:row>
      <xdr:rowOff>0</xdr:rowOff>
    </xdr:from>
    <xdr:to>
      <xdr:col>14</xdr:col>
      <xdr:colOff>495300</xdr:colOff>
      <xdr:row>151</xdr:row>
      <xdr:rowOff>133350</xdr:rowOff>
    </xdr:to>
    <xdr:graphicFrame macro="">
      <xdr:nvGraphicFramePr>
        <xdr:cNvPr id="6" name="Chart 4">
          <a:extLst>
            <a:ext uri="{FF2B5EF4-FFF2-40B4-BE49-F238E27FC236}">
              <a16:creationId xmlns:a16="http://schemas.microsoft.com/office/drawing/2014/main" xmlns="" id="{6D61494E-FA52-4939-ADEB-6688963C69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159</xdr:row>
      <xdr:rowOff>0</xdr:rowOff>
    </xdr:from>
    <xdr:to>
      <xdr:col>14</xdr:col>
      <xdr:colOff>495300</xdr:colOff>
      <xdr:row>182</xdr:row>
      <xdr:rowOff>133350</xdr:rowOff>
    </xdr:to>
    <xdr:graphicFrame macro="">
      <xdr:nvGraphicFramePr>
        <xdr:cNvPr id="7" name="Chart 3">
          <a:extLst>
            <a:ext uri="{FF2B5EF4-FFF2-40B4-BE49-F238E27FC236}">
              <a16:creationId xmlns:a16="http://schemas.microsoft.com/office/drawing/2014/main" xmlns="" id="{6C7AC1C8-922E-4553-A90E-EFA63E65A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190</xdr:row>
      <xdr:rowOff>0</xdr:rowOff>
    </xdr:from>
    <xdr:to>
      <xdr:col>14</xdr:col>
      <xdr:colOff>495300</xdr:colOff>
      <xdr:row>213</xdr:row>
      <xdr:rowOff>133350</xdr:rowOff>
    </xdr:to>
    <xdr:graphicFrame macro="">
      <xdr:nvGraphicFramePr>
        <xdr:cNvPr id="8" name="Chart 3">
          <a:extLst>
            <a:ext uri="{FF2B5EF4-FFF2-40B4-BE49-F238E27FC236}">
              <a16:creationId xmlns:a16="http://schemas.microsoft.com/office/drawing/2014/main" xmlns="" id="{7A1E5E42-35DF-4261-86CF-D29EEF7DFD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221</xdr:row>
      <xdr:rowOff>0</xdr:rowOff>
    </xdr:from>
    <xdr:to>
      <xdr:col>14</xdr:col>
      <xdr:colOff>495300</xdr:colOff>
      <xdr:row>244</xdr:row>
      <xdr:rowOff>133350</xdr:rowOff>
    </xdr:to>
    <xdr:graphicFrame macro="">
      <xdr:nvGraphicFramePr>
        <xdr:cNvPr id="9" name="Chart 3">
          <a:extLst>
            <a:ext uri="{FF2B5EF4-FFF2-40B4-BE49-F238E27FC236}">
              <a16:creationId xmlns:a16="http://schemas.microsoft.com/office/drawing/2014/main" xmlns="" id="{1D5BB9FA-4F8B-449C-841A-66411207F0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252</xdr:row>
      <xdr:rowOff>0</xdr:rowOff>
    </xdr:from>
    <xdr:to>
      <xdr:col>14</xdr:col>
      <xdr:colOff>495300</xdr:colOff>
      <xdr:row>275</xdr:row>
      <xdr:rowOff>133350</xdr:rowOff>
    </xdr:to>
    <xdr:graphicFrame macro="">
      <xdr:nvGraphicFramePr>
        <xdr:cNvPr id="10" name="Chart 3">
          <a:extLst>
            <a:ext uri="{FF2B5EF4-FFF2-40B4-BE49-F238E27FC236}">
              <a16:creationId xmlns:a16="http://schemas.microsoft.com/office/drawing/2014/main" xmlns="" id="{37FCEB03-D976-4D3C-9974-16BFAF9894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283</xdr:row>
      <xdr:rowOff>0</xdr:rowOff>
    </xdr:from>
    <xdr:to>
      <xdr:col>14</xdr:col>
      <xdr:colOff>495300</xdr:colOff>
      <xdr:row>306</xdr:row>
      <xdr:rowOff>133350</xdr:rowOff>
    </xdr:to>
    <xdr:graphicFrame macro="">
      <xdr:nvGraphicFramePr>
        <xdr:cNvPr id="11" name="Chart 3">
          <a:extLst>
            <a:ext uri="{FF2B5EF4-FFF2-40B4-BE49-F238E27FC236}">
              <a16:creationId xmlns:a16="http://schemas.microsoft.com/office/drawing/2014/main" xmlns="" id="{776EC5A0-C249-4E3B-8126-83A081AA5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314</xdr:row>
      <xdr:rowOff>0</xdr:rowOff>
    </xdr:from>
    <xdr:to>
      <xdr:col>14</xdr:col>
      <xdr:colOff>495300</xdr:colOff>
      <xdr:row>337</xdr:row>
      <xdr:rowOff>133350</xdr:rowOff>
    </xdr:to>
    <xdr:graphicFrame macro="">
      <xdr:nvGraphicFramePr>
        <xdr:cNvPr id="12" name="Chart 3">
          <a:extLst>
            <a:ext uri="{FF2B5EF4-FFF2-40B4-BE49-F238E27FC236}">
              <a16:creationId xmlns:a16="http://schemas.microsoft.com/office/drawing/2014/main" xmlns="" id="{4B0B4E77-0EF3-459C-95A8-38D2984255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345</xdr:row>
      <xdr:rowOff>0</xdr:rowOff>
    </xdr:from>
    <xdr:to>
      <xdr:col>14</xdr:col>
      <xdr:colOff>495300</xdr:colOff>
      <xdr:row>368</xdr:row>
      <xdr:rowOff>133350</xdr:rowOff>
    </xdr:to>
    <xdr:graphicFrame macro="">
      <xdr:nvGraphicFramePr>
        <xdr:cNvPr id="13" name="Chart 3">
          <a:extLst>
            <a:ext uri="{FF2B5EF4-FFF2-40B4-BE49-F238E27FC236}">
              <a16:creationId xmlns:a16="http://schemas.microsoft.com/office/drawing/2014/main" xmlns="" id="{BF221FAC-D160-4EEA-A372-1ACB9E6A9C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376</xdr:row>
      <xdr:rowOff>0</xdr:rowOff>
    </xdr:from>
    <xdr:to>
      <xdr:col>14</xdr:col>
      <xdr:colOff>495300</xdr:colOff>
      <xdr:row>399</xdr:row>
      <xdr:rowOff>133350</xdr:rowOff>
    </xdr:to>
    <xdr:graphicFrame macro="">
      <xdr:nvGraphicFramePr>
        <xdr:cNvPr id="14" name="Chart 3">
          <a:extLst>
            <a:ext uri="{FF2B5EF4-FFF2-40B4-BE49-F238E27FC236}">
              <a16:creationId xmlns:a16="http://schemas.microsoft.com/office/drawing/2014/main" xmlns="" id="{33F8191C-911C-49BA-B0BC-6D1A4B001C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407</xdr:row>
      <xdr:rowOff>0</xdr:rowOff>
    </xdr:from>
    <xdr:to>
      <xdr:col>14</xdr:col>
      <xdr:colOff>495300</xdr:colOff>
      <xdr:row>430</xdr:row>
      <xdr:rowOff>133350</xdr:rowOff>
    </xdr:to>
    <xdr:graphicFrame macro="">
      <xdr:nvGraphicFramePr>
        <xdr:cNvPr id="15" name="Chart 3">
          <a:extLst>
            <a:ext uri="{FF2B5EF4-FFF2-40B4-BE49-F238E27FC236}">
              <a16:creationId xmlns:a16="http://schemas.microsoft.com/office/drawing/2014/main" xmlns="" id="{B6BEBF0A-1D90-46D8-85F1-C5C43DF8F1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4</xdr:row>
      <xdr:rowOff>0</xdr:rowOff>
    </xdr:from>
    <xdr:to>
      <xdr:col>14</xdr:col>
      <xdr:colOff>495300</xdr:colOff>
      <xdr:row>27</xdr:row>
      <xdr:rowOff>133350</xdr:rowOff>
    </xdr:to>
    <xdr:graphicFrame macro="">
      <xdr:nvGraphicFramePr>
        <xdr:cNvPr id="2" name="Chart 1">
          <a:extLst>
            <a:ext uri="{FF2B5EF4-FFF2-40B4-BE49-F238E27FC236}">
              <a16:creationId xmlns:a16="http://schemas.microsoft.com/office/drawing/2014/main" xmlns="" id="{4A86F164-2E63-40A9-BD5D-10DD50945C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35</xdr:row>
      <xdr:rowOff>0</xdr:rowOff>
    </xdr:from>
    <xdr:to>
      <xdr:col>14</xdr:col>
      <xdr:colOff>495300</xdr:colOff>
      <xdr:row>58</xdr:row>
      <xdr:rowOff>133350</xdr:rowOff>
    </xdr:to>
    <xdr:graphicFrame macro="">
      <xdr:nvGraphicFramePr>
        <xdr:cNvPr id="3" name="Chart 2">
          <a:extLst>
            <a:ext uri="{FF2B5EF4-FFF2-40B4-BE49-F238E27FC236}">
              <a16:creationId xmlns:a16="http://schemas.microsoft.com/office/drawing/2014/main" xmlns="" id="{402DF385-2801-4AA9-84A9-3F972564FA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66</xdr:row>
      <xdr:rowOff>0</xdr:rowOff>
    </xdr:from>
    <xdr:to>
      <xdr:col>14</xdr:col>
      <xdr:colOff>495300</xdr:colOff>
      <xdr:row>89</xdr:row>
      <xdr:rowOff>133350</xdr:rowOff>
    </xdr:to>
    <xdr:graphicFrame macro="">
      <xdr:nvGraphicFramePr>
        <xdr:cNvPr id="4" name="Chart 3">
          <a:extLst>
            <a:ext uri="{FF2B5EF4-FFF2-40B4-BE49-F238E27FC236}">
              <a16:creationId xmlns:a16="http://schemas.microsoft.com/office/drawing/2014/main" xmlns="" id="{FCBD5EA0-30D4-45C6-BEE2-C67554B77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97</xdr:row>
      <xdr:rowOff>0</xdr:rowOff>
    </xdr:from>
    <xdr:to>
      <xdr:col>14</xdr:col>
      <xdr:colOff>495300</xdr:colOff>
      <xdr:row>120</xdr:row>
      <xdr:rowOff>133350</xdr:rowOff>
    </xdr:to>
    <xdr:graphicFrame macro="">
      <xdr:nvGraphicFramePr>
        <xdr:cNvPr id="5" name="Chart 4">
          <a:extLst>
            <a:ext uri="{FF2B5EF4-FFF2-40B4-BE49-F238E27FC236}">
              <a16:creationId xmlns:a16="http://schemas.microsoft.com/office/drawing/2014/main" xmlns="" id="{67364723-FB50-408F-B7EA-417AC7F34C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128</xdr:row>
      <xdr:rowOff>0</xdr:rowOff>
    </xdr:from>
    <xdr:to>
      <xdr:col>14</xdr:col>
      <xdr:colOff>495300</xdr:colOff>
      <xdr:row>151</xdr:row>
      <xdr:rowOff>133350</xdr:rowOff>
    </xdr:to>
    <xdr:graphicFrame macro="">
      <xdr:nvGraphicFramePr>
        <xdr:cNvPr id="6" name="Chart 4">
          <a:extLst>
            <a:ext uri="{FF2B5EF4-FFF2-40B4-BE49-F238E27FC236}">
              <a16:creationId xmlns:a16="http://schemas.microsoft.com/office/drawing/2014/main" xmlns="" id="{2C104586-0DA0-4405-9B2C-AA12A2A83D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159</xdr:row>
      <xdr:rowOff>0</xdr:rowOff>
    </xdr:from>
    <xdr:to>
      <xdr:col>14</xdr:col>
      <xdr:colOff>495300</xdr:colOff>
      <xdr:row>182</xdr:row>
      <xdr:rowOff>133350</xdr:rowOff>
    </xdr:to>
    <xdr:graphicFrame macro="">
      <xdr:nvGraphicFramePr>
        <xdr:cNvPr id="7" name="Chart 3">
          <a:extLst>
            <a:ext uri="{FF2B5EF4-FFF2-40B4-BE49-F238E27FC236}">
              <a16:creationId xmlns:a16="http://schemas.microsoft.com/office/drawing/2014/main" xmlns="" id="{21051482-D55B-4867-BA13-FA7AC1D830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190</xdr:row>
      <xdr:rowOff>0</xdr:rowOff>
    </xdr:from>
    <xdr:to>
      <xdr:col>14</xdr:col>
      <xdr:colOff>495300</xdr:colOff>
      <xdr:row>213</xdr:row>
      <xdr:rowOff>133350</xdr:rowOff>
    </xdr:to>
    <xdr:graphicFrame macro="">
      <xdr:nvGraphicFramePr>
        <xdr:cNvPr id="8" name="Chart 3">
          <a:extLst>
            <a:ext uri="{FF2B5EF4-FFF2-40B4-BE49-F238E27FC236}">
              <a16:creationId xmlns:a16="http://schemas.microsoft.com/office/drawing/2014/main" xmlns="" id="{FB0DE34A-C9CB-4F95-A72C-5487D9A28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221</xdr:row>
      <xdr:rowOff>0</xdr:rowOff>
    </xdr:from>
    <xdr:to>
      <xdr:col>14</xdr:col>
      <xdr:colOff>495300</xdr:colOff>
      <xdr:row>244</xdr:row>
      <xdr:rowOff>133350</xdr:rowOff>
    </xdr:to>
    <xdr:graphicFrame macro="">
      <xdr:nvGraphicFramePr>
        <xdr:cNvPr id="9" name="Chart 3">
          <a:extLst>
            <a:ext uri="{FF2B5EF4-FFF2-40B4-BE49-F238E27FC236}">
              <a16:creationId xmlns:a16="http://schemas.microsoft.com/office/drawing/2014/main" xmlns="" id="{DDF94E68-D593-4100-B514-5ECE06F4A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252</xdr:row>
      <xdr:rowOff>0</xdr:rowOff>
    </xdr:from>
    <xdr:to>
      <xdr:col>14</xdr:col>
      <xdr:colOff>495300</xdr:colOff>
      <xdr:row>275</xdr:row>
      <xdr:rowOff>133350</xdr:rowOff>
    </xdr:to>
    <xdr:graphicFrame macro="">
      <xdr:nvGraphicFramePr>
        <xdr:cNvPr id="10" name="Chart 3">
          <a:extLst>
            <a:ext uri="{FF2B5EF4-FFF2-40B4-BE49-F238E27FC236}">
              <a16:creationId xmlns:a16="http://schemas.microsoft.com/office/drawing/2014/main" xmlns="" id="{88452D58-4E9A-461D-8FA8-82DB4A102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283</xdr:row>
      <xdr:rowOff>0</xdr:rowOff>
    </xdr:from>
    <xdr:to>
      <xdr:col>14</xdr:col>
      <xdr:colOff>495300</xdr:colOff>
      <xdr:row>306</xdr:row>
      <xdr:rowOff>133350</xdr:rowOff>
    </xdr:to>
    <xdr:graphicFrame macro="">
      <xdr:nvGraphicFramePr>
        <xdr:cNvPr id="11" name="Chart 3">
          <a:extLst>
            <a:ext uri="{FF2B5EF4-FFF2-40B4-BE49-F238E27FC236}">
              <a16:creationId xmlns:a16="http://schemas.microsoft.com/office/drawing/2014/main" xmlns="" id="{0C6B472A-1869-447C-9B99-0548A37A9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314</xdr:row>
      <xdr:rowOff>0</xdr:rowOff>
    </xdr:from>
    <xdr:to>
      <xdr:col>14</xdr:col>
      <xdr:colOff>495300</xdr:colOff>
      <xdr:row>337</xdr:row>
      <xdr:rowOff>133350</xdr:rowOff>
    </xdr:to>
    <xdr:graphicFrame macro="">
      <xdr:nvGraphicFramePr>
        <xdr:cNvPr id="12" name="Chart 3">
          <a:extLst>
            <a:ext uri="{FF2B5EF4-FFF2-40B4-BE49-F238E27FC236}">
              <a16:creationId xmlns:a16="http://schemas.microsoft.com/office/drawing/2014/main" xmlns="" id="{78562F8D-4527-49D8-9BF2-1AAA8DEA1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345</xdr:row>
      <xdr:rowOff>0</xdr:rowOff>
    </xdr:from>
    <xdr:to>
      <xdr:col>14</xdr:col>
      <xdr:colOff>495300</xdr:colOff>
      <xdr:row>368</xdr:row>
      <xdr:rowOff>133350</xdr:rowOff>
    </xdr:to>
    <xdr:graphicFrame macro="">
      <xdr:nvGraphicFramePr>
        <xdr:cNvPr id="13" name="Chart 3">
          <a:extLst>
            <a:ext uri="{FF2B5EF4-FFF2-40B4-BE49-F238E27FC236}">
              <a16:creationId xmlns:a16="http://schemas.microsoft.com/office/drawing/2014/main" xmlns="" id="{17266112-478B-43B0-A375-F443FE68F0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376</xdr:row>
      <xdr:rowOff>0</xdr:rowOff>
    </xdr:from>
    <xdr:to>
      <xdr:col>14</xdr:col>
      <xdr:colOff>495300</xdr:colOff>
      <xdr:row>399</xdr:row>
      <xdr:rowOff>133350</xdr:rowOff>
    </xdr:to>
    <xdr:graphicFrame macro="">
      <xdr:nvGraphicFramePr>
        <xdr:cNvPr id="14" name="Chart 3">
          <a:extLst>
            <a:ext uri="{FF2B5EF4-FFF2-40B4-BE49-F238E27FC236}">
              <a16:creationId xmlns:a16="http://schemas.microsoft.com/office/drawing/2014/main" xmlns="" id="{ECD396C3-520D-4B50-A0A2-D06121E18A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407</xdr:row>
      <xdr:rowOff>0</xdr:rowOff>
    </xdr:from>
    <xdr:to>
      <xdr:col>14</xdr:col>
      <xdr:colOff>495300</xdr:colOff>
      <xdr:row>430</xdr:row>
      <xdr:rowOff>133350</xdr:rowOff>
    </xdr:to>
    <xdr:graphicFrame macro="">
      <xdr:nvGraphicFramePr>
        <xdr:cNvPr id="15" name="Chart 3">
          <a:extLst>
            <a:ext uri="{FF2B5EF4-FFF2-40B4-BE49-F238E27FC236}">
              <a16:creationId xmlns:a16="http://schemas.microsoft.com/office/drawing/2014/main" xmlns="" id="{5BCDC752-3F66-4785-907D-380E44D60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xdr:row>
      <xdr:rowOff>76200</xdr:rowOff>
    </xdr:from>
    <xdr:to>
      <xdr:col>14</xdr:col>
      <xdr:colOff>685800</xdr:colOff>
      <xdr:row>26</xdr:row>
      <xdr:rowOff>133350</xdr:rowOff>
    </xdr:to>
    <xdr:graphicFrame macro="">
      <xdr:nvGraphicFramePr>
        <xdr:cNvPr id="2" name="Chart 1">
          <a:extLst>
            <a:ext uri="{FF2B5EF4-FFF2-40B4-BE49-F238E27FC236}">
              <a16:creationId xmlns:a16="http://schemas.microsoft.com/office/drawing/2014/main" xmlns="" id="{DE2A2F72-25EB-4D0A-BA90-65D02C040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36</xdr:row>
      <xdr:rowOff>123825</xdr:rowOff>
    </xdr:from>
    <xdr:to>
      <xdr:col>14</xdr:col>
      <xdr:colOff>695325</xdr:colOff>
      <xdr:row>60</xdr:row>
      <xdr:rowOff>0</xdr:rowOff>
    </xdr:to>
    <xdr:graphicFrame macro="">
      <xdr:nvGraphicFramePr>
        <xdr:cNvPr id="3" name="Chart 2">
          <a:extLst>
            <a:ext uri="{FF2B5EF4-FFF2-40B4-BE49-F238E27FC236}">
              <a16:creationId xmlns:a16="http://schemas.microsoft.com/office/drawing/2014/main" xmlns="" id="{7B0BB8FB-D6D3-4C69-B619-3C966182E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68</xdr:row>
      <xdr:rowOff>0</xdr:rowOff>
    </xdr:from>
    <xdr:to>
      <xdr:col>14</xdr:col>
      <xdr:colOff>685800</xdr:colOff>
      <xdr:row>91</xdr:row>
      <xdr:rowOff>133350</xdr:rowOff>
    </xdr:to>
    <xdr:graphicFrame macro="">
      <xdr:nvGraphicFramePr>
        <xdr:cNvPr id="4" name="Chart 3">
          <a:extLst>
            <a:ext uri="{FF2B5EF4-FFF2-40B4-BE49-F238E27FC236}">
              <a16:creationId xmlns:a16="http://schemas.microsoft.com/office/drawing/2014/main" xmlns="" id="{E12C6F7E-D3B2-4B91-A345-1562511B0A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131</xdr:row>
      <xdr:rowOff>133350</xdr:rowOff>
    </xdr:from>
    <xdr:to>
      <xdr:col>14</xdr:col>
      <xdr:colOff>714375</xdr:colOff>
      <xdr:row>155</xdr:row>
      <xdr:rowOff>104775</xdr:rowOff>
    </xdr:to>
    <xdr:graphicFrame macro="">
      <xdr:nvGraphicFramePr>
        <xdr:cNvPr id="5" name="Chart 5">
          <a:extLst>
            <a:ext uri="{FF2B5EF4-FFF2-40B4-BE49-F238E27FC236}">
              <a16:creationId xmlns:a16="http://schemas.microsoft.com/office/drawing/2014/main" xmlns="" id="{01EFEC78-03A1-404B-8BAD-212F1FF98A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164</xdr:row>
      <xdr:rowOff>0</xdr:rowOff>
    </xdr:from>
    <xdr:to>
      <xdr:col>14</xdr:col>
      <xdr:colOff>704850</xdr:colOff>
      <xdr:row>187</xdr:row>
      <xdr:rowOff>133350</xdr:rowOff>
    </xdr:to>
    <xdr:graphicFrame macro="">
      <xdr:nvGraphicFramePr>
        <xdr:cNvPr id="6" name="Chart 6">
          <a:extLst>
            <a:ext uri="{FF2B5EF4-FFF2-40B4-BE49-F238E27FC236}">
              <a16:creationId xmlns:a16="http://schemas.microsoft.com/office/drawing/2014/main" xmlns="" id="{D7B0CDC9-C8BA-427F-8388-F38EB76964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196</xdr:row>
      <xdr:rowOff>0</xdr:rowOff>
    </xdr:from>
    <xdr:to>
      <xdr:col>14</xdr:col>
      <xdr:colOff>666750</xdr:colOff>
      <xdr:row>219</xdr:row>
      <xdr:rowOff>133350</xdr:rowOff>
    </xdr:to>
    <xdr:graphicFrame macro="">
      <xdr:nvGraphicFramePr>
        <xdr:cNvPr id="7" name="Chart 7">
          <a:extLst>
            <a:ext uri="{FF2B5EF4-FFF2-40B4-BE49-F238E27FC236}">
              <a16:creationId xmlns:a16="http://schemas.microsoft.com/office/drawing/2014/main" xmlns="" id="{C5AA9709-33F8-4B94-8D44-128D9913CD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95250</xdr:colOff>
      <xdr:row>260</xdr:row>
      <xdr:rowOff>0</xdr:rowOff>
    </xdr:from>
    <xdr:to>
      <xdr:col>14</xdr:col>
      <xdr:colOff>695325</xdr:colOff>
      <xdr:row>283</xdr:row>
      <xdr:rowOff>133350</xdr:rowOff>
    </xdr:to>
    <xdr:graphicFrame macro="">
      <xdr:nvGraphicFramePr>
        <xdr:cNvPr id="8" name="Chart 12">
          <a:extLst>
            <a:ext uri="{FF2B5EF4-FFF2-40B4-BE49-F238E27FC236}">
              <a16:creationId xmlns:a16="http://schemas.microsoft.com/office/drawing/2014/main" xmlns="" id="{278BE111-FA97-40B6-A9EC-EE1DB53DE6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292</xdr:row>
      <xdr:rowOff>0</xdr:rowOff>
    </xdr:from>
    <xdr:to>
      <xdr:col>15</xdr:col>
      <xdr:colOff>0</xdr:colOff>
      <xdr:row>315</xdr:row>
      <xdr:rowOff>133350</xdr:rowOff>
    </xdr:to>
    <xdr:graphicFrame macro="">
      <xdr:nvGraphicFramePr>
        <xdr:cNvPr id="9" name="Chart 13">
          <a:extLst>
            <a:ext uri="{FF2B5EF4-FFF2-40B4-BE49-F238E27FC236}">
              <a16:creationId xmlns:a16="http://schemas.microsoft.com/office/drawing/2014/main" xmlns="" id="{A2AEC2BE-1370-42A6-A9DC-4C089CC688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324</xdr:row>
      <xdr:rowOff>0</xdr:rowOff>
    </xdr:from>
    <xdr:to>
      <xdr:col>14</xdr:col>
      <xdr:colOff>685800</xdr:colOff>
      <xdr:row>347</xdr:row>
      <xdr:rowOff>133350</xdr:rowOff>
    </xdr:to>
    <xdr:graphicFrame macro="">
      <xdr:nvGraphicFramePr>
        <xdr:cNvPr id="10" name="Chart 14">
          <a:extLst>
            <a:ext uri="{FF2B5EF4-FFF2-40B4-BE49-F238E27FC236}">
              <a16:creationId xmlns:a16="http://schemas.microsoft.com/office/drawing/2014/main" xmlns="" id="{C976D060-B404-4065-A4BC-5E18D5E3C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95250</xdr:colOff>
      <xdr:row>356</xdr:row>
      <xdr:rowOff>0</xdr:rowOff>
    </xdr:from>
    <xdr:to>
      <xdr:col>14</xdr:col>
      <xdr:colOff>676275</xdr:colOff>
      <xdr:row>379</xdr:row>
      <xdr:rowOff>133350</xdr:rowOff>
    </xdr:to>
    <xdr:graphicFrame macro="">
      <xdr:nvGraphicFramePr>
        <xdr:cNvPr id="11" name="Chart 15">
          <a:extLst>
            <a:ext uri="{FF2B5EF4-FFF2-40B4-BE49-F238E27FC236}">
              <a16:creationId xmlns:a16="http://schemas.microsoft.com/office/drawing/2014/main" xmlns="" id="{F966E435-F8BE-42EA-A125-45C36D685E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95250</xdr:colOff>
      <xdr:row>388</xdr:row>
      <xdr:rowOff>0</xdr:rowOff>
    </xdr:from>
    <xdr:to>
      <xdr:col>15</xdr:col>
      <xdr:colOff>0</xdr:colOff>
      <xdr:row>411</xdr:row>
      <xdr:rowOff>133350</xdr:rowOff>
    </xdr:to>
    <xdr:graphicFrame macro="">
      <xdr:nvGraphicFramePr>
        <xdr:cNvPr id="12" name="Chart 16">
          <a:extLst>
            <a:ext uri="{FF2B5EF4-FFF2-40B4-BE49-F238E27FC236}">
              <a16:creationId xmlns:a16="http://schemas.microsoft.com/office/drawing/2014/main" xmlns="" id="{9180F8E2-E2A9-409B-B387-6D7D5DB4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420</xdr:row>
      <xdr:rowOff>0</xdr:rowOff>
    </xdr:from>
    <xdr:to>
      <xdr:col>14</xdr:col>
      <xdr:colOff>704850</xdr:colOff>
      <xdr:row>443</xdr:row>
      <xdr:rowOff>133350</xdr:rowOff>
    </xdr:to>
    <xdr:graphicFrame macro="">
      <xdr:nvGraphicFramePr>
        <xdr:cNvPr id="13" name="Chart 18">
          <a:extLst>
            <a:ext uri="{FF2B5EF4-FFF2-40B4-BE49-F238E27FC236}">
              <a16:creationId xmlns:a16="http://schemas.microsoft.com/office/drawing/2014/main" xmlns="" id="{F57B3C4E-93F1-41FB-97F4-F64CD4154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482</xdr:row>
      <xdr:rowOff>0</xdr:rowOff>
    </xdr:from>
    <xdr:to>
      <xdr:col>14</xdr:col>
      <xdr:colOff>704850</xdr:colOff>
      <xdr:row>505</xdr:row>
      <xdr:rowOff>133350</xdr:rowOff>
    </xdr:to>
    <xdr:graphicFrame macro="">
      <xdr:nvGraphicFramePr>
        <xdr:cNvPr id="14" name="Chart 19">
          <a:extLst>
            <a:ext uri="{FF2B5EF4-FFF2-40B4-BE49-F238E27FC236}">
              <a16:creationId xmlns:a16="http://schemas.microsoft.com/office/drawing/2014/main" xmlns="" id="{94B50576-6659-428D-8280-FA475A83D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95250</xdr:colOff>
      <xdr:row>514</xdr:row>
      <xdr:rowOff>0</xdr:rowOff>
    </xdr:from>
    <xdr:to>
      <xdr:col>14</xdr:col>
      <xdr:colOff>714375</xdr:colOff>
      <xdr:row>537</xdr:row>
      <xdr:rowOff>133350</xdr:rowOff>
    </xdr:to>
    <xdr:graphicFrame macro="">
      <xdr:nvGraphicFramePr>
        <xdr:cNvPr id="15" name="Chart 20">
          <a:extLst>
            <a:ext uri="{FF2B5EF4-FFF2-40B4-BE49-F238E27FC236}">
              <a16:creationId xmlns:a16="http://schemas.microsoft.com/office/drawing/2014/main" xmlns="" id="{E373C58D-A23A-425E-A54F-7BB41F6F7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0</xdr:colOff>
      <xdr:row>546</xdr:row>
      <xdr:rowOff>0</xdr:rowOff>
    </xdr:from>
    <xdr:to>
      <xdr:col>14</xdr:col>
      <xdr:colOff>704850</xdr:colOff>
      <xdr:row>569</xdr:row>
      <xdr:rowOff>133350</xdr:rowOff>
    </xdr:to>
    <xdr:graphicFrame macro="">
      <xdr:nvGraphicFramePr>
        <xdr:cNvPr id="16" name="Chart 21">
          <a:extLst>
            <a:ext uri="{FF2B5EF4-FFF2-40B4-BE49-F238E27FC236}">
              <a16:creationId xmlns:a16="http://schemas.microsoft.com/office/drawing/2014/main" xmlns="" id="{2D95A324-54D7-42B8-9CBF-DBF25ACBF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100</xdr:row>
      <xdr:rowOff>0</xdr:rowOff>
    </xdr:from>
    <xdr:to>
      <xdr:col>14</xdr:col>
      <xdr:colOff>685800</xdr:colOff>
      <xdr:row>123</xdr:row>
      <xdr:rowOff>133350</xdr:rowOff>
    </xdr:to>
    <xdr:graphicFrame macro="">
      <xdr:nvGraphicFramePr>
        <xdr:cNvPr id="17" name="Chart 3">
          <a:extLst>
            <a:ext uri="{FF2B5EF4-FFF2-40B4-BE49-F238E27FC236}">
              <a16:creationId xmlns:a16="http://schemas.microsoft.com/office/drawing/2014/main" xmlns="" id="{7F0B7CEE-428D-489C-A9E5-C0EF9EFE92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228</xdr:row>
      <xdr:rowOff>0</xdr:rowOff>
    </xdr:from>
    <xdr:to>
      <xdr:col>14</xdr:col>
      <xdr:colOff>704850</xdr:colOff>
      <xdr:row>251</xdr:row>
      <xdr:rowOff>133350</xdr:rowOff>
    </xdr:to>
    <xdr:graphicFrame macro="">
      <xdr:nvGraphicFramePr>
        <xdr:cNvPr id="18" name="Chart 7">
          <a:extLst>
            <a:ext uri="{FF2B5EF4-FFF2-40B4-BE49-F238E27FC236}">
              <a16:creationId xmlns:a16="http://schemas.microsoft.com/office/drawing/2014/main" xmlns="" id="{7EBDDE5C-209F-4C10-92B6-E610F46C02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0</xdr:colOff>
      <xdr:row>451</xdr:row>
      <xdr:rowOff>0</xdr:rowOff>
    </xdr:from>
    <xdr:to>
      <xdr:col>14</xdr:col>
      <xdr:colOff>704850</xdr:colOff>
      <xdr:row>474</xdr:row>
      <xdr:rowOff>133350</xdr:rowOff>
    </xdr:to>
    <xdr:graphicFrame macro="">
      <xdr:nvGraphicFramePr>
        <xdr:cNvPr id="19" name="Chart 18">
          <a:extLst>
            <a:ext uri="{FF2B5EF4-FFF2-40B4-BE49-F238E27FC236}">
              <a16:creationId xmlns:a16="http://schemas.microsoft.com/office/drawing/2014/main" xmlns="" id="{4C0A5E36-6914-4FEC-9539-CE95B62832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0</xdr:colOff>
      <xdr:row>578</xdr:row>
      <xdr:rowOff>0</xdr:rowOff>
    </xdr:from>
    <xdr:to>
      <xdr:col>14</xdr:col>
      <xdr:colOff>704850</xdr:colOff>
      <xdr:row>601</xdr:row>
      <xdr:rowOff>133350</xdr:rowOff>
    </xdr:to>
    <xdr:graphicFrame macro="">
      <xdr:nvGraphicFramePr>
        <xdr:cNvPr id="20" name="Chart 21">
          <a:extLst>
            <a:ext uri="{FF2B5EF4-FFF2-40B4-BE49-F238E27FC236}">
              <a16:creationId xmlns:a16="http://schemas.microsoft.com/office/drawing/2014/main" xmlns="" id="{251B5874-52C2-4155-8EF4-96E42FC145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0</xdr:colOff>
      <xdr:row>609</xdr:row>
      <xdr:rowOff>0</xdr:rowOff>
    </xdr:from>
    <xdr:to>
      <xdr:col>14</xdr:col>
      <xdr:colOff>704850</xdr:colOff>
      <xdr:row>632</xdr:row>
      <xdr:rowOff>133350</xdr:rowOff>
    </xdr:to>
    <xdr:graphicFrame macro="">
      <xdr:nvGraphicFramePr>
        <xdr:cNvPr id="21" name="Chart 21">
          <a:extLst>
            <a:ext uri="{FF2B5EF4-FFF2-40B4-BE49-F238E27FC236}">
              <a16:creationId xmlns:a16="http://schemas.microsoft.com/office/drawing/2014/main" xmlns="" id="{F3527358-BC01-4FF1-9E01-9FDF4192D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0</xdr:colOff>
      <xdr:row>640</xdr:row>
      <xdr:rowOff>0</xdr:rowOff>
    </xdr:from>
    <xdr:to>
      <xdr:col>14</xdr:col>
      <xdr:colOff>704850</xdr:colOff>
      <xdr:row>663</xdr:row>
      <xdr:rowOff>133350</xdr:rowOff>
    </xdr:to>
    <xdr:graphicFrame macro="">
      <xdr:nvGraphicFramePr>
        <xdr:cNvPr id="22" name="Chart 21">
          <a:extLst>
            <a:ext uri="{FF2B5EF4-FFF2-40B4-BE49-F238E27FC236}">
              <a16:creationId xmlns:a16="http://schemas.microsoft.com/office/drawing/2014/main" xmlns="" id="{79EB8B31-7334-4CAB-8592-827E9773E8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0</xdr:colOff>
      <xdr:row>671</xdr:row>
      <xdr:rowOff>0</xdr:rowOff>
    </xdr:from>
    <xdr:to>
      <xdr:col>14</xdr:col>
      <xdr:colOff>704850</xdr:colOff>
      <xdr:row>694</xdr:row>
      <xdr:rowOff>133350</xdr:rowOff>
    </xdr:to>
    <xdr:graphicFrame macro="">
      <xdr:nvGraphicFramePr>
        <xdr:cNvPr id="23" name="Chart 21">
          <a:extLst>
            <a:ext uri="{FF2B5EF4-FFF2-40B4-BE49-F238E27FC236}">
              <a16:creationId xmlns:a16="http://schemas.microsoft.com/office/drawing/2014/main" xmlns="" id="{0A60436D-7991-4723-8789-4550767A67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3</xdr:row>
      <xdr:rowOff>57150</xdr:rowOff>
    </xdr:from>
    <xdr:to>
      <xdr:col>14</xdr:col>
      <xdr:colOff>685800</xdr:colOff>
      <xdr:row>27</xdr:row>
      <xdr:rowOff>152400</xdr:rowOff>
    </xdr:to>
    <xdr:graphicFrame macro="">
      <xdr:nvGraphicFramePr>
        <xdr:cNvPr id="2" name="Chart 1">
          <a:extLst>
            <a:ext uri="{FF2B5EF4-FFF2-40B4-BE49-F238E27FC236}">
              <a16:creationId xmlns:a16="http://schemas.microsoft.com/office/drawing/2014/main" xmlns="" id="{FB39E6A8-EC58-4B0C-AFB9-9B62AB8845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95250</xdr:colOff>
      <xdr:row>35</xdr:row>
      <xdr:rowOff>123825</xdr:rowOff>
    </xdr:from>
    <xdr:to>
      <xdr:col>14</xdr:col>
      <xdr:colOff>695325</xdr:colOff>
      <xdr:row>59</xdr:row>
      <xdr:rowOff>0</xdr:rowOff>
    </xdr:to>
    <xdr:graphicFrame macro="">
      <xdr:nvGraphicFramePr>
        <xdr:cNvPr id="3" name="Chart 2">
          <a:extLst>
            <a:ext uri="{FF2B5EF4-FFF2-40B4-BE49-F238E27FC236}">
              <a16:creationId xmlns:a16="http://schemas.microsoft.com/office/drawing/2014/main" xmlns="" id="{64CEAB4D-FE7A-40D4-B7B1-1BD129795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66</xdr:row>
      <xdr:rowOff>0</xdr:rowOff>
    </xdr:from>
    <xdr:to>
      <xdr:col>14</xdr:col>
      <xdr:colOff>685800</xdr:colOff>
      <xdr:row>89</xdr:row>
      <xdr:rowOff>133350</xdr:rowOff>
    </xdr:to>
    <xdr:graphicFrame macro="">
      <xdr:nvGraphicFramePr>
        <xdr:cNvPr id="4" name="Chart 3">
          <a:extLst>
            <a:ext uri="{FF2B5EF4-FFF2-40B4-BE49-F238E27FC236}">
              <a16:creationId xmlns:a16="http://schemas.microsoft.com/office/drawing/2014/main" xmlns="" id="{EFD1BD94-25C2-4CB9-8860-48687FDC8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95250</xdr:colOff>
      <xdr:row>128</xdr:row>
      <xdr:rowOff>0</xdr:rowOff>
    </xdr:from>
    <xdr:to>
      <xdr:col>14</xdr:col>
      <xdr:colOff>714375</xdr:colOff>
      <xdr:row>151</xdr:row>
      <xdr:rowOff>133350</xdr:rowOff>
    </xdr:to>
    <xdr:graphicFrame macro="">
      <xdr:nvGraphicFramePr>
        <xdr:cNvPr id="5" name="Chart 5">
          <a:extLst>
            <a:ext uri="{FF2B5EF4-FFF2-40B4-BE49-F238E27FC236}">
              <a16:creationId xmlns:a16="http://schemas.microsoft.com/office/drawing/2014/main" xmlns="" id="{E011286A-F88F-46F1-9BEE-0B4293B46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159</xdr:row>
      <xdr:rowOff>0</xdr:rowOff>
    </xdr:from>
    <xdr:to>
      <xdr:col>14</xdr:col>
      <xdr:colOff>704850</xdr:colOff>
      <xdr:row>182</xdr:row>
      <xdr:rowOff>133350</xdr:rowOff>
    </xdr:to>
    <xdr:graphicFrame macro="">
      <xdr:nvGraphicFramePr>
        <xdr:cNvPr id="6" name="Chart 6">
          <a:extLst>
            <a:ext uri="{FF2B5EF4-FFF2-40B4-BE49-F238E27FC236}">
              <a16:creationId xmlns:a16="http://schemas.microsoft.com/office/drawing/2014/main" xmlns="" id="{8BEA13E6-6C7C-4701-BEA2-D52E6E15A9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190</xdr:row>
      <xdr:rowOff>0</xdr:rowOff>
    </xdr:from>
    <xdr:to>
      <xdr:col>14</xdr:col>
      <xdr:colOff>695325</xdr:colOff>
      <xdr:row>213</xdr:row>
      <xdr:rowOff>133350</xdr:rowOff>
    </xdr:to>
    <xdr:graphicFrame macro="">
      <xdr:nvGraphicFramePr>
        <xdr:cNvPr id="7" name="Chart 7">
          <a:extLst>
            <a:ext uri="{FF2B5EF4-FFF2-40B4-BE49-F238E27FC236}">
              <a16:creationId xmlns:a16="http://schemas.microsoft.com/office/drawing/2014/main" xmlns="" id="{8B77E501-D30B-409F-9EC5-4CE8225584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95250</xdr:colOff>
      <xdr:row>252</xdr:row>
      <xdr:rowOff>0</xdr:rowOff>
    </xdr:from>
    <xdr:to>
      <xdr:col>14</xdr:col>
      <xdr:colOff>695325</xdr:colOff>
      <xdr:row>275</xdr:row>
      <xdr:rowOff>133350</xdr:rowOff>
    </xdr:to>
    <xdr:graphicFrame macro="">
      <xdr:nvGraphicFramePr>
        <xdr:cNvPr id="8" name="Chart 12">
          <a:extLst>
            <a:ext uri="{FF2B5EF4-FFF2-40B4-BE49-F238E27FC236}">
              <a16:creationId xmlns:a16="http://schemas.microsoft.com/office/drawing/2014/main" xmlns="" id="{2A9F49B5-E1C5-4882-9D61-32B0CD74E1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283</xdr:row>
      <xdr:rowOff>0</xdr:rowOff>
    </xdr:from>
    <xdr:to>
      <xdr:col>15</xdr:col>
      <xdr:colOff>0</xdr:colOff>
      <xdr:row>306</xdr:row>
      <xdr:rowOff>133350</xdr:rowOff>
    </xdr:to>
    <xdr:graphicFrame macro="">
      <xdr:nvGraphicFramePr>
        <xdr:cNvPr id="9" name="Chart 13">
          <a:extLst>
            <a:ext uri="{FF2B5EF4-FFF2-40B4-BE49-F238E27FC236}">
              <a16:creationId xmlns:a16="http://schemas.microsoft.com/office/drawing/2014/main" xmlns="" id="{AAEFBF72-4B43-456B-A13A-D2B42BF65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314</xdr:row>
      <xdr:rowOff>0</xdr:rowOff>
    </xdr:from>
    <xdr:to>
      <xdr:col>14</xdr:col>
      <xdr:colOff>685800</xdr:colOff>
      <xdr:row>337</xdr:row>
      <xdr:rowOff>133350</xdr:rowOff>
    </xdr:to>
    <xdr:graphicFrame macro="">
      <xdr:nvGraphicFramePr>
        <xdr:cNvPr id="10" name="Chart 14">
          <a:extLst>
            <a:ext uri="{FF2B5EF4-FFF2-40B4-BE49-F238E27FC236}">
              <a16:creationId xmlns:a16="http://schemas.microsoft.com/office/drawing/2014/main" xmlns="" id="{1321499B-ECF7-4F19-95A3-FFE042C05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95250</xdr:colOff>
      <xdr:row>345</xdr:row>
      <xdr:rowOff>0</xdr:rowOff>
    </xdr:from>
    <xdr:to>
      <xdr:col>14</xdr:col>
      <xdr:colOff>676275</xdr:colOff>
      <xdr:row>368</xdr:row>
      <xdr:rowOff>133350</xdr:rowOff>
    </xdr:to>
    <xdr:graphicFrame macro="">
      <xdr:nvGraphicFramePr>
        <xdr:cNvPr id="11" name="Chart 15">
          <a:extLst>
            <a:ext uri="{FF2B5EF4-FFF2-40B4-BE49-F238E27FC236}">
              <a16:creationId xmlns:a16="http://schemas.microsoft.com/office/drawing/2014/main" xmlns="" id="{72A22C3A-9D00-4F0C-9465-6D82E86B83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95250</xdr:colOff>
      <xdr:row>376</xdr:row>
      <xdr:rowOff>0</xdr:rowOff>
    </xdr:from>
    <xdr:to>
      <xdr:col>15</xdr:col>
      <xdr:colOff>0</xdr:colOff>
      <xdr:row>399</xdr:row>
      <xdr:rowOff>133350</xdr:rowOff>
    </xdr:to>
    <xdr:graphicFrame macro="">
      <xdr:nvGraphicFramePr>
        <xdr:cNvPr id="12" name="Chart 16">
          <a:extLst>
            <a:ext uri="{FF2B5EF4-FFF2-40B4-BE49-F238E27FC236}">
              <a16:creationId xmlns:a16="http://schemas.microsoft.com/office/drawing/2014/main" xmlns="" id="{8F2E648C-4853-4BB7-8A6C-B0A749D21F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407</xdr:row>
      <xdr:rowOff>0</xdr:rowOff>
    </xdr:from>
    <xdr:to>
      <xdr:col>14</xdr:col>
      <xdr:colOff>704850</xdr:colOff>
      <xdr:row>430</xdr:row>
      <xdr:rowOff>133350</xdr:rowOff>
    </xdr:to>
    <xdr:graphicFrame macro="">
      <xdr:nvGraphicFramePr>
        <xdr:cNvPr id="13" name="Chart 18">
          <a:extLst>
            <a:ext uri="{FF2B5EF4-FFF2-40B4-BE49-F238E27FC236}">
              <a16:creationId xmlns:a16="http://schemas.microsoft.com/office/drawing/2014/main" xmlns="" id="{C7CBD453-1E09-4FDD-AF93-F87259A8A1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469</xdr:row>
      <xdr:rowOff>0</xdr:rowOff>
    </xdr:from>
    <xdr:to>
      <xdr:col>14</xdr:col>
      <xdr:colOff>704850</xdr:colOff>
      <xdr:row>492</xdr:row>
      <xdr:rowOff>133350</xdr:rowOff>
    </xdr:to>
    <xdr:graphicFrame macro="">
      <xdr:nvGraphicFramePr>
        <xdr:cNvPr id="14" name="Chart 19">
          <a:extLst>
            <a:ext uri="{FF2B5EF4-FFF2-40B4-BE49-F238E27FC236}">
              <a16:creationId xmlns:a16="http://schemas.microsoft.com/office/drawing/2014/main" xmlns="" id="{C2478E03-41C0-4EE5-BC1C-18C7F236EB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95250</xdr:colOff>
      <xdr:row>500</xdr:row>
      <xdr:rowOff>0</xdr:rowOff>
    </xdr:from>
    <xdr:to>
      <xdr:col>14</xdr:col>
      <xdr:colOff>714375</xdr:colOff>
      <xdr:row>523</xdr:row>
      <xdr:rowOff>133350</xdr:rowOff>
    </xdr:to>
    <xdr:graphicFrame macro="">
      <xdr:nvGraphicFramePr>
        <xdr:cNvPr id="15" name="Chart 20">
          <a:extLst>
            <a:ext uri="{FF2B5EF4-FFF2-40B4-BE49-F238E27FC236}">
              <a16:creationId xmlns:a16="http://schemas.microsoft.com/office/drawing/2014/main" xmlns="" id="{BC0BAC4B-5E55-4E64-BA5F-034FA168E1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0</xdr:colOff>
      <xdr:row>531</xdr:row>
      <xdr:rowOff>0</xdr:rowOff>
    </xdr:from>
    <xdr:to>
      <xdr:col>14</xdr:col>
      <xdr:colOff>704850</xdr:colOff>
      <xdr:row>554</xdr:row>
      <xdr:rowOff>133350</xdr:rowOff>
    </xdr:to>
    <xdr:graphicFrame macro="">
      <xdr:nvGraphicFramePr>
        <xdr:cNvPr id="16" name="Chart 21">
          <a:extLst>
            <a:ext uri="{FF2B5EF4-FFF2-40B4-BE49-F238E27FC236}">
              <a16:creationId xmlns:a16="http://schemas.microsoft.com/office/drawing/2014/main" xmlns="" id="{AB7531AD-4B16-43D4-AB04-CE8B7491B2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97</xdr:row>
      <xdr:rowOff>0</xdr:rowOff>
    </xdr:from>
    <xdr:to>
      <xdr:col>14</xdr:col>
      <xdr:colOff>685800</xdr:colOff>
      <xdr:row>120</xdr:row>
      <xdr:rowOff>133350</xdr:rowOff>
    </xdr:to>
    <xdr:graphicFrame macro="">
      <xdr:nvGraphicFramePr>
        <xdr:cNvPr id="17" name="Chart 3">
          <a:extLst>
            <a:ext uri="{FF2B5EF4-FFF2-40B4-BE49-F238E27FC236}">
              <a16:creationId xmlns:a16="http://schemas.microsoft.com/office/drawing/2014/main" xmlns="" id="{35826D45-F60C-46CE-A640-E73863554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221</xdr:row>
      <xdr:rowOff>0</xdr:rowOff>
    </xdr:from>
    <xdr:to>
      <xdr:col>14</xdr:col>
      <xdr:colOff>704850</xdr:colOff>
      <xdr:row>244</xdr:row>
      <xdr:rowOff>133350</xdr:rowOff>
    </xdr:to>
    <xdr:graphicFrame macro="">
      <xdr:nvGraphicFramePr>
        <xdr:cNvPr id="18" name="Chart 7">
          <a:extLst>
            <a:ext uri="{FF2B5EF4-FFF2-40B4-BE49-F238E27FC236}">
              <a16:creationId xmlns:a16="http://schemas.microsoft.com/office/drawing/2014/main" xmlns="" id="{D87321CB-5543-49D2-B1C8-DEF38A625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0</xdr:colOff>
      <xdr:row>438</xdr:row>
      <xdr:rowOff>0</xdr:rowOff>
    </xdr:from>
    <xdr:to>
      <xdr:col>14</xdr:col>
      <xdr:colOff>704850</xdr:colOff>
      <xdr:row>461</xdr:row>
      <xdr:rowOff>133350</xdr:rowOff>
    </xdr:to>
    <xdr:graphicFrame macro="">
      <xdr:nvGraphicFramePr>
        <xdr:cNvPr id="19" name="Chart 18">
          <a:extLst>
            <a:ext uri="{FF2B5EF4-FFF2-40B4-BE49-F238E27FC236}">
              <a16:creationId xmlns:a16="http://schemas.microsoft.com/office/drawing/2014/main" xmlns="" id="{81E2329E-C03A-4270-8CAC-1C9D6439D8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66675</xdr:colOff>
      <xdr:row>561</xdr:row>
      <xdr:rowOff>152400</xdr:rowOff>
    </xdr:from>
    <xdr:to>
      <xdr:col>14</xdr:col>
      <xdr:colOff>676275</xdr:colOff>
      <xdr:row>585</xdr:row>
      <xdr:rowOff>123825</xdr:rowOff>
    </xdr:to>
    <xdr:graphicFrame macro="">
      <xdr:nvGraphicFramePr>
        <xdr:cNvPr id="20" name="Chart 21">
          <a:extLst>
            <a:ext uri="{FF2B5EF4-FFF2-40B4-BE49-F238E27FC236}">
              <a16:creationId xmlns:a16="http://schemas.microsoft.com/office/drawing/2014/main" xmlns="" id="{3C82C259-7905-4E3A-9C8C-17A2002E64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0</xdr:colOff>
      <xdr:row>593</xdr:row>
      <xdr:rowOff>0</xdr:rowOff>
    </xdr:from>
    <xdr:to>
      <xdr:col>14</xdr:col>
      <xdr:colOff>704850</xdr:colOff>
      <xdr:row>616</xdr:row>
      <xdr:rowOff>133350</xdr:rowOff>
    </xdr:to>
    <xdr:graphicFrame macro="">
      <xdr:nvGraphicFramePr>
        <xdr:cNvPr id="21" name="Chart 21">
          <a:extLst>
            <a:ext uri="{FF2B5EF4-FFF2-40B4-BE49-F238E27FC236}">
              <a16:creationId xmlns:a16="http://schemas.microsoft.com/office/drawing/2014/main" xmlns="" id="{EF47FAD8-9253-4635-AC6C-20BC0FD18E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0</xdr:colOff>
      <xdr:row>624</xdr:row>
      <xdr:rowOff>0</xdr:rowOff>
    </xdr:from>
    <xdr:to>
      <xdr:col>14</xdr:col>
      <xdr:colOff>704850</xdr:colOff>
      <xdr:row>647</xdr:row>
      <xdr:rowOff>133350</xdr:rowOff>
    </xdr:to>
    <xdr:graphicFrame macro="">
      <xdr:nvGraphicFramePr>
        <xdr:cNvPr id="22" name="Chart 21">
          <a:extLst>
            <a:ext uri="{FF2B5EF4-FFF2-40B4-BE49-F238E27FC236}">
              <a16:creationId xmlns:a16="http://schemas.microsoft.com/office/drawing/2014/main" xmlns="" id="{82F475EC-6058-4529-8694-9D8109192D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0</xdr:colOff>
      <xdr:row>655</xdr:row>
      <xdr:rowOff>0</xdr:rowOff>
    </xdr:from>
    <xdr:to>
      <xdr:col>14</xdr:col>
      <xdr:colOff>704850</xdr:colOff>
      <xdr:row>678</xdr:row>
      <xdr:rowOff>133350</xdr:rowOff>
    </xdr:to>
    <xdr:graphicFrame macro="">
      <xdr:nvGraphicFramePr>
        <xdr:cNvPr id="23" name="Chart 21">
          <a:extLst>
            <a:ext uri="{FF2B5EF4-FFF2-40B4-BE49-F238E27FC236}">
              <a16:creationId xmlns:a16="http://schemas.microsoft.com/office/drawing/2014/main" xmlns="" id="{FFFCD5A3-7057-4CD4-8729-4158AD96D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sanchez/Mis%20documentos/VALIDADOR%20TRIMESTRAL%204%202010/EJECUC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JUNIO%202011\ABEJORRAL\ABEJORRAL%202%20TRIM%20VALIDADO\VALIDADOR%202193%20TRIMESTR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JECUCION%202016\CONSOLIDADO%20INFORMACION\CONSOLIDADO%202011\SEPTIEMBRE%202011\AMAGA\VALIDADOR%202193%20TRIMESTR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ENERO"/>
      <sheetName val="FEBRERO"/>
      <sheetName val="MARZO"/>
      <sheetName val="ABRIL"/>
      <sheetName val="MAYO"/>
      <sheetName val="JUNIO"/>
      <sheetName val="JULIO"/>
      <sheetName val="AGOSTO"/>
      <sheetName val="SEPTIEMBRE"/>
      <sheetName val="OCTUBRE"/>
      <sheetName val="NOVIEMBRE"/>
      <sheetName val="DICIEMBRE"/>
      <sheetName val="Datos para el 2193"/>
      <sheetName val="SEGUIMIENTO EQUILIBRIOS"/>
      <sheetName val="VERIFICACION MANTENIMIENTO"/>
      <sheetName val="GRAF. EJECUCIÓN INGRESOS"/>
      <sheetName val="GRAF. RECAUDOS"/>
      <sheetName val="GRAF. EJECUCIÓN GASTOS"/>
      <sheetName val="GRAF. PAGOS"/>
    </sheetNames>
    <sheetDataSet>
      <sheetData sheetId="0"/>
      <sheetData sheetId="1">
        <row r="8">
          <cell r="L8">
            <v>260967686</v>
          </cell>
        </row>
        <row r="12">
          <cell r="C12">
            <v>4222939</v>
          </cell>
        </row>
        <row r="13">
          <cell r="C13">
            <v>4860044</v>
          </cell>
          <cell r="P13">
            <v>0</v>
          </cell>
          <cell r="Q13">
            <v>0</v>
          </cell>
        </row>
        <row r="14">
          <cell r="C14">
            <v>7285428</v>
          </cell>
        </row>
        <row r="15">
          <cell r="C15">
            <v>42376967</v>
          </cell>
          <cell r="P15">
            <v>0</v>
          </cell>
          <cell r="Q15">
            <v>0</v>
          </cell>
        </row>
        <row r="17">
          <cell r="U17">
            <v>145213536</v>
          </cell>
          <cell r="Z17">
            <v>11863861</v>
          </cell>
          <cell r="AC17">
            <v>11863861</v>
          </cell>
          <cell r="AF17">
            <v>11863861</v>
          </cell>
        </row>
        <row r="18">
          <cell r="U18">
            <v>9289332</v>
          </cell>
          <cell r="Z18">
            <v>693331</v>
          </cell>
          <cell r="AC18">
            <v>693331</v>
          </cell>
          <cell r="AF18">
            <v>693331</v>
          </cell>
          <cell r="AL18">
            <v>0</v>
          </cell>
          <cell r="AM18">
            <v>0</v>
          </cell>
        </row>
        <row r="19">
          <cell r="U19">
            <v>0</v>
          </cell>
          <cell r="Z19">
            <v>0</v>
          </cell>
          <cell r="AC19">
            <v>0</v>
          </cell>
          <cell r="AF19">
            <v>0</v>
          </cell>
        </row>
        <row r="21">
          <cell r="U21">
            <v>13109555</v>
          </cell>
          <cell r="Z21">
            <v>0</v>
          </cell>
          <cell r="AC21">
            <v>0</v>
          </cell>
          <cell r="AF21">
            <v>0</v>
          </cell>
          <cell r="AL21">
            <v>0</v>
          </cell>
          <cell r="AM21">
            <v>0</v>
          </cell>
        </row>
        <row r="22">
          <cell r="U22">
            <v>0</v>
          </cell>
          <cell r="Z22">
            <v>0</v>
          </cell>
          <cell r="AC22">
            <v>0</v>
          </cell>
          <cell r="AF22">
            <v>0</v>
          </cell>
          <cell r="AL22">
            <v>0</v>
          </cell>
          <cell r="AM22">
            <v>0</v>
          </cell>
        </row>
        <row r="23">
          <cell r="C23">
            <v>263000000</v>
          </cell>
          <cell r="H23">
            <v>22084707</v>
          </cell>
          <cell r="K23">
            <v>773390</v>
          </cell>
          <cell r="U23">
            <v>6050564</v>
          </cell>
          <cell r="Z23">
            <v>385452</v>
          </cell>
          <cell r="AC23">
            <v>385452</v>
          </cell>
          <cell r="AF23">
            <v>385452</v>
          </cell>
          <cell r="AL23">
            <v>0</v>
          </cell>
          <cell r="AM23">
            <v>0</v>
          </cell>
        </row>
        <row r="24">
          <cell r="C24">
            <v>92704335</v>
          </cell>
          <cell r="H24">
            <v>26440383</v>
          </cell>
          <cell r="K24">
            <v>26440383</v>
          </cell>
          <cell r="P24">
            <v>0</v>
          </cell>
          <cell r="Q24">
            <v>0</v>
          </cell>
          <cell r="U24">
            <v>0</v>
          </cell>
          <cell r="Z24">
            <v>0</v>
          </cell>
          <cell r="AC24">
            <v>0</v>
          </cell>
          <cell r="AF24">
            <v>0</v>
          </cell>
          <cell r="AL24">
            <v>0</v>
          </cell>
          <cell r="AM24">
            <v>0</v>
          </cell>
        </row>
        <row r="25">
          <cell r="U25">
            <v>6050564</v>
          </cell>
          <cell r="Z25">
            <v>0</v>
          </cell>
          <cell r="AC25">
            <v>0</v>
          </cell>
          <cell r="AF25">
            <v>0</v>
          </cell>
          <cell r="AL25">
            <v>0</v>
          </cell>
          <cell r="AM25">
            <v>0</v>
          </cell>
        </row>
        <row r="26">
          <cell r="C26">
            <v>897025295</v>
          </cell>
          <cell r="H26">
            <v>77967598</v>
          </cell>
          <cell r="K26">
            <v>70243810</v>
          </cell>
          <cell r="P26">
            <v>0</v>
          </cell>
          <cell r="Q26">
            <v>0</v>
          </cell>
          <cell r="U26">
            <v>0</v>
          </cell>
          <cell r="Z26">
            <v>0</v>
          </cell>
          <cell r="AC26">
            <v>0</v>
          </cell>
          <cell r="AF26">
            <v>0</v>
          </cell>
          <cell r="AL26">
            <v>0</v>
          </cell>
          <cell r="AM26">
            <v>0</v>
          </cell>
        </row>
        <row r="27">
          <cell r="C27">
            <v>7581603</v>
          </cell>
          <cell r="H27">
            <v>739511</v>
          </cell>
          <cell r="K27">
            <v>739511</v>
          </cell>
          <cell r="P27">
            <v>0</v>
          </cell>
          <cell r="Q27">
            <v>0</v>
          </cell>
          <cell r="U27">
            <v>0</v>
          </cell>
          <cell r="Z27">
            <v>0</v>
          </cell>
          <cell r="AC27">
            <v>0</v>
          </cell>
          <cell r="AF27">
            <v>0</v>
          </cell>
          <cell r="AL27">
            <v>0</v>
          </cell>
          <cell r="AM27">
            <v>0</v>
          </cell>
        </row>
        <row r="28">
          <cell r="U28">
            <v>0</v>
          </cell>
          <cell r="Z28">
            <v>0</v>
          </cell>
          <cell r="AC28">
            <v>0</v>
          </cell>
          <cell r="AF28">
            <v>0</v>
          </cell>
          <cell r="AL28">
            <v>0</v>
          </cell>
          <cell r="AM28">
            <v>0</v>
          </cell>
        </row>
        <row r="29">
          <cell r="U29">
            <v>13264405</v>
          </cell>
          <cell r="Z29">
            <v>1083694</v>
          </cell>
          <cell r="AC29">
            <v>1083694</v>
          </cell>
          <cell r="AF29">
            <v>1083694</v>
          </cell>
          <cell r="AL29">
            <v>0</v>
          </cell>
          <cell r="AM29">
            <v>0</v>
          </cell>
        </row>
        <row r="30">
          <cell r="C30">
            <v>0</v>
          </cell>
          <cell r="H30">
            <v>0</v>
          </cell>
          <cell r="K30">
            <v>0</v>
          </cell>
          <cell r="P30">
            <v>0</v>
          </cell>
          <cell r="Q30">
            <v>0</v>
          </cell>
          <cell r="U30">
            <v>0</v>
          </cell>
          <cell r="Z30">
            <v>0</v>
          </cell>
          <cell r="AC30">
            <v>0</v>
          </cell>
          <cell r="AF30">
            <v>0</v>
          </cell>
          <cell r="AL30">
            <v>0</v>
          </cell>
          <cell r="AM30">
            <v>0</v>
          </cell>
        </row>
        <row r="31">
          <cell r="C31">
            <v>0</v>
          </cell>
          <cell r="H31">
            <v>0</v>
          </cell>
          <cell r="K31">
            <v>0</v>
          </cell>
          <cell r="P31">
            <v>0</v>
          </cell>
          <cell r="Q31">
            <v>0</v>
          </cell>
          <cell r="U31">
            <v>0</v>
          </cell>
          <cell r="Z31">
            <v>0</v>
          </cell>
          <cell r="AC31">
            <v>0</v>
          </cell>
          <cell r="AF31">
            <v>0</v>
          </cell>
          <cell r="AL31">
            <v>0</v>
          </cell>
          <cell r="AM31">
            <v>0</v>
          </cell>
        </row>
        <row r="32">
          <cell r="U32">
            <v>0</v>
          </cell>
          <cell r="Z32">
            <v>0</v>
          </cell>
          <cell r="AC32">
            <v>0</v>
          </cell>
          <cell r="AF32">
            <v>0</v>
          </cell>
          <cell r="AL32">
            <v>0</v>
          </cell>
          <cell r="AM32">
            <v>0</v>
          </cell>
        </row>
        <row r="33">
          <cell r="C33">
            <v>0</v>
          </cell>
          <cell r="H33">
            <v>0</v>
          </cell>
          <cell r="K33">
            <v>0</v>
          </cell>
          <cell r="P33">
            <v>0</v>
          </cell>
          <cell r="Q33">
            <v>0</v>
          </cell>
          <cell r="U33">
            <v>0</v>
          </cell>
          <cell r="Z33">
            <v>0</v>
          </cell>
          <cell r="AC33">
            <v>0</v>
          </cell>
          <cell r="AF33">
            <v>0</v>
          </cell>
          <cell r="AL33">
            <v>0</v>
          </cell>
          <cell r="AM33">
            <v>0</v>
          </cell>
        </row>
        <row r="34">
          <cell r="C34">
            <v>0</v>
          </cell>
          <cell r="H34">
            <v>0</v>
          </cell>
          <cell r="K34">
            <v>0</v>
          </cell>
          <cell r="P34">
            <v>0</v>
          </cell>
          <cell r="Q34">
            <v>0</v>
          </cell>
        </row>
        <row r="36">
          <cell r="C36">
            <v>0</v>
          </cell>
          <cell r="H36">
            <v>0</v>
          </cell>
          <cell r="K36">
            <v>0</v>
          </cell>
          <cell r="P36">
            <v>0</v>
          </cell>
          <cell r="Q36">
            <v>0</v>
          </cell>
          <cell r="U36">
            <v>3000000</v>
          </cell>
          <cell r="Z36">
            <v>0</v>
          </cell>
          <cell r="AC36">
            <v>0</v>
          </cell>
          <cell r="AF36">
            <v>0</v>
          </cell>
          <cell r="AL36">
            <v>0</v>
          </cell>
          <cell r="AM36">
            <v>0</v>
          </cell>
        </row>
        <row r="37">
          <cell r="C37">
            <v>0</v>
          </cell>
          <cell r="H37">
            <v>0</v>
          </cell>
          <cell r="K37">
            <v>0</v>
          </cell>
          <cell r="P37">
            <v>0</v>
          </cell>
          <cell r="Q37">
            <v>0</v>
          </cell>
          <cell r="U37">
            <v>0</v>
          </cell>
          <cell r="Z37">
            <v>0</v>
          </cell>
          <cell r="AC37">
            <v>0</v>
          </cell>
          <cell r="AF37">
            <v>0</v>
          </cell>
          <cell r="AL37">
            <v>0</v>
          </cell>
          <cell r="AM37">
            <v>0</v>
          </cell>
        </row>
        <row r="38">
          <cell r="C38">
            <v>187883000</v>
          </cell>
          <cell r="H38">
            <v>15656916</v>
          </cell>
          <cell r="K38">
            <v>15656916</v>
          </cell>
          <cell r="P38">
            <v>0</v>
          </cell>
          <cell r="Q38">
            <v>0</v>
          </cell>
          <cell r="U38">
            <v>2060000</v>
          </cell>
          <cell r="AC38">
            <v>0</v>
          </cell>
          <cell r="AF38">
            <v>0</v>
          </cell>
        </row>
        <row r="39">
          <cell r="C39">
            <v>0</v>
          </cell>
          <cell r="H39">
            <v>0</v>
          </cell>
          <cell r="K39">
            <v>0</v>
          </cell>
          <cell r="P39">
            <v>0</v>
          </cell>
          <cell r="Q39">
            <v>0</v>
          </cell>
          <cell r="U39">
            <v>53000000</v>
          </cell>
          <cell r="Z39">
            <v>41522200</v>
          </cell>
          <cell r="AC39">
            <v>4531183</v>
          </cell>
          <cell r="AF39">
            <v>4531183</v>
          </cell>
          <cell r="AL39">
            <v>0</v>
          </cell>
          <cell r="AM39">
            <v>0</v>
          </cell>
        </row>
        <row r="40">
          <cell r="C40">
            <v>0</v>
          </cell>
          <cell r="H40">
            <v>0</v>
          </cell>
          <cell r="K40">
            <v>0</v>
          </cell>
          <cell r="P40">
            <v>0</v>
          </cell>
          <cell r="Q40">
            <v>0</v>
          </cell>
          <cell r="U40">
            <v>0</v>
          </cell>
          <cell r="Z40">
            <v>0</v>
          </cell>
          <cell r="AC40">
            <v>0</v>
          </cell>
          <cell r="AF40">
            <v>0</v>
          </cell>
          <cell r="AL40">
            <v>0</v>
          </cell>
          <cell r="AM40">
            <v>0</v>
          </cell>
        </row>
        <row r="41">
          <cell r="C41">
            <v>0</v>
          </cell>
          <cell r="H41">
            <v>0</v>
          </cell>
          <cell r="K41">
            <v>0</v>
          </cell>
          <cell r="P41">
            <v>0</v>
          </cell>
          <cell r="Q41">
            <v>0</v>
          </cell>
          <cell r="U41">
            <v>0</v>
          </cell>
          <cell r="Z41">
            <v>0</v>
          </cell>
          <cell r="AC41">
            <v>0</v>
          </cell>
          <cell r="AF41">
            <v>0</v>
          </cell>
          <cell r="AL41">
            <v>0</v>
          </cell>
          <cell r="AM41">
            <v>0</v>
          </cell>
        </row>
        <row r="43">
          <cell r="C43">
            <v>62527928</v>
          </cell>
          <cell r="H43">
            <v>0</v>
          </cell>
          <cell r="K43">
            <v>0</v>
          </cell>
          <cell r="P43">
            <v>0</v>
          </cell>
          <cell r="Q43">
            <v>0</v>
          </cell>
        </row>
        <row r="44">
          <cell r="C44">
            <v>0</v>
          </cell>
          <cell r="H44">
            <v>0</v>
          </cell>
          <cell r="K44">
            <v>0</v>
          </cell>
          <cell r="P44">
            <v>0</v>
          </cell>
          <cell r="Q44">
            <v>0</v>
          </cell>
        </row>
        <row r="45">
          <cell r="U45">
            <v>13132740</v>
          </cell>
          <cell r="Z45">
            <v>1067300</v>
          </cell>
          <cell r="AC45">
            <v>1067300</v>
          </cell>
          <cell r="AF45">
            <v>1067300</v>
          </cell>
          <cell r="AL45">
            <v>0</v>
          </cell>
          <cell r="AM45">
            <v>0</v>
          </cell>
        </row>
        <row r="46">
          <cell r="C46">
            <v>0</v>
          </cell>
          <cell r="H46">
            <v>0</v>
          </cell>
          <cell r="K46">
            <v>0</v>
          </cell>
          <cell r="P46">
            <v>0</v>
          </cell>
          <cell r="Q46">
            <v>0</v>
          </cell>
          <cell r="U46">
            <v>18540348</v>
          </cell>
          <cell r="Z46">
            <v>1506800</v>
          </cell>
          <cell r="AC46">
            <v>1506800</v>
          </cell>
          <cell r="AF46">
            <v>1506800</v>
          </cell>
        </row>
        <row r="47">
          <cell r="C47">
            <v>0</v>
          </cell>
          <cell r="H47">
            <v>0</v>
          </cell>
          <cell r="K47">
            <v>0</v>
          </cell>
          <cell r="P47">
            <v>0</v>
          </cell>
          <cell r="Q47">
            <v>0</v>
          </cell>
          <cell r="U47">
            <v>16130688</v>
          </cell>
          <cell r="Z47">
            <v>0</v>
          </cell>
          <cell r="AC47">
            <v>0</v>
          </cell>
          <cell r="AF47">
            <v>0</v>
          </cell>
          <cell r="AL47">
            <v>0</v>
          </cell>
          <cell r="AM47">
            <v>0</v>
          </cell>
        </row>
        <row r="48">
          <cell r="U48">
            <v>3763690</v>
          </cell>
          <cell r="Z48">
            <v>294700</v>
          </cell>
          <cell r="AC48">
            <v>294700</v>
          </cell>
          <cell r="AF48">
            <v>294700</v>
          </cell>
          <cell r="AL48">
            <v>0</v>
          </cell>
          <cell r="AM48">
            <v>0</v>
          </cell>
        </row>
        <row r="49">
          <cell r="C49">
            <v>0</v>
          </cell>
          <cell r="H49">
            <v>0</v>
          </cell>
          <cell r="K49">
            <v>0</v>
          </cell>
          <cell r="P49">
            <v>0</v>
          </cell>
          <cell r="Q49">
            <v>0</v>
          </cell>
        </row>
        <row r="50">
          <cell r="C50">
            <v>0</v>
          </cell>
          <cell r="H50">
            <v>0</v>
          </cell>
          <cell r="K50">
            <v>0</v>
          </cell>
          <cell r="P50">
            <v>0</v>
          </cell>
          <cell r="Q50">
            <v>0</v>
          </cell>
          <cell r="U50">
            <v>0</v>
          </cell>
          <cell r="Z50">
            <v>0</v>
          </cell>
          <cell r="AC50">
            <v>0</v>
          </cell>
          <cell r="AF50">
            <v>0</v>
          </cell>
          <cell r="AL50">
            <v>0</v>
          </cell>
          <cell r="AM50">
            <v>0</v>
          </cell>
        </row>
        <row r="51">
          <cell r="U51">
            <v>0</v>
          </cell>
          <cell r="Z51">
            <v>0</v>
          </cell>
          <cell r="AC51">
            <v>0</v>
          </cell>
          <cell r="AF51">
            <v>0</v>
          </cell>
          <cell r="AL51">
            <v>0</v>
          </cell>
          <cell r="AM51">
            <v>0</v>
          </cell>
        </row>
        <row r="52">
          <cell r="C52">
            <v>0</v>
          </cell>
          <cell r="H52">
            <v>0</v>
          </cell>
          <cell r="K52">
            <v>0</v>
          </cell>
          <cell r="P52">
            <v>0</v>
          </cell>
          <cell r="Q52">
            <v>0</v>
          </cell>
          <cell r="U52">
            <v>0</v>
          </cell>
          <cell r="Z52">
            <v>0</v>
          </cell>
          <cell r="AC52">
            <v>0</v>
          </cell>
          <cell r="AF52">
            <v>0</v>
          </cell>
          <cell r="AL52">
            <v>0</v>
          </cell>
          <cell r="AM52">
            <v>0</v>
          </cell>
        </row>
        <row r="53">
          <cell r="C53">
            <v>0</v>
          </cell>
          <cell r="H53">
            <v>0</v>
          </cell>
          <cell r="K53">
            <v>0</v>
          </cell>
          <cell r="P53">
            <v>0</v>
          </cell>
          <cell r="Q53">
            <v>0</v>
          </cell>
          <cell r="U53">
            <v>0</v>
          </cell>
          <cell r="Z53">
            <v>0</v>
          </cell>
          <cell r="AC53">
            <v>0</v>
          </cell>
          <cell r="AF53">
            <v>0</v>
          </cell>
          <cell r="AL53">
            <v>0</v>
          </cell>
          <cell r="AM53">
            <v>0</v>
          </cell>
        </row>
        <row r="54">
          <cell r="U54">
            <v>7188542</v>
          </cell>
          <cell r="Z54">
            <v>517706</v>
          </cell>
          <cell r="AC54">
            <v>517706</v>
          </cell>
          <cell r="AF54">
            <v>0</v>
          </cell>
          <cell r="AL54">
            <v>0</v>
          </cell>
          <cell r="AM54">
            <v>0</v>
          </cell>
        </row>
        <row r="55">
          <cell r="C55">
            <v>0</v>
          </cell>
          <cell r="H55">
            <v>0</v>
          </cell>
          <cell r="K55">
            <v>0</v>
          </cell>
          <cell r="P55">
            <v>0</v>
          </cell>
          <cell r="Q55">
            <v>0</v>
          </cell>
          <cell r="U55">
            <v>1034577</v>
          </cell>
          <cell r="Z55">
            <v>1034577</v>
          </cell>
          <cell r="AC55">
            <v>1034577</v>
          </cell>
          <cell r="AF55">
            <v>1034577</v>
          </cell>
          <cell r="AL55">
            <v>0</v>
          </cell>
          <cell r="AM55">
            <v>0</v>
          </cell>
        </row>
        <row r="56">
          <cell r="C56">
            <v>0</v>
          </cell>
          <cell r="H56">
            <v>0</v>
          </cell>
          <cell r="K56">
            <v>0</v>
          </cell>
          <cell r="P56">
            <v>0</v>
          </cell>
          <cell r="Q56">
            <v>0</v>
          </cell>
        </row>
        <row r="58">
          <cell r="C58">
            <v>0</v>
          </cell>
          <cell r="H58">
            <v>0</v>
          </cell>
          <cell r="K58">
            <v>0</v>
          </cell>
          <cell r="P58">
            <v>0</v>
          </cell>
          <cell r="Q58">
            <v>0</v>
          </cell>
        </row>
        <row r="59">
          <cell r="C59">
            <v>0</v>
          </cell>
          <cell r="H59">
            <v>0</v>
          </cell>
          <cell r="K59">
            <v>0</v>
          </cell>
          <cell r="P59">
            <v>0</v>
          </cell>
          <cell r="Q59">
            <v>0</v>
          </cell>
          <cell r="U59">
            <v>3594271</v>
          </cell>
          <cell r="Z59">
            <v>258853</v>
          </cell>
          <cell r="AC59">
            <v>258853</v>
          </cell>
          <cell r="AF59">
            <v>0</v>
          </cell>
          <cell r="AL59">
            <v>0</v>
          </cell>
          <cell r="AM59">
            <v>0</v>
          </cell>
        </row>
        <row r="60">
          <cell r="U60">
            <v>5391407</v>
          </cell>
          <cell r="Z60">
            <v>388279</v>
          </cell>
          <cell r="AC60">
            <v>388279</v>
          </cell>
          <cell r="AF60">
            <v>0</v>
          </cell>
        </row>
        <row r="61">
          <cell r="C61">
            <v>3000000</v>
          </cell>
          <cell r="H61">
            <v>63600</v>
          </cell>
          <cell r="K61">
            <v>63600</v>
          </cell>
          <cell r="P61">
            <v>0</v>
          </cell>
          <cell r="Q61">
            <v>0</v>
          </cell>
          <cell r="U61">
            <v>1293271</v>
          </cell>
          <cell r="Z61">
            <v>1293271</v>
          </cell>
          <cell r="AC61">
            <v>1293271</v>
          </cell>
          <cell r="AF61">
            <v>1293271</v>
          </cell>
          <cell r="AL61">
            <v>0</v>
          </cell>
          <cell r="AM61">
            <v>0</v>
          </cell>
        </row>
        <row r="62">
          <cell r="C62">
            <v>2077661</v>
          </cell>
          <cell r="H62">
            <v>0</v>
          </cell>
          <cell r="K62">
            <v>0</v>
          </cell>
          <cell r="P62">
            <v>0</v>
          </cell>
          <cell r="Q62">
            <v>0</v>
          </cell>
        </row>
        <row r="64">
          <cell r="C64">
            <v>9000000</v>
          </cell>
          <cell r="H64">
            <v>1675232</v>
          </cell>
          <cell r="K64">
            <v>0</v>
          </cell>
          <cell r="P64">
            <v>0</v>
          </cell>
          <cell r="Q64">
            <v>0</v>
          </cell>
        </row>
        <row r="65">
          <cell r="C65">
            <v>3480131</v>
          </cell>
          <cell r="H65">
            <v>161390</v>
          </cell>
          <cell r="K65">
            <v>161390</v>
          </cell>
          <cell r="P65">
            <v>0</v>
          </cell>
          <cell r="Q65">
            <v>0</v>
          </cell>
        </row>
        <row r="66">
          <cell r="U66">
            <v>361114632</v>
          </cell>
          <cell r="Z66">
            <v>29769400</v>
          </cell>
          <cell r="AC66">
            <v>29769400</v>
          </cell>
          <cell r="AF66">
            <v>29769400</v>
          </cell>
        </row>
        <row r="67">
          <cell r="C67">
            <v>0</v>
          </cell>
          <cell r="H67">
            <v>0</v>
          </cell>
          <cell r="K67">
            <v>0</v>
          </cell>
          <cell r="P67">
            <v>0</v>
          </cell>
          <cell r="Q67">
            <v>0</v>
          </cell>
          <cell r="U67">
            <v>48415332</v>
          </cell>
          <cell r="Z67">
            <v>3363858</v>
          </cell>
          <cell r="AC67">
            <v>3363858</v>
          </cell>
          <cell r="AF67">
            <v>3363858</v>
          </cell>
          <cell r="AL67">
            <v>0</v>
          </cell>
          <cell r="AM67">
            <v>0</v>
          </cell>
        </row>
        <row r="68">
          <cell r="C68">
            <v>0</v>
          </cell>
          <cell r="H68">
            <v>0</v>
          </cell>
          <cell r="K68">
            <v>0</v>
          </cell>
          <cell r="P68">
            <v>0</v>
          </cell>
          <cell r="Q68">
            <v>0</v>
          </cell>
          <cell r="U68">
            <v>0</v>
          </cell>
          <cell r="Z68">
            <v>0</v>
          </cell>
          <cell r="AC68">
            <v>0</v>
          </cell>
          <cell r="AF68">
            <v>0</v>
          </cell>
        </row>
        <row r="70">
          <cell r="C70">
            <v>21000000</v>
          </cell>
          <cell r="H70">
            <v>902255</v>
          </cell>
          <cell r="K70">
            <v>0</v>
          </cell>
          <cell r="P70">
            <v>0</v>
          </cell>
          <cell r="Q70">
            <v>0</v>
          </cell>
          <cell r="U70">
            <v>32600627</v>
          </cell>
          <cell r="Z70">
            <v>0</v>
          </cell>
          <cell r="AC70">
            <v>0</v>
          </cell>
          <cell r="AF70">
            <v>0</v>
          </cell>
          <cell r="AL70">
            <v>0</v>
          </cell>
          <cell r="AM70">
            <v>0</v>
          </cell>
        </row>
        <row r="71">
          <cell r="C71">
            <v>10033829</v>
          </cell>
          <cell r="H71">
            <v>3146910</v>
          </cell>
          <cell r="K71">
            <v>3146910</v>
          </cell>
          <cell r="P71">
            <v>0</v>
          </cell>
          <cell r="Q71">
            <v>0</v>
          </cell>
          <cell r="U71">
            <v>0</v>
          </cell>
          <cell r="Z71">
            <v>0</v>
          </cell>
          <cell r="AC71">
            <v>0</v>
          </cell>
          <cell r="AF71">
            <v>0</v>
          </cell>
          <cell r="AL71">
            <v>0</v>
          </cell>
          <cell r="AM71">
            <v>0</v>
          </cell>
        </row>
        <row r="72">
          <cell r="U72">
            <v>15046443</v>
          </cell>
          <cell r="Z72">
            <v>2766556</v>
          </cell>
          <cell r="AC72">
            <v>2766556</v>
          </cell>
          <cell r="AF72">
            <v>2766556</v>
          </cell>
          <cell r="AL72">
            <v>0</v>
          </cell>
          <cell r="AM72">
            <v>0</v>
          </cell>
        </row>
        <row r="73">
          <cell r="C73">
            <v>1500000</v>
          </cell>
          <cell r="H73">
            <v>0</v>
          </cell>
          <cell r="K73">
            <v>0</v>
          </cell>
          <cell r="P73">
            <v>0</v>
          </cell>
          <cell r="Q73">
            <v>0</v>
          </cell>
          <cell r="U73">
            <v>0</v>
          </cell>
          <cell r="Z73">
            <v>0</v>
          </cell>
          <cell r="AC73">
            <v>0</v>
          </cell>
          <cell r="AF73">
            <v>0</v>
          </cell>
          <cell r="AL73">
            <v>0</v>
          </cell>
          <cell r="AM73">
            <v>0</v>
          </cell>
        </row>
        <row r="74">
          <cell r="C74">
            <v>654319</v>
          </cell>
          <cell r="H74">
            <v>66200</v>
          </cell>
          <cell r="K74">
            <v>66200</v>
          </cell>
          <cell r="P74">
            <v>0</v>
          </cell>
          <cell r="Q74">
            <v>0</v>
          </cell>
          <cell r="U74">
            <v>15046443</v>
          </cell>
          <cell r="Z74">
            <v>0</v>
          </cell>
          <cell r="AC74">
            <v>0</v>
          </cell>
          <cell r="AF74">
            <v>0</v>
          </cell>
          <cell r="AL74">
            <v>0</v>
          </cell>
          <cell r="AM74">
            <v>0</v>
          </cell>
        </row>
        <row r="75">
          <cell r="U75">
            <v>0</v>
          </cell>
          <cell r="Z75">
            <v>0</v>
          </cell>
          <cell r="AC75">
            <v>0</v>
          </cell>
          <cell r="AF75">
            <v>0</v>
          </cell>
          <cell r="AL75">
            <v>0</v>
          </cell>
          <cell r="AM75">
            <v>0</v>
          </cell>
        </row>
        <row r="76">
          <cell r="C76">
            <v>2000000</v>
          </cell>
          <cell r="H76">
            <v>106700</v>
          </cell>
          <cell r="K76">
            <v>106700</v>
          </cell>
          <cell r="P76">
            <v>0</v>
          </cell>
          <cell r="Q76">
            <v>0</v>
          </cell>
          <cell r="U76">
            <v>0</v>
          </cell>
          <cell r="Z76">
            <v>0</v>
          </cell>
          <cell r="AC76">
            <v>0</v>
          </cell>
          <cell r="AF76">
            <v>0</v>
          </cell>
          <cell r="AL76">
            <v>0</v>
          </cell>
          <cell r="AM76">
            <v>0</v>
          </cell>
        </row>
        <row r="77">
          <cell r="C77">
            <v>0</v>
          </cell>
          <cell r="H77">
            <v>0</v>
          </cell>
          <cell r="K77">
            <v>0</v>
          </cell>
          <cell r="P77">
            <v>0</v>
          </cell>
          <cell r="Q77">
            <v>0</v>
          </cell>
          <cell r="U77">
            <v>0</v>
          </cell>
          <cell r="Z77">
            <v>0</v>
          </cell>
          <cell r="AC77">
            <v>0</v>
          </cell>
          <cell r="AF77">
            <v>0</v>
          </cell>
          <cell r="AL77">
            <v>0</v>
          </cell>
          <cell r="AM77">
            <v>0</v>
          </cell>
        </row>
        <row r="78">
          <cell r="U78">
            <v>0</v>
          </cell>
          <cell r="Z78">
            <v>0</v>
          </cell>
          <cell r="AC78">
            <v>0</v>
          </cell>
          <cell r="AF78">
            <v>0</v>
          </cell>
          <cell r="AL78">
            <v>0</v>
          </cell>
          <cell r="AM78">
            <v>0</v>
          </cell>
        </row>
        <row r="79">
          <cell r="C79">
            <v>10000000</v>
          </cell>
          <cell r="H79">
            <v>1562800</v>
          </cell>
          <cell r="K79">
            <v>1562800</v>
          </cell>
          <cell r="P79">
            <v>0</v>
          </cell>
          <cell r="Q79">
            <v>0</v>
          </cell>
          <cell r="U79">
            <v>0</v>
          </cell>
          <cell r="Z79">
            <v>0</v>
          </cell>
          <cell r="AC79">
            <v>0</v>
          </cell>
          <cell r="AF79">
            <v>0</v>
          </cell>
          <cell r="AL79">
            <v>0</v>
          </cell>
          <cell r="AM79">
            <v>0</v>
          </cell>
        </row>
        <row r="80">
          <cell r="C80">
            <v>0</v>
          </cell>
          <cell r="H80">
            <v>0</v>
          </cell>
          <cell r="K80">
            <v>0</v>
          </cell>
          <cell r="P80">
            <v>0</v>
          </cell>
          <cell r="Q80">
            <v>0</v>
          </cell>
          <cell r="U80">
            <v>0</v>
          </cell>
          <cell r="Z80">
            <v>0</v>
          </cell>
          <cell r="AC80">
            <v>0</v>
          </cell>
          <cell r="AF80">
            <v>0</v>
          </cell>
          <cell r="AL80">
            <v>0</v>
          </cell>
          <cell r="AM80">
            <v>0</v>
          </cell>
        </row>
        <row r="81">
          <cell r="U81">
            <v>7232134</v>
          </cell>
          <cell r="Z81">
            <v>3115489</v>
          </cell>
          <cell r="AC81">
            <v>3115489</v>
          </cell>
          <cell r="AF81">
            <v>3115489</v>
          </cell>
          <cell r="AL81">
            <v>0</v>
          </cell>
          <cell r="AM81">
            <v>0</v>
          </cell>
        </row>
        <row r="82">
          <cell r="C82">
            <v>0</v>
          </cell>
          <cell r="H82">
            <v>0</v>
          </cell>
          <cell r="K82">
            <v>0</v>
          </cell>
          <cell r="P82">
            <v>0</v>
          </cell>
          <cell r="Q82">
            <v>0</v>
          </cell>
        </row>
        <row r="83">
          <cell r="C83">
            <v>0</v>
          </cell>
          <cell r="H83">
            <v>0</v>
          </cell>
          <cell r="K83">
            <v>0</v>
          </cell>
          <cell r="P83">
            <v>0</v>
          </cell>
          <cell r="Q83">
            <v>0</v>
          </cell>
        </row>
        <row r="84">
          <cell r="U84">
            <v>18353022</v>
          </cell>
          <cell r="Z84">
            <v>307900</v>
          </cell>
          <cell r="AC84">
            <v>307900</v>
          </cell>
          <cell r="AF84">
            <v>307900</v>
          </cell>
          <cell r="AL84">
            <v>0</v>
          </cell>
          <cell r="AM84">
            <v>0</v>
          </cell>
        </row>
        <row r="85">
          <cell r="U85">
            <v>3000000</v>
          </cell>
          <cell r="Z85">
            <v>0</v>
          </cell>
          <cell r="AC85">
            <v>0</v>
          </cell>
          <cell r="AF85">
            <v>0</v>
          </cell>
          <cell r="AL85">
            <v>0</v>
          </cell>
          <cell r="AM85">
            <v>0</v>
          </cell>
        </row>
        <row r="86">
          <cell r="C86">
            <v>0</v>
          </cell>
          <cell r="H86">
            <v>0</v>
          </cell>
          <cell r="K86">
            <v>0</v>
          </cell>
          <cell r="P86">
            <v>0</v>
          </cell>
          <cell r="Q86">
            <v>0</v>
          </cell>
          <cell r="U86">
            <v>0</v>
          </cell>
          <cell r="Z86">
            <v>0</v>
          </cell>
          <cell r="AC86">
            <v>0</v>
          </cell>
          <cell r="AF86">
            <v>0</v>
          </cell>
        </row>
        <row r="87">
          <cell r="C87">
            <v>13000000</v>
          </cell>
          <cell r="H87">
            <v>1121850</v>
          </cell>
          <cell r="K87">
            <v>1121850</v>
          </cell>
          <cell r="U87">
            <v>0</v>
          </cell>
          <cell r="Z87">
            <v>0</v>
          </cell>
          <cell r="AC87">
            <v>0</v>
          </cell>
          <cell r="AF87">
            <v>0</v>
          </cell>
          <cell r="AL87">
            <v>0</v>
          </cell>
          <cell r="AM87">
            <v>0</v>
          </cell>
        </row>
        <row r="88">
          <cell r="C88">
            <v>0</v>
          </cell>
          <cell r="H88">
            <v>0</v>
          </cell>
          <cell r="K88">
            <v>0</v>
          </cell>
          <cell r="P88">
            <v>0</v>
          </cell>
          <cell r="Q88">
            <v>0</v>
          </cell>
          <cell r="U88">
            <v>0</v>
          </cell>
          <cell r="Z88">
            <v>0</v>
          </cell>
          <cell r="AC88">
            <v>0</v>
          </cell>
          <cell r="AF88">
            <v>0</v>
          </cell>
          <cell r="AL88">
            <v>0</v>
          </cell>
          <cell r="AM88">
            <v>0</v>
          </cell>
        </row>
        <row r="89">
          <cell r="C89">
            <v>2030000</v>
          </cell>
          <cell r="H89">
            <v>2030000</v>
          </cell>
          <cell r="K89">
            <v>2030000</v>
          </cell>
          <cell r="P89">
            <v>0</v>
          </cell>
          <cell r="Q89">
            <v>0</v>
          </cell>
        </row>
        <row r="90">
          <cell r="C90">
            <v>0</v>
          </cell>
          <cell r="H90">
            <v>0</v>
          </cell>
          <cell r="K90">
            <v>0</v>
          </cell>
          <cell r="P90">
            <v>0</v>
          </cell>
          <cell r="Q90">
            <v>0</v>
          </cell>
        </row>
        <row r="91">
          <cell r="C91">
            <v>0</v>
          </cell>
          <cell r="H91">
            <v>0</v>
          </cell>
          <cell r="K91">
            <v>0</v>
          </cell>
          <cell r="P91">
            <v>0</v>
          </cell>
          <cell r="Q91">
            <v>0</v>
          </cell>
        </row>
        <row r="92">
          <cell r="C92">
            <v>0</v>
          </cell>
          <cell r="H92">
            <v>0</v>
          </cell>
          <cell r="K92">
            <v>0</v>
          </cell>
          <cell r="P92">
            <v>0</v>
          </cell>
          <cell r="Q92">
            <v>0</v>
          </cell>
          <cell r="U92">
            <v>34810056</v>
          </cell>
          <cell r="Z92">
            <v>2723600</v>
          </cell>
          <cell r="AC92">
            <v>2723600</v>
          </cell>
          <cell r="AF92">
            <v>1790400</v>
          </cell>
          <cell r="AL92">
            <v>0</v>
          </cell>
          <cell r="AM92">
            <v>0</v>
          </cell>
        </row>
        <row r="93">
          <cell r="K93">
            <v>2108848</v>
          </cell>
          <cell r="U93">
            <v>49143600</v>
          </cell>
          <cell r="Z93">
            <v>3845025</v>
          </cell>
          <cell r="AC93">
            <v>3845025</v>
          </cell>
          <cell r="AF93">
            <v>3701600</v>
          </cell>
          <cell r="AL93">
            <v>0</v>
          </cell>
          <cell r="AM93">
            <v>0</v>
          </cell>
        </row>
        <row r="94">
          <cell r="C94">
            <v>2989531</v>
          </cell>
          <cell r="H94">
            <v>662201</v>
          </cell>
          <cell r="K94">
            <v>662201</v>
          </cell>
          <cell r="P94">
            <v>0</v>
          </cell>
          <cell r="Q94">
            <v>0</v>
          </cell>
          <cell r="U94">
            <v>42385728</v>
          </cell>
          <cell r="Z94">
            <v>0</v>
          </cell>
          <cell r="AC94">
            <v>0</v>
          </cell>
          <cell r="AF94">
            <v>0</v>
          </cell>
        </row>
        <row r="95">
          <cell r="C95">
            <v>13803333</v>
          </cell>
          <cell r="H95">
            <v>788090</v>
          </cell>
          <cell r="K95">
            <v>788090</v>
          </cell>
          <cell r="P95">
            <v>0</v>
          </cell>
          <cell r="Q95">
            <v>0</v>
          </cell>
          <cell r="U95">
            <v>9976150</v>
          </cell>
          <cell r="Z95">
            <v>696900</v>
          </cell>
          <cell r="AC95">
            <v>696900</v>
          </cell>
          <cell r="AF95">
            <v>696900</v>
          </cell>
          <cell r="AL95">
            <v>0</v>
          </cell>
          <cell r="AM95">
            <v>0</v>
          </cell>
        </row>
        <row r="96">
          <cell r="C96">
            <v>4670275</v>
          </cell>
          <cell r="H96">
            <v>658557</v>
          </cell>
          <cell r="K96">
            <v>658557</v>
          </cell>
          <cell r="P96">
            <v>0</v>
          </cell>
          <cell r="Q96">
            <v>0</v>
          </cell>
        </row>
        <row r="97">
          <cell r="C97">
            <v>0</v>
          </cell>
          <cell r="H97">
            <v>0</v>
          </cell>
          <cell r="K97">
            <v>0</v>
          </cell>
          <cell r="P97">
            <v>0</v>
          </cell>
          <cell r="Q97">
            <v>0</v>
          </cell>
          <cell r="U97">
            <v>0</v>
          </cell>
          <cell r="Z97">
            <v>0</v>
          </cell>
          <cell r="AC97">
            <v>0</v>
          </cell>
          <cell r="AF97">
            <v>0</v>
          </cell>
          <cell r="AL97">
            <v>0</v>
          </cell>
          <cell r="AM97">
            <v>0</v>
          </cell>
        </row>
        <row r="98">
          <cell r="U98">
            <v>0</v>
          </cell>
          <cell r="Z98">
            <v>0</v>
          </cell>
          <cell r="AC98">
            <v>0</v>
          </cell>
          <cell r="AF98">
            <v>0</v>
          </cell>
          <cell r="AL98">
            <v>0</v>
          </cell>
          <cell r="AM98">
            <v>0</v>
          </cell>
        </row>
        <row r="99">
          <cell r="U99">
            <v>0</v>
          </cell>
          <cell r="Z99">
            <v>0</v>
          </cell>
          <cell r="AC99">
            <v>0</v>
          </cell>
          <cell r="AF99">
            <v>0</v>
          </cell>
          <cell r="AL99">
            <v>0</v>
          </cell>
          <cell r="AM99">
            <v>0</v>
          </cell>
        </row>
        <row r="100">
          <cell r="C100">
            <v>48000000</v>
          </cell>
          <cell r="H100">
            <v>48000000</v>
          </cell>
          <cell r="K100">
            <v>48000000</v>
          </cell>
          <cell r="P100">
            <v>0</v>
          </cell>
          <cell r="Q100">
            <v>0</v>
          </cell>
          <cell r="U100">
            <v>0</v>
          </cell>
          <cell r="Z100">
            <v>0</v>
          </cell>
          <cell r="AC100">
            <v>0</v>
          </cell>
          <cell r="AF100">
            <v>0</v>
          </cell>
          <cell r="AL100">
            <v>0</v>
          </cell>
          <cell r="AM100">
            <v>0</v>
          </cell>
        </row>
        <row r="101">
          <cell r="C101">
            <v>30000000</v>
          </cell>
          <cell r="H101">
            <v>30000000</v>
          </cell>
          <cell r="K101">
            <v>30000000</v>
          </cell>
          <cell r="P101">
            <v>0</v>
          </cell>
          <cell r="Q101">
            <v>0</v>
          </cell>
          <cell r="U101">
            <v>18888940</v>
          </cell>
          <cell r="Z101">
            <v>1435993</v>
          </cell>
          <cell r="AC101">
            <v>1435993</v>
          </cell>
          <cell r="AF101">
            <v>0</v>
          </cell>
          <cell r="AL101">
            <v>0</v>
          </cell>
          <cell r="AM101">
            <v>0</v>
          </cell>
        </row>
        <row r="102">
          <cell r="C102">
            <v>10000000</v>
          </cell>
          <cell r="H102">
            <v>0</v>
          </cell>
          <cell r="K102">
            <v>0</v>
          </cell>
          <cell r="U102">
            <v>2027884</v>
          </cell>
          <cell r="Z102">
            <v>2027884</v>
          </cell>
          <cell r="AC102">
            <v>2027884</v>
          </cell>
          <cell r="AF102">
            <v>2027884</v>
          </cell>
          <cell r="AL102">
            <v>0</v>
          </cell>
          <cell r="AM102">
            <v>0</v>
          </cell>
        </row>
        <row r="103">
          <cell r="C103">
            <v>0</v>
          </cell>
          <cell r="H103">
            <v>0</v>
          </cell>
          <cell r="K103">
            <v>0</v>
          </cell>
          <cell r="P103">
            <v>0</v>
          </cell>
          <cell r="Q103">
            <v>0</v>
          </cell>
        </row>
        <row r="104">
          <cell r="C104">
            <v>0</v>
          </cell>
          <cell r="H104">
            <v>0</v>
          </cell>
          <cell r="K104">
            <v>0</v>
          </cell>
          <cell r="P104">
            <v>0</v>
          </cell>
          <cell r="Q104">
            <v>0</v>
          </cell>
        </row>
        <row r="105">
          <cell r="C105">
            <v>0</v>
          </cell>
          <cell r="H105">
            <v>0</v>
          </cell>
          <cell r="K105">
            <v>0</v>
          </cell>
          <cell r="P105">
            <v>0</v>
          </cell>
          <cell r="Q105">
            <v>0</v>
          </cell>
        </row>
        <row r="106">
          <cell r="C106">
            <v>0</v>
          </cell>
          <cell r="H106">
            <v>0</v>
          </cell>
          <cell r="K106">
            <v>0</v>
          </cell>
          <cell r="P106">
            <v>0</v>
          </cell>
          <cell r="Q106">
            <v>0</v>
          </cell>
          <cell r="U106">
            <v>9444470</v>
          </cell>
          <cell r="Z106">
            <v>717996</v>
          </cell>
          <cell r="AC106">
            <v>717996</v>
          </cell>
          <cell r="AF106">
            <v>0</v>
          </cell>
          <cell r="AL106">
            <v>0</v>
          </cell>
          <cell r="AM106">
            <v>0</v>
          </cell>
        </row>
        <row r="107">
          <cell r="U107">
            <v>14166705</v>
          </cell>
          <cell r="Z107">
            <v>1076994</v>
          </cell>
          <cell r="AC107">
            <v>1076994</v>
          </cell>
          <cell r="AF107">
            <v>0</v>
          </cell>
          <cell r="AL107">
            <v>0</v>
          </cell>
          <cell r="AM107">
            <v>0</v>
          </cell>
        </row>
        <row r="108">
          <cell r="U108">
            <v>2534855</v>
          </cell>
          <cell r="Z108">
            <v>2534855</v>
          </cell>
          <cell r="AC108">
            <v>2534855</v>
          </cell>
          <cell r="AF108">
            <v>2534855</v>
          </cell>
        </row>
        <row r="109">
          <cell r="C109">
            <v>35000000</v>
          </cell>
          <cell r="H109">
            <v>0</v>
          </cell>
          <cell r="K109">
            <v>0</v>
          </cell>
          <cell r="P109">
            <v>0</v>
          </cell>
          <cell r="Q109">
            <v>0</v>
          </cell>
        </row>
        <row r="110">
          <cell r="C110">
            <v>0</v>
          </cell>
          <cell r="H110">
            <v>0</v>
          </cell>
          <cell r="K110">
            <v>0</v>
          </cell>
          <cell r="P110">
            <v>0</v>
          </cell>
          <cell r="Q110">
            <v>0</v>
          </cell>
        </row>
        <row r="111">
          <cell r="C111">
            <v>0</v>
          </cell>
          <cell r="H111">
            <v>0</v>
          </cell>
          <cell r="K111">
            <v>0</v>
          </cell>
          <cell r="P111">
            <v>0</v>
          </cell>
          <cell r="Q111">
            <v>0</v>
          </cell>
        </row>
        <row r="112">
          <cell r="C112">
            <v>0</v>
          </cell>
          <cell r="H112">
            <v>0</v>
          </cell>
          <cell r="K112">
            <v>0</v>
          </cell>
          <cell r="P112">
            <v>0</v>
          </cell>
          <cell r="Q112">
            <v>0</v>
          </cell>
        </row>
        <row r="113">
          <cell r="C113">
            <v>0</v>
          </cell>
          <cell r="H113">
            <v>0</v>
          </cell>
          <cell r="K113">
            <v>0</v>
          </cell>
          <cell r="P113">
            <v>0</v>
          </cell>
          <cell r="Q113">
            <v>0</v>
          </cell>
        </row>
        <row r="114">
          <cell r="C114">
            <v>0</v>
          </cell>
        </row>
        <row r="115">
          <cell r="C115">
            <v>0</v>
          </cell>
          <cell r="H115">
            <v>0</v>
          </cell>
          <cell r="K115">
            <v>0</v>
          </cell>
          <cell r="P115">
            <v>0</v>
          </cell>
          <cell r="Q115">
            <v>0</v>
          </cell>
          <cell r="U115">
            <v>0</v>
          </cell>
          <cell r="Z115">
            <v>0</v>
          </cell>
          <cell r="AC115">
            <v>0</v>
          </cell>
          <cell r="AF115">
            <v>0</v>
          </cell>
          <cell r="AL115">
            <v>0</v>
          </cell>
          <cell r="AM115">
            <v>0</v>
          </cell>
        </row>
        <row r="116">
          <cell r="C116">
            <v>56352440</v>
          </cell>
          <cell r="H116">
            <v>0</v>
          </cell>
          <cell r="K116">
            <v>0</v>
          </cell>
          <cell r="P116">
            <v>0</v>
          </cell>
          <cell r="Q116">
            <v>0</v>
          </cell>
          <cell r="U116">
            <v>42000000</v>
          </cell>
          <cell r="Z116">
            <v>2108385</v>
          </cell>
          <cell r="AC116">
            <v>2108385</v>
          </cell>
          <cell r="AF116">
            <v>309608</v>
          </cell>
        </row>
        <row r="117">
          <cell r="C117">
            <v>0</v>
          </cell>
          <cell r="H117">
            <v>0</v>
          </cell>
          <cell r="K117">
            <v>0</v>
          </cell>
          <cell r="P117">
            <v>0</v>
          </cell>
          <cell r="Q117">
            <v>0</v>
          </cell>
          <cell r="U117">
            <v>1000000</v>
          </cell>
          <cell r="Z117">
            <v>0</v>
          </cell>
          <cell r="AC117">
            <v>0</v>
          </cell>
          <cell r="AF117">
            <v>0</v>
          </cell>
          <cell r="AL117">
            <v>0</v>
          </cell>
          <cell r="AM117">
            <v>0</v>
          </cell>
        </row>
        <row r="118">
          <cell r="U118">
            <v>0</v>
          </cell>
          <cell r="Z118">
            <v>0</v>
          </cell>
          <cell r="AC118">
            <v>0</v>
          </cell>
          <cell r="AF118">
            <v>0</v>
          </cell>
        </row>
        <row r="119">
          <cell r="U119">
            <v>0</v>
          </cell>
          <cell r="Z119">
            <v>0</v>
          </cell>
          <cell r="AC119">
            <v>0</v>
          </cell>
          <cell r="AF119">
            <v>0</v>
          </cell>
          <cell r="AL119">
            <v>0</v>
          </cell>
          <cell r="AM119">
            <v>0</v>
          </cell>
        </row>
        <row r="120">
          <cell r="U120">
            <v>0</v>
          </cell>
          <cell r="Z120">
            <v>0</v>
          </cell>
          <cell r="AC120">
            <v>0</v>
          </cell>
          <cell r="AF120">
            <v>0</v>
          </cell>
          <cell r="AL120">
            <v>0</v>
          </cell>
          <cell r="AM120">
            <v>0</v>
          </cell>
        </row>
        <row r="121">
          <cell r="U121">
            <v>2060031</v>
          </cell>
          <cell r="Z121">
            <v>1824935</v>
          </cell>
          <cell r="AC121">
            <v>1824935</v>
          </cell>
          <cell r="AF121">
            <v>1824935</v>
          </cell>
          <cell r="AL121">
            <v>0</v>
          </cell>
          <cell r="AM121">
            <v>0</v>
          </cell>
        </row>
        <row r="124">
          <cell r="U124">
            <v>19000000</v>
          </cell>
          <cell r="Z124">
            <v>0</v>
          </cell>
          <cell r="AC124">
            <v>0</v>
          </cell>
          <cell r="AF124">
            <v>0</v>
          </cell>
          <cell r="AL124">
            <v>0</v>
          </cell>
          <cell r="AM124">
            <v>0</v>
          </cell>
        </row>
        <row r="125">
          <cell r="U125">
            <v>0</v>
          </cell>
          <cell r="Z125">
            <v>0</v>
          </cell>
          <cell r="AC125">
            <v>0</v>
          </cell>
          <cell r="AF125">
            <v>0</v>
          </cell>
          <cell r="AL125">
            <v>0</v>
          </cell>
          <cell r="AM125">
            <v>0</v>
          </cell>
        </row>
        <row r="126">
          <cell r="U126">
            <v>35000000</v>
          </cell>
          <cell r="Z126">
            <v>4137388</v>
          </cell>
          <cell r="AC126">
            <v>4137388</v>
          </cell>
          <cell r="AF126">
            <v>4137388</v>
          </cell>
          <cell r="AL126">
            <v>0</v>
          </cell>
          <cell r="AM126">
            <v>0</v>
          </cell>
        </row>
        <row r="127">
          <cell r="U127">
            <v>500000</v>
          </cell>
          <cell r="Z127">
            <v>0</v>
          </cell>
          <cell r="AC127">
            <v>0</v>
          </cell>
          <cell r="AF127">
            <v>0</v>
          </cell>
        </row>
        <row r="128">
          <cell r="U128">
            <v>2500000</v>
          </cell>
          <cell r="Z128">
            <v>0</v>
          </cell>
          <cell r="AC128">
            <v>0</v>
          </cell>
          <cell r="AF128">
            <v>0</v>
          </cell>
          <cell r="AL128">
            <v>0</v>
          </cell>
          <cell r="AM128">
            <v>0</v>
          </cell>
        </row>
        <row r="129">
          <cell r="U129">
            <v>1380000</v>
          </cell>
          <cell r="Z129">
            <v>0</v>
          </cell>
          <cell r="AC129">
            <v>0</v>
          </cell>
          <cell r="AF129">
            <v>0</v>
          </cell>
          <cell r="AL129">
            <v>0</v>
          </cell>
          <cell r="AM129">
            <v>0</v>
          </cell>
        </row>
        <row r="130">
          <cell r="U130">
            <v>0</v>
          </cell>
          <cell r="Z130">
            <v>0</v>
          </cell>
          <cell r="AC130">
            <v>0</v>
          </cell>
          <cell r="AF130">
            <v>0</v>
          </cell>
          <cell r="AL130">
            <v>0</v>
          </cell>
          <cell r="AM130">
            <v>0</v>
          </cell>
        </row>
        <row r="131">
          <cell r="U131">
            <v>22872235</v>
          </cell>
          <cell r="Z131">
            <v>4000000</v>
          </cell>
          <cell r="AC131">
            <v>4000000</v>
          </cell>
          <cell r="AF131">
            <v>4000000</v>
          </cell>
          <cell r="AL131">
            <v>0</v>
          </cell>
          <cell r="AM131">
            <v>0</v>
          </cell>
        </row>
        <row r="132">
          <cell r="U132">
            <v>4000000</v>
          </cell>
          <cell r="Z132">
            <v>0</v>
          </cell>
          <cell r="AC132">
            <v>0</v>
          </cell>
          <cell r="AF132">
            <v>0</v>
          </cell>
          <cell r="AL132">
            <v>0</v>
          </cell>
          <cell r="AM132">
            <v>0</v>
          </cell>
        </row>
        <row r="133">
          <cell r="U133">
            <v>30000000</v>
          </cell>
          <cell r="Z133">
            <v>6503400</v>
          </cell>
          <cell r="AC133">
            <v>217800</v>
          </cell>
          <cell r="AF133">
            <v>0</v>
          </cell>
          <cell r="AL133">
            <v>0</v>
          </cell>
          <cell r="AM133">
            <v>0</v>
          </cell>
        </row>
        <row r="134">
          <cell r="U134">
            <v>0</v>
          </cell>
          <cell r="Z134">
            <v>0</v>
          </cell>
          <cell r="AC134">
            <v>0</v>
          </cell>
          <cell r="AF134">
            <v>0</v>
          </cell>
          <cell r="AL134">
            <v>0</v>
          </cell>
          <cell r="AM134">
            <v>0</v>
          </cell>
        </row>
        <row r="135">
          <cell r="U135">
            <v>0</v>
          </cell>
          <cell r="Z135">
            <v>0</v>
          </cell>
          <cell r="AC135">
            <v>0</v>
          </cell>
          <cell r="AF135">
            <v>0</v>
          </cell>
          <cell r="AL135">
            <v>0</v>
          </cell>
          <cell r="AM135">
            <v>0</v>
          </cell>
        </row>
        <row r="136">
          <cell r="U136">
            <v>0</v>
          </cell>
          <cell r="Z136">
            <v>0</v>
          </cell>
          <cell r="AC136">
            <v>0</v>
          </cell>
          <cell r="AF136">
            <v>0</v>
          </cell>
          <cell r="AL136">
            <v>0</v>
          </cell>
          <cell r="AM136">
            <v>0</v>
          </cell>
        </row>
        <row r="137">
          <cell r="U137">
            <v>0</v>
          </cell>
          <cell r="Z137">
            <v>0</v>
          </cell>
          <cell r="AC137">
            <v>0</v>
          </cell>
          <cell r="AF137">
            <v>0</v>
          </cell>
          <cell r="AL137">
            <v>0</v>
          </cell>
          <cell r="AM137">
            <v>0</v>
          </cell>
        </row>
        <row r="138">
          <cell r="U138">
            <v>0</v>
          </cell>
          <cell r="Z138">
            <v>0</v>
          </cell>
          <cell r="AC138">
            <v>0</v>
          </cell>
          <cell r="AF138">
            <v>0</v>
          </cell>
          <cell r="AL138">
            <v>0</v>
          </cell>
          <cell r="AM138">
            <v>0</v>
          </cell>
        </row>
        <row r="139">
          <cell r="U139">
            <v>10691313</v>
          </cell>
          <cell r="Z139">
            <v>3374674</v>
          </cell>
          <cell r="AC139">
            <v>3374674</v>
          </cell>
          <cell r="AF139">
            <v>3374674</v>
          </cell>
          <cell r="AL139">
            <v>0</v>
          </cell>
          <cell r="AM139">
            <v>0</v>
          </cell>
        </row>
        <row r="142">
          <cell r="U142">
            <v>3000000</v>
          </cell>
          <cell r="Z142">
            <v>131647</v>
          </cell>
          <cell r="AC142">
            <v>131647</v>
          </cell>
          <cell r="AF142">
            <v>131647</v>
          </cell>
          <cell r="AL142">
            <v>0</v>
          </cell>
          <cell r="AM142">
            <v>0</v>
          </cell>
        </row>
        <row r="143">
          <cell r="U143">
            <v>0</v>
          </cell>
          <cell r="Z143">
            <v>0</v>
          </cell>
          <cell r="AC143">
            <v>0</v>
          </cell>
          <cell r="AF143">
            <v>0</v>
          </cell>
          <cell r="AL143">
            <v>0</v>
          </cell>
          <cell r="AM143">
            <v>0</v>
          </cell>
        </row>
        <row r="148">
          <cell r="U148">
            <v>48340392</v>
          </cell>
          <cell r="Z148">
            <v>15545606</v>
          </cell>
          <cell r="AC148">
            <v>3653571</v>
          </cell>
          <cell r="AF148">
            <v>2501179</v>
          </cell>
          <cell r="AL148">
            <v>0</v>
          </cell>
          <cell r="AM148">
            <v>0</v>
          </cell>
        </row>
        <row r="150">
          <cell r="U150">
            <v>0</v>
          </cell>
          <cell r="Z150">
            <v>0</v>
          </cell>
          <cell r="AC150">
            <v>0</v>
          </cell>
          <cell r="AF150">
            <v>0</v>
          </cell>
          <cell r="AL150">
            <v>0</v>
          </cell>
          <cell r="AM150">
            <v>0</v>
          </cell>
        </row>
        <row r="151">
          <cell r="U151">
            <v>42000000</v>
          </cell>
          <cell r="Z151">
            <v>2650340</v>
          </cell>
          <cell r="AC151">
            <v>2650340</v>
          </cell>
          <cell r="AF151">
            <v>90000</v>
          </cell>
        </row>
        <row r="152">
          <cell r="U152">
            <v>0</v>
          </cell>
          <cell r="Z152">
            <v>0</v>
          </cell>
          <cell r="AC152">
            <v>0</v>
          </cell>
          <cell r="AF152">
            <v>0</v>
          </cell>
          <cell r="AL152">
            <v>0</v>
          </cell>
          <cell r="AM152">
            <v>0</v>
          </cell>
        </row>
        <row r="153">
          <cell r="U153">
            <v>13615158</v>
          </cell>
          <cell r="Z153">
            <v>11523452</v>
          </cell>
          <cell r="AC153">
            <v>11523452</v>
          </cell>
          <cell r="AF153">
            <v>11523452</v>
          </cell>
          <cell r="AL153">
            <v>0</v>
          </cell>
          <cell r="AM153">
            <v>0</v>
          </cell>
        </row>
        <row r="156">
          <cell r="U156">
            <v>35000000</v>
          </cell>
          <cell r="Z156">
            <v>23980000</v>
          </cell>
          <cell r="AC156">
            <v>1650872</v>
          </cell>
          <cell r="AF156">
            <v>515000</v>
          </cell>
          <cell r="AL156">
            <v>0</v>
          </cell>
          <cell r="AM156">
            <v>0</v>
          </cell>
        </row>
        <row r="157">
          <cell r="AL157">
            <v>0</v>
          </cell>
          <cell r="AM157">
            <v>0</v>
          </cell>
        </row>
        <row r="158">
          <cell r="U158">
            <v>0</v>
          </cell>
          <cell r="Z158">
            <v>0</v>
          </cell>
          <cell r="AC158">
            <v>0</v>
          </cell>
          <cell r="AF158">
            <v>0</v>
          </cell>
          <cell r="AL158">
            <v>0</v>
          </cell>
          <cell r="AM158">
            <v>0</v>
          </cell>
        </row>
        <row r="159">
          <cell r="U159">
            <v>0</v>
          </cell>
          <cell r="Z159">
            <v>0</v>
          </cell>
          <cell r="AC159">
            <v>0</v>
          </cell>
          <cell r="AF159">
            <v>0</v>
          </cell>
        </row>
        <row r="160">
          <cell r="U160">
            <v>0</v>
          </cell>
          <cell r="Z160">
            <v>0</v>
          </cell>
          <cell r="AC160">
            <v>0</v>
          </cell>
          <cell r="AF160">
            <v>0</v>
          </cell>
          <cell r="AL160">
            <v>0</v>
          </cell>
          <cell r="AM160">
            <v>0</v>
          </cell>
        </row>
        <row r="161">
          <cell r="U161">
            <v>600000</v>
          </cell>
          <cell r="Z161">
            <v>0</v>
          </cell>
          <cell r="AC161">
            <v>0</v>
          </cell>
          <cell r="AF161">
            <v>0</v>
          </cell>
          <cell r="AL161">
            <v>0</v>
          </cell>
          <cell r="AM161">
            <v>0</v>
          </cell>
        </row>
        <row r="162">
          <cell r="U162">
            <v>6000000</v>
          </cell>
          <cell r="Z162">
            <v>0</v>
          </cell>
          <cell r="AC162">
            <v>0</v>
          </cell>
          <cell r="AF162">
            <v>0</v>
          </cell>
          <cell r="AL162">
            <v>0</v>
          </cell>
          <cell r="AM162">
            <v>0</v>
          </cell>
        </row>
        <row r="163">
          <cell r="U163">
            <v>6000000</v>
          </cell>
          <cell r="Z163">
            <v>5000000</v>
          </cell>
          <cell r="AC163">
            <v>0</v>
          </cell>
          <cell r="AF163">
            <v>0</v>
          </cell>
          <cell r="AL163">
            <v>0</v>
          </cell>
          <cell r="AM163">
            <v>0</v>
          </cell>
        </row>
        <row r="164">
          <cell r="U164">
            <v>5000000</v>
          </cell>
          <cell r="Z164">
            <v>0</v>
          </cell>
          <cell r="AC164">
            <v>0</v>
          </cell>
          <cell r="AF164">
            <v>0</v>
          </cell>
          <cell r="AL164">
            <v>0</v>
          </cell>
          <cell r="AM164">
            <v>0</v>
          </cell>
        </row>
        <row r="165">
          <cell r="U165">
            <v>0</v>
          </cell>
          <cell r="Z165">
            <v>0</v>
          </cell>
          <cell r="AC165">
            <v>0</v>
          </cell>
          <cell r="AF165">
            <v>0</v>
          </cell>
          <cell r="AL165">
            <v>0</v>
          </cell>
          <cell r="AM165">
            <v>0</v>
          </cell>
        </row>
        <row r="166">
          <cell r="U166">
            <v>0</v>
          </cell>
          <cell r="Z166">
            <v>0</v>
          </cell>
          <cell r="AC166">
            <v>0</v>
          </cell>
          <cell r="AF166">
            <v>0</v>
          </cell>
          <cell r="AL166">
            <v>0</v>
          </cell>
          <cell r="AM166">
            <v>0</v>
          </cell>
        </row>
        <row r="167">
          <cell r="U167">
            <v>672557</v>
          </cell>
          <cell r="Z167">
            <v>197004</v>
          </cell>
          <cell r="AC167">
            <v>197004</v>
          </cell>
          <cell r="AF167">
            <v>197004</v>
          </cell>
          <cell r="AL167">
            <v>0</v>
          </cell>
          <cell r="AM167">
            <v>0</v>
          </cell>
        </row>
        <row r="172">
          <cell r="U172">
            <v>2500000</v>
          </cell>
          <cell r="Z172">
            <v>0</v>
          </cell>
          <cell r="AC172">
            <v>0</v>
          </cell>
          <cell r="AF172">
            <v>0</v>
          </cell>
          <cell r="AL172">
            <v>0</v>
          </cell>
          <cell r="AM172">
            <v>0</v>
          </cell>
        </row>
        <row r="173">
          <cell r="U173">
            <v>110639</v>
          </cell>
          <cell r="AC173">
            <v>0</v>
          </cell>
        </row>
        <row r="176">
          <cell r="U176">
            <v>0</v>
          </cell>
          <cell r="Z176">
            <v>0</v>
          </cell>
          <cell r="AC176">
            <v>0</v>
          </cell>
          <cell r="AF176">
            <v>0</v>
          </cell>
          <cell r="AL176">
            <v>0</v>
          </cell>
          <cell r="AM176">
            <v>0</v>
          </cell>
        </row>
        <row r="177">
          <cell r="U177">
            <v>0</v>
          </cell>
          <cell r="Z177">
            <v>0</v>
          </cell>
          <cell r="AC177">
            <v>0</v>
          </cell>
          <cell r="AF177">
            <v>0</v>
          </cell>
          <cell r="AL177">
            <v>0</v>
          </cell>
          <cell r="AM177">
            <v>0</v>
          </cell>
        </row>
        <row r="178">
          <cell r="U178">
            <v>0</v>
          </cell>
          <cell r="Z178">
            <v>0</v>
          </cell>
          <cell r="AC178">
            <v>0</v>
          </cell>
          <cell r="AF178">
            <v>0</v>
          </cell>
          <cell r="AL178">
            <v>0</v>
          </cell>
          <cell r="AM178">
            <v>0</v>
          </cell>
        </row>
        <row r="179">
          <cell r="U179">
            <v>0</v>
          </cell>
        </row>
        <row r="180">
          <cell r="U180">
            <v>0</v>
          </cell>
          <cell r="Z180">
            <v>0</v>
          </cell>
          <cell r="AC180">
            <v>0</v>
          </cell>
          <cell r="AF180">
            <v>0</v>
          </cell>
          <cell r="AL180">
            <v>0</v>
          </cell>
          <cell r="AM180">
            <v>0</v>
          </cell>
        </row>
        <row r="181">
          <cell r="U181">
            <v>0</v>
          </cell>
          <cell r="Z181">
            <v>0</v>
          </cell>
          <cell r="AC181">
            <v>0</v>
          </cell>
          <cell r="AF181">
            <v>0</v>
          </cell>
          <cell r="AL181">
            <v>0</v>
          </cell>
          <cell r="AM181">
            <v>0</v>
          </cell>
        </row>
        <row r="182">
          <cell r="U182">
            <v>42376967</v>
          </cell>
          <cell r="Z182">
            <v>0</v>
          </cell>
          <cell r="AC182">
            <v>0</v>
          </cell>
          <cell r="AF182">
            <v>0</v>
          </cell>
          <cell r="AL182">
            <v>0</v>
          </cell>
          <cell r="AM182">
            <v>0</v>
          </cell>
        </row>
        <row r="185">
          <cell r="U185">
            <v>2000000</v>
          </cell>
          <cell r="Z185">
            <v>0</v>
          </cell>
          <cell r="AC185">
            <v>0</v>
          </cell>
          <cell r="AF185">
            <v>0</v>
          </cell>
          <cell r="AL185">
            <v>0</v>
          </cell>
          <cell r="AM185">
            <v>0</v>
          </cell>
        </row>
        <row r="186">
          <cell r="AL186">
            <v>0</v>
          </cell>
          <cell r="AM186">
            <v>0</v>
          </cell>
        </row>
        <row r="187">
          <cell r="U187">
            <v>1000000</v>
          </cell>
          <cell r="Z187">
            <v>0</v>
          </cell>
          <cell r="AC187">
            <v>0</v>
          </cell>
          <cell r="AF187">
            <v>0</v>
          </cell>
          <cell r="AL187">
            <v>0</v>
          </cell>
          <cell r="AM187">
            <v>0</v>
          </cell>
        </row>
        <row r="188">
          <cell r="U188">
            <v>0</v>
          </cell>
          <cell r="Z188">
            <v>0</v>
          </cell>
          <cell r="AC188">
            <v>0</v>
          </cell>
          <cell r="AF188">
            <v>0</v>
          </cell>
          <cell r="AL188">
            <v>0</v>
          </cell>
          <cell r="AM188">
            <v>0</v>
          </cell>
        </row>
        <row r="189">
          <cell r="U189">
            <v>0</v>
          </cell>
          <cell r="Z189">
            <v>0</v>
          </cell>
          <cell r="AC189">
            <v>0</v>
          </cell>
          <cell r="AF189">
            <v>0</v>
          </cell>
          <cell r="AL189">
            <v>0</v>
          </cell>
          <cell r="AM189">
            <v>0</v>
          </cell>
        </row>
        <row r="190">
          <cell r="U190">
            <v>0</v>
          </cell>
        </row>
        <row r="195">
          <cell r="U195">
            <v>90000000</v>
          </cell>
          <cell r="Z195">
            <v>7859394</v>
          </cell>
          <cell r="AC195">
            <v>7859394</v>
          </cell>
          <cell r="AF195">
            <v>0</v>
          </cell>
          <cell r="AL195">
            <v>0</v>
          </cell>
          <cell r="AM195">
            <v>0</v>
          </cell>
        </row>
        <row r="196">
          <cell r="U196">
            <v>24000000</v>
          </cell>
          <cell r="Z196">
            <v>2777447</v>
          </cell>
          <cell r="AC196">
            <v>2777447</v>
          </cell>
          <cell r="AF196">
            <v>0</v>
          </cell>
          <cell r="AL196">
            <v>0</v>
          </cell>
          <cell r="AM196">
            <v>0</v>
          </cell>
        </row>
        <row r="197">
          <cell r="U197">
            <v>16500000</v>
          </cell>
          <cell r="Z197">
            <v>1022934</v>
          </cell>
          <cell r="AC197">
            <v>1022934</v>
          </cell>
          <cell r="AF197">
            <v>0</v>
          </cell>
          <cell r="AL197">
            <v>0</v>
          </cell>
          <cell r="AM197">
            <v>0</v>
          </cell>
        </row>
        <row r="198">
          <cell r="U198">
            <v>8000000</v>
          </cell>
          <cell r="Z198">
            <v>0</v>
          </cell>
          <cell r="AC198">
            <v>0</v>
          </cell>
          <cell r="AF198">
            <v>0</v>
          </cell>
        </row>
        <row r="199">
          <cell r="U199">
            <v>0</v>
          </cell>
          <cell r="Z199">
            <v>0</v>
          </cell>
          <cell r="AC199">
            <v>0</v>
          </cell>
          <cell r="AF199">
            <v>0</v>
          </cell>
          <cell r="AL199">
            <v>0</v>
          </cell>
          <cell r="AM199">
            <v>0</v>
          </cell>
        </row>
        <row r="200">
          <cell r="U200">
            <v>0</v>
          </cell>
          <cell r="Z200">
            <v>0</v>
          </cell>
          <cell r="AC200">
            <v>0</v>
          </cell>
          <cell r="AF200">
            <v>0</v>
          </cell>
          <cell r="AL200">
            <v>0</v>
          </cell>
          <cell r="AM200">
            <v>0</v>
          </cell>
        </row>
        <row r="201">
          <cell r="U201">
            <v>0</v>
          </cell>
          <cell r="Z201">
            <v>0</v>
          </cell>
          <cell r="AC201">
            <v>0</v>
          </cell>
          <cell r="AF201">
            <v>0</v>
          </cell>
          <cell r="AL201">
            <v>0</v>
          </cell>
          <cell r="AM201">
            <v>0</v>
          </cell>
        </row>
        <row r="203">
          <cell r="U203">
            <v>12000000</v>
          </cell>
          <cell r="Z203">
            <v>11344800</v>
          </cell>
          <cell r="AC203">
            <v>844800</v>
          </cell>
          <cell r="AF203">
            <v>0</v>
          </cell>
          <cell r="AL203">
            <v>0</v>
          </cell>
          <cell r="AM203">
            <v>0</v>
          </cell>
        </row>
        <row r="204">
          <cell r="U204">
            <v>21803221</v>
          </cell>
          <cell r="Z204">
            <v>18059404</v>
          </cell>
          <cell r="AC204">
            <v>18059404</v>
          </cell>
          <cell r="AF204">
            <v>18059404</v>
          </cell>
          <cell r="AL204">
            <v>0</v>
          </cell>
          <cell r="AM204">
            <v>0</v>
          </cell>
        </row>
        <row r="211">
          <cell r="U211">
            <v>0</v>
          </cell>
          <cell r="Z211">
            <v>0</v>
          </cell>
          <cell r="AC211">
            <v>0</v>
          </cell>
          <cell r="AF211">
            <v>0</v>
          </cell>
          <cell r="AL211">
            <v>0</v>
          </cell>
          <cell r="AM211">
            <v>0</v>
          </cell>
        </row>
        <row r="212">
          <cell r="U212">
            <v>0</v>
          </cell>
          <cell r="Z212">
            <v>0</v>
          </cell>
          <cell r="AC212">
            <v>0</v>
          </cell>
          <cell r="AF212">
            <v>0</v>
          </cell>
          <cell r="AL212">
            <v>0</v>
          </cell>
          <cell r="AM212">
            <v>0</v>
          </cell>
        </row>
        <row r="213">
          <cell r="U213">
            <v>0</v>
          </cell>
          <cell r="Z213">
            <v>0</v>
          </cell>
          <cell r="AC213">
            <v>0</v>
          </cell>
          <cell r="AF213">
            <v>0</v>
          </cell>
          <cell r="AL213">
            <v>0</v>
          </cell>
          <cell r="AM213">
            <v>0</v>
          </cell>
        </row>
        <row r="214">
          <cell r="U214">
            <v>0</v>
          </cell>
          <cell r="Z214">
            <v>0</v>
          </cell>
          <cell r="AC214">
            <v>0</v>
          </cell>
          <cell r="AF214">
            <v>0</v>
          </cell>
          <cell r="AL214">
            <v>0</v>
          </cell>
          <cell r="AM214">
            <v>0</v>
          </cell>
        </row>
        <row r="215">
          <cell r="U215">
            <v>0</v>
          </cell>
          <cell r="AC215">
            <v>0</v>
          </cell>
        </row>
        <row r="216">
          <cell r="U216">
            <v>14000000</v>
          </cell>
          <cell r="Z216">
            <v>0</v>
          </cell>
          <cell r="AC216">
            <v>0</v>
          </cell>
          <cell r="AF216">
            <v>0</v>
          </cell>
          <cell r="AL216">
            <v>0</v>
          </cell>
          <cell r="AM216">
            <v>0</v>
          </cell>
        </row>
        <row r="217">
          <cell r="U217">
            <v>0</v>
          </cell>
          <cell r="AC217">
            <v>0</v>
          </cell>
        </row>
        <row r="222">
          <cell r="U222">
            <v>39869458</v>
          </cell>
          <cell r="Z222">
            <v>10702788</v>
          </cell>
          <cell r="AC222">
            <v>891399</v>
          </cell>
          <cell r="AF222">
            <v>891399</v>
          </cell>
          <cell r="AL222">
            <v>0</v>
          </cell>
          <cell r="AM222">
            <v>0</v>
          </cell>
        </row>
        <row r="223">
          <cell r="U223">
            <v>8735465</v>
          </cell>
          <cell r="Z223">
            <v>6000000</v>
          </cell>
          <cell r="AC223">
            <v>430957</v>
          </cell>
          <cell r="AF223">
            <v>430957</v>
          </cell>
          <cell r="AL223">
            <v>0</v>
          </cell>
          <cell r="AM223">
            <v>0</v>
          </cell>
        </row>
        <row r="224">
          <cell r="U224">
            <v>0</v>
          </cell>
          <cell r="Z224">
            <v>0</v>
          </cell>
          <cell r="AC224">
            <v>0</v>
          </cell>
          <cell r="AF224">
            <v>0</v>
          </cell>
          <cell r="AL224">
            <v>0</v>
          </cell>
          <cell r="AM224">
            <v>0</v>
          </cell>
        </row>
        <row r="227">
          <cell r="U227">
            <v>0</v>
          </cell>
          <cell r="Z227">
            <v>0</v>
          </cell>
          <cell r="AC227">
            <v>0</v>
          </cell>
        </row>
        <row r="228">
          <cell r="U228">
            <v>0</v>
          </cell>
          <cell r="Z228">
            <v>0</v>
          </cell>
          <cell r="AC228">
            <v>0</v>
          </cell>
          <cell r="AF228">
            <v>0</v>
          </cell>
          <cell r="AL228">
            <v>0</v>
          </cell>
          <cell r="AM228">
            <v>0</v>
          </cell>
        </row>
        <row r="229">
          <cell r="U229">
            <v>0</v>
          </cell>
          <cell r="Z229">
            <v>0</v>
          </cell>
          <cell r="AC229">
            <v>0</v>
          </cell>
        </row>
        <row r="235">
          <cell r="U235">
            <v>12196957</v>
          </cell>
          <cell r="Z235">
            <v>0</v>
          </cell>
          <cell r="AC235">
            <v>0</v>
          </cell>
          <cell r="AF235">
            <v>0</v>
          </cell>
          <cell r="AL235">
            <v>0</v>
          </cell>
          <cell r="AM235">
            <v>0</v>
          </cell>
        </row>
        <row r="236">
          <cell r="U236">
            <v>115000000</v>
          </cell>
          <cell r="Z236">
            <v>0</v>
          </cell>
          <cell r="AC236">
            <v>0</v>
          </cell>
          <cell r="AF236">
            <v>0</v>
          </cell>
          <cell r="AL236">
            <v>0</v>
          </cell>
          <cell r="AM236">
            <v>0</v>
          </cell>
        </row>
        <row r="237">
          <cell r="U237">
            <v>3785545</v>
          </cell>
          <cell r="Z237">
            <v>0</v>
          </cell>
          <cell r="AC237">
            <v>0</v>
          </cell>
          <cell r="AF237">
            <v>0</v>
          </cell>
          <cell r="AL237">
            <v>0</v>
          </cell>
          <cell r="AM237">
            <v>0</v>
          </cell>
        </row>
        <row r="238">
          <cell r="U238">
            <v>4000000</v>
          </cell>
          <cell r="Z238">
            <v>0</v>
          </cell>
          <cell r="AC238">
            <v>0</v>
          </cell>
          <cell r="AF238">
            <v>0</v>
          </cell>
          <cell r="AG238">
            <v>0</v>
          </cell>
          <cell r="AL238">
            <v>0</v>
          </cell>
          <cell r="AM238">
            <v>0</v>
          </cell>
        </row>
        <row r="239">
          <cell r="U239">
            <v>8262949</v>
          </cell>
          <cell r="AC239">
            <v>0</v>
          </cell>
          <cell r="AF239">
            <v>0</v>
          </cell>
        </row>
        <row r="240">
          <cell r="U240">
            <v>0</v>
          </cell>
          <cell r="Z240">
            <v>0</v>
          </cell>
          <cell r="AC240">
            <v>0</v>
          </cell>
          <cell r="AF240">
            <v>0</v>
          </cell>
          <cell r="AL240">
            <v>0</v>
          </cell>
          <cell r="AM240">
            <v>0</v>
          </cell>
        </row>
        <row r="243">
          <cell r="AL243">
            <v>0</v>
          </cell>
          <cell r="AM243">
            <v>0</v>
          </cell>
        </row>
        <row r="244">
          <cell r="Z244">
            <v>0</v>
          </cell>
          <cell r="AC244">
            <v>0</v>
          </cell>
          <cell r="AF244">
            <v>0</v>
          </cell>
          <cell r="AL244">
            <v>0</v>
          </cell>
          <cell r="AM244">
            <v>0</v>
          </cell>
        </row>
        <row r="245">
          <cell r="U245">
            <v>62527928</v>
          </cell>
          <cell r="Z245">
            <v>0</v>
          </cell>
          <cell r="AC245">
            <v>0</v>
          </cell>
          <cell r="AF245">
            <v>0</v>
          </cell>
          <cell r="AL245">
            <v>0</v>
          </cell>
          <cell r="AM245">
            <v>0</v>
          </cell>
        </row>
        <row r="246">
          <cell r="U246">
            <v>0</v>
          </cell>
          <cell r="Z246">
            <v>0</v>
          </cell>
          <cell r="AC246">
            <v>0</v>
          </cell>
          <cell r="AF246">
            <v>0</v>
          </cell>
          <cell r="AL246">
            <v>0</v>
          </cell>
          <cell r="AM246">
            <v>0</v>
          </cell>
        </row>
        <row r="247">
          <cell r="U247">
            <v>0</v>
          </cell>
          <cell r="Z247">
            <v>0</v>
          </cell>
          <cell r="AC247">
            <v>0</v>
          </cell>
          <cell r="AF247">
            <v>0</v>
          </cell>
          <cell r="AL247">
            <v>0</v>
          </cell>
          <cell r="AM247">
            <v>0</v>
          </cell>
        </row>
        <row r="248">
          <cell r="U248">
            <v>0</v>
          </cell>
          <cell r="Z248">
            <v>0</v>
          </cell>
          <cell r="AC248">
            <v>0</v>
          </cell>
          <cell r="AF248">
            <v>0</v>
          </cell>
          <cell r="AL248">
            <v>0</v>
          </cell>
          <cell r="AM248">
            <v>0</v>
          </cell>
        </row>
        <row r="249">
          <cell r="U249">
            <v>0</v>
          </cell>
          <cell r="Z249">
            <v>0</v>
          </cell>
          <cell r="AC249">
            <v>0</v>
          </cell>
          <cell r="AF249">
            <v>0</v>
          </cell>
          <cell r="AL249">
            <v>0</v>
          </cell>
          <cell r="AM249">
            <v>0</v>
          </cell>
        </row>
        <row r="250">
          <cell r="U250">
            <v>0</v>
          </cell>
          <cell r="Z250">
            <v>0</v>
          </cell>
          <cell r="AC250">
            <v>0</v>
          </cell>
          <cell r="AF250">
            <v>0</v>
          </cell>
          <cell r="AL250">
            <v>0</v>
          </cell>
          <cell r="AM250">
            <v>0</v>
          </cell>
        </row>
        <row r="251">
          <cell r="U251">
            <v>0</v>
          </cell>
          <cell r="Z251">
            <v>0</v>
          </cell>
          <cell r="AC251">
            <v>0</v>
          </cell>
          <cell r="AF251">
            <v>0</v>
          </cell>
          <cell r="AL251">
            <v>0</v>
          </cell>
          <cell r="AM251">
            <v>0</v>
          </cell>
        </row>
        <row r="252">
          <cell r="U252">
            <v>0</v>
          </cell>
          <cell r="Z252">
            <v>0</v>
          </cell>
          <cell r="AC252">
            <v>0</v>
          </cell>
          <cell r="AF252">
            <v>0</v>
          </cell>
          <cell r="AL252">
            <v>0</v>
          </cell>
          <cell r="AM252">
            <v>0</v>
          </cell>
        </row>
        <row r="253">
          <cell r="U253">
            <v>0</v>
          </cell>
          <cell r="Z253">
            <v>0</v>
          </cell>
          <cell r="AC253">
            <v>0</v>
          </cell>
          <cell r="AF253">
            <v>0</v>
          </cell>
          <cell r="AL253">
            <v>0</v>
          </cell>
          <cell r="AM253">
            <v>0</v>
          </cell>
        </row>
        <row r="254">
          <cell r="U254">
            <v>0</v>
          </cell>
          <cell r="Z254">
            <v>0</v>
          </cell>
          <cell r="AC254">
            <v>0</v>
          </cell>
          <cell r="AF254">
            <v>0</v>
          </cell>
          <cell r="AL254">
            <v>0</v>
          </cell>
          <cell r="AM254">
            <v>0</v>
          </cell>
        </row>
        <row r="255">
          <cell r="U255">
            <v>0</v>
          </cell>
          <cell r="Z255">
            <v>0</v>
          </cell>
          <cell r="AC255">
            <v>0</v>
          </cell>
        </row>
      </sheetData>
      <sheetData sheetId="2">
        <row r="8">
          <cell r="L8">
            <v>380192917</v>
          </cell>
        </row>
        <row r="13">
          <cell r="P13">
            <v>0</v>
          </cell>
          <cell r="Q13">
            <v>0</v>
          </cell>
        </row>
        <row r="15">
          <cell r="P15">
            <v>0</v>
          </cell>
          <cell r="Q15">
            <v>0</v>
          </cell>
        </row>
        <row r="17">
          <cell r="Z17">
            <v>12438544</v>
          </cell>
          <cell r="AC17">
            <v>12438544</v>
          </cell>
          <cell r="AF17">
            <v>12438544</v>
          </cell>
          <cell r="AL17">
            <v>0</v>
          </cell>
          <cell r="AM17">
            <v>0</v>
          </cell>
        </row>
        <row r="18">
          <cell r="Z18">
            <v>586770</v>
          </cell>
          <cell r="AC18">
            <v>586770</v>
          </cell>
          <cell r="AF18">
            <v>586770</v>
          </cell>
          <cell r="AL18">
            <v>0</v>
          </cell>
          <cell r="AM18">
            <v>0</v>
          </cell>
        </row>
        <row r="21">
          <cell r="Z21">
            <v>0</v>
          </cell>
          <cell r="AC21">
            <v>0</v>
          </cell>
          <cell r="AF21">
            <v>0</v>
          </cell>
          <cell r="AL21">
            <v>0</v>
          </cell>
          <cell r="AM21">
            <v>0</v>
          </cell>
        </row>
        <row r="22">
          <cell r="Z22">
            <v>0</v>
          </cell>
          <cell r="AC22">
            <v>0</v>
          </cell>
          <cell r="AF22">
            <v>0</v>
          </cell>
          <cell r="AL22">
            <v>0</v>
          </cell>
          <cell r="AM22">
            <v>0</v>
          </cell>
        </row>
        <row r="23">
          <cell r="H23">
            <v>26899597</v>
          </cell>
          <cell r="K23">
            <v>798501</v>
          </cell>
          <cell r="Z23">
            <v>449694</v>
          </cell>
          <cell r="AC23">
            <v>449694</v>
          </cell>
          <cell r="AF23">
            <v>449694</v>
          </cell>
          <cell r="AL23">
            <v>0</v>
          </cell>
          <cell r="AM23">
            <v>0</v>
          </cell>
        </row>
        <row r="24">
          <cell r="H24">
            <v>17650483</v>
          </cell>
          <cell r="K24">
            <v>17650483</v>
          </cell>
          <cell r="P24">
            <v>0</v>
          </cell>
          <cell r="Q24">
            <v>0</v>
          </cell>
          <cell r="Z24">
            <v>0</v>
          </cell>
          <cell r="AC24">
            <v>0</v>
          </cell>
          <cell r="AF24">
            <v>0</v>
          </cell>
          <cell r="AL24">
            <v>0</v>
          </cell>
          <cell r="AM24">
            <v>0</v>
          </cell>
        </row>
        <row r="25">
          <cell r="Z25">
            <v>0</v>
          </cell>
          <cell r="AC25">
            <v>0</v>
          </cell>
          <cell r="AF25">
            <v>0</v>
          </cell>
          <cell r="AL25">
            <v>0</v>
          </cell>
          <cell r="AM25">
            <v>0</v>
          </cell>
        </row>
        <row r="26">
          <cell r="H26">
            <v>76680910</v>
          </cell>
          <cell r="K26">
            <v>74979013</v>
          </cell>
          <cell r="P26">
            <v>0</v>
          </cell>
          <cell r="Q26">
            <v>0</v>
          </cell>
          <cell r="Z26">
            <v>0</v>
          </cell>
          <cell r="AC26">
            <v>0</v>
          </cell>
          <cell r="AF26">
            <v>0</v>
          </cell>
          <cell r="AL26">
            <v>0</v>
          </cell>
          <cell r="AM26">
            <v>0</v>
          </cell>
        </row>
        <row r="27">
          <cell r="H27">
            <v>4844315</v>
          </cell>
          <cell r="K27">
            <v>4844315</v>
          </cell>
          <cell r="P27">
            <v>0</v>
          </cell>
          <cell r="Q27">
            <v>0</v>
          </cell>
          <cell r="Z27">
            <v>0</v>
          </cell>
          <cell r="AC27">
            <v>0</v>
          </cell>
          <cell r="AF27">
            <v>0</v>
          </cell>
          <cell r="AL27">
            <v>0</v>
          </cell>
          <cell r="AM27">
            <v>0</v>
          </cell>
        </row>
        <row r="28">
          <cell r="Z28">
            <v>0</v>
          </cell>
          <cell r="AC28">
            <v>0</v>
          </cell>
          <cell r="AF28">
            <v>0</v>
          </cell>
          <cell r="AL28">
            <v>0</v>
          </cell>
          <cell r="AM28">
            <v>0</v>
          </cell>
        </row>
        <row r="29">
          <cell r="Z29">
            <v>1083694</v>
          </cell>
          <cell r="AC29">
            <v>1083694</v>
          </cell>
          <cell r="AF29">
            <v>1083694</v>
          </cell>
          <cell r="AL29">
            <v>0</v>
          </cell>
          <cell r="AM29">
            <v>0</v>
          </cell>
        </row>
        <row r="30">
          <cell r="H30">
            <v>0</v>
          </cell>
          <cell r="K30">
            <v>0</v>
          </cell>
          <cell r="P30">
            <v>0</v>
          </cell>
          <cell r="Q30">
            <v>0</v>
          </cell>
          <cell r="Z30">
            <v>0</v>
          </cell>
          <cell r="AC30">
            <v>0</v>
          </cell>
          <cell r="AF30">
            <v>0</v>
          </cell>
          <cell r="AL30">
            <v>0</v>
          </cell>
          <cell r="AM30">
            <v>0</v>
          </cell>
        </row>
        <row r="31">
          <cell r="H31">
            <v>0</v>
          </cell>
          <cell r="K31">
            <v>0</v>
          </cell>
          <cell r="P31">
            <v>0</v>
          </cell>
          <cell r="Q31">
            <v>0</v>
          </cell>
          <cell r="Z31">
            <v>0</v>
          </cell>
          <cell r="AC31">
            <v>0</v>
          </cell>
          <cell r="AF31">
            <v>0</v>
          </cell>
          <cell r="AL31">
            <v>0</v>
          </cell>
          <cell r="AM31">
            <v>0</v>
          </cell>
        </row>
        <row r="32">
          <cell r="Z32">
            <v>0</v>
          </cell>
          <cell r="AC32">
            <v>0</v>
          </cell>
          <cell r="AF32">
            <v>0</v>
          </cell>
          <cell r="AL32">
            <v>0</v>
          </cell>
          <cell r="AM32">
            <v>0</v>
          </cell>
        </row>
        <row r="33">
          <cell r="H33">
            <v>0</v>
          </cell>
          <cell r="K33">
            <v>0</v>
          </cell>
          <cell r="P33">
            <v>0</v>
          </cell>
          <cell r="Q33">
            <v>0</v>
          </cell>
          <cell r="Z33">
            <v>0</v>
          </cell>
          <cell r="AC33">
            <v>0</v>
          </cell>
          <cell r="AF33">
            <v>0</v>
          </cell>
          <cell r="AL33">
            <v>0</v>
          </cell>
          <cell r="AM33">
            <v>0</v>
          </cell>
        </row>
        <row r="34">
          <cell r="H34">
            <v>0</v>
          </cell>
          <cell r="K34">
            <v>0</v>
          </cell>
          <cell r="P34">
            <v>0</v>
          </cell>
          <cell r="Q34">
            <v>0</v>
          </cell>
        </row>
        <row r="36">
          <cell r="H36">
            <v>0</v>
          </cell>
          <cell r="K36">
            <v>0</v>
          </cell>
          <cell r="P36">
            <v>0</v>
          </cell>
          <cell r="Q36">
            <v>0</v>
          </cell>
          <cell r="Z36">
            <v>0</v>
          </cell>
          <cell r="AC36">
            <v>0</v>
          </cell>
          <cell r="AF36">
            <v>0</v>
          </cell>
          <cell r="AL36">
            <v>0</v>
          </cell>
          <cell r="AM36">
            <v>0</v>
          </cell>
        </row>
        <row r="37">
          <cell r="H37">
            <v>0</v>
          </cell>
          <cell r="K37">
            <v>0</v>
          </cell>
          <cell r="P37">
            <v>0</v>
          </cell>
          <cell r="Q37">
            <v>0</v>
          </cell>
          <cell r="Z37">
            <v>0</v>
          </cell>
          <cell r="AC37">
            <v>0</v>
          </cell>
          <cell r="AF37">
            <v>0</v>
          </cell>
          <cell r="AL37">
            <v>0</v>
          </cell>
          <cell r="AM37">
            <v>0</v>
          </cell>
        </row>
        <row r="38">
          <cell r="H38">
            <v>15656916</v>
          </cell>
          <cell r="K38">
            <v>15656916</v>
          </cell>
          <cell r="P38">
            <v>0</v>
          </cell>
          <cell r="Q38">
            <v>0</v>
          </cell>
          <cell r="Z38">
            <v>128750</v>
          </cell>
          <cell r="AC38">
            <v>128750</v>
          </cell>
        </row>
        <row r="39">
          <cell r="H39">
            <v>0</v>
          </cell>
          <cell r="K39">
            <v>0</v>
          </cell>
          <cell r="P39">
            <v>0</v>
          </cell>
          <cell r="Q39">
            <v>0</v>
          </cell>
          <cell r="Z39">
            <v>0</v>
          </cell>
          <cell r="AC39">
            <v>4531183</v>
          </cell>
          <cell r="AF39">
            <v>4531183</v>
          </cell>
          <cell r="AL39">
            <v>0</v>
          </cell>
          <cell r="AM39">
            <v>0</v>
          </cell>
        </row>
        <row r="40">
          <cell r="H40">
            <v>0</v>
          </cell>
          <cell r="K40">
            <v>0</v>
          </cell>
          <cell r="P40">
            <v>0</v>
          </cell>
          <cell r="Q40">
            <v>0</v>
          </cell>
          <cell r="Z40">
            <v>0</v>
          </cell>
          <cell r="AC40">
            <v>0</v>
          </cell>
          <cell r="AF40">
            <v>0</v>
          </cell>
          <cell r="AL40">
            <v>0</v>
          </cell>
          <cell r="AM40">
            <v>0</v>
          </cell>
        </row>
        <row r="41">
          <cell r="H41">
            <v>0</v>
          </cell>
          <cell r="K41">
            <v>0</v>
          </cell>
          <cell r="P41">
            <v>0</v>
          </cell>
          <cell r="Q41">
            <v>0</v>
          </cell>
          <cell r="Z41">
            <v>0</v>
          </cell>
          <cell r="AC41">
            <v>0</v>
          </cell>
          <cell r="AF41">
            <v>0</v>
          </cell>
          <cell r="AL41">
            <v>0</v>
          </cell>
          <cell r="AM41">
            <v>0</v>
          </cell>
        </row>
        <row r="43">
          <cell r="H43">
            <v>0</v>
          </cell>
          <cell r="K43">
            <v>0</v>
          </cell>
          <cell r="P43">
            <v>0</v>
          </cell>
          <cell r="Q43">
            <v>0</v>
          </cell>
        </row>
        <row r="44">
          <cell r="H44">
            <v>0</v>
          </cell>
          <cell r="K44">
            <v>0</v>
          </cell>
          <cell r="P44">
            <v>0</v>
          </cell>
          <cell r="Q44">
            <v>0</v>
          </cell>
        </row>
        <row r="45">
          <cell r="Z45">
            <v>1058300</v>
          </cell>
          <cell r="AC45">
            <v>1058300</v>
          </cell>
          <cell r="AF45">
            <v>1058300</v>
          </cell>
          <cell r="AL45">
            <v>0</v>
          </cell>
          <cell r="AM45">
            <v>0</v>
          </cell>
        </row>
        <row r="46">
          <cell r="H46">
            <v>0</v>
          </cell>
          <cell r="K46">
            <v>0</v>
          </cell>
          <cell r="P46">
            <v>0</v>
          </cell>
          <cell r="Q46">
            <v>0</v>
          </cell>
          <cell r="Z46">
            <v>1494020</v>
          </cell>
          <cell r="AC46">
            <v>1494020</v>
          </cell>
          <cell r="AF46">
            <v>1494020</v>
          </cell>
        </row>
        <row r="47">
          <cell r="H47">
            <v>0</v>
          </cell>
          <cell r="K47">
            <v>0</v>
          </cell>
          <cell r="P47">
            <v>0</v>
          </cell>
          <cell r="Q47">
            <v>0</v>
          </cell>
          <cell r="Z47">
            <v>0</v>
          </cell>
          <cell r="AC47">
            <v>0</v>
          </cell>
          <cell r="AF47">
            <v>0</v>
          </cell>
          <cell r="AL47">
            <v>0</v>
          </cell>
          <cell r="AM47">
            <v>0</v>
          </cell>
        </row>
        <row r="48">
          <cell r="Z48">
            <v>303400</v>
          </cell>
          <cell r="AC48">
            <v>303400</v>
          </cell>
          <cell r="AF48">
            <v>303400</v>
          </cell>
          <cell r="AL48">
            <v>0</v>
          </cell>
          <cell r="AM48">
            <v>0</v>
          </cell>
        </row>
        <row r="49">
          <cell r="H49">
            <v>0</v>
          </cell>
          <cell r="K49">
            <v>0</v>
          </cell>
          <cell r="P49">
            <v>0</v>
          </cell>
          <cell r="Q49">
            <v>0</v>
          </cell>
        </row>
        <row r="50">
          <cell r="H50">
            <v>0</v>
          </cell>
          <cell r="K50">
            <v>0</v>
          </cell>
          <cell r="P50">
            <v>0</v>
          </cell>
          <cell r="Q50">
            <v>0</v>
          </cell>
          <cell r="Z50">
            <v>0</v>
          </cell>
          <cell r="AC50">
            <v>0</v>
          </cell>
          <cell r="AF50">
            <v>0</v>
          </cell>
          <cell r="AL50">
            <v>0</v>
          </cell>
          <cell r="AM50">
            <v>0</v>
          </cell>
        </row>
        <row r="51">
          <cell r="Z51">
            <v>0</v>
          </cell>
          <cell r="AC51">
            <v>0</v>
          </cell>
          <cell r="AF51">
            <v>0</v>
          </cell>
          <cell r="AL51">
            <v>0</v>
          </cell>
          <cell r="AM51">
            <v>0</v>
          </cell>
        </row>
        <row r="52">
          <cell r="H52">
            <v>0</v>
          </cell>
          <cell r="K52">
            <v>0</v>
          </cell>
          <cell r="P52">
            <v>0</v>
          </cell>
          <cell r="Q52">
            <v>0</v>
          </cell>
          <cell r="Z52">
            <v>0</v>
          </cell>
          <cell r="AC52">
            <v>0</v>
          </cell>
          <cell r="AF52">
            <v>0</v>
          </cell>
          <cell r="AL52">
            <v>0</v>
          </cell>
          <cell r="AM52">
            <v>0</v>
          </cell>
        </row>
        <row r="53">
          <cell r="H53">
            <v>0</v>
          </cell>
          <cell r="K53">
            <v>0</v>
          </cell>
          <cell r="P53">
            <v>0</v>
          </cell>
          <cell r="Q53">
            <v>0</v>
          </cell>
          <cell r="Z53">
            <v>0</v>
          </cell>
          <cell r="AC53">
            <v>0</v>
          </cell>
          <cell r="AF53">
            <v>0</v>
          </cell>
          <cell r="AL53">
            <v>0</v>
          </cell>
          <cell r="AM53">
            <v>0</v>
          </cell>
        </row>
        <row r="54">
          <cell r="Z54">
            <v>539000</v>
          </cell>
          <cell r="AC54">
            <v>539000</v>
          </cell>
          <cell r="AF54">
            <v>517706</v>
          </cell>
          <cell r="AL54">
            <v>0</v>
          </cell>
          <cell r="AM54">
            <v>0</v>
          </cell>
        </row>
        <row r="55">
          <cell r="H55">
            <v>0</v>
          </cell>
          <cell r="K55">
            <v>0</v>
          </cell>
          <cell r="P55">
            <v>0</v>
          </cell>
          <cell r="Q55">
            <v>0</v>
          </cell>
          <cell r="Z55">
            <v>0</v>
          </cell>
          <cell r="AC55">
            <v>0</v>
          </cell>
          <cell r="AF55">
            <v>0</v>
          </cell>
          <cell r="AL55">
            <v>0</v>
          </cell>
          <cell r="AM55">
            <v>0</v>
          </cell>
        </row>
        <row r="56">
          <cell r="H56">
            <v>0</v>
          </cell>
          <cell r="K56">
            <v>0</v>
          </cell>
          <cell r="P56">
            <v>0</v>
          </cell>
          <cell r="Q56">
            <v>0</v>
          </cell>
        </row>
        <row r="58">
          <cell r="H58">
            <v>0</v>
          </cell>
          <cell r="K58">
            <v>0</v>
          </cell>
          <cell r="P58">
            <v>0</v>
          </cell>
          <cell r="Q58">
            <v>0</v>
          </cell>
        </row>
        <row r="59">
          <cell r="H59">
            <v>0</v>
          </cell>
          <cell r="K59">
            <v>0</v>
          </cell>
          <cell r="P59">
            <v>0</v>
          </cell>
          <cell r="Q59">
            <v>0</v>
          </cell>
          <cell r="Z59">
            <v>269500</v>
          </cell>
          <cell r="AC59">
            <v>269500</v>
          </cell>
          <cell r="AF59">
            <v>258853</v>
          </cell>
          <cell r="AL59">
            <v>0</v>
          </cell>
          <cell r="AM59">
            <v>0</v>
          </cell>
        </row>
        <row r="60">
          <cell r="Z60">
            <v>404250</v>
          </cell>
          <cell r="AC60">
            <v>404250</v>
          </cell>
          <cell r="AF60">
            <v>388279</v>
          </cell>
        </row>
        <row r="61">
          <cell r="H61">
            <v>0</v>
          </cell>
          <cell r="K61">
            <v>0</v>
          </cell>
          <cell r="P61">
            <v>0</v>
          </cell>
          <cell r="Q61">
            <v>0</v>
          </cell>
          <cell r="Z61">
            <v>0</v>
          </cell>
          <cell r="AC61">
            <v>0</v>
          </cell>
          <cell r="AF61">
            <v>0</v>
          </cell>
          <cell r="AL61">
            <v>0</v>
          </cell>
          <cell r="AM61">
            <v>0</v>
          </cell>
        </row>
        <row r="62">
          <cell r="H62">
            <v>0</v>
          </cell>
          <cell r="K62">
            <v>0</v>
          </cell>
          <cell r="P62">
            <v>0</v>
          </cell>
          <cell r="Q62">
            <v>0</v>
          </cell>
        </row>
        <row r="64">
          <cell r="H64">
            <v>1076945</v>
          </cell>
          <cell r="K64">
            <v>0</v>
          </cell>
          <cell r="P64">
            <v>0</v>
          </cell>
          <cell r="Q64">
            <v>0</v>
          </cell>
        </row>
        <row r="65">
          <cell r="H65">
            <v>105901</v>
          </cell>
          <cell r="K65">
            <v>105901</v>
          </cell>
          <cell r="P65">
            <v>0</v>
          </cell>
          <cell r="Q65">
            <v>0</v>
          </cell>
        </row>
        <row r="66">
          <cell r="Z66">
            <v>28446850</v>
          </cell>
          <cell r="AC66">
            <v>28446850</v>
          </cell>
          <cell r="AF66">
            <v>28446850</v>
          </cell>
        </row>
        <row r="67">
          <cell r="H67">
            <v>0</v>
          </cell>
          <cell r="K67">
            <v>0</v>
          </cell>
          <cell r="P67">
            <v>0</v>
          </cell>
          <cell r="Q67">
            <v>0</v>
          </cell>
          <cell r="Z67">
            <v>5078654</v>
          </cell>
          <cell r="AC67">
            <v>5078654</v>
          </cell>
          <cell r="AF67">
            <v>5078654</v>
          </cell>
          <cell r="AL67">
            <v>0</v>
          </cell>
          <cell r="AM67">
            <v>0</v>
          </cell>
        </row>
        <row r="68">
          <cell r="H68">
            <v>0</v>
          </cell>
          <cell r="K68">
            <v>0</v>
          </cell>
          <cell r="P68">
            <v>0</v>
          </cell>
          <cell r="Q68">
            <v>0</v>
          </cell>
        </row>
        <row r="70">
          <cell r="H70">
            <v>3026458</v>
          </cell>
          <cell r="K70">
            <v>248083</v>
          </cell>
          <cell r="P70">
            <v>0</v>
          </cell>
          <cell r="Q70">
            <v>0</v>
          </cell>
          <cell r="Z70">
            <v>0</v>
          </cell>
          <cell r="AC70">
            <v>0</v>
          </cell>
          <cell r="AF70">
            <v>0</v>
          </cell>
          <cell r="AL70">
            <v>0</v>
          </cell>
          <cell r="AM70">
            <v>0</v>
          </cell>
        </row>
        <row r="71">
          <cell r="H71">
            <v>72267</v>
          </cell>
          <cell r="K71">
            <v>72267</v>
          </cell>
          <cell r="P71">
            <v>0</v>
          </cell>
          <cell r="Q71">
            <v>0</v>
          </cell>
          <cell r="Z71">
            <v>0</v>
          </cell>
          <cell r="AC71">
            <v>0</v>
          </cell>
          <cell r="AF71">
            <v>0</v>
          </cell>
          <cell r="AL71">
            <v>0</v>
          </cell>
          <cell r="AM71">
            <v>0</v>
          </cell>
        </row>
        <row r="72">
          <cell r="Z72">
            <v>0</v>
          </cell>
          <cell r="AC72">
            <v>0</v>
          </cell>
          <cell r="AF72">
            <v>0</v>
          </cell>
          <cell r="AL72">
            <v>0</v>
          </cell>
          <cell r="AM72">
            <v>0</v>
          </cell>
        </row>
        <row r="73">
          <cell r="H73">
            <v>59401</v>
          </cell>
          <cell r="K73">
            <v>0</v>
          </cell>
          <cell r="P73">
            <v>0</v>
          </cell>
          <cell r="Q73">
            <v>0</v>
          </cell>
          <cell r="Z73">
            <v>0</v>
          </cell>
          <cell r="AC73">
            <v>0</v>
          </cell>
          <cell r="AF73">
            <v>0</v>
          </cell>
          <cell r="AL73">
            <v>0</v>
          </cell>
          <cell r="AM73">
            <v>0</v>
          </cell>
        </row>
        <row r="74">
          <cell r="H74">
            <v>0</v>
          </cell>
          <cell r="K74">
            <v>0</v>
          </cell>
          <cell r="P74">
            <v>0</v>
          </cell>
          <cell r="Q74">
            <v>0</v>
          </cell>
          <cell r="Z74">
            <v>0</v>
          </cell>
          <cell r="AC74">
            <v>0</v>
          </cell>
          <cell r="AF74">
            <v>0</v>
          </cell>
          <cell r="AL74">
            <v>0</v>
          </cell>
          <cell r="AM74">
            <v>0</v>
          </cell>
        </row>
        <row r="75">
          <cell r="Z75">
            <v>0</v>
          </cell>
          <cell r="AC75">
            <v>0</v>
          </cell>
          <cell r="AF75">
            <v>0</v>
          </cell>
          <cell r="AL75">
            <v>0</v>
          </cell>
          <cell r="AM75">
            <v>0</v>
          </cell>
        </row>
        <row r="76">
          <cell r="H76">
            <v>91137</v>
          </cell>
          <cell r="K76">
            <v>91137</v>
          </cell>
          <cell r="P76">
            <v>0</v>
          </cell>
          <cell r="Q76">
            <v>0</v>
          </cell>
          <cell r="Z76">
            <v>0</v>
          </cell>
          <cell r="AC76">
            <v>0</v>
          </cell>
          <cell r="AF76">
            <v>0</v>
          </cell>
          <cell r="AL76">
            <v>0</v>
          </cell>
          <cell r="AM76">
            <v>0</v>
          </cell>
        </row>
        <row r="77">
          <cell r="H77">
            <v>0</v>
          </cell>
          <cell r="K77">
            <v>0</v>
          </cell>
          <cell r="P77">
            <v>0</v>
          </cell>
          <cell r="Q77">
            <v>0</v>
          </cell>
          <cell r="Z77">
            <v>0</v>
          </cell>
          <cell r="AC77">
            <v>0</v>
          </cell>
          <cell r="AF77">
            <v>0</v>
          </cell>
          <cell r="AL77">
            <v>0</v>
          </cell>
          <cell r="AM77">
            <v>0</v>
          </cell>
        </row>
        <row r="78">
          <cell r="Z78">
            <v>0</v>
          </cell>
          <cell r="AC78">
            <v>0</v>
          </cell>
          <cell r="AF78">
            <v>0</v>
          </cell>
          <cell r="AL78">
            <v>0</v>
          </cell>
          <cell r="AM78">
            <v>0</v>
          </cell>
        </row>
        <row r="79">
          <cell r="H79">
            <v>1278825</v>
          </cell>
          <cell r="K79">
            <v>1278825</v>
          </cell>
          <cell r="P79">
            <v>0</v>
          </cell>
          <cell r="Q79">
            <v>0</v>
          </cell>
          <cell r="Z79">
            <v>0</v>
          </cell>
          <cell r="AC79">
            <v>0</v>
          </cell>
          <cell r="AF79">
            <v>0</v>
          </cell>
          <cell r="AL79">
            <v>0</v>
          </cell>
          <cell r="AM79">
            <v>0</v>
          </cell>
        </row>
        <row r="80">
          <cell r="H80">
            <v>0</v>
          </cell>
          <cell r="K80">
            <v>0</v>
          </cell>
          <cell r="P80">
            <v>0</v>
          </cell>
          <cell r="Q80">
            <v>0</v>
          </cell>
          <cell r="Z80">
            <v>0</v>
          </cell>
          <cell r="AC80">
            <v>0</v>
          </cell>
          <cell r="AF80">
            <v>0</v>
          </cell>
          <cell r="AL80">
            <v>0</v>
          </cell>
          <cell r="AM80">
            <v>0</v>
          </cell>
        </row>
        <row r="81">
          <cell r="Z81">
            <v>0</v>
          </cell>
          <cell r="AC81">
            <v>0</v>
          </cell>
          <cell r="AF81">
            <v>0</v>
          </cell>
          <cell r="AL81">
            <v>0</v>
          </cell>
          <cell r="AM81">
            <v>0</v>
          </cell>
        </row>
        <row r="82">
          <cell r="H82">
            <v>0</v>
          </cell>
          <cell r="K82">
            <v>0</v>
          </cell>
          <cell r="P82">
            <v>0</v>
          </cell>
          <cell r="Q82">
            <v>0</v>
          </cell>
        </row>
        <row r="83">
          <cell r="H83">
            <v>0</v>
          </cell>
          <cell r="K83">
            <v>0</v>
          </cell>
          <cell r="P83">
            <v>0</v>
          </cell>
          <cell r="Q83">
            <v>0</v>
          </cell>
        </row>
        <row r="84">
          <cell r="Z84">
            <v>12810410</v>
          </cell>
          <cell r="AC84">
            <v>2090410</v>
          </cell>
          <cell r="AF84">
            <v>2090410</v>
          </cell>
          <cell r="AL84">
            <v>0</v>
          </cell>
          <cell r="AM84">
            <v>0</v>
          </cell>
        </row>
        <row r="85">
          <cell r="Z85">
            <v>0</v>
          </cell>
          <cell r="AC85">
            <v>0</v>
          </cell>
          <cell r="AF85">
            <v>0</v>
          </cell>
          <cell r="AL85">
            <v>0</v>
          </cell>
          <cell r="AM85">
            <v>0</v>
          </cell>
        </row>
        <row r="86">
          <cell r="H86">
            <v>0</v>
          </cell>
          <cell r="K86">
            <v>0</v>
          </cell>
          <cell r="P86">
            <v>0</v>
          </cell>
          <cell r="Q86">
            <v>0</v>
          </cell>
        </row>
        <row r="87">
          <cell r="H87">
            <v>1419800</v>
          </cell>
          <cell r="K87">
            <v>1419800</v>
          </cell>
          <cell r="Z87">
            <v>0</v>
          </cell>
          <cell r="AC87">
            <v>0</v>
          </cell>
          <cell r="AF87">
            <v>0</v>
          </cell>
          <cell r="AL87">
            <v>0</v>
          </cell>
          <cell r="AM87">
            <v>0</v>
          </cell>
        </row>
        <row r="88">
          <cell r="H88">
            <v>0</v>
          </cell>
          <cell r="K88">
            <v>0</v>
          </cell>
          <cell r="P88">
            <v>0</v>
          </cell>
          <cell r="Q88">
            <v>0</v>
          </cell>
          <cell r="Z88">
            <v>0</v>
          </cell>
          <cell r="AC88">
            <v>0</v>
          </cell>
          <cell r="AF88">
            <v>0</v>
          </cell>
          <cell r="AL88">
            <v>0</v>
          </cell>
          <cell r="AM88">
            <v>0</v>
          </cell>
        </row>
        <row r="89">
          <cell r="H89">
            <v>0</v>
          </cell>
          <cell r="K89">
            <v>0</v>
          </cell>
          <cell r="P89">
            <v>0</v>
          </cell>
          <cell r="Q89">
            <v>0</v>
          </cell>
        </row>
        <row r="90">
          <cell r="H90">
            <v>0</v>
          </cell>
          <cell r="K90">
            <v>0</v>
          </cell>
          <cell r="P90">
            <v>0</v>
          </cell>
          <cell r="Q90">
            <v>0</v>
          </cell>
        </row>
        <row r="91">
          <cell r="H91">
            <v>0</v>
          </cell>
          <cell r="K91">
            <v>0</v>
          </cell>
          <cell r="P91">
            <v>0</v>
          </cell>
          <cell r="Q91">
            <v>0</v>
          </cell>
        </row>
        <row r="92">
          <cell r="H92">
            <v>0</v>
          </cell>
          <cell r="K92">
            <v>0</v>
          </cell>
          <cell r="P92">
            <v>0</v>
          </cell>
          <cell r="Q92">
            <v>0</v>
          </cell>
          <cell r="Z92">
            <v>2924300</v>
          </cell>
          <cell r="AC92">
            <v>2924300</v>
          </cell>
          <cell r="AF92">
            <v>2924300</v>
          </cell>
          <cell r="AL92">
            <v>0</v>
          </cell>
          <cell r="AM92">
            <v>0</v>
          </cell>
        </row>
        <row r="93">
          <cell r="K93">
            <v>2015536</v>
          </cell>
          <cell r="Z93">
            <v>4128468</v>
          </cell>
          <cell r="AC93">
            <v>4128468</v>
          </cell>
          <cell r="AF93">
            <v>4128468</v>
          </cell>
          <cell r="AL93">
            <v>0</v>
          </cell>
          <cell r="AM93">
            <v>0</v>
          </cell>
        </row>
        <row r="94">
          <cell r="H94">
            <v>703714</v>
          </cell>
          <cell r="K94">
            <v>703714</v>
          </cell>
          <cell r="P94">
            <v>0</v>
          </cell>
          <cell r="Q94">
            <v>0</v>
          </cell>
        </row>
        <row r="95">
          <cell r="H95">
            <v>747008</v>
          </cell>
          <cell r="K95">
            <v>747008</v>
          </cell>
          <cell r="P95">
            <v>0</v>
          </cell>
          <cell r="Q95">
            <v>0</v>
          </cell>
          <cell r="Z95">
            <v>802400</v>
          </cell>
          <cell r="AC95">
            <v>802400</v>
          </cell>
          <cell r="AF95">
            <v>802400</v>
          </cell>
          <cell r="AL95">
            <v>0</v>
          </cell>
          <cell r="AM95">
            <v>0</v>
          </cell>
        </row>
        <row r="96">
          <cell r="H96">
            <v>564814</v>
          </cell>
          <cell r="K96">
            <v>564814</v>
          </cell>
          <cell r="P96">
            <v>0</v>
          </cell>
          <cell r="Q96">
            <v>0</v>
          </cell>
        </row>
        <row r="97">
          <cell r="H97">
            <v>0</v>
          </cell>
          <cell r="K97">
            <v>0</v>
          </cell>
          <cell r="P97">
            <v>0</v>
          </cell>
          <cell r="Q97">
            <v>0</v>
          </cell>
          <cell r="Z97">
            <v>0</v>
          </cell>
          <cell r="AC97">
            <v>0</v>
          </cell>
          <cell r="AF97">
            <v>0</v>
          </cell>
          <cell r="AL97">
            <v>0</v>
          </cell>
          <cell r="AM97">
            <v>0</v>
          </cell>
        </row>
        <row r="98">
          <cell r="Z98">
            <v>0</v>
          </cell>
          <cell r="AC98">
            <v>0</v>
          </cell>
          <cell r="AF98">
            <v>0</v>
          </cell>
          <cell r="AL98">
            <v>0</v>
          </cell>
          <cell r="AM98">
            <v>0</v>
          </cell>
        </row>
        <row r="99">
          <cell r="Z99">
            <v>0</v>
          </cell>
          <cell r="AC99">
            <v>0</v>
          </cell>
          <cell r="AF99">
            <v>0</v>
          </cell>
          <cell r="AL99">
            <v>0</v>
          </cell>
          <cell r="AM99">
            <v>0</v>
          </cell>
        </row>
        <row r="100">
          <cell r="H100">
            <v>0</v>
          </cell>
          <cell r="K100">
            <v>0</v>
          </cell>
          <cell r="P100">
            <v>0</v>
          </cell>
          <cell r="Q100">
            <v>0</v>
          </cell>
          <cell r="Z100">
            <v>0</v>
          </cell>
          <cell r="AC100">
            <v>0</v>
          </cell>
          <cell r="AF100">
            <v>0</v>
          </cell>
          <cell r="AL100">
            <v>0</v>
          </cell>
          <cell r="AM100">
            <v>0</v>
          </cell>
        </row>
        <row r="101">
          <cell r="H101">
            <v>0</v>
          </cell>
          <cell r="K101">
            <v>0</v>
          </cell>
          <cell r="P101">
            <v>0</v>
          </cell>
          <cell r="Q101">
            <v>0</v>
          </cell>
          <cell r="Z101">
            <v>1341020</v>
          </cell>
          <cell r="AC101">
            <v>1341020</v>
          </cell>
          <cell r="AF101">
            <v>1435993</v>
          </cell>
          <cell r="AL101">
            <v>0</v>
          </cell>
          <cell r="AM101">
            <v>0</v>
          </cell>
        </row>
        <row r="102">
          <cell r="Z102">
            <v>0</v>
          </cell>
          <cell r="AC102">
            <v>0</v>
          </cell>
          <cell r="AF102">
            <v>0</v>
          </cell>
          <cell r="AL102">
            <v>0</v>
          </cell>
          <cell r="AM102">
            <v>0</v>
          </cell>
        </row>
        <row r="103">
          <cell r="H103">
            <v>0</v>
          </cell>
          <cell r="K103">
            <v>0</v>
          </cell>
          <cell r="P103">
            <v>0</v>
          </cell>
          <cell r="Q103">
            <v>0</v>
          </cell>
        </row>
        <row r="104">
          <cell r="H104">
            <v>0</v>
          </cell>
          <cell r="K104">
            <v>0</v>
          </cell>
          <cell r="P104">
            <v>0</v>
          </cell>
          <cell r="Q104">
            <v>0</v>
          </cell>
        </row>
        <row r="105">
          <cell r="H105">
            <v>0</v>
          </cell>
          <cell r="K105">
            <v>0</v>
          </cell>
          <cell r="P105">
            <v>0</v>
          </cell>
          <cell r="Q105">
            <v>0</v>
          </cell>
        </row>
        <row r="106">
          <cell r="H106">
            <v>0</v>
          </cell>
          <cell r="K106">
            <v>0</v>
          </cell>
          <cell r="P106">
            <v>0</v>
          </cell>
          <cell r="Q106">
            <v>0</v>
          </cell>
          <cell r="Z106">
            <v>670510</v>
          </cell>
          <cell r="AC106">
            <v>670510</v>
          </cell>
          <cell r="AF106">
            <v>717996</v>
          </cell>
          <cell r="AL106">
            <v>0</v>
          </cell>
          <cell r="AM106">
            <v>0</v>
          </cell>
        </row>
        <row r="107">
          <cell r="Z107">
            <v>1005765</v>
          </cell>
          <cell r="AC107">
            <v>1005765</v>
          </cell>
          <cell r="AF107">
            <v>1076994</v>
          </cell>
          <cell r="AL107">
            <v>0</v>
          </cell>
          <cell r="AM107">
            <v>0</v>
          </cell>
        </row>
        <row r="108">
          <cell r="Z108">
            <v>0</v>
          </cell>
          <cell r="AC108">
            <v>0</v>
          </cell>
          <cell r="AF108">
            <v>0</v>
          </cell>
          <cell r="AL108">
            <v>0</v>
          </cell>
          <cell r="AM108">
            <v>0</v>
          </cell>
        </row>
        <row r="109">
          <cell r="H109">
            <v>0</v>
          </cell>
          <cell r="K109">
            <v>0</v>
          </cell>
          <cell r="P109">
            <v>0</v>
          </cell>
          <cell r="Q109">
            <v>0</v>
          </cell>
        </row>
        <row r="110">
          <cell r="H110">
            <v>0</v>
          </cell>
          <cell r="K110">
            <v>0</v>
          </cell>
          <cell r="P110">
            <v>0</v>
          </cell>
          <cell r="Q110">
            <v>0</v>
          </cell>
        </row>
        <row r="111">
          <cell r="H111">
            <v>0</v>
          </cell>
          <cell r="K111">
            <v>0</v>
          </cell>
          <cell r="P111">
            <v>0</v>
          </cell>
          <cell r="Q111">
            <v>0</v>
          </cell>
        </row>
        <row r="112">
          <cell r="H112">
            <v>0</v>
          </cell>
          <cell r="K112">
            <v>0</v>
          </cell>
          <cell r="P112">
            <v>0</v>
          </cell>
          <cell r="Q112">
            <v>0</v>
          </cell>
        </row>
        <row r="113">
          <cell r="H113">
            <v>354</v>
          </cell>
          <cell r="K113">
            <v>354</v>
          </cell>
          <cell r="P113">
            <v>0</v>
          </cell>
          <cell r="Q113">
            <v>0</v>
          </cell>
        </row>
        <row r="115">
          <cell r="H115">
            <v>0</v>
          </cell>
          <cell r="K115">
            <v>0</v>
          </cell>
          <cell r="P115">
            <v>0</v>
          </cell>
          <cell r="Q115">
            <v>0</v>
          </cell>
          <cell r="Z115">
            <v>0</v>
          </cell>
          <cell r="AC115">
            <v>0</v>
          </cell>
          <cell r="AF115">
            <v>0</v>
          </cell>
          <cell r="AL115">
            <v>0</v>
          </cell>
          <cell r="AM115">
            <v>0</v>
          </cell>
        </row>
        <row r="116">
          <cell r="H116">
            <v>64100</v>
          </cell>
          <cell r="K116">
            <v>64100</v>
          </cell>
          <cell r="P116">
            <v>0</v>
          </cell>
          <cell r="Q116">
            <v>0</v>
          </cell>
          <cell r="Z116">
            <v>1041353</v>
          </cell>
          <cell r="AC116">
            <v>1041353</v>
          </cell>
          <cell r="AF116">
            <v>2628930</v>
          </cell>
          <cell r="AL116">
            <v>0</v>
          </cell>
          <cell r="AM116">
            <v>0</v>
          </cell>
        </row>
        <row r="117">
          <cell r="H117">
            <v>0</v>
          </cell>
          <cell r="K117">
            <v>0</v>
          </cell>
          <cell r="P117">
            <v>0</v>
          </cell>
          <cell r="Q117">
            <v>0</v>
          </cell>
          <cell r="Z117">
            <v>116400</v>
          </cell>
          <cell r="AC117">
            <v>0</v>
          </cell>
          <cell r="AF117">
            <v>0</v>
          </cell>
          <cell r="AL117">
            <v>0</v>
          </cell>
          <cell r="AM117">
            <v>0</v>
          </cell>
        </row>
        <row r="119">
          <cell r="Z119">
            <v>0</v>
          </cell>
          <cell r="AC119">
            <v>0</v>
          </cell>
          <cell r="AF119">
            <v>0</v>
          </cell>
          <cell r="AL119">
            <v>0</v>
          </cell>
          <cell r="AM119">
            <v>0</v>
          </cell>
        </row>
        <row r="120">
          <cell r="Z120">
            <v>0</v>
          </cell>
          <cell r="AC120">
            <v>0</v>
          </cell>
          <cell r="AF120">
            <v>0</v>
          </cell>
          <cell r="AL120">
            <v>0</v>
          </cell>
          <cell r="AM120">
            <v>0</v>
          </cell>
        </row>
        <row r="121">
          <cell r="Z121">
            <v>235096</v>
          </cell>
          <cell r="AC121">
            <v>235096</v>
          </cell>
          <cell r="AF121">
            <v>235096</v>
          </cell>
          <cell r="AL121">
            <v>0</v>
          </cell>
          <cell r="AM121">
            <v>0</v>
          </cell>
        </row>
        <row r="124">
          <cell r="Z124">
            <v>0</v>
          </cell>
          <cell r="AC124">
            <v>0</v>
          </cell>
          <cell r="AF124">
            <v>0</v>
          </cell>
          <cell r="AL124">
            <v>0</v>
          </cell>
          <cell r="AM124">
            <v>0</v>
          </cell>
        </row>
        <row r="125">
          <cell r="Z125">
            <v>0</v>
          </cell>
          <cell r="AC125">
            <v>0</v>
          </cell>
          <cell r="AF125">
            <v>0</v>
          </cell>
          <cell r="AL125">
            <v>0</v>
          </cell>
          <cell r="AM125">
            <v>0</v>
          </cell>
        </row>
        <row r="126">
          <cell r="Z126">
            <v>3836121</v>
          </cell>
          <cell r="AC126">
            <v>3836121</v>
          </cell>
          <cell r="AF126">
            <v>3836121</v>
          </cell>
          <cell r="AL126">
            <v>0</v>
          </cell>
          <cell r="AM126">
            <v>0</v>
          </cell>
        </row>
        <row r="127">
          <cell r="Z127">
            <v>166000</v>
          </cell>
          <cell r="AC127">
            <v>166000</v>
          </cell>
          <cell r="AF127">
            <v>166000</v>
          </cell>
          <cell r="AL127">
            <v>0</v>
          </cell>
          <cell r="AM127">
            <v>0</v>
          </cell>
        </row>
        <row r="128">
          <cell r="Z128">
            <v>0</v>
          </cell>
          <cell r="AC128">
            <v>0</v>
          </cell>
          <cell r="AF128">
            <v>0</v>
          </cell>
          <cell r="AL128">
            <v>0</v>
          </cell>
          <cell r="AM128">
            <v>0</v>
          </cell>
        </row>
        <row r="129">
          <cell r="Z129">
            <v>1321920</v>
          </cell>
          <cell r="AC129">
            <v>0</v>
          </cell>
          <cell r="AF129">
            <v>0</v>
          </cell>
          <cell r="AL129">
            <v>0</v>
          </cell>
          <cell r="AM129">
            <v>0</v>
          </cell>
        </row>
        <row r="130">
          <cell r="Z130">
            <v>0</v>
          </cell>
          <cell r="AC130">
            <v>0</v>
          </cell>
          <cell r="AF130">
            <v>0</v>
          </cell>
          <cell r="AL130">
            <v>0</v>
          </cell>
          <cell r="AM130">
            <v>0</v>
          </cell>
        </row>
        <row r="131">
          <cell r="Z131">
            <v>1500000</v>
          </cell>
          <cell r="AC131">
            <v>1500000</v>
          </cell>
          <cell r="AF131">
            <v>1500000</v>
          </cell>
          <cell r="AL131">
            <v>0</v>
          </cell>
          <cell r="AM131">
            <v>0</v>
          </cell>
        </row>
        <row r="132">
          <cell r="Z132">
            <v>0</v>
          </cell>
          <cell r="AC132">
            <v>0</v>
          </cell>
          <cell r="AF132">
            <v>0</v>
          </cell>
          <cell r="AL132">
            <v>0</v>
          </cell>
          <cell r="AM132">
            <v>0</v>
          </cell>
        </row>
        <row r="133">
          <cell r="Z133">
            <v>99000</v>
          </cell>
          <cell r="AC133">
            <v>622800</v>
          </cell>
          <cell r="AF133">
            <v>0</v>
          </cell>
          <cell r="AL133">
            <v>0</v>
          </cell>
          <cell r="AM133">
            <v>0</v>
          </cell>
        </row>
        <row r="134">
          <cell r="Z134">
            <v>0</v>
          </cell>
          <cell r="AC134">
            <v>0</v>
          </cell>
          <cell r="AF134">
            <v>0</v>
          </cell>
          <cell r="AL134">
            <v>0</v>
          </cell>
          <cell r="AM134">
            <v>0</v>
          </cell>
        </row>
        <row r="135">
          <cell r="Z135">
            <v>0</v>
          </cell>
          <cell r="AC135">
            <v>0</v>
          </cell>
          <cell r="AF135">
            <v>0</v>
          </cell>
          <cell r="AL135">
            <v>0</v>
          </cell>
          <cell r="AM135">
            <v>0</v>
          </cell>
        </row>
        <row r="136">
          <cell r="Z136">
            <v>0</v>
          </cell>
          <cell r="AC136">
            <v>0</v>
          </cell>
          <cell r="AF136">
            <v>0</v>
          </cell>
          <cell r="AL136">
            <v>0</v>
          </cell>
          <cell r="AM136">
            <v>0</v>
          </cell>
        </row>
        <row r="137">
          <cell r="Z137">
            <v>0</v>
          </cell>
          <cell r="AC137">
            <v>0</v>
          </cell>
          <cell r="AF137">
            <v>0</v>
          </cell>
          <cell r="AL137">
            <v>0</v>
          </cell>
          <cell r="AM137">
            <v>0</v>
          </cell>
        </row>
        <row r="138">
          <cell r="Z138">
            <v>0</v>
          </cell>
          <cell r="AC138">
            <v>0</v>
          </cell>
          <cell r="AF138">
            <v>0</v>
          </cell>
          <cell r="AL138">
            <v>0</v>
          </cell>
          <cell r="AM138">
            <v>0</v>
          </cell>
        </row>
        <row r="139">
          <cell r="Z139">
            <v>1120094</v>
          </cell>
          <cell r="AC139">
            <v>1120094</v>
          </cell>
          <cell r="AF139">
            <v>1120094</v>
          </cell>
          <cell r="AL139">
            <v>0</v>
          </cell>
          <cell r="AM139">
            <v>0</v>
          </cell>
        </row>
        <row r="142">
          <cell r="Z142">
            <v>1270458</v>
          </cell>
          <cell r="AC142">
            <v>1270458</v>
          </cell>
          <cell r="AF142">
            <v>1270458</v>
          </cell>
          <cell r="AL142">
            <v>0</v>
          </cell>
          <cell r="AM142">
            <v>0</v>
          </cell>
        </row>
        <row r="143">
          <cell r="Z143">
            <v>0</v>
          </cell>
          <cell r="AC143">
            <v>0</v>
          </cell>
          <cell r="AF143">
            <v>0</v>
          </cell>
          <cell r="AL143">
            <v>0</v>
          </cell>
          <cell r="AM143">
            <v>0</v>
          </cell>
        </row>
        <row r="148">
          <cell r="Z148">
            <v>9642568</v>
          </cell>
          <cell r="AC148">
            <v>3561566</v>
          </cell>
          <cell r="AF148">
            <v>1593792</v>
          </cell>
          <cell r="AL148">
            <v>0</v>
          </cell>
          <cell r="AM148">
            <v>0</v>
          </cell>
        </row>
        <row r="150">
          <cell r="Z150">
            <v>0</v>
          </cell>
          <cell r="AC150">
            <v>0</v>
          </cell>
          <cell r="AF150">
            <v>0</v>
          </cell>
          <cell r="AL150">
            <v>0</v>
          </cell>
          <cell r="AM150">
            <v>0</v>
          </cell>
        </row>
        <row r="151">
          <cell r="Z151">
            <v>1887865</v>
          </cell>
          <cell r="AC151">
            <v>1887865</v>
          </cell>
          <cell r="AF151">
            <v>2939690</v>
          </cell>
          <cell r="AL151">
            <v>0</v>
          </cell>
          <cell r="AM151">
            <v>0</v>
          </cell>
        </row>
        <row r="152">
          <cell r="Z152">
            <v>0</v>
          </cell>
          <cell r="AC152">
            <v>0</v>
          </cell>
          <cell r="AF152">
            <v>0</v>
          </cell>
          <cell r="AL152">
            <v>0</v>
          </cell>
          <cell r="AM152">
            <v>0</v>
          </cell>
        </row>
        <row r="153">
          <cell r="Z153">
            <v>2091706</v>
          </cell>
          <cell r="AC153">
            <v>2091706</v>
          </cell>
          <cell r="AF153">
            <v>2091706</v>
          </cell>
          <cell r="AL153">
            <v>0</v>
          </cell>
          <cell r="AM153">
            <v>0</v>
          </cell>
        </row>
        <row r="156">
          <cell r="Z156">
            <v>0</v>
          </cell>
          <cell r="AC156">
            <v>1521128</v>
          </cell>
          <cell r="AF156">
            <v>1650872</v>
          </cell>
          <cell r="AL156">
            <v>0</v>
          </cell>
          <cell r="AM156">
            <v>0</v>
          </cell>
        </row>
        <row r="157">
          <cell r="AL157">
            <v>0</v>
          </cell>
          <cell r="AM157">
            <v>0</v>
          </cell>
        </row>
        <row r="158">
          <cell r="Z158">
            <v>0</v>
          </cell>
          <cell r="AC158">
            <v>0</v>
          </cell>
          <cell r="AF158">
            <v>0</v>
          </cell>
          <cell r="AL158">
            <v>0</v>
          </cell>
          <cell r="AM158">
            <v>0</v>
          </cell>
        </row>
        <row r="159">
          <cell r="Z159">
            <v>0</v>
          </cell>
          <cell r="AC159">
            <v>0</v>
          </cell>
          <cell r="AF159">
            <v>0</v>
          </cell>
          <cell r="AL159">
            <v>0</v>
          </cell>
          <cell r="AM159">
            <v>0</v>
          </cell>
        </row>
        <row r="160">
          <cell r="Z160">
            <v>0</v>
          </cell>
          <cell r="AC160">
            <v>0</v>
          </cell>
          <cell r="AF160">
            <v>0</v>
          </cell>
          <cell r="AL160">
            <v>0</v>
          </cell>
          <cell r="AM160">
            <v>0</v>
          </cell>
        </row>
        <row r="161">
          <cell r="Z161">
            <v>48000</v>
          </cell>
          <cell r="AC161">
            <v>48000</v>
          </cell>
          <cell r="AF161">
            <v>48000</v>
          </cell>
          <cell r="AL161">
            <v>0</v>
          </cell>
          <cell r="AM161">
            <v>0</v>
          </cell>
        </row>
        <row r="162">
          <cell r="Z162">
            <v>60830</v>
          </cell>
          <cell r="AC162">
            <v>60830</v>
          </cell>
          <cell r="AF162">
            <v>40415</v>
          </cell>
          <cell r="AL162">
            <v>0</v>
          </cell>
          <cell r="AM162">
            <v>0</v>
          </cell>
        </row>
        <row r="163">
          <cell r="Z163">
            <v>0</v>
          </cell>
          <cell r="AC163">
            <v>983468</v>
          </cell>
          <cell r="AF163">
            <v>0</v>
          </cell>
          <cell r="AL163">
            <v>0</v>
          </cell>
          <cell r="AM163">
            <v>0</v>
          </cell>
        </row>
        <row r="164">
          <cell r="Z164">
            <v>0</v>
          </cell>
          <cell r="AC164">
            <v>0</v>
          </cell>
          <cell r="AF164">
            <v>0</v>
          </cell>
          <cell r="AL164">
            <v>0</v>
          </cell>
          <cell r="AM164">
            <v>0</v>
          </cell>
        </row>
        <row r="165">
          <cell r="Z165">
            <v>0</v>
          </cell>
          <cell r="AC165">
            <v>0</v>
          </cell>
          <cell r="AF165">
            <v>0</v>
          </cell>
          <cell r="AL165">
            <v>0</v>
          </cell>
          <cell r="AM165">
            <v>0</v>
          </cell>
        </row>
        <row r="166">
          <cell r="Z166">
            <v>0</v>
          </cell>
          <cell r="AC166">
            <v>0</v>
          </cell>
          <cell r="AF166">
            <v>0</v>
          </cell>
          <cell r="AL166">
            <v>0</v>
          </cell>
          <cell r="AM166">
            <v>0</v>
          </cell>
        </row>
        <row r="167">
          <cell r="Z167">
            <v>475553</v>
          </cell>
          <cell r="AC167">
            <v>475553</v>
          </cell>
          <cell r="AF167">
            <v>475553</v>
          </cell>
          <cell r="AL167">
            <v>0</v>
          </cell>
          <cell r="AM167">
            <v>0</v>
          </cell>
        </row>
        <row r="172">
          <cell r="Z172">
            <v>0</v>
          </cell>
          <cell r="AC172">
            <v>0</v>
          </cell>
          <cell r="AF172">
            <v>0</v>
          </cell>
          <cell r="AL172">
            <v>0</v>
          </cell>
          <cell r="AM172">
            <v>0</v>
          </cell>
        </row>
        <row r="173">
          <cell r="Z173">
            <v>110639</v>
          </cell>
          <cell r="AC173">
            <v>110639</v>
          </cell>
          <cell r="AF173">
            <v>110639</v>
          </cell>
          <cell r="AL173">
            <v>0</v>
          </cell>
          <cell r="AM173">
            <v>0</v>
          </cell>
        </row>
        <row r="176">
          <cell r="Z176">
            <v>0</v>
          </cell>
          <cell r="AC176">
            <v>0</v>
          </cell>
          <cell r="AF176">
            <v>0</v>
          </cell>
          <cell r="AL176">
            <v>0</v>
          </cell>
          <cell r="AM176">
            <v>0</v>
          </cell>
        </row>
        <row r="177">
          <cell r="Z177">
            <v>0</v>
          </cell>
          <cell r="AC177">
            <v>0</v>
          </cell>
          <cell r="AF177">
            <v>0</v>
          </cell>
          <cell r="AL177">
            <v>0</v>
          </cell>
          <cell r="AM177">
            <v>0</v>
          </cell>
        </row>
        <row r="178">
          <cell r="Z178">
            <v>0</v>
          </cell>
          <cell r="AC178">
            <v>0</v>
          </cell>
          <cell r="AF178">
            <v>0</v>
          </cell>
          <cell r="AL178">
            <v>0</v>
          </cell>
          <cell r="AM178">
            <v>0</v>
          </cell>
        </row>
        <row r="180">
          <cell r="Z180">
            <v>0</v>
          </cell>
          <cell r="AC180">
            <v>0</v>
          </cell>
          <cell r="AF180">
            <v>0</v>
          </cell>
          <cell r="AL180">
            <v>0</v>
          </cell>
          <cell r="AM180">
            <v>0</v>
          </cell>
        </row>
        <row r="181">
          <cell r="Z181">
            <v>0</v>
          </cell>
          <cell r="AC181">
            <v>0</v>
          </cell>
          <cell r="AF181">
            <v>0</v>
          </cell>
          <cell r="AL181">
            <v>0</v>
          </cell>
          <cell r="AM181">
            <v>0</v>
          </cell>
        </row>
        <row r="182">
          <cell r="Z182">
            <v>0</v>
          </cell>
          <cell r="AC182">
            <v>0</v>
          </cell>
          <cell r="AF182">
            <v>0</v>
          </cell>
          <cell r="AL182">
            <v>0</v>
          </cell>
          <cell r="AM182">
            <v>0</v>
          </cell>
        </row>
        <row r="185">
          <cell r="Z185">
            <v>0</v>
          </cell>
          <cell r="AC185">
            <v>0</v>
          </cell>
          <cell r="AF185">
            <v>0</v>
          </cell>
          <cell r="AL185">
            <v>0</v>
          </cell>
          <cell r="AM185">
            <v>0</v>
          </cell>
        </row>
        <row r="186">
          <cell r="AL186">
            <v>0</v>
          </cell>
          <cell r="AM186">
            <v>0</v>
          </cell>
        </row>
        <row r="187">
          <cell r="Z187">
            <v>0</v>
          </cell>
          <cell r="AC187">
            <v>0</v>
          </cell>
          <cell r="AF187">
            <v>0</v>
          </cell>
          <cell r="AL187">
            <v>0</v>
          </cell>
          <cell r="AM187">
            <v>0</v>
          </cell>
        </row>
        <row r="188">
          <cell r="Z188">
            <v>0</v>
          </cell>
          <cell r="AC188">
            <v>0</v>
          </cell>
          <cell r="AF188">
            <v>0</v>
          </cell>
          <cell r="AL188">
            <v>0</v>
          </cell>
          <cell r="AM188">
            <v>0</v>
          </cell>
        </row>
        <row r="189">
          <cell r="Z189">
            <v>0</v>
          </cell>
          <cell r="AC189">
            <v>0</v>
          </cell>
          <cell r="AF189">
            <v>0</v>
          </cell>
          <cell r="AL189">
            <v>0</v>
          </cell>
          <cell r="AM189">
            <v>0</v>
          </cell>
        </row>
        <row r="190">
          <cell r="Z190">
            <v>0</v>
          </cell>
          <cell r="AC190">
            <v>0</v>
          </cell>
          <cell r="AF190">
            <v>0</v>
          </cell>
          <cell r="AL190">
            <v>0</v>
          </cell>
          <cell r="AM190">
            <v>0</v>
          </cell>
        </row>
        <row r="195">
          <cell r="Z195">
            <v>6905457</v>
          </cell>
          <cell r="AC195">
            <v>6905457</v>
          </cell>
          <cell r="AF195">
            <v>11616193</v>
          </cell>
          <cell r="AL195">
            <v>0</v>
          </cell>
          <cell r="AM195">
            <v>0</v>
          </cell>
        </row>
        <row r="196">
          <cell r="Z196">
            <v>1814860</v>
          </cell>
          <cell r="AC196">
            <v>1814860</v>
          </cell>
          <cell r="AF196">
            <v>3608692</v>
          </cell>
          <cell r="AL196">
            <v>0</v>
          </cell>
          <cell r="AM196">
            <v>0</v>
          </cell>
        </row>
        <row r="197">
          <cell r="Z197">
            <v>254000</v>
          </cell>
          <cell r="AC197">
            <v>254000</v>
          </cell>
          <cell r="AF197">
            <v>165800</v>
          </cell>
          <cell r="AL197">
            <v>0</v>
          </cell>
          <cell r="AM197">
            <v>0</v>
          </cell>
        </row>
        <row r="198">
          <cell r="Z198">
            <v>772564</v>
          </cell>
          <cell r="AC198">
            <v>772564</v>
          </cell>
          <cell r="AF198">
            <v>50737</v>
          </cell>
          <cell r="AL198">
            <v>0</v>
          </cell>
          <cell r="AM198">
            <v>0</v>
          </cell>
        </row>
        <row r="199">
          <cell r="Z199">
            <v>0</v>
          </cell>
          <cell r="AC199">
            <v>0</v>
          </cell>
          <cell r="AF199">
            <v>0</v>
          </cell>
          <cell r="AL199">
            <v>0</v>
          </cell>
          <cell r="AM199">
            <v>0</v>
          </cell>
        </row>
        <row r="200">
          <cell r="Z200">
            <v>0</v>
          </cell>
          <cell r="AC200">
            <v>0</v>
          </cell>
          <cell r="AF200">
            <v>0</v>
          </cell>
          <cell r="AL200">
            <v>0</v>
          </cell>
          <cell r="AM200">
            <v>0</v>
          </cell>
        </row>
        <row r="201">
          <cell r="Z201">
            <v>0</v>
          </cell>
          <cell r="AC201">
            <v>0</v>
          </cell>
          <cell r="AF201">
            <v>0</v>
          </cell>
          <cell r="AL201">
            <v>0</v>
          </cell>
          <cell r="AM201">
            <v>0</v>
          </cell>
        </row>
        <row r="203">
          <cell r="Z203">
            <v>48000</v>
          </cell>
          <cell r="AC203">
            <v>604800</v>
          </cell>
          <cell r="AF203">
            <v>844800</v>
          </cell>
          <cell r="AL203">
            <v>0</v>
          </cell>
          <cell r="AM203">
            <v>0</v>
          </cell>
        </row>
        <row r="204">
          <cell r="Z204">
            <v>3165460</v>
          </cell>
          <cell r="AC204">
            <v>3165460</v>
          </cell>
          <cell r="AF204">
            <v>3165460</v>
          </cell>
          <cell r="AL204">
            <v>0</v>
          </cell>
          <cell r="AM204">
            <v>0</v>
          </cell>
        </row>
        <row r="211">
          <cell r="Z211">
            <v>0</v>
          </cell>
          <cell r="AC211">
            <v>0</v>
          </cell>
          <cell r="AF211">
            <v>0</v>
          </cell>
          <cell r="AL211">
            <v>0</v>
          </cell>
          <cell r="AM211">
            <v>0</v>
          </cell>
        </row>
        <row r="212">
          <cell r="Z212">
            <v>0</v>
          </cell>
          <cell r="AC212">
            <v>0</v>
          </cell>
          <cell r="AF212">
            <v>0</v>
          </cell>
          <cell r="AL212">
            <v>0</v>
          </cell>
          <cell r="AM212">
            <v>0</v>
          </cell>
        </row>
        <row r="213">
          <cell r="Z213">
            <v>0</v>
          </cell>
          <cell r="AC213">
            <v>0</v>
          </cell>
          <cell r="AF213">
            <v>0</v>
          </cell>
          <cell r="AL213">
            <v>0</v>
          </cell>
          <cell r="AM213">
            <v>0</v>
          </cell>
        </row>
        <row r="214">
          <cell r="Z214">
            <v>0</v>
          </cell>
          <cell r="AC214">
            <v>0</v>
          </cell>
          <cell r="AF214">
            <v>0</v>
          </cell>
          <cell r="AL214">
            <v>0</v>
          </cell>
          <cell r="AM214">
            <v>0</v>
          </cell>
        </row>
        <row r="216">
          <cell r="Z216">
            <v>0</v>
          </cell>
          <cell r="AC216">
            <v>0</v>
          </cell>
          <cell r="AF216">
            <v>0</v>
          </cell>
          <cell r="AL216">
            <v>0</v>
          </cell>
          <cell r="AM216">
            <v>0</v>
          </cell>
        </row>
        <row r="217">
          <cell r="Z217">
            <v>0</v>
          </cell>
          <cell r="AC217">
            <v>0</v>
          </cell>
          <cell r="AF217">
            <v>0</v>
          </cell>
          <cell r="AL217">
            <v>0</v>
          </cell>
          <cell r="AM217">
            <v>0</v>
          </cell>
        </row>
        <row r="222">
          <cell r="Z222">
            <v>0</v>
          </cell>
          <cell r="AC222">
            <v>891999</v>
          </cell>
          <cell r="AF222">
            <v>891999</v>
          </cell>
          <cell r="AL222">
            <v>0</v>
          </cell>
          <cell r="AM222">
            <v>0</v>
          </cell>
        </row>
        <row r="223">
          <cell r="Z223">
            <v>0</v>
          </cell>
          <cell r="AC223">
            <v>412302</v>
          </cell>
          <cell r="AF223">
            <v>412302</v>
          </cell>
          <cell r="AL223">
            <v>0</v>
          </cell>
          <cell r="AM223">
            <v>0</v>
          </cell>
        </row>
        <row r="224">
          <cell r="Z224">
            <v>0</v>
          </cell>
          <cell r="AC224">
            <v>0</v>
          </cell>
          <cell r="AF224">
            <v>0</v>
          </cell>
          <cell r="AL224">
            <v>0</v>
          </cell>
          <cell r="AM224">
            <v>0</v>
          </cell>
        </row>
        <row r="228">
          <cell r="Z228">
            <v>0</v>
          </cell>
          <cell r="AC228">
            <v>0</v>
          </cell>
          <cell r="AF228">
            <v>0</v>
          </cell>
          <cell r="AL228">
            <v>0</v>
          </cell>
          <cell r="AM228">
            <v>0</v>
          </cell>
        </row>
        <row r="235">
          <cell r="Z235">
            <v>0</v>
          </cell>
          <cell r="AC235">
            <v>0</v>
          </cell>
          <cell r="AF235">
            <v>0</v>
          </cell>
          <cell r="AL235">
            <v>0</v>
          </cell>
          <cell r="AM235">
            <v>0</v>
          </cell>
        </row>
        <row r="236">
          <cell r="Z236">
            <v>115000000</v>
          </cell>
          <cell r="AC236">
            <v>55000000</v>
          </cell>
          <cell r="AF236">
            <v>55000000</v>
          </cell>
          <cell r="AL236">
            <v>0</v>
          </cell>
          <cell r="AM236">
            <v>0</v>
          </cell>
        </row>
        <row r="237">
          <cell r="Z237">
            <v>0</v>
          </cell>
          <cell r="AC237">
            <v>0</v>
          </cell>
          <cell r="AF237">
            <v>0</v>
          </cell>
          <cell r="AL237">
            <v>0</v>
          </cell>
          <cell r="AM237">
            <v>0</v>
          </cell>
        </row>
        <row r="238">
          <cell r="Z238">
            <v>0</v>
          </cell>
          <cell r="AC238">
            <v>0</v>
          </cell>
          <cell r="AF238">
            <v>0</v>
          </cell>
          <cell r="AG238">
            <v>0</v>
          </cell>
          <cell r="AL238">
            <v>0</v>
          </cell>
          <cell r="AM238">
            <v>0</v>
          </cell>
        </row>
        <row r="239">
          <cell r="Z239">
            <v>4676824</v>
          </cell>
          <cell r="AC239">
            <v>4676824</v>
          </cell>
          <cell r="AF239">
            <v>4676824</v>
          </cell>
          <cell r="AL239">
            <v>0</v>
          </cell>
          <cell r="AM239">
            <v>0</v>
          </cell>
        </row>
        <row r="240">
          <cell r="Z240">
            <v>0</v>
          </cell>
          <cell r="AC240">
            <v>0</v>
          </cell>
          <cell r="AF240">
            <v>0</v>
          </cell>
          <cell r="AL240">
            <v>0</v>
          </cell>
          <cell r="AM240">
            <v>0</v>
          </cell>
        </row>
        <row r="243">
          <cell r="AL243">
            <v>0</v>
          </cell>
          <cell r="AM243">
            <v>0</v>
          </cell>
        </row>
        <row r="244">
          <cell r="Z244">
            <v>0</v>
          </cell>
          <cell r="AC244">
            <v>0</v>
          </cell>
          <cell r="AF244">
            <v>0</v>
          </cell>
          <cell r="AL244">
            <v>0</v>
          </cell>
          <cell r="AM244">
            <v>0</v>
          </cell>
        </row>
        <row r="245">
          <cell r="Z245">
            <v>0</v>
          </cell>
          <cell r="AC245">
            <v>0</v>
          </cell>
          <cell r="AF245">
            <v>0</v>
          </cell>
          <cell r="AL245">
            <v>0</v>
          </cell>
          <cell r="AM245">
            <v>0</v>
          </cell>
        </row>
        <row r="246">
          <cell r="Z246">
            <v>0</v>
          </cell>
          <cell r="AC246">
            <v>0</v>
          </cell>
          <cell r="AF246">
            <v>0</v>
          </cell>
          <cell r="AL246">
            <v>0</v>
          </cell>
          <cell r="AM246">
            <v>0</v>
          </cell>
        </row>
        <row r="247">
          <cell r="Z247">
            <v>0</v>
          </cell>
          <cell r="AC247">
            <v>0</v>
          </cell>
          <cell r="AF247">
            <v>0</v>
          </cell>
          <cell r="AL247">
            <v>0</v>
          </cell>
          <cell r="AM247">
            <v>0</v>
          </cell>
        </row>
        <row r="248">
          <cell r="Z248">
            <v>0</v>
          </cell>
          <cell r="AC248">
            <v>0</v>
          </cell>
          <cell r="AF248">
            <v>0</v>
          </cell>
          <cell r="AL248">
            <v>0</v>
          </cell>
          <cell r="AM248">
            <v>0</v>
          </cell>
        </row>
        <row r="249">
          <cell r="Z249">
            <v>0</v>
          </cell>
          <cell r="AC249">
            <v>0</v>
          </cell>
          <cell r="AF249">
            <v>0</v>
          </cell>
          <cell r="AL249">
            <v>0</v>
          </cell>
          <cell r="AM249">
            <v>0</v>
          </cell>
        </row>
        <row r="250">
          <cell r="Z250">
            <v>0</v>
          </cell>
          <cell r="AC250">
            <v>0</v>
          </cell>
          <cell r="AF250">
            <v>0</v>
          </cell>
          <cell r="AL250">
            <v>0</v>
          </cell>
          <cell r="AM250">
            <v>0</v>
          </cell>
        </row>
        <row r="251">
          <cell r="Z251">
            <v>0</v>
          </cell>
          <cell r="AC251">
            <v>0</v>
          </cell>
          <cell r="AF251">
            <v>0</v>
          </cell>
          <cell r="AL251">
            <v>0</v>
          </cell>
          <cell r="AM251">
            <v>0</v>
          </cell>
        </row>
        <row r="252">
          <cell r="Z252">
            <v>0</v>
          </cell>
          <cell r="AC252">
            <v>0</v>
          </cell>
          <cell r="AF252">
            <v>0</v>
          </cell>
          <cell r="AL252">
            <v>0</v>
          </cell>
          <cell r="AM252">
            <v>0</v>
          </cell>
        </row>
        <row r="253">
          <cell r="Z253">
            <v>0</v>
          </cell>
          <cell r="AC253">
            <v>0</v>
          </cell>
          <cell r="AF253">
            <v>0</v>
          </cell>
          <cell r="AL253">
            <v>0</v>
          </cell>
          <cell r="AM253">
            <v>0</v>
          </cell>
        </row>
        <row r="254">
          <cell r="Z254">
            <v>0</v>
          </cell>
          <cell r="AC254">
            <v>0</v>
          </cell>
          <cell r="AF254">
            <v>0</v>
          </cell>
          <cell r="AL254">
            <v>0</v>
          </cell>
          <cell r="AM254">
            <v>0</v>
          </cell>
        </row>
      </sheetData>
      <sheetData sheetId="3">
        <row r="8">
          <cell r="L8">
            <v>490305140</v>
          </cell>
        </row>
        <row r="12">
          <cell r="P12">
            <v>0</v>
          </cell>
          <cell r="Q12">
            <v>0</v>
          </cell>
        </row>
        <row r="13">
          <cell r="P13">
            <v>0</v>
          </cell>
          <cell r="Q13">
            <v>0</v>
          </cell>
        </row>
        <row r="15">
          <cell r="P15">
            <v>0</v>
          </cell>
          <cell r="Q15">
            <v>0</v>
          </cell>
        </row>
        <row r="17">
          <cell r="Z17">
            <v>11349299</v>
          </cell>
          <cell r="AC17">
            <v>11349299</v>
          </cell>
          <cell r="AF17">
            <v>11349299</v>
          </cell>
          <cell r="AL17">
            <v>0</v>
          </cell>
          <cell r="AM17">
            <v>0</v>
          </cell>
        </row>
        <row r="18">
          <cell r="Z18">
            <v>770267</v>
          </cell>
          <cell r="AC18">
            <v>770267</v>
          </cell>
          <cell r="AF18">
            <v>770267</v>
          </cell>
          <cell r="AL18">
            <v>0</v>
          </cell>
          <cell r="AM18">
            <v>0</v>
          </cell>
        </row>
        <row r="21">
          <cell r="Z21">
            <v>0</v>
          </cell>
          <cell r="AC21">
            <v>0</v>
          </cell>
          <cell r="AF21">
            <v>0</v>
          </cell>
          <cell r="AL21">
            <v>0</v>
          </cell>
          <cell r="AM21">
            <v>0</v>
          </cell>
        </row>
        <row r="22">
          <cell r="Z22">
            <v>0</v>
          </cell>
          <cell r="AC22">
            <v>0</v>
          </cell>
          <cell r="AF22">
            <v>0</v>
          </cell>
          <cell r="AL22">
            <v>0</v>
          </cell>
          <cell r="AM22">
            <v>0</v>
          </cell>
        </row>
        <row r="23">
          <cell r="H23">
            <v>29496520</v>
          </cell>
          <cell r="K23">
            <v>3938346</v>
          </cell>
          <cell r="Z23">
            <v>0</v>
          </cell>
          <cell r="AC23">
            <v>0</v>
          </cell>
          <cell r="AF23">
            <v>0</v>
          </cell>
          <cell r="AL23">
            <v>0</v>
          </cell>
          <cell r="AM23">
            <v>0</v>
          </cell>
        </row>
        <row r="24">
          <cell r="H24">
            <v>250280</v>
          </cell>
          <cell r="K24">
            <v>250280</v>
          </cell>
          <cell r="P24">
            <v>0</v>
          </cell>
          <cell r="Q24">
            <v>0</v>
          </cell>
          <cell r="Z24">
            <v>0</v>
          </cell>
          <cell r="AC24">
            <v>0</v>
          </cell>
          <cell r="AF24">
            <v>0</v>
          </cell>
          <cell r="AL24">
            <v>0</v>
          </cell>
          <cell r="AM24">
            <v>0</v>
          </cell>
        </row>
        <row r="25">
          <cell r="Z25">
            <v>0</v>
          </cell>
          <cell r="AC25">
            <v>0</v>
          </cell>
          <cell r="AF25">
            <v>0</v>
          </cell>
          <cell r="AL25">
            <v>0</v>
          </cell>
          <cell r="AM25">
            <v>0</v>
          </cell>
        </row>
        <row r="26">
          <cell r="H26">
            <v>76679094</v>
          </cell>
          <cell r="K26">
            <v>77541170</v>
          </cell>
          <cell r="P26">
            <v>0</v>
          </cell>
          <cell r="Q26">
            <v>0</v>
          </cell>
          <cell r="Z26">
            <v>0</v>
          </cell>
          <cell r="AC26">
            <v>0</v>
          </cell>
          <cell r="AF26">
            <v>0</v>
          </cell>
          <cell r="AL26">
            <v>0</v>
          </cell>
          <cell r="AM26">
            <v>0</v>
          </cell>
        </row>
        <row r="27">
          <cell r="H27">
            <v>0</v>
          </cell>
          <cell r="K27">
            <v>0</v>
          </cell>
          <cell r="P27">
            <v>0</v>
          </cell>
          <cell r="Q27">
            <v>0</v>
          </cell>
          <cell r="Z27">
            <v>0</v>
          </cell>
          <cell r="AC27">
            <v>0</v>
          </cell>
          <cell r="AF27">
            <v>0</v>
          </cell>
          <cell r="AL27">
            <v>0</v>
          </cell>
          <cell r="AM27">
            <v>0</v>
          </cell>
        </row>
        <row r="28">
          <cell r="Z28">
            <v>0</v>
          </cell>
          <cell r="AC28">
            <v>0</v>
          </cell>
          <cell r="AF28">
            <v>0</v>
          </cell>
          <cell r="AL28">
            <v>0</v>
          </cell>
          <cell r="AM28">
            <v>0</v>
          </cell>
        </row>
        <row r="29">
          <cell r="Z29">
            <v>1083694</v>
          </cell>
          <cell r="AC29">
            <v>1083694</v>
          </cell>
          <cell r="AF29">
            <v>1083694</v>
          </cell>
          <cell r="AL29">
            <v>0</v>
          </cell>
          <cell r="AM29">
            <v>0</v>
          </cell>
        </row>
        <row r="30">
          <cell r="H30">
            <v>0</v>
          </cell>
          <cell r="K30">
            <v>0</v>
          </cell>
          <cell r="P30">
            <v>0</v>
          </cell>
          <cell r="Q30">
            <v>0</v>
          </cell>
          <cell r="Z30">
            <v>0</v>
          </cell>
          <cell r="AC30">
            <v>0</v>
          </cell>
          <cell r="AF30">
            <v>0</v>
          </cell>
          <cell r="AL30">
            <v>0</v>
          </cell>
          <cell r="AM30">
            <v>0</v>
          </cell>
        </row>
        <row r="31">
          <cell r="H31">
            <v>0</v>
          </cell>
          <cell r="K31">
            <v>0</v>
          </cell>
          <cell r="P31">
            <v>0</v>
          </cell>
          <cell r="Q31">
            <v>0</v>
          </cell>
          <cell r="Z31">
            <v>0</v>
          </cell>
          <cell r="AC31">
            <v>0</v>
          </cell>
          <cell r="AF31">
            <v>0</v>
          </cell>
          <cell r="AL31">
            <v>0</v>
          </cell>
          <cell r="AM31">
            <v>0</v>
          </cell>
        </row>
        <row r="32">
          <cell r="Z32">
            <v>0</v>
          </cell>
          <cell r="AC32">
            <v>0</v>
          </cell>
          <cell r="AF32">
            <v>0</v>
          </cell>
          <cell r="AL32">
            <v>0</v>
          </cell>
          <cell r="AM32">
            <v>0</v>
          </cell>
        </row>
        <row r="33">
          <cell r="H33">
            <v>0</v>
          </cell>
          <cell r="K33">
            <v>0</v>
          </cell>
          <cell r="P33">
            <v>0</v>
          </cell>
          <cell r="Q33">
            <v>0</v>
          </cell>
          <cell r="Z33">
            <v>0</v>
          </cell>
          <cell r="AC33">
            <v>0</v>
          </cell>
          <cell r="AF33">
            <v>0</v>
          </cell>
          <cell r="AL33">
            <v>0</v>
          </cell>
          <cell r="AM33">
            <v>0</v>
          </cell>
        </row>
        <row r="34">
          <cell r="H34">
            <v>0</v>
          </cell>
          <cell r="K34">
            <v>0</v>
          </cell>
          <cell r="P34">
            <v>0</v>
          </cell>
          <cell r="Q34">
            <v>0</v>
          </cell>
        </row>
        <row r="36">
          <cell r="H36">
            <v>0</v>
          </cell>
          <cell r="K36">
            <v>0</v>
          </cell>
          <cell r="P36">
            <v>0</v>
          </cell>
          <cell r="Q36">
            <v>0</v>
          </cell>
          <cell r="Z36">
            <v>0</v>
          </cell>
          <cell r="AC36">
            <v>0</v>
          </cell>
          <cell r="AF36">
            <v>0</v>
          </cell>
          <cell r="AL36">
            <v>0</v>
          </cell>
          <cell r="AM36">
            <v>0</v>
          </cell>
        </row>
        <row r="37">
          <cell r="H37">
            <v>0</v>
          </cell>
          <cell r="K37">
            <v>0</v>
          </cell>
          <cell r="P37">
            <v>0</v>
          </cell>
          <cell r="Q37">
            <v>0</v>
          </cell>
          <cell r="Z37">
            <v>0</v>
          </cell>
          <cell r="AC37">
            <v>0</v>
          </cell>
          <cell r="AF37">
            <v>0</v>
          </cell>
          <cell r="AL37">
            <v>0</v>
          </cell>
          <cell r="AM37">
            <v>0</v>
          </cell>
        </row>
        <row r="38">
          <cell r="H38">
            <v>15656916</v>
          </cell>
          <cell r="K38">
            <v>15656916</v>
          </cell>
          <cell r="P38">
            <v>0</v>
          </cell>
          <cell r="Q38">
            <v>0</v>
          </cell>
          <cell r="Z38">
            <v>0</v>
          </cell>
          <cell r="AC38">
            <v>0</v>
          </cell>
          <cell r="AF38">
            <v>0</v>
          </cell>
          <cell r="AL38">
            <v>0</v>
          </cell>
          <cell r="AM38">
            <v>0</v>
          </cell>
        </row>
        <row r="39">
          <cell r="H39">
            <v>0</v>
          </cell>
          <cell r="K39">
            <v>0</v>
          </cell>
          <cell r="P39">
            <v>0</v>
          </cell>
          <cell r="Q39">
            <v>0</v>
          </cell>
          <cell r="Z39">
            <v>1030000</v>
          </cell>
          <cell r="AC39">
            <v>5561183</v>
          </cell>
          <cell r="AF39">
            <v>4531183</v>
          </cell>
          <cell r="AL39">
            <v>0</v>
          </cell>
          <cell r="AM39">
            <v>0</v>
          </cell>
        </row>
        <row r="40">
          <cell r="H40">
            <v>0</v>
          </cell>
          <cell r="K40">
            <v>0</v>
          </cell>
          <cell r="P40">
            <v>0</v>
          </cell>
          <cell r="Q40">
            <v>0</v>
          </cell>
          <cell r="Z40">
            <v>0</v>
          </cell>
          <cell r="AC40">
            <v>0</v>
          </cell>
          <cell r="AF40">
            <v>0</v>
          </cell>
          <cell r="AL40">
            <v>0</v>
          </cell>
          <cell r="AM40">
            <v>0</v>
          </cell>
        </row>
        <row r="41">
          <cell r="H41">
            <v>0</v>
          </cell>
          <cell r="K41">
            <v>0</v>
          </cell>
          <cell r="P41">
            <v>0</v>
          </cell>
          <cell r="Q41">
            <v>0</v>
          </cell>
          <cell r="Z41">
            <v>0</v>
          </cell>
          <cell r="AC41">
            <v>0</v>
          </cell>
          <cell r="AF41">
            <v>0</v>
          </cell>
          <cell r="AL41">
            <v>0</v>
          </cell>
          <cell r="AM41">
            <v>0</v>
          </cell>
        </row>
        <row r="43">
          <cell r="H43">
            <v>0</v>
          </cell>
          <cell r="K43">
            <v>0</v>
          </cell>
          <cell r="P43">
            <v>0</v>
          </cell>
          <cell r="Q43">
            <v>0</v>
          </cell>
        </row>
        <row r="44">
          <cell r="H44">
            <v>0</v>
          </cell>
          <cell r="K44">
            <v>0</v>
          </cell>
          <cell r="P44">
            <v>0</v>
          </cell>
          <cell r="Q44">
            <v>0</v>
          </cell>
        </row>
        <row r="45">
          <cell r="Z45">
            <v>1074400</v>
          </cell>
          <cell r="AC45">
            <v>1074400</v>
          </cell>
          <cell r="AF45">
            <v>1074400</v>
          </cell>
          <cell r="AL45">
            <v>0</v>
          </cell>
          <cell r="AM45">
            <v>0</v>
          </cell>
        </row>
        <row r="46">
          <cell r="H46">
            <v>0</v>
          </cell>
          <cell r="K46">
            <v>0</v>
          </cell>
          <cell r="P46">
            <v>0</v>
          </cell>
          <cell r="Q46">
            <v>0</v>
          </cell>
          <cell r="Z46">
            <v>1516900</v>
          </cell>
          <cell r="AC46">
            <v>1516900</v>
          </cell>
          <cell r="AF46">
            <v>1516900</v>
          </cell>
          <cell r="AL46">
            <v>0</v>
          </cell>
          <cell r="AM46">
            <v>0</v>
          </cell>
        </row>
        <row r="47">
          <cell r="H47">
            <v>0</v>
          </cell>
          <cell r="K47">
            <v>0</v>
          </cell>
          <cell r="P47">
            <v>0</v>
          </cell>
          <cell r="Q47">
            <v>0</v>
          </cell>
          <cell r="Z47">
            <v>0</v>
          </cell>
          <cell r="AC47">
            <v>0</v>
          </cell>
          <cell r="AF47">
            <v>0</v>
          </cell>
          <cell r="AL47">
            <v>0</v>
          </cell>
          <cell r="AM47">
            <v>0</v>
          </cell>
        </row>
        <row r="48">
          <cell r="Z48">
            <v>293900</v>
          </cell>
          <cell r="AC48">
            <v>293900</v>
          </cell>
          <cell r="AF48">
            <v>293900</v>
          </cell>
          <cell r="AL48">
            <v>0</v>
          </cell>
          <cell r="AM48">
            <v>0</v>
          </cell>
        </row>
        <row r="49">
          <cell r="H49">
            <v>0</v>
          </cell>
          <cell r="K49">
            <v>0</v>
          </cell>
          <cell r="P49">
            <v>0</v>
          </cell>
          <cell r="Q49">
            <v>0</v>
          </cell>
        </row>
        <row r="50">
          <cell r="H50">
            <v>0</v>
          </cell>
          <cell r="K50">
            <v>0</v>
          </cell>
          <cell r="P50">
            <v>0</v>
          </cell>
          <cell r="Q50">
            <v>0</v>
          </cell>
          <cell r="Z50">
            <v>0</v>
          </cell>
          <cell r="AC50">
            <v>0</v>
          </cell>
          <cell r="AF50">
            <v>0</v>
          </cell>
          <cell r="AL50">
            <v>0</v>
          </cell>
          <cell r="AM50">
            <v>0</v>
          </cell>
        </row>
        <row r="51">
          <cell r="Z51">
            <v>0</v>
          </cell>
          <cell r="AC51">
            <v>0</v>
          </cell>
          <cell r="AF51">
            <v>0</v>
          </cell>
          <cell r="AL51">
            <v>0</v>
          </cell>
          <cell r="AM51">
            <v>0</v>
          </cell>
        </row>
        <row r="52">
          <cell r="H52">
            <v>0</v>
          </cell>
          <cell r="K52">
            <v>0</v>
          </cell>
          <cell r="P52">
            <v>0</v>
          </cell>
          <cell r="Q52">
            <v>0</v>
          </cell>
          <cell r="Z52">
            <v>0</v>
          </cell>
          <cell r="AC52">
            <v>0</v>
          </cell>
          <cell r="AF52">
            <v>0</v>
          </cell>
          <cell r="AL52">
            <v>0</v>
          </cell>
          <cell r="AM52">
            <v>0</v>
          </cell>
        </row>
        <row r="53">
          <cell r="H53">
            <v>0</v>
          </cell>
          <cell r="K53">
            <v>0</v>
          </cell>
          <cell r="P53">
            <v>0</v>
          </cell>
          <cell r="Q53">
            <v>0</v>
          </cell>
          <cell r="Z53">
            <v>0</v>
          </cell>
          <cell r="AC53">
            <v>0</v>
          </cell>
          <cell r="AF53">
            <v>0</v>
          </cell>
          <cell r="AL53">
            <v>0</v>
          </cell>
          <cell r="AM53">
            <v>0</v>
          </cell>
        </row>
        <row r="54">
          <cell r="Z54">
            <v>484783</v>
          </cell>
          <cell r="AC54">
            <v>484783</v>
          </cell>
          <cell r="AF54">
            <v>539000</v>
          </cell>
          <cell r="AL54">
            <v>0</v>
          </cell>
          <cell r="AM54">
            <v>0</v>
          </cell>
        </row>
        <row r="55">
          <cell r="H55">
            <v>0</v>
          </cell>
          <cell r="K55">
            <v>0</v>
          </cell>
          <cell r="P55">
            <v>0</v>
          </cell>
          <cell r="Q55">
            <v>0</v>
          </cell>
          <cell r="Z55">
            <v>0</v>
          </cell>
          <cell r="AC55">
            <v>0</v>
          </cell>
          <cell r="AF55">
            <v>0</v>
          </cell>
          <cell r="AL55">
            <v>0</v>
          </cell>
          <cell r="AM55">
            <v>0</v>
          </cell>
        </row>
        <row r="56">
          <cell r="H56">
            <v>0</v>
          </cell>
          <cell r="K56">
            <v>0</v>
          </cell>
          <cell r="P56">
            <v>0</v>
          </cell>
          <cell r="Q56">
            <v>0</v>
          </cell>
        </row>
        <row r="58">
          <cell r="H58">
            <v>0</v>
          </cell>
          <cell r="K58">
            <v>0</v>
          </cell>
          <cell r="P58">
            <v>0</v>
          </cell>
          <cell r="Q58">
            <v>0</v>
          </cell>
        </row>
        <row r="59">
          <cell r="H59">
            <v>0</v>
          </cell>
          <cell r="K59">
            <v>0</v>
          </cell>
          <cell r="P59">
            <v>0</v>
          </cell>
          <cell r="Q59">
            <v>0</v>
          </cell>
          <cell r="Z59">
            <v>242391</v>
          </cell>
          <cell r="AC59">
            <v>242391</v>
          </cell>
          <cell r="AF59">
            <v>269500</v>
          </cell>
          <cell r="AL59">
            <v>0</v>
          </cell>
          <cell r="AM59">
            <v>0</v>
          </cell>
        </row>
        <row r="60">
          <cell r="Z60">
            <v>363587</v>
          </cell>
          <cell r="AC60">
            <v>363587</v>
          </cell>
          <cell r="AF60">
            <v>404250</v>
          </cell>
          <cell r="AL60">
            <v>0</v>
          </cell>
          <cell r="AM60">
            <v>0</v>
          </cell>
        </row>
        <row r="61">
          <cell r="H61">
            <v>1837978</v>
          </cell>
          <cell r="K61">
            <v>0</v>
          </cell>
          <cell r="P61">
            <v>0</v>
          </cell>
          <cell r="Q61">
            <v>0</v>
          </cell>
          <cell r="Z61">
            <v>0</v>
          </cell>
          <cell r="AC61">
            <v>0</v>
          </cell>
          <cell r="AF61">
            <v>0</v>
          </cell>
          <cell r="AL61">
            <v>0</v>
          </cell>
          <cell r="AM61">
            <v>0</v>
          </cell>
        </row>
        <row r="62">
          <cell r="H62">
            <v>0</v>
          </cell>
          <cell r="K62">
            <v>0</v>
          </cell>
          <cell r="P62">
            <v>0</v>
          </cell>
          <cell r="Q62">
            <v>0</v>
          </cell>
        </row>
        <row r="64">
          <cell r="H64">
            <v>1454426</v>
          </cell>
          <cell r="K64">
            <v>0</v>
          </cell>
          <cell r="P64">
            <v>0</v>
          </cell>
          <cell r="Q64">
            <v>0</v>
          </cell>
        </row>
        <row r="65">
          <cell r="H65">
            <v>0</v>
          </cell>
          <cell r="K65">
            <v>0</v>
          </cell>
          <cell r="P65">
            <v>0</v>
          </cell>
          <cell r="Q65">
            <v>0</v>
          </cell>
        </row>
        <row r="66">
          <cell r="Z66">
            <v>30109352</v>
          </cell>
          <cell r="AC66">
            <v>30109352</v>
          </cell>
          <cell r="AF66">
            <v>30109352</v>
          </cell>
          <cell r="AL66">
            <v>0</v>
          </cell>
          <cell r="AM66">
            <v>0</v>
          </cell>
        </row>
        <row r="67">
          <cell r="H67">
            <v>0</v>
          </cell>
          <cell r="K67">
            <v>0</v>
          </cell>
          <cell r="P67">
            <v>0</v>
          </cell>
          <cell r="Q67">
            <v>0</v>
          </cell>
          <cell r="Z67">
            <v>3758060</v>
          </cell>
          <cell r="AC67">
            <v>3758060</v>
          </cell>
          <cell r="AF67">
            <v>3758060</v>
          </cell>
          <cell r="AL67">
            <v>0</v>
          </cell>
          <cell r="AM67">
            <v>0</v>
          </cell>
        </row>
        <row r="68">
          <cell r="H68">
            <v>0</v>
          </cell>
          <cell r="K68">
            <v>0</v>
          </cell>
          <cell r="P68">
            <v>0</v>
          </cell>
          <cell r="Q68">
            <v>0</v>
          </cell>
        </row>
        <row r="70">
          <cell r="H70">
            <v>3783988</v>
          </cell>
          <cell r="K70">
            <v>1565610</v>
          </cell>
          <cell r="P70">
            <v>0</v>
          </cell>
          <cell r="Q70">
            <v>0</v>
          </cell>
          <cell r="Z70">
            <v>0</v>
          </cell>
          <cell r="AC70">
            <v>0</v>
          </cell>
          <cell r="AF70">
            <v>0</v>
          </cell>
          <cell r="AL70">
            <v>0</v>
          </cell>
          <cell r="AM70">
            <v>0</v>
          </cell>
        </row>
        <row r="71">
          <cell r="H71">
            <v>3178212</v>
          </cell>
          <cell r="K71">
            <v>3178212</v>
          </cell>
          <cell r="P71">
            <v>0</v>
          </cell>
          <cell r="Q71">
            <v>0</v>
          </cell>
          <cell r="Z71">
            <v>0</v>
          </cell>
          <cell r="AC71">
            <v>0</v>
          </cell>
          <cell r="AF71">
            <v>0</v>
          </cell>
          <cell r="AL71">
            <v>0</v>
          </cell>
          <cell r="AM71">
            <v>0</v>
          </cell>
        </row>
        <row r="72">
          <cell r="Z72">
            <v>546203</v>
          </cell>
          <cell r="AC72">
            <v>546203</v>
          </cell>
          <cell r="AF72">
            <v>546203</v>
          </cell>
          <cell r="AL72">
            <v>0</v>
          </cell>
          <cell r="AM72">
            <v>0</v>
          </cell>
        </row>
        <row r="73">
          <cell r="H73">
            <v>145012</v>
          </cell>
          <cell r="K73">
            <v>0</v>
          </cell>
          <cell r="P73">
            <v>0</v>
          </cell>
          <cell r="Q73">
            <v>0</v>
          </cell>
          <cell r="Z73">
            <v>0</v>
          </cell>
          <cell r="AC73">
            <v>0</v>
          </cell>
          <cell r="AF73">
            <v>0</v>
          </cell>
          <cell r="AL73">
            <v>0</v>
          </cell>
          <cell r="AM73">
            <v>0</v>
          </cell>
        </row>
        <row r="74">
          <cell r="H74">
            <v>0</v>
          </cell>
          <cell r="K74">
            <v>0</v>
          </cell>
          <cell r="P74">
            <v>0</v>
          </cell>
          <cell r="Q74">
            <v>0</v>
          </cell>
          <cell r="Z74">
            <v>0</v>
          </cell>
          <cell r="AC74">
            <v>0</v>
          </cell>
          <cell r="AF74">
            <v>0</v>
          </cell>
          <cell r="AL74">
            <v>0</v>
          </cell>
          <cell r="AM74">
            <v>0</v>
          </cell>
        </row>
        <row r="75">
          <cell r="Z75">
            <v>0</v>
          </cell>
          <cell r="AC75">
            <v>0</v>
          </cell>
          <cell r="AF75">
            <v>0</v>
          </cell>
          <cell r="AL75">
            <v>0</v>
          </cell>
          <cell r="AM75">
            <v>0</v>
          </cell>
        </row>
        <row r="76">
          <cell r="H76">
            <v>127500</v>
          </cell>
          <cell r="K76">
            <v>127500</v>
          </cell>
          <cell r="P76">
            <v>0</v>
          </cell>
          <cell r="Q76">
            <v>0</v>
          </cell>
          <cell r="Z76">
            <v>0</v>
          </cell>
          <cell r="AC76">
            <v>0</v>
          </cell>
          <cell r="AF76">
            <v>0</v>
          </cell>
          <cell r="AL76">
            <v>0</v>
          </cell>
          <cell r="AM76">
            <v>0</v>
          </cell>
        </row>
        <row r="77">
          <cell r="H77">
            <v>0</v>
          </cell>
          <cell r="K77">
            <v>0</v>
          </cell>
          <cell r="P77">
            <v>0</v>
          </cell>
          <cell r="Q77">
            <v>0</v>
          </cell>
          <cell r="Z77">
            <v>0</v>
          </cell>
          <cell r="AC77">
            <v>0</v>
          </cell>
          <cell r="AF77">
            <v>0</v>
          </cell>
          <cell r="AL77">
            <v>0</v>
          </cell>
          <cell r="AM77">
            <v>0</v>
          </cell>
        </row>
        <row r="78">
          <cell r="Z78">
            <v>0</v>
          </cell>
          <cell r="AC78">
            <v>0</v>
          </cell>
          <cell r="AF78">
            <v>0</v>
          </cell>
          <cell r="AL78">
            <v>0</v>
          </cell>
          <cell r="AM78">
            <v>0</v>
          </cell>
        </row>
        <row r="79">
          <cell r="H79">
            <v>1273107</v>
          </cell>
          <cell r="K79">
            <v>1273107</v>
          </cell>
          <cell r="P79">
            <v>0</v>
          </cell>
          <cell r="Q79">
            <v>0</v>
          </cell>
          <cell r="Z79">
            <v>0</v>
          </cell>
          <cell r="AC79">
            <v>0</v>
          </cell>
          <cell r="AF79">
            <v>0</v>
          </cell>
          <cell r="AL79">
            <v>0</v>
          </cell>
          <cell r="AM79">
            <v>0</v>
          </cell>
        </row>
        <row r="80">
          <cell r="H80">
            <v>0</v>
          </cell>
          <cell r="K80">
            <v>0</v>
          </cell>
          <cell r="P80">
            <v>0</v>
          </cell>
          <cell r="Q80">
            <v>0</v>
          </cell>
          <cell r="Z80">
            <v>0</v>
          </cell>
          <cell r="AC80">
            <v>0</v>
          </cell>
          <cell r="AF80">
            <v>0</v>
          </cell>
          <cell r="AL80">
            <v>0</v>
          </cell>
          <cell r="AM80">
            <v>0</v>
          </cell>
        </row>
        <row r="81">
          <cell r="Z81">
            <v>4116645</v>
          </cell>
          <cell r="AC81">
            <v>4116645</v>
          </cell>
          <cell r="AF81">
            <v>4116645</v>
          </cell>
          <cell r="AL81">
            <v>0</v>
          </cell>
          <cell r="AM81">
            <v>0</v>
          </cell>
        </row>
        <row r="82">
          <cell r="H82">
            <v>0</v>
          </cell>
          <cell r="K82">
            <v>0</v>
          </cell>
          <cell r="P82">
            <v>0</v>
          </cell>
          <cell r="Q82">
            <v>0</v>
          </cell>
        </row>
        <row r="83">
          <cell r="H83">
            <v>0</v>
          </cell>
          <cell r="K83">
            <v>0</v>
          </cell>
          <cell r="P83">
            <v>0</v>
          </cell>
          <cell r="Q83">
            <v>0</v>
          </cell>
        </row>
        <row r="84">
          <cell r="Z84">
            <v>1111100</v>
          </cell>
          <cell r="AC84">
            <v>1486100</v>
          </cell>
          <cell r="AF84">
            <v>1486100</v>
          </cell>
          <cell r="AL84">
            <v>0</v>
          </cell>
          <cell r="AM84">
            <v>0</v>
          </cell>
        </row>
        <row r="85">
          <cell r="Z85">
            <v>0</v>
          </cell>
          <cell r="AC85">
            <v>0</v>
          </cell>
          <cell r="AF85">
            <v>0</v>
          </cell>
          <cell r="AL85">
            <v>0</v>
          </cell>
          <cell r="AM85">
            <v>0</v>
          </cell>
        </row>
        <row r="86">
          <cell r="H86">
            <v>0</v>
          </cell>
          <cell r="K86">
            <v>0</v>
          </cell>
          <cell r="P86">
            <v>0</v>
          </cell>
          <cell r="Q86">
            <v>0</v>
          </cell>
          <cell r="Z86">
            <v>0</v>
          </cell>
          <cell r="AC86">
            <v>0</v>
          </cell>
          <cell r="AF86">
            <v>0</v>
          </cell>
          <cell r="AL86">
            <v>0</v>
          </cell>
          <cell r="AM86">
            <v>0</v>
          </cell>
        </row>
        <row r="87">
          <cell r="H87">
            <v>1583150</v>
          </cell>
          <cell r="K87">
            <v>1583150</v>
          </cell>
          <cell r="Z87">
            <v>0</v>
          </cell>
          <cell r="AC87">
            <v>0</v>
          </cell>
          <cell r="AF87">
            <v>0</v>
          </cell>
          <cell r="AL87">
            <v>0</v>
          </cell>
          <cell r="AM87">
            <v>0</v>
          </cell>
        </row>
        <row r="88">
          <cell r="H88">
            <v>0</v>
          </cell>
          <cell r="K88">
            <v>0</v>
          </cell>
          <cell r="P88">
            <v>0</v>
          </cell>
          <cell r="Q88">
            <v>0</v>
          </cell>
          <cell r="Z88">
            <v>0</v>
          </cell>
          <cell r="AC88">
            <v>0</v>
          </cell>
          <cell r="AF88">
            <v>0</v>
          </cell>
          <cell r="AL88">
            <v>0</v>
          </cell>
          <cell r="AM88">
            <v>0</v>
          </cell>
        </row>
        <row r="89">
          <cell r="H89">
            <v>0</v>
          </cell>
          <cell r="K89">
            <v>0</v>
          </cell>
          <cell r="P89">
            <v>0</v>
          </cell>
          <cell r="Q89">
            <v>0</v>
          </cell>
        </row>
        <row r="90">
          <cell r="H90">
            <v>0</v>
          </cell>
          <cell r="K90">
            <v>0</v>
          </cell>
          <cell r="P90">
            <v>0</v>
          </cell>
          <cell r="Q90">
            <v>0</v>
          </cell>
        </row>
        <row r="91">
          <cell r="H91">
            <v>0</v>
          </cell>
          <cell r="K91">
            <v>0</v>
          </cell>
          <cell r="P91">
            <v>0</v>
          </cell>
          <cell r="Q91">
            <v>0</v>
          </cell>
        </row>
        <row r="92">
          <cell r="H92">
            <v>0</v>
          </cell>
          <cell r="K92">
            <v>0</v>
          </cell>
          <cell r="P92">
            <v>0</v>
          </cell>
          <cell r="Q92">
            <v>0</v>
          </cell>
          <cell r="Z92">
            <v>2829500</v>
          </cell>
          <cell r="AC92">
            <v>2829500</v>
          </cell>
          <cell r="AF92">
            <v>3762700</v>
          </cell>
          <cell r="AL92">
            <v>0</v>
          </cell>
          <cell r="AM92">
            <v>0</v>
          </cell>
        </row>
        <row r="93">
          <cell r="K93">
            <v>4964230</v>
          </cell>
          <cell r="Z93">
            <v>3994588</v>
          </cell>
          <cell r="AC93">
            <v>3994588</v>
          </cell>
          <cell r="AF93">
            <v>4138013</v>
          </cell>
          <cell r="AL93">
            <v>0</v>
          </cell>
          <cell r="AM93">
            <v>0</v>
          </cell>
        </row>
        <row r="94">
          <cell r="H94">
            <v>556852</v>
          </cell>
          <cell r="K94">
            <v>556852</v>
          </cell>
          <cell r="P94">
            <v>0</v>
          </cell>
          <cell r="Q94">
            <v>0</v>
          </cell>
          <cell r="Z94">
            <v>0</v>
          </cell>
          <cell r="AC94">
            <v>0</v>
          </cell>
          <cell r="AF94">
            <v>0</v>
          </cell>
          <cell r="AL94">
            <v>0</v>
          </cell>
          <cell r="AM94">
            <v>0</v>
          </cell>
        </row>
        <row r="95">
          <cell r="H95">
            <v>3782801</v>
          </cell>
          <cell r="K95">
            <v>3782801</v>
          </cell>
          <cell r="P95">
            <v>0</v>
          </cell>
          <cell r="Q95">
            <v>0</v>
          </cell>
          <cell r="Z95">
            <v>802700</v>
          </cell>
          <cell r="AC95">
            <v>802700</v>
          </cell>
          <cell r="AF95">
            <v>802700</v>
          </cell>
          <cell r="AL95">
            <v>0</v>
          </cell>
          <cell r="AM95">
            <v>0</v>
          </cell>
        </row>
        <row r="96">
          <cell r="H96">
            <v>624577</v>
          </cell>
          <cell r="K96">
            <v>624577</v>
          </cell>
          <cell r="P96">
            <v>0</v>
          </cell>
          <cell r="Q96">
            <v>0</v>
          </cell>
        </row>
        <row r="97">
          <cell r="H97">
            <v>0</v>
          </cell>
          <cell r="K97">
            <v>0</v>
          </cell>
          <cell r="P97">
            <v>0</v>
          </cell>
          <cell r="Q97">
            <v>0</v>
          </cell>
          <cell r="Z97">
            <v>0</v>
          </cell>
          <cell r="AC97">
            <v>0</v>
          </cell>
          <cell r="AF97">
            <v>0</v>
          </cell>
          <cell r="AL97">
            <v>0</v>
          </cell>
          <cell r="AM97">
            <v>0</v>
          </cell>
        </row>
        <row r="98">
          <cell r="Z98">
            <v>0</v>
          </cell>
          <cell r="AC98">
            <v>0</v>
          </cell>
          <cell r="AF98">
            <v>0</v>
          </cell>
          <cell r="AL98">
            <v>0</v>
          </cell>
          <cell r="AM98">
            <v>0</v>
          </cell>
        </row>
        <row r="99">
          <cell r="Z99">
            <v>0</v>
          </cell>
          <cell r="AC99">
            <v>0</v>
          </cell>
          <cell r="AF99">
            <v>0</v>
          </cell>
          <cell r="AL99">
            <v>0</v>
          </cell>
          <cell r="AM99">
            <v>0</v>
          </cell>
        </row>
        <row r="100">
          <cell r="H100">
            <v>0</v>
          </cell>
          <cell r="K100">
            <v>0</v>
          </cell>
          <cell r="P100">
            <v>0</v>
          </cell>
          <cell r="Q100">
            <v>0</v>
          </cell>
          <cell r="Z100">
            <v>0</v>
          </cell>
          <cell r="AC100">
            <v>0</v>
          </cell>
          <cell r="AF100">
            <v>0</v>
          </cell>
          <cell r="AL100">
            <v>0</v>
          </cell>
          <cell r="AM100">
            <v>0</v>
          </cell>
        </row>
        <row r="101">
          <cell r="H101">
            <v>0</v>
          </cell>
          <cell r="K101">
            <v>0</v>
          </cell>
          <cell r="P101">
            <v>0</v>
          </cell>
          <cell r="Q101">
            <v>0</v>
          </cell>
          <cell r="Z101">
            <v>1377361</v>
          </cell>
          <cell r="AC101">
            <v>1377361</v>
          </cell>
          <cell r="AF101">
            <v>1341020</v>
          </cell>
          <cell r="AL101">
            <v>0</v>
          </cell>
          <cell r="AM101">
            <v>0</v>
          </cell>
        </row>
        <row r="102">
          <cell r="H102">
            <v>0</v>
          </cell>
          <cell r="K102">
            <v>0</v>
          </cell>
          <cell r="P102">
            <v>0</v>
          </cell>
          <cell r="Q102">
            <v>0</v>
          </cell>
          <cell r="Z102">
            <v>0</v>
          </cell>
          <cell r="AC102">
            <v>0</v>
          </cell>
          <cell r="AF102">
            <v>0</v>
          </cell>
          <cell r="AL102">
            <v>0</v>
          </cell>
          <cell r="AM102">
            <v>0</v>
          </cell>
        </row>
        <row r="103">
          <cell r="H103">
            <v>0</v>
          </cell>
          <cell r="K103">
            <v>0</v>
          </cell>
          <cell r="P103">
            <v>0</v>
          </cell>
          <cell r="Q103">
            <v>0</v>
          </cell>
        </row>
        <row r="104">
          <cell r="H104">
            <v>0</v>
          </cell>
          <cell r="K104">
            <v>0</v>
          </cell>
          <cell r="P104">
            <v>0</v>
          </cell>
          <cell r="Q104">
            <v>0</v>
          </cell>
        </row>
        <row r="105">
          <cell r="H105">
            <v>0</v>
          </cell>
          <cell r="K105">
            <v>0</v>
          </cell>
          <cell r="P105">
            <v>0</v>
          </cell>
          <cell r="Q105">
            <v>0</v>
          </cell>
        </row>
        <row r="106">
          <cell r="H106">
            <v>0</v>
          </cell>
          <cell r="K106">
            <v>0</v>
          </cell>
          <cell r="P106">
            <v>0</v>
          </cell>
          <cell r="Q106">
            <v>0</v>
          </cell>
          <cell r="Z106">
            <v>688681</v>
          </cell>
          <cell r="AC106">
            <v>688681</v>
          </cell>
          <cell r="AF106">
            <v>670510</v>
          </cell>
          <cell r="AL106">
            <v>0</v>
          </cell>
          <cell r="AM106">
            <v>0</v>
          </cell>
        </row>
        <row r="107">
          <cell r="Z107">
            <v>1033021</v>
          </cell>
          <cell r="AC107">
            <v>1033021</v>
          </cell>
          <cell r="AF107">
            <v>1005765</v>
          </cell>
          <cell r="AL107">
            <v>0</v>
          </cell>
          <cell r="AM107">
            <v>0</v>
          </cell>
        </row>
        <row r="108">
          <cell r="Z108">
            <v>0</v>
          </cell>
          <cell r="AC108">
            <v>0</v>
          </cell>
          <cell r="AF108">
            <v>0</v>
          </cell>
          <cell r="AL108">
            <v>0</v>
          </cell>
          <cell r="AM108">
            <v>0</v>
          </cell>
        </row>
        <row r="109">
          <cell r="H109">
            <v>0</v>
          </cell>
          <cell r="K109">
            <v>0</v>
          </cell>
          <cell r="P109">
            <v>0</v>
          </cell>
          <cell r="Q109">
            <v>0</v>
          </cell>
        </row>
        <row r="110">
          <cell r="H110">
            <v>0</v>
          </cell>
          <cell r="K110">
            <v>0</v>
          </cell>
          <cell r="P110">
            <v>0</v>
          </cell>
          <cell r="Q110">
            <v>0</v>
          </cell>
        </row>
        <row r="111">
          <cell r="H111">
            <v>0</v>
          </cell>
          <cell r="K111">
            <v>0</v>
          </cell>
          <cell r="P111">
            <v>0</v>
          </cell>
          <cell r="Q111">
            <v>0</v>
          </cell>
        </row>
        <row r="112">
          <cell r="H112">
            <v>0</v>
          </cell>
          <cell r="K112">
            <v>0</v>
          </cell>
          <cell r="P112">
            <v>0</v>
          </cell>
          <cell r="Q112">
            <v>0</v>
          </cell>
        </row>
        <row r="113">
          <cell r="H113">
            <v>33702</v>
          </cell>
          <cell r="K113">
            <v>33702</v>
          </cell>
          <cell r="P113">
            <v>0</v>
          </cell>
          <cell r="Q113">
            <v>0</v>
          </cell>
        </row>
        <row r="114">
          <cell r="H114">
            <v>0</v>
          </cell>
          <cell r="K114">
            <v>0</v>
          </cell>
          <cell r="P114">
            <v>0</v>
          </cell>
          <cell r="Q114">
            <v>0</v>
          </cell>
        </row>
        <row r="115">
          <cell r="H115">
            <v>0</v>
          </cell>
          <cell r="K115">
            <v>0</v>
          </cell>
          <cell r="P115">
            <v>0</v>
          </cell>
          <cell r="Q115">
            <v>0</v>
          </cell>
          <cell r="Z115">
            <v>0</v>
          </cell>
          <cell r="AC115">
            <v>0</v>
          </cell>
          <cell r="AF115">
            <v>0</v>
          </cell>
          <cell r="AL115">
            <v>0</v>
          </cell>
          <cell r="AM115">
            <v>0</v>
          </cell>
        </row>
        <row r="116">
          <cell r="H116">
            <v>0</v>
          </cell>
          <cell r="K116">
            <v>0</v>
          </cell>
          <cell r="P116">
            <v>0</v>
          </cell>
          <cell r="Q116">
            <v>0</v>
          </cell>
          <cell r="Z116">
            <v>1388858</v>
          </cell>
          <cell r="AC116">
            <v>1388658</v>
          </cell>
          <cell r="AF116">
            <v>534830</v>
          </cell>
          <cell r="AL116">
            <v>0</v>
          </cell>
          <cell r="AM116">
            <v>0</v>
          </cell>
        </row>
        <row r="117">
          <cell r="H117">
            <v>0</v>
          </cell>
          <cell r="K117">
            <v>0</v>
          </cell>
          <cell r="P117">
            <v>0</v>
          </cell>
          <cell r="Q117">
            <v>0</v>
          </cell>
          <cell r="Z117">
            <v>0</v>
          </cell>
          <cell r="AC117">
            <v>116400</v>
          </cell>
          <cell r="AF117">
            <v>0</v>
          </cell>
          <cell r="AL117">
            <v>0</v>
          </cell>
          <cell r="AM117">
            <v>0</v>
          </cell>
        </row>
        <row r="119">
          <cell r="Z119">
            <v>0</v>
          </cell>
          <cell r="AC119">
            <v>0</v>
          </cell>
          <cell r="AF119">
            <v>0</v>
          </cell>
          <cell r="AL119">
            <v>0</v>
          </cell>
          <cell r="AM119">
            <v>0</v>
          </cell>
        </row>
        <row r="120">
          <cell r="Z120">
            <v>0</v>
          </cell>
          <cell r="AC120">
            <v>0</v>
          </cell>
          <cell r="AF120">
            <v>0</v>
          </cell>
          <cell r="AL120">
            <v>0</v>
          </cell>
          <cell r="AM120">
            <v>0</v>
          </cell>
        </row>
        <row r="121">
          <cell r="Z121">
            <v>0</v>
          </cell>
          <cell r="AC121">
            <v>0</v>
          </cell>
          <cell r="AF121">
            <v>0</v>
          </cell>
          <cell r="AL121">
            <v>0</v>
          </cell>
          <cell r="AM121">
            <v>0</v>
          </cell>
        </row>
        <row r="124">
          <cell r="Z124">
            <v>0</v>
          </cell>
          <cell r="AC124">
            <v>0</v>
          </cell>
          <cell r="AF124">
            <v>0</v>
          </cell>
          <cell r="AL124">
            <v>0</v>
          </cell>
          <cell r="AM124">
            <v>0</v>
          </cell>
        </row>
        <row r="125">
          <cell r="Z125">
            <v>0</v>
          </cell>
          <cell r="AC125">
            <v>0</v>
          </cell>
          <cell r="AF125">
            <v>0</v>
          </cell>
          <cell r="AL125">
            <v>0</v>
          </cell>
          <cell r="AM125">
            <v>0</v>
          </cell>
        </row>
        <row r="126">
          <cell r="Z126">
            <v>4197237</v>
          </cell>
          <cell r="AC126">
            <v>4197237</v>
          </cell>
          <cell r="AF126">
            <v>4136128</v>
          </cell>
          <cell r="AL126">
            <v>0</v>
          </cell>
          <cell r="AM126">
            <v>0</v>
          </cell>
        </row>
        <row r="127">
          <cell r="Z127">
            <v>60000</v>
          </cell>
          <cell r="AC127">
            <v>60000</v>
          </cell>
          <cell r="AF127">
            <v>60000</v>
          </cell>
          <cell r="AL127">
            <v>0</v>
          </cell>
          <cell r="AM127">
            <v>0</v>
          </cell>
        </row>
        <row r="128">
          <cell r="Z128">
            <v>0</v>
          </cell>
          <cell r="AC128">
            <v>0</v>
          </cell>
          <cell r="AF128">
            <v>0</v>
          </cell>
          <cell r="AL128">
            <v>0</v>
          </cell>
          <cell r="AM128">
            <v>0</v>
          </cell>
        </row>
        <row r="129">
          <cell r="Z129">
            <v>0</v>
          </cell>
          <cell r="AC129">
            <v>330480</v>
          </cell>
          <cell r="AF129">
            <v>0</v>
          </cell>
          <cell r="AL129">
            <v>0</v>
          </cell>
          <cell r="AM129">
            <v>0</v>
          </cell>
        </row>
        <row r="130">
          <cell r="Z130">
            <v>0</v>
          </cell>
          <cell r="AC130">
            <v>0</v>
          </cell>
          <cell r="AF130">
            <v>0</v>
          </cell>
          <cell r="AL130">
            <v>0</v>
          </cell>
          <cell r="AM130">
            <v>0</v>
          </cell>
        </row>
        <row r="131">
          <cell r="Z131">
            <v>3248400</v>
          </cell>
          <cell r="AC131">
            <v>3248400</v>
          </cell>
          <cell r="AF131">
            <v>3248400</v>
          </cell>
          <cell r="AL131">
            <v>0</v>
          </cell>
          <cell r="AM131">
            <v>0</v>
          </cell>
        </row>
        <row r="132">
          <cell r="Z132">
            <v>0</v>
          </cell>
          <cell r="AC132">
            <v>0</v>
          </cell>
          <cell r="AF132">
            <v>0</v>
          </cell>
          <cell r="AL132">
            <v>0</v>
          </cell>
          <cell r="AM132">
            <v>0</v>
          </cell>
        </row>
        <row r="133">
          <cell r="Z133">
            <v>4821114</v>
          </cell>
          <cell r="AC133">
            <v>5344914</v>
          </cell>
          <cell r="AF133">
            <v>3881456</v>
          </cell>
          <cell r="AL133">
            <v>0</v>
          </cell>
          <cell r="AM133">
            <v>0</v>
          </cell>
        </row>
        <row r="134">
          <cell r="Z134">
            <v>0</v>
          </cell>
          <cell r="AC134">
            <v>0</v>
          </cell>
          <cell r="AF134">
            <v>0</v>
          </cell>
          <cell r="AL134">
            <v>0</v>
          </cell>
          <cell r="AM134">
            <v>0</v>
          </cell>
        </row>
        <row r="135">
          <cell r="Z135">
            <v>0</v>
          </cell>
          <cell r="AC135">
            <v>0</v>
          </cell>
          <cell r="AF135">
            <v>0</v>
          </cell>
          <cell r="AL135">
            <v>0</v>
          </cell>
          <cell r="AM135">
            <v>0</v>
          </cell>
        </row>
        <row r="136">
          <cell r="Z136">
            <v>0</v>
          </cell>
          <cell r="AC136">
            <v>0</v>
          </cell>
          <cell r="AF136">
            <v>0</v>
          </cell>
          <cell r="AL136">
            <v>0</v>
          </cell>
          <cell r="AM136">
            <v>0</v>
          </cell>
        </row>
        <row r="137">
          <cell r="Z137">
            <v>0</v>
          </cell>
          <cell r="AC137">
            <v>0</v>
          </cell>
          <cell r="AF137">
            <v>0</v>
          </cell>
          <cell r="AL137">
            <v>0</v>
          </cell>
          <cell r="AM137">
            <v>0</v>
          </cell>
        </row>
        <row r="138">
          <cell r="Z138">
            <v>0</v>
          </cell>
          <cell r="AC138">
            <v>0</v>
          </cell>
          <cell r="AF138">
            <v>0</v>
          </cell>
          <cell r="AL138">
            <v>0</v>
          </cell>
          <cell r="AM138">
            <v>0</v>
          </cell>
        </row>
        <row r="139">
          <cell r="Z139">
            <v>0</v>
          </cell>
          <cell r="AC139">
            <v>0</v>
          </cell>
          <cell r="AF139">
            <v>0</v>
          </cell>
          <cell r="AL139">
            <v>0</v>
          </cell>
          <cell r="AM139">
            <v>0</v>
          </cell>
        </row>
        <row r="142">
          <cell r="Z142">
            <v>40900</v>
          </cell>
          <cell r="AC142">
            <v>40900</v>
          </cell>
          <cell r="AF142">
            <v>40900</v>
          </cell>
          <cell r="AL142">
            <v>0</v>
          </cell>
          <cell r="AM142">
            <v>0</v>
          </cell>
        </row>
        <row r="143">
          <cell r="Z143">
            <v>0</v>
          </cell>
          <cell r="AC143">
            <v>0</v>
          </cell>
          <cell r="AF143">
            <v>0</v>
          </cell>
          <cell r="AL143">
            <v>0</v>
          </cell>
          <cell r="AM143">
            <v>0</v>
          </cell>
        </row>
        <row r="148">
          <cell r="Z148">
            <v>731600</v>
          </cell>
          <cell r="AC148">
            <v>2772715</v>
          </cell>
          <cell r="AF148">
            <v>1274617</v>
          </cell>
          <cell r="AL148">
            <v>0</v>
          </cell>
          <cell r="AM148">
            <v>0</v>
          </cell>
        </row>
        <row r="150">
          <cell r="Z150">
            <v>0</v>
          </cell>
          <cell r="AC150">
            <v>0</v>
          </cell>
          <cell r="AF150">
            <v>0</v>
          </cell>
          <cell r="AL150">
            <v>0</v>
          </cell>
          <cell r="AM150">
            <v>0</v>
          </cell>
        </row>
        <row r="151">
          <cell r="Z151">
            <v>3279778</v>
          </cell>
          <cell r="AC151">
            <v>3279778</v>
          </cell>
          <cell r="AF151">
            <v>1818315</v>
          </cell>
          <cell r="AL151">
            <v>0</v>
          </cell>
          <cell r="AM151">
            <v>0</v>
          </cell>
        </row>
        <row r="152">
          <cell r="Z152">
            <v>0</v>
          </cell>
          <cell r="AC152">
            <v>0</v>
          </cell>
          <cell r="AF152">
            <v>0</v>
          </cell>
          <cell r="AL152">
            <v>0</v>
          </cell>
          <cell r="AM152">
            <v>0</v>
          </cell>
        </row>
        <row r="153">
          <cell r="Z153">
            <v>0</v>
          </cell>
          <cell r="AC153">
            <v>0</v>
          </cell>
          <cell r="AF153">
            <v>0</v>
          </cell>
          <cell r="AL153">
            <v>0</v>
          </cell>
          <cell r="AM153">
            <v>0</v>
          </cell>
        </row>
        <row r="156">
          <cell r="Z156">
            <v>0</v>
          </cell>
          <cell r="AC156">
            <v>1701056</v>
          </cell>
          <cell r="AF156">
            <v>1521128</v>
          </cell>
          <cell r="AL156">
            <v>0</v>
          </cell>
          <cell r="AM156">
            <v>0</v>
          </cell>
        </row>
        <row r="157">
          <cell r="AL157">
            <v>0</v>
          </cell>
          <cell r="AM157">
            <v>0</v>
          </cell>
        </row>
        <row r="158">
          <cell r="Z158">
            <v>0</v>
          </cell>
          <cell r="AC158">
            <v>0</v>
          </cell>
          <cell r="AF158">
            <v>0</v>
          </cell>
          <cell r="AL158">
            <v>0</v>
          </cell>
          <cell r="AM158">
            <v>0</v>
          </cell>
        </row>
        <row r="159">
          <cell r="Z159">
            <v>0</v>
          </cell>
          <cell r="AC159">
            <v>0</v>
          </cell>
          <cell r="AF159">
            <v>0</v>
          </cell>
          <cell r="AL159">
            <v>0</v>
          </cell>
          <cell r="AM159">
            <v>0</v>
          </cell>
        </row>
        <row r="160">
          <cell r="Z160">
            <v>0</v>
          </cell>
          <cell r="AC160">
            <v>0</v>
          </cell>
          <cell r="AF160">
            <v>0</v>
          </cell>
          <cell r="AL160">
            <v>0</v>
          </cell>
          <cell r="AM160">
            <v>0</v>
          </cell>
        </row>
        <row r="161">
          <cell r="Z161">
            <v>0</v>
          </cell>
          <cell r="AC161">
            <v>0</v>
          </cell>
          <cell r="AF161">
            <v>0</v>
          </cell>
          <cell r="AL161">
            <v>0</v>
          </cell>
          <cell r="AM161">
            <v>0</v>
          </cell>
        </row>
        <row r="162">
          <cell r="Z162">
            <v>110710</v>
          </cell>
          <cell r="AC162">
            <v>110710</v>
          </cell>
          <cell r="AF162">
            <v>103770</v>
          </cell>
          <cell r="AL162">
            <v>0</v>
          </cell>
          <cell r="AM162">
            <v>0</v>
          </cell>
        </row>
        <row r="163">
          <cell r="Z163">
            <v>-356008</v>
          </cell>
          <cell r="AC163">
            <v>0</v>
          </cell>
          <cell r="AF163">
            <v>0</v>
          </cell>
          <cell r="AL163">
            <v>0</v>
          </cell>
          <cell r="AM163">
            <v>0</v>
          </cell>
        </row>
        <row r="164">
          <cell r="Z164">
            <v>0</v>
          </cell>
          <cell r="AC164">
            <v>0</v>
          </cell>
          <cell r="AF164">
            <v>0</v>
          </cell>
          <cell r="AL164">
            <v>0</v>
          </cell>
          <cell r="AM164">
            <v>0</v>
          </cell>
        </row>
        <row r="165">
          <cell r="Z165">
            <v>0</v>
          </cell>
          <cell r="AC165">
            <v>0</v>
          </cell>
          <cell r="AF165">
            <v>0</v>
          </cell>
          <cell r="AL165">
            <v>0</v>
          </cell>
          <cell r="AM165">
            <v>0</v>
          </cell>
        </row>
        <row r="166">
          <cell r="Z166">
            <v>0</v>
          </cell>
          <cell r="AC166">
            <v>0</v>
          </cell>
          <cell r="AF166">
            <v>0</v>
          </cell>
          <cell r="AL166">
            <v>0</v>
          </cell>
          <cell r="AM166">
            <v>0</v>
          </cell>
        </row>
        <row r="167">
          <cell r="Z167">
            <v>0</v>
          </cell>
          <cell r="AC167">
            <v>0</v>
          </cell>
          <cell r="AF167">
            <v>0</v>
          </cell>
          <cell r="AL167">
            <v>0</v>
          </cell>
          <cell r="AM167">
            <v>0</v>
          </cell>
        </row>
        <row r="172">
          <cell r="Z172">
            <v>0</v>
          </cell>
          <cell r="AC172">
            <v>0</v>
          </cell>
          <cell r="AF172">
            <v>0</v>
          </cell>
          <cell r="AL172">
            <v>0</v>
          </cell>
          <cell r="AM172">
            <v>0</v>
          </cell>
        </row>
        <row r="173">
          <cell r="Z173">
            <v>0</v>
          </cell>
          <cell r="AC173">
            <v>0</v>
          </cell>
          <cell r="AF173">
            <v>0</v>
          </cell>
          <cell r="AL173">
            <v>0</v>
          </cell>
          <cell r="AM173">
            <v>0</v>
          </cell>
        </row>
        <row r="176">
          <cell r="Z176">
            <v>0</v>
          </cell>
          <cell r="AC176">
            <v>0</v>
          </cell>
          <cell r="AF176">
            <v>0</v>
          </cell>
          <cell r="AL176">
            <v>0</v>
          </cell>
          <cell r="AM176">
            <v>0</v>
          </cell>
        </row>
        <row r="177">
          <cell r="Z177">
            <v>0</v>
          </cell>
          <cell r="AC177">
            <v>0</v>
          </cell>
          <cell r="AF177">
            <v>0</v>
          </cell>
          <cell r="AL177">
            <v>0</v>
          </cell>
          <cell r="AM177">
            <v>0</v>
          </cell>
        </row>
        <row r="178">
          <cell r="Z178">
            <v>0</v>
          </cell>
          <cell r="AC178">
            <v>0</v>
          </cell>
          <cell r="AF178">
            <v>0</v>
          </cell>
          <cell r="AL178">
            <v>0</v>
          </cell>
          <cell r="AM178">
            <v>0</v>
          </cell>
        </row>
        <row r="180">
          <cell r="Z180">
            <v>0</v>
          </cell>
          <cell r="AC180">
            <v>0</v>
          </cell>
          <cell r="AF180">
            <v>0</v>
          </cell>
          <cell r="AL180">
            <v>0</v>
          </cell>
          <cell r="AM180">
            <v>0</v>
          </cell>
        </row>
        <row r="181">
          <cell r="Z181">
            <v>0</v>
          </cell>
          <cell r="AC181">
            <v>0</v>
          </cell>
          <cell r="AF181">
            <v>0</v>
          </cell>
          <cell r="AL181">
            <v>0</v>
          </cell>
          <cell r="AM181">
            <v>0</v>
          </cell>
        </row>
        <row r="182">
          <cell r="Z182">
            <v>40696015</v>
          </cell>
          <cell r="AC182">
            <v>40696015</v>
          </cell>
          <cell r="AF182">
            <v>40696015</v>
          </cell>
          <cell r="AL182">
            <v>0</v>
          </cell>
          <cell r="AM182">
            <v>0</v>
          </cell>
        </row>
        <row r="185">
          <cell r="Z185">
            <v>0</v>
          </cell>
          <cell r="AC185">
            <v>0</v>
          </cell>
          <cell r="AF185">
            <v>0</v>
          </cell>
          <cell r="AL185">
            <v>0</v>
          </cell>
          <cell r="AM185">
            <v>0</v>
          </cell>
        </row>
        <row r="186">
          <cell r="AL186">
            <v>0</v>
          </cell>
          <cell r="AM186">
            <v>0</v>
          </cell>
        </row>
        <row r="187">
          <cell r="Z187">
            <v>0</v>
          </cell>
          <cell r="AC187">
            <v>0</v>
          </cell>
          <cell r="AF187">
            <v>0</v>
          </cell>
          <cell r="AL187">
            <v>0</v>
          </cell>
          <cell r="AM187">
            <v>0</v>
          </cell>
        </row>
        <row r="188">
          <cell r="Z188">
            <v>0</v>
          </cell>
          <cell r="AC188">
            <v>0</v>
          </cell>
          <cell r="AF188">
            <v>0</v>
          </cell>
          <cell r="AL188">
            <v>0</v>
          </cell>
          <cell r="AM188">
            <v>0</v>
          </cell>
        </row>
        <row r="189">
          <cell r="Z189">
            <v>0</v>
          </cell>
          <cell r="AC189">
            <v>0</v>
          </cell>
          <cell r="AF189">
            <v>0</v>
          </cell>
          <cell r="AL189">
            <v>0</v>
          </cell>
          <cell r="AM189">
            <v>0</v>
          </cell>
        </row>
        <row r="190">
          <cell r="Z190">
            <v>0</v>
          </cell>
          <cell r="AC190">
            <v>0</v>
          </cell>
          <cell r="AF190">
            <v>0</v>
          </cell>
          <cell r="AL190">
            <v>0</v>
          </cell>
          <cell r="AM190">
            <v>0</v>
          </cell>
        </row>
        <row r="195">
          <cell r="Z195">
            <v>7471567</v>
          </cell>
          <cell r="AC195">
            <v>7471567</v>
          </cell>
          <cell r="AF195">
            <v>0</v>
          </cell>
          <cell r="AL195">
            <v>0</v>
          </cell>
          <cell r="AM195">
            <v>0</v>
          </cell>
        </row>
        <row r="196">
          <cell r="Z196">
            <v>4555532</v>
          </cell>
          <cell r="AC196">
            <v>4559336</v>
          </cell>
          <cell r="AF196">
            <v>1204080</v>
          </cell>
          <cell r="AL196">
            <v>0</v>
          </cell>
          <cell r="AM196">
            <v>0</v>
          </cell>
        </row>
        <row r="197">
          <cell r="Z197">
            <v>2483678</v>
          </cell>
          <cell r="AC197">
            <v>2483678</v>
          </cell>
          <cell r="AF197">
            <v>0</v>
          </cell>
          <cell r="AL197">
            <v>0</v>
          </cell>
          <cell r="AM197">
            <v>0</v>
          </cell>
        </row>
        <row r="198">
          <cell r="Z198">
            <v>416140</v>
          </cell>
          <cell r="AC198">
            <v>416140</v>
          </cell>
          <cell r="AF198">
            <v>0</v>
          </cell>
          <cell r="AL198">
            <v>0</v>
          </cell>
          <cell r="AM198">
            <v>0</v>
          </cell>
        </row>
        <row r="199">
          <cell r="Z199">
            <v>0</v>
          </cell>
          <cell r="AC199">
            <v>0</v>
          </cell>
          <cell r="AF199">
            <v>0</v>
          </cell>
          <cell r="AL199">
            <v>0</v>
          </cell>
          <cell r="AM199">
            <v>0</v>
          </cell>
        </row>
        <row r="200">
          <cell r="Z200">
            <v>0</v>
          </cell>
          <cell r="AC200">
            <v>0</v>
          </cell>
          <cell r="AF200">
            <v>0</v>
          </cell>
          <cell r="AL200">
            <v>0</v>
          </cell>
          <cell r="AM200">
            <v>0</v>
          </cell>
        </row>
        <row r="201">
          <cell r="Z201">
            <v>0</v>
          </cell>
          <cell r="AC201">
            <v>0</v>
          </cell>
          <cell r="AF201">
            <v>0</v>
          </cell>
          <cell r="AL201">
            <v>0</v>
          </cell>
          <cell r="AM201">
            <v>0</v>
          </cell>
        </row>
        <row r="203">
          <cell r="Z203">
            <v>0</v>
          </cell>
          <cell r="AC203">
            <v>777600</v>
          </cell>
          <cell r="AF203">
            <v>604800</v>
          </cell>
          <cell r="AL203">
            <v>0</v>
          </cell>
          <cell r="AM203">
            <v>0</v>
          </cell>
        </row>
        <row r="204">
          <cell r="Z204">
            <v>0</v>
          </cell>
          <cell r="AC204">
            <v>0</v>
          </cell>
          <cell r="AF204">
            <v>0</v>
          </cell>
          <cell r="AL204">
            <v>0</v>
          </cell>
          <cell r="AM204">
            <v>0</v>
          </cell>
        </row>
        <row r="211">
          <cell r="Z211">
            <v>0</v>
          </cell>
          <cell r="AC211">
            <v>0</v>
          </cell>
          <cell r="AF211">
            <v>0</v>
          </cell>
          <cell r="AL211">
            <v>0</v>
          </cell>
          <cell r="AM211">
            <v>0</v>
          </cell>
        </row>
        <row r="212">
          <cell r="Z212">
            <v>0</v>
          </cell>
          <cell r="AC212">
            <v>0</v>
          </cell>
          <cell r="AF212">
            <v>0</v>
          </cell>
          <cell r="AL212">
            <v>0</v>
          </cell>
          <cell r="AM212">
            <v>0</v>
          </cell>
        </row>
        <row r="213">
          <cell r="Z213">
            <v>0</v>
          </cell>
          <cell r="AC213">
            <v>0</v>
          </cell>
          <cell r="AF213">
            <v>0</v>
          </cell>
          <cell r="AL213">
            <v>0</v>
          </cell>
          <cell r="AM213">
            <v>0</v>
          </cell>
        </row>
        <row r="214">
          <cell r="Z214">
            <v>0</v>
          </cell>
          <cell r="AC214">
            <v>0</v>
          </cell>
          <cell r="AF214">
            <v>0</v>
          </cell>
          <cell r="AL214">
            <v>0</v>
          </cell>
          <cell r="AM214">
            <v>0</v>
          </cell>
        </row>
        <row r="216">
          <cell r="Z216">
            <v>0</v>
          </cell>
          <cell r="AC216">
            <v>0</v>
          </cell>
          <cell r="AF216">
            <v>0</v>
          </cell>
          <cell r="AL216">
            <v>0</v>
          </cell>
          <cell r="AM216">
            <v>0</v>
          </cell>
        </row>
        <row r="217">
          <cell r="Z217">
            <v>0</v>
          </cell>
          <cell r="AC217">
            <v>0</v>
          </cell>
          <cell r="AF217">
            <v>0</v>
          </cell>
          <cell r="AL217">
            <v>0</v>
          </cell>
          <cell r="AM217">
            <v>0</v>
          </cell>
        </row>
        <row r="222">
          <cell r="Z222">
            <v>0</v>
          </cell>
          <cell r="AC222">
            <v>891999</v>
          </cell>
          <cell r="AF222">
            <v>891999</v>
          </cell>
          <cell r="AL222">
            <v>0</v>
          </cell>
          <cell r="AM222">
            <v>0</v>
          </cell>
        </row>
        <row r="223">
          <cell r="Z223">
            <v>0</v>
          </cell>
          <cell r="AC223">
            <v>402615</v>
          </cell>
          <cell r="AF223">
            <v>402615</v>
          </cell>
          <cell r="AL223">
            <v>0</v>
          </cell>
          <cell r="AM223">
            <v>0</v>
          </cell>
        </row>
        <row r="224">
          <cell r="Z224">
            <v>0</v>
          </cell>
          <cell r="AC224">
            <v>0</v>
          </cell>
          <cell r="AF224">
            <v>0</v>
          </cell>
          <cell r="AL224">
            <v>0</v>
          </cell>
          <cell r="AM224">
            <v>0</v>
          </cell>
        </row>
        <row r="228">
          <cell r="Z228">
            <v>0</v>
          </cell>
          <cell r="AC228">
            <v>0</v>
          </cell>
          <cell r="AF228">
            <v>0</v>
          </cell>
          <cell r="AL228">
            <v>0</v>
          </cell>
          <cell r="AM228">
            <v>0</v>
          </cell>
        </row>
        <row r="235">
          <cell r="Z235">
            <v>0</v>
          </cell>
          <cell r="AC235">
            <v>0</v>
          </cell>
          <cell r="AF235">
            <v>0</v>
          </cell>
          <cell r="AL235">
            <v>0</v>
          </cell>
          <cell r="AM235">
            <v>0</v>
          </cell>
        </row>
        <row r="236">
          <cell r="Z236">
            <v>0</v>
          </cell>
          <cell r="AC236">
            <v>0</v>
          </cell>
          <cell r="AF236">
            <v>0</v>
          </cell>
          <cell r="AL236">
            <v>0</v>
          </cell>
          <cell r="AM236">
            <v>0</v>
          </cell>
        </row>
        <row r="237">
          <cell r="Z237">
            <v>0</v>
          </cell>
          <cell r="AC237">
            <v>0</v>
          </cell>
          <cell r="AF237">
            <v>0</v>
          </cell>
          <cell r="AL237">
            <v>0</v>
          </cell>
          <cell r="AM237">
            <v>0</v>
          </cell>
        </row>
        <row r="238">
          <cell r="Z238">
            <v>0</v>
          </cell>
          <cell r="AC238">
            <v>0</v>
          </cell>
          <cell r="AF238">
            <v>0</v>
          </cell>
          <cell r="AG238">
            <v>0</v>
          </cell>
          <cell r="AL238">
            <v>0</v>
          </cell>
          <cell r="AM238">
            <v>0</v>
          </cell>
        </row>
        <row r="239">
          <cell r="Z239">
            <v>428040</v>
          </cell>
          <cell r="AC239">
            <v>428040</v>
          </cell>
          <cell r="AF239">
            <v>0</v>
          </cell>
          <cell r="AL239">
            <v>0</v>
          </cell>
          <cell r="AM239">
            <v>0</v>
          </cell>
        </row>
        <row r="240">
          <cell r="Z240">
            <v>0</v>
          </cell>
          <cell r="AC240">
            <v>0</v>
          </cell>
          <cell r="AF240">
            <v>0</v>
          </cell>
          <cell r="AL240">
            <v>0</v>
          </cell>
          <cell r="AM240">
            <v>0</v>
          </cell>
        </row>
        <row r="243">
          <cell r="AL243">
            <v>0</v>
          </cell>
          <cell r="AM243">
            <v>0</v>
          </cell>
        </row>
        <row r="244">
          <cell r="Z244">
            <v>0</v>
          </cell>
          <cell r="AC244">
            <v>0</v>
          </cell>
          <cell r="AF244">
            <v>0</v>
          </cell>
          <cell r="AL244">
            <v>0</v>
          </cell>
          <cell r="AM244">
            <v>0</v>
          </cell>
        </row>
        <row r="245">
          <cell r="Z245">
            <v>0</v>
          </cell>
          <cell r="AC245">
            <v>0</v>
          </cell>
          <cell r="AF245">
            <v>0</v>
          </cell>
          <cell r="AL245">
            <v>0</v>
          </cell>
          <cell r="AM245">
            <v>0</v>
          </cell>
        </row>
        <row r="246">
          <cell r="Z246">
            <v>0</v>
          </cell>
          <cell r="AC246">
            <v>0</v>
          </cell>
          <cell r="AF246">
            <v>0</v>
          </cell>
          <cell r="AL246">
            <v>0</v>
          </cell>
          <cell r="AM246">
            <v>0</v>
          </cell>
        </row>
        <row r="247">
          <cell r="Z247">
            <v>0</v>
          </cell>
          <cell r="AC247">
            <v>0</v>
          </cell>
          <cell r="AF247">
            <v>0</v>
          </cell>
          <cell r="AL247">
            <v>0</v>
          </cell>
          <cell r="AM247">
            <v>0</v>
          </cell>
        </row>
        <row r="248">
          <cell r="Z248">
            <v>0</v>
          </cell>
          <cell r="AC248">
            <v>0</v>
          </cell>
          <cell r="AF248">
            <v>0</v>
          </cell>
          <cell r="AL248">
            <v>0</v>
          </cell>
          <cell r="AM248">
            <v>0</v>
          </cell>
        </row>
        <row r="249">
          <cell r="Z249">
            <v>0</v>
          </cell>
          <cell r="AC249">
            <v>0</v>
          </cell>
          <cell r="AF249">
            <v>0</v>
          </cell>
          <cell r="AL249">
            <v>0</v>
          </cell>
          <cell r="AM249">
            <v>0</v>
          </cell>
        </row>
        <row r="250">
          <cell r="Z250">
            <v>0</v>
          </cell>
          <cell r="AC250">
            <v>0</v>
          </cell>
          <cell r="AF250">
            <v>0</v>
          </cell>
          <cell r="AL250">
            <v>0</v>
          </cell>
          <cell r="AM250">
            <v>0</v>
          </cell>
        </row>
        <row r="251">
          <cell r="Z251">
            <v>0</v>
          </cell>
          <cell r="AC251">
            <v>0</v>
          </cell>
          <cell r="AF251">
            <v>0</v>
          </cell>
          <cell r="AL251">
            <v>0</v>
          </cell>
          <cell r="AM251">
            <v>0</v>
          </cell>
        </row>
        <row r="252">
          <cell r="Z252">
            <v>0</v>
          </cell>
          <cell r="AC252">
            <v>0</v>
          </cell>
          <cell r="AF252">
            <v>0</v>
          </cell>
          <cell r="AL252">
            <v>0</v>
          </cell>
          <cell r="AM252">
            <v>0</v>
          </cell>
        </row>
        <row r="253">
          <cell r="Z253">
            <v>0</v>
          </cell>
          <cell r="AC253">
            <v>0</v>
          </cell>
          <cell r="AF253">
            <v>0</v>
          </cell>
          <cell r="AL253">
            <v>0</v>
          </cell>
          <cell r="AM253">
            <v>0</v>
          </cell>
        </row>
        <row r="254">
          <cell r="Z254">
            <v>0</v>
          </cell>
          <cell r="AC254">
            <v>0</v>
          </cell>
          <cell r="AF254">
            <v>0</v>
          </cell>
          <cell r="AL254">
            <v>0</v>
          </cell>
          <cell r="AM254">
            <v>0</v>
          </cell>
        </row>
      </sheetData>
      <sheetData sheetId="4">
        <row r="8">
          <cell r="L8">
            <v>660403215</v>
          </cell>
        </row>
        <row r="13">
          <cell r="P13">
            <v>0</v>
          </cell>
          <cell r="Q13">
            <v>0</v>
          </cell>
        </row>
        <row r="15">
          <cell r="P15">
            <v>0</v>
          </cell>
          <cell r="Q15">
            <v>0</v>
          </cell>
        </row>
        <row r="17">
          <cell r="Z17">
            <v>11863860</v>
          </cell>
          <cell r="AC17">
            <v>11863860</v>
          </cell>
          <cell r="AF17">
            <v>11863860</v>
          </cell>
        </row>
        <row r="18">
          <cell r="Z18">
            <v>730381</v>
          </cell>
          <cell r="AC18">
            <v>730381</v>
          </cell>
          <cell r="AF18">
            <v>730381</v>
          </cell>
          <cell r="AL18">
            <v>0</v>
          </cell>
          <cell r="AM18">
            <v>0</v>
          </cell>
        </row>
        <row r="21">
          <cell r="Z21">
            <v>0</v>
          </cell>
          <cell r="AC21">
            <v>0</v>
          </cell>
          <cell r="AF21">
            <v>0</v>
          </cell>
          <cell r="AL21">
            <v>0</v>
          </cell>
          <cell r="AM21">
            <v>0</v>
          </cell>
        </row>
        <row r="22">
          <cell r="Z22">
            <v>0</v>
          </cell>
          <cell r="AC22">
            <v>0</v>
          </cell>
          <cell r="AF22">
            <v>0</v>
          </cell>
          <cell r="AL22">
            <v>0</v>
          </cell>
          <cell r="AM22">
            <v>0</v>
          </cell>
        </row>
        <row r="23">
          <cell r="H23">
            <v>20828880</v>
          </cell>
          <cell r="K23">
            <v>3110795</v>
          </cell>
          <cell r="Z23">
            <v>0</v>
          </cell>
          <cell r="AC23">
            <v>0</v>
          </cell>
          <cell r="AF23">
            <v>0</v>
          </cell>
          <cell r="AL23">
            <v>0</v>
          </cell>
          <cell r="AM23">
            <v>0</v>
          </cell>
        </row>
        <row r="24">
          <cell r="H24">
            <v>15740024</v>
          </cell>
          <cell r="K24">
            <v>15740024</v>
          </cell>
          <cell r="P24">
            <v>0</v>
          </cell>
          <cell r="Q24">
            <v>0</v>
          </cell>
          <cell r="Z24">
            <v>0</v>
          </cell>
          <cell r="AC24">
            <v>0</v>
          </cell>
          <cell r="AF24">
            <v>0</v>
          </cell>
          <cell r="AL24">
            <v>0</v>
          </cell>
          <cell r="AM24">
            <v>0</v>
          </cell>
        </row>
        <row r="25">
          <cell r="P25">
            <v>0</v>
          </cell>
          <cell r="Q25">
            <v>0</v>
          </cell>
          <cell r="Z25">
            <v>0</v>
          </cell>
          <cell r="AC25">
            <v>0</v>
          </cell>
          <cell r="AF25">
            <v>0</v>
          </cell>
          <cell r="AL25">
            <v>0</v>
          </cell>
          <cell r="AM25">
            <v>0</v>
          </cell>
        </row>
        <row r="26">
          <cell r="H26">
            <v>134810449</v>
          </cell>
          <cell r="K26">
            <v>125294162</v>
          </cell>
          <cell r="P26">
            <v>0</v>
          </cell>
          <cell r="Q26">
            <v>0</v>
          </cell>
          <cell r="Z26">
            <v>0</v>
          </cell>
          <cell r="AC26">
            <v>0</v>
          </cell>
          <cell r="AF26">
            <v>0</v>
          </cell>
          <cell r="AL26">
            <v>0</v>
          </cell>
          <cell r="AM26">
            <v>0</v>
          </cell>
        </row>
        <row r="27">
          <cell r="H27">
            <v>114349</v>
          </cell>
          <cell r="K27">
            <v>106800</v>
          </cell>
          <cell r="P27">
            <v>0</v>
          </cell>
          <cell r="Q27">
            <v>0</v>
          </cell>
          <cell r="Z27">
            <v>0</v>
          </cell>
          <cell r="AC27">
            <v>0</v>
          </cell>
          <cell r="AF27">
            <v>0</v>
          </cell>
          <cell r="AL27">
            <v>0</v>
          </cell>
          <cell r="AM27">
            <v>0</v>
          </cell>
        </row>
        <row r="28">
          <cell r="Z28">
            <v>0</v>
          </cell>
          <cell r="AC28">
            <v>0</v>
          </cell>
          <cell r="AF28">
            <v>0</v>
          </cell>
          <cell r="AL28">
            <v>0</v>
          </cell>
          <cell r="AM28">
            <v>0</v>
          </cell>
        </row>
        <row r="29">
          <cell r="Z29">
            <v>1083694</v>
          </cell>
          <cell r="AC29">
            <v>1083694</v>
          </cell>
          <cell r="AF29">
            <v>1083694</v>
          </cell>
          <cell r="AL29">
            <v>0</v>
          </cell>
          <cell r="AM29">
            <v>0</v>
          </cell>
        </row>
        <row r="30">
          <cell r="H30">
            <v>0</v>
          </cell>
          <cell r="K30">
            <v>0</v>
          </cell>
          <cell r="P30">
            <v>0</v>
          </cell>
          <cell r="Q30">
            <v>0</v>
          </cell>
          <cell r="Z30">
            <v>0</v>
          </cell>
          <cell r="AC30">
            <v>0</v>
          </cell>
          <cell r="AF30">
            <v>0</v>
          </cell>
          <cell r="AL30">
            <v>0</v>
          </cell>
          <cell r="AM30">
            <v>0</v>
          </cell>
        </row>
        <row r="31">
          <cell r="H31">
            <v>0</v>
          </cell>
          <cell r="K31">
            <v>0</v>
          </cell>
          <cell r="P31">
            <v>0</v>
          </cell>
          <cell r="Q31">
            <v>0</v>
          </cell>
          <cell r="Z31">
            <v>0</v>
          </cell>
          <cell r="AC31">
            <v>0</v>
          </cell>
          <cell r="AF31">
            <v>0</v>
          </cell>
          <cell r="AL31">
            <v>0</v>
          </cell>
          <cell r="AM31">
            <v>0</v>
          </cell>
        </row>
        <row r="32">
          <cell r="Z32">
            <v>0</v>
          </cell>
          <cell r="AC32">
            <v>0</v>
          </cell>
          <cell r="AF32">
            <v>0</v>
          </cell>
          <cell r="AL32">
            <v>0</v>
          </cell>
          <cell r="AM32">
            <v>0</v>
          </cell>
        </row>
        <row r="33">
          <cell r="H33">
            <v>0</v>
          </cell>
          <cell r="K33">
            <v>0</v>
          </cell>
          <cell r="P33">
            <v>0</v>
          </cell>
          <cell r="Q33">
            <v>0</v>
          </cell>
          <cell r="Z33">
            <v>0</v>
          </cell>
          <cell r="AC33">
            <v>0</v>
          </cell>
          <cell r="AF33">
            <v>0</v>
          </cell>
          <cell r="AL33">
            <v>0</v>
          </cell>
          <cell r="AM33">
            <v>0</v>
          </cell>
        </row>
        <row r="34">
          <cell r="H34">
            <v>0</v>
          </cell>
          <cell r="K34">
            <v>0</v>
          </cell>
          <cell r="P34">
            <v>0</v>
          </cell>
          <cell r="Q34">
            <v>0</v>
          </cell>
        </row>
        <row r="36">
          <cell r="H36">
            <v>0</v>
          </cell>
          <cell r="K36">
            <v>0</v>
          </cell>
          <cell r="P36">
            <v>0</v>
          </cell>
          <cell r="Q36">
            <v>0</v>
          </cell>
          <cell r="Z36">
            <v>0</v>
          </cell>
          <cell r="AC36">
            <v>0</v>
          </cell>
          <cell r="AF36">
            <v>0</v>
          </cell>
          <cell r="AL36">
            <v>0</v>
          </cell>
          <cell r="AM36">
            <v>0</v>
          </cell>
        </row>
        <row r="37">
          <cell r="H37">
            <v>0</v>
          </cell>
          <cell r="K37">
            <v>0</v>
          </cell>
          <cell r="P37">
            <v>0</v>
          </cell>
          <cell r="Q37">
            <v>0</v>
          </cell>
          <cell r="Z37">
            <v>0</v>
          </cell>
          <cell r="AC37">
            <v>0</v>
          </cell>
          <cell r="AF37">
            <v>0</v>
          </cell>
          <cell r="AL37">
            <v>0</v>
          </cell>
          <cell r="AM37">
            <v>0</v>
          </cell>
        </row>
        <row r="38">
          <cell r="H38">
            <v>15656916</v>
          </cell>
          <cell r="K38">
            <v>15656916</v>
          </cell>
          <cell r="P38">
            <v>0</v>
          </cell>
          <cell r="Q38">
            <v>0</v>
          </cell>
          <cell r="Z38">
            <v>128750</v>
          </cell>
          <cell r="AC38">
            <v>128750</v>
          </cell>
          <cell r="AF38">
            <v>128750</v>
          </cell>
        </row>
        <row r="39">
          <cell r="H39">
            <v>0</v>
          </cell>
          <cell r="K39">
            <v>0</v>
          </cell>
          <cell r="P39">
            <v>0</v>
          </cell>
          <cell r="Q39">
            <v>0</v>
          </cell>
          <cell r="Z39">
            <v>0</v>
          </cell>
          <cell r="AC39">
            <v>4531183</v>
          </cell>
          <cell r="AF39">
            <v>5561183</v>
          </cell>
          <cell r="AL39">
            <v>0</v>
          </cell>
          <cell r="AM39">
            <v>0</v>
          </cell>
        </row>
        <row r="40">
          <cell r="H40">
            <v>0</v>
          </cell>
          <cell r="K40">
            <v>0</v>
          </cell>
          <cell r="P40">
            <v>0</v>
          </cell>
          <cell r="Q40">
            <v>0</v>
          </cell>
          <cell r="Z40">
            <v>0</v>
          </cell>
          <cell r="AC40">
            <v>0</v>
          </cell>
          <cell r="AF40">
            <v>0</v>
          </cell>
          <cell r="AL40">
            <v>0</v>
          </cell>
          <cell r="AM40">
            <v>0</v>
          </cell>
        </row>
        <row r="41">
          <cell r="H41">
            <v>0</v>
          </cell>
          <cell r="K41">
            <v>0</v>
          </cell>
          <cell r="P41">
            <v>0</v>
          </cell>
          <cell r="Q41">
            <v>0</v>
          </cell>
          <cell r="Z41">
            <v>0</v>
          </cell>
          <cell r="AC41">
            <v>0</v>
          </cell>
          <cell r="AF41">
            <v>0</v>
          </cell>
          <cell r="AL41">
            <v>0</v>
          </cell>
          <cell r="AM41">
            <v>0</v>
          </cell>
        </row>
        <row r="43">
          <cell r="H43">
            <v>0</v>
          </cell>
          <cell r="K43">
            <v>0</v>
          </cell>
          <cell r="P43">
            <v>0</v>
          </cell>
          <cell r="Q43">
            <v>0</v>
          </cell>
        </row>
        <row r="44">
          <cell r="H44">
            <v>0</v>
          </cell>
          <cell r="K44">
            <v>0</v>
          </cell>
          <cell r="P44">
            <v>0</v>
          </cell>
          <cell r="Q44">
            <v>0</v>
          </cell>
        </row>
        <row r="45">
          <cell r="Z45">
            <v>1185100</v>
          </cell>
          <cell r="AC45">
            <v>1185100</v>
          </cell>
          <cell r="AF45">
            <v>1185100</v>
          </cell>
          <cell r="AL45">
            <v>0</v>
          </cell>
          <cell r="AM45">
            <v>0</v>
          </cell>
        </row>
        <row r="46">
          <cell r="H46">
            <v>0</v>
          </cell>
          <cell r="K46">
            <v>0</v>
          </cell>
          <cell r="P46">
            <v>0</v>
          </cell>
          <cell r="Q46">
            <v>0</v>
          </cell>
          <cell r="Z46">
            <v>1511300</v>
          </cell>
          <cell r="AC46">
            <v>1511300</v>
          </cell>
          <cell r="AF46">
            <v>1511300</v>
          </cell>
        </row>
        <row r="47">
          <cell r="H47">
            <v>0</v>
          </cell>
          <cell r="K47">
            <v>0</v>
          </cell>
          <cell r="P47">
            <v>0</v>
          </cell>
          <cell r="Q47">
            <v>0</v>
          </cell>
          <cell r="Z47">
            <v>0</v>
          </cell>
          <cell r="AC47">
            <v>0</v>
          </cell>
          <cell r="AF47">
            <v>0</v>
          </cell>
          <cell r="AL47">
            <v>0</v>
          </cell>
          <cell r="AM47">
            <v>0</v>
          </cell>
        </row>
        <row r="48">
          <cell r="Z48">
            <v>306900</v>
          </cell>
          <cell r="AC48">
            <v>306900</v>
          </cell>
          <cell r="AF48">
            <v>306900</v>
          </cell>
          <cell r="AL48">
            <v>0</v>
          </cell>
          <cell r="AM48">
            <v>0</v>
          </cell>
        </row>
        <row r="49">
          <cell r="H49">
            <v>0</v>
          </cell>
          <cell r="K49">
            <v>0</v>
          </cell>
          <cell r="P49">
            <v>0</v>
          </cell>
          <cell r="Q49">
            <v>0</v>
          </cell>
        </row>
        <row r="50">
          <cell r="H50">
            <v>0</v>
          </cell>
          <cell r="K50">
            <v>0</v>
          </cell>
          <cell r="P50">
            <v>0</v>
          </cell>
          <cell r="Q50">
            <v>0</v>
          </cell>
          <cell r="Z50">
            <v>0</v>
          </cell>
          <cell r="AC50">
            <v>0</v>
          </cell>
          <cell r="AF50">
            <v>0</v>
          </cell>
          <cell r="AL50">
            <v>0</v>
          </cell>
          <cell r="AM50">
            <v>0</v>
          </cell>
        </row>
        <row r="51">
          <cell r="Z51">
            <v>0</v>
          </cell>
          <cell r="AC51">
            <v>0</v>
          </cell>
          <cell r="AF51">
            <v>0</v>
          </cell>
          <cell r="AL51">
            <v>0</v>
          </cell>
          <cell r="AM51">
            <v>0</v>
          </cell>
        </row>
        <row r="52">
          <cell r="H52">
            <v>0</v>
          </cell>
          <cell r="K52">
            <v>0</v>
          </cell>
          <cell r="P52">
            <v>0</v>
          </cell>
          <cell r="Q52">
            <v>0</v>
          </cell>
          <cell r="Z52">
            <v>0</v>
          </cell>
          <cell r="AC52">
            <v>0</v>
          </cell>
          <cell r="AF52">
            <v>0</v>
          </cell>
          <cell r="AL52">
            <v>0</v>
          </cell>
          <cell r="AM52">
            <v>0</v>
          </cell>
        </row>
        <row r="53">
          <cell r="H53">
            <v>0</v>
          </cell>
          <cell r="K53">
            <v>0</v>
          </cell>
          <cell r="P53">
            <v>0</v>
          </cell>
          <cell r="Q53">
            <v>0</v>
          </cell>
          <cell r="Z53">
            <v>0</v>
          </cell>
          <cell r="AC53">
            <v>0</v>
          </cell>
          <cell r="AF53">
            <v>0</v>
          </cell>
          <cell r="AL53">
            <v>0</v>
          </cell>
          <cell r="AM53">
            <v>0</v>
          </cell>
        </row>
        <row r="54">
          <cell r="Z54">
            <v>503770</v>
          </cell>
          <cell r="AC54">
            <v>503770</v>
          </cell>
          <cell r="AF54">
            <v>484783</v>
          </cell>
          <cell r="AL54">
            <v>0</v>
          </cell>
          <cell r="AM54">
            <v>0</v>
          </cell>
        </row>
        <row r="55">
          <cell r="H55">
            <v>0</v>
          </cell>
          <cell r="K55">
            <v>0</v>
          </cell>
          <cell r="P55">
            <v>0</v>
          </cell>
          <cell r="Q55">
            <v>0</v>
          </cell>
          <cell r="Z55">
            <v>0</v>
          </cell>
          <cell r="AC55">
            <v>0</v>
          </cell>
          <cell r="AF55">
            <v>0</v>
          </cell>
          <cell r="AL55">
            <v>0</v>
          </cell>
          <cell r="AM55">
            <v>0</v>
          </cell>
        </row>
        <row r="56">
          <cell r="H56">
            <v>0</v>
          </cell>
          <cell r="K56">
            <v>0</v>
          </cell>
          <cell r="P56">
            <v>0</v>
          </cell>
          <cell r="Q56">
            <v>0</v>
          </cell>
        </row>
        <row r="58">
          <cell r="H58">
            <v>0</v>
          </cell>
          <cell r="K58">
            <v>0</v>
          </cell>
          <cell r="P58">
            <v>0</v>
          </cell>
          <cell r="Q58">
            <v>0</v>
          </cell>
        </row>
        <row r="59">
          <cell r="H59">
            <v>0</v>
          </cell>
          <cell r="K59">
            <v>0</v>
          </cell>
          <cell r="P59">
            <v>0</v>
          </cell>
          <cell r="Q59">
            <v>0</v>
          </cell>
          <cell r="Z59">
            <v>251885</v>
          </cell>
          <cell r="AC59">
            <v>251885</v>
          </cell>
          <cell r="AF59">
            <v>242391</v>
          </cell>
          <cell r="AL59">
            <v>0</v>
          </cell>
          <cell r="AM59">
            <v>0</v>
          </cell>
        </row>
        <row r="60">
          <cell r="Z60">
            <v>377827</v>
          </cell>
          <cell r="AC60">
            <v>377827</v>
          </cell>
          <cell r="AF60">
            <v>363587</v>
          </cell>
        </row>
        <row r="61">
          <cell r="H61">
            <v>0</v>
          </cell>
          <cell r="K61">
            <v>740210</v>
          </cell>
          <cell r="P61">
            <v>0</v>
          </cell>
          <cell r="Q61">
            <v>0</v>
          </cell>
          <cell r="Z61">
            <v>0</v>
          </cell>
          <cell r="AC61">
            <v>0</v>
          </cell>
          <cell r="AF61">
            <v>0</v>
          </cell>
          <cell r="AL61">
            <v>0</v>
          </cell>
          <cell r="AM61">
            <v>0</v>
          </cell>
        </row>
        <row r="62">
          <cell r="H62">
            <v>0</v>
          </cell>
          <cell r="K62">
            <v>0</v>
          </cell>
          <cell r="P62">
            <v>0</v>
          </cell>
          <cell r="Q62">
            <v>0</v>
          </cell>
        </row>
        <row r="64">
          <cell r="H64">
            <v>2705588</v>
          </cell>
          <cell r="K64">
            <v>147690</v>
          </cell>
          <cell r="P64">
            <v>0</v>
          </cell>
          <cell r="Q64">
            <v>0</v>
          </cell>
        </row>
        <row r="65">
          <cell r="H65">
            <v>122109</v>
          </cell>
          <cell r="K65">
            <v>122109</v>
          </cell>
          <cell r="P65">
            <v>0</v>
          </cell>
          <cell r="Q65">
            <v>0</v>
          </cell>
        </row>
        <row r="66">
          <cell r="Z66">
            <v>29384140</v>
          </cell>
          <cell r="AC66">
            <v>29384140</v>
          </cell>
          <cell r="AF66">
            <v>29384140</v>
          </cell>
        </row>
        <row r="67">
          <cell r="H67">
            <v>0</v>
          </cell>
          <cell r="K67">
            <v>0</v>
          </cell>
          <cell r="P67">
            <v>0</v>
          </cell>
          <cell r="Q67">
            <v>0</v>
          </cell>
          <cell r="Z67">
            <v>5145718</v>
          </cell>
          <cell r="AC67">
            <v>5145718</v>
          </cell>
          <cell r="AF67">
            <v>5145718</v>
          </cell>
          <cell r="AL67">
            <v>0</v>
          </cell>
          <cell r="AM67">
            <v>0</v>
          </cell>
        </row>
        <row r="68">
          <cell r="H68">
            <v>0</v>
          </cell>
          <cell r="K68">
            <v>0</v>
          </cell>
          <cell r="P68">
            <v>0</v>
          </cell>
          <cell r="Q68">
            <v>0</v>
          </cell>
        </row>
        <row r="70">
          <cell r="H70">
            <v>823504</v>
          </cell>
          <cell r="K70">
            <v>1453467</v>
          </cell>
          <cell r="P70">
            <v>0</v>
          </cell>
          <cell r="Q70">
            <v>0</v>
          </cell>
          <cell r="Z70">
            <v>0</v>
          </cell>
          <cell r="AC70">
            <v>0</v>
          </cell>
          <cell r="AF70">
            <v>0</v>
          </cell>
          <cell r="AL70">
            <v>0</v>
          </cell>
          <cell r="AM70">
            <v>0</v>
          </cell>
        </row>
        <row r="71">
          <cell r="H71">
            <v>35400</v>
          </cell>
          <cell r="K71">
            <v>35400</v>
          </cell>
          <cell r="P71">
            <v>0</v>
          </cell>
          <cell r="Q71">
            <v>0</v>
          </cell>
          <cell r="Z71">
            <v>0</v>
          </cell>
          <cell r="AC71">
            <v>0</v>
          </cell>
          <cell r="AF71">
            <v>0</v>
          </cell>
          <cell r="AL71">
            <v>0</v>
          </cell>
          <cell r="AM71">
            <v>0</v>
          </cell>
        </row>
        <row r="72">
          <cell r="Z72">
            <v>546203</v>
          </cell>
          <cell r="AC72">
            <v>546203</v>
          </cell>
          <cell r="AF72">
            <v>546203</v>
          </cell>
          <cell r="AL72">
            <v>0</v>
          </cell>
          <cell r="AM72">
            <v>0</v>
          </cell>
        </row>
        <row r="73">
          <cell r="H73">
            <v>179280</v>
          </cell>
          <cell r="K73">
            <v>0</v>
          </cell>
          <cell r="P73">
            <v>0</v>
          </cell>
          <cell r="Q73">
            <v>0</v>
          </cell>
          <cell r="Z73">
            <v>0</v>
          </cell>
          <cell r="AC73">
            <v>0</v>
          </cell>
          <cell r="AF73">
            <v>0</v>
          </cell>
          <cell r="AL73">
            <v>0</v>
          </cell>
          <cell r="AM73">
            <v>0</v>
          </cell>
        </row>
        <row r="74">
          <cell r="H74">
            <v>447245</v>
          </cell>
          <cell r="K74">
            <v>447245</v>
          </cell>
          <cell r="P74">
            <v>0</v>
          </cell>
          <cell r="Q74">
            <v>0</v>
          </cell>
          <cell r="Z74">
            <v>0</v>
          </cell>
          <cell r="AC74">
            <v>0</v>
          </cell>
          <cell r="AF74">
            <v>0</v>
          </cell>
          <cell r="AL74">
            <v>0</v>
          </cell>
          <cell r="AM74">
            <v>0</v>
          </cell>
        </row>
        <row r="75">
          <cell r="Z75">
            <v>0</v>
          </cell>
          <cell r="AC75">
            <v>0</v>
          </cell>
          <cell r="AF75">
            <v>0</v>
          </cell>
          <cell r="AL75">
            <v>0</v>
          </cell>
          <cell r="AM75">
            <v>0</v>
          </cell>
        </row>
        <row r="76">
          <cell r="H76">
            <v>194990</v>
          </cell>
          <cell r="K76">
            <v>194990</v>
          </cell>
          <cell r="P76">
            <v>0</v>
          </cell>
          <cell r="Q76">
            <v>0</v>
          </cell>
          <cell r="Z76">
            <v>0</v>
          </cell>
          <cell r="AC76">
            <v>0</v>
          </cell>
          <cell r="AF76">
            <v>0</v>
          </cell>
          <cell r="AL76">
            <v>0</v>
          </cell>
          <cell r="AM76">
            <v>0</v>
          </cell>
        </row>
        <row r="77">
          <cell r="H77">
            <v>0</v>
          </cell>
          <cell r="K77">
            <v>0</v>
          </cell>
          <cell r="P77">
            <v>0</v>
          </cell>
          <cell r="Q77">
            <v>0</v>
          </cell>
          <cell r="Z77">
            <v>0</v>
          </cell>
          <cell r="AC77">
            <v>0</v>
          </cell>
          <cell r="AF77">
            <v>0</v>
          </cell>
          <cell r="AL77">
            <v>0</v>
          </cell>
          <cell r="AM77">
            <v>0</v>
          </cell>
        </row>
        <row r="78">
          <cell r="Z78">
            <v>0</v>
          </cell>
          <cell r="AC78">
            <v>0</v>
          </cell>
          <cell r="AF78">
            <v>0</v>
          </cell>
          <cell r="AL78">
            <v>0</v>
          </cell>
          <cell r="AM78">
            <v>0</v>
          </cell>
        </row>
        <row r="79">
          <cell r="H79">
            <v>1083923</v>
          </cell>
          <cell r="K79">
            <v>1083923</v>
          </cell>
          <cell r="P79">
            <v>0</v>
          </cell>
          <cell r="Q79">
            <v>0</v>
          </cell>
          <cell r="Z79">
            <v>0</v>
          </cell>
          <cell r="AC79">
            <v>0</v>
          </cell>
          <cell r="AF79">
            <v>0</v>
          </cell>
          <cell r="AL79">
            <v>0</v>
          </cell>
          <cell r="AM79">
            <v>0</v>
          </cell>
        </row>
        <row r="80">
          <cell r="H80">
            <v>0</v>
          </cell>
          <cell r="K80">
            <v>0</v>
          </cell>
          <cell r="P80">
            <v>0</v>
          </cell>
          <cell r="Q80">
            <v>0</v>
          </cell>
          <cell r="Z80">
            <v>0</v>
          </cell>
          <cell r="AC80">
            <v>0</v>
          </cell>
          <cell r="AF80">
            <v>0</v>
          </cell>
          <cell r="AL80">
            <v>0</v>
          </cell>
          <cell r="AM80">
            <v>0</v>
          </cell>
        </row>
        <row r="81">
          <cell r="Z81">
            <v>0</v>
          </cell>
          <cell r="AC81">
            <v>0</v>
          </cell>
          <cell r="AF81">
            <v>0</v>
          </cell>
          <cell r="AL81">
            <v>0</v>
          </cell>
          <cell r="AM81">
            <v>0</v>
          </cell>
        </row>
        <row r="82">
          <cell r="H82">
            <v>0</v>
          </cell>
          <cell r="K82">
            <v>0</v>
          </cell>
          <cell r="P82">
            <v>0</v>
          </cell>
          <cell r="Q82">
            <v>0</v>
          </cell>
        </row>
        <row r="83">
          <cell r="H83">
            <v>0</v>
          </cell>
          <cell r="K83">
            <v>0</v>
          </cell>
          <cell r="P83">
            <v>0</v>
          </cell>
          <cell r="Q83">
            <v>0</v>
          </cell>
        </row>
        <row r="84">
          <cell r="Z84">
            <v>600000</v>
          </cell>
          <cell r="AC84">
            <v>1408050</v>
          </cell>
          <cell r="AF84">
            <v>1408050</v>
          </cell>
          <cell r="AL84">
            <v>0</v>
          </cell>
          <cell r="AM84">
            <v>0</v>
          </cell>
        </row>
        <row r="85">
          <cell r="Z85">
            <v>0</v>
          </cell>
          <cell r="AC85">
            <v>0</v>
          </cell>
          <cell r="AF85">
            <v>0</v>
          </cell>
          <cell r="AL85">
            <v>0</v>
          </cell>
          <cell r="AM85">
            <v>0</v>
          </cell>
        </row>
        <row r="86">
          <cell r="H86">
            <v>0</v>
          </cell>
          <cell r="K86">
            <v>0</v>
          </cell>
          <cell r="P86">
            <v>0</v>
          </cell>
          <cell r="Q86">
            <v>0</v>
          </cell>
        </row>
        <row r="87">
          <cell r="H87">
            <v>1175900</v>
          </cell>
          <cell r="K87">
            <v>1175900</v>
          </cell>
          <cell r="Z87">
            <v>0</v>
          </cell>
          <cell r="AC87">
            <v>0</v>
          </cell>
          <cell r="AF87">
            <v>0</v>
          </cell>
          <cell r="AL87">
            <v>0</v>
          </cell>
          <cell r="AM87">
            <v>0</v>
          </cell>
        </row>
        <row r="88">
          <cell r="H88">
            <v>0</v>
          </cell>
          <cell r="K88">
            <v>0</v>
          </cell>
          <cell r="P88">
            <v>0</v>
          </cell>
          <cell r="Q88">
            <v>0</v>
          </cell>
          <cell r="Z88">
            <v>0</v>
          </cell>
          <cell r="AC88">
            <v>0</v>
          </cell>
          <cell r="AF88">
            <v>0</v>
          </cell>
          <cell r="AL88">
            <v>0</v>
          </cell>
          <cell r="AM88">
            <v>0</v>
          </cell>
        </row>
        <row r="89">
          <cell r="H89">
            <v>0</v>
          </cell>
          <cell r="K89">
            <v>0</v>
          </cell>
          <cell r="P89">
            <v>0</v>
          </cell>
          <cell r="Q89">
            <v>0</v>
          </cell>
        </row>
        <row r="90">
          <cell r="H90">
            <v>0</v>
          </cell>
          <cell r="K90">
            <v>0</v>
          </cell>
          <cell r="P90">
            <v>0</v>
          </cell>
          <cell r="Q90">
            <v>0</v>
          </cell>
        </row>
        <row r="91">
          <cell r="H91">
            <v>0</v>
          </cell>
          <cell r="K91">
            <v>0</v>
          </cell>
          <cell r="P91">
            <v>0</v>
          </cell>
          <cell r="Q91">
            <v>0</v>
          </cell>
        </row>
        <row r="92">
          <cell r="H92">
            <v>0</v>
          </cell>
          <cell r="K92">
            <v>0</v>
          </cell>
          <cell r="P92">
            <v>0</v>
          </cell>
          <cell r="Q92">
            <v>0</v>
          </cell>
          <cell r="Z92">
            <v>2856700</v>
          </cell>
          <cell r="AC92">
            <v>2856700</v>
          </cell>
          <cell r="AF92">
            <v>2856700</v>
          </cell>
          <cell r="AL92">
            <v>0</v>
          </cell>
          <cell r="AM92">
            <v>0</v>
          </cell>
        </row>
        <row r="93">
          <cell r="K93">
            <v>4278387</v>
          </cell>
          <cell r="Z93">
            <v>4194989</v>
          </cell>
          <cell r="AC93">
            <v>4194989</v>
          </cell>
          <cell r="AF93">
            <v>4194989</v>
          </cell>
          <cell r="AL93">
            <v>0</v>
          </cell>
          <cell r="AM93">
            <v>0</v>
          </cell>
        </row>
        <row r="94">
          <cell r="H94">
            <v>667528</v>
          </cell>
          <cell r="K94">
            <v>667528</v>
          </cell>
          <cell r="P94">
            <v>0</v>
          </cell>
          <cell r="Q94">
            <v>0</v>
          </cell>
        </row>
        <row r="95">
          <cell r="H95">
            <v>3184458</v>
          </cell>
          <cell r="K95">
            <v>3184458</v>
          </cell>
          <cell r="P95">
            <v>0</v>
          </cell>
          <cell r="Q95">
            <v>0</v>
          </cell>
          <cell r="Z95">
            <v>823500</v>
          </cell>
          <cell r="AC95">
            <v>823500</v>
          </cell>
          <cell r="AF95">
            <v>823500</v>
          </cell>
          <cell r="AL95">
            <v>0</v>
          </cell>
          <cell r="AM95">
            <v>0</v>
          </cell>
        </row>
        <row r="96">
          <cell r="H96">
            <v>426401</v>
          </cell>
          <cell r="K96">
            <v>426401</v>
          </cell>
          <cell r="P96">
            <v>0</v>
          </cell>
          <cell r="Q96">
            <v>0</v>
          </cell>
        </row>
        <row r="97">
          <cell r="H97">
            <v>0</v>
          </cell>
          <cell r="K97">
            <v>0</v>
          </cell>
          <cell r="P97">
            <v>0</v>
          </cell>
          <cell r="Q97">
            <v>0</v>
          </cell>
          <cell r="Z97">
            <v>0</v>
          </cell>
          <cell r="AC97">
            <v>0</v>
          </cell>
          <cell r="AF97">
            <v>0</v>
          </cell>
          <cell r="AL97">
            <v>0</v>
          </cell>
          <cell r="AM97">
            <v>0</v>
          </cell>
        </row>
        <row r="98">
          <cell r="Z98">
            <v>0</v>
          </cell>
          <cell r="AC98">
            <v>0</v>
          </cell>
          <cell r="AF98">
            <v>0</v>
          </cell>
          <cell r="AL98">
            <v>0</v>
          </cell>
          <cell r="AM98">
            <v>0</v>
          </cell>
        </row>
        <row r="99">
          <cell r="Z99">
            <v>0</v>
          </cell>
          <cell r="AC99">
            <v>0</v>
          </cell>
          <cell r="AF99">
            <v>0</v>
          </cell>
          <cell r="AL99">
            <v>0</v>
          </cell>
          <cell r="AM99">
            <v>0</v>
          </cell>
        </row>
        <row r="100">
          <cell r="H100">
            <v>0</v>
          </cell>
          <cell r="K100">
            <v>0</v>
          </cell>
          <cell r="P100">
            <v>0</v>
          </cell>
          <cell r="Q100">
            <v>0</v>
          </cell>
          <cell r="Z100">
            <v>0</v>
          </cell>
          <cell r="AC100">
            <v>0</v>
          </cell>
          <cell r="AF100">
            <v>0</v>
          </cell>
          <cell r="AL100">
            <v>0</v>
          </cell>
          <cell r="AM100">
            <v>0</v>
          </cell>
        </row>
        <row r="101">
          <cell r="H101">
            <v>0</v>
          </cell>
          <cell r="K101">
            <v>0</v>
          </cell>
          <cell r="P101">
            <v>0</v>
          </cell>
          <cell r="Q101">
            <v>0</v>
          </cell>
          <cell r="Z101">
            <v>1408024</v>
          </cell>
          <cell r="AC101">
            <v>1408024</v>
          </cell>
          <cell r="AF101">
            <v>1377361</v>
          </cell>
          <cell r="AL101">
            <v>0</v>
          </cell>
          <cell r="AM101">
            <v>0</v>
          </cell>
        </row>
        <row r="102">
          <cell r="Z102">
            <v>0</v>
          </cell>
          <cell r="AC102">
            <v>0</v>
          </cell>
          <cell r="AF102">
            <v>0</v>
          </cell>
          <cell r="AL102">
            <v>0</v>
          </cell>
          <cell r="AM102">
            <v>0</v>
          </cell>
        </row>
        <row r="103">
          <cell r="H103">
            <v>0</v>
          </cell>
          <cell r="K103">
            <v>0</v>
          </cell>
          <cell r="P103">
            <v>0</v>
          </cell>
          <cell r="Q103">
            <v>0</v>
          </cell>
        </row>
        <row r="104">
          <cell r="H104">
            <v>0</v>
          </cell>
          <cell r="K104">
            <v>0</v>
          </cell>
          <cell r="P104">
            <v>0</v>
          </cell>
          <cell r="Q104">
            <v>0</v>
          </cell>
        </row>
        <row r="105">
          <cell r="H105">
            <v>0</v>
          </cell>
          <cell r="K105">
            <v>0</v>
          </cell>
          <cell r="P105">
            <v>0</v>
          </cell>
          <cell r="Q105">
            <v>0</v>
          </cell>
        </row>
        <row r="106">
          <cell r="H106">
            <v>0</v>
          </cell>
          <cell r="K106">
            <v>0</v>
          </cell>
          <cell r="P106">
            <v>0</v>
          </cell>
          <cell r="Q106">
            <v>0</v>
          </cell>
          <cell r="Z106">
            <v>704012</v>
          </cell>
          <cell r="AC106">
            <v>704012</v>
          </cell>
          <cell r="AF106">
            <v>688681</v>
          </cell>
          <cell r="AL106">
            <v>0</v>
          </cell>
          <cell r="AM106">
            <v>0</v>
          </cell>
        </row>
        <row r="107">
          <cell r="Z107">
            <v>1056018</v>
          </cell>
          <cell r="AC107">
            <v>1056018</v>
          </cell>
          <cell r="AF107">
            <v>1033021</v>
          </cell>
          <cell r="AL107">
            <v>0</v>
          </cell>
          <cell r="AM107">
            <v>0</v>
          </cell>
        </row>
        <row r="109">
          <cell r="H109">
            <v>0</v>
          </cell>
          <cell r="K109">
            <v>0</v>
          </cell>
          <cell r="P109">
            <v>0</v>
          </cell>
          <cell r="Q109">
            <v>0</v>
          </cell>
        </row>
        <row r="110">
          <cell r="H110">
            <v>0</v>
          </cell>
          <cell r="K110">
            <v>0</v>
          </cell>
          <cell r="P110">
            <v>0</v>
          </cell>
          <cell r="Q110">
            <v>0</v>
          </cell>
        </row>
        <row r="111">
          <cell r="H111">
            <v>0</v>
          </cell>
          <cell r="K111">
            <v>0</v>
          </cell>
          <cell r="P111">
            <v>0</v>
          </cell>
          <cell r="Q111">
            <v>0</v>
          </cell>
        </row>
        <row r="112">
          <cell r="H112">
            <v>0</v>
          </cell>
          <cell r="K112">
            <v>0</v>
          </cell>
          <cell r="P112">
            <v>0</v>
          </cell>
          <cell r="Q112">
            <v>0</v>
          </cell>
        </row>
        <row r="113">
          <cell r="H113">
            <v>38707</v>
          </cell>
          <cell r="K113">
            <v>38707</v>
          </cell>
          <cell r="P113">
            <v>0</v>
          </cell>
          <cell r="Q113">
            <v>0</v>
          </cell>
        </row>
        <row r="114">
          <cell r="H114">
            <v>0</v>
          </cell>
          <cell r="K114">
            <v>0</v>
          </cell>
        </row>
        <row r="115">
          <cell r="H115">
            <v>0</v>
          </cell>
          <cell r="K115">
            <v>0</v>
          </cell>
          <cell r="P115">
            <v>0</v>
          </cell>
          <cell r="Q115">
            <v>0</v>
          </cell>
          <cell r="Z115">
            <v>0</v>
          </cell>
          <cell r="AC115">
            <v>0</v>
          </cell>
          <cell r="AF115">
            <v>0</v>
          </cell>
          <cell r="AL115">
            <v>0</v>
          </cell>
          <cell r="AM115">
            <v>0</v>
          </cell>
        </row>
        <row r="116">
          <cell r="H116">
            <v>471350</v>
          </cell>
          <cell r="K116">
            <v>471350</v>
          </cell>
          <cell r="P116">
            <v>0</v>
          </cell>
          <cell r="Q116">
            <v>0</v>
          </cell>
          <cell r="Z116">
            <v>6275231</v>
          </cell>
          <cell r="AC116">
            <v>3515231</v>
          </cell>
          <cell r="AF116">
            <v>801388</v>
          </cell>
        </row>
        <row r="117">
          <cell r="H117">
            <v>0</v>
          </cell>
          <cell r="K117">
            <v>0</v>
          </cell>
          <cell r="P117">
            <v>0</v>
          </cell>
          <cell r="Q117">
            <v>0</v>
          </cell>
          <cell r="Z117">
            <v>0</v>
          </cell>
          <cell r="AC117">
            <v>0</v>
          </cell>
          <cell r="AF117">
            <v>116400</v>
          </cell>
          <cell r="AL117">
            <v>0</v>
          </cell>
          <cell r="AM117">
            <v>0</v>
          </cell>
        </row>
        <row r="119">
          <cell r="Z119">
            <v>0</v>
          </cell>
          <cell r="AC119">
            <v>0</v>
          </cell>
          <cell r="AF119">
            <v>0</v>
          </cell>
          <cell r="AL119">
            <v>0</v>
          </cell>
          <cell r="AM119">
            <v>0</v>
          </cell>
        </row>
        <row r="120">
          <cell r="Z120">
            <v>0</v>
          </cell>
          <cell r="AC120">
            <v>0</v>
          </cell>
          <cell r="AF120">
            <v>0</v>
          </cell>
          <cell r="AL120">
            <v>0</v>
          </cell>
          <cell r="AM120">
            <v>0</v>
          </cell>
        </row>
        <row r="121">
          <cell r="Z121">
            <v>0</v>
          </cell>
          <cell r="AC121">
            <v>0</v>
          </cell>
          <cell r="AF121">
            <v>0</v>
          </cell>
          <cell r="AL121">
            <v>0</v>
          </cell>
          <cell r="AM121">
            <v>0</v>
          </cell>
        </row>
        <row r="124">
          <cell r="Z124">
            <v>654400</v>
          </cell>
          <cell r="AC124">
            <v>654400</v>
          </cell>
          <cell r="AF124">
            <v>654400</v>
          </cell>
          <cell r="AL124">
            <v>0</v>
          </cell>
          <cell r="AM124">
            <v>0</v>
          </cell>
        </row>
        <row r="125">
          <cell r="Z125">
            <v>0</v>
          </cell>
          <cell r="AC125">
            <v>0</v>
          </cell>
          <cell r="AF125">
            <v>0</v>
          </cell>
          <cell r="AL125">
            <v>0</v>
          </cell>
          <cell r="AM125">
            <v>0</v>
          </cell>
        </row>
        <row r="126">
          <cell r="Z126">
            <v>3801010</v>
          </cell>
          <cell r="AC126">
            <v>3801010</v>
          </cell>
          <cell r="AF126">
            <v>3862119</v>
          </cell>
          <cell r="AL126">
            <v>0</v>
          </cell>
          <cell r="AM126">
            <v>0</v>
          </cell>
        </row>
        <row r="127">
          <cell r="Z127">
            <v>41500</v>
          </cell>
          <cell r="AC127">
            <v>41500</v>
          </cell>
          <cell r="AF127">
            <v>41500</v>
          </cell>
        </row>
        <row r="128">
          <cell r="Z128">
            <v>0</v>
          </cell>
          <cell r="AC128">
            <v>0</v>
          </cell>
          <cell r="AF128">
            <v>0</v>
          </cell>
          <cell r="AL128">
            <v>0</v>
          </cell>
          <cell r="AM128">
            <v>0</v>
          </cell>
        </row>
        <row r="129">
          <cell r="Z129">
            <v>0</v>
          </cell>
          <cell r="AC129">
            <v>110160</v>
          </cell>
          <cell r="AF129">
            <v>330480</v>
          </cell>
          <cell r="AL129">
            <v>0</v>
          </cell>
          <cell r="AM129">
            <v>0</v>
          </cell>
        </row>
        <row r="130">
          <cell r="Z130">
            <v>0</v>
          </cell>
          <cell r="AC130">
            <v>0</v>
          </cell>
          <cell r="AF130">
            <v>0</v>
          </cell>
          <cell r="AL130">
            <v>0</v>
          </cell>
          <cell r="AM130">
            <v>0</v>
          </cell>
        </row>
        <row r="131">
          <cell r="Z131">
            <v>128000</v>
          </cell>
          <cell r="AC131">
            <v>128000</v>
          </cell>
          <cell r="AF131">
            <v>128000</v>
          </cell>
          <cell r="AL131">
            <v>0</v>
          </cell>
          <cell r="AM131">
            <v>0</v>
          </cell>
        </row>
        <row r="132">
          <cell r="Z132">
            <v>0</v>
          </cell>
          <cell r="AC132">
            <v>0</v>
          </cell>
          <cell r="AF132">
            <v>0</v>
          </cell>
          <cell r="AL132">
            <v>0</v>
          </cell>
          <cell r="AM132">
            <v>0</v>
          </cell>
        </row>
        <row r="133">
          <cell r="Z133">
            <v>2849808</v>
          </cell>
          <cell r="AC133">
            <v>3687888</v>
          </cell>
          <cell r="AF133">
            <v>3172249</v>
          </cell>
          <cell r="AL133">
            <v>0</v>
          </cell>
          <cell r="AM133">
            <v>0</v>
          </cell>
        </row>
        <row r="134">
          <cell r="Z134">
            <v>0</v>
          </cell>
          <cell r="AC134">
            <v>0</v>
          </cell>
          <cell r="AF134">
            <v>0</v>
          </cell>
          <cell r="AL134">
            <v>0</v>
          </cell>
          <cell r="AM134">
            <v>0</v>
          </cell>
        </row>
        <row r="135">
          <cell r="Z135">
            <v>0</v>
          </cell>
          <cell r="AC135">
            <v>0</v>
          </cell>
          <cell r="AF135">
            <v>0</v>
          </cell>
          <cell r="AL135">
            <v>0</v>
          </cell>
          <cell r="AM135">
            <v>0</v>
          </cell>
        </row>
        <row r="136">
          <cell r="Z136">
            <v>0</v>
          </cell>
          <cell r="AC136">
            <v>0</v>
          </cell>
          <cell r="AF136">
            <v>0</v>
          </cell>
          <cell r="AL136">
            <v>0</v>
          </cell>
          <cell r="AM136">
            <v>0</v>
          </cell>
        </row>
        <row r="137">
          <cell r="Z137">
            <v>0</v>
          </cell>
          <cell r="AC137">
            <v>0</v>
          </cell>
          <cell r="AF137">
            <v>0</v>
          </cell>
          <cell r="AL137">
            <v>0</v>
          </cell>
          <cell r="AM137">
            <v>0</v>
          </cell>
        </row>
        <row r="138">
          <cell r="Z138">
            <v>0</v>
          </cell>
          <cell r="AC138">
            <v>0</v>
          </cell>
          <cell r="AF138">
            <v>0</v>
          </cell>
          <cell r="AL138">
            <v>0</v>
          </cell>
          <cell r="AM138">
            <v>0</v>
          </cell>
        </row>
        <row r="139">
          <cell r="Z139">
            <v>1050361</v>
          </cell>
          <cell r="AC139">
            <v>1050361</v>
          </cell>
          <cell r="AF139">
            <v>1050361</v>
          </cell>
          <cell r="AL139">
            <v>0</v>
          </cell>
          <cell r="AM139">
            <v>0</v>
          </cell>
        </row>
        <row r="142">
          <cell r="Z142">
            <v>60460</v>
          </cell>
          <cell r="AC142">
            <v>60460</v>
          </cell>
          <cell r="AF142">
            <v>60460</v>
          </cell>
          <cell r="AL142">
            <v>0</v>
          </cell>
          <cell r="AM142">
            <v>0</v>
          </cell>
        </row>
        <row r="143">
          <cell r="Z143">
            <v>0</v>
          </cell>
          <cell r="AC143">
            <v>0</v>
          </cell>
          <cell r="AF143">
            <v>0</v>
          </cell>
          <cell r="AL143">
            <v>0</v>
          </cell>
          <cell r="AM143">
            <v>0</v>
          </cell>
        </row>
        <row r="148">
          <cell r="Z148">
            <v>10019100</v>
          </cell>
          <cell r="AC148">
            <v>2401297</v>
          </cell>
          <cell r="AF148">
            <v>3727064</v>
          </cell>
          <cell r="AL148">
            <v>0</v>
          </cell>
          <cell r="AM148">
            <v>0</v>
          </cell>
        </row>
        <row r="150">
          <cell r="Z150">
            <v>0</v>
          </cell>
          <cell r="AC150">
            <v>0</v>
          </cell>
          <cell r="AF150">
            <v>0</v>
          </cell>
          <cell r="AL150">
            <v>0</v>
          </cell>
          <cell r="AM150">
            <v>0</v>
          </cell>
        </row>
        <row r="151">
          <cell r="Z151">
            <v>7441624</v>
          </cell>
          <cell r="AC151">
            <v>7441624</v>
          </cell>
          <cell r="AF151">
            <v>7644213</v>
          </cell>
        </row>
        <row r="152">
          <cell r="Z152">
            <v>0</v>
          </cell>
          <cell r="AC152">
            <v>0</v>
          </cell>
          <cell r="AF152">
            <v>0</v>
          </cell>
          <cell r="AL152">
            <v>0</v>
          </cell>
          <cell r="AM152">
            <v>0</v>
          </cell>
        </row>
        <row r="153">
          <cell r="Z153">
            <v>0</v>
          </cell>
          <cell r="AC153">
            <v>0</v>
          </cell>
          <cell r="AF153">
            <v>0</v>
          </cell>
          <cell r="AL153">
            <v>0</v>
          </cell>
          <cell r="AM153">
            <v>0</v>
          </cell>
        </row>
        <row r="156">
          <cell r="Z156">
            <v>0</v>
          </cell>
          <cell r="AC156">
            <v>1527248</v>
          </cell>
          <cell r="AF156">
            <v>1701056</v>
          </cell>
          <cell r="AL156">
            <v>0</v>
          </cell>
          <cell r="AM156">
            <v>0</v>
          </cell>
        </row>
        <row r="157">
          <cell r="AL157">
            <v>0</v>
          </cell>
          <cell r="AM157">
            <v>0</v>
          </cell>
        </row>
        <row r="158">
          <cell r="Z158">
            <v>0</v>
          </cell>
          <cell r="AC158">
            <v>0</v>
          </cell>
          <cell r="AF158">
            <v>0</v>
          </cell>
          <cell r="AL158">
            <v>0</v>
          </cell>
          <cell r="AM158">
            <v>0</v>
          </cell>
        </row>
        <row r="160">
          <cell r="Z160">
            <v>0</v>
          </cell>
          <cell r="AC160">
            <v>0</v>
          </cell>
          <cell r="AF160">
            <v>0</v>
          </cell>
          <cell r="AL160">
            <v>0</v>
          </cell>
          <cell r="AM160">
            <v>0</v>
          </cell>
        </row>
        <row r="161">
          <cell r="Z161">
            <v>50000</v>
          </cell>
          <cell r="AC161">
            <v>50000</v>
          </cell>
          <cell r="AF161">
            <v>50000</v>
          </cell>
          <cell r="AL161">
            <v>0</v>
          </cell>
          <cell r="AM161">
            <v>0</v>
          </cell>
        </row>
        <row r="162">
          <cell r="Z162">
            <v>124530</v>
          </cell>
          <cell r="AC162">
            <v>124530</v>
          </cell>
          <cell r="AF162">
            <v>124530</v>
          </cell>
          <cell r="AL162">
            <v>0</v>
          </cell>
          <cell r="AM162">
            <v>0</v>
          </cell>
        </row>
        <row r="163">
          <cell r="Z163">
            <v>0</v>
          </cell>
          <cell r="AC163">
            <v>244137</v>
          </cell>
          <cell r="AF163">
            <v>796096</v>
          </cell>
          <cell r="AL163">
            <v>0</v>
          </cell>
          <cell r="AM163">
            <v>0</v>
          </cell>
        </row>
        <row r="164">
          <cell r="Z164">
            <v>0</v>
          </cell>
          <cell r="AC164">
            <v>0</v>
          </cell>
          <cell r="AF164">
            <v>0</v>
          </cell>
          <cell r="AL164">
            <v>0</v>
          </cell>
          <cell r="AM164">
            <v>0</v>
          </cell>
        </row>
        <row r="165">
          <cell r="Z165">
            <v>0</v>
          </cell>
          <cell r="AC165">
            <v>0</v>
          </cell>
          <cell r="AF165">
            <v>0</v>
          </cell>
          <cell r="AL165">
            <v>0</v>
          </cell>
          <cell r="AM165">
            <v>0</v>
          </cell>
        </row>
        <row r="166">
          <cell r="Z166">
            <v>0</v>
          </cell>
          <cell r="AC166">
            <v>0</v>
          </cell>
          <cell r="AF166">
            <v>0</v>
          </cell>
          <cell r="AL166">
            <v>0</v>
          </cell>
          <cell r="AM166">
            <v>0</v>
          </cell>
        </row>
        <row r="167">
          <cell r="Z167">
            <v>0</v>
          </cell>
          <cell r="AC167">
            <v>0</v>
          </cell>
          <cell r="AF167">
            <v>0</v>
          </cell>
          <cell r="AL167">
            <v>0</v>
          </cell>
          <cell r="AM167">
            <v>0</v>
          </cell>
        </row>
        <row r="172">
          <cell r="Z172">
            <v>0</v>
          </cell>
          <cell r="AC172">
            <v>0</v>
          </cell>
          <cell r="AF172">
            <v>0</v>
          </cell>
          <cell r="AL172">
            <v>0</v>
          </cell>
          <cell r="AM172">
            <v>0</v>
          </cell>
        </row>
        <row r="176">
          <cell r="Z176">
            <v>0</v>
          </cell>
          <cell r="AC176">
            <v>0</v>
          </cell>
          <cell r="AF176">
            <v>0</v>
          </cell>
          <cell r="AL176">
            <v>0</v>
          </cell>
          <cell r="AM176">
            <v>0</v>
          </cell>
        </row>
        <row r="177">
          <cell r="Z177">
            <v>0</v>
          </cell>
          <cell r="AC177">
            <v>0</v>
          </cell>
          <cell r="AF177">
            <v>0</v>
          </cell>
          <cell r="AL177">
            <v>0</v>
          </cell>
          <cell r="AM177">
            <v>0</v>
          </cell>
        </row>
        <row r="178">
          <cell r="Z178">
            <v>0</v>
          </cell>
          <cell r="AC178">
            <v>0</v>
          </cell>
          <cell r="AF178">
            <v>0</v>
          </cell>
          <cell r="AL178">
            <v>0</v>
          </cell>
          <cell r="AM178">
            <v>0</v>
          </cell>
        </row>
        <row r="180">
          <cell r="Z180">
            <v>0</v>
          </cell>
          <cell r="AC180">
            <v>0</v>
          </cell>
          <cell r="AF180">
            <v>0</v>
          </cell>
          <cell r="AL180">
            <v>0</v>
          </cell>
          <cell r="AM180">
            <v>0</v>
          </cell>
        </row>
        <row r="181">
          <cell r="Z181">
            <v>0</v>
          </cell>
          <cell r="AC181">
            <v>0</v>
          </cell>
          <cell r="AF181">
            <v>0</v>
          </cell>
          <cell r="AL181">
            <v>0</v>
          </cell>
          <cell r="AM181">
            <v>0</v>
          </cell>
        </row>
        <row r="182">
          <cell r="Z182">
            <v>0</v>
          </cell>
          <cell r="AC182">
            <v>0</v>
          </cell>
          <cell r="AF182">
            <v>0</v>
          </cell>
          <cell r="AL182">
            <v>0</v>
          </cell>
          <cell r="AM182">
            <v>0</v>
          </cell>
        </row>
        <row r="185">
          <cell r="Z185">
            <v>0</v>
          </cell>
          <cell r="AC185">
            <v>0</v>
          </cell>
          <cell r="AF185">
            <v>0</v>
          </cell>
          <cell r="AL185">
            <v>0</v>
          </cell>
          <cell r="AM185">
            <v>0</v>
          </cell>
        </row>
        <row r="186">
          <cell r="AL186">
            <v>0</v>
          </cell>
          <cell r="AM186">
            <v>0</v>
          </cell>
        </row>
        <row r="187">
          <cell r="Z187">
            <v>911700</v>
          </cell>
          <cell r="AC187">
            <v>911700</v>
          </cell>
          <cell r="AF187">
            <v>911700</v>
          </cell>
          <cell r="AL187">
            <v>0</v>
          </cell>
          <cell r="AM187">
            <v>0</v>
          </cell>
        </row>
        <row r="188">
          <cell r="Z188">
            <v>0</v>
          </cell>
          <cell r="AC188">
            <v>0</v>
          </cell>
          <cell r="AF188">
            <v>0</v>
          </cell>
          <cell r="AL188">
            <v>0</v>
          </cell>
          <cell r="AM188">
            <v>0</v>
          </cell>
        </row>
        <row r="189">
          <cell r="Z189">
            <v>0</v>
          </cell>
          <cell r="AC189">
            <v>0</v>
          </cell>
          <cell r="AF189">
            <v>0</v>
          </cell>
          <cell r="AL189">
            <v>0</v>
          </cell>
          <cell r="AM189">
            <v>0</v>
          </cell>
        </row>
        <row r="195">
          <cell r="Z195">
            <v>9300462</v>
          </cell>
          <cell r="AC195">
            <v>9300462</v>
          </cell>
          <cell r="AF195">
            <v>7301998</v>
          </cell>
          <cell r="AL195">
            <v>0</v>
          </cell>
          <cell r="AM195">
            <v>0</v>
          </cell>
        </row>
        <row r="196">
          <cell r="Z196">
            <v>58100</v>
          </cell>
          <cell r="AC196">
            <v>58100</v>
          </cell>
          <cell r="AF196">
            <v>1987759</v>
          </cell>
          <cell r="AL196">
            <v>0</v>
          </cell>
          <cell r="AM196">
            <v>0</v>
          </cell>
        </row>
        <row r="197">
          <cell r="Z197">
            <v>583092</v>
          </cell>
          <cell r="AC197">
            <v>583092</v>
          </cell>
          <cell r="AF197">
            <v>1111134</v>
          </cell>
          <cell r="AL197">
            <v>0</v>
          </cell>
          <cell r="AM197">
            <v>0</v>
          </cell>
        </row>
        <row r="198">
          <cell r="Z198">
            <v>464236</v>
          </cell>
          <cell r="AC198">
            <v>464236</v>
          </cell>
          <cell r="AF198">
            <v>714908</v>
          </cell>
        </row>
        <row r="199">
          <cell r="Z199">
            <v>0</v>
          </cell>
          <cell r="AC199">
            <v>0</v>
          </cell>
          <cell r="AF199">
            <v>0</v>
          </cell>
          <cell r="AL199">
            <v>0</v>
          </cell>
          <cell r="AM199">
            <v>0</v>
          </cell>
        </row>
        <row r="200">
          <cell r="Z200">
            <v>0</v>
          </cell>
          <cell r="AC200">
            <v>0</v>
          </cell>
          <cell r="AF200">
            <v>0</v>
          </cell>
          <cell r="AL200">
            <v>0</v>
          </cell>
          <cell r="AM200">
            <v>0</v>
          </cell>
        </row>
        <row r="201">
          <cell r="Z201">
            <v>0</v>
          </cell>
          <cell r="AC201">
            <v>0</v>
          </cell>
          <cell r="AF201">
            <v>0</v>
          </cell>
          <cell r="AL201">
            <v>0</v>
          </cell>
          <cell r="AM201">
            <v>0</v>
          </cell>
        </row>
        <row r="203">
          <cell r="Z203">
            <v>0</v>
          </cell>
          <cell r="AC203">
            <v>547200</v>
          </cell>
          <cell r="AF203">
            <v>777600</v>
          </cell>
          <cell r="AL203">
            <v>0</v>
          </cell>
          <cell r="AM203">
            <v>0</v>
          </cell>
        </row>
        <row r="204">
          <cell r="Z204">
            <v>0</v>
          </cell>
          <cell r="AC204">
            <v>0</v>
          </cell>
          <cell r="AF204">
            <v>0</v>
          </cell>
          <cell r="AL204">
            <v>0</v>
          </cell>
          <cell r="AM204">
            <v>0</v>
          </cell>
        </row>
        <row r="211">
          <cell r="Z211">
            <v>0</v>
          </cell>
          <cell r="AC211">
            <v>0</v>
          </cell>
          <cell r="AF211">
            <v>0</v>
          </cell>
          <cell r="AL211">
            <v>0</v>
          </cell>
          <cell r="AM211">
            <v>0</v>
          </cell>
        </row>
        <row r="212">
          <cell r="Z212">
            <v>0</v>
          </cell>
          <cell r="AC212">
            <v>0</v>
          </cell>
          <cell r="AF212">
            <v>0</v>
          </cell>
          <cell r="AL212">
            <v>0</v>
          </cell>
          <cell r="AM212">
            <v>0</v>
          </cell>
        </row>
        <row r="213">
          <cell r="Z213">
            <v>0</v>
          </cell>
          <cell r="AC213">
            <v>0</v>
          </cell>
          <cell r="AF213">
            <v>0</v>
          </cell>
          <cell r="AL213">
            <v>0</v>
          </cell>
          <cell r="AM213">
            <v>0</v>
          </cell>
        </row>
        <row r="214">
          <cell r="Z214">
            <v>0</v>
          </cell>
          <cell r="AC214">
            <v>0</v>
          </cell>
          <cell r="AF214">
            <v>0</v>
          </cell>
          <cell r="AL214">
            <v>0</v>
          </cell>
          <cell r="AM214">
            <v>0</v>
          </cell>
        </row>
        <row r="216">
          <cell r="Z216">
            <v>0</v>
          </cell>
          <cell r="AC216">
            <v>0</v>
          </cell>
          <cell r="AF216">
            <v>0</v>
          </cell>
          <cell r="AL216">
            <v>0</v>
          </cell>
          <cell r="AM216">
            <v>0</v>
          </cell>
        </row>
        <row r="222">
          <cell r="Z222">
            <v>0</v>
          </cell>
          <cell r="AC222">
            <v>891999</v>
          </cell>
          <cell r="AF222">
            <v>891999</v>
          </cell>
          <cell r="AL222">
            <v>0</v>
          </cell>
          <cell r="AM222">
            <v>0</v>
          </cell>
        </row>
        <row r="223">
          <cell r="Z223">
            <v>0</v>
          </cell>
          <cell r="AC223">
            <v>388271</v>
          </cell>
          <cell r="AF223">
            <v>388271</v>
          </cell>
          <cell r="AL223">
            <v>0</v>
          </cell>
          <cell r="AM223">
            <v>0</v>
          </cell>
        </row>
        <row r="224">
          <cell r="Z224">
            <v>0</v>
          </cell>
          <cell r="AC224">
            <v>0</v>
          </cell>
          <cell r="AF224">
            <v>0</v>
          </cell>
          <cell r="AL224">
            <v>0</v>
          </cell>
          <cell r="AM224">
            <v>0</v>
          </cell>
        </row>
        <row r="228">
          <cell r="Z228">
            <v>0</v>
          </cell>
          <cell r="AC228">
            <v>0</v>
          </cell>
          <cell r="AF228">
            <v>0</v>
          </cell>
          <cell r="AL228">
            <v>0</v>
          </cell>
          <cell r="AM228">
            <v>0</v>
          </cell>
        </row>
        <row r="235">
          <cell r="Z235">
            <v>0</v>
          </cell>
          <cell r="AC235">
            <v>0</v>
          </cell>
          <cell r="AF235">
            <v>0</v>
          </cell>
          <cell r="AL235">
            <v>0</v>
          </cell>
          <cell r="AM235">
            <v>0</v>
          </cell>
        </row>
        <row r="236">
          <cell r="Z236">
            <v>0</v>
          </cell>
          <cell r="AC236">
            <v>0</v>
          </cell>
          <cell r="AF236">
            <v>0</v>
          </cell>
          <cell r="AL236">
            <v>0</v>
          </cell>
          <cell r="AM236">
            <v>0</v>
          </cell>
        </row>
        <row r="237">
          <cell r="Z237">
            <v>0</v>
          </cell>
          <cell r="AC237">
            <v>0</v>
          </cell>
          <cell r="AF237">
            <v>0</v>
          </cell>
          <cell r="AL237">
            <v>0</v>
          </cell>
          <cell r="AM237">
            <v>0</v>
          </cell>
        </row>
        <row r="238">
          <cell r="Z238">
            <v>0</v>
          </cell>
          <cell r="AC238">
            <v>0</v>
          </cell>
          <cell r="AF238">
            <v>0</v>
          </cell>
          <cell r="AG238">
            <v>0</v>
          </cell>
          <cell r="AL238">
            <v>0</v>
          </cell>
          <cell r="AM238">
            <v>0</v>
          </cell>
        </row>
        <row r="239">
          <cell r="Z239">
            <v>1547510</v>
          </cell>
          <cell r="AC239">
            <v>1547510</v>
          </cell>
        </row>
        <row r="240">
          <cell r="Z240">
            <v>0</v>
          </cell>
          <cell r="AC240">
            <v>0</v>
          </cell>
          <cell r="AF240">
            <v>0</v>
          </cell>
          <cell r="AL240">
            <v>0</v>
          </cell>
          <cell r="AM240">
            <v>0</v>
          </cell>
        </row>
        <row r="243">
          <cell r="AL243">
            <v>0</v>
          </cell>
          <cell r="AM243">
            <v>0</v>
          </cell>
        </row>
        <row r="244">
          <cell r="Z244">
            <v>0</v>
          </cell>
          <cell r="AC244">
            <v>0</v>
          </cell>
          <cell r="AF244">
            <v>0</v>
          </cell>
          <cell r="AL244">
            <v>0</v>
          </cell>
          <cell r="AM244">
            <v>0</v>
          </cell>
        </row>
        <row r="245">
          <cell r="Z245">
            <v>0</v>
          </cell>
          <cell r="AC245">
            <v>0</v>
          </cell>
          <cell r="AF245">
            <v>0</v>
          </cell>
          <cell r="AL245">
            <v>0</v>
          </cell>
          <cell r="AM245">
            <v>0</v>
          </cell>
        </row>
        <row r="246">
          <cell r="Z246">
            <v>0</v>
          </cell>
          <cell r="AC246">
            <v>0</v>
          </cell>
          <cell r="AF246">
            <v>0</v>
          </cell>
          <cell r="AL246">
            <v>0</v>
          </cell>
          <cell r="AM246">
            <v>0</v>
          </cell>
        </row>
        <row r="247">
          <cell r="Z247">
            <v>0</v>
          </cell>
          <cell r="AC247">
            <v>0</v>
          </cell>
          <cell r="AF247">
            <v>0</v>
          </cell>
          <cell r="AL247">
            <v>0</v>
          </cell>
          <cell r="AM247">
            <v>0</v>
          </cell>
        </row>
        <row r="248">
          <cell r="Z248">
            <v>0</v>
          </cell>
          <cell r="AC248">
            <v>0</v>
          </cell>
          <cell r="AF248">
            <v>0</v>
          </cell>
          <cell r="AL248">
            <v>0</v>
          </cell>
          <cell r="AM248">
            <v>0</v>
          </cell>
        </row>
        <row r="249">
          <cell r="Z249">
            <v>0</v>
          </cell>
          <cell r="AC249">
            <v>0</v>
          </cell>
          <cell r="AF249">
            <v>0</v>
          </cell>
          <cell r="AL249">
            <v>0</v>
          </cell>
          <cell r="AM249">
            <v>0</v>
          </cell>
        </row>
        <row r="250">
          <cell r="Z250">
            <v>0</v>
          </cell>
          <cell r="AC250">
            <v>0</v>
          </cell>
          <cell r="AF250">
            <v>0</v>
          </cell>
          <cell r="AL250">
            <v>0</v>
          </cell>
          <cell r="AM250">
            <v>0</v>
          </cell>
        </row>
        <row r="251">
          <cell r="Z251">
            <v>0</v>
          </cell>
          <cell r="AC251">
            <v>0</v>
          </cell>
          <cell r="AF251">
            <v>0</v>
          </cell>
          <cell r="AL251">
            <v>0</v>
          </cell>
          <cell r="AM251">
            <v>0</v>
          </cell>
        </row>
        <row r="252">
          <cell r="Z252">
            <v>0</v>
          </cell>
          <cell r="AC252">
            <v>0</v>
          </cell>
          <cell r="AF252">
            <v>0</v>
          </cell>
          <cell r="AL252">
            <v>0</v>
          </cell>
          <cell r="AM252">
            <v>0</v>
          </cell>
        </row>
        <row r="253">
          <cell r="Z253">
            <v>0</v>
          </cell>
          <cell r="AC253">
            <v>0</v>
          </cell>
          <cell r="AF253">
            <v>0</v>
          </cell>
          <cell r="AL253">
            <v>0</v>
          </cell>
          <cell r="AM253">
            <v>0</v>
          </cell>
        </row>
        <row r="254">
          <cell r="Z254">
            <v>0</v>
          </cell>
          <cell r="AC254">
            <v>0</v>
          </cell>
          <cell r="AF254">
            <v>0</v>
          </cell>
          <cell r="AL254">
            <v>0</v>
          </cell>
          <cell r="AM254">
            <v>0</v>
          </cell>
        </row>
      </sheetData>
      <sheetData sheetId="5">
        <row r="8">
          <cell r="L8">
            <v>741711951</v>
          </cell>
        </row>
        <row r="13">
          <cell r="P13">
            <v>0</v>
          </cell>
          <cell r="Q13">
            <v>0</v>
          </cell>
        </row>
        <row r="15">
          <cell r="P15">
            <v>0</v>
          </cell>
          <cell r="Q15">
            <v>0</v>
          </cell>
        </row>
        <row r="17">
          <cell r="Z17">
            <v>11863860</v>
          </cell>
          <cell r="AC17">
            <v>11863860</v>
          </cell>
          <cell r="AF17">
            <v>11863860</v>
          </cell>
        </row>
        <row r="18">
          <cell r="Z18">
            <v>817871</v>
          </cell>
          <cell r="AC18">
            <v>817871</v>
          </cell>
          <cell r="AF18">
            <v>817871</v>
          </cell>
          <cell r="AL18">
            <v>0</v>
          </cell>
          <cell r="AM18">
            <v>0</v>
          </cell>
        </row>
        <row r="21">
          <cell r="Z21">
            <v>0</v>
          </cell>
          <cell r="AC21">
            <v>0</v>
          </cell>
          <cell r="AF21">
            <v>0</v>
          </cell>
          <cell r="AL21">
            <v>0</v>
          </cell>
          <cell r="AM21">
            <v>0</v>
          </cell>
        </row>
        <row r="22">
          <cell r="Z22">
            <v>0</v>
          </cell>
          <cell r="AC22">
            <v>0</v>
          </cell>
          <cell r="AF22">
            <v>0</v>
          </cell>
          <cell r="AL22">
            <v>0</v>
          </cell>
          <cell r="AM22">
            <v>0</v>
          </cell>
        </row>
        <row r="23">
          <cell r="H23">
            <v>23924809</v>
          </cell>
          <cell r="K23">
            <v>1193393</v>
          </cell>
          <cell r="Z23">
            <v>0</v>
          </cell>
          <cell r="AC23">
            <v>0</v>
          </cell>
          <cell r="AF23">
            <v>0</v>
          </cell>
          <cell r="AL23">
            <v>0</v>
          </cell>
          <cell r="AM23">
            <v>0</v>
          </cell>
        </row>
        <row r="24">
          <cell r="H24">
            <v>18529290</v>
          </cell>
          <cell r="K24">
            <v>18529290</v>
          </cell>
          <cell r="P24">
            <v>0</v>
          </cell>
          <cell r="Q24">
            <v>0</v>
          </cell>
          <cell r="Z24">
            <v>0</v>
          </cell>
          <cell r="AC24">
            <v>0</v>
          </cell>
          <cell r="AF24">
            <v>0</v>
          </cell>
          <cell r="AL24">
            <v>0</v>
          </cell>
          <cell r="AM24">
            <v>0</v>
          </cell>
        </row>
        <row r="25">
          <cell r="Z25">
            <v>0</v>
          </cell>
          <cell r="AC25">
            <v>0</v>
          </cell>
          <cell r="AF25">
            <v>0</v>
          </cell>
          <cell r="AL25">
            <v>0</v>
          </cell>
          <cell r="AM25">
            <v>0</v>
          </cell>
        </row>
        <row r="26">
          <cell r="H26">
            <v>12721820</v>
          </cell>
          <cell r="K26">
            <v>1090391</v>
          </cell>
          <cell r="P26">
            <v>0</v>
          </cell>
          <cell r="Q26">
            <v>0</v>
          </cell>
          <cell r="Z26">
            <v>0</v>
          </cell>
          <cell r="AC26">
            <v>0</v>
          </cell>
          <cell r="AF26">
            <v>0</v>
          </cell>
          <cell r="AL26">
            <v>0</v>
          </cell>
          <cell r="AM26">
            <v>0</v>
          </cell>
        </row>
        <row r="27">
          <cell r="H27">
            <v>-7549</v>
          </cell>
          <cell r="K27">
            <v>0</v>
          </cell>
          <cell r="P27">
            <v>0</v>
          </cell>
          <cell r="Q27">
            <v>0</v>
          </cell>
          <cell r="Z27">
            <v>0</v>
          </cell>
          <cell r="AC27">
            <v>0</v>
          </cell>
          <cell r="AF27">
            <v>0</v>
          </cell>
          <cell r="AL27">
            <v>0</v>
          </cell>
          <cell r="AM27">
            <v>0</v>
          </cell>
        </row>
        <row r="28">
          <cell r="Z28">
            <v>0</v>
          </cell>
          <cell r="AC28">
            <v>0</v>
          </cell>
          <cell r="AF28">
            <v>0</v>
          </cell>
          <cell r="AL28">
            <v>0</v>
          </cell>
          <cell r="AM28">
            <v>0</v>
          </cell>
        </row>
        <row r="29">
          <cell r="Z29">
            <v>1083694</v>
          </cell>
          <cell r="AC29">
            <v>1083694</v>
          </cell>
          <cell r="AF29">
            <v>1083694</v>
          </cell>
          <cell r="AL29">
            <v>0</v>
          </cell>
          <cell r="AM29">
            <v>0</v>
          </cell>
        </row>
        <row r="30">
          <cell r="H30">
            <v>0</v>
          </cell>
          <cell r="K30">
            <v>0</v>
          </cell>
          <cell r="P30">
            <v>0</v>
          </cell>
          <cell r="Q30">
            <v>0</v>
          </cell>
          <cell r="Z30">
            <v>0</v>
          </cell>
          <cell r="AC30">
            <v>0</v>
          </cell>
          <cell r="AF30">
            <v>0</v>
          </cell>
          <cell r="AL30">
            <v>0</v>
          </cell>
          <cell r="AM30">
            <v>0</v>
          </cell>
        </row>
        <row r="31">
          <cell r="H31">
            <v>0</v>
          </cell>
          <cell r="K31">
            <v>0</v>
          </cell>
          <cell r="P31">
            <v>0</v>
          </cell>
          <cell r="Q31">
            <v>0</v>
          </cell>
          <cell r="Z31">
            <v>0</v>
          </cell>
          <cell r="AC31">
            <v>0</v>
          </cell>
          <cell r="AF31">
            <v>0</v>
          </cell>
          <cell r="AL31">
            <v>0</v>
          </cell>
          <cell r="AM31">
            <v>0</v>
          </cell>
        </row>
        <row r="32">
          <cell r="Z32">
            <v>0</v>
          </cell>
          <cell r="AC32">
            <v>0</v>
          </cell>
          <cell r="AF32">
            <v>0</v>
          </cell>
          <cell r="AL32">
            <v>0</v>
          </cell>
          <cell r="AM32">
            <v>0</v>
          </cell>
        </row>
        <row r="33">
          <cell r="H33">
            <v>0</v>
          </cell>
          <cell r="K33">
            <v>0</v>
          </cell>
          <cell r="P33">
            <v>0</v>
          </cell>
          <cell r="Q33">
            <v>0</v>
          </cell>
          <cell r="Z33">
            <v>0</v>
          </cell>
          <cell r="AC33">
            <v>0</v>
          </cell>
          <cell r="AF33">
            <v>0</v>
          </cell>
          <cell r="AL33">
            <v>0</v>
          </cell>
          <cell r="AM33">
            <v>0</v>
          </cell>
        </row>
        <row r="34">
          <cell r="H34">
            <v>0</v>
          </cell>
          <cell r="K34">
            <v>0</v>
          </cell>
          <cell r="P34">
            <v>0</v>
          </cell>
          <cell r="Q34">
            <v>0</v>
          </cell>
        </row>
        <row r="36">
          <cell r="H36">
            <v>0</v>
          </cell>
          <cell r="K36">
            <v>0</v>
          </cell>
          <cell r="P36">
            <v>0</v>
          </cell>
          <cell r="Q36">
            <v>0</v>
          </cell>
          <cell r="Z36">
            <v>0</v>
          </cell>
          <cell r="AC36">
            <v>0</v>
          </cell>
          <cell r="AF36">
            <v>0</v>
          </cell>
          <cell r="AL36">
            <v>0</v>
          </cell>
          <cell r="AM36">
            <v>0</v>
          </cell>
        </row>
        <row r="37">
          <cell r="H37">
            <v>0</v>
          </cell>
          <cell r="K37">
            <v>0</v>
          </cell>
          <cell r="P37">
            <v>0</v>
          </cell>
          <cell r="Q37">
            <v>0</v>
          </cell>
          <cell r="Z37">
            <v>0</v>
          </cell>
          <cell r="AC37">
            <v>0</v>
          </cell>
          <cell r="AF37">
            <v>0</v>
          </cell>
          <cell r="AL37">
            <v>0</v>
          </cell>
          <cell r="AM37">
            <v>0</v>
          </cell>
        </row>
        <row r="38">
          <cell r="H38">
            <v>15656916</v>
          </cell>
          <cell r="K38">
            <v>15656916</v>
          </cell>
          <cell r="P38">
            <v>0</v>
          </cell>
          <cell r="Q38">
            <v>0</v>
          </cell>
        </row>
        <row r="39">
          <cell r="H39">
            <v>0</v>
          </cell>
          <cell r="K39">
            <v>0</v>
          </cell>
          <cell r="P39">
            <v>0</v>
          </cell>
          <cell r="Q39">
            <v>0</v>
          </cell>
          <cell r="Z39">
            <v>515000</v>
          </cell>
          <cell r="AC39">
            <v>5046183</v>
          </cell>
          <cell r="AF39">
            <v>4531183</v>
          </cell>
          <cell r="AL39">
            <v>0</v>
          </cell>
          <cell r="AM39">
            <v>0</v>
          </cell>
        </row>
        <row r="40">
          <cell r="H40">
            <v>0</v>
          </cell>
          <cell r="K40">
            <v>0</v>
          </cell>
          <cell r="P40">
            <v>0</v>
          </cell>
          <cell r="Q40">
            <v>0</v>
          </cell>
          <cell r="Z40">
            <v>0</v>
          </cell>
          <cell r="AC40">
            <v>0</v>
          </cell>
          <cell r="AF40">
            <v>0</v>
          </cell>
          <cell r="AL40">
            <v>0</v>
          </cell>
          <cell r="AM40">
            <v>0</v>
          </cell>
        </row>
        <row r="41">
          <cell r="H41">
            <v>0</v>
          </cell>
          <cell r="K41">
            <v>0</v>
          </cell>
          <cell r="P41">
            <v>0</v>
          </cell>
          <cell r="Q41">
            <v>0</v>
          </cell>
          <cell r="Z41">
            <v>0</v>
          </cell>
          <cell r="AC41">
            <v>0</v>
          </cell>
          <cell r="AF41">
            <v>0</v>
          </cell>
          <cell r="AL41">
            <v>0</v>
          </cell>
          <cell r="AM41">
            <v>0</v>
          </cell>
        </row>
        <row r="43">
          <cell r="H43">
            <v>0</v>
          </cell>
          <cell r="K43">
            <v>0</v>
          </cell>
          <cell r="P43">
            <v>0</v>
          </cell>
          <cell r="Q43">
            <v>0</v>
          </cell>
        </row>
        <row r="44">
          <cell r="H44">
            <v>0</v>
          </cell>
          <cell r="K44">
            <v>0</v>
          </cell>
          <cell r="P44">
            <v>0</v>
          </cell>
          <cell r="Q44">
            <v>0</v>
          </cell>
        </row>
        <row r="45">
          <cell r="Z45">
            <v>1176700</v>
          </cell>
          <cell r="AC45">
            <v>1176700</v>
          </cell>
          <cell r="AF45">
            <v>1176700</v>
          </cell>
          <cell r="AL45">
            <v>0</v>
          </cell>
          <cell r="AM45">
            <v>0</v>
          </cell>
        </row>
        <row r="46">
          <cell r="H46">
            <v>0</v>
          </cell>
          <cell r="K46">
            <v>0</v>
          </cell>
          <cell r="P46">
            <v>0</v>
          </cell>
          <cell r="Q46">
            <v>0</v>
          </cell>
          <cell r="Z46">
            <v>1521700</v>
          </cell>
          <cell r="AC46">
            <v>1521700</v>
          </cell>
          <cell r="AF46">
            <v>1521700</v>
          </cell>
        </row>
        <row r="47">
          <cell r="H47">
            <v>0</v>
          </cell>
          <cell r="K47">
            <v>0</v>
          </cell>
          <cell r="P47">
            <v>0</v>
          </cell>
          <cell r="Q47">
            <v>0</v>
          </cell>
          <cell r="Z47">
            <v>0</v>
          </cell>
          <cell r="AC47">
            <v>0</v>
          </cell>
          <cell r="AF47">
            <v>0</v>
          </cell>
          <cell r="AL47">
            <v>0</v>
          </cell>
          <cell r="AM47">
            <v>0</v>
          </cell>
        </row>
        <row r="48">
          <cell r="Z48">
            <v>308400</v>
          </cell>
          <cell r="AC48">
            <v>308400</v>
          </cell>
          <cell r="AF48">
            <v>308400</v>
          </cell>
          <cell r="AL48">
            <v>0</v>
          </cell>
          <cell r="AM48">
            <v>0</v>
          </cell>
        </row>
        <row r="49">
          <cell r="H49">
            <v>0</v>
          </cell>
          <cell r="K49">
            <v>0</v>
          </cell>
          <cell r="P49">
            <v>0</v>
          </cell>
          <cell r="Q49">
            <v>0</v>
          </cell>
        </row>
        <row r="50">
          <cell r="H50">
            <v>0</v>
          </cell>
          <cell r="K50">
            <v>0</v>
          </cell>
          <cell r="P50">
            <v>0</v>
          </cell>
          <cell r="Q50">
            <v>0</v>
          </cell>
          <cell r="Z50">
            <v>0</v>
          </cell>
          <cell r="AC50">
            <v>0</v>
          </cell>
          <cell r="AF50">
            <v>0</v>
          </cell>
          <cell r="AL50">
            <v>0</v>
          </cell>
          <cell r="AM50">
            <v>0</v>
          </cell>
        </row>
        <row r="51">
          <cell r="Z51">
            <v>0</v>
          </cell>
          <cell r="AC51">
            <v>0</v>
          </cell>
          <cell r="AF51">
            <v>0</v>
          </cell>
          <cell r="AL51">
            <v>0</v>
          </cell>
          <cell r="AM51">
            <v>0</v>
          </cell>
        </row>
        <row r="52">
          <cell r="H52">
            <v>0</v>
          </cell>
          <cell r="K52">
            <v>0</v>
          </cell>
          <cell r="P52">
            <v>0</v>
          </cell>
          <cell r="Q52">
            <v>0</v>
          </cell>
          <cell r="Z52">
            <v>0</v>
          </cell>
          <cell r="AC52">
            <v>0</v>
          </cell>
          <cell r="AF52">
            <v>0</v>
          </cell>
          <cell r="AL52">
            <v>0</v>
          </cell>
          <cell r="AM52">
            <v>0</v>
          </cell>
        </row>
        <row r="53">
          <cell r="H53">
            <v>0</v>
          </cell>
          <cell r="K53">
            <v>0</v>
          </cell>
          <cell r="P53">
            <v>0</v>
          </cell>
          <cell r="Q53">
            <v>0</v>
          </cell>
          <cell r="Z53">
            <v>0</v>
          </cell>
          <cell r="AC53">
            <v>0</v>
          </cell>
          <cell r="AF53">
            <v>0</v>
          </cell>
          <cell r="AL53">
            <v>0</v>
          </cell>
          <cell r="AM53">
            <v>0</v>
          </cell>
        </row>
        <row r="54">
          <cell r="Z54">
            <v>519269</v>
          </cell>
          <cell r="AC54">
            <v>519269</v>
          </cell>
          <cell r="AF54">
            <v>503770</v>
          </cell>
          <cell r="AL54">
            <v>0</v>
          </cell>
          <cell r="AM54">
            <v>0</v>
          </cell>
        </row>
        <row r="55">
          <cell r="H55">
            <v>0</v>
          </cell>
          <cell r="K55">
            <v>0</v>
          </cell>
          <cell r="P55">
            <v>0</v>
          </cell>
          <cell r="Q55">
            <v>0</v>
          </cell>
          <cell r="Z55">
            <v>0</v>
          </cell>
          <cell r="AC55">
            <v>0</v>
          </cell>
          <cell r="AF55">
            <v>0</v>
          </cell>
          <cell r="AL55">
            <v>0</v>
          </cell>
          <cell r="AM55">
            <v>0</v>
          </cell>
        </row>
        <row r="56">
          <cell r="H56">
            <v>0</v>
          </cell>
          <cell r="K56">
            <v>0</v>
          </cell>
          <cell r="P56">
            <v>0</v>
          </cell>
          <cell r="Q56">
            <v>0</v>
          </cell>
        </row>
        <row r="58">
          <cell r="H58">
            <v>0</v>
          </cell>
          <cell r="K58">
            <v>0</v>
          </cell>
          <cell r="P58">
            <v>0</v>
          </cell>
          <cell r="Q58">
            <v>0</v>
          </cell>
        </row>
        <row r="59">
          <cell r="H59">
            <v>0</v>
          </cell>
          <cell r="K59">
            <v>0</v>
          </cell>
          <cell r="P59">
            <v>0</v>
          </cell>
          <cell r="Q59">
            <v>0</v>
          </cell>
          <cell r="Z59">
            <v>259635</v>
          </cell>
          <cell r="AC59">
            <v>259635</v>
          </cell>
          <cell r="AF59">
            <v>251885</v>
          </cell>
          <cell r="AL59">
            <v>0</v>
          </cell>
          <cell r="AM59">
            <v>0</v>
          </cell>
        </row>
        <row r="60">
          <cell r="Z60">
            <v>389452</v>
          </cell>
          <cell r="AC60">
            <v>389452</v>
          </cell>
          <cell r="AF60">
            <v>377827</v>
          </cell>
        </row>
        <row r="61">
          <cell r="H61">
            <v>0</v>
          </cell>
          <cell r="K61">
            <v>0</v>
          </cell>
          <cell r="P61">
            <v>0</v>
          </cell>
          <cell r="Q61">
            <v>0</v>
          </cell>
          <cell r="Z61">
            <v>0</v>
          </cell>
          <cell r="AC61">
            <v>0</v>
          </cell>
          <cell r="AF61">
            <v>0</v>
          </cell>
          <cell r="AL61">
            <v>0</v>
          </cell>
          <cell r="AM61">
            <v>0</v>
          </cell>
        </row>
        <row r="62">
          <cell r="H62">
            <v>0</v>
          </cell>
          <cell r="K62">
            <v>0</v>
          </cell>
          <cell r="P62">
            <v>0</v>
          </cell>
          <cell r="Q62">
            <v>0</v>
          </cell>
        </row>
        <row r="64">
          <cell r="H64">
            <v>654483</v>
          </cell>
          <cell r="K64">
            <v>994706</v>
          </cell>
          <cell r="P64">
            <v>0</v>
          </cell>
          <cell r="Q64">
            <v>0</v>
          </cell>
        </row>
        <row r="65">
          <cell r="H65">
            <v>0</v>
          </cell>
          <cell r="K65">
            <v>0</v>
          </cell>
          <cell r="P65">
            <v>0</v>
          </cell>
          <cell r="Q65">
            <v>0</v>
          </cell>
        </row>
        <row r="66">
          <cell r="Z66">
            <v>29883341</v>
          </cell>
          <cell r="AC66">
            <v>29883341</v>
          </cell>
          <cell r="AF66">
            <v>29883341</v>
          </cell>
        </row>
        <row r="67">
          <cell r="H67">
            <v>0</v>
          </cell>
          <cell r="K67">
            <v>0</v>
          </cell>
          <cell r="P67">
            <v>0</v>
          </cell>
          <cell r="Q67">
            <v>0</v>
          </cell>
          <cell r="Z67">
            <v>6929527</v>
          </cell>
          <cell r="AC67">
            <v>6929527</v>
          </cell>
          <cell r="AF67">
            <v>6929527</v>
          </cell>
          <cell r="AL67">
            <v>0</v>
          </cell>
          <cell r="AM67">
            <v>0</v>
          </cell>
        </row>
        <row r="68">
          <cell r="H68">
            <v>0</v>
          </cell>
          <cell r="K68">
            <v>0</v>
          </cell>
          <cell r="P68">
            <v>0</v>
          </cell>
          <cell r="Q68">
            <v>0</v>
          </cell>
        </row>
        <row r="70">
          <cell r="H70">
            <v>1900998</v>
          </cell>
          <cell r="K70">
            <v>1413954</v>
          </cell>
          <cell r="P70">
            <v>0</v>
          </cell>
          <cell r="Q70">
            <v>0</v>
          </cell>
          <cell r="Z70">
            <v>0</v>
          </cell>
          <cell r="AC70">
            <v>0</v>
          </cell>
          <cell r="AF70">
            <v>0</v>
          </cell>
          <cell r="AL70">
            <v>0</v>
          </cell>
          <cell r="AM70">
            <v>0</v>
          </cell>
        </row>
        <row r="71">
          <cell r="H71">
            <v>1935218</v>
          </cell>
          <cell r="K71">
            <v>1935218</v>
          </cell>
          <cell r="P71">
            <v>0</v>
          </cell>
          <cell r="Q71">
            <v>0</v>
          </cell>
          <cell r="Z71">
            <v>0</v>
          </cell>
          <cell r="AC71">
            <v>0</v>
          </cell>
          <cell r="AF71">
            <v>0</v>
          </cell>
          <cell r="AL71">
            <v>0</v>
          </cell>
          <cell r="AM71">
            <v>0</v>
          </cell>
        </row>
        <row r="72">
          <cell r="Z72">
            <v>626596</v>
          </cell>
          <cell r="AC72">
            <v>626596</v>
          </cell>
          <cell r="AF72">
            <v>626596</v>
          </cell>
          <cell r="AL72">
            <v>0</v>
          </cell>
          <cell r="AM72">
            <v>0</v>
          </cell>
        </row>
        <row r="73">
          <cell r="H73">
            <v>0</v>
          </cell>
          <cell r="K73">
            <v>0</v>
          </cell>
          <cell r="P73">
            <v>0</v>
          </cell>
          <cell r="Q73">
            <v>0</v>
          </cell>
          <cell r="Z73">
            <v>0</v>
          </cell>
          <cell r="AC73">
            <v>0</v>
          </cell>
          <cell r="AF73">
            <v>0</v>
          </cell>
          <cell r="AL73">
            <v>0</v>
          </cell>
          <cell r="AM73">
            <v>0</v>
          </cell>
        </row>
        <row r="74">
          <cell r="H74">
            <v>288690</v>
          </cell>
          <cell r="K74">
            <v>288690</v>
          </cell>
          <cell r="P74">
            <v>0</v>
          </cell>
          <cell r="Q74">
            <v>0</v>
          </cell>
          <cell r="Z74">
            <v>0</v>
          </cell>
          <cell r="AC74">
            <v>0</v>
          </cell>
          <cell r="AF74">
            <v>0</v>
          </cell>
          <cell r="AL74">
            <v>0</v>
          </cell>
          <cell r="AM74">
            <v>0</v>
          </cell>
        </row>
        <row r="75">
          <cell r="Z75">
            <v>0</v>
          </cell>
          <cell r="AC75">
            <v>0</v>
          </cell>
          <cell r="AF75">
            <v>0</v>
          </cell>
          <cell r="AL75">
            <v>0</v>
          </cell>
          <cell r="AM75">
            <v>0</v>
          </cell>
        </row>
        <row r="76">
          <cell r="H76">
            <v>137600</v>
          </cell>
          <cell r="K76">
            <v>137600</v>
          </cell>
          <cell r="P76">
            <v>0</v>
          </cell>
          <cell r="Q76">
            <v>0</v>
          </cell>
          <cell r="Z76">
            <v>0</v>
          </cell>
          <cell r="AC76">
            <v>0</v>
          </cell>
          <cell r="AF76">
            <v>0</v>
          </cell>
          <cell r="AL76">
            <v>0</v>
          </cell>
          <cell r="AM76">
            <v>0</v>
          </cell>
        </row>
        <row r="77">
          <cell r="H77">
            <v>0</v>
          </cell>
          <cell r="K77">
            <v>0</v>
          </cell>
          <cell r="P77">
            <v>0</v>
          </cell>
          <cell r="Q77">
            <v>0</v>
          </cell>
          <cell r="Z77">
            <v>0</v>
          </cell>
          <cell r="AC77">
            <v>0</v>
          </cell>
          <cell r="AF77">
            <v>0</v>
          </cell>
          <cell r="AL77">
            <v>0</v>
          </cell>
          <cell r="AM77">
            <v>0</v>
          </cell>
        </row>
        <row r="78">
          <cell r="Z78">
            <v>0</v>
          </cell>
          <cell r="AC78">
            <v>0</v>
          </cell>
          <cell r="AF78">
            <v>0</v>
          </cell>
          <cell r="AL78">
            <v>0</v>
          </cell>
          <cell r="AM78">
            <v>0</v>
          </cell>
        </row>
        <row r="79">
          <cell r="H79">
            <v>1203850</v>
          </cell>
          <cell r="K79">
            <v>1203850</v>
          </cell>
          <cell r="P79">
            <v>0</v>
          </cell>
          <cell r="Q79">
            <v>0</v>
          </cell>
          <cell r="Z79">
            <v>0</v>
          </cell>
          <cell r="AC79">
            <v>0</v>
          </cell>
          <cell r="AF79">
            <v>0</v>
          </cell>
          <cell r="AL79">
            <v>0</v>
          </cell>
          <cell r="AM79">
            <v>0</v>
          </cell>
        </row>
        <row r="80">
          <cell r="H80">
            <v>0</v>
          </cell>
          <cell r="K80">
            <v>0</v>
          </cell>
          <cell r="P80">
            <v>0</v>
          </cell>
          <cell r="Q80">
            <v>0</v>
          </cell>
          <cell r="Z80">
            <v>0</v>
          </cell>
          <cell r="AC80">
            <v>0</v>
          </cell>
          <cell r="AF80">
            <v>0</v>
          </cell>
          <cell r="AL80">
            <v>0</v>
          </cell>
          <cell r="AM80">
            <v>0</v>
          </cell>
        </row>
        <row r="81">
          <cell r="Z81">
            <v>0</v>
          </cell>
          <cell r="AC81">
            <v>0</v>
          </cell>
          <cell r="AF81">
            <v>0</v>
          </cell>
          <cell r="AL81">
            <v>0</v>
          </cell>
          <cell r="AM81">
            <v>0</v>
          </cell>
        </row>
        <row r="82">
          <cell r="H82">
            <v>0</v>
          </cell>
          <cell r="K82">
            <v>0</v>
          </cell>
          <cell r="P82">
            <v>0</v>
          </cell>
          <cell r="Q82">
            <v>0</v>
          </cell>
        </row>
        <row r="83">
          <cell r="H83">
            <v>0</v>
          </cell>
          <cell r="K83">
            <v>0</v>
          </cell>
          <cell r="P83">
            <v>0</v>
          </cell>
          <cell r="Q83">
            <v>0</v>
          </cell>
        </row>
        <row r="84">
          <cell r="Z84">
            <v>0</v>
          </cell>
          <cell r="AC84">
            <v>1007090</v>
          </cell>
          <cell r="AF84">
            <v>1007090</v>
          </cell>
          <cell r="AL84">
            <v>0</v>
          </cell>
          <cell r="AM84">
            <v>0</v>
          </cell>
        </row>
        <row r="85">
          <cell r="Z85">
            <v>831240</v>
          </cell>
          <cell r="AC85">
            <v>831240</v>
          </cell>
          <cell r="AF85">
            <v>831240</v>
          </cell>
          <cell r="AL85">
            <v>0</v>
          </cell>
          <cell r="AM85">
            <v>0</v>
          </cell>
        </row>
        <row r="86">
          <cell r="H86">
            <v>0</v>
          </cell>
          <cell r="K86">
            <v>0</v>
          </cell>
          <cell r="P86">
            <v>0</v>
          </cell>
          <cell r="Q86">
            <v>0</v>
          </cell>
        </row>
        <row r="87">
          <cell r="H87">
            <v>1406100</v>
          </cell>
          <cell r="K87">
            <v>1406100</v>
          </cell>
          <cell r="Z87">
            <v>0</v>
          </cell>
          <cell r="AC87">
            <v>0</v>
          </cell>
          <cell r="AF87">
            <v>0</v>
          </cell>
          <cell r="AL87">
            <v>0</v>
          </cell>
          <cell r="AM87">
            <v>0</v>
          </cell>
        </row>
        <row r="88">
          <cell r="H88">
            <v>0</v>
          </cell>
          <cell r="K88">
            <v>0</v>
          </cell>
          <cell r="P88">
            <v>0</v>
          </cell>
          <cell r="Q88">
            <v>0</v>
          </cell>
          <cell r="Z88">
            <v>0</v>
          </cell>
          <cell r="AC88">
            <v>0</v>
          </cell>
          <cell r="AF88">
            <v>0</v>
          </cell>
          <cell r="AL88">
            <v>0</v>
          </cell>
          <cell r="AM88">
            <v>0</v>
          </cell>
        </row>
        <row r="89">
          <cell r="H89">
            <v>0</v>
          </cell>
          <cell r="K89">
            <v>0</v>
          </cell>
          <cell r="P89">
            <v>0</v>
          </cell>
          <cell r="Q89">
            <v>0</v>
          </cell>
        </row>
        <row r="90">
          <cell r="H90">
            <v>0</v>
          </cell>
          <cell r="K90">
            <v>0</v>
          </cell>
          <cell r="P90">
            <v>0</v>
          </cell>
          <cell r="Q90">
            <v>0</v>
          </cell>
        </row>
        <row r="91">
          <cell r="H91">
            <v>0</v>
          </cell>
          <cell r="K91">
            <v>0</v>
          </cell>
          <cell r="P91">
            <v>0</v>
          </cell>
          <cell r="Q91">
            <v>0</v>
          </cell>
        </row>
        <row r="92">
          <cell r="H92">
            <v>0</v>
          </cell>
          <cell r="K92">
            <v>0</v>
          </cell>
          <cell r="P92">
            <v>0</v>
          </cell>
          <cell r="Q92">
            <v>0</v>
          </cell>
          <cell r="Z92">
            <v>3082500</v>
          </cell>
          <cell r="AC92">
            <v>3082500</v>
          </cell>
          <cell r="AF92">
            <v>3082500</v>
          </cell>
          <cell r="AL92">
            <v>0</v>
          </cell>
          <cell r="AM92">
            <v>0</v>
          </cell>
        </row>
        <row r="93">
          <cell r="K93">
            <v>2424633</v>
          </cell>
          <cell r="Z93">
            <v>4490488</v>
          </cell>
          <cell r="AC93">
            <v>4490488</v>
          </cell>
          <cell r="AF93">
            <v>4490488</v>
          </cell>
          <cell r="AL93">
            <v>0</v>
          </cell>
          <cell r="AM93">
            <v>0</v>
          </cell>
        </row>
        <row r="94">
          <cell r="H94">
            <v>879934</v>
          </cell>
          <cell r="K94">
            <v>879934</v>
          </cell>
          <cell r="P94">
            <v>0</v>
          </cell>
          <cell r="Q94">
            <v>0</v>
          </cell>
        </row>
        <row r="95">
          <cell r="H95">
            <v>967808</v>
          </cell>
          <cell r="K95">
            <v>967808</v>
          </cell>
          <cell r="P95">
            <v>0</v>
          </cell>
          <cell r="Q95">
            <v>0</v>
          </cell>
          <cell r="Z95">
            <v>865700</v>
          </cell>
          <cell r="AC95">
            <v>865700</v>
          </cell>
          <cell r="AF95">
            <v>865700</v>
          </cell>
          <cell r="AL95">
            <v>0</v>
          </cell>
          <cell r="AM95">
            <v>0</v>
          </cell>
        </row>
        <row r="96">
          <cell r="H96">
            <v>576891</v>
          </cell>
          <cell r="K96">
            <v>576891</v>
          </cell>
          <cell r="P96">
            <v>0</v>
          </cell>
          <cell r="Q96">
            <v>0</v>
          </cell>
        </row>
        <row r="97">
          <cell r="H97">
            <v>0</v>
          </cell>
          <cell r="K97">
            <v>0</v>
          </cell>
          <cell r="P97">
            <v>0</v>
          </cell>
          <cell r="Q97">
            <v>0</v>
          </cell>
          <cell r="Z97">
            <v>0</v>
          </cell>
          <cell r="AC97">
            <v>0</v>
          </cell>
          <cell r="AF97">
            <v>0</v>
          </cell>
          <cell r="AL97">
            <v>0</v>
          </cell>
          <cell r="AM97">
            <v>0</v>
          </cell>
        </row>
        <row r="98">
          <cell r="Z98">
            <v>0</v>
          </cell>
          <cell r="AC98">
            <v>0</v>
          </cell>
          <cell r="AF98">
            <v>0</v>
          </cell>
          <cell r="AL98">
            <v>0</v>
          </cell>
          <cell r="AM98">
            <v>0</v>
          </cell>
        </row>
        <row r="99">
          <cell r="Z99">
            <v>0</v>
          </cell>
          <cell r="AC99">
            <v>0</v>
          </cell>
          <cell r="AF99">
            <v>0</v>
          </cell>
          <cell r="AL99">
            <v>0</v>
          </cell>
          <cell r="AM99">
            <v>0</v>
          </cell>
        </row>
        <row r="100">
          <cell r="H100">
            <v>0</v>
          </cell>
          <cell r="K100">
            <v>0</v>
          </cell>
          <cell r="P100">
            <v>0</v>
          </cell>
          <cell r="Q100">
            <v>0</v>
          </cell>
          <cell r="Z100">
            <v>0</v>
          </cell>
          <cell r="AC100">
            <v>0</v>
          </cell>
          <cell r="AF100">
            <v>0</v>
          </cell>
          <cell r="AL100">
            <v>0</v>
          </cell>
          <cell r="AM100">
            <v>0</v>
          </cell>
        </row>
        <row r="101">
          <cell r="H101">
            <v>0</v>
          </cell>
          <cell r="K101">
            <v>0</v>
          </cell>
          <cell r="P101">
            <v>0</v>
          </cell>
          <cell r="Q101">
            <v>0</v>
          </cell>
          <cell r="Z101">
            <v>1555913</v>
          </cell>
          <cell r="AC101">
            <v>1555913</v>
          </cell>
          <cell r="AF101">
            <v>1408024</v>
          </cell>
          <cell r="AL101">
            <v>0</v>
          </cell>
          <cell r="AM101">
            <v>0</v>
          </cell>
        </row>
        <row r="102">
          <cell r="Z102">
            <v>0</v>
          </cell>
          <cell r="AC102">
            <v>0</v>
          </cell>
          <cell r="AF102">
            <v>0</v>
          </cell>
          <cell r="AL102">
            <v>0</v>
          </cell>
          <cell r="AM102">
            <v>0</v>
          </cell>
        </row>
        <row r="103">
          <cell r="H103">
            <v>0</v>
          </cell>
          <cell r="K103">
            <v>0</v>
          </cell>
          <cell r="P103">
            <v>0</v>
          </cell>
          <cell r="Q103">
            <v>0</v>
          </cell>
        </row>
        <row r="104">
          <cell r="H104">
            <v>0</v>
          </cell>
          <cell r="K104">
            <v>0</v>
          </cell>
          <cell r="P104">
            <v>0</v>
          </cell>
          <cell r="Q104">
            <v>0</v>
          </cell>
        </row>
        <row r="105">
          <cell r="H105">
            <v>0</v>
          </cell>
          <cell r="K105">
            <v>0</v>
          </cell>
          <cell r="P105">
            <v>0</v>
          </cell>
          <cell r="Q105">
            <v>0</v>
          </cell>
        </row>
        <row r="106">
          <cell r="H106">
            <v>0</v>
          </cell>
          <cell r="K106">
            <v>0</v>
          </cell>
          <cell r="P106">
            <v>0</v>
          </cell>
          <cell r="Q106">
            <v>0</v>
          </cell>
          <cell r="Z106">
            <v>777957</v>
          </cell>
          <cell r="AC106">
            <v>777957</v>
          </cell>
          <cell r="AF106">
            <v>704012</v>
          </cell>
          <cell r="AL106">
            <v>0</v>
          </cell>
          <cell r="AM106">
            <v>0</v>
          </cell>
        </row>
        <row r="107">
          <cell r="Z107">
            <v>1166935</v>
          </cell>
          <cell r="AC107">
            <v>1166935</v>
          </cell>
          <cell r="AF107">
            <v>1056018</v>
          </cell>
          <cell r="AL107">
            <v>0</v>
          </cell>
          <cell r="AM107">
            <v>0</v>
          </cell>
        </row>
        <row r="109">
          <cell r="H109">
            <v>35000000</v>
          </cell>
          <cell r="K109">
            <v>35000000</v>
          </cell>
          <cell r="P109">
            <v>0</v>
          </cell>
          <cell r="Q109">
            <v>0</v>
          </cell>
        </row>
        <row r="110">
          <cell r="H110">
            <v>0</v>
          </cell>
          <cell r="K110">
            <v>0</v>
          </cell>
          <cell r="P110">
            <v>0</v>
          </cell>
          <cell r="Q110">
            <v>0</v>
          </cell>
        </row>
        <row r="111">
          <cell r="H111">
            <v>0</v>
          </cell>
          <cell r="K111">
            <v>0</v>
          </cell>
          <cell r="P111">
            <v>0</v>
          </cell>
          <cell r="Q111">
            <v>0</v>
          </cell>
        </row>
        <row r="112">
          <cell r="H112">
            <v>0</v>
          </cell>
          <cell r="K112">
            <v>0</v>
          </cell>
          <cell r="P112">
            <v>0</v>
          </cell>
          <cell r="Q112">
            <v>0</v>
          </cell>
        </row>
        <row r="113">
          <cell r="H113">
            <v>33995</v>
          </cell>
          <cell r="K113">
            <v>33995</v>
          </cell>
          <cell r="P113">
            <v>0</v>
          </cell>
          <cell r="Q113">
            <v>0</v>
          </cell>
        </row>
        <row r="115">
          <cell r="H115">
            <v>0</v>
          </cell>
          <cell r="K115">
            <v>0</v>
          </cell>
          <cell r="P115">
            <v>0</v>
          </cell>
          <cell r="Q115">
            <v>0</v>
          </cell>
          <cell r="Z115">
            <v>0</v>
          </cell>
          <cell r="AC115">
            <v>0</v>
          </cell>
          <cell r="AF115">
            <v>0</v>
          </cell>
          <cell r="AL115">
            <v>0</v>
          </cell>
          <cell r="AM115">
            <v>0</v>
          </cell>
        </row>
        <row r="116">
          <cell r="H116">
            <v>0</v>
          </cell>
          <cell r="K116">
            <v>0</v>
          </cell>
          <cell r="P116">
            <v>0</v>
          </cell>
          <cell r="Q116">
            <v>0</v>
          </cell>
          <cell r="Z116">
            <v>503274</v>
          </cell>
          <cell r="AC116">
            <v>3263274</v>
          </cell>
          <cell r="AF116">
            <v>3926674</v>
          </cell>
        </row>
        <row r="117">
          <cell r="H117">
            <v>0</v>
          </cell>
          <cell r="K117">
            <v>0</v>
          </cell>
          <cell r="P117">
            <v>0</v>
          </cell>
          <cell r="Q117">
            <v>0</v>
          </cell>
          <cell r="Z117">
            <v>116400</v>
          </cell>
          <cell r="AC117">
            <v>116400</v>
          </cell>
          <cell r="AF117">
            <v>0</v>
          </cell>
          <cell r="AL117">
            <v>0</v>
          </cell>
          <cell r="AM117">
            <v>0</v>
          </cell>
        </row>
        <row r="119">
          <cell r="Z119">
            <v>0</v>
          </cell>
          <cell r="AC119">
            <v>0</v>
          </cell>
          <cell r="AF119">
            <v>0</v>
          </cell>
          <cell r="AL119">
            <v>0</v>
          </cell>
          <cell r="AM119">
            <v>0</v>
          </cell>
        </row>
        <row r="120">
          <cell r="Z120">
            <v>0</v>
          </cell>
          <cell r="AC120">
            <v>0</v>
          </cell>
          <cell r="AF120">
            <v>0</v>
          </cell>
          <cell r="AL120">
            <v>0</v>
          </cell>
          <cell r="AM120">
            <v>0</v>
          </cell>
        </row>
        <row r="121">
          <cell r="Z121">
            <v>0</v>
          </cell>
          <cell r="AC121">
            <v>0</v>
          </cell>
          <cell r="AF121">
            <v>0</v>
          </cell>
          <cell r="AL121">
            <v>0</v>
          </cell>
          <cell r="AM121">
            <v>0</v>
          </cell>
        </row>
        <row r="124">
          <cell r="Z124">
            <v>0</v>
          </cell>
          <cell r="AC124">
            <v>0</v>
          </cell>
          <cell r="AF124">
            <v>0</v>
          </cell>
          <cell r="AL124">
            <v>0</v>
          </cell>
          <cell r="AM124">
            <v>0</v>
          </cell>
        </row>
        <row r="125">
          <cell r="Z125">
            <v>0</v>
          </cell>
          <cell r="AC125">
            <v>0</v>
          </cell>
          <cell r="AF125">
            <v>0</v>
          </cell>
          <cell r="AL125">
            <v>0</v>
          </cell>
          <cell r="AM125">
            <v>0</v>
          </cell>
        </row>
        <row r="126">
          <cell r="Z126">
            <v>3326571</v>
          </cell>
          <cell r="AC126">
            <v>3326571</v>
          </cell>
          <cell r="AF126">
            <v>3326571</v>
          </cell>
          <cell r="AL126">
            <v>0</v>
          </cell>
          <cell r="AM126">
            <v>0</v>
          </cell>
        </row>
        <row r="127">
          <cell r="Z127">
            <v>40000</v>
          </cell>
          <cell r="AC127">
            <v>40000</v>
          </cell>
          <cell r="AF127">
            <v>40000</v>
          </cell>
        </row>
        <row r="128">
          <cell r="Z128">
            <v>0</v>
          </cell>
          <cell r="AC128">
            <v>0</v>
          </cell>
          <cell r="AF128">
            <v>0</v>
          </cell>
          <cell r="AL128">
            <v>0</v>
          </cell>
          <cell r="AM128">
            <v>0</v>
          </cell>
        </row>
        <row r="129">
          <cell r="Z129">
            <v>0</v>
          </cell>
          <cell r="AC129">
            <v>0</v>
          </cell>
          <cell r="AF129">
            <v>110160</v>
          </cell>
          <cell r="AL129">
            <v>0</v>
          </cell>
          <cell r="AM129">
            <v>0</v>
          </cell>
        </row>
        <row r="130">
          <cell r="Z130">
            <v>0</v>
          </cell>
          <cell r="AC130">
            <v>0</v>
          </cell>
          <cell r="AF130">
            <v>0</v>
          </cell>
          <cell r="AL130">
            <v>0</v>
          </cell>
          <cell r="AM130">
            <v>0</v>
          </cell>
        </row>
        <row r="131">
          <cell r="Z131">
            <v>900000</v>
          </cell>
          <cell r="AC131">
            <v>900000</v>
          </cell>
          <cell r="AF131">
            <v>900000</v>
          </cell>
          <cell r="AL131">
            <v>0</v>
          </cell>
          <cell r="AM131">
            <v>0</v>
          </cell>
        </row>
        <row r="132">
          <cell r="Z132">
            <v>0</v>
          </cell>
          <cell r="AC132">
            <v>0</v>
          </cell>
          <cell r="AF132">
            <v>0</v>
          </cell>
          <cell r="AL132">
            <v>0</v>
          </cell>
          <cell r="AM132">
            <v>0</v>
          </cell>
        </row>
        <row r="133">
          <cell r="Z133">
            <v>409788</v>
          </cell>
          <cell r="AC133">
            <v>1178028</v>
          </cell>
          <cell r="AF133">
            <v>0</v>
          </cell>
          <cell r="AL133">
            <v>0</v>
          </cell>
          <cell r="AM133">
            <v>0</v>
          </cell>
        </row>
        <row r="134">
          <cell r="Z134">
            <v>0</v>
          </cell>
          <cell r="AC134">
            <v>0</v>
          </cell>
          <cell r="AF134">
            <v>0</v>
          </cell>
          <cell r="AL134">
            <v>0</v>
          </cell>
          <cell r="AM134">
            <v>0</v>
          </cell>
        </row>
        <row r="135">
          <cell r="Z135">
            <v>0</v>
          </cell>
          <cell r="AC135">
            <v>0</v>
          </cell>
          <cell r="AF135">
            <v>0</v>
          </cell>
          <cell r="AL135">
            <v>0</v>
          </cell>
          <cell r="AM135">
            <v>0</v>
          </cell>
        </row>
        <row r="136">
          <cell r="Z136">
            <v>0</v>
          </cell>
          <cell r="AC136">
            <v>0</v>
          </cell>
          <cell r="AF136">
            <v>0</v>
          </cell>
          <cell r="AL136">
            <v>0</v>
          </cell>
          <cell r="AM136">
            <v>0</v>
          </cell>
        </row>
        <row r="137">
          <cell r="Z137">
            <v>0</v>
          </cell>
          <cell r="AC137">
            <v>0</v>
          </cell>
          <cell r="AF137">
            <v>0</v>
          </cell>
          <cell r="AL137">
            <v>0</v>
          </cell>
          <cell r="AM137">
            <v>0</v>
          </cell>
        </row>
        <row r="138">
          <cell r="Z138">
            <v>0</v>
          </cell>
          <cell r="AC138">
            <v>0</v>
          </cell>
          <cell r="AF138">
            <v>0</v>
          </cell>
          <cell r="AL138">
            <v>0</v>
          </cell>
          <cell r="AM138">
            <v>0</v>
          </cell>
        </row>
        <row r="139">
          <cell r="Z139">
            <v>0</v>
          </cell>
          <cell r="AC139">
            <v>0</v>
          </cell>
          <cell r="AF139">
            <v>0</v>
          </cell>
          <cell r="AL139">
            <v>0</v>
          </cell>
          <cell r="AM139">
            <v>0</v>
          </cell>
        </row>
        <row r="142">
          <cell r="Z142">
            <v>0</v>
          </cell>
          <cell r="AC142">
            <v>0</v>
          </cell>
          <cell r="AF142">
            <v>0</v>
          </cell>
          <cell r="AL142">
            <v>0</v>
          </cell>
          <cell r="AM142">
            <v>0</v>
          </cell>
        </row>
        <row r="143">
          <cell r="Z143">
            <v>0</v>
          </cell>
          <cell r="AC143">
            <v>0</v>
          </cell>
          <cell r="AF143">
            <v>0</v>
          </cell>
          <cell r="AL143">
            <v>0</v>
          </cell>
          <cell r="AM143">
            <v>0</v>
          </cell>
        </row>
        <row r="148">
          <cell r="Z148">
            <v>3651617</v>
          </cell>
          <cell r="AC148">
            <v>14556732</v>
          </cell>
          <cell r="AF148">
            <v>3409442</v>
          </cell>
          <cell r="AL148">
            <v>0</v>
          </cell>
          <cell r="AM148">
            <v>0</v>
          </cell>
        </row>
        <row r="150">
          <cell r="Z150">
            <v>0</v>
          </cell>
          <cell r="AC150">
            <v>0</v>
          </cell>
          <cell r="AF150">
            <v>0</v>
          </cell>
          <cell r="AL150">
            <v>0</v>
          </cell>
          <cell r="AM150">
            <v>0</v>
          </cell>
        </row>
        <row r="151">
          <cell r="Z151">
            <v>2668694</v>
          </cell>
          <cell r="AC151">
            <v>2668694</v>
          </cell>
          <cell r="AF151">
            <v>878600</v>
          </cell>
        </row>
        <row r="152">
          <cell r="Z152">
            <v>0</v>
          </cell>
          <cell r="AC152">
            <v>0</v>
          </cell>
          <cell r="AF152">
            <v>0</v>
          </cell>
          <cell r="AL152">
            <v>0</v>
          </cell>
          <cell r="AM152">
            <v>0</v>
          </cell>
        </row>
        <row r="153">
          <cell r="Z153">
            <v>0</v>
          </cell>
          <cell r="AC153">
            <v>0</v>
          </cell>
          <cell r="AF153">
            <v>0</v>
          </cell>
          <cell r="AL153">
            <v>0</v>
          </cell>
          <cell r="AM153">
            <v>0</v>
          </cell>
        </row>
        <row r="156">
          <cell r="Z156">
            <v>-42840</v>
          </cell>
          <cell r="AC156">
            <v>1808672</v>
          </cell>
          <cell r="AF156">
            <v>1527248</v>
          </cell>
          <cell r="AL156">
            <v>0</v>
          </cell>
          <cell r="AM156">
            <v>0</v>
          </cell>
        </row>
        <row r="157">
          <cell r="AL157">
            <v>0</v>
          </cell>
          <cell r="AM157">
            <v>0</v>
          </cell>
        </row>
        <row r="158">
          <cell r="Z158">
            <v>0</v>
          </cell>
          <cell r="AC158">
            <v>0</v>
          </cell>
          <cell r="AF158">
            <v>0</v>
          </cell>
          <cell r="AL158">
            <v>0</v>
          </cell>
          <cell r="AM158">
            <v>0</v>
          </cell>
        </row>
        <row r="160">
          <cell r="Z160">
            <v>0</v>
          </cell>
          <cell r="AC160">
            <v>0</v>
          </cell>
          <cell r="AF160">
            <v>0</v>
          </cell>
          <cell r="AL160">
            <v>0</v>
          </cell>
          <cell r="AM160">
            <v>0</v>
          </cell>
        </row>
        <row r="161">
          <cell r="Z161">
            <v>30000</v>
          </cell>
          <cell r="AC161">
            <v>30000</v>
          </cell>
          <cell r="AF161">
            <v>30000</v>
          </cell>
          <cell r="AL161">
            <v>0</v>
          </cell>
          <cell r="AM161">
            <v>0</v>
          </cell>
        </row>
        <row r="162">
          <cell r="Z162">
            <v>78208</v>
          </cell>
          <cell r="AC162">
            <v>78208</v>
          </cell>
          <cell r="AF162">
            <v>80221</v>
          </cell>
          <cell r="AL162">
            <v>0</v>
          </cell>
          <cell r="AM162">
            <v>0</v>
          </cell>
        </row>
        <row r="163">
          <cell r="Z163">
            <v>0</v>
          </cell>
          <cell r="AC163">
            <v>0</v>
          </cell>
          <cell r="AF163">
            <v>0</v>
          </cell>
          <cell r="AL163">
            <v>0</v>
          </cell>
          <cell r="AM163">
            <v>0</v>
          </cell>
        </row>
        <row r="164">
          <cell r="Z164">
            <v>0</v>
          </cell>
          <cell r="AC164">
            <v>0</v>
          </cell>
          <cell r="AF164">
            <v>0</v>
          </cell>
          <cell r="AL164">
            <v>0</v>
          </cell>
          <cell r="AM164">
            <v>0</v>
          </cell>
        </row>
        <row r="165">
          <cell r="Z165">
            <v>0</v>
          </cell>
          <cell r="AC165">
            <v>0</v>
          </cell>
          <cell r="AF165">
            <v>0</v>
          </cell>
          <cell r="AL165">
            <v>0</v>
          </cell>
          <cell r="AM165">
            <v>0</v>
          </cell>
        </row>
        <row r="166">
          <cell r="Z166">
            <v>0</v>
          </cell>
          <cell r="AC166">
            <v>0</v>
          </cell>
          <cell r="AF166">
            <v>0</v>
          </cell>
          <cell r="AL166">
            <v>0</v>
          </cell>
          <cell r="AM166">
            <v>0</v>
          </cell>
        </row>
        <row r="167">
          <cell r="Z167">
            <v>0</v>
          </cell>
          <cell r="AC167">
            <v>0</v>
          </cell>
          <cell r="AF167">
            <v>0</v>
          </cell>
          <cell r="AL167">
            <v>0</v>
          </cell>
          <cell r="AM167">
            <v>0</v>
          </cell>
        </row>
        <row r="172">
          <cell r="Z172">
            <v>0</v>
          </cell>
          <cell r="AC172">
            <v>0</v>
          </cell>
          <cell r="AF172">
            <v>0</v>
          </cell>
          <cell r="AL172">
            <v>0</v>
          </cell>
          <cell r="AM172">
            <v>0</v>
          </cell>
        </row>
        <row r="176">
          <cell r="Z176">
            <v>0</v>
          </cell>
          <cell r="AC176">
            <v>0</v>
          </cell>
          <cell r="AF176">
            <v>0</v>
          </cell>
          <cell r="AL176">
            <v>0</v>
          </cell>
          <cell r="AM176">
            <v>0</v>
          </cell>
        </row>
        <row r="177">
          <cell r="Z177">
            <v>0</v>
          </cell>
          <cell r="AC177">
            <v>0</v>
          </cell>
          <cell r="AF177">
            <v>0</v>
          </cell>
          <cell r="AL177">
            <v>0</v>
          </cell>
          <cell r="AM177">
            <v>0</v>
          </cell>
        </row>
        <row r="178">
          <cell r="Z178">
            <v>0</v>
          </cell>
          <cell r="AC178">
            <v>0</v>
          </cell>
          <cell r="AF178">
            <v>0</v>
          </cell>
          <cell r="AL178">
            <v>0</v>
          </cell>
          <cell r="AM178">
            <v>0</v>
          </cell>
        </row>
        <row r="180">
          <cell r="Z180">
            <v>0</v>
          </cell>
          <cell r="AC180">
            <v>0</v>
          </cell>
          <cell r="AF180">
            <v>0</v>
          </cell>
          <cell r="AL180">
            <v>0</v>
          </cell>
          <cell r="AM180">
            <v>0</v>
          </cell>
        </row>
        <row r="181">
          <cell r="Z181">
            <v>0</v>
          </cell>
          <cell r="AC181">
            <v>0</v>
          </cell>
          <cell r="AF181">
            <v>0</v>
          </cell>
          <cell r="AL181">
            <v>0</v>
          </cell>
          <cell r="AM181">
            <v>0</v>
          </cell>
        </row>
        <row r="182">
          <cell r="Z182">
            <v>0</v>
          </cell>
          <cell r="AC182">
            <v>0</v>
          </cell>
          <cell r="AF182">
            <v>0</v>
          </cell>
          <cell r="AL182">
            <v>0</v>
          </cell>
          <cell r="AM182">
            <v>0</v>
          </cell>
        </row>
        <row r="185">
          <cell r="Z185">
            <v>0</v>
          </cell>
          <cell r="AC185">
            <v>0</v>
          </cell>
          <cell r="AF185">
            <v>0</v>
          </cell>
          <cell r="AL185">
            <v>0</v>
          </cell>
          <cell r="AM185">
            <v>0</v>
          </cell>
        </row>
        <row r="186">
          <cell r="AL186">
            <v>0</v>
          </cell>
          <cell r="AM186">
            <v>0</v>
          </cell>
        </row>
        <row r="187">
          <cell r="Z187">
            <v>0</v>
          </cell>
          <cell r="AC187">
            <v>0</v>
          </cell>
          <cell r="AF187">
            <v>0</v>
          </cell>
          <cell r="AL187">
            <v>0</v>
          </cell>
          <cell r="AM187">
            <v>0</v>
          </cell>
        </row>
        <row r="188">
          <cell r="Z188">
            <v>0</v>
          </cell>
          <cell r="AC188">
            <v>0</v>
          </cell>
          <cell r="AF188">
            <v>0</v>
          </cell>
          <cell r="AL188">
            <v>0</v>
          </cell>
          <cell r="AM188">
            <v>0</v>
          </cell>
        </row>
        <row r="189">
          <cell r="Z189">
            <v>0</v>
          </cell>
          <cell r="AC189">
            <v>0</v>
          </cell>
          <cell r="AF189">
            <v>0</v>
          </cell>
          <cell r="AL189">
            <v>0</v>
          </cell>
          <cell r="AM189">
            <v>0</v>
          </cell>
        </row>
        <row r="195">
          <cell r="Z195">
            <v>7260295</v>
          </cell>
          <cell r="AC195">
            <v>7260295</v>
          </cell>
          <cell r="AF195">
            <v>78500</v>
          </cell>
          <cell r="AL195">
            <v>0</v>
          </cell>
          <cell r="AM195">
            <v>0</v>
          </cell>
        </row>
        <row r="196">
          <cell r="Z196">
            <v>3772752</v>
          </cell>
          <cell r="AC196">
            <v>3772752</v>
          </cell>
          <cell r="AF196">
            <v>0</v>
          </cell>
          <cell r="AL196">
            <v>0</v>
          </cell>
          <cell r="AM196">
            <v>0</v>
          </cell>
        </row>
        <row r="197">
          <cell r="Z197">
            <v>1405736</v>
          </cell>
          <cell r="AC197">
            <v>1405736</v>
          </cell>
          <cell r="AF197">
            <v>0</v>
          </cell>
          <cell r="AL197">
            <v>0</v>
          </cell>
          <cell r="AM197">
            <v>0</v>
          </cell>
        </row>
        <row r="198">
          <cell r="Z198">
            <v>892176</v>
          </cell>
          <cell r="AC198">
            <v>892176</v>
          </cell>
        </row>
        <row r="199">
          <cell r="Z199">
            <v>0</v>
          </cell>
          <cell r="AC199">
            <v>0</v>
          </cell>
          <cell r="AF199">
            <v>0</v>
          </cell>
          <cell r="AL199">
            <v>0</v>
          </cell>
          <cell r="AM199">
            <v>0</v>
          </cell>
        </row>
        <row r="200">
          <cell r="Z200">
            <v>0</v>
          </cell>
          <cell r="AC200">
            <v>0</v>
          </cell>
          <cell r="AF200">
            <v>0</v>
          </cell>
          <cell r="AL200">
            <v>0</v>
          </cell>
          <cell r="AM200">
            <v>0</v>
          </cell>
        </row>
        <row r="201">
          <cell r="Z201">
            <v>0</v>
          </cell>
          <cell r="AC201">
            <v>0</v>
          </cell>
          <cell r="AF201">
            <v>0</v>
          </cell>
          <cell r="AL201">
            <v>0</v>
          </cell>
          <cell r="AM201">
            <v>0</v>
          </cell>
        </row>
        <row r="203">
          <cell r="Z203">
            <v>87000</v>
          </cell>
          <cell r="AC203">
            <v>874200</v>
          </cell>
          <cell r="AF203">
            <v>547200</v>
          </cell>
          <cell r="AL203">
            <v>0</v>
          </cell>
          <cell r="AM203">
            <v>0</v>
          </cell>
        </row>
        <row r="204">
          <cell r="Z204">
            <v>0</v>
          </cell>
          <cell r="AC204">
            <v>0</v>
          </cell>
          <cell r="AF204">
            <v>0</v>
          </cell>
          <cell r="AL204">
            <v>0</v>
          </cell>
          <cell r="AM204">
            <v>0</v>
          </cell>
        </row>
        <row r="211">
          <cell r="Z211">
            <v>0</v>
          </cell>
          <cell r="AC211">
            <v>0</v>
          </cell>
          <cell r="AF211">
            <v>0</v>
          </cell>
          <cell r="AL211">
            <v>0</v>
          </cell>
          <cell r="AM211">
            <v>0</v>
          </cell>
        </row>
        <row r="212">
          <cell r="Z212">
            <v>0</v>
          </cell>
          <cell r="AC212">
            <v>0</v>
          </cell>
          <cell r="AF212">
            <v>0</v>
          </cell>
          <cell r="AL212">
            <v>0</v>
          </cell>
          <cell r="AM212">
            <v>0</v>
          </cell>
        </row>
        <row r="213">
          <cell r="Z213">
            <v>0</v>
          </cell>
          <cell r="AC213">
            <v>0</v>
          </cell>
          <cell r="AF213">
            <v>0</v>
          </cell>
          <cell r="AL213">
            <v>0</v>
          </cell>
          <cell r="AM213">
            <v>0</v>
          </cell>
        </row>
        <row r="214">
          <cell r="Z214">
            <v>0</v>
          </cell>
          <cell r="AC214">
            <v>0</v>
          </cell>
          <cell r="AF214">
            <v>0</v>
          </cell>
          <cell r="AL214">
            <v>0</v>
          </cell>
          <cell r="AM214">
            <v>0</v>
          </cell>
        </row>
        <row r="216">
          <cell r="Z216">
            <v>1637450</v>
          </cell>
          <cell r="AC216">
            <v>1637450</v>
          </cell>
          <cell r="AF216">
            <v>1637450</v>
          </cell>
          <cell r="AL216">
            <v>0</v>
          </cell>
          <cell r="AM216">
            <v>0</v>
          </cell>
        </row>
        <row r="222">
          <cell r="Z222">
            <v>0</v>
          </cell>
          <cell r="AC222">
            <v>0</v>
          </cell>
          <cell r="AF222">
            <v>0</v>
          </cell>
          <cell r="AL222">
            <v>0</v>
          </cell>
          <cell r="AM222">
            <v>0</v>
          </cell>
        </row>
        <row r="223">
          <cell r="Z223">
            <v>0</v>
          </cell>
          <cell r="AC223">
            <v>0</v>
          </cell>
          <cell r="AF223">
            <v>0</v>
          </cell>
          <cell r="AL223">
            <v>0</v>
          </cell>
          <cell r="AM223">
            <v>0</v>
          </cell>
        </row>
        <row r="224">
          <cell r="Z224">
            <v>0</v>
          </cell>
          <cell r="AC224">
            <v>0</v>
          </cell>
          <cell r="AF224">
            <v>0</v>
          </cell>
          <cell r="AL224">
            <v>0</v>
          </cell>
          <cell r="AM224">
            <v>0</v>
          </cell>
        </row>
        <row r="228">
          <cell r="Z228">
            <v>0</v>
          </cell>
          <cell r="AC228">
            <v>0</v>
          </cell>
          <cell r="AF228">
            <v>0</v>
          </cell>
          <cell r="AL228">
            <v>0</v>
          </cell>
          <cell r="AM228">
            <v>0</v>
          </cell>
        </row>
        <row r="235">
          <cell r="Z235">
            <v>0</v>
          </cell>
          <cell r="AC235">
            <v>0</v>
          </cell>
          <cell r="AF235">
            <v>0</v>
          </cell>
          <cell r="AL235">
            <v>0</v>
          </cell>
          <cell r="AM235">
            <v>0</v>
          </cell>
        </row>
        <row r="236">
          <cell r="Z236">
            <v>0</v>
          </cell>
          <cell r="AC236">
            <v>0</v>
          </cell>
          <cell r="AF236">
            <v>0</v>
          </cell>
          <cell r="AL236">
            <v>0</v>
          </cell>
          <cell r="AM236">
            <v>0</v>
          </cell>
        </row>
        <row r="237">
          <cell r="Z237">
            <v>0</v>
          </cell>
          <cell r="AC237">
            <v>0</v>
          </cell>
          <cell r="AF237">
            <v>0</v>
          </cell>
          <cell r="AL237">
            <v>0</v>
          </cell>
          <cell r="AM237">
            <v>0</v>
          </cell>
        </row>
        <row r="238">
          <cell r="Z238">
            <v>0</v>
          </cell>
          <cell r="AC238">
            <v>0</v>
          </cell>
          <cell r="AF238">
            <v>0</v>
          </cell>
          <cell r="AG238">
            <v>0</v>
          </cell>
          <cell r="AL238">
            <v>0</v>
          </cell>
          <cell r="AM238">
            <v>0</v>
          </cell>
        </row>
        <row r="239">
          <cell r="Z239">
            <v>1576208</v>
          </cell>
          <cell r="AC239">
            <v>1576208</v>
          </cell>
        </row>
        <row r="240">
          <cell r="Z240">
            <v>0</v>
          </cell>
          <cell r="AC240">
            <v>0</v>
          </cell>
          <cell r="AF240">
            <v>0</v>
          </cell>
          <cell r="AL240">
            <v>0</v>
          </cell>
          <cell r="AM240">
            <v>0</v>
          </cell>
        </row>
        <row r="243">
          <cell r="AL243">
            <v>0</v>
          </cell>
          <cell r="AM243">
            <v>0</v>
          </cell>
        </row>
        <row r="244">
          <cell r="Z244">
            <v>0</v>
          </cell>
          <cell r="AC244">
            <v>0</v>
          </cell>
          <cell r="AF244">
            <v>0</v>
          </cell>
          <cell r="AL244">
            <v>0</v>
          </cell>
          <cell r="AM244">
            <v>0</v>
          </cell>
        </row>
        <row r="245">
          <cell r="Z245">
            <v>0</v>
          </cell>
          <cell r="AC245">
            <v>0</v>
          </cell>
          <cell r="AF245">
            <v>0</v>
          </cell>
          <cell r="AL245">
            <v>0</v>
          </cell>
          <cell r="AM245">
            <v>0</v>
          </cell>
        </row>
        <row r="246">
          <cell r="Z246">
            <v>0</v>
          </cell>
          <cell r="AC246">
            <v>0</v>
          </cell>
          <cell r="AF246">
            <v>0</v>
          </cell>
          <cell r="AL246">
            <v>0</v>
          </cell>
          <cell r="AM246">
            <v>0</v>
          </cell>
        </row>
        <row r="247">
          <cell r="Z247">
            <v>0</v>
          </cell>
          <cell r="AC247">
            <v>0</v>
          </cell>
          <cell r="AF247">
            <v>0</v>
          </cell>
          <cell r="AL247">
            <v>0</v>
          </cell>
          <cell r="AM247">
            <v>0</v>
          </cell>
        </row>
        <row r="248">
          <cell r="Z248">
            <v>0</v>
          </cell>
          <cell r="AC248">
            <v>0</v>
          </cell>
          <cell r="AF248">
            <v>0</v>
          </cell>
          <cell r="AL248">
            <v>0</v>
          </cell>
          <cell r="AM248">
            <v>0</v>
          </cell>
        </row>
        <row r="249">
          <cell r="Z249">
            <v>0</v>
          </cell>
          <cell r="AC249">
            <v>0</v>
          </cell>
          <cell r="AF249">
            <v>0</v>
          </cell>
          <cell r="AL249">
            <v>0</v>
          </cell>
          <cell r="AM249">
            <v>0</v>
          </cell>
        </row>
        <row r="250">
          <cell r="Z250">
            <v>0</v>
          </cell>
          <cell r="AC250">
            <v>0</v>
          </cell>
          <cell r="AF250">
            <v>0</v>
          </cell>
          <cell r="AL250">
            <v>0</v>
          </cell>
          <cell r="AM250">
            <v>0</v>
          </cell>
        </row>
        <row r="251">
          <cell r="Z251">
            <v>0</v>
          </cell>
          <cell r="AC251">
            <v>0</v>
          </cell>
          <cell r="AF251">
            <v>0</v>
          </cell>
          <cell r="AL251">
            <v>0</v>
          </cell>
          <cell r="AM251">
            <v>0</v>
          </cell>
        </row>
        <row r="252">
          <cell r="Z252">
            <v>0</v>
          </cell>
          <cell r="AC252">
            <v>0</v>
          </cell>
          <cell r="AF252">
            <v>0</v>
          </cell>
          <cell r="AL252">
            <v>0</v>
          </cell>
          <cell r="AM252">
            <v>0</v>
          </cell>
        </row>
        <row r="253">
          <cell r="Z253">
            <v>0</v>
          </cell>
          <cell r="AC253">
            <v>0</v>
          </cell>
          <cell r="AF253">
            <v>0</v>
          </cell>
          <cell r="AL253">
            <v>0</v>
          </cell>
          <cell r="AM253">
            <v>0</v>
          </cell>
        </row>
        <row r="254">
          <cell r="Z254">
            <v>0</v>
          </cell>
          <cell r="AC254">
            <v>0</v>
          </cell>
          <cell r="AF254">
            <v>0</v>
          </cell>
          <cell r="AL254">
            <v>0</v>
          </cell>
          <cell r="AM254">
            <v>0</v>
          </cell>
        </row>
      </sheetData>
      <sheetData sheetId="6">
        <row r="8">
          <cell r="L8">
            <v>810814431</v>
          </cell>
        </row>
        <row r="13">
          <cell r="P13">
            <v>0</v>
          </cell>
          <cell r="Q13">
            <v>0</v>
          </cell>
        </row>
        <row r="15">
          <cell r="P15">
            <v>0</v>
          </cell>
          <cell r="Q15">
            <v>0</v>
          </cell>
        </row>
        <row r="17">
          <cell r="Z17">
            <v>13354272</v>
          </cell>
          <cell r="AC17">
            <v>13354272</v>
          </cell>
          <cell r="AF17">
            <v>6368775</v>
          </cell>
        </row>
        <row r="18">
          <cell r="Z18">
            <v>800687</v>
          </cell>
          <cell r="AC18">
            <v>800687</v>
          </cell>
          <cell r="AF18">
            <v>0</v>
          </cell>
          <cell r="AL18">
            <v>0</v>
          </cell>
          <cell r="AM18">
            <v>0</v>
          </cell>
        </row>
        <row r="21">
          <cell r="Z21">
            <v>0</v>
          </cell>
          <cell r="AC21">
            <v>0</v>
          </cell>
          <cell r="AF21">
            <v>0</v>
          </cell>
          <cell r="AL21">
            <v>0</v>
          </cell>
          <cell r="AM21">
            <v>0</v>
          </cell>
        </row>
        <row r="22">
          <cell r="Z22">
            <v>0</v>
          </cell>
          <cell r="AC22">
            <v>0</v>
          </cell>
          <cell r="AF22">
            <v>0</v>
          </cell>
          <cell r="AL22">
            <v>0</v>
          </cell>
          <cell r="AM22">
            <v>0</v>
          </cell>
        </row>
        <row r="23">
          <cell r="H23">
            <v>22334103</v>
          </cell>
          <cell r="K23">
            <v>1750827</v>
          </cell>
          <cell r="Z23">
            <v>1156356</v>
          </cell>
          <cell r="AC23">
            <v>1156356</v>
          </cell>
          <cell r="AF23">
            <v>385452</v>
          </cell>
          <cell r="AL23">
            <v>0</v>
          </cell>
          <cell r="AM23">
            <v>0</v>
          </cell>
        </row>
        <row r="24">
          <cell r="H24">
            <v>0</v>
          </cell>
          <cell r="K24">
            <v>33600</v>
          </cell>
          <cell r="P24">
            <v>0</v>
          </cell>
          <cell r="Q24">
            <v>0</v>
          </cell>
          <cell r="Z24">
            <v>0</v>
          </cell>
          <cell r="AC24">
            <v>0</v>
          </cell>
          <cell r="AF24">
            <v>0</v>
          </cell>
          <cell r="AL24">
            <v>0</v>
          </cell>
          <cell r="AM24">
            <v>0</v>
          </cell>
        </row>
        <row r="25">
          <cell r="Z25">
            <v>0</v>
          </cell>
          <cell r="AC25">
            <v>0</v>
          </cell>
          <cell r="AF25">
            <v>0</v>
          </cell>
          <cell r="AL25">
            <v>0</v>
          </cell>
          <cell r="AM25">
            <v>0</v>
          </cell>
        </row>
        <row r="26">
          <cell r="H26">
            <v>74831843</v>
          </cell>
          <cell r="K26">
            <v>2646511</v>
          </cell>
          <cell r="P26">
            <v>0</v>
          </cell>
          <cell r="Q26">
            <v>0</v>
          </cell>
          <cell r="Z26">
            <v>0</v>
          </cell>
          <cell r="AC26">
            <v>0</v>
          </cell>
          <cell r="AF26">
            <v>0</v>
          </cell>
          <cell r="AL26">
            <v>0</v>
          </cell>
          <cell r="AM26">
            <v>0</v>
          </cell>
        </row>
        <row r="27">
          <cell r="H27">
            <v>0</v>
          </cell>
          <cell r="K27">
            <v>0</v>
          </cell>
          <cell r="P27">
            <v>0</v>
          </cell>
          <cell r="Q27">
            <v>0</v>
          </cell>
          <cell r="Z27">
            <v>0</v>
          </cell>
          <cell r="AC27">
            <v>0</v>
          </cell>
          <cell r="AF27">
            <v>0</v>
          </cell>
          <cell r="AL27">
            <v>0</v>
          </cell>
          <cell r="AM27">
            <v>0</v>
          </cell>
        </row>
        <row r="28">
          <cell r="Z28">
            <v>0</v>
          </cell>
          <cell r="AC28">
            <v>0</v>
          </cell>
          <cell r="AF28">
            <v>0</v>
          </cell>
          <cell r="AL28">
            <v>0</v>
          </cell>
          <cell r="AM28">
            <v>0</v>
          </cell>
        </row>
        <row r="29">
          <cell r="Z29">
            <v>1083694</v>
          </cell>
          <cell r="AC29">
            <v>1083694</v>
          </cell>
          <cell r="AF29">
            <v>541847</v>
          </cell>
          <cell r="AL29">
            <v>0</v>
          </cell>
          <cell r="AM29">
            <v>0</v>
          </cell>
        </row>
        <row r="30">
          <cell r="H30">
            <v>0</v>
          </cell>
          <cell r="K30">
            <v>0</v>
          </cell>
          <cell r="P30">
            <v>0</v>
          </cell>
          <cell r="Q30">
            <v>0</v>
          </cell>
          <cell r="Z30">
            <v>0</v>
          </cell>
          <cell r="AC30">
            <v>0</v>
          </cell>
          <cell r="AF30">
            <v>0</v>
          </cell>
          <cell r="AL30">
            <v>0</v>
          </cell>
          <cell r="AM30">
            <v>0</v>
          </cell>
        </row>
        <row r="31">
          <cell r="H31">
            <v>0</v>
          </cell>
          <cell r="K31">
            <v>0</v>
          </cell>
          <cell r="P31">
            <v>0</v>
          </cell>
          <cell r="Q31">
            <v>0</v>
          </cell>
          <cell r="Z31">
            <v>0</v>
          </cell>
          <cell r="AC31">
            <v>0</v>
          </cell>
          <cell r="AF31">
            <v>0</v>
          </cell>
          <cell r="AL31">
            <v>0</v>
          </cell>
          <cell r="AM31">
            <v>0</v>
          </cell>
        </row>
        <row r="32">
          <cell r="Z32">
            <v>0</v>
          </cell>
          <cell r="AC32">
            <v>0</v>
          </cell>
          <cell r="AF32">
            <v>0</v>
          </cell>
          <cell r="AL32">
            <v>0</v>
          </cell>
          <cell r="AM32">
            <v>0</v>
          </cell>
        </row>
        <row r="33">
          <cell r="H33">
            <v>0</v>
          </cell>
          <cell r="K33">
            <v>0</v>
          </cell>
          <cell r="P33">
            <v>0</v>
          </cell>
          <cell r="Q33">
            <v>0</v>
          </cell>
          <cell r="Z33">
            <v>0</v>
          </cell>
          <cell r="AC33">
            <v>0</v>
          </cell>
          <cell r="AF33">
            <v>0</v>
          </cell>
          <cell r="AL33">
            <v>0</v>
          </cell>
          <cell r="AM33">
            <v>0</v>
          </cell>
        </row>
        <row r="34">
          <cell r="H34">
            <v>0</v>
          </cell>
          <cell r="K34">
            <v>0</v>
          </cell>
          <cell r="P34">
            <v>0</v>
          </cell>
          <cell r="Q34">
            <v>0</v>
          </cell>
        </row>
        <row r="36">
          <cell r="H36">
            <v>0</v>
          </cell>
          <cell r="K36">
            <v>0</v>
          </cell>
          <cell r="P36">
            <v>0</v>
          </cell>
          <cell r="Q36">
            <v>0</v>
          </cell>
          <cell r="Z36">
            <v>0</v>
          </cell>
          <cell r="AC36">
            <v>0</v>
          </cell>
          <cell r="AF36">
            <v>0</v>
          </cell>
          <cell r="AL36">
            <v>-1800000</v>
          </cell>
          <cell r="AM36">
            <v>0</v>
          </cell>
        </row>
        <row r="37">
          <cell r="H37">
            <v>0</v>
          </cell>
          <cell r="K37">
            <v>0</v>
          </cell>
          <cell r="P37">
            <v>0</v>
          </cell>
          <cell r="Q37">
            <v>0</v>
          </cell>
          <cell r="Z37">
            <v>0</v>
          </cell>
          <cell r="AC37">
            <v>0</v>
          </cell>
          <cell r="AF37">
            <v>0</v>
          </cell>
          <cell r="AL37">
            <v>0</v>
          </cell>
          <cell r="AM37">
            <v>0</v>
          </cell>
        </row>
        <row r="38">
          <cell r="H38">
            <v>15656916</v>
          </cell>
          <cell r="K38">
            <v>15656916</v>
          </cell>
          <cell r="P38">
            <v>0</v>
          </cell>
          <cell r="Q38">
            <v>0</v>
          </cell>
          <cell r="AL38">
            <v>-1030000</v>
          </cell>
        </row>
        <row r="39">
          <cell r="H39">
            <v>0</v>
          </cell>
          <cell r="K39">
            <v>0</v>
          </cell>
          <cell r="P39">
            <v>0</v>
          </cell>
          <cell r="Q39">
            <v>0</v>
          </cell>
          <cell r="Z39">
            <v>8728159</v>
          </cell>
          <cell r="AC39">
            <v>13259342</v>
          </cell>
          <cell r="AF39">
            <v>13259342</v>
          </cell>
          <cell r="AL39">
            <v>16441912</v>
          </cell>
          <cell r="AM39">
            <v>0</v>
          </cell>
        </row>
        <row r="40">
          <cell r="H40">
            <v>0</v>
          </cell>
          <cell r="K40">
            <v>0</v>
          </cell>
          <cell r="P40">
            <v>0</v>
          </cell>
          <cell r="Q40">
            <v>0</v>
          </cell>
          <cell r="Z40">
            <v>0</v>
          </cell>
          <cell r="AC40">
            <v>0</v>
          </cell>
          <cell r="AF40">
            <v>0</v>
          </cell>
          <cell r="AL40">
            <v>0</v>
          </cell>
          <cell r="AM40">
            <v>0</v>
          </cell>
        </row>
        <row r="41">
          <cell r="H41">
            <v>0</v>
          </cell>
          <cell r="K41">
            <v>0</v>
          </cell>
          <cell r="P41">
            <v>0</v>
          </cell>
          <cell r="Q41">
            <v>0</v>
          </cell>
          <cell r="Z41">
            <v>0</v>
          </cell>
          <cell r="AC41">
            <v>0</v>
          </cell>
          <cell r="AF41">
            <v>0</v>
          </cell>
          <cell r="AL41">
            <v>0</v>
          </cell>
          <cell r="AM41">
            <v>0</v>
          </cell>
        </row>
        <row r="43">
          <cell r="H43">
            <v>0</v>
          </cell>
          <cell r="K43">
            <v>0</v>
          </cell>
          <cell r="P43">
            <v>0</v>
          </cell>
          <cell r="Q43">
            <v>0</v>
          </cell>
        </row>
        <row r="44">
          <cell r="H44">
            <v>0</v>
          </cell>
          <cell r="K44">
            <v>0</v>
          </cell>
          <cell r="P44">
            <v>0</v>
          </cell>
          <cell r="Q44">
            <v>0</v>
          </cell>
        </row>
        <row r="45">
          <cell r="Z45">
            <v>1132500</v>
          </cell>
          <cell r="AC45">
            <v>1132500</v>
          </cell>
          <cell r="AF45">
            <v>0</v>
          </cell>
          <cell r="AL45">
            <v>0</v>
          </cell>
          <cell r="AM45">
            <v>0</v>
          </cell>
        </row>
        <row r="46">
          <cell r="H46">
            <v>0</v>
          </cell>
          <cell r="K46">
            <v>0</v>
          </cell>
          <cell r="P46">
            <v>0</v>
          </cell>
          <cell r="Q46">
            <v>0</v>
          </cell>
          <cell r="Z46">
            <v>1519900</v>
          </cell>
          <cell r="AC46">
            <v>1519900</v>
          </cell>
        </row>
        <row r="47">
          <cell r="H47">
            <v>0</v>
          </cell>
          <cell r="K47">
            <v>0</v>
          </cell>
          <cell r="P47">
            <v>0</v>
          </cell>
          <cell r="Q47">
            <v>0</v>
          </cell>
          <cell r="Z47">
            <v>0</v>
          </cell>
          <cell r="AC47">
            <v>0</v>
          </cell>
          <cell r="AF47">
            <v>0</v>
          </cell>
          <cell r="AL47">
            <v>0</v>
          </cell>
          <cell r="AM47">
            <v>0</v>
          </cell>
        </row>
        <row r="48">
          <cell r="Z48">
            <v>299200</v>
          </cell>
          <cell r="AC48">
            <v>299200</v>
          </cell>
          <cell r="AF48">
            <v>0</v>
          </cell>
          <cell r="AL48">
            <v>0</v>
          </cell>
          <cell r="AM48">
            <v>0</v>
          </cell>
        </row>
        <row r="49">
          <cell r="H49">
            <v>0</v>
          </cell>
          <cell r="K49">
            <v>0</v>
          </cell>
          <cell r="P49">
            <v>0</v>
          </cell>
          <cell r="Q49">
            <v>0</v>
          </cell>
        </row>
        <row r="50">
          <cell r="H50">
            <v>0</v>
          </cell>
          <cell r="K50">
            <v>0</v>
          </cell>
          <cell r="P50">
            <v>0</v>
          </cell>
          <cell r="Q50">
            <v>0</v>
          </cell>
          <cell r="Z50">
            <v>0</v>
          </cell>
          <cell r="AC50">
            <v>0</v>
          </cell>
          <cell r="AF50">
            <v>0</v>
          </cell>
          <cell r="AL50">
            <v>0</v>
          </cell>
          <cell r="AM50">
            <v>0</v>
          </cell>
        </row>
        <row r="51">
          <cell r="Z51">
            <v>0</v>
          </cell>
          <cell r="AC51">
            <v>0</v>
          </cell>
          <cell r="AF51">
            <v>0</v>
          </cell>
          <cell r="AL51">
            <v>0</v>
          </cell>
          <cell r="AM51">
            <v>0</v>
          </cell>
        </row>
        <row r="52">
          <cell r="H52">
            <v>0</v>
          </cell>
          <cell r="K52">
            <v>0</v>
          </cell>
          <cell r="P52">
            <v>0</v>
          </cell>
          <cell r="Q52">
            <v>0</v>
          </cell>
          <cell r="Z52">
            <v>0</v>
          </cell>
          <cell r="AC52">
            <v>0</v>
          </cell>
          <cell r="AF52">
            <v>0</v>
          </cell>
          <cell r="AL52">
            <v>0</v>
          </cell>
          <cell r="AM52">
            <v>0</v>
          </cell>
        </row>
        <row r="53">
          <cell r="H53">
            <v>0</v>
          </cell>
          <cell r="K53">
            <v>0</v>
          </cell>
          <cell r="P53">
            <v>0</v>
          </cell>
          <cell r="Q53">
            <v>0</v>
          </cell>
          <cell r="Z53">
            <v>0</v>
          </cell>
          <cell r="AC53">
            <v>0</v>
          </cell>
          <cell r="AF53">
            <v>0</v>
          </cell>
          <cell r="AL53">
            <v>0</v>
          </cell>
          <cell r="AM53">
            <v>0</v>
          </cell>
        </row>
        <row r="54">
          <cell r="Z54">
            <v>613125</v>
          </cell>
          <cell r="AC54">
            <v>613125</v>
          </cell>
          <cell r="AF54">
            <v>0</v>
          </cell>
          <cell r="AL54">
            <v>0</v>
          </cell>
          <cell r="AM54">
            <v>0</v>
          </cell>
        </row>
        <row r="55">
          <cell r="H55">
            <v>0</v>
          </cell>
          <cell r="K55">
            <v>0</v>
          </cell>
          <cell r="P55">
            <v>0</v>
          </cell>
          <cell r="Q55">
            <v>0</v>
          </cell>
          <cell r="Z55">
            <v>0</v>
          </cell>
          <cell r="AC55">
            <v>0</v>
          </cell>
          <cell r="AF55">
            <v>0</v>
          </cell>
          <cell r="AL55">
            <v>0</v>
          </cell>
          <cell r="AM55">
            <v>0</v>
          </cell>
        </row>
        <row r="56">
          <cell r="H56">
            <v>0</v>
          </cell>
          <cell r="K56">
            <v>0</v>
          </cell>
          <cell r="P56">
            <v>0</v>
          </cell>
          <cell r="Q56">
            <v>0</v>
          </cell>
        </row>
        <row r="58">
          <cell r="H58">
            <v>0</v>
          </cell>
          <cell r="K58">
            <v>0</v>
          </cell>
          <cell r="P58">
            <v>0</v>
          </cell>
          <cell r="Q58">
            <v>0</v>
          </cell>
        </row>
        <row r="59">
          <cell r="H59">
            <v>0</v>
          </cell>
          <cell r="K59">
            <v>0</v>
          </cell>
          <cell r="P59">
            <v>0</v>
          </cell>
          <cell r="Q59">
            <v>0</v>
          </cell>
          <cell r="Z59">
            <v>306562</v>
          </cell>
          <cell r="AC59">
            <v>306562</v>
          </cell>
          <cell r="AF59">
            <v>0</v>
          </cell>
          <cell r="AL59">
            <v>0</v>
          </cell>
          <cell r="AM59">
            <v>0</v>
          </cell>
        </row>
        <row r="60">
          <cell r="Z60">
            <v>459843</v>
          </cell>
          <cell r="AC60">
            <v>459843</v>
          </cell>
        </row>
        <row r="61">
          <cell r="H61">
            <v>0</v>
          </cell>
          <cell r="K61">
            <v>0</v>
          </cell>
          <cell r="P61">
            <v>0</v>
          </cell>
          <cell r="Q61">
            <v>0</v>
          </cell>
          <cell r="Z61">
            <v>0</v>
          </cell>
          <cell r="AC61">
            <v>0</v>
          </cell>
          <cell r="AF61">
            <v>0</v>
          </cell>
          <cell r="AL61">
            <v>0</v>
          </cell>
          <cell r="AM61">
            <v>0</v>
          </cell>
        </row>
        <row r="62">
          <cell r="H62">
            <v>0</v>
          </cell>
          <cell r="K62">
            <v>0</v>
          </cell>
          <cell r="P62">
            <v>0</v>
          </cell>
          <cell r="Q62">
            <v>0</v>
          </cell>
        </row>
        <row r="64">
          <cell r="H64">
            <v>158254</v>
          </cell>
          <cell r="K64">
            <v>262263</v>
          </cell>
          <cell r="P64">
            <v>0</v>
          </cell>
          <cell r="Q64">
            <v>0</v>
          </cell>
        </row>
        <row r="65">
          <cell r="H65">
            <v>114180</v>
          </cell>
          <cell r="K65">
            <v>114180</v>
          </cell>
          <cell r="P65">
            <v>0</v>
          </cell>
          <cell r="Q65">
            <v>0</v>
          </cell>
        </row>
        <row r="66">
          <cell r="Z66">
            <v>28874693</v>
          </cell>
          <cell r="AC66">
            <v>28874693</v>
          </cell>
          <cell r="AF66">
            <v>14596618</v>
          </cell>
        </row>
        <row r="67">
          <cell r="H67">
            <v>0</v>
          </cell>
          <cell r="K67">
            <v>0</v>
          </cell>
          <cell r="P67">
            <v>0</v>
          </cell>
          <cell r="Q67">
            <v>0</v>
          </cell>
          <cell r="Z67">
            <v>6557808</v>
          </cell>
          <cell r="AC67">
            <v>6557808</v>
          </cell>
          <cell r="AF67">
            <v>2011276</v>
          </cell>
          <cell r="AL67">
            <v>0</v>
          </cell>
          <cell r="AM67">
            <v>0</v>
          </cell>
        </row>
        <row r="68">
          <cell r="H68">
            <v>0</v>
          </cell>
          <cell r="K68">
            <v>0</v>
          </cell>
          <cell r="P68">
            <v>0</v>
          </cell>
          <cell r="Q68">
            <v>0</v>
          </cell>
        </row>
        <row r="70">
          <cell r="H70">
            <v>1208086</v>
          </cell>
          <cell r="K70">
            <v>1609633</v>
          </cell>
          <cell r="P70">
            <v>0</v>
          </cell>
          <cell r="Q70">
            <v>0</v>
          </cell>
          <cell r="Z70">
            <v>0</v>
          </cell>
          <cell r="AC70">
            <v>0</v>
          </cell>
          <cell r="AF70">
            <v>0</v>
          </cell>
          <cell r="AL70">
            <v>0</v>
          </cell>
          <cell r="AM70">
            <v>0</v>
          </cell>
        </row>
        <row r="71">
          <cell r="H71">
            <v>0</v>
          </cell>
          <cell r="K71">
            <v>0</v>
          </cell>
          <cell r="P71">
            <v>0</v>
          </cell>
          <cell r="Q71">
            <v>0</v>
          </cell>
          <cell r="Z71">
            <v>0</v>
          </cell>
          <cell r="AC71">
            <v>0</v>
          </cell>
          <cell r="AF71">
            <v>0</v>
          </cell>
          <cell r="AL71">
            <v>0</v>
          </cell>
          <cell r="AM71">
            <v>0</v>
          </cell>
        </row>
        <row r="72">
          <cell r="Z72">
            <v>416288</v>
          </cell>
          <cell r="AC72">
            <v>416288</v>
          </cell>
          <cell r="AF72">
            <v>416288</v>
          </cell>
          <cell r="AL72">
            <v>0</v>
          </cell>
          <cell r="AM72">
            <v>0</v>
          </cell>
        </row>
        <row r="73">
          <cell r="H73">
            <v>96512</v>
          </cell>
          <cell r="K73">
            <v>0</v>
          </cell>
          <cell r="P73">
            <v>0</v>
          </cell>
          <cell r="Q73">
            <v>0</v>
          </cell>
          <cell r="Z73">
            <v>0</v>
          </cell>
          <cell r="AC73">
            <v>0</v>
          </cell>
          <cell r="AF73">
            <v>0</v>
          </cell>
          <cell r="AL73">
            <v>0</v>
          </cell>
          <cell r="AM73">
            <v>0</v>
          </cell>
        </row>
        <row r="74">
          <cell r="H74">
            <v>0</v>
          </cell>
          <cell r="K74">
            <v>0</v>
          </cell>
          <cell r="P74">
            <v>0</v>
          </cell>
          <cell r="Q74">
            <v>0</v>
          </cell>
          <cell r="Z74">
            <v>0</v>
          </cell>
          <cell r="AC74">
            <v>0</v>
          </cell>
          <cell r="AF74">
            <v>0</v>
          </cell>
          <cell r="AL74">
            <v>0</v>
          </cell>
          <cell r="AM74">
            <v>0</v>
          </cell>
        </row>
        <row r="75">
          <cell r="Z75">
            <v>0</v>
          </cell>
          <cell r="AC75">
            <v>0</v>
          </cell>
          <cell r="AF75">
            <v>0</v>
          </cell>
          <cell r="AL75">
            <v>0</v>
          </cell>
          <cell r="AM75">
            <v>0</v>
          </cell>
        </row>
        <row r="76">
          <cell r="H76">
            <v>123900</v>
          </cell>
          <cell r="K76">
            <v>123900</v>
          </cell>
          <cell r="P76">
            <v>0</v>
          </cell>
          <cell r="Q76">
            <v>0</v>
          </cell>
          <cell r="Z76">
            <v>0</v>
          </cell>
          <cell r="AC76">
            <v>0</v>
          </cell>
          <cell r="AF76">
            <v>0</v>
          </cell>
          <cell r="AL76">
            <v>0</v>
          </cell>
          <cell r="AM76">
            <v>0</v>
          </cell>
        </row>
        <row r="77">
          <cell r="H77">
            <v>0</v>
          </cell>
          <cell r="K77">
            <v>0</v>
          </cell>
          <cell r="P77">
            <v>0</v>
          </cell>
          <cell r="Q77">
            <v>0</v>
          </cell>
          <cell r="Z77">
            <v>0</v>
          </cell>
          <cell r="AC77">
            <v>0</v>
          </cell>
          <cell r="AF77">
            <v>0</v>
          </cell>
          <cell r="AL77">
            <v>0</v>
          </cell>
          <cell r="AM77">
            <v>0</v>
          </cell>
        </row>
        <row r="78">
          <cell r="Z78">
            <v>0</v>
          </cell>
          <cell r="AC78">
            <v>0</v>
          </cell>
          <cell r="AF78">
            <v>0</v>
          </cell>
          <cell r="AL78">
            <v>0</v>
          </cell>
          <cell r="AM78">
            <v>0</v>
          </cell>
        </row>
        <row r="79">
          <cell r="H79">
            <v>894850</v>
          </cell>
          <cell r="K79">
            <v>894850</v>
          </cell>
          <cell r="P79">
            <v>0</v>
          </cell>
          <cell r="Q79">
            <v>0</v>
          </cell>
          <cell r="Z79">
            <v>0</v>
          </cell>
          <cell r="AC79">
            <v>0</v>
          </cell>
          <cell r="AF79">
            <v>0</v>
          </cell>
          <cell r="AL79">
            <v>0</v>
          </cell>
          <cell r="AM79">
            <v>0</v>
          </cell>
        </row>
        <row r="80">
          <cell r="H80">
            <v>0</v>
          </cell>
          <cell r="K80">
            <v>0</v>
          </cell>
          <cell r="P80">
            <v>0</v>
          </cell>
          <cell r="Q80">
            <v>0</v>
          </cell>
          <cell r="Z80">
            <v>0</v>
          </cell>
          <cell r="AC80">
            <v>0</v>
          </cell>
          <cell r="AF80">
            <v>0</v>
          </cell>
          <cell r="AL80">
            <v>0</v>
          </cell>
          <cell r="AM80">
            <v>0</v>
          </cell>
        </row>
        <row r="81">
          <cell r="Z81">
            <v>0</v>
          </cell>
          <cell r="AC81">
            <v>0</v>
          </cell>
          <cell r="AF81">
            <v>0</v>
          </cell>
          <cell r="AL81">
            <v>0</v>
          </cell>
          <cell r="AM81">
            <v>0</v>
          </cell>
        </row>
        <row r="82">
          <cell r="H82">
            <v>0</v>
          </cell>
          <cell r="K82">
            <v>0</v>
          </cell>
          <cell r="P82">
            <v>0</v>
          </cell>
          <cell r="Q82">
            <v>0</v>
          </cell>
        </row>
        <row r="83">
          <cell r="H83">
            <v>0</v>
          </cell>
          <cell r="K83">
            <v>0</v>
          </cell>
          <cell r="P83">
            <v>0</v>
          </cell>
          <cell r="Q83">
            <v>0</v>
          </cell>
        </row>
        <row r="84">
          <cell r="Z84">
            <v>0</v>
          </cell>
          <cell r="AC84">
            <v>905000</v>
          </cell>
          <cell r="AF84">
            <v>495000</v>
          </cell>
          <cell r="AL84">
            <v>-3523612</v>
          </cell>
          <cell r="AM84">
            <v>0</v>
          </cell>
        </row>
        <row r="85">
          <cell r="Z85">
            <v>0</v>
          </cell>
          <cell r="AC85">
            <v>0</v>
          </cell>
          <cell r="AF85">
            <v>0</v>
          </cell>
          <cell r="AL85">
            <v>0</v>
          </cell>
          <cell r="AM85">
            <v>0</v>
          </cell>
        </row>
        <row r="86">
          <cell r="H86">
            <v>0</v>
          </cell>
          <cell r="K86">
            <v>0</v>
          </cell>
          <cell r="P86">
            <v>0</v>
          </cell>
          <cell r="Q86">
            <v>0</v>
          </cell>
        </row>
        <row r="87">
          <cell r="H87">
            <v>1340800</v>
          </cell>
          <cell r="K87">
            <v>1340800</v>
          </cell>
          <cell r="Z87">
            <v>0</v>
          </cell>
          <cell r="AC87">
            <v>0</v>
          </cell>
          <cell r="AF87">
            <v>0</v>
          </cell>
          <cell r="AL87">
            <v>0</v>
          </cell>
          <cell r="AM87">
            <v>0</v>
          </cell>
        </row>
        <row r="88">
          <cell r="H88">
            <v>0</v>
          </cell>
          <cell r="K88">
            <v>0</v>
          </cell>
          <cell r="P88">
            <v>0</v>
          </cell>
          <cell r="Q88">
            <v>0</v>
          </cell>
          <cell r="Z88">
            <v>0</v>
          </cell>
          <cell r="AC88">
            <v>0</v>
          </cell>
          <cell r="AF88">
            <v>0</v>
          </cell>
          <cell r="AL88">
            <v>0</v>
          </cell>
          <cell r="AM88">
            <v>0</v>
          </cell>
        </row>
        <row r="89">
          <cell r="H89">
            <v>0</v>
          </cell>
          <cell r="K89">
            <v>0</v>
          </cell>
          <cell r="P89">
            <v>0</v>
          </cell>
          <cell r="Q89">
            <v>0</v>
          </cell>
        </row>
        <row r="90">
          <cell r="H90">
            <v>0</v>
          </cell>
          <cell r="K90">
            <v>0</v>
          </cell>
          <cell r="P90">
            <v>0</v>
          </cell>
          <cell r="Q90">
            <v>0</v>
          </cell>
        </row>
        <row r="91">
          <cell r="H91">
            <v>0</v>
          </cell>
          <cell r="K91">
            <v>0</v>
          </cell>
          <cell r="P91">
            <v>0</v>
          </cell>
          <cell r="Q91">
            <v>0</v>
          </cell>
        </row>
        <row r="92">
          <cell r="H92">
            <v>0</v>
          </cell>
          <cell r="K92">
            <v>0</v>
          </cell>
          <cell r="P92">
            <v>0</v>
          </cell>
          <cell r="Q92">
            <v>0</v>
          </cell>
          <cell r="Z92">
            <v>3011900</v>
          </cell>
          <cell r="AC92">
            <v>3011900</v>
          </cell>
          <cell r="AF92">
            <v>0</v>
          </cell>
          <cell r="AL92">
            <v>0</v>
          </cell>
          <cell r="AM92">
            <v>0</v>
          </cell>
        </row>
        <row r="93">
          <cell r="K93">
            <v>2336943</v>
          </cell>
          <cell r="Z93">
            <v>4327188</v>
          </cell>
          <cell r="AC93">
            <v>4327188</v>
          </cell>
          <cell r="AF93">
            <v>0</v>
          </cell>
          <cell r="AL93">
            <v>0</v>
          </cell>
          <cell r="AM93">
            <v>0</v>
          </cell>
        </row>
        <row r="94">
          <cell r="H94">
            <v>721606</v>
          </cell>
          <cell r="K94">
            <v>721606</v>
          </cell>
          <cell r="P94">
            <v>0</v>
          </cell>
          <cell r="Q94">
            <v>0</v>
          </cell>
        </row>
        <row r="95">
          <cell r="H95">
            <v>1026236</v>
          </cell>
          <cell r="K95">
            <v>1026236</v>
          </cell>
          <cell r="P95">
            <v>0</v>
          </cell>
          <cell r="Q95">
            <v>0</v>
          </cell>
          <cell r="Z95">
            <v>845800</v>
          </cell>
          <cell r="AC95">
            <v>845800</v>
          </cell>
          <cell r="AF95">
            <v>0</v>
          </cell>
          <cell r="AL95">
            <v>0</v>
          </cell>
          <cell r="AM95">
            <v>0</v>
          </cell>
        </row>
        <row r="96">
          <cell r="H96">
            <v>589101</v>
          </cell>
          <cell r="K96">
            <v>589101</v>
          </cell>
          <cell r="P96">
            <v>0</v>
          </cell>
          <cell r="Q96">
            <v>0</v>
          </cell>
        </row>
        <row r="97">
          <cell r="H97">
            <v>0</v>
          </cell>
          <cell r="K97">
            <v>0</v>
          </cell>
          <cell r="P97">
            <v>0</v>
          </cell>
          <cell r="Q97">
            <v>0</v>
          </cell>
          <cell r="Z97">
            <v>0</v>
          </cell>
          <cell r="AC97">
            <v>0</v>
          </cell>
          <cell r="AF97">
            <v>0</v>
          </cell>
          <cell r="AL97">
            <v>0</v>
          </cell>
          <cell r="AM97">
            <v>0</v>
          </cell>
        </row>
        <row r="98">
          <cell r="Z98">
            <v>0</v>
          </cell>
          <cell r="AC98">
            <v>0</v>
          </cell>
          <cell r="AF98">
            <v>0</v>
          </cell>
          <cell r="AL98">
            <v>0</v>
          </cell>
          <cell r="AM98">
            <v>0</v>
          </cell>
        </row>
        <row r="99">
          <cell r="Z99">
            <v>0</v>
          </cell>
          <cell r="AC99">
            <v>0</v>
          </cell>
          <cell r="AF99">
            <v>0</v>
          </cell>
          <cell r="AL99">
            <v>0</v>
          </cell>
          <cell r="AM99">
            <v>0</v>
          </cell>
        </row>
        <row r="100">
          <cell r="H100">
            <v>0</v>
          </cell>
          <cell r="K100">
            <v>0</v>
          </cell>
          <cell r="P100">
            <v>0</v>
          </cell>
          <cell r="Q100">
            <v>0</v>
          </cell>
          <cell r="Z100">
            <v>0</v>
          </cell>
          <cell r="AC100">
            <v>0</v>
          </cell>
          <cell r="AF100">
            <v>0</v>
          </cell>
          <cell r="AL100">
            <v>0</v>
          </cell>
          <cell r="AM100">
            <v>0</v>
          </cell>
        </row>
        <row r="101">
          <cell r="H101">
            <v>0</v>
          </cell>
          <cell r="K101">
            <v>0</v>
          </cell>
          <cell r="P101">
            <v>0</v>
          </cell>
          <cell r="Q101">
            <v>0</v>
          </cell>
          <cell r="Z101">
            <v>1439230</v>
          </cell>
          <cell r="AC101">
            <v>1439230</v>
          </cell>
          <cell r="AF101">
            <v>0</v>
          </cell>
          <cell r="AL101">
            <v>0</v>
          </cell>
          <cell r="AM101">
            <v>0</v>
          </cell>
        </row>
        <row r="102">
          <cell r="Z102">
            <v>0</v>
          </cell>
          <cell r="AC102">
            <v>0</v>
          </cell>
          <cell r="AF102">
            <v>0</v>
          </cell>
          <cell r="AL102">
            <v>0</v>
          </cell>
          <cell r="AM102">
            <v>0</v>
          </cell>
        </row>
        <row r="103">
          <cell r="H103">
            <v>0</v>
          </cell>
          <cell r="K103">
            <v>0</v>
          </cell>
          <cell r="P103">
            <v>0</v>
          </cell>
          <cell r="Q103">
            <v>0</v>
          </cell>
        </row>
        <row r="104">
          <cell r="H104">
            <v>0</v>
          </cell>
          <cell r="K104">
            <v>0</v>
          </cell>
          <cell r="P104">
            <v>0</v>
          </cell>
          <cell r="Q104">
            <v>0</v>
          </cell>
        </row>
        <row r="105">
          <cell r="H105">
            <v>0</v>
          </cell>
          <cell r="K105">
            <v>0</v>
          </cell>
          <cell r="P105">
            <v>0</v>
          </cell>
          <cell r="Q105">
            <v>0</v>
          </cell>
        </row>
        <row r="106">
          <cell r="H106">
            <v>0</v>
          </cell>
          <cell r="K106">
            <v>0</v>
          </cell>
          <cell r="P106">
            <v>0</v>
          </cell>
          <cell r="Q106">
            <v>0</v>
          </cell>
          <cell r="Z106">
            <v>719615</v>
          </cell>
          <cell r="AC106">
            <v>719615</v>
          </cell>
          <cell r="AF106">
            <v>0</v>
          </cell>
          <cell r="AL106">
            <v>0</v>
          </cell>
          <cell r="AM106">
            <v>0</v>
          </cell>
        </row>
        <row r="107">
          <cell r="Z107">
            <v>1079423</v>
          </cell>
          <cell r="AC107">
            <v>1079423</v>
          </cell>
          <cell r="AF107">
            <v>0</v>
          </cell>
          <cell r="AL107">
            <v>0</v>
          </cell>
          <cell r="AM107">
            <v>0</v>
          </cell>
        </row>
        <row r="109">
          <cell r="H109">
            <v>0</v>
          </cell>
          <cell r="K109">
            <v>0</v>
          </cell>
          <cell r="P109">
            <v>0</v>
          </cell>
          <cell r="Q109">
            <v>0</v>
          </cell>
        </row>
        <row r="110">
          <cell r="H110">
            <v>0</v>
          </cell>
          <cell r="K110">
            <v>0</v>
          </cell>
          <cell r="P110">
            <v>0</v>
          </cell>
          <cell r="Q110">
            <v>0</v>
          </cell>
        </row>
        <row r="111">
          <cell r="H111">
            <v>0</v>
          </cell>
          <cell r="K111">
            <v>0</v>
          </cell>
          <cell r="P111">
            <v>0</v>
          </cell>
          <cell r="Q111">
            <v>0</v>
          </cell>
        </row>
        <row r="112">
          <cell r="H112">
            <v>0</v>
          </cell>
          <cell r="K112">
            <v>0</v>
          </cell>
          <cell r="P112">
            <v>0</v>
          </cell>
          <cell r="Q112">
            <v>0</v>
          </cell>
        </row>
        <row r="113">
          <cell r="H113">
            <v>222</v>
          </cell>
          <cell r="K113">
            <v>222</v>
          </cell>
          <cell r="P113">
            <v>0</v>
          </cell>
          <cell r="Q113">
            <v>0</v>
          </cell>
        </row>
        <row r="115">
          <cell r="H115">
            <v>0</v>
          </cell>
          <cell r="K115">
            <v>0</v>
          </cell>
          <cell r="P115">
            <v>0</v>
          </cell>
          <cell r="Q115">
            <v>0</v>
          </cell>
          <cell r="Z115">
            <v>0</v>
          </cell>
          <cell r="AC115">
            <v>0</v>
          </cell>
          <cell r="AF115">
            <v>0</v>
          </cell>
          <cell r="AL115">
            <v>0</v>
          </cell>
          <cell r="AM115">
            <v>0</v>
          </cell>
        </row>
        <row r="116">
          <cell r="H116">
            <v>42331835</v>
          </cell>
          <cell r="K116">
            <v>42331835</v>
          </cell>
          <cell r="P116">
            <v>0</v>
          </cell>
          <cell r="Q116">
            <v>0</v>
          </cell>
          <cell r="Z116">
            <v>2240951</v>
          </cell>
          <cell r="AC116">
            <v>2241151</v>
          </cell>
          <cell r="AF116">
            <v>1796569</v>
          </cell>
        </row>
        <row r="117">
          <cell r="H117">
            <v>0</v>
          </cell>
          <cell r="K117">
            <v>0</v>
          </cell>
          <cell r="P117">
            <v>0</v>
          </cell>
          <cell r="Q117">
            <v>0</v>
          </cell>
          <cell r="Z117">
            <v>0</v>
          </cell>
          <cell r="AC117">
            <v>0</v>
          </cell>
          <cell r="AF117">
            <v>0</v>
          </cell>
          <cell r="AL117">
            <v>0</v>
          </cell>
          <cell r="AM117">
            <v>0</v>
          </cell>
        </row>
        <row r="119">
          <cell r="Z119">
            <v>0</v>
          </cell>
          <cell r="AC119">
            <v>0</v>
          </cell>
          <cell r="AF119">
            <v>0</v>
          </cell>
          <cell r="AL119">
            <v>0</v>
          </cell>
          <cell r="AM119">
            <v>0</v>
          </cell>
        </row>
        <row r="120">
          <cell r="Z120">
            <v>0</v>
          </cell>
          <cell r="AC120">
            <v>0</v>
          </cell>
          <cell r="AF120">
            <v>0</v>
          </cell>
          <cell r="AL120">
            <v>0</v>
          </cell>
          <cell r="AM120">
            <v>0</v>
          </cell>
        </row>
        <row r="121">
          <cell r="Z121">
            <v>0</v>
          </cell>
          <cell r="AC121">
            <v>0</v>
          </cell>
          <cell r="AF121">
            <v>0</v>
          </cell>
          <cell r="AL121">
            <v>0</v>
          </cell>
          <cell r="AM121">
            <v>0</v>
          </cell>
        </row>
        <row r="124">
          <cell r="Z124">
            <v>654400</v>
          </cell>
          <cell r="AC124">
            <v>654400</v>
          </cell>
          <cell r="AF124">
            <v>654400</v>
          </cell>
          <cell r="AL124">
            <v>0</v>
          </cell>
          <cell r="AM124">
            <v>0</v>
          </cell>
        </row>
        <row r="125">
          <cell r="Z125">
            <v>0</v>
          </cell>
          <cell r="AC125">
            <v>0</v>
          </cell>
          <cell r="AF125">
            <v>0</v>
          </cell>
          <cell r="AL125">
            <v>0</v>
          </cell>
          <cell r="AM125">
            <v>0</v>
          </cell>
        </row>
        <row r="126">
          <cell r="Z126">
            <v>2957093</v>
          </cell>
          <cell r="AC126">
            <v>2957093</v>
          </cell>
          <cell r="AF126">
            <v>2957093</v>
          </cell>
          <cell r="AL126">
            <v>0</v>
          </cell>
          <cell r="AM126">
            <v>0</v>
          </cell>
        </row>
        <row r="127">
          <cell r="Z127">
            <v>60000</v>
          </cell>
          <cell r="AC127">
            <v>60000</v>
          </cell>
          <cell r="AF127">
            <v>60000</v>
          </cell>
        </row>
        <row r="128">
          <cell r="Z128">
            <v>37600</v>
          </cell>
          <cell r="AC128">
            <v>37600</v>
          </cell>
          <cell r="AF128">
            <v>20800</v>
          </cell>
          <cell r="AL128">
            <v>0</v>
          </cell>
          <cell r="AM128">
            <v>0</v>
          </cell>
        </row>
        <row r="129">
          <cell r="Z129">
            <v>0</v>
          </cell>
          <cell r="AC129">
            <v>220320</v>
          </cell>
          <cell r="AF129">
            <v>0</v>
          </cell>
          <cell r="AL129">
            <v>0</v>
          </cell>
          <cell r="AM129">
            <v>0</v>
          </cell>
        </row>
        <row r="130">
          <cell r="Z130">
            <v>0</v>
          </cell>
          <cell r="AC130">
            <v>0</v>
          </cell>
          <cell r="AF130">
            <v>0</v>
          </cell>
          <cell r="AL130">
            <v>0</v>
          </cell>
          <cell r="AM130">
            <v>0</v>
          </cell>
        </row>
        <row r="131">
          <cell r="Z131">
            <v>2110000</v>
          </cell>
          <cell r="AC131">
            <v>2110000</v>
          </cell>
          <cell r="AF131">
            <v>2110000</v>
          </cell>
          <cell r="AL131">
            <v>0</v>
          </cell>
          <cell r="AM131">
            <v>0</v>
          </cell>
        </row>
        <row r="132">
          <cell r="Z132">
            <v>0</v>
          </cell>
          <cell r="AC132">
            <v>0</v>
          </cell>
          <cell r="AF132">
            <v>0</v>
          </cell>
          <cell r="AL132">
            <v>-1000000</v>
          </cell>
          <cell r="AM132">
            <v>0</v>
          </cell>
        </row>
        <row r="133">
          <cell r="Z133">
            <v>926239</v>
          </cell>
          <cell r="AC133">
            <v>1903999</v>
          </cell>
          <cell r="AF133">
            <v>814117</v>
          </cell>
          <cell r="AL133">
            <v>0</v>
          </cell>
          <cell r="AM133">
            <v>0</v>
          </cell>
        </row>
        <row r="134">
          <cell r="Z134">
            <v>0</v>
          </cell>
          <cell r="AC134">
            <v>0</v>
          </cell>
          <cell r="AF134">
            <v>0</v>
          </cell>
          <cell r="AL134">
            <v>0</v>
          </cell>
          <cell r="AM134">
            <v>0</v>
          </cell>
        </row>
        <row r="135">
          <cell r="Z135">
            <v>0</v>
          </cell>
          <cell r="AC135">
            <v>0</v>
          </cell>
          <cell r="AF135">
            <v>0</v>
          </cell>
          <cell r="AL135">
            <v>0</v>
          </cell>
          <cell r="AM135">
            <v>0</v>
          </cell>
        </row>
        <row r="136">
          <cell r="Z136">
            <v>0</v>
          </cell>
          <cell r="AC136">
            <v>0</v>
          </cell>
          <cell r="AF136">
            <v>0</v>
          </cell>
          <cell r="AL136">
            <v>0</v>
          </cell>
          <cell r="AM136">
            <v>0</v>
          </cell>
        </row>
        <row r="137">
          <cell r="Z137">
            <v>0</v>
          </cell>
          <cell r="AC137">
            <v>0</v>
          </cell>
          <cell r="AF137">
            <v>0</v>
          </cell>
          <cell r="AL137">
            <v>0</v>
          </cell>
          <cell r="AM137">
            <v>0</v>
          </cell>
        </row>
        <row r="138">
          <cell r="Z138">
            <v>0</v>
          </cell>
          <cell r="AC138">
            <v>0</v>
          </cell>
          <cell r="AF138">
            <v>0</v>
          </cell>
          <cell r="AL138">
            <v>0</v>
          </cell>
          <cell r="AM138">
            <v>0</v>
          </cell>
        </row>
        <row r="139">
          <cell r="Z139">
            <v>0</v>
          </cell>
          <cell r="AC139">
            <v>0</v>
          </cell>
          <cell r="AF139">
            <v>0</v>
          </cell>
          <cell r="AL139">
            <v>0</v>
          </cell>
          <cell r="AM139">
            <v>0</v>
          </cell>
        </row>
        <row r="142">
          <cell r="Z142">
            <v>409162</v>
          </cell>
          <cell r="AC142">
            <v>409162</v>
          </cell>
          <cell r="AF142">
            <v>409162</v>
          </cell>
          <cell r="AL142">
            <v>0</v>
          </cell>
          <cell r="AM142">
            <v>0</v>
          </cell>
        </row>
        <row r="143">
          <cell r="Z143">
            <v>0</v>
          </cell>
          <cell r="AC143">
            <v>0</v>
          </cell>
          <cell r="AF143">
            <v>0</v>
          </cell>
          <cell r="AL143">
            <v>0</v>
          </cell>
          <cell r="AM143">
            <v>0</v>
          </cell>
        </row>
        <row r="148">
          <cell r="Z148">
            <v>7764560</v>
          </cell>
          <cell r="AC148">
            <v>9677572</v>
          </cell>
          <cell r="AF148">
            <v>4543638</v>
          </cell>
          <cell r="AL148">
            <v>8000000</v>
          </cell>
          <cell r="AM148">
            <v>0</v>
          </cell>
        </row>
        <row r="150">
          <cell r="Z150">
            <v>0</v>
          </cell>
          <cell r="AC150">
            <v>0</v>
          </cell>
          <cell r="AF150">
            <v>0</v>
          </cell>
          <cell r="AL150">
            <v>0</v>
          </cell>
          <cell r="AM150">
            <v>0</v>
          </cell>
        </row>
        <row r="151">
          <cell r="Z151">
            <v>1234059</v>
          </cell>
          <cell r="AC151">
            <v>1234059</v>
          </cell>
          <cell r="AF151">
            <v>2155554</v>
          </cell>
        </row>
        <row r="152">
          <cell r="Z152">
            <v>0</v>
          </cell>
          <cell r="AC152">
            <v>0</v>
          </cell>
          <cell r="AF152">
            <v>0</v>
          </cell>
          <cell r="AL152">
            <v>0</v>
          </cell>
          <cell r="AM152">
            <v>0</v>
          </cell>
        </row>
        <row r="153">
          <cell r="Z153">
            <v>0</v>
          </cell>
          <cell r="AC153">
            <v>0</v>
          </cell>
          <cell r="AF153">
            <v>0</v>
          </cell>
          <cell r="AL153">
            <v>0</v>
          </cell>
          <cell r="AM153">
            <v>0</v>
          </cell>
        </row>
        <row r="156">
          <cell r="Z156">
            <v>902880</v>
          </cell>
          <cell r="AC156">
            <v>2737024</v>
          </cell>
          <cell r="AF156">
            <v>2164352</v>
          </cell>
          <cell r="AL156">
            <v>-8000000</v>
          </cell>
          <cell r="AM156">
            <v>0</v>
          </cell>
        </row>
        <row r="157">
          <cell r="AL157">
            <v>-7000000</v>
          </cell>
          <cell r="AM157">
            <v>0</v>
          </cell>
        </row>
        <row r="158">
          <cell r="Z158">
            <v>0</v>
          </cell>
          <cell r="AC158">
            <v>0</v>
          </cell>
          <cell r="AF158">
            <v>0</v>
          </cell>
          <cell r="AL158">
            <v>0</v>
          </cell>
          <cell r="AM158">
            <v>0</v>
          </cell>
        </row>
        <row r="160">
          <cell r="Z160">
            <v>0</v>
          </cell>
          <cell r="AC160">
            <v>0</v>
          </cell>
          <cell r="AF160">
            <v>0</v>
          </cell>
          <cell r="AL160">
            <v>0</v>
          </cell>
          <cell r="AM160">
            <v>0</v>
          </cell>
        </row>
        <row r="161">
          <cell r="Z161">
            <v>229500</v>
          </cell>
          <cell r="AC161">
            <v>229500</v>
          </cell>
          <cell r="AF161">
            <v>229500</v>
          </cell>
          <cell r="AL161">
            <v>0</v>
          </cell>
          <cell r="AM161">
            <v>0</v>
          </cell>
        </row>
        <row r="162">
          <cell r="Z162">
            <v>495299</v>
          </cell>
          <cell r="AC162">
            <v>495299</v>
          </cell>
          <cell r="AF162">
            <v>281266</v>
          </cell>
          <cell r="AL162">
            <v>-2000000</v>
          </cell>
          <cell r="AM162">
            <v>0</v>
          </cell>
        </row>
        <row r="163">
          <cell r="Z163">
            <v>0</v>
          </cell>
          <cell r="AC163">
            <v>558399</v>
          </cell>
          <cell r="AF163">
            <v>244137</v>
          </cell>
          <cell r="AL163">
            <v>0</v>
          </cell>
          <cell r="AM163">
            <v>0</v>
          </cell>
        </row>
        <row r="164">
          <cell r="Z164">
            <v>0</v>
          </cell>
          <cell r="AC164">
            <v>0</v>
          </cell>
          <cell r="AF164">
            <v>0</v>
          </cell>
          <cell r="AL164">
            <v>-5000000</v>
          </cell>
          <cell r="AM164">
            <v>0</v>
          </cell>
        </row>
        <row r="165">
          <cell r="Z165">
            <v>0</v>
          </cell>
          <cell r="AC165">
            <v>0</v>
          </cell>
          <cell r="AF165">
            <v>0</v>
          </cell>
          <cell r="AL165">
            <v>0</v>
          </cell>
          <cell r="AM165">
            <v>0</v>
          </cell>
        </row>
        <row r="166">
          <cell r="Z166">
            <v>0</v>
          </cell>
          <cell r="AC166">
            <v>0</v>
          </cell>
          <cell r="AF166">
            <v>0</v>
          </cell>
          <cell r="AL166">
            <v>0</v>
          </cell>
          <cell r="AM166">
            <v>0</v>
          </cell>
        </row>
        <row r="167">
          <cell r="Z167">
            <v>0</v>
          </cell>
          <cell r="AC167">
            <v>0</v>
          </cell>
          <cell r="AF167">
            <v>0</v>
          </cell>
          <cell r="AL167">
            <v>0</v>
          </cell>
          <cell r="AM167">
            <v>0</v>
          </cell>
        </row>
        <row r="172">
          <cell r="Z172">
            <v>365888</v>
          </cell>
          <cell r="AC172">
            <v>365888</v>
          </cell>
          <cell r="AF172">
            <v>0</v>
          </cell>
          <cell r="AL172">
            <v>0</v>
          </cell>
          <cell r="AM172">
            <v>0</v>
          </cell>
        </row>
        <row r="176">
          <cell r="Z176">
            <v>0</v>
          </cell>
          <cell r="AC176">
            <v>0</v>
          </cell>
          <cell r="AF176">
            <v>0</v>
          </cell>
          <cell r="AL176">
            <v>0</v>
          </cell>
          <cell r="AM176">
            <v>0</v>
          </cell>
        </row>
        <row r="177">
          <cell r="Z177">
            <v>0</v>
          </cell>
          <cell r="AC177">
            <v>0</v>
          </cell>
          <cell r="AF177">
            <v>0</v>
          </cell>
          <cell r="AL177">
            <v>0</v>
          </cell>
          <cell r="AM177">
            <v>0</v>
          </cell>
        </row>
        <row r="178">
          <cell r="Z178">
            <v>0</v>
          </cell>
          <cell r="AC178">
            <v>0</v>
          </cell>
          <cell r="AF178">
            <v>0</v>
          </cell>
          <cell r="AL178">
            <v>0</v>
          </cell>
          <cell r="AM178">
            <v>0</v>
          </cell>
        </row>
        <row r="180">
          <cell r="Z180">
            <v>0</v>
          </cell>
          <cell r="AC180">
            <v>0</v>
          </cell>
          <cell r="AF180">
            <v>0</v>
          </cell>
          <cell r="AL180">
            <v>0</v>
          </cell>
          <cell r="AM180">
            <v>0</v>
          </cell>
        </row>
        <row r="181">
          <cell r="Z181">
            <v>0</v>
          </cell>
          <cell r="AC181">
            <v>0</v>
          </cell>
          <cell r="AF181">
            <v>0</v>
          </cell>
          <cell r="AL181">
            <v>0</v>
          </cell>
          <cell r="AM181">
            <v>0</v>
          </cell>
        </row>
        <row r="182">
          <cell r="Z182">
            <v>0</v>
          </cell>
          <cell r="AC182">
            <v>0</v>
          </cell>
          <cell r="AF182">
            <v>0</v>
          </cell>
          <cell r="AL182">
            <v>0</v>
          </cell>
          <cell r="AM182">
            <v>0</v>
          </cell>
        </row>
        <row r="185">
          <cell r="Z185">
            <v>0</v>
          </cell>
          <cell r="AC185">
            <v>0</v>
          </cell>
          <cell r="AF185">
            <v>0</v>
          </cell>
          <cell r="AL185">
            <v>-2000000</v>
          </cell>
          <cell r="AM185">
            <v>0</v>
          </cell>
        </row>
        <row r="186">
          <cell r="AL186">
            <v>-88300</v>
          </cell>
          <cell r="AM186">
            <v>0</v>
          </cell>
        </row>
        <row r="187">
          <cell r="Z187">
            <v>0</v>
          </cell>
          <cell r="AC187">
            <v>0</v>
          </cell>
          <cell r="AF187">
            <v>0</v>
          </cell>
          <cell r="AL187">
            <v>-88300</v>
          </cell>
          <cell r="AM187">
            <v>0</v>
          </cell>
        </row>
        <row r="188">
          <cell r="Z188">
            <v>0</v>
          </cell>
          <cell r="AC188">
            <v>0</v>
          </cell>
          <cell r="AF188">
            <v>0</v>
          </cell>
          <cell r="AL188">
            <v>0</v>
          </cell>
          <cell r="AM188">
            <v>0</v>
          </cell>
        </row>
        <row r="189">
          <cell r="Z189">
            <v>0</v>
          </cell>
          <cell r="AC189">
            <v>0</v>
          </cell>
          <cell r="AF189">
            <v>0</v>
          </cell>
          <cell r="AL189">
            <v>0</v>
          </cell>
          <cell r="AM189">
            <v>0</v>
          </cell>
        </row>
        <row r="195">
          <cell r="Z195">
            <v>7663560</v>
          </cell>
          <cell r="AC195">
            <v>7663560</v>
          </cell>
          <cell r="AF195">
            <v>0</v>
          </cell>
          <cell r="AL195">
            <v>0</v>
          </cell>
          <cell r="AM195">
            <v>0</v>
          </cell>
        </row>
        <row r="196">
          <cell r="Z196">
            <v>41770</v>
          </cell>
          <cell r="AC196">
            <v>41770</v>
          </cell>
          <cell r="AF196">
            <v>0</v>
          </cell>
          <cell r="AL196">
            <v>0</v>
          </cell>
          <cell r="AM196">
            <v>0</v>
          </cell>
        </row>
        <row r="197">
          <cell r="Z197">
            <v>1198689</v>
          </cell>
          <cell r="AC197">
            <v>1198689</v>
          </cell>
          <cell r="AF197">
            <v>0</v>
          </cell>
          <cell r="AL197">
            <v>0</v>
          </cell>
          <cell r="AM197">
            <v>0</v>
          </cell>
        </row>
        <row r="198">
          <cell r="Z198">
            <v>704860</v>
          </cell>
          <cell r="AC198">
            <v>704860</v>
          </cell>
        </row>
        <row r="199">
          <cell r="Z199">
            <v>0</v>
          </cell>
          <cell r="AC199">
            <v>0</v>
          </cell>
          <cell r="AF199">
            <v>0</v>
          </cell>
          <cell r="AL199">
            <v>0</v>
          </cell>
          <cell r="AM199">
            <v>0</v>
          </cell>
        </row>
        <row r="200">
          <cell r="Z200">
            <v>0</v>
          </cell>
          <cell r="AC200">
            <v>0</v>
          </cell>
          <cell r="AF200">
            <v>0</v>
          </cell>
          <cell r="AL200">
            <v>0</v>
          </cell>
          <cell r="AM200">
            <v>0</v>
          </cell>
        </row>
        <row r="201">
          <cell r="Z201">
            <v>0</v>
          </cell>
          <cell r="AC201">
            <v>0</v>
          </cell>
          <cell r="AF201">
            <v>0</v>
          </cell>
          <cell r="AL201">
            <v>0</v>
          </cell>
          <cell r="AM201">
            <v>0</v>
          </cell>
        </row>
        <row r="203">
          <cell r="Z203">
            <v>0</v>
          </cell>
          <cell r="AC203">
            <v>1046800</v>
          </cell>
          <cell r="AF203">
            <v>874200</v>
          </cell>
          <cell r="AL203">
            <v>0</v>
          </cell>
          <cell r="AM203">
            <v>0</v>
          </cell>
        </row>
        <row r="204">
          <cell r="Z204">
            <v>0</v>
          </cell>
          <cell r="AC204">
            <v>0</v>
          </cell>
          <cell r="AF204">
            <v>0</v>
          </cell>
          <cell r="AL204">
            <v>0</v>
          </cell>
          <cell r="AM204">
            <v>0</v>
          </cell>
        </row>
        <row r="211">
          <cell r="Z211">
            <v>0</v>
          </cell>
          <cell r="AC211">
            <v>0</v>
          </cell>
          <cell r="AF211">
            <v>0</v>
          </cell>
          <cell r="AL211">
            <v>0</v>
          </cell>
          <cell r="AM211">
            <v>0</v>
          </cell>
        </row>
        <row r="212">
          <cell r="Z212">
            <v>0</v>
          </cell>
          <cell r="AC212">
            <v>0</v>
          </cell>
          <cell r="AF212">
            <v>0</v>
          </cell>
          <cell r="AL212">
            <v>0</v>
          </cell>
          <cell r="AM212">
            <v>0</v>
          </cell>
        </row>
        <row r="213">
          <cell r="Z213">
            <v>0</v>
          </cell>
          <cell r="AC213">
            <v>0</v>
          </cell>
          <cell r="AF213">
            <v>0</v>
          </cell>
          <cell r="AL213">
            <v>0</v>
          </cell>
          <cell r="AM213">
            <v>0</v>
          </cell>
        </row>
        <row r="214">
          <cell r="Z214">
            <v>0</v>
          </cell>
          <cell r="AC214">
            <v>0</v>
          </cell>
          <cell r="AF214">
            <v>0</v>
          </cell>
          <cell r="AL214">
            <v>0</v>
          </cell>
          <cell r="AM214">
            <v>0</v>
          </cell>
        </row>
        <row r="216">
          <cell r="Z216">
            <v>0</v>
          </cell>
          <cell r="AC216">
            <v>0</v>
          </cell>
          <cell r="AF216">
            <v>0</v>
          </cell>
          <cell r="AL216">
            <v>0</v>
          </cell>
          <cell r="AM216">
            <v>0</v>
          </cell>
        </row>
        <row r="222">
          <cell r="Z222">
            <v>0</v>
          </cell>
          <cell r="AC222">
            <v>3808666</v>
          </cell>
          <cell r="AF222">
            <v>3808666</v>
          </cell>
          <cell r="AL222">
            <v>0</v>
          </cell>
          <cell r="AM222">
            <v>0</v>
          </cell>
        </row>
        <row r="223">
          <cell r="Z223">
            <v>0</v>
          </cell>
          <cell r="AC223">
            <v>768311</v>
          </cell>
          <cell r="AF223">
            <v>768311</v>
          </cell>
          <cell r="AL223">
            <v>0</v>
          </cell>
          <cell r="AM223">
            <v>0</v>
          </cell>
        </row>
        <row r="224">
          <cell r="Z224">
            <v>0</v>
          </cell>
          <cell r="AC224">
            <v>0</v>
          </cell>
          <cell r="AF224">
            <v>0</v>
          </cell>
          <cell r="AL224">
            <v>0</v>
          </cell>
          <cell r="AM224">
            <v>0</v>
          </cell>
        </row>
        <row r="228">
          <cell r="Z228">
            <v>0</v>
          </cell>
          <cell r="AC228">
            <v>0</v>
          </cell>
          <cell r="AF228">
            <v>0</v>
          </cell>
          <cell r="AL228">
            <v>0</v>
          </cell>
          <cell r="AM228">
            <v>0</v>
          </cell>
        </row>
        <row r="235">
          <cell r="Z235">
            <v>0</v>
          </cell>
          <cell r="AC235">
            <v>0</v>
          </cell>
          <cell r="AF235">
            <v>0</v>
          </cell>
          <cell r="AL235">
            <v>-12196957</v>
          </cell>
          <cell r="AM235">
            <v>0</v>
          </cell>
        </row>
        <row r="236">
          <cell r="Z236">
            <v>0</v>
          </cell>
          <cell r="AC236">
            <v>0</v>
          </cell>
          <cell r="AF236">
            <v>0</v>
          </cell>
          <cell r="AL236">
            <v>0</v>
          </cell>
          <cell r="AM236">
            <v>0</v>
          </cell>
        </row>
        <row r="237">
          <cell r="Z237">
            <v>0</v>
          </cell>
          <cell r="AC237">
            <v>0</v>
          </cell>
          <cell r="AF237">
            <v>0</v>
          </cell>
          <cell r="AL237">
            <v>-3785545</v>
          </cell>
          <cell r="AM237">
            <v>0</v>
          </cell>
        </row>
        <row r="238">
          <cell r="Z238">
            <v>0</v>
          </cell>
          <cell r="AC238">
            <v>0</v>
          </cell>
          <cell r="AF238">
            <v>0</v>
          </cell>
          <cell r="AG238">
            <v>0</v>
          </cell>
          <cell r="AL238">
            <v>-4000000</v>
          </cell>
          <cell r="AM238">
            <v>0</v>
          </cell>
        </row>
        <row r="239">
          <cell r="AL239">
            <v>19982502</v>
          </cell>
        </row>
        <row r="240">
          <cell r="Z240">
            <v>0</v>
          </cell>
          <cell r="AC240">
            <v>0</v>
          </cell>
          <cell r="AF240">
            <v>0</v>
          </cell>
          <cell r="AL240">
            <v>0</v>
          </cell>
          <cell r="AM240">
            <v>0</v>
          </cell>
        </row>
        <row r="243">
          <cell r="AL243">
            <v>0</v>
          </cell>
          <cell r="AM243">
            <v>0</v>
          </cell>
        </row>
        <row r="244">
          <cell r="Z244">
            <v>0</v>
          </cell>
          <cell r="AC244">
            <v>0</v>
          </cell>
          <cell r="AF244">
            <v>0</v>
          </cell>
          <cell r="AL244">
            <v>0</v>
          </cell>
          <cell r="AM244">
            <v>0</v>
          </cell>
        </row>
        <row r="245">
          <cell r="Z245">
            <v>0</v>
          </cell>
          <cell r="AC245">
            <v>0</v>
          </cell>
          <cell r="AF245">
            <v>0</v>
          </cell>
          <cell r="AL245">
            <v>0</v>
          </cell>
          <cell r="AM245">
            <v>0</v>
          </cell>
        </row>
        <row r="246">
          <cell r="Z246">
            <v>0</v>
          </cell>
          <cell r="AC246">
            <v>0</v>
          </cell>
          <cell r="AF246">
            <v>0</v>
          </cell>
          <cell r="AL246">
            <v>0</v>
          </cell>
          <cell r="AM246">
            <v>0</v>
          </cell>
        </row>
        <row r="247">
          <cell r="Z247">
            <v>0</v>
          </cell>
          <cell r="AC247">
            <v>0</v>
          </cell>
          <cell r="AF247">
            <v>0</v>
          </cell>
          <cell r="AL247">
            <v>0</v>
          </cell>
          <cell r="AM247">
            <v>0</v>
          </cell>
        </row>
        <row r="248">
          <cell r="Z248">
            <v>0</v>
          </cell>
          <cell r="AC248">
            <v>0</v>
          </cell>
          <cell r="AF248">
            <v>0</v>
          </cell>
          <cell r="AL248">
            <v>0</v>
          </cell>
          <cell r="AM248">
            <v>0</v>
          </cell>
        </row>
        <row r="249">
          <cell r="Z249">
            <v>0</v>
          </cell>
          <cell r="AC249">
            <v>0</v>
          </cell>
          <cell r="AF249">
            <v>0</v>
          </cell>
          <cell r="AL249">
            <v>0</v>
          </cell>
          <cell r="AM249">
            <v>0</v>
          </cell>
        </row>
        <row r="250">
          <cell r="Z250">
            <v>0</v>
          </cell>
          <cell r="AC250">
            <v>0</v>
          </cell>
          <cell r="AF250">
            <v>0</v>
          </cell>
          <cell r="AL250">
            <v>0</v>
          </cell>
          <cell r="AM250">
            <v>0</v>
          </cell>
        </row>
        <row r="251">
          <cell r="Z251">
            <v>0</v>
          </cell>
          <cell r="AC251">
            <v>0</v>
          </cell>
          <cell r="AF251">
            <v>0</v>
          </cell>
          <cell r="AL251">
            <v>0</v>
          </cell>
          <cell r="AM251">
            <v>0</v>
          </cell>
        </row>
        <row r="252">
          <cell r="Z252">
            <v>0</v>
          </cell>
          <cell r="AC252">
            <v>0</v>
          </cell>
          <cell r="AF252">
            <v>0</v>
          </cell>
          <cell r="AL252">
            <v>0</v>
          </cell>
          <cell r="AM252">
            <v>0</v>
          </cell>
        </row>
        <row r="253">
          <cell r="Z253">
            <v>0</v>
          </cell>
          <cell r="AC253">
            <v>0</v>
          </cell>
          <cell r="AF253">
            <v>0</v>
          </cell>
          <cell r="AL253">
            <v>0</v>
          </cell>
          <cell r="AM253">
            <v>0</v>
          </cell>
        </row>
        <row r="254">
          <cell r="Z254">
            <v>0</v>
          </cell>
          <cell r="AC254">
            <v>0</v>
          </cell>
          <cell r="AF254">
            <v>0</v>
          </cell>
          <cell r="AL254">
            <v>0</v>
          </cell>
          <cell r="AM254">
            <v>0</v>
          </cell>
        </row>
      </sheetData>
      <sheetData sheetId="7">
        <row r="8">
          <cell r="L8">
            <v>948441594</v>
          </cell>
        </row>
        <row r="13">
          <cell r="P13">
            <v>0</v>
          </cell>
          <cell r="Q13">
            <v>0</v>
          </cell>
        </row>
        <row r="15">
          <cell r="P15">
            <v>0</v>
          </cell>
          <cell r="Q15">
            <v>0</v>
          </cell>
        </row>
        <row r="17">
          <cell r="Z17">
            <v>12105502</v>
          </cell>
          <cell r="AC17">
            <v>12105502</v>
          </cell>
          <cell r="AF17">
            <v>13988215</v>
          </cell>
        </row>
        <row r="18">
          <cell r="Z18">
            <v>645415</v>
          </cell>
          <cell r="AC18">
            <v>645415</v>
          </cell>
          <cell r="AF18">
            <v>888673</v>
          </cell>
          <cell r="AL18">
            <v>0</v>
          </cell>
          <cell r="AM18">
            <v>0</v>
          </cell>
        </row>
        <row r="21">
          <cell r="Z21">
            <v>0</v>
          </cell>
          <cell r="AC21">
            <v>0</v>
          </cell>
          <cell r="AF21">
            <v>0</v>
          </cell>
          <cell r="AL21">
            <v>0</v>
          </cell>
          <cell r="AM21">
            <v>0</v>
          </cell>
        </row>
        <row r="22">
          <cell r="Z22">
            <v>0</v>
          </cell>
          <cell r="AC22">
            <v>0</v>
          </cell>
          <cell r="AF22">
            <v>0</v>
          </cell>
          <cell r="AL22">
            <v>0</v>
          </cell>
          <cell r="AM22">
            <v>0</v>
          </cell>
        </row>
        <row r="23">
          <cell r="H23">
            <v>25232084</v>
          </cell>
          <cell r="K23">
            <v>88392550</v>
          </cell>
          <cell r="Z23">
            <v>306135</v>
          </cell>
          <cell r="AC23">
            <v>306135</v>
          </cell>
          <cell r="AF23">
            <v>1077039</v>
          </cell>
          <cell r="AL23">
            <v>0</v>
          </cell>
          <cell r="AM23">
            <v>0</v>
          </cell>
        </row>
        <row r="24">
          <cell r="H24">
            <v>0</v>
          </cell>
          <cell r="K24">
            <v>0</v>
          </cell>
          <cell r="P24">
            <v>0</v>
          </cell>
          <cell r="Q24">
            <v>0</v>
          </cell>
          <cell r="Z24">
            <v>0</v>
          </cell>
          <cell r="AC24">
            <v>0</v>
          </cell>
          <cell r="AF24">
            <v>0</v>
          </cell>
          <cell r="AL24">
            <v>0</v>
          </cell>
          <cell r="AM24">
            <v>0</v>
          </cell>
        </row>
        <row r="25">
          <cell r="Z25">
            <v>6050564</v>
          </cell>
          <cell r="AC25">
            <v>6050564</v>
          </cell>
          <cell r="AF25">
            <v>6050564</v>
          </cell>
          <cell r="AL25">
            <v>0</v>
          </cell>
          <cell r="AM25">
            <v>0</v>
          </cell>
        </row>
        <row r="26">
          <cell r="H26">
            <v>82556132</v>
          </cell>
          <cell r="K26">
            <v>995114</v>
          </cell>
          <cell r="P26">
            <v>0</v>
          </cell>
          <cell r="Q26">
            <v>0</v>
          </cell>
          <cell r="Z26">
            <v>0</v>
          </cell>
          <cell r="AC26">
            <v>0</v>
          </cell>
          <cell r="AF26">
            <v>0</v>
          </cell>
          <cell r="AL26">
            <v>0</v>
          </cell>
          <cell r="AM26">
            <v>0</v>
          </cell>
        </row>
        <row r="27">
          <cell r="H27">
            <v>0</v>
          </cell>
          <cell r="K27">
            <v>0</v>
          </cell>
          <cell r="P27">
            <v>0</v>
          </cell>
          <cell r="Q27">
            <v>0</v>
          </cell>
          <cell r="Z27">
            <v>0</v>
          </cell>
          <cell r="AC27">
            <v>0</v>
          </cell>
          <cell r="AF27">
            <v>0</v>
          </cell>
          <cell r="AL27">
            <v>0</v>
          </cell>
          <cell r="AM27">
            <v>0</v>
          </cell>
        </row>
        <row r="28">
          <cell r="Z28">
            <v>0</v>
          </cell>
          <cell r="AC28">
            <v>0</v>
          </cell>
          <cell r="AF28">
            <v>0</v>
          </cell>
          <cell r="AL28">
            <v>0</v>
          </cell>
          <cell r="AM28">
            <v>0</v>
          </cell>
        </row>
        <row r="29">
          <cell r="Z29">
            <v>1235411</v>
          </cell>
          <cell r="AC29">
            <v>1235411</v>
          </cell>
          <cell r="AF29">
            <v>1224574</v>
          </cell>
          <cell r="AL29">
            <v>0</v>
          </cell>
          <cell r="AM29">
            <v>0</v>
          </cell>
        </row>
        <row r="30">
          <cell r="H30">
            <v>0</v>
          </cell>
          <cell r="K30">
            <v>0</v>
          </cell>
          <cell r="P30">
            <v>0</v>
          </cell>
          <cell r="Q30">
            <v>0</v>
          </cell>
          <cell r="Z30">
            <v>0</v>
          </cell>
          <cell r="AC30">
            <v>0</v>
          </cell>
          <cell r="AF30">
            <v>0</v>
          </cell>
          <cell r="AL30">
            <v>0</v>
          </cell>
          <cell r="AM30">
            <v>0</v>
          </cell>
        </row>
        <row r="31">
          <cell r="H31">
            <v>0</v>
          </cell>
          <cell r="K31">
            <v>0</v>
          </cell>
          <cell r="P31">
            <v>0</v>
          </cell>
          <cell r="Q31">
            <v>0</v>
          </cell>
          <cell r="Z31">
            <v>0</v>
          </cell>
          <cell r="AC31">
            <v>0</v>
          </cell>
          <cell r="AF31">
            <v>0</v>
          </cell>
          <cell r="AL31">
            <v>0</v>
          </cell>
          <cell r="AM31">
            <v>0</v>
          </cell>
        </row>
        <row r="32">
          <cell r="Z32">
            <v>0</v>
          </cell>
          <cell r="AC32">
            <v>0</v>
          </cell>
          <cell r="AF32">
            <v>0</v>
          </cell>
          <cell r="AL32">
            <v>0</v>
          </cell>
          <cell r="AM32">
            <v>0</v>
          </cell>
        </row>
        <row r="33">
          <cell r="H33">
            <v>0</v>
          </cell>
          <cell r="K33">
            <v>0</v>
          </cell>
          <cell r="P33">
            <v>0</v>
          </cell>
          <cell r="Q33">
            <v>0</v>
          </cell>
          <cell r="Z33">
            <v>0</v>
          </cell>
          <cell r="AC33">
            <v>0</v>
          </cell>
          <cell r="AF33">
            <v>0</v>
          </cell>
          <cell r="AL33">
            <v>0</v>
          </cell>
          <cell r="AM33">
            <v>0</v>
          </cell>
        </row>
        <row r="34">
          <cell r="H34">
            <v>0</v>
          </cell>
          <cell r="K34">
            <v>0</v>
          </cell>
          <cell r="P34">
            <v>0</v>
          </cell>
          <cell r="Q34">
            <v>0</v>
          </cell>
        </row>
        <row r="36">
          <cell r="H36">
            <v>0</v>
          </cell>
          <cell r="K36">
            <v>0</v>
          </cell>
          <cell r="P36">
            <v>0</v>
          </cell>
          <cell r="Q36">
            <v>0</v>
          </cell>
          <cell r="Z36">
            <v>0</v>
          </cell>
          <cell r="AC36">
            <v>0</v>
          </cell>
          <cell r="AF36">
            <v>0</v>
          </cell>
          <cell r="AL36">
            <v>0</v>
          </cell>
          <cell r="AM36">
            <v>0</v>
          </cell>
        </row>
        <row r="37">
          <cell r="H37">
            <v>0</v>
          </cell>
          <cell r="K37">
            <v>0</v>
          </cell>
          <cell r="P37">
            <v>0</v>
          </cell>
          <cell r="Q37">
            <v>0</v>
          </cell>
          <cell r="Z37">
            <v>0</v>
          </cell>
          <cell r="AC37">
            <v>0</v>
          </cell>
          <cell r="AF37">
            <v>0</v>
          </cell>
          <cell r="AL37">
            <v>0</v>
          </cell>
          <cell r="AM37">
            <v>0</v>
          </cell>
        </row>
        <row r="38">
          <cell r="H38">
            <v>15656916</v>
          </cell>
          <cell r="K38">
            <v>15656916</v>
          </cell>
          <cell r="P38">
            <v>0</v>
          </cell>
          <cell r="Q38">
            <v>0</v>
          </cell>
          <cell r="AF38">
            <v>128750</v>
          </cell>
        </row>
        <row r="39">
          <cell r="H39">
            <v>0</v>
          </cell>
          <cell r="K39">
            <v>0</v>
          </cell>
          <cell r="P39">
            <v>0</v>
          </cell>
          <cell r="Q39">
            <v>0</v>
          </cell>
          <cell r="Z39">
            <v>16852000</v>
          </cell>
          <cell r="AC39">
            <v>8531183</v>
          </cell>
          <cell r="AF39">
            <v>5046183</v>
          </cell>
          <cell r="AL39">
            <v>0</v>
          </cell>
          <cell r="AM39">
            <v>0</v>
          </cell>
        </row>
        <row r="40">
          <cell r="H40">
            <v>0</v>
          </cell>
          <cell r="K40">
            <v>0</v>
          </cell>
          <cell r="P40">
            <v>0</v>
          </cell>
          <cell r="Q40">
            <v>0</v>
          </cell>
          <cell r="Z40">
            <v>0</v>
          </cell>
          <cell r="AC40">
            <v>0</v>
          </cell>
          <cell r="AF40">
            <v>0</v>
          </cell>
          <cell r="AL40">
            <v>0</v>
          </cell>
          <cell r="AM40">
            <v>0</v>
          </cell>
        </row>
        <row r="41">
          <cell r="H41">
            <v>0</v>
          </cell>
          <cell r="K41">
            <v>0</v>
          </cell>
          <cell r="P41">
            <v>0</v>
          </cell>
          <cell r="Q41">
            <v>0</v>
          </cell>
          <cell r="Z41">
            <v>0</v>
          </cell>
          <cell r="AC41">
            <v>0</v>
          </cell>
          <cell r="AF41">
            <v>0</v>
          </cell>
          <cell r="AL41">
            <v>0</v>
          </cell>
          <cell r="AM41">
            <v>0</v>
          </cell>
        </row>
        <row r="43">
          <cell r="H43">
            <v>24984000</v>
          </cell>
          <cell r="K43">
            <v>24984000</v>
          </cell>
          <cell r="P43">
            <v>0</v>
          </cell>
          <cell r="Q43">
            <v>0</v>
          </cell>
        </row>
        <row r="44">
          <cell r="H44">
            <v>0</v>
          </cell>
          <cell r="K44">
            <v>0</v>
          </cell>
          <cell r="P44">
            <v>0</v>
          </cell>
          <cell r="Q44">
            <v>0</v>
          </cell>
        </row>
        <row r="45">
          <cell r="Z45">
            <v>1286000</v>
          </cell>
          <cell r="AC45">
            <v>1286000</v>
          </cell>
          <cell r="AF45">
            <v>1132500</v>
          </cell>
          <cell r="AL45">
            <v>0</v>
          </cell>
          <cell r="AM45">
            <v>0</v>
          </cell>
        </row>
        <row r="46">
          <cell r="H46">
            <v>0</v>
          </cell>
          <cell r="K46">
            <v>0</v>
          </cell>
          <cell r="P46">
            <v>0</v>
          </cell>
          <cell r="Q46">
            <v>0</v>
          </cell>
          <cell r="Z46">
            <v>1815400</v>
          </cell>
          <cell r="AC46">
            <v>1815400</v>
          </cell>
          <cell r="AF46">
            <v>1519900</v>
          </cell>
        </row>
        <row r="47">
          <cell r="H47">
            <v>0</v>
          </cell>
          <cell r="K47">
            <v>0</v>
          </cell>
          <cell r="P47">
            <v>0</v>
          </cell>
          <cell r="Q47">
            <v>0</v>
          </cell>
          <cell r="Z47">
            <v>0</v>
          </cell>
          <cell r="AC47">
            <v>0</v>
          </cell>
          <cell r="AF47">
            <v>0</v>
          </cell>
          <cell r="AL47">
            <v>0</v>
          </cell>
          <cell r="AM47">
            <v>0</v>
          </cell>
        </row>
        <row r="48">
          <cell r="Z48">
            <v>335500</v>
          </cell>
          <cell r="AC48">
            <v>335500</v>
          </cell>
          <cell r="AF48">
            <v>634700</v>
          </cell>
          <cell r="AL48">
            <v>0</v>
          </cell>
          <cell r="AM48">
            <v>0</v>
          </cell>
        </row>
        <row r="49">
          <cell r="H49">
            <v>0</v>
          </cell>
          <cell r="K49">
            <v>0</v>
          </cell>
          <cell r="P49">
            <v>0</v>
          </cell>
          <cell r="Q49">
            <v>0</v>
          </cell>
        </row>
        <row r="50">
          <cell r="H50">
            <v>0</v>
          </cell>
          <cell r="K50">
            <v>0</v>
          </cell>
          <cell r="P50">
            <v>0</v>
          </cell>
          <cell r="Q50">
            <v>0</v>
          </cell>
          <cell r="Z50">
            <v>0</v>
          </cell>
          <cell r="AC50">
            <v>0</v>
          </cell>
          <cell r="AF50">
            <v>0</v>
          </cell>
          <cell r="AL50">
            <v>0</v>
          </cell>
          <cell r="AM50">
            <v>0</v>
          </cell>
        </row>
        <row r="51">
          <cell r="Z51">
            <v>0</v>
          </cell>
          <cell r="AC51">
            <v>0</v>
          </cell>
          <cell r="AF51">
            <v>0</v>
          </cell>
          <cell r="AL51">
            <v>0</v>
          </cell>
          <cell r="AM51">
            <v>0</v>
          </cell>
        </row>
        <row r="52">
          <cell r="H52">
            <v>0</v>
          </cell>
          <cell r="K52">
            <v>0</v>
          </cell>
          <cell r="P52">
            <v>0</v>
          </cell>
          <cell r="Q52">
            <v>0</v>
          </cell>
          <cell r="Z52">
            <v>0</v>
          </cell>
          <cell r="AC52">
            <v>0</v>
          </cell>
          <cell r="AF52">
            <v>0</v>
          </cell>
          <cell r="AL52">
            <v>0</v>
          </cell>
          <cell r="AM52">
            <v>0</v>
          </cell>
        </row>
        <row r="53">
          <cell r="H53">
            <v>0</v>
          </cell>
          <cell r="K53">
            <v>0</v>
          </cell>
          <cell r="P53">
            <v>0</v>
          </cell>
          <cell r="Q53">
            <v>0</v>
          </cell>
          <cell r="Z53">
            <v>0</v>
          </cell>
          <cell r="AC53">
            <v>0</v>
          </cell>
          <cell r="AF53">
            <v>0</v>
          </cell>
          <cell r="AL53">
            <v>0</v>
          </cell>
          <cell r="AM53">
            <v>0</v>
          </cell>
        </row>
        <row r="54">
          <cell r="Z54">
            <v>1182846</v>
          </cell>
          <cell r="AC54">
            <v>1182846</v>
          </cell>
          <cell r="AF54">
            <v>0</v>
          </cell>
          <cell r="AL54">
            <v>0</v>
          </cell>
          <cell r="AM54">
            <v>0</v>
          </cell>
        </row>
        <row r="55">
          <cell r="H55">
            <v>0</v>
          </cell>
          <cell r="K55">
            <v>0</v>
          </cell>
          <cell r="P55">
            <v>0</v>
          </cell>
          <cell r="Q55">
            <v>0</v>
          </cell>
          <cell r="Z55">
            <v>0</v>
          </cell>
          <cell r="AC55">
            <v>0</v>
          </cell>
          <cell r="AF55">
            <v>0</v>
          </cell>
          <cell r="AL55">
            <v>0</v>
          </cell>
          <cell r="AM55">
            <v>0</v>
          </cell>
        </row>
        <row r="56">
          <cell r="H56">
            <v>0</v>
          </cell>
          <cell r="K56">
            <v>0</v>
          </cell>
          <cell r="P56">
            <v>0</v>
          </cell>
          <cell r="Q56">
            <v>0</v>
          </cell>
        </row>
        <row r="58">
          <cell r="H58">
            <v>0</v>
          </cell>
          <cell r="K58">
            <v>0</v>
          </cell>
          <cell r="P58">
            <v>0</v>
          </cell>
          <cell r="Q58">
            <v>0</v>
          </cell>
        </row>
        <row r="59">
          <cell r="H59">
            <v>0</v>
          </cell>
          <cell r="K59">
            <v>0</v>
          </cell>
          <cell r="P59">
            <v>0</v>
          </cell>
          <cell r="Q59">
            <v>0</v>
          </cell>
          <cell r="Z59">
            <v>384753</v>
          </cell>
          <cell r="AC59">
            <v>384753</v>
          </cell>
          <cell r="AF59">
            <v>0</v>
          </cell>
          <cell r="AL59">
            <v>0</v>
          </cell>
          <cell r="AM59">
            <v>0</v>
          </cell>
        </row>
        <row r="60">
          <cell r="Z60">
            <v>577130</v>
          </cell>
          <cell r="AC60">
            <v>577130</v>
          </cell>
        </row>
        <row r="61">
          <cell r="H61">
            <v>0</v>
          </cell>
          <cell r="K61">
            <v>0</v>
          </cell>
          <cell r="P61">
            <v>0</v>
          </cell>
          <cell r="Q61">
            <v>0</v>
          </cell>
          <cell r="Z61">
            <v>0</v>
          </cell>
          <cell r="AC61">
            <v>0</v>
          </cell>
          <cell r="AF61">
            <v>0</v>
          </cell>
          <cell r="AL61">
            <v>0</v>
          </cell>
          <cell r="AM61">
            <v>0</v>
          </cell>
        </row>
        <row r="62">
          <cell r="H62">
            <v>0</v>
          </cell>
          <cell r="K62">
            <v>0</v>
          </cell>
          <cell r="P62">
            <v>0</v>
          </cell>
          <cell r="Q62">
            <v>0</v>
          </cell>
        </row>
        <row r="64">
          <cell r="H64">
            <v>0</v>
          </cell>
          <cell r="K64">
            <v>1097162</v>
          </cell>
          <cell r="P64">
            <v>0</v>
          </cell>
          <cell r="Q64">
            <v>0</v>
          </cell>
        </row>
        <row r="65">
          <cell r="H65">
            <v>288722</v>
          </cell>
          <cell r="K65">
            <v>288722</v>
          </cell>
          <cell r="P65">
            <v>0</v>
          </cell>
          <cell r="Q65">
            <v>0</v>
          </cell>
        </row>
        <row r="66">
          <cell r="Z66">
            <v>35428738</v>
          </cell>
          <cell r="AC66">
            <v>35428738</v>
          </cell>
          <cell r="AF66">
            <v>35464799</v>
          </cell>
        </row>
        <row r="67">
          <cell r="H67">
            <v>0</v>
          </cell>
          <cell r="K67">
            <v>0</v>
          </cell>
          <cell r="P67">
            <v>0</v>
          </cell>
          <cell r="Q67">
            <v>0</v>
          </cell>
          <cell r="Z67">
            <v>6421799</v>
          </cell>
          <cell r="AC67">
            <v>6421799</v>
          </cell>
          <cell r="AF67">
            <v>6176577</v>
          </cell>
          <cell r="AL67">
            <v>2000000</v>
          </cell>
          <cell r="AM67">
            <v>0</v>
          </cell>
        </row>
        <row r="68">
          <cell r="H68">
            <v>0</v>
          </cell>
          <cell r="K68">
            <v>0</v>
          </cell>
          <cell r="P68">
            <v>0</v>
          </cell>
          <cell r="Q68">
            <v>0</v>
          </cell>
        </row>
        <row r="70">
          <cell r="H70">
            <v>2457258</v>
          </cell>
          <cell r="K70">
            <v>727674</v>
          </cell>
          <cell r="P70">
            <v>0</v>
          </cell>
          <cell r="Q70">
            <v>0</v>
          </cell>
          <cell r="Z70">
            <v>689712</v>
          </cell>
          <cell r="AC70">
            <v>689712</v>
          </cell>
          <cell r="AF70">
            <v>231306</v>
          </cell>
          <cell r="AL70">
            <v>0</v>
          </cell>
          <cell r="AM70">
            <v>0</v>
          </cell>
        </row>
        <row r="71">
          <cell r="H71">
            <v>0</v>
          </cell>
          <cell r="K71">
            <v>0</v>
          </cell>
          <cell r="P71">
            <v>0</v>
          </cell>
          <cell r="Q71">
            <v>0</v>
          </cell>
          <cell r="Z71">
            <v>0</v>
          </cell>
          <cell r="AC71">
            <v>0</v>
          </cell>
          <cell r="AF71">
            <v>0</v>
          </cell>
          <cell r="AL71">
            <v>0</v>
          </cell>
          <cell r="AM71">
            <v>0</v>
          </cell>
        </row>
        <row r="72">
          <cell r="Z72">
            <v>3140017</v>
          </cell>
          <cell r="AC72">
            <v>3140017</v>
          </cell>
          <cell r="AF72">
            <v>2449244</v>
          </cell>
          <cell r="AL72">
            <v>0</v>
          </cell>
          <cell r="AM72">
            <v>0</v>
          </cell>
        </row>
        <row r="73">
          <cell r="H73">
            <v>49590</v>
          </cell>
          <cell r="K73">
            <v>303048</v>
          </cell>
          <cell r="P73">
            <v>0</v>
          </cell>
          <cell r="Q73">
            <v>0</v>
          </cell>
          <cell r="Z73">
            <v>0</v>
          </cell>
          <cell r="AC73">
            <v>0</v>
          </cell>
          <cell r="AF73">
            <v>0</v>
          </cell>
          <cell r="AL73">
            <v>0</v>
          </cell>
          <cell r="AM73">
            <v>0</v>
          </cell>
        </row>
        <row r="74">
          <cell r="H74">
            <v>0</v>
          </cell>
          <cell r="K74">
            <v>0</v>
          </cell>
          <cell r="P74">
            <v>0</v>
          </cell>
          <cell r="Q74">
            <v>0</v>
          </cell>
          <cell r="Z74">
            <v>15515705</v>
          </cell>
          <cell r="AC74">
            <v>15515705</v>
          </cell>
          <cell r="AF74">
            <v>14856226</v>
          </cell>
          <cell r="AL74">
            <v>1500000</v>
          </cell>
          <cell r="AM74">
            <v>0</v>
          </cell>
        </row>
        <row r="75">
          <cell r="Z75">
            <v>0</v>
          </cell>
          <cell r="AC75">
            <v>0</v>
          </cell>
          <cell r="AF75">
            <v>0</v>
          </cell>
          <cell r="AL75">
            <v>0</v>
          </cell>
          <cell r="AM75">
            <v>0</v>
          </cell>
        </row>
        <row r="76">
          <cell r="H76">
            <v>149300</v>
          </cell>
          <cell r="K76">
            <v>149300</v>
          </cell>
          <cell r="P76">
            <v>0</v>
          </cell>
          <cell r="Q76">
            <v>0</v>
          </cell>
          <cell r="Z76">
            <v>0</v>
          </cell>
          <cell r="AC76">
            <v>0</v>
          </cell>
          <cell r="AF76">
            <v>0</v>
          </cell>
          <cell r="AL76">
            <v>0</v>
          </cell>
          <cell r="AM76">
            <v>0</v>
          </cell>
        </row>
        <row r="77">
          <cell r="H77">
            <v>0</v>
          </cell>
          <cell r="K77">
            <v>0</v>
          </cell>
          <cell r="P77">
            <v>0</v>
          </cell>
          <cell r="Q77">
            <v>0</v>
          </cell>
          <cell r="Z77">
            <v>0</v>
          </cell>
          <cell r="AC77">
            <v>0</v>
          </cell>
          <cell r="AF77">
            <v>0</v>
          </cell>
          <cell r="AL77">
            <v>0</v>
          </cell>
          <cell r="AM77">
            <v>0</v>
          </cell>
        </row>
        <row r="78">
          <cell r="Z78">
            <v>0</v>
          </cell>
          <cell r="AC78">
            <v>0</v>
          </cell>
          <cell r="AF78">
            <v>0</v>
          </cell>
          <cell r="AL78">
            <v>0</v>
          </cell>
          <cell r="AM78">
            <v>0</v>
          </cell>
        </row>
        <row r="79">
          <cell r="H79">
            <v>1065361</v>
          </cell>
          <cell r="K79">
            <v>1065361</v>
          </cell>
          <cell r="P79">
            <v>0</v>
          </cell>
          <cell r="Q79">
            <v>0</v>
          </cell>
          <cell r="Z79">
            <v>0</v>
          </cell>
          <cell r="AC79">
            <v>0</v>
          </cell>
          <cell r="AF79">
            <v>0</v>
          </cell>
          <cell r="AL79">
            <v>0</v>
          </cell>
          <cell r="AM79">
            <v>0</v>
          </cell>
        </row>
        <row r="80">
          <cell r="H80">
            <v>0</v>
          </cell>
          <cell r="K80">
            <v>0</v>
          </cell>
          <cell r="P80">
            <v>0</v>
          </cell>
          <cell r="Q80">
            <v>0</v>
          </cell>
          <cell r="Z80">
            <v>0</v>
          </cell>
          <cell r="AC80">
            <v>0</v>
          </cell>
          <cell r="AF80">
            <v>0</v>
          </cell>
          <cell r="AL80">
            <v>0</v>
          </cell>
          <cell r="AM80">
            <v>0</v>
          </cell>
        </row>
        <row r="81">
          <cell r="Z81">
            <v>0</v>
          </cell>
          <cell r="AC81">
            <v>0</v>
          </cell>
          <cell r="AF81">
            <v>0</v>
          </cell>
          <cell r="AL81">
            <v>0</v>
          </cell>
          <cell r="AM81">
            <v>0</v>
          </cell>
        </row>
        <row r="82">
          <cell r="H82">
            <v>0</v>
          </cell>
          <cell r="K82">
            <v>0</v>
          </cell>
          <cell r="P82">
            <v>0</v>
          </cell>
          <cell r="Q82">
            <v>0</v>
          </cell>
        </row>
        <row r="83">
          <cell r="H83">
            <v>0</v>
          </cell>
          <cell r="K83">
            <v>0</v>
          </cell>
          <cell r="P83">
            <v>0</v>
          </cell>
          <cell r="Q83">
            <v>0</v>
          </cell>
        </row>
        <row r="84">
          <cell r="Z84">
            <v>138732</v>
          </cell>
          <cell r="AC84">
            <v>1130000</v>
          </cell>
          <cell r="AF84">
            <v>805000</v>
          </cell>
          <cell r="AL84">
            <v>0</v>
          </cell>
          <cell r="AM84">
            <v>0</v>
          </cell>
        </row>
        <row r="85">
          <cell r="Z85">
            <v>0</v>
          </cell>
          <cell r="AC85">
            <v>138732</v>
          </cell>
          <cell r="AF85">
            <v>0</v>
          </cell>
          <cell r="AL85">
            <v>-800000</v>
          </cell>
          <cell r="AM85">
            <v>0</v>
          </cell>
        </row>
        <row r="86">
          <cell r="H86">
            <v>0</v>
          </cell>
          <cell r="K86">
            <v>0</v>
          </cell>
          <cell r="P86">
            <v>0</v>
          </cell>
          <cell r="Q86">
            <v>0</v>
          </cell>
        </row>
        <row r="87">
          <cell r="H87">
            <v>1469999</v>
          </cell>
          <cell r="K87">
            <v>1469999</v>
          </cell>
          <cell r="Z87">
            <v>0</v>
          </cell>
          <cell r="AC87">
            <v>0</v>
          </cell>
          <cell r="AF87">
            <v>0</v>
          </cell>
          <cell r="AL87">
            <v>0</v>
          </cell>
          <cell r="AM87">
            <v>0</v>
          </cell>
        </row>
        <row r="88">
          <cell r="H88">
            <v>0</v>
          </cell>
          <cell r="K88">
            <v>0</v>
          </cell>
          <cell r="P88">
            <v>0</v>
          </cell>
          <cell r="Q88">
            <v>0</v>
          </cell>
          <cell r="Z88">
            <v>0</v>
          </cell>
          <cell r="AC88">
            <v>0</v>
          </cell>
          <cell r="AF88">
            <v>0</v>
          </cell>
          <cell r="AL88">
            <v>0</v>
          </cell>
          <cell r="AM88">
            <v>0</v>
          </cell>
        </row>
        <row r="89">
          <cell r="H89">
            <v>0</v>
          </cell>
          <cell r="K89">
            <v>0</v>
          </cell>
          <cell r="P89">
            <v>0</v>
          </cell>
          <cell r="Q89">
            <v>0</v>
          </cell>
        </row>
        <row r="90">
          <cell r="H90">
            <v>0</v>
          </cell>
          <cell r="K90">
            <v>0</v>
          </cell>
          <cell r="P90">
            <v>0</v>
          </cell>
          <cell r="Q90">
            <v>0</v>
          </cell>
        </row>
        <row r="91">
          <cell r="H91">
            <v>0</v>
          </cell>
          <cell r="K91">
            <v>0</v>
          </cell>
          <cell r="P91">
            <v>0</v>
          </cell>
          <cell r="Q91">
            <v>0</v>
          </cell>
        </row>
        <row r="92">
          <cell r="H92">
            <v>0</v>
          </cell>
          <cell r="K92">
            <v>0</v>
          </cell>
          <cell r="P92">
            <v>0</v>
          </cell>
          <cell r="Q92">
            <v>0</v>
          </cell>
          <cell r="Z92">
            <v>3180700</v>
          </cell>
          <cell r="AC92">
            <v>3180700</v>
          </cell>
          <cell r="AF92">
            <v>3011900</v>
          </cell>
          <cell r="AL92">
            <v>0</v>
          </cell>
          <cell r="AM92">
            <v>0</v>
          </cell>
        </row>
        <row r="93">
          <cell r="K93">
            <v>2497290</v>
          </cell>
          <cell r="Z93">
            <v>4490986</v>
          </cell>
          <cell r="AC93">
            <v>4490986</v>
          </cell>
          <cell r="AF93">
            <v>4327188</v>
          </cell>
          <cell r="AL93">
            <v>0</v>
          </cell>
          <cell r="AM93">
            <v>0</v>
          </cell>
        </row>
        <row r="94">
          <cell r="H94">
            <v>786538</v>
          </cell>
          <cell r="K94">
            <v>786538</v>
          </cell>
          <cell r="P94">
            <v>0</v>
          </cell>
          <cell r="Q94">
            <v>0</v>
          </cell>
          <cell r="Z94">
            <v>985945</v>
          </cell>
          <cell r="AC94">
            <v>985945</v>
          </cell>
          <cell r="AF94">
            <v>985945</v>
          </cell>
        </row>
        <row r="95">
          <cell r="H95">
            <v>1134855</v>
          </cell>
          <cell r="K95">
            <v>1134855</v>
          </cell>
          <cell r="P95">
            <v>0</v>
          </cell>
          <cell r="Q95">
            <v>0</v>
          </cell>
          <cell r="Z95">
            <v>867200</v>
          </cell>
          <cell r="AC95">
            <v>867200</v>
          </cell>
          <cell r="AF95">
            <v>1713000</v>
          </cell>
          <cell r="AL95">
            <v>0</v>
          </cell>
          <cell r="AM95">
            <v>0</v>
          </cell>
        </row>
        <row r="96">
          <cell r="H96">
            <v>575897</v>
          </cell>
          <cell r="K96">
            <v>575897</v>
          </cell>
          <cell r="P96">
            <v>0</v>
          </cell>
          <cell r="Q96">
            <v>0</v>
          </cell>
        </row>
        <row r="97">
          <cell r="H97">
            <v>0</v>
          </cell>
          <cell r="K97">
            <v>0</v>
          </cell>
          <cell r="P97">
            <v>0</v>
          </cell>
          <cell r="Q97">
            <v>0</v>
          </cell>
          <cell r="Z97">
            <v>0</v>
          </cell>
          <cell r="AC97">
            <v>0</v>
          </cell>
          <cell r="AF97">
            <v>0</v>
          </cell>
          <cell r="AL97">
            <v>0</v>
          </cell>
          <cell r="AM97">
            <v>0</v>
          </cell>
        </row>
        <row r="98">
          <cell r="Z98">
            <v>0</v>
          </cell>
          <cell r="AC98">
            <v>0</v>
          </cell>
          <cell r="AF98">
            <v>0</v>
          </cell>
          <cell r="AL98">
            <v>0</v>
          </cell>
          <cell r="AM98">
            <v>0</v>
          </cell>
        </row>
        <row r="99">
          <cell r="Z99">
            <v>0</v>
          </cell>
          <cell r="AC99">
            <v>0</v>
          </cell>
          <cell r="AF99">
            <v>0</v>
          </cell>
          <cell r="AL99">
            <v>0</v>
          </cell>
          <cell r="AM99">
            <v>0</v>
          </cell>
        </row>
        <row r="100">
          <cell r="H100">
            <v>0</v>
          </cell>
          <cell r="K100">
            <v>0</v>
          </cell>
          <cell r="P100">
            <v>0</v>
          </cell>
          <cell r="Q100">
            <v>0</v>
          </cell>
          <cell r="Z100">
            <v>0</v>
          </cell>
          <cell r="AC100">
            <v>0</v>
          </cell>
          <cell r="AF100">
            <v>0</v>
          </cell>
          <cell r="AL100">
            <v>0</v>
          </cell>
          <cell r="AM100">
            <v>0</v>
          </cell>
        </row>
        <row r="101">
          <cell r="H101">
            <v>0</v>
          </cell>
          <cell r="K101">
            <v>0</v>
          </cell>
          <cell r="P101">
            <v>0</v>
          </cell>
          <cell r="Q101">
            <v>0</v>
          </cell>
          <cell r="Z101">
            <v>2974840</v>
          </cell>
          <cell r="AC101">
            <v>2974840</v>
          </cell>
          <cell r="AF101">
            <v>0</v>
          </cell>
          <cell r="AL101">
            <v>0</v>
          </cell>
          <cell r="AM101">
            <v>0</v>
          </cell>
        </row>
        <row r="102">
          <cell r="Z102">
            <v>0</v>
          </cell>
          <cell r="AC102">
            <v>0</v>
          </cell>
          <cell r="AF102">
            <v>0</v>
          </cell>
          <cell r="AL102">
            <v>0</v>
          </cell>
          <cell r="AM102">
            <v>0</v>
          </cell>
        </row>
        <row r="103">
          <cell r="H103">
            <v>0</v>
          </cell>
          <cell r="K103">
            <v>0</v>
          </cell>
          <cell r="P103">
            <v>0</v>
          </cell>
          <cell r="Q103">
            <v>0</v>
          </cell>
        </row>
        <row r="104">
          <cell r="H104">
            <v>0</v>
          </cell>
          <cell r="K104">
            <v>0</v>
          </cell>
          <cell r="P104">
            <v>0</v>
          </cell>
          <cell r="Q104">
            <v>0</v>
          </cell>
        </row>
        <row r="105">
          <cell r="H105">
            <v>0</v>
          </cell>
          <cell r="K105">
            <v>0</v>
          </cell>
          <cell r="P105">
            <v>0</v>
          </cell>
          <cell r="Q105">
            <v>0</v>
          </cell>
        </row>
        <row r="106">
          <cell r="H106">
            <v>0</v>
          </cell>
          <cell r="K106">
            <v>0</v>
          </cell>
          <cell r="P106">
            <v>0</v>
          </cell>
          <cell r="Q106">
            <v>0</v>
          </cell>
          <cell r="Z106">
            <v>1073395</v>
          </cell>
          <cell r="AC106">
            <v>1073395</v>
          </cell>
          <cell r="AF106">
            <v>0</v>
          </cell>
          <cell r="AL106">
            <v>0</v>
          </cell>
          <cell r="AM106">
            <v>0</v>
          </cell>
        </row>
        <row r="107">
          <cell r="Z107">
            <v>1610093</v>
          </cell>
          <cell r="AC107">
            <v>1610093</v>
          </cell>
          <cell r="AF107">
            <v>0</v>
          </cell>
          <cell r="AL107">
            <v>0</v>
          </cell>
          <cell r="AM107">
            <v>0</v>
          </cell>
        </row>
        <row r="109">
          <cell r="H109">
            <v>0</v>
          </cell>
          <cell r="K109">
            <v>0</v>
          </cell>
          <cell r="P109">
            <v>0</v>
          </cell>
          <cell r="Q109">
            <v>0</v>
          </cell>
        </row>
        <row r="110">
          <cell r="H110">
            <v>0</v>
          </cell>
          <cell r="K110">
            <v>0</v>
          </cell>
          <cell r="P110">
            <v>0</v>
          </cell>
          <cell r="Q110">
            <v>0</v>
          </cell>
        </row>
        <row r="111">
          <cell r="H111">
            <v>0</v>
          </cell>
          <cell r="K111">
            <v>0</v>
          </cell>
          <cell r="P111">
            <v>0</v>
          </cell>
          <cell r="Q111">
            <v>0</v>
          </cell>
        </row>
        <row r="112">
          <cell r="H112">
            <v>0</v>
          </cell>
          <cell r="K112">
            <v>0</v>
          </cell>
          <cell r="P112">
            <v>0</v>
          </cell>
          <cell r="Q112">
            <v>0</v>
          </cell>
        </row>
        <row r="113">
          <cell r="H113">
            <v>27</v>
          </cell>
          <cell r="K113">
            <v>27</v>
          </cell>
          <cell r="P113">
            <v>0</v>
          </cell>
          <cell r="Q113">
            <v>0</v>
          </cell>
        </row>
        <row r="114">
          <cell r="H114">
            <v>0</v>
          </cell>
          <cell r="K114">
            <v>0</v>
          </cell>
        </row>
        <row r="115">
          <cell r="H115">
            <v>0</v>
          </cell>
          <cell r="K115">
            <v>0</v>
          </cell>
          <cell r="P115">
            <v>0</v>
          </cell>
          <cell r="Q115">
            <v>0</v>
          </cell>
          <cell r="Z115">
            <v>0</v>
          </cell>
          <cell r="AC115">
            <v>0</v>
          </cell>
          <cell r="AF115">
            <v>0</v>
          </cell>
          <cell r="AL115">
            <v>0</v>
          </cell>
          <cell r="AM115">
            <v>0</v>
          </cell>
        </row>
        <row r="116">
          <cell r="H116">
            <v>0</v>
          </cell>
          <cell r="K116">
            <v>0</v>
          </cell>
          <cell r="P116">
            <v>0</v>
          </cell>
          <cell r="Q116">
            <v>0</v>
          </cell>
          <cell r="Z116">
            <v>3786207</v>
          </cell>
          <cell r="AC116">
            <v>3786207</v>
          </cell>
          <cell r="AF116">
            <v>3250250</v>
          </cell>
        </row>
        <row r="117">
          <cell r="H117">
            <v>0</v>
          </cell>
          <cell r="K117">
            <v>0</v>
          </cell>
          <cell r="P117">
            <v>0</v>
          </cell>
          <cell r="Q117">
            <v>0</v>
          </cell>
          <cell r="Z117">
            <v>0</v>
          </cell>
          <cell r="AC117">
            <v>0</v>
          </cell>
          <cell r="AF117">
            <v>116400</v>
          </cell>
          <cell r="AL117">
            <v>0</v>
          </cell>
          <cell r="AM117">
            <v>0</v>
          </cell>
        </row>
        <row r="119">
          <cell r="Z119">
            <v>0</v>
          </cell>
          <cell r="AC119">
            <v>0</v>
          </cell>
          <cell r="AF119">
            <v>0</v>
          </cell>
          <cell r="AL119">
            <v>0</v>
          </cell>
          <cell r="AM119">
            <v>0</v>
          </cell>
        </row>
        <row r="120">
          <cell r="Z120">
            <v>0</v>
          </cell>
          <cell r="AC120">
            <v>0</v>
          </cell>
          <cell r="AF120">
            <v>0</v>
          </cell>
          <cell r="AL120">
            <v>0</v>
          </cell>
          <cell r="AM120">
            <v>0</v>
          </cell>
        </row>
        <row r="121">
          <cell r="Z121">
            <v>0</v>
          </cell>
          <cell r="AC121">
            <v>0</v>
          </cell>
          <cell r="AF121">
            <v>0</v>
          </cell>
          <cell r="AL121">
            <v>0</v>
          </cell>
          <cell r="AM121">
            <v>0</v>
          </cell>
        </row>
        <row r="124">
          <cell r="Z124">
            <v>3072573</v>
          </cell>
          <cell r="AC124">
            <v>3072573</v>
          </cell>
          <cell r="AF124">
            <v>101066</v>
          </cell>
          <cell r="AL124">
            <v>0</v>
          </cell>
          <cell r="AM124">
            <v>0</v>
          </cell>
        </row>
        <row r="125">
          <cell r="Z125">
            <v>0</v>
          </cell>
          <cell r="AC125">
            <v>0</v>
          </cell>
          <cell r="AF125">
            <v>0</v>
          </cell>
          <cell r="AL125">
            <v>0</v>
          </cell>
          <cell r="AM125">
            <v>0</v>
          </cell>
        </row>
        <row r="126">
          <cell r="Z126">
            <v>3604032</v>
          </cell>
          <cell r="AC126">
            <v>3604031</v>
          </cell>
          <cell r="AF126">
            <v>3604031</v>
          </cell>
          <cell r="AL126">
            <v>2500000</v>
          </cell>
          <cell r="AM126">
            <v>0</v>
          </cell>
        </row>
        <row r="127">
          <cell r="Z127">
            <v>40000</v>
          </cell>
          <cell r="AC127">
            <v>40000</v>
          </cell>
          <cell r="AF127">
            <v>40000</v>
          </cell>
        </row>
        <row r="128">
          <cell r="Z128">
            <v>0</v>
          </cell>
          <cell r="AC128">
            <v>0</v>
          </cell>
          <cell r="AF128">
            <v>0</v>
          </cell>
          <cell r="AL128">
            <v>-1000000</v>
          </cell>
          <cell r="AM128">
            <v>0</v>
          </cell>
        </row>
        <row r="129">
          <cell r="Z129">
            <v>0</v>
          </cell>
          <cell r="AC129">
            <v>110160</v>
          </cell>
          <cell r="AF129">
            <v>220320</v>
          </cell>
          <cell r="AL129">
            <v>0</v>
          </cell>
          <cell r="AM129">
            <v>0</v>
          </cell>
        </row>
        <row r="130">
          <cell r="Z130">
            <v>0</v>
          </cell>
          <cell r="AC130">
            <v>0</v>
          </cell>
          <cell r="AF130">
            <v>0</v>
          </cell>
          <cell r="AL130">
            <v>0</v>
          </cell>
          <cell r="AM130">
            <v>0</v>
          </cell>
        </row>
        <row r="131">
          <cell r="Z131">
            <v>130000</v>
          </cell>
          <cell r="AC131">
            <v>130000</v>
          </cell>
          <cell r="AF131">
            <v>130000</v>
          </cell>
          <cell r="AL131">
            <v>0</v>
          </cell>
          <cell r="AM131">
            <v>0</v>
          </cell>
        </row>
        <row r="132">
          <cell r="Z132">
            <v>0</v>
          </cell>
          <cell r="AC132">
            <v>0</v>
          </cell>
          <cell r="AF132">
            <v>0</v>
          </cell>
          <cell r="AL132">
            <v>-1000000</v>
          </cell>
          <cell r="AM132">
            <v>0</v>
          </cell>
        </row>
        <row r="133">
          <cell r="Z133">
            <v>0</v>
          </cell>
          <cell r="AC133">
            <v>907920</v>
          </cell>
          <cell r="AF133">
            <v>4294197</v>
          </cell>
          <cell r="AL133">
            <v>-4000000</v>
          </cell>
          <cell r="AM133">
            <v>0</v>
          </cell>
        </row>
        <row r="134">
          <cell r="Z134">
            <v>0</v>
          </cell>
          <cell r="AC134">
            <v>0</v>
          </cell>
          <cell r="AF134">
            <v>0</v>
          </cell>
          <cell r="AL134">
            <v>0</v>
          </cell>
          <cell r="AM134">
            <v>0</v>
          </cell>
        </row>
        <row r="135">
          <cell r="Z135">
            <v>0</v>
          </cell>
          <cell r="AC135">
            <v>0</v>
          </cell>
          <cell r="AF135">
            <v>0</v>
          </cell>
          <cell r="AL135">
            <v>0</v>
          </cell>
          <cell r="AM135">
            <v>0</v>
          </cell>
        </row>
        <row r="136">
          <cell r="Z136">
            <v>0</v>
          </cell>
          <cell r="AC136">
            <v>0</v>
          </cell>
          <cell r="AF136">
            <v>0</v>
          </cell>
          <cell r="AL136">
            <v>0</v>
          </cell>
          <cell r="AM136">
            <v>0</v>
          </cell>
        </row>
        <row r="137">
          <cell r="Z137">
            <v>0</v>
          </cell>
          <cell r="AC137">
            <v>0</v>
          </cell>
          <cell r="AF137">
            <v>0</v>
          </cell>
          <cell r="AL137">
            <v>0</v>
          </cell>
          <cell r="AM137">
            <v>0</v>
          </cell>
        </row>
        <row r="138">
          <cell r="Z138">
            <v>0</v>
          </cell>
          <cell r="AC138">
            <v>0</v>
          </cell>
          <cell r="AF138">
            <v>0</v>
          </cell>
          <cell r="AL138">
            <v>0</v>
          </cell>
          <cell r="AM138">
            <v>0</v>
          </cell>
        </row>
        <row r="139">
          <cell r="Z139">
            <v>5146184</v>
          </cell>
          <cell r="AC139">
            <v>5146184</v>
          </cell>
          <cell r="AF139">
            <v>5146184</v>
          </cell>
          <cell r="AL139">
            <v>0</v>
          </cell>
          <cell r="AM139">
            <v>0</v>
          </cell>
        </row>
        <row r="142">
          <cell r="Z142">
            <v>1943087</v>
          </cell>
          <cell r="AC142">
            <v>1943087</v>
          </cell>
          <cell r="AF142">
            <v>1943087</v>
          </cell>
          <cell r="AL142">
            <v>2600000</v>
          </cell>
          <cell r="AM142">
            <v>0</v>
          </cell>
        </row>
        <row r="143">
          <cell r="Z143">
            <v>0</v>
          </cell>
          <cell r="AC143">
            <v>0</v>
          </cell>
          <cell r="AF143">
            <v>0</v>
          </cell>
          <cell r="AL143">
            <v>0</v>
          </cell>
          <cell r="AM143">
            <v>0</v>
          </cell>
        </row>
        <row r="148">
          <cell r="Z148">
            <v>1008248</v>
          </cell>
          <cell r="AC148">
            <v>2683580</v>
          </cell>
          <cell r="AF148">
            <v>3647180</v>
          </cell>
          <cell r="AL148">
            <v>0</v>
          </cell>
          <cell r="AM148">
            <v>0</v>
          </cell>
        </row>
        <row r="150">
          <cell r="Z150">
            <v>0</v>
          </cell>
          <cell r="AC150">
            <v>0</v>
          </cell>
          <cell r="AF150">
            <v>0</v>
          </cell>
          <cell r="AL150">
            <v>0</v>
          </cell>
          <cell r="AM150">
            <v>0</v>
          </cell>
        </row>
        <row r="151">
          <cell r="Z151">
            <v>3472782</v>
          </cell>
          <cell r="AC151">
            <v>1963988</v>
          </cell>
          <cell r="AF151">
            <v>2725329</v>
          </cell>
        </row>
        <row r="152">
          <cell r="Z152">
            <v>0</v>
          </cell>
          <cell r="AC152">
            <v>0</v>
          </cell>
          <cell r="AF152">
            <v>0</v>
          </cell>
          <cell r="AL152">
            <v>0</v>
          </cell>
          <cell r="AM152">
            <v>0</v>
          </cell>
        </row>
        <row r="153">
          <cell r="Z153">
            <v>0</v>
          </cell>
          <cell r="AC153">
            <v>0</v>
          </cell>
          <cell r="AF153">
            <v>0</v>
          </cell>
          <cell r="AL153">
            <v>0</v>
          </cell>
          <cell r="AM153">
            <v>0</v>
          </cell>
        </row>
        <row r="156">
          <cell r="Z156">
            <v>1768456</v>
          </cell>
          <cell r="AC156">
            <v>3442816</v>
          </cell>
          <cell r="AF156">
            <v>1957984</v>
          </cell>
          <cell r="AL156">
            <v>0</v>
          </cell>
          <cell r="AM156">
            <v>0</v>
          </cell>
        </row>
        <row r="157">
          <cell r="AL157">
            <v>-1800000</v>
          </cell>
          <cell r="AM157">
            <v>0</v>
          </cell>
        </row>
        <row r="158">
          <cell r="Z158">
            <v>0</v>
          </cell>
          <cell r="AC158">
            <v>0</v>
          </cell>
          <cell r="AF158">
            <v>0</v>
          </cell>
          <cell r="AL158">
            <v>0</v>
          </cell>
          <cell r="AM158">
            <v>0</v>
          </cell>
        </row>
        <row r="160">
          <cell r="Z160">
            <v>0</v>
          </cell>
          <cell r="AC160">
            <v>0</v>
          </cell>
          <cell r="AF160">
            <v>0</v>
          </cell>
          <cell r="AL160">
            <v>0</v>
          </cell>
          <cell r="AM160">
            <v>0</v>
          </cell>
        </row>
        <row r="161">
          <cell r="Z161">
            <v>56250</v>
          </cell>
          <cell r="AC161">
            <v>56250</v>
          </cell>
          <cell r="AF161">
            <v>56250</v>
          </cell>
          <cell r="AL161">
            <v>0</v>
          </cell>
          <cell r="AM161">
            <v>0</v>
          </cell>
        </row>
        <row r="162">
          <cell r="Z162">
            <v>0</v>
          </cell>
          <cell r="AC162">
            <v>0</v>
          </cell>
          <cell r="AF162">
            <v>0</v>
          </cell>
          <cell r="AL162">
            <v>-1000000</v>
          </cell>
          <cell r="AM162">
            <v>0</v>
          </cell>
        </row>
        <row r="163">
          <cell r="Z163">
            <v>0</v>
          </cell>
          <cell r="AC163">
            <v>286212</v>
          </cell>
          <cell r="AF163">
            <v>0</v>
          </cell>
          <cell r="AL163">
            <v>-800000</v>
          </cell>
          <cell r="AM163">
            <v>0</v>
          </cell>
        </row>
        <row r="164">
          <cell r="Z164">
            <v>0</v>
          </cell>
          <cell r="AC164">
            <v>0</v>
          </cell>
          <cell r="AF164">
            <v>0</v>
          </cell>
          <cell r="AL164">
            <v>0</v>
          </cell>
          <cell r="AM164">
            <v>0</v>
          </cell>
        </row>
        <row r="165">
          <cell r="Z165">
            <v>0</v>
          </cell>
          <cell r="AC165">
            <v>0</v>
          </cell>
          <cell r="AF165">
            <v>0</v>
          </cell>
          <cell r="AL165">
            <v>0</v>
          </cell>
          <cell r="AM165">
            <v>0</v>
          </cell>
        </row>
        <row r="166">
          <cell r="Z166">
            <v>0</v>
          </cell>
          <cell r="AC166">
            <v>0</v>
          </cell>
          <cell r="AF166">
            <v>0</v>
          </cell>
          <cell r="AL166">
            <v>0</v>
          </cell>
          <cell r="AM166">
            <v>0</v>
          </cell>
        </row>
        <row r="167">
          <cell r="Z167">
            <v>0</v>
          </cell>
          <cell r="AC167">
            <v>0</v>
          </cell>
          <cell r="AF167">
            <v>0</v>
          </cell>
          <cell r="AL167">
            <v>0</v>
          </cell>
          <cell r="AM167">
            <v>0</v>
          </cell>
        </row>
        <row r="172">
          <cell r="Z172">
            <v>60981</v>
          </cell>
          <cell r="AC172">
            <v>60981</v>
          </cell>
          <cell r="AF172">
            <v>0</v>
          </cell>
          <cell r="AL172">
            <v>0</v>
          </cell>
          <cell r="AM172">
            <v>0</v>
          </cell>
        </row>
        <row r="176">
          <cell r="Z176">
            <v>0</v>
          </cell>
          <cell r="AC176">
            <v>0</v>
          </cell>
          <cell r="AF176">
            <v>0</v>
          </cell>
          <cell r="AL176">
            <v>0</v>
          </cell>
          <cell r="AM176">
            <v>0</v>
          </cell>
        </row>
        <row r="177">
          <cell r="Z177">
            <v>0</v>
          </cell>
          <cell r="AC177">
            <v>0</v>
          </cell>
          <cell r="AF177">
            <v>0</v>
          </cell>
          <cell r="AL177">
            <v>0</v>
          </cell>
          <cell r="AM177">
            <v>0</v>
          </cell>
        </row>
        <row r="178">
          <cell r="Z178">
            <v>0</v>
          </cell>
          <cell r="AC178">
            <v>0</v>
          </cell>
          <cell r="AF178">
            <v>0</v>
          </cell>
          <cell r="AL178">
            <v>0</v>
          </cell>
          <cell r="AM178">
            <v>0</v>
          </cell>
        </row>
        <row r="180">
          <cell r="Z180">
            <v>0</v>
          </cell>
          <cell r="AC180">
            <v>0</v>
          </cell>
          <cell r="AF180">
            <v>0</v>
          </cell>
          <cell r="AL180">
            <v>0</v>
          </cell>
          <cell r="AM180">
            <v>0</v>
          </cell>
        </row>
        <row r="181">
          <cell r="Z181">
            <v>0</v>
          </cell>
          <cell r="AC181">
            <v>0</v>
          </cell>
          <cell r="AF181">
            <v>0</v>
          </cell>
          <cell r="AL181">
            <v>0</v>
          </cell>
          <cell r="AM181">
            <v>0</v>
          </cell>
        </row>
        <row r="182">
          <cell r="Z182">
            <v>0</v>
          </cell>
          <cell r="AC182">
            <v>0</v>
          </cell>
          <cell r="AF182">
            <v>0</v>
          </cell>
          <cell r="AL182">
            <v>0</v>
          </cell>
          <cell r="AM182">
            <v>0</v>
          </cell>
        </row>
        <row r="185">
          <cell r="Z185">
            <v>0</v>
          </cell>
          <cell r="AC185">
            <v>0</v>
          </cell>
          <cell r="AF185">
            <v>0</v>
          </cell>
          <cell r="AL185">
            <v>0</v>
          </cell>
          <cell r="AM185">
            <v>0</v>
          </cell>
        </row>
        <row r="186">
          <cell r="AL186">
            <v>0</v>
          </cell>
          <cell r="AM186">
            <v>0</v>
          </cell>
        </row>
        <row r="187">
          <cell r="Z187">
            <v>0</v>
          </cell>
          <cell r="AC187">
            <v>0</v>
          </cell>
          <cell r="AF187">
            <v>0</v>
          </cell>
          <cell r="AL187">
            <v>0</v>
          </cell>
          <cell r="AM187">
            <v>0</v>
          </cell>
        </row>
        <row r="188">
          <cell r="Z188">
            <v>0</v>
          </cell>
          <cell r="AC188">
            <v>0</v>
          </cell>
          <cell r="AF188">
            <v>0</v>
          </cell>
          <cell r="AL188">
            <v>0</v>
          </cell>
          <cell r="AM188">
            <v>0</v>
          </cell>
        </row>
        <row r="189">
          <cell r="Z189">
            <v>0</v>
          </cell>
          <cell r="AC189">
            <v>0</v>
          </cell>
          <cell r="AF189">
            <v>0</v>
          </cell>
          <cell r="AL189">
            <v>0</v>
          </cell>
          <cell r="AM189">
            <v>0</v>
          </cell>
        </row>
        <row r="195">
          <cell r="Z195">
            <v>7000578</v>
          </cell>
          <cell r="AC195">
            <v>7000578</v>
          </cell>
          <cell r="AF195">
            <v>5616053</v>
          </cell>
          <cell r="AL195">
            <v>0</v>
          </cell>
          <cell r="AM195">
            <v>0</v>
          </cell>
        </row>
        <row r="196">
          <cell r="Z196">
            <v>1856675</v>
          </cell>
          <cell r="AC196">
            <v>1856675</v>
          </cell>
          <cell r="AF196">
            <v>1185402</v>
          </cell>
          <cell r="AL196">
            <v>0</v>
          </cell>
          <cell r="AM196">
            <v>0</v>
          </cell>
        </row>
        <row r="197">
          <cell r="Z197">
            <v>1164180</v>
          </cell>
          <cell r="AC197">
            <v>1164180</v>
          </cell>
          <cell r="AF197">
            <v>0</v>
          </cell>
          <cell r="AL197">
            <v>0</v>
          </cell>
          <cell r="AM197">
            <v>0</v>
          </cell>
        </row>
        <row r="198">
          <cell r="Z198">
            <v>1213888</v>
          </cell>
          <cell r="AC198">
            <v>1213888</v>
          </cell>
        </row>
        <row r="199">
          <cell r="Z199">
            <v>0</v>
          </cell>
          <cell r="AC199">
            <v>0</v>
          </cell>
          <cell r="AF199">
            <v>0</v>
          </cell>
          <cell r="AL199">
            <v>0</v>
          </cell>
          <cell r="AM199">
            <v>0</v>
          </cell>
        </row>
        <row r="200">
          <cell r="Z200">
            <v>0</v>
          </cell>
          <cell r="AC200">
            <v>0</v>
          </cell>
          <cell r="AF200">
            <v>0</v>
          </cell>
          <cell r="AL200">
            <v>0</v>
          </cell>
          <cell r="AM200">
            <v>0</v>
          </cell>
        </row>
        <row r="201">
          <cell r="Z201">
            <v>0</v>
          </cell>
          <cell r="AC201">
            <v>0</v>
          </cell>
          <cell r="AF201">
            <v>0</v>
          </cell>
          <cell r="AL201">
            <v>0</v>
          </cell>
          <cell r="AM201">
            <v>0</v>
          </cell>
        </row>
        <row r="203">
          <cell r="Z203">
            <v>0</v>
          </cell>
          <cell r="AC203">
            <v>523200</v>
          </cell>
          <cell r="AF203">
            <v>1046800</v>
          </cell>
          <cell r="AL203">
            <v>0</v>
          </cell>
          <cell r="AM203">
            <v>0</v>
          </cell>
        </row>
        <row r="204">
          <cell r="Z204">
            <v>0</v>
          </cell>
          <cell r="AC204">
            <v>0</v>
          </cell>
          <cell r="AF204">
            <v>0</v>
          </cell>
          <cell r="AL204">
            <v>0</v>
          </cell>
          <cell r="AM204">
            <v>0</v>
          </cell>
        </row>
        <row r="211">
          <cell r="Z211">
            <v>0</v>
          </cell>
          <cell r="AC211">
            <v>0</v>
          </cell>
          <cell r="AF211">
            <v>0</v>
          </cell>
          <cell r="AL211">
            <v>0</v>
          </cell>
          <cell r="AM211">
            <v>0</v>
          </cell>
        </row>
        <row r="212">
          <cell r="Z212">
            <v>0</v>
          </cell>
          <cell r="AC212">
            <v>0</v>
          </cell>
          <cell r="AF212">
            <v>0</v>
          </cell>
          <cell r="AL212">
            <v>0</v>
          </cell>
          <cell r="AM212">
            <v>0</v>
          </cell>
        </row>
        <row r="213">
          <cell r="Z213">
            <v>0</v>
          </cell>
          <cell r="AC213">
            <v>0</v>
          </cell>
          <cell r="AF213">
            <v>0</v>
          </cell>
          <cell r="AL213">
            <v>0</v>
          </cell>
          <cell r="AM213">
            <v>0</v>
          </cell>
        </row>
        <row r="214">
          <cell r="Z214">
            <v>0</v>
          </cell>
          <cell r="AC214">
            <v>0</v>
          </cell>
          <cell r="AF214">
            <v>0</v>
          </cell>
          <cell r="AL214">
            <v>0</v>
          </cell>
          <cell r="AM214">
            <v>0</v>
          </cell>
        </row>
        <row r="216">
          <cell r="Z216">
            <v>0</v>
          </cell>
          <cell r="AC216">
            <v>0</v>
          </cell>
          <cell r="AF216">
            <v>0</v>
          </cell>
          <cell r="AL216">
            <v>0</v>
          </cell>
          <cell r="AM216">
            <v>0</v>
          </cell>
        </row>
        <row r="222">
          <cell r="Z222">
            <v>20416669</v>
          </cell>
          <cell r="AC222">
            <v>3808666</v>
          </cell>
          <cell r="AF222">
            <v>3808666</v>
          </cell>
          <cell r="AL222">
            <v>0</v>
          </cell>
          <cell r="AM222">
            <v>0</v>
          </cell>
        </row>
        <row r="223">
          <cell r="Z223">
            <v>2651563</v>
          </cell>
          <cell r="AC223">
            <v>721144</v>
          </cell>
          <cell r="AF223">
            <v>721144</v>
          </cell>
          <cell r="AL223">
            <v>0</v>
          </cell>
          <cell r="AM223">
            <v>0</v>
          </cell>
        </row>
        <row r="224">
          <cell r="Z224">
            <v>0</v>
          </cell>
          <cell r="AC224">
            <v>0</v>
          </cell>
          <cell r="AF224">
            <v>0</v>
          </cell>
          <cell r="AL224">
            <v>0</v>
          </cell>
          <cell r="AM224">
            <v>0</v>
          </cell>
        </row>
        <row r="228">
          <cell r="Z228">
            <v>0</v>
          </cell>
          <cell r="AC228">
            <v>0</v>
          </cell>
          <cell r="AF228">
            <v>0</v>
          </cell>
          <cell r="AL228">
            <v>0</v>
          </cell>
          <cell r="AM228">
            <v>0</v>
          </cell>
        </row>
        <row r="235">
          <cell r="Z235">
            <v>0</v>
          </cell>
          <cell r="AC235">
            <v>0</v>
          </cell>
          <cell r="AF235">
            <v>0</v>
          </cell>
          <cell r="AL235">
            <v>0</v>
          </cell>
          <cell r="AM235">
            <v>0</v>
          </cell>
        </row>
        <row r="236">
          <cell r="Z236">
            <v>-5000000</v>
          </cell>
          <cell r="AC236">
            <v>55000000</v>
          </cell>
          <cell r="AF236">
            <v>55000000</v>
          </cell>
          <cell r="AL236">
            <v>0</v>
          </cell>
          <cell r="AM236">
            <v>0</v>
          </cell>
        </row>
        <row r="237">
          <cell r="Z237">
            <v>0</v>
          </cell>
          <cell r="AC237">
            <v>0</v>
          </cell>
          <cell r="AF237">
            <v>0</v>
          </cell>
          <cell r="AL237">
            <v>0</v>
          </cell>
          <cell r="AM237">
            <v>0</v>
          </cell>
        </row>
        <row r="238">
          <cell r="Z238">
            <v>0</v>
          </cell>
          <cell r="AC238">
            <v>0</v>
          </cell>
          <cell r="AF238">
            <v>0</v>
          </cell>
          <cell r="AG238">
            <v>0</v>
          </cell>
          <cell r="AL238">
            <v>0</v>
          </cell>
          <cell r="AM238">
            <v>0</v>
          </cell>
        </row>
        <row r="240">
          <cell r="Z240">
            <v>0</v>
          </cell>
          <cell r="AC240">
            <v>0</v>
          </cell>
          <cell r="AF240">
            <v>0</v>
          </cell>
          <cell r="AL240">
            <v>0</v>
          </cell>
          <cell r="AM240">
            <v>0</v>
          </cell>
        </row>
        <row r="243">
          <cell r="AL243">
            <v>0</v>
          </cell>
          <cell r="AM243">
            <v>0</v>
          </cell>
        </row>
        <row r="244">
          <cell r="Z244">
            <v>0</v>
          </cell>
          <cell r="AC244">
            <v>0</v>
          </cell>
          <cell r="AF244">
            <v>0</v>
          </cell>
          <cell r="AL244">
            <v>0</v>
          </cell>
          <cell r="AM244">
            <v>0</v>
          </cell>
        </row>
        <row r="245">
          <cell r="Z245">
            <v>53584392</v>
          </cell>
          <cell r="AC245">
            <v>486846</v>
          </cell>
          <cell r="AF245">
            <v>486846</v>
          </cell>
          <cell r="AL245">
            <v>0</v>
          </cell>
          <cell r="AM245">
            <v>0</v>
          </cell>
        </row>
        <row r="246">
          <cell r="Z246">
            <v>0</v>
          </cell>
          <cell r="AC246">
            <v>0</v>
          </cell>
          <cell r="AF246">
            <v>0</v>
          </cell>
          <cell r="AL246">
            <v>0</v>
          </cell>
          <cell r="AM246">
            <v>0</v>
          </cell>
        </row>
        <row r="247">
          <cell r="Z247">
            <v>0</v>
          </cell>
          <cell r="AC247">
            <v>0</v>
          </cell>
          <cell r="AF247">
            <v>0</v>
          </cell>
          <cell r="AL247">
            <v>0</v>
          </cell>
          <cell r="AM247">
            <v>0</v>
          </cell>
        </row>
        <row r="248">
          <cell r="Z248">
            <v>0</v>
          </cell>
          <cell r="AC248">
            <v>0</v>
          </cell>
          <cell r="AF248">
            <v>0</v>
          </cell>
          <cell r="AL248">
            <v>0</v>
          </cell>
          <cell r="AM248">
            <v>0</v>
          </cell>
        </row>
        <row r="249">
          <cell r="Z249">
            <v>0</v>
          </cell>
          <cell r="AC249">
            <v>0</v>
          </cell>
          <cell r="AF249">
            <v>0</v>
          </cell>
          <cell r="AL249">
            <v>0</v>
          </cell>
          <cell r="AM249">
            <v>0</v>
          </cell>
        </row>
        <row r="250">
          <cell r="Z250">
            <v>0</v>
          </cell>
          <cell r="AC250">
            <v>0</v>
          </cell>
          <cell r="AF250">
            <v>0</v>
          </cell>
          <cell r="AL250">
            <v>0</v>
          </cell>
          <cell r="AM250">
            <v>0</v>
          </cell>
        </row>
        <row r="251">
          <cell r="Z251">
            <v>0</v>
          </cell>
          <cell r="AC251">
            <v>0</v>
          </cell>
          <cell r="AF251">
            <v>0</v>
          </cell>
          <cell r="AL251">
            <v>0</v>
          </cell>
          <cell r="AM251">
            <v>0</v>
          </cell>
        </row>
        <row r="252">
          <cell r="Z252">
            <v>0</v>
          </cell>
          <cell r="AC252">
            <v>0</v>
          </cell>
          <cell r="AF252">
            <v>0</v>
          </cell>
          <cell r="AL252">
            <v>0</v>
          </cell>
          <cell r="AM252">
            <v>0</v>
          </cell>
        </row>
        <row r="253">
          <cell r="Z253">
            <v>0</v>
          </cell>
          <cell r="AC253">
            <v>0</v>
          </cell>
          <cell r="AF253">
            <v>0</v>
          </cell>
          <cell r="AL253">
            <v>0</v>
          </cell>
          <cell r="AM253">
            <v>0</v>
          </cell>
        </row>
        <row r="254">
          <cell r="Z254">
            <v>0</v>
          </cell>
          <cell r="AC254">
            <v>0</v>
          </cell>
          <cell r="AF254">
            <v>0</v>
          </cell>
          <cell r="AL254">
            <v>0</v>
          </cell>
          <cell r="AM254">
            <v>0</v>
          </cell>
        </row>
      </sheetData>
      <sheetData sheetId="8">
        <row r="8">
          <cell r="L8">
            <v>1170669944</v>
          </cell>
        </row>
        <row r="13">
          <cell r="P13">
            <v>0</v>
          </cell>
          <cell r="Q13">
            <v>0</v>
          </cell>
        </row>
        <row r="15">
          <cell r="P15">
            <v>0</v>
          </cell>
          <cell r="Q15">
            <v>0</v>
          </cell>
        </row>
        <row r="17">
          <cell r="Z17">
            <v>12047875</v>
          </cell>
          <cell r="AF17">
            <v>17150659</v>
          </cell>
        </row>
        <row r="18">
          <cell r="Z18">
            <v>0</v>
          </cell>
          <cell r="AF18">
            <v>557429</v>
          </cell>
          <cell r="AL18">
            <v>0</v>
          </cell>
          <cell r="AM18">
            <v>0</v>
          </cell>
        </row>
        <row r="21">
          <cell r="Z21">
            <v>0</v>
          </cell>
          <cell r="AF21">
            <v>0</v>
          </cell>
          <cell r="AL21">
            <v>0</v>
          </cell>
          <cell r="AM21">
            <v>0</v>
          </cell>
        </row>
        <row r="22">
          <cell r="Z22">
            <v>0</v>
          </cell>
          <cell r="AF22">
            <v>0</v>
          </cell>
          <cell r="AL22">
            <v>0</v>
          </cell>
          <cell r="AM22">
            <v>0</v>
          </cell>
        </row>
        <row r="23">
          <cell r="H23">
            <v>32384392</v>
          </cell>
          <cell r="K23">
            <v>42090910</v>
          </cell>
          <cell r="Z23">
            <v>0</v>
          </cell>
          <cell r="AF23">
            <v>0</v>
          </cell>
          <cell r="AL23">
            <v>0</v>
          </cell>
          <cell r="AM23">
            <v>0</v>
          </cell>
        </row>
        <row r="24">
          <cell r="H24">
            <v>2659972</v>
          </cell>
          <cell r="K24">
            <v>2659972</v>
          </cell>
          <cell r="P24">
            <v>0</v>
          </cell>
          <cell r="Q24">
            <v>0</v>
          </cell>
          <cell r="Z24">
            <v>0</v>
          </cell>
          <cell r="AF24">
            <v>0</v>
          </cell>
          <cell r="AL24">
            <v>0</v>
          </cell>
          <cell r="AM24">
            <v>0</v>
          </cell>
        </row>
        <row r="25">
          <cell r="Z25">
            <v>0</v>
          </cell>
          <cell r="AF25">
            <v>0</v>
          </cell>
          <cell r="AL25">
            <v>0</v>
          </cell>
          <cell r="AM25">
            <v>0</v>
          </cell>
        </row>
        <row r="26">
          <cell r="H26">
            <v>74374190</v>
          </cell>
          <cell r="K26">
            <v>142142248</v>
          </cell>
          <cell r="P26">
            <v>0</v>
          </cell>
          <cell r="Q26">
            <v>0</v>
          </cell>
          <cell r="Z26">
            <v>0</v>
          </cell>
          <cell r="AF26">
            <v>0</v>
          </cell>
          <cell r="AL26">
            <v>0</v>
          </cell>
          <cell r="AM26">
            <v>0</v>
          </cell>
        </row>
        <row r="27">
          <cell r="H27">
            <v>0</v>
          </cell>
          <cell r="K27">
            <v>0</v>
          </cell>
          <cell r="P27">
            <v>0</v>
          </cell>
          <cell r="Q27">
            <v>0</v>
          </cell>
          <cell r="Z27">
            <v>0</v>
          </cell>
          <cell r="AF27">
            <v>0</v>
          </cell>
          <cell r="AL27">
            <v>0</v>
          </cell>
          <cell r="AM27">
            <v>0</v>
          </cell>
        </row>
        <row r="28">
          <cell r="Z28">
            <v>0</v>
          </cell>
          <cell r="AF28">
            <v>0</v>
          </cell>
          <cell r="AL28">
            <v>0</v>
          </cell>
          <cell r="AM28">
            <v>0</v>
          </cell>
        </row>
        <row r="29">
          <cell r="Z29">
            <v>1105368</v>
          </cell>
          <cell r="AF29">
            <v>1658052</v>
          </cell>
          <cell r="AL29">
            <v>0</v>
          </cell>
          <cell r="AM29">
            <v>0</v>
          </cell>
        </row>
        <row r="30">
          <cell r="H30">
            <v>0</v>
          </cell>
          <cell r="K30">
            <v>0</v>
          </cell>
          <cell r="P30">
            <v>0</v>
          </cell>
          <cell r="Q30">
            <v>0</v>
          </cell>
          <cell r="Z30">
            <v>0</v>
          </cell>
          <cell r="AF30">
            <v>0</v>
          </cell>
          <cell r="AL30">
            <v>0</v>
          </cell>
          <cell r="AM30">
            <v>0</v>
          </cell>
        </row>
        <row r="31">
          <cell r="H31">
            <v>0</v>
          </cell>
          <cell r="K31">
            <v>0</v>
          </cell>
          <cell r="P31">
            <v>0</v>
          </cell>
          <cell r="Q31">
            <v>0</v>
          </cell>
          <cell r="Z31">
            <v>0</v>
          </cell>
          <cell r="AF31">
            <v>0</v>
          </cell>
          <cell r="AL31">
            <v>0</v>
          </cell>
          <cell r="AM31">
            <v>0</v>
          </cell>
        </row>
        <row r="32">
          <cell r="Z32">
            <v>0</v>
          </cell>
          <cell r="AF32">
            <v>0</v>
          </cell>
          <cell r="AL32">
            <v>0</v>
          </cell>
          <cell r="AM32">
            <v>0</v>
          </cell>
        </row>
        <row r="33">
          <cell r="H33">
            <v>0</v>
          </cell>
          <cell r="K33">
            <v>0</v>
          </cell>
          <cell r="P33">
            <v>0</v>
          </cell>
          <cell r="Q33">
            <v>0</v>
          </cell>
          <cell r="Z33">
            <v>0</v>
          </cell>
          <cell r="AF33">
            <v>0</v>
          </cell>
          <cell r="AL33">
            <v>0</v>
          </cell>
          <cell r="AM33">
            <v>0</v>
          </cell>
        </row>
        <row r="34">
          <cell r="H34">
            <v>0</v>
          </cell>
          <cell r="K34">
            <v>0</v>
          </cell>
          <cell r="P34">
            <v>0</v>
          </cell>
          <cell r="Q34">
            <v>0</v>
          </cell>
        </row>
        <row r="36">
          <cell r="H36">
            <v>0</v>
          </cell>
          <cell r="K36">
            <v>0</v>
          </cell>
          <cell r="P36">
            <v>0</v>
          </cell>
          <cell r="Q36">
            <v>0</v>
          </cell>
          <cell r="Z36">
            <v>0</v>
          </cell>
          <cell r="AF36">
            <v>0</v>
          </cell>
          <cell r="AL36">
            <v>0</v>
          </cell>
          <cell r="AM36">
            <v>0</v>
          </cell>
        </row>
        <row r="37">
          <cell r="H37">
            <v>0</v>
          </cell>
          <cell r="K37">
            <v>0</v>
          </cell>
          <cell r="P37">
            <v>0</v>
          </cell>
          <cell r="Q37">
            <v>0</v>
          </cell>
          <cell r="Z37">
            <v>0</v>
          </cell>
          <cell r="AF37">
            <v>0</v>
          </cell>
          <cell r="AL37">
            <v>0</v>
          </cell>
          <cell r="AM37">
            <v>0</v>
          </cell>
        </row>
        <row r="38">
          <cell r="H38">
            <v>15656916</v>
          </cell>
          <cell r="K38">
            <v>15656916</v>
          </cell>
          <cell r="P38">
            <v>0</v>
          </cell>
          <cell r="Q38">
            <v>0</v>
          </cell>
          <cell r="AF38">
            <v>0</v>
          </cell>
        </row>
        <row r="39">
          <cell r="H39">
            <v>0</v>
          </cell>
          <cell r="K39">
            <v>0</v>
          </cell>
          <cell r="P39">
            <v>0</v>
          </cell>
          <cell r="Q39">
            <v>0</v>
          </cell>
          <cell r="Z39">
            <v>0</v>
          </cell>
          <cell r="AF39">
            <v>8531183</v>
          </cell>
          <cell r="AL39">
            <v>0</v>
          </cell>
          <cell r="AM39">
            <v>0</v>
          </cell>
        </row>
        <row r="40">
          <cell r="H40">
            <v>0</v>
          </cell>
          <cell r="K40">
            <v>0</v>
          </cell>
          <cell r="P40">
            <v>0</v>
          </cell>
          <cell r="Q40">
            <v>0</v>
          </cell>
          <cell r="Z40">
            <v>0</v>
          </cell>
          <cell r="AF40">
            <v>0</v>
          </cell>
          <cell r="AL40">
            <v>0</v>
          </cell>
          <cell r="AM40">
            <v>0</v>
          </cell>
        </row>
        <row r="41">
          <cell r="H41">
            <v>0</v>
          </cell>
          <cell r="K41">
            <v>0</v>
          </cell>
          <cell r="P41">
            <v>0</v>
          </cell>
          <cell r="Q41">
            <v>0</v>
          </cell>
          <cell r="Z41">
            <v>0</v>
          </cell>
          <cell r="AF41">
            <v>0</v>
          </cell>
          <cell r="AL41">
            <v>0</v>
          </cell>
          <cell r="AM41">
            <v>0</v>
          </cell>
        </row>
        <row r="43">
          <cell r="H43">
            <v>12492000</v>
          </cell>
          <cell r="K43">
            <v>12492000</v>
          </cell>
          <cell r="P43">
            <v>0</v>
          </cell>
          <cell r="Q43">
            <v>0</v>
          </cell>
        </row>
        <row r="44">
          <cell r="H44">
            <v>0</v>
          </cell>
          <cell r="K44">
            <v>0</v>
          </cell>
          <cell r="P44">
            <v>0</v>
          </cell>
          <cell r="Q44">
            <v>0</v>
          </cell>
        </row>
        <row r="45">
          <cell r="Z45">
            <v>1283200</v>
          </cell>
          <cell r="AF45">
            <v>2569200</v>
          </cell>
          <cell r="AL45">
            <v>0</v>
          </cell>
          <cell r="AM45">
            <v>0</v>
          </cell>
        </row>
        <row r="46">
          <cell r="H46">
            <v>0</v>
          </cell>
          <cell r="K46">
            <v>0</v>
          </cell>
          <cell r="P46">
            <v>0</v>
          </cell>
          <cell r="Q46">
            <v>0</v>
          </cell>
          <cell r="Z46">
            <v>2262400</v>
          </cell>
          <cell r="AF46">
            <v>4077800</v>
          </cell>
        </row>
        <row r="47">
          <cell r="H47">
            <v>0</v>
          </cell>
          <cell r="K47">
            <v>0</v>
          </cell>
          <cell r="P47">
            <v>0</v>
          </cell>
          <cell r="Q47">
            <v>0</v>
          </cell>
          <cell r="Z47">
            <v>0</v>
          </cell>
          <cell r="AF47">
            <v>0</v>
          </cell>
          <cell r="AL47">
            <v>0</v>
          </cell>
          <cell r="AM47">
            <v>0</v>
          </cell>
        </row>
        <row r="48">
          <cell r="Z48">
            <v>347100</v>
          </cell>
          <cell r="AF48">
            <v>347100</v>
          </cell>
          <cell r="AL48">
            <v>0</v>
          </cell>
          <cell r="AM48">
            <v>0</v>
          </cell>
        </row>
        <row r="49">
          <cell r="H49">
            <v>0</v>
          </cell>
          <cell r="K49">
            <v>0</v>
          </cell>
          <cell r="P49">
            <v>0</v>
          </cell>
          <cell r="Q49">
            <v>0</v>
          </cell>
        </row>
        <row r="50">
          <cell r="H50">
            <v>0</v>
          </cell>
          <cell r="K50">
            <v>0</v>
          </cell>
          <cell r="P50">
            <v>0</v>
          </cell>
          <cell r="Q50">
            <v>0</v>
          </cell>
          <cell r="Z50">
            <v>0</v>
          </cell>
          <cell r="AF50">
            <v>0</v>
          </cell>
          <cell r="AL50">
            <v>0</v>
          </cell>
          <cell r="AM50">
            <v>0</v>
          </cell>
        </row>
        <row r="51">
          <cell r="Z51">
            <v>0</v>
          </cell>
          <cell r="AF51">
            <v>0</v>
          </cell>
          <cell r="AL51">
            <v>0</v>
          </cell>
          <cell r="AM51">
            <v>0</v>
          </cell>
        </row>
        <row r="52">
          <cell r="H52">
            <v>0</v>
          </cell>
          <cell r="K52">
            <v>0</v>
          </cell>
          <cell r="P52">
            <v>0</v>
          </cell>
          <cell r="Q52">
            <v>0</v>
          </cell>
          <cell r="Z52">
            <v>0</v>
          </cell>
          <cell r="AF52">
            <v>0</v>
          </cell>
          <cell r="AL52">
            <v>0</v>
          </cell>
          <cell r="AM52">
            <v>0</v>
          </cell>
        </row>
        <row r="53">
          <cell r="H53">
            <v>0</v>
          </cell>
          <cell r="K53">
            <v>0</v>
          </cell>
          <cell r="P53">
            <v>0</v>
          </cell>
          <cell r="Q53">
            <v>0</v>
          </cell>
          <cell r="Z53">
            <v>0</v>
          </cell>
          <cell r="AF53">
            <v>0</v>
          </cell>
          <cell r="AL53">
            <v>0</v>
          </cell>
          <cell r="AM53">
            <v>0</v>
          </cell>
        </row>
        <row r="54">
          <cell r="Z54">
            <v>481915</v>
          </cell>
          <cell r="AF54">
            <v>1545733</v>
          </cell>
          <cell r="AL54">
            <v>0</v>
          </cell>
          <cell r="AM54">
            <v>0</v>
          </cell>
        </row>
        <row r="55">
          <cell r="H55">
            <v>0</v>
          </cell>
          <cell r="K55">
            <v>0</v>
          </cell>
          <cell r="P55">
            <v>0</v>
          </cell>
          <cell r="Q55">
            <v>0</v>
          </cell>
          <cell r="Z55">
            <v>0</v>
          </cell>
          <cell r="AF55">
            <v>0</v>
          </cell>
          <cell r="AL55">
            <v>0</v>
          </cell>
          <cell r="AM55">
            <v>0</v>
          </cell>
        </row>
        <row r="56">
          <cell r="H56">
            <v>0</v>
          </cell>
          <cell r="K56">
            <v>0</v>
          </cell>
          <cell r="P56">
            <v>0</v>
          </cell>
          <cell r="Q56">
            <v>0</v>
          </cell>
        </row>
        <row r="58">
          <cell r="H58">
            <v>0</v>
          </cell>
          <cell r="K58">
            <v>0</v>
          </cell>
          <cell r="P58">
            <v>0</v>
          </cell>
          <cell r="Q58">
            <v>0</v>
          </cell>
        </row>
        <row r="59">
          <cell r="H59">
            <v>0</v>
          </cell>
          <cell r="K59">
            <v>0</v>
          </cell>
          <cell r="P59">
            <v>0</v>
          </cell>
          <cell r="Q59">
            <v>0</v>
          </cell>
          <cell r="Z59">
            <v>240958</v>
          </cell>
          <cell r="AF59">
            <v>259635</v>
          </cell>
          <cell r="AL59">
            <v>0</v>
          </cell>
          <cell r="AM59">
            <v>0</v>
          </cell>
        </row>
        <row r="60">
          <cell r="Z60">
            <v>361436</v>
          </cell>
          <cell r="AF60">
            <v>849295</v>
          </cell>
        </row>
        <row r="61">
          <cell r="H61">
            <v>0</v>
          </cell>
          <cell r="K61">
            <v>0</v>
          </cell>
          <cell r="P61">
            <v>0</v>
          </cell>
          <cell r="Q61">
            <v>0</v>
          </cell>
          <cell r="Z61">
            <v>0</v>
          </cell>
          <cell r="AF61">
            <v>0</v>
          </cell>
          <cell r="AL61">
            <v>0</v>
          </cell>
          <cell r="AM61">
            <v>0</v>
          </cell>
        </row>
        <row r="62">
          <cell r="H62">
            <v>0</v>
          </cell>
          <cell r="K62">
            <v>0</v>
          </cell>
          <cell r="P62">
            <v>0</v>
          </cell>
          <cell r="Q62">
            <v>0</v>
          </cell>
        </row>
        <row r="64">
          <cell r="H64">
            <v>1710216</v>
          </cell>
          <cell r="K64">
            <v>1551980</v>
          </cell>
          <cell r="P64">
            <v>0</v>
          </cell>
          <cell r="Q64">
            <v>0</v>
          </cell>
        </row>
        <row r="65">
          <cell r="H65">
            <v>0</v>
          </cell>
          <cell r="K65">
            <v>0</v>
          </cell>
          <cell r="P65">
            <v>0</v>
          </cell>
          <cell r="Q65">
            <v>0</v>
          </cell>
        </row>
        <row r="66">
          <cell r="Z66">
            <v>29617290</v>
          </cell>
          <cell r="AF66">
            <v>43859304</v>
          </cell>
        </row>
        <row r="67">
          <cell r="H67">
            <v>0</v>
          </cell>
          <cell r="K67">
            <v>0</v>
          </cell>
          <cell r="P67">
            <v>0</v>
          </cell>
          <cell r="Q67">
            <v>0</v>
          </cell>
          <cell r="Z67">
            <v>101443</v>
          </cell>
          <cell r="AF67">
            <v>4893197</v>
          </cell>
          <cell r="AL67">
            <v>0</v>
          </cell>
          <cell r="AM67">
            <v>0</v>
          </cell>
        </row>
        <row r="68">
          <cell r="H68">
            <v>0</v>
          </cell>
          <cell r="K68">
            <v>0</v>
          </cell>
          <cell r="P68">
            <v>0</v>
          </cell>
          <cell r="Q68">
            <v>0</v>
          </cell>
        </row>
        <row r="70">
          <cell r="H70">
            <v>3078746</v>
          </cell>
          <cell r="K70">
            <v>392633</v>
          </cell>
          <cell r="P70">
            <v>0</v>
          </cell>
          <cell r="Q70">
            <v>0</v>
          </cell>
          <cell r="Z70">
            <v>0</v>
          </cell>
          <cell r="AF70">
            <v>458406</v>
          </cell>
          <cell r="AL70">
            <v>0</v>
          </cell>
          <cell r="AM70">
            <v>0</v>
          </cell>
        </row>
        <row r="71">
          <cell r="H71">
            <v>0</v>
          </cell>
          <cell r="K71">
            <v>0</v>
          </cell>
          <cell r="P71">
            <v>0</v>
          </cell>
          <cell r="Q71">
            <v>0</v>
          </cell>
          <cell r="Z71">
            <v>0</v>
          </cell>
          <cell r="AF71">
            <v>0</v>
          </cell>
          <cell r="AL71">
            <v>0</v>
          </cell>
          <cell r="AM71">
            <v>0</v>
          </cell>
        </row>
        <row r="72">
          <cell r="Z72">
            <v>0</v>
          </cell>
          <cell r="AF72">
            <v>690773</v>
          </cell>
          <cell r="AL72">
            <v>0</v>
          </cell>
          <cell r="AM72">
            <v>0</v>
          </cell>
        </row>
        <row r="73">
          <cell r="H73">
            <v>436180</v>
          </cell>
          <cell r="K73">
            <v>142650</v>
          </cell>
          <cell r="P73">
            <v>0</v>
          </cell>
          <cell r="Q73">
            <v>0</v>
          </cell>
          <cell r="Z73">
            <v>0</v>
          </cell>
          <cell r="AF73">
            <v>0</v>
          </cell>
          <cell r="AL73">
            <v>0</v>
          </cell>
          <cell r="AM73">
            <v>0</v>
          </cell>
        </row>
        <row r="74">
          <cell r="H74">
            <v>0</v>
          </cell>
          <cell r="K74">
            <v>0</v>
          </cell>
          <cell r="P74">
            <v>0</v>
          </cell>
          <cell r="Q74">
            <v>0</v>
          </cell>
          <cell r="Z74">
            <v>0</v>
          </cell>
          <cell r="AF74">
            <v>659479</v>
          </cell>
          <cell r="AL74">
            <v>0</v>
          </cell>
          <cell r="AM74">
            <v>0</v>
          </cell>
        </row>
        <row r="75">
          <cell r="Z75">
            <v>0</v>
          </cell>
          <cell r="AF75">
            <v>0</v>
          </cell>
          <cell r="AL75">
            <v>0</v>
          </cell>
          <cell r="AM75">
            <v>0</v>
          </cell>
        </row>
        <row r="76">
          <cell r="H76">
            <v>74700</v>
          </cell>
          <cell r="K76">
            <v>74700</v>
          </cell>
          <cell r="P76">
            <v>0</v>
          </cell>
          <cell r="Q76">
            <v>0</v>
          </cell>
          <cell r="Z76">
            <v>0</v>
          </cell>
          <cell r="AF76">
            <v>0</v>
          </cell>
          <cell r="AL76">
            <v>0</v>
          </cell>
          <cell r="AM76">
            <v>0</v>
          </cell>
        </row>
        <row r="77">
          <cell r="H77">
            <v>0</v>
          </cell>
          <cell r="K77">
            <v>0</v>
          </cell>
          <cell r="P77">
            <v>0</v>
          </cell>
          <cell r="Q77">
            <v>0</v>
          </cell>
          <cell r="Z77">
            <v>0</v>
          </cell>
          <cell r="AF77">
            <v>0</v>
          </cell>
          <cell r="AL77">
            <v>0</v>
          </cell>
          <cell r="AM77">
            <v>0</v>
          </cell>
        </row>
        <row r="78">
          <cell r="Z78">
            <v>0</v>
          </cell>
          <cell r="AF78">
            <v>0</v>
          </cell>
          <cell r="AL78">
            <v>0</v>
          </cell>
          <cell r="AM78">
            <v>0</v>
          </cell>
        </row>
        <row r="79">
          <cell r="H79">
            <v>1192540</v>
          </cell>
          <cell r="K79">
            <v>1192540</v>
          </cell>
          <cell r="P79">
            <v>0</v>
          </cell>
          <cell r="Q79">
            <v>0</v>
          </cell>
          <cell r="Z79">
            <v>0</v>
          </cell>
          <cell r="AF79">
            <v>0</v>
          </cell>
          <cell r="AL79">
            <v>0</v>
          </cell>
          <cell r="AM79">
            <v>0</v>
          </cell>
        </row>
        <row r="80">
          <cell r="H80">
            <v>0</v>
          </cell>
          <cell r="K80">
            <v>0</v>
          </cell>
          <cell r="P80">
            <v>0</v>
          </cell>
          <cell r="Q80">
            <v>0</v>
          </cell>
          <cell r="Z80">
            <v>0</v>
          </cell>
          <cell r="AF80">
            <v>0</v>
          </cell>
          <cell r="AL80">
            <v>0</v>
          </cell>
          <cell r="AM80">
            <v>0</v>
          </cell>
        </row>
        <row r="81">
          <cell r="Z81">
            <v>0</v>
          </cell>
          <cell r="AF81">
            <v>0</v>
          </cell>
          <cell r="AL81">
            <v>0</v>
          </cell>
          <cell r="AM81">
            <v>0</v>
          </cell>
        </row>
        <row r="82">
          <cell r="H82">
            <v>0</v>
          </cell>
          <cell r="K82">
            <v>0</v>
          </cell>
          <cell r="P82">
            <v>0</v>
          </cell>
          <cell r="Q82">
            <v>0</v>
          </cell>
        </row>
        <row r="83">
          <cell r="H83">
            <v>0</v>
          </cell>
          <cell r="K83">
            <v>0</v>
          </cell>
          <cell r="P83">
            <v>0</v>
          </cell>
          <cell r="Q83">
            <v>0</v>
          </cell>
        </row>
        <row r="84">
          <cell r="Z84">
            <v>0</v>
          </cell>
          <cell r="AF84">
            <v>1455000</v>
          </cell>
          <cell r="AL84">
            <v>0</v>
          </cell>
          <cell r="AM84">
            <v>0</v>
          </cell>
        </row>
        <row r="85">
          <cell r="Z85">
            <v>0</v>
          </cell>
          <cell r="AF85">
            <v>0</v>
          </cell>
          <cell r="AL85">
            <v>0</v>
          </cell>
          <cell r="AM85">
            <v>0</v>
          </cell>
        </row>
        <row r="86">
          <cell r="H86">
            <v>0</v>
          </cell>
          <cell r="K86">
            <v>0</v>
          </cell>
          <cell r="P86">
            <v>0</v>
          </cell>
          <cell r="Q86">
            <v>0</v>
          </cell>
        </row>
        <row r="87">
          <cell r="H87">
            <v>1541150</v>
          </cell>
          <cell r="K87">
            <v>1541150</v>
          </cell>
          <cell r="Z87">
            <v>0</v>
          </cell>
          <cell r="AF87">
            <v>0</v>
          </cell>
          <cell r="AL87">
            <v>0</v>
          </cell>
          <cell r="AM87">
            <v>0</v>
          </cell>
        </row>
        <row r="88">
          <cell r="H88">
            <v>0</v>
          </cell>
          <cell r="K88">
            <v>0</v>
          </cell>
          <cell r="P88">
            <v>0</v>
          </cell>
          <cell r="Q88">
            <v>0</v>
          </cell>
          <cell r="Z88">
            <v>0</v>
          </cell>
          <cell r="AF88">
            <v>0</v>
          </cell>
          <cell r="AL88">
            <v>0</v>
          </cell>
          <cell r="AM88">
            <v>0</v>
          </cell>
        </row>
        <row r="89">
          <cell r="H89">
            <v>0</v>
          </cell>
          <cell r="K89">
            <v>0</v>
          </cell>
          <cell r="P89">
            <v>0</v>
          </cell>
          <cell r="Q89">
            <v>0</v>
          </cell>
        </row>
        <row r="90">
          <cell r="H90">
            <v>0</v>
          </cell>
          <cell r="K90">
            <v>0</v>
          </cell>
          <cell r="P90">
            <v>0</v>
          </cell>
          <cell r="Q90">
            <v>0</v>
          </cell>
        </row>
        <row r="91">
          <cell r="H91">
            <v>0</v>
          </cell>
          <cell r="K91">
            <v>0</v>
          </cell>
          <cell r="P91">
            <v>0</v>
          </cell>
          <cell r="Q91">
            <v>0</v>
          </cell>
        </row>
        <row r="92">
          <cell r="H92">
            <v>0</v>
          </cell>
          <cell r="K92">
            <v>0</v>
          </cell>
          <cell r="P92">
            <v>0</v>
          </cell>
          <cell r="Q92">
            <v>0</v>
          </cell>
          <cell r="Z92">
            <v>2499700</v>
          </cell>
          <cell r="AF92">
            <v>5680400</v>
          </cell>
          <cell r="AL92">
            <v>0</v>
          </cell>
          <cell r="AM92">
            <v>0</v>
          </cell>
        </row>
        <row r="93">
          <cell r="K93">
            <v>2290624</v>
          </cell>
          <cell r="Z93">
            <v>3078156</v>
          </cell>
          <cell r="AF93">
            <v>7569142</v>
          </cell>
          <cell r="AL93">
            <v>0</v>
          </cell>
          <cell r="AM93">
            <v>0</v>
          </cell>
        </row>
        <row r="94">
          <cell r="H94">
            <v>1021251</v>
          </cell>
          <cell r="K94">
            <v>1021251</v>
          </cell>
          <cell r="P94">
            <v>0</v>
          </cell>
          <cell r="Q94">
            <v>0</v>
          </cell>
          <cell r="Z94">
            <v>0</v>
          </cell>
        </row>
        <row r="95">
          <cell r="H95">
            <v>788116</v>
          </cell>
          <cell r="K95">
            <v>788116</v>
          </cell>
          <cell r="P95">
            <v>0</v>
          </cell>
          <cell r="Q95">
            <v>0</v>
          </cell>
          <cell r="Z95">
            <v>685600</v>
          </cell>
          <cell r="AF95">
            <v>685600</v>
          </cell>
          <cell r="AL95">
            <v>0</v>
          </cell>
          <cell r="AM95">
            <v>0</v>
          </cell>
        </row>
        <row r="96">
          <cell r="H96">
            <v>481257</v>
          </cell>
          <cell r="K96">
            <v>481257</v>
          </cell>
          <cell r="P96">
            <v>0</v>
          </cell>
          <cell r="Q96">
            <v>0</v>
          </cell>
        </row>
        <row r="97">
          <cell r="H97">
            <v>0</v>
          </cell>
          <cell r="K97">
            <v>0</v>
          </cell>
          <cell r="P97">
            <v>0</v>
          </cell>
          <cell r="Q97">
            <v>0</v>
          </cell>
          <cell r="Z97">
            <v>0</v>
          </cell>
          <cell r="AF97">
            <v>0</v>
          </cell>
          <cell r="AL97">
            <v>0</v>
          </cell>
          <cell r="AM97">
            <v>0</v>
          </cell>
        </row>
        <row r="98">
          <cell r="Z98">
            <v>0</v>
          </cell>
          <cell r="AF98">
            <v>0</v>
          </cell>
          <cell r="AL98">
            <v>0</v>
          </cell>
          <cell r="AM98">
            <v>0</v>
          </cell>
        </row>
        <row r="99">
          <cell r="Z99">
            <v>0</v>
          </cell>
          <cell r="AF99">
            <v>0</v>
          </cell>
          <cell r="AL99">
            <v>0</v>
          </cell>
          <cell r="AM99">
            <v>0</v>
          </cell>
        </row>
        <row r="100">
          <cell r="H100">
            <v>0</v>
          </cell>
          <cell r="K100">
            <v>0</v>
          </cell>
          <cell r="P100">
            <v>0</v>
          </cell>
          <cell r="Q100">
            <v>0</v>
          </cell>
          <cell r="Z100">
            <v>0</v>
          </cell>
          <cell r="AF100">
            <v>0</v>
          </cell>
          <cell r="AL100">
            <v>0</v>
          </cell>
          <cell r="AM100">
            <v>0</v>
          </cell>
        </row>
        <row r="101">
          <cell r="H101">
            <v>0</v>
          </cell>
          <cell r="K101">
            <v>0</v>
          </cell>
          <cell r="P101">
            <v>0</v>
          </cell>
          <cell r="Q101">
            <v>0</v>
          </cell>
          <cell r="Z101">
            <v>1188749</v>
          </cell>
          <cell r="AF101">
            <v>3823192</v>
          </cell>
          <cell r="AL101">
            <v>0</v>
          </cell>
          <cell r="AM101">
            <v>0</v>
          </cell>
        </row>
        <row r="102">
          <cell r="Z102">
            <v>0</v>
          </cell>
          <cell r="AF102">
            <v>0</v>
          </cell>
          <cell r="AL102">
            <v>0</v>
          </cell>
          <cell r="AM102">
            <v>0</v>
          </cell>
        </row>
        <row r="103">
          <cell r="H103">
            <v>0</v>
          </cell>
          <cell r="K103">
            <v>0</v>
          </cell>
          <cell r="P103">
            <v>0</v>
          </cell>
          <cell r="Q103">
            <v>0</v>
          </cell>
        </row>
        <row r="104">
          <cell r="H104">
            <v>0</v>
          </cell>
          <cell r="K104">
            <v>0</v>
          </cell>
          <cell r="P104">
            <v>0</v>
          </cell>
          <cell r="Q104">
            <v>0</v>
          </cell>
        </row>
        <row r="105">
          <cell r="H105">
            <v>0</v>
          </cell>
          <cell r="K105">
            <v>0</v>
          </cell>
          <cell r="P105">
            <v>0</v>
          </cell>
          <cell r="Q105">
            <v>0</v>
          </cell>
        </row>
        <row r="106">
          <cell r="H106">
            <v>0</v>
          </cell>
          <cell r="K106">
            <v>0</v>
          </cell>
          <cell r="P106">
            <v>0</v>
          </cell>
          <cell r="Q106">
            <v>0</v>
          </cell>
          <cell r="Z106">
            <v>594375</v>
          </cell>
          <cell r="AF106">
            <v>1804134</v>
          </cell>
          <cell r="AL106">
            <v>0</v>
          </cell>
          <cell r="AM106">
            <v>0</v>
          </cell>
        </row>
        <row r="107">
          <cell r="Z107">
            <v>891562</v>
          </cell>
          <cell r="AF107">
            <v>2246358</v>
          </cell>
          <cell r="AL107">
            <v>0</v>
          </cell>
          <cell r="AM107">
            <v>0</v>
          </cell>
        </row>
        <row r="109">
          <cell r="H109">
            <v>0</v>
          </cell>
          <cell r="K109">
            <v>0</v>
          </cell>
          <cell r="P109">
            <v>0</v>
          </cell>
          <cell r="Q109">
            <v>0</v>
          </cell>
        </row>
        <row r="110">
          <cell r="H110">
            <v>0</v>
          </cell>
          <cell r="K110">
            <v>0</v>
          </cell>
          <cell r="P110">
            <v>0</v>
          </cell>
          <cell r="Q110">
            <v>0</v>
          </cell>
        </row>
        <row r="111">
          <cell r="H111">
            <v>0</v>
          </cell>
          <cell r="K111">
            <v>0</v>
          </cell>
          <cell r="P111">
            <v>0</v>
          </cell>
          <cell r="Q111">
            <v>0</v>
          </cell>
        </row>
        <row r="112">
          <cell r="H112">
            <v>0</v>
          </cell>
          <cell r="K112">
            <v>0</v>
          </cell>
          <cell r="P112">
            <v>0</v>
          </cell>
          <cell r="Q112">
            <v>0</v>
          </cell>
        </row>
        <row r="113">
          <cell r="H113">
            <v>27</v>
          </cell>
          <cell r="K113">
            <v>27</v>
          </cell>
          <cell r="P113">
            <v>0</v>
          </cell>
          <cell r="Q113">
            <v>0</v>
          </cell>
        </row>
        <row r="114">
          <cell r="K114">
            <v>0</v>
          </cell>
        </row>
        <row r="115">
          <cell r="H115">
            <v>0</v>
          </cell>
          <cell r="K115">
            <v>0</v>
          </cell>
          <cell r="P115">
            <v>0</v>
          </cell>
          <cell r="Q115">
            <v>0</v>
          </cell>
          <cell r="Z115">
            <v>0</v>
          </cell>
          <cell r="AF115">
            <v>0</v>
          </cell>
          <cell r="AL115">
            <v>0</v>
          </cell>
          <cell r="AM115">
            <v>0</v>
          </cell>
        </row>
        <row r="116">
          <cell r="H116">
            <v>0</v>
          </cell>
          <cell r="K116">
            <v>0</v>
          </cell>
          <cell r="P116">
            <v>0</v>
          </cell>
          <cell r="Q116">
            <v>0</v>
          </cell>
          <cell r="Z116">
            <v>3499102</v>
          </cell>
          <cell r="AF116">
            <v>3559153</v>
          </cell>
        </row>
        <row r="117">
          <cell r="H117">
            <v>0</v>
          </cell>
          <cell r="K117">
            <v>0</v>
          </cell>
          <cell r="P117">
            <v>0</v>
          </cell>
          <cell r="Q117">
            <v>0</v>
          </cell>
          <cell r="Z117">
            <v>116400</v>
          </cell>
          <cell r="AF117">
            <v>0</v>
          </cell>
          <cell r="AL117">
            <v>0</v>
          </cell>
          <cell r="AM117">
            <v>0</v>
          </cell>
        </row>
        <row r="119">
          <cell r="Z119">
            <v>0</v>
          </cell>
          <cell r="AF119">
            <v>0</v>
          </cell>
          <cell r="AL119">
            <v>0</v>
          </cell>
          <cell r="AM119">
            <v>0</v>
          </cell>
        </row>
        <row r="120">
          <cell r="Z120">
            <v>0</v>
          </cell>
          <cell r="AF120">
            <v>0</v>
          </cell>
          <cell r="AL120">
            <v>0</v>
          </cell>
          <cell r="AM120">
            <v>0</v>
          </cell>
        </row>
        <row r="121">
          <cell r="Z121">
            <v>0</v>
          </cell>
          <cell r="AF121">
            <v>0</v>
          </cell>
          <cell r="AL121">
            <v>0</v>
          </cell>
          <cell r="AM121">
            <v>0</v>
          </cell>
        </row>
        <row r="124">
          <cell r="Z124">
            <v>286900</v>
          </cell>
          <cell r="AF124">
            <v>3258407</v>
          </cell>
          <cell r="AL124">
            <v>0</v>
          </cell>
          <cell r="AM124">
            <v>0</v>
          </cell>
        </row>
        <row r="125">
          <cell r="Z125">
            <v>0</v>
          </cell>
          <cell r="AF125">
            <v>0</v>
          </cell>
          <cell r="AL125">
            <v>0</v>
          </cell>
          <cell r="AM125">
            <v>0</v>
          </cell>
        </row>
        <row r="126">
          <cell r="Z126">
            <v>2451502</v>
          </cell>
          <cell r="AF126">
            <v>2451503</v>
          </cell>
          <cell r="AL126">
            <v>0</v>
          </cell>
          <cell r="AM126">
            <v>0</v>
          </cell>
        </row>
        <row r="127">
          <cell r="Z127">
            <v>20000</v>
          </cell>
          <cell r="AF127">
            <v>20000</v>
          </cell>
        </row>
        <row r="128">
          <cell r="Z128">
            <v>0</v>
          </cell>
          <cell r="AF128">
            <v>0</v>
          </cell>
          <cell r="AL128">
            <v>0</v>
          </cell>
          <cell r="AM128">
            <v>0</v>
          </cell>
        </row>
        <row r="129">
          <cell r="Z129">
            <v>0</v>
          </cell>
          <cell r="AF129">
            <v>0</v>
          </cell>
          <cell r="AL129">
            <v>0</v>
          </cell>
          <cell r="AM129">
            <v>0</v>
          </cell>
        </row>
        <row r="130">
          <cell r="Z130">
            <v>0</v>
          </cell>
          <cell r="AF130">
            <v>0</v>
          </cell>
          <cell r="AL130">
            <v>0</v>
          </cell>
          <cell r="AM130">
            <v>0</v>
          </cell>
        </row>
        <row r="131">
          <cell r="Z131">
            <v>630000</v>
          </cell>
          <cell r="AF131">
            <v>500000</v>
          </cell>
          <cell r="AL131">
            <v>0</v>
          </cell>
          <cell r="AM131">
            <v>0</v>
          </cell>
        </row>
        <row r="132">
          <cell r="Z132">
            <v>0</v>
          </cell>
          <cell r="AF132">
            <v>0</v>
          </cell>
          <cell r="AL132">
            <v>0</v>
          </cell>
          <cell r="AM132">
            <v>0</v>
          </cell>
        </row>
        <row r="133">
          <cell r="Z133">
            <v>4718500</v>
          </cell>
          <cell r="AF133">
            <v>1701330</v>
          </cell>
          <cell r="AL133">
            <v>0</v>
          </cell>
          <cell r="AM133">
            <v>0</v>
          </cell>
        </row>
        <row r="134">
          <cell r="Z134">
            <v>0</v>
          </cell>
          <cell r="AF134">
            <v>0</v>
          </cell>
          <cell r="AL134">
            <v>0</v>
          </cell>
          <cell r="AM134">
            <v>0</v>
          </cell>
        </row>
        <row r="135">
          <cell r="Z135">
            <v>0</v>
          </cell>
          <cell r="AF135">
            <v>0</v>
          </cell>
          <cell r="AL135">
            <v>0</v>
          </cell>
          <cell r="AM135">
            <v>0</v>
          </cell>
        </row>
        <row r="136">
          <cell r="Z136">
            <v>0</v>
          </cell>
          <cell r="AF136">
            <v>0</v>
          </cell>
          <cell r="AL136">
            <v>0</v>
          </cell>
          <cell r="AM136">
            <v>0</v>
          </cell>
        </row>
        <row r="137">
          <cell r="Z137">
            <v>0</v>
          </cell>
          <cell r="AF137">
            <v>0</v>
          </cell>
          <cell r="AL137">
            <v>0</v>
          </cell>
          <cell r="AM137">
            <v>0</v>
          </cell>
        </row>
        <row r="138">
          <cell r="Z138">
            <v>0</v>
          </cell>
          <cell r="AF138">
            <v>0</v>
          </cell>
          <cell r="AL138">
            <v>0</v>
          </cell>
          <cell r="AM138">
            <v>0</v>
          </cell>
        </row>
        <row r="139">
          <cell r="Z139">
            <v>0</v>
          </cell>
          <cell r="AF139">
            <v>0</v>
          </cell>
          <cell r="AL139">
            <v>0</v>
          </cell>
          <cell r="AM139">
            <v>0</v>
          </cell>
        </row>
        <row r="142">
          <cell r="Z142">
            <v>337562</v>
          </cell>
          <cell r="AF142">
            <v>337562</v>
          </cell>
          <cell r="AL142">
            <v>0</v>
          </cell>
          <cell r="AM142">
            <v>0</v>
          </cell>
        </row>
        <row r="143">
          <cell r="Z143">
            <v>0</v>
          </cell>
          <cell r="AF143">
            <v>0</v>
          </cell>
          <cell r="AL143">
            <v>0</v>
          </cell>
          <cell r="AM143">
            <v>0</v>
          </cell>
        </row>
        <row r="148">
          <cell r="Z148">
            <v>73600</v>
          </cell>
          <cell r="AF148">
            <v>11246992</v>
          </cell>
          <cell r="AL148">
            <v>0</v>
          </cell>
          <cell r="AM148">
            <v>0</v>
          </cell>
        </row>
        <row r="150">
          <cell r="Z150">
            <v>0</v>
          </cell>
          <cell r="AF150">
            <v>0</v>
          </cell>
          <cell r="AL150">
            <v>0</v>
          </cell>
          <cell r="AM150">
            <v>0</v>
          </cell>
        </row>
        <row r="151">
          <cell r="Z151">
            <v>1793687</v>
          </cell>
          <cell r="AF151">
            <v>4197841</v>
          </cell>
        </row>
        <row r="152">
          <cell r="Z152">
            <v>0</v>
          </cell>
          <cell r="AF152">
            <v>0</v>
          </cell>
          <cell r="AL152">
            <v>0</v>
          </cell>
          <cell r="AM152">
            <v>0</v>
          </cell>
        </row>
        <row r="153">
          <cell r="Z153">
            <v>0</v>
          </cell>
          <cell r="AF153">
            <v>0</v>
          </cell>
          <cell r="AL153">
            <v>0</v>
          </cell>
          <cell r="AM153">
            <v>0</v>
          </cell>
        </row>
        <row r="156">
          <cell r="Z156">
            <v>0</v>
          </cell>
          <cell r="AF156">
            <v>4088656</v>
          </cell>
          <cell r="AL156">
            <v>0</v>
          </cell>
          <cell r="AM156">
            <v>0</v>
          </cell>
        </row>
        <row r="157">
          <cell r="AL157">
            <v>0</v>
          </cell>
          <cell r="AM157">
            <v>0</v>
          </cell>
        </row>
        <row r="158">
          <cell r="Z158">
            <v>0</v>
          </cell>
          <cell r="AF158">
            <v>0</v>
          </cell>
          <cell r="AL158">
            <v>0</v>
          </cell>
          <cell r="AM158">
            <v>0</v>
          </cell>
        </row>
        <row r="160">
          <cell r="Z160">
            <v>0</v>
          </cell>
          <cell r="AF160">
            <v>0</v>
          </cell>
          <cell r="AL160">
            <v>0</v>
          </cell>
          <cell r="AM160">
            <v>0</v>
          </cell>
        </row>
        <row r="161">
          <cell r="Z161">
            <v>104000</v>
          </cell>
          <cell r="AF161">
            <v>104000</v>
          </cell>
          <cell r="AL161">
            <v>0</v>
          </cell>
          <cell r="AM161">
            <v>0</v>
          </cell>
        </row>
        <row r="162">
          <cell r="Z162">
            <v>106178</v>
          </cell>
          <cell r="AF162">
            <v>81104</v>
          </cell>
          <cell r="AL162">
            <v>0</v>
          </cell>
          <cell r="AM162">
            <v>0</v>
          </cell>
        </row>
        <row r="163">
          <cell r="Z163">
            <v>0</v>
          </cell>
          <cell r="AF163">
            <v>558399</v>
          </cell>
          <cell r="AL163">
            <v>0</v>
          </cell>
          <cell r="AM163">
            <v>0</v>
          </cell>
        </row>
        <row r="164">
          <cell r="Z164">
            <v>0</v>
          </cell>
          <cell r="AF164">
            <v>0</v>
          </cell>
          <cell r="AL164">
            <v>0</v>
          </cell>
          <cell r="AM164">
            <v>0</v>
          </cell>
        </row>
        <row r="165">
          <cell r="Z165">
            <v>0</v>
          </cell>
          <cell r="AF165">
            <v>0</v>
          </cell>
          <cell r="AL165">
            <v>0</v>
          </cell>
          <cell r="AM165">
            <v>0</v>
          </cell>
        </row>
        <row r="166">
          <cell r="Z166">
            <v>0</v>
          </cell>
          <cell r="AF166">
            <v>0</v>
          </cell>
          <cell r="AL166">
            <v>0</v>
          </cell>
          <cell r="AM166">
            <v>0</v>
          </cell>
        </row>
        <row r="167">
          <cell r="Z167">
            <v>0</v>
          </cell>
          <cell r="AF167">
            <v>0</v>
          </cell>
          <cell r="AL167">
            <v>0</v>
          </cell>
          <cell r="AM167">
            <v>0</v>
          </cell>
        </row>
        <row r="172">
          <cell r="Z172">
            <v>594020</v>
          </cell>
          <cell r="AF172">
            <v>898927</v>
          </cell>
          <cell r="AL172">
            <v>0</v>
          </cell>
          <cell r="AM172">
            <v>0</v>
          </cell>
        </row>
        <row r="176">
          <cell r="Z176">
            <v>0</v>
          </cell>
          <cell r="AF176">
            <v>0</v>
          </cell>
          <cell r="AL176">
            <v>0</v>
          </cell>
          <cell r="AM176">
            <v>0</v>
          </cell>
        </row>
        <row r="177">
          <cell r="Z177">
            <v>0</v>
          </cell>
          <cell r="AF177">
            <v>0</v>
          </cell>
          <cell r="AL177">
            <v>0</v>
          </cell>
          <cell r="AM177">
            <v>0</v>
          </cell>
        </row>
        <row r="178">
          <cell r="Z178">
            <v>0</v>
          </cell>
          <cell r="AF178">
            <v>0</v>
          </cell>
          <cell r="AL178">
            <v>0</v>
          </cell>
          <cell r="AM178">
            <v>0</v>
          </cell>
        </row>
        <row r="180">
          <cell r="Z180">
            <v>0</v>
          </cell>
          <cell r="AF180">
            <v>0</v>
          </cell>
          <cell r="AL180">
            <v>0</v>
          </cell>
          <cell r="AM180">
            <v>0</v>
          </cell>
        </row>
        <row r="181">
          <cell r="Z181">
            <v>0</v>
          </cell>
          <cell r="AF181">
            <v>0</v>
          </cell>
          <cell r="AL181">
            <v>0</v>
          </cell>
          <cell r="AM181">
            <v>0</v>
          </cell>
        </row>
        <row r="182">
          <cell r="Z182">
            <v>0</v>
          </cell>
          <cell r="AF182">
            <v>0</v>
          </cell>
          <cell r="AL182">
            <v>0</v>
          </cell>
          <cell r="AM182">
            <v>0</v>
          </cell>
        </row>
        <row r="185">
          <cell r="Z185">
            <v>0</v>
          </cell>
          <cell r="AF185">
            <v>0</v>
          </cell>
          <cell r="AL185">
            <v>0</v>
          </cell>
          <cell r="AM185">
            <v>0</v>
          </cell>
        </row>
        <row r="186">
          <cell r="AL186">
            <v>0</v>
          </cell>
          <cell r="AM186">
            <v>0</v>
          </cell>
        </row>
        <row r="187">
          <cell r="Z187">
            <v>0</v>
          </cell>
          <cell r="AF187">
            <v>0</v>
          </cell>
          <cell r="AL187">
            <v>0</v>
          </cell>
          <cell r="AM187">
            <v>0</v>
          </cell>
        </row>
        <row r="188">
          <cell r="Z188">
            <v>0</v>
          </cell>
          <cell r="AF188">
            <v>0</v>
          </cell>
          <cell r="AL188">
            <v>0</v>
          </cell>
          <cell r="AM188">
            <v>0</v>
          </cell>
        </row>
        <row r="189">
          <cell r="Z189">
            <v>0</v>
          </cell>
          <cell r="AF189">
            <v>0</v>
          </cell>
          <cell r="AL189">
            <v>0</v>
          </cell>
          <cell r="AM189">
            <v>0</v>
          </cell>
        </row>
        <row r="195">
          <cell r="Z195">
            <v>7671650</v>
          </cell>
          <cell r="AF195">
            <v>16034711</v>
          </cell>
          <cell r="AL195">
            <v>0</v>
          </cell>
          <cell r="AM195">
            <v>0</v>
          </cell>
        </row>
        <row r="196">
          <cell r="Z196">
            <v>3433191</v>
          </cell>
          <cell r="AF196">
            <v>5364805</v>
          </cell>
          <cell r="AL196">
            <v>0</v>
          </cell>
          <cell r="AM196">
            <v>0</v>
          </cell>
        </row>
        <row r="197">
          <cell r="Z197">
            <v>673260</v>
          </cell>
          <cell r="AF197">
            <v>6835375</v>
          </cell>
          <cell r="AL197">
            <v>0</v>
          </cell>
          <cell r="AM197">
            <v>0</v>
          </cell>
        </row>
        <row r="198">
          <cell r="Z198">
            <v>285400</v>
          </cell>
          <cell r="AF198">
            <v>3017412</v>
          </cell>
        </row>
        <row r="199">
          <cell r="Z199">
            <v>0</v>
          </cell>
          <cell r="AF199">
            <v>0</v>
          </cell>
          <cell r="AL199">
            <v>0</v>
          </cell>
          <cell r="AM199">
            <v>0</v>
          </cell>
        </row>
        <row r="200">
          <cell r="Z200">
            <v>0</v>
          </cell>
          <cell r="AF200">
            <v>0</v>
          </cell>
          <cell r="AL200">
            <v>0</v>
          </cell>
          <cell r="AM200">
            <v>0</v>
          </cell>
        </row>
        <row r="201">
          <cell r="Z201">
            <v>0</v>
          </cell>
          <cell r="AF201">
            <v>0</v>
          </cell>
          <cell r="AL201">
            <v>0</v>
          </cell>
          <cell r="AM201">
            <v>0</v>
          </cell>
        </row>
        <row r="203">
          <cell r="Z203">
            <v>52600</v>
          </cell>
          <cell r="AF203">
            <v>1348800</v>
          </cell>
          <cell r="AL203">
            <v>0</v>
          </cell>
          <cell r="AM203">
            <v>0</v>
          </cell>
        </row>
        <row r="204">
          <cell r="Z204">
            <v>0</v>
          </cell>
          <cell r="AF204">
            <v>0</v>
          </cell>
          <cell r="AL204">
            <v>0</v>
          </cell>
          <cell r="AM204">
            <v>0</v>
          </cell>
        </row>
        <row r="211">
          <cell r="Z211">
            <v>0</v>
          </cell>
          <cell r="AF211">
            <v>0</v>
          </cell>
          <cell r="AL211">
            <v>0</v>
          </cell>
          <cell r="AM211">
            <v>0</v>
          </cell>
        </row>
        <row r="212">
          <cell r="Z212">
            <v>0</v>
          </cell>
          <cell r="AF212">
            <v>0</v>
          </cell>
          <cell r="AL212">
            <v>0</v>
          </cell>
          <cell r="AM212">
            <v>0</v>
          </cell>
        </row>
        <row r="213">
          <cell r="Z213">
            <v>0</v>
          </cell>
          <cell r="AF213">
            <v>0</v>
          </cell>
          <cell r="AL213">
            <v>0</v>
          </cell>
          <cell r="AM213">
            <v>0</v>
          </cell>
        </row>
        <row r="214">
          <cell r="Z214">
            <v>0</v>
          </cell>
          <cell r="AF214">
            <v>0</v>
          </cell>
          <cell r="AL214">
            <v>0</v>
          </cell>
          <cell r="AM214">
            <v>0</v>
          </cell>
        </row>
        <row r="216">
          <cell r="Z216">
            <v>0</v>
          </cell>
          <cell r="AF216">
            <v>0</v>
          </cell>
          <cell r="AL216">
            <v>0</v>
          </cell>
          <cell r="AM216">
            <v>0</v>
          </cell>
        </row>
        <row r="222">
          <cell r="Z222">
            <v>0</v>
          </cell>
          <cell r="AF222">
            <v>4700665</v>
          </cell>
          <cell r="AL222">
            <v>0</v>
          </cell>
          <cell r="AM222">
            <v>0</v>
          </cell>
        </row>
        <row r="223">
          <cell r="Z223">
            <v>0</v>
          </cell>
          <cell r="AF223">
            <v>1048897</v>
          </cell>
          <cell r="AL223">
            <v>0</v>
          </cell>
          <cell r="AM223">
            <v>0</v>
          </cell>
        </row>
        <row r="224">
          <cell r="Z224">
            <v>0</v>
          </cell>
          <cell r="AF224">
            <v>0</v>
          </cell>
          <cell r="AL224">
            <v>0</v>
          </cell>
          <cell r="AM224">
            <v>0</v>
          </cell>
        </row>
        <row r="227">
          <cell r="AF227">
            <v>0</v>
          </cell>
        </row>
        <row r="228">
          <cell r="Z228">
            <v>0</v>
          </cell>
          <cell r="AF228">
            <v>0</v>
          </cell>
          <cell r="AL228">
            <v>0</v>
          </cell>
          <cell r="AM228">
            <v>0</v>
          </cell>
        </row>
        <row r="235">
          <cell r="Z235">
            <v>0</v>
          </cell>
          <cell r="AF235">
            <v>0</v>
          </cell>
          <cell r="AL235">
            <v>0</v>
          </cell>
          <cell r="AM235">
            <v>0</v>
          </cell>
        </row>
        <row r="236">
          <cell r="Z236">
            <v>1980000</v>
          </cell>
          <cell r="AF236">
            <v>0</v>
          </cell>
          <cell r="AL236">
            <v>0</v>
          </cell>
          <cell r="AM236">
            <v>0</v>
          </cell>
        </row>
        <row r="237">
          <cell r="Z237">
            <v>0</v>
          </cell>
          <cell r="AF237">
            <v>0</v>
          </cell>
          <cell r="AL237">
            <v>0</v>
          </cell>
          <cell r="AM237">
            <v>0</v>
          </cell>
        </row>
        <row r="238">
          <cell r="Z238">
            <v>0</v>
          </cell>
          <cell r="AF238">
            <v>0</v>
          </cell>
          <cell r="AG238">
            <v>0</v>
          </cell>
          <cell r="AL238">
            <v>0</v>
          </cell>
          <cell r="AM238">
            <v>0</v>
          </cell>
        </row>
        <row r="239">
          <cell r="AF239">
            <v>3551758</v>
          </cell>
        </row>
        <row r="240">
          <cell r="Z240">
            <v>0</v>
          </cell>
          <cell r="AF240">
            <v>0</v>
          </cell>
          <cell r="AL240">
            <v>0</v>
          </cell>
          <cell r="AM240">
            <v>0</v>
          </cell>
        </row>
        <row r="243">
          <cell r="AL243">
            <v>0</v>
          </cell>
          <cell r="AM243">
            <v>0</v>
          </cell>
        </row>
        <row r="244">
          <cell r="Z244">
            <v>0</v>
          </cell>
          <cell r="AF244">
            <v>0</v>
          </cell>
          <cell r="AL244">
            <v>0</v>
          </cell>
          <cell r="AM244">
            <v>0</v>
          </cell>
        </row>
        <row r="245">
          <cell r="Z245">
            <v>0</v>
          </cell>
          <cell r="AF245">
            <v>12559871</v>
          </cell>
          <cell r="AL245">
            <v>0</v>
          </cell>
          <cell r="AM245">
            <v>0</v>
          </cell>
        </row>
        <row r="246">
          <cell r="Z246">
            <v>0</v>
          </cell>
          <cell r="AF246">
            <v>0</v>
          </cell>
          <cell r="AL246">
            <v>0</v>
          </cell>
          <cell r="AM246">
            <v>0</v>
          </cell>
        </row>
        <row r="247">
          <cell r="Z247">
            <v>0</v>
          </cell>
          <cell r="AF247">
            <v>0</v>
          </cell>
          <cell r="AL247">
            <v>0</v>
          </cell>
          <cell r="AM247">
            <v>0</v>
          </cell>
        </row>
        <row r="248">
          <cell r="Z248">
            <v>0</v>
          </cell>
          <cell r="AF248">
            <v>0</v>
          </cell>
          <cell r="AL248">
            <v>0</v>
          </cell>
          <cell r="AM248">
            <v>0</v>
          </cell>
        </row>
        <row r="249">
          <cell r="Z249">
            <v>0</v>
          </cell>
          <cell r="AF249">
            <v>0</v>
          </cell>
          <cell r="AL249">
            <v>0</v>
          </cell>
          <cell r="AM249">
            <v>0</v>
          </cell>
        </row>
        <row r="250">
          <cell r="Z250">
            <v>0</v>
          </cell>
          <cell r="AF250">
            <v>0</v>
          </cell>
          <cell r="AL250">
            <v>0</v>
          </cell>
          <cell r="AM250">
            <v>0</v>
          </cell>
        </row>
        <row r="251">
          <cell r="Z251">
            <v>0</v>
          </cell>
          <cell r="AF251">
            <v>0</v>
          </cell>
          <cell r="AL251">
            <v>0</v>
          </cell>
          <cell r="AM251">
            <v>0</v>
          </cell>
        </row>
        <row r="252">
          <cell r="Z252">
            <v>0</v>
          </cell>
          <cell r="AF252">
            <v>0</v>
          </cell>
          <cell r="AL252">
            <v>0</v>
          </cell>
          <cell r="AM252">
            <v>0</v>
          </cell>
        </row>
        <row r="253">
          <cell r="Z253">
            <v>0</v>
          </cell>
          <cell r="AF253">
            <v>0</v>
          </cell>
          <cell r="AL253">
            <v>0</v>
          </cell>
          <cell r="AM253">
            <v>0</v>
          </cell>
        </row>
        <row r="254">
          <cell r="Z254">
            <v>0</v>
          </cell>
          <cell r="AF254">
            <v>0</v>
          </cell>
          <cell r="AL254">
            <v>0</v>
          </cell>
          <cell r="AM254">
            <v>0</v>
          </cell>
        </row>
      </sheetData>
      <sheetData sheetId="9">
        <row r="8">
          <cell r="L8">
            <v>1331841355</v>
          </cell>
        </row>
        <row r="13">
          <cell r="P13">
            <v>0</v>
          </cell>
          <cell r="Q13">
            <v>0</v>
          </cell>
        </row>
        <row r="15">
          <cell r="P15">
            <v>0</v>
          </cell>
          <cell r="Q15">
            <v>0</v>
          </cell>
        </row>
        <row r="17">
          <cell r="Z17">
            <v>12101135</v>
          </cell>
          <cell r="AC17">
            <v>12101135</v>
          </cell>
          <cell r="AF17">
            <v>12101135</v>
          </cell>
        </row>
        <row r="18">
          <cell r="Z18">
            <v>1285072</v>
          </cell>
          <cell r="AC18">
            <v>1285072</v>
          </cell>
          <cell r="AF18">
            <v>1285072</v>
          </cell>
          <cell r="AL18">
            <v>0</v>
          </cell>
          <cell r="AM18">
            <v>0</v>
          </cell>
        </row>
        <row r="21">
          <cell r="Z21">
            <v>0</v>
          </cell>
          <cell r="AC21">
            <v>0</v>
          </cell>
          <cell r="AF21">
            <v>0</v>
          </cell>
          <cell r="AL21">
            <v>0</v>
          </cell>
          <cell r="AM21">
            <v>0</v>
          </cell>
        </row>
        <row r="22">
          <cell r="Z22">
            <v>0</v>
          </cell>
          <cell r="AC22">
            <v>0</v>
          </cell>
          <cell r="AF22">
            <v>0</v>
          </cell>
          <cell r="AL22">
            <v>0</v>
          </cell>
          <cell r="AM22">
            <v>0</v>
          </cell>
        </row>
        <row r="23">
          <cell r="H23">
            <v>21637342</v>
          </cell>
          <cell r="K23">
            <v>2169606</v>
          </cell>
          <cell r="Z23">
            <v>1842279</v>
          </cell>
          <cell r="AC23">
            <v>1842279</v>
          </cell>
          <cell r="AF23">
            <v>1842279</v>
          </cell>
          <cell r="AL23">
            <v>0</v>
          </cell>
          <cell r="AM23">
            <v>0</v>
          </cell>
        </row>
        <row r="24">
          <cell r="H24">
            <v>33600</v>
          </cell>
          <cell r="K24">
            <v>0</v>
          </cell>
          <cell r="P24">
            <v>0</v>
          </cell>
          <cell r="Q24">
            <v>0</v>
          </cell>
          <cell r="Z24">
            <v>0</v>
          </cell>
          <cell r="AC24">
            <v>0</v>
          </cell>
          <cell r="AF24">
            <v>0</v>
          </cell>
          <cell r="AL24">
            <v>0</v>
          </cell>
          <cell r="AM24">
            <v>0</v>
          </cell>
        </row>
        <row r="25">
          <cell r="Z25">
            <v>0</v>
          </cell>
          <cell r="AC25">
            <v>0</v>
          </cell>
          <cell r="AF25">
            <v>0</v>
          </cell>
          <cell r="AL25">
            <v>0</v>
          </cell>
          <cell r="AM25">
            <v>0</v>
          </cell>
        </row>
        <row r="26">
          <cell r="H26">
            <v>63609970</v>
          </cell>
          <cell r="K26">
            <v>131992747</v>
          </cell>
          <cell r="P26">
            <v>0</v>
          </cell>
          <cell r="Q26">
            <v>0</v>
          </cell>
          <cell r="Z26">
            <v>0</v>
          </cell>
          <cell r="AC26">
            <v>0</v>
          </cell>
          <cell r="AF26">
            <v>0</v>
          </cell>
          <cell r="AL26">
            <v>0</v>
          </cell>
          <cell r="AM26">
            <v>0</v>
          </cell>
        </row>
        <row r="27">
          <cell r="H27">
            <v>0</v>
          </cell>
          <cell r="K27">
            <v>0</v>
          </cell>
          <cell r="P27">
            <v>0</v>
          </cell>
          <cell r="Q27">
            <v>0</v>
          </cell>
          <cell r="Z27">
            <v>0</v>
          </cell>
          <cell r="AC27">
            <v>0</v>
          </cell>
          <cell r="AF27">
            <v>0</v>
          </cell>
          <cell r="AL27">
            <v>0</v>
          </cell>
          <cell r="AM27">
            <v>0</v>
          </cell>
        </row>
        <row r="28">
          <cell r="Z28">
            <v>0</v>
          </cell>
          <cell r="AC28">
            <v>0</v>
          </cell>
          <cell r="AF28">
            <v>0</v>
          </cell>
          <cell r="AL28">
            <v>0</v>
          </cell>
          <cell r="AM28">
            <v>0</v>
          </cell>
        </row>
        <row r="29">
          <cell r="Z29">
            <v>1105367</v>
          </cell>
          <cell r="AC29">
            <v>1105367</v>
          </cell>
          <cell r="AF29">
            <v>1105367</v>
          </cell>
          <cell r="AL29">
            <v>0</v>
          </cell>
          <cell r="AM29">
            <v>0</v>
          </cell>
        </row>
        <row r="30">
          <cell r="H30">
            <v>0</v>
          </cell>
          <cell r="K30">
            <v>0</v>
          </cell>
          <cell r="P30">
            <v>0</v>
          </cell>
          <cell r="Q30">
            <v>0</v>
          </cell>
          <cell r="Z30">
            <v>0</v>
          </cell>
          <cell r="AC30">
            <v>0</v>
          </cell>
          <cell r="AF30">
            <v>0</v>
          </cell>
          <cell r="AL30">
            <v>0</v>
          </cell>
          <cell r="AM30">
            <v>0</v>
          </cell>
        </row>
        <row r="31">
          <cell r="H31">
            <v>0</v>
          </cell>
          <cell r="K31">
            <v>0</v>
          </cell>
          <cell r="P31">
            <v>0</v>
          </cell>
          <cell r="Q31">
            <v>0</v>
          </cell>
          <cell r="Z31">
            <v>0</v>
          </cell>
          <cell r="AC31">
            <v>0</v>
          </cell>
          <cell r="AF31">
            <v>0</v>
          </cell>
          <cell r="AL31">
            <v>0</v>
          </cell>
          <cell r="AM31">
            <v>0</v>
          </cell>
        </row>
        <row r="32">
          <cell r="Z32">
            <v>0</v>
          </cell>
          <cell r="AC32">
            <v>0</v>
          </cell>
          <cell r="AF32">
            <v>0</v>
          </cell>
          <cell r="AL32">
            <v>0</v>
          </cell>
          <cell r="AM32">
            <v>0</v>
          </cell>
        </row>
        <row r="33">
          <cell r="H33">
            <v>0</v>
          </cell>
          <cell r="K33">
            <v>0</v>
          </cell>
          <cell r="P33">
            <v>0</v>
          </cell>
          <cell r="Q33">
            <v>0</v>
          </cell>
          <cell r="Z33">
            <v>0</v>
          </cell>
          <cell r="AC33">
            <v>0</v>
          </cell>
          <cell r="AF33">
            <v>0</v>
          </cell>
          <cell r="AL33">
            <v>0</v>
          </cell>
          <cell r="AM33">
            <v>0</v>
          </cell>
        </row>
        <row r="34">
          <cell r="H34">
            <v>0</v>
          </cell>
          <cell r="K34">
            <v>0</v>
          </cell>
          <cell r="P34">
            <v>0</v>
          </cell>
          <cell r="Q34">
            <v>0</v>
          </cell>
        </row>
        <row r="36">
          <cell r="H36">
            <v>0</v>
          </cell>
          <cell r="K36">
            <v>0</v>
          </cell>
          <cell r="P36">
            <v>0</v>
          </cell>
          <cell r="Q36">
            <v>0</v>
          </cell>
          <cell r="Z36">
            <v>0</v>
          </cell>
          <cell r="AC36">
            <v>0</v>
          </cell>
          <cell r="AF36">
            <v>0</v>
          </cell>
          <cell r="AL36">
            <v>0</v>
          </cell>
          <cell r="AM36">
            <v>0</v>
          </cell>
        </row>
        <row r="37">
          <cell r="H37">
            <v>0</v>
          </cell>
          <cell r="K37">
            <v>0</v>
          </cell>
          <cell r="P37">
            <v>0</v>
          </cell>
          <cell r="Q37">
            <v>0</v>
          </cell>
          <cell r="Z37">
            <v>0</v>
          </cell>
          <cell r="AC37">
            <v>0</v>
          </cell>
          <cell r="AF37">
            <v>0</v>
          </cell>
          <cell r="AL37">
            <v>0</v>
          </cell>
          <cell r="AM37">
            <v>0</v>
          </cell>
        </row>
        <row r="38">
          <cell r="H38">
            <v>15656916</v>
          </cell>
          <cell r="K38">
            <v>15656916</v>
          </cell>
          <cell r="P38">
            <v>0</v>
          </cell>
          <cell r="Q38">
            <v>0</v>
          </cell>
          <cell r="Z38">
            <v>128750</v>
          </cell>
          <cell r="AC38">
            <v>128750</v>
          </cell>
        </row>
        <row r="39">
          <cell r="H39">
            <v>0</v>
          </cell>
          <cell r="K39">
            <v>0</v>
          </cell>
          <cell r="P39">
            <v>0</v>
          </cell>
          <cell r="Q39">
            <v>0</v>
          </cell>
          <cell r="Z39">
            <v>0</v>
          </cell>
          <cell r="AC39">
            <v>4531183</v>
          </cell>
          <cell r="AF39">
            <v>4531183</v>
          </cell>
          <cell r="AL39">
            <v>0</v>
          </cell>
          <cell r="AM39">
            <v>0</v>
          </cell>
        </row>
        <row r="40">
          <cell r="H40">
            <v>0</v>
          </cell>
          <cell r="K40">
            <v>0</v>
          </cell>
          <cell r="P40">
            <v>0</v>
          </cell>
          <cell r="Q40">
            <v>0</v>
          </cell>
          <cell r="Z40">
            <v>0</v>
          </cell>
          <cell r="AC40">
            <v>0</v>
          </cell>
          <cell r="AF40">
            <v>0</v>
          </cell>
          <cell r="AL40">
            <v>0</v>
          </cell>
          <cell r="AM40">
            <v>0</v>
          </cell>
        </row>
        <row r="41">
          <cell r="H41">
            <v>0</v>
          </cell>
          <cell r="K41">
            <v>0</v>
          </cell>
          <cell r="P41">
            <v>0</v>
          </cell>
          <cell r="Q41">
            <v>0</v>
          </cell>
          <cell r="Z41">
            <v>0</v>
          </cell>
          <cell r="AC41">
            <v>0</v>
          </cell>
          <cell r="AF41">
            <v>0</v>
          </cell>
          <cell r="AL41">
            <v>0</v>
          </cell>
          <cell r="AM41">
            <v>0</v>
          </cell>
        </row>
        <row r="43">
          <cell r="H43">
            <v>6246000</v>
          </cell>
          <cell r="K43">
            <v>0</v>
          </cell>
          <cell r="P43">
            <v>0</v>
          </cell>
          <cell r="Q43">
            <v>0</v>
          </cell>
        </row>
        <row r="44">
          <cell r="H44">
            <v>0</v>
          </cell>
          <cell r="K44">
            <v>0</v>
          </cell>
          <cell r="P44">
            <v>0</v>
          </cell>
          <cell r="Q44">
            <v>0</v>
          </cell>
        </row>
        <row r="45">
          <cell r="Z45">
            <v>1231700</v>
          </cell>
          <cell r="AC45">
            <v>1231700</v>
          </cell>
          <cell r="AF45">
            <v>1231700</v>
          </cell>
          <cell r="AL45">
            <v>0</v>
          </cell>
          <cell r="AM45">
            <v>0</v>
          </cell>
        </row>
        <row r="46">
          <cell r="H46">
            <v>0</v>
          </cell>
          <cell r="K46">
            <v>0</v>
          </cell>
          <cell r="P46">
            <v>0</v>
          </cell>
          <cell r="Q46">
            <v>0</v>
          </cell>
          <cell r="Z46">
            <v>1739000</v>
          </cell>
          <cell r="AC46">
            <v>1739000</v>
          </cell>
          <cell r="AF46">
            <v>1739000</v>
          </cell>
        </row>
        <row r="47">
          <cell r="H47">
            <v>0</v>
          </cell>
          <cell r="K47">
            <v>0</v>
          </cell>
          <cell r="P47">
            <v>0</v>
          </cell>
          <cell r="Q47">
            <v>0</v>
          </cell>
          <cell r="Z47">
            <v>0</v>
          </cell>
          <cell r="AC47">
            <v>0</v>
          </cell>
          <cell r="AF47">
            <v>0</v>
          </cell>
          <cell r="AL47">
            <v>0</v>
          </cell>
          <cell r="AM47">
            <v>0</v>
          </cell>
        </row>
        <row r="48">
          <cell r="Z48">
            <v>290100</v>
          </cell>
          <cell r="AC48">
            <v>290100</v>
          </cell>
          <cell r="AF48">
            <v>290100</v>
          </cell>
          <cell r="AL48">
            <v>0</v>
          </cell>
          <cell r="AM48">
            <v>0</v>
          </cell>
        </row>
        <row r="49">
          <cell r="H49">
            <v>0</v>
          </cell>
          <cell r="K49">
            <v>0</v>
          </cell>
          <cell r="P49">
            <v>0</v>
          </cell>
          <cell r="Q49">
            <v>0</v>
          </cell>
        </row>
        <row r="50">
          <cell r="H50">
            <v>0</v>
          </cell>
          <cell r="K50">
            <v>0</v>
          </cell>
          <cell r="P50">
            <v>0</v>
          </cell>
          <cell r="Q50">
            <v>0</v>
          </cell>
          <cell r="Z50">
            <v>0</v>
          </cell>
          <cell r="AC50">
            <v>0</v>
          </cell>
          <cell r="AF50">
            <v>0</v>
          </cell>
          <cell r="AL50">
            <v>0</v>
          </cell>
          <cell r="AM50">
            <v>0</v>
          </cell>
        </row>
        <row r="51">
          <cell r="Z51">
            <v>0</v>
          </cell>
          <cell r="AC51">
            <v>0</v>
          </cell>
          <cell r="AF51">
            <v>0</v>
          </cell>
          <cell r="AL51">
            <v>0</v>
          </cell>
          <cell r="AM51">
            <v>0</v>
          </cell>
        </row>
        <row r="52">
          <cell r="H52">
            <v>0</v>
          </cell>
          <cell r="K52">
            <v>0</v>
          </cell>
          <cell r="P52">
            <v>0</v>
          </cell>
          <cell r="Q52">
            <v>0</v>
          </cell>
          <cell r="Z52">
            <v>0</v>
          </cell>
          <cell r="AC52">
            <v>0</v>
          </cell>
          <cell r="AF52">
            <v>0</v>
          </cell>
          <cell r="AL52">
            <v>0</v>
          </cell>
          <cell r="AM52">
            <v>0</v>
          </cell>
        </row>
        <row r="53">
          <cell r="H53">
            <v>0</v>
          </cell>
          <cell r="K53">
            <v>0</v>
          </cell>
          <cell r="P53">
            <v>0</v>
          </cell>
          <cell r="Q53">
            <v>0</v>
          </cell>
          <cell r="Z53">
            <v>0</v>
          </cell>
          <cell r="AC53">
            <v>0</v>
          </cell>
          <cell r="AF53">
            <v>0</v>
          </cell>
          <cell r="AL53">
            <v>0</v>
          </cell>
          <cell r="AM53">
            <v>0</v>
          </cell>
        </row>
        <row r="54">
          <cell r="Z54">
            <v>610244</v>
          </cell>
          <cell r="AC54">
            <v>610244</v>
          </cell>
          <cell r="AF54">
            <v>1861666</v>
          </cell>
          <cell r="AL54">
            <v>0</v>
          </cell>
          <cell r="AM54">
            <v>0</v>
          </cell>
        </row>
        <row r="55">
          <cell r="H55">
            <v>0</v>
          </cell>
          <cell r="K55">
            <v>0</v>
          </cell>
          <cell r="P55">
            <v>0</v>
          </cell>
          <cell r="Q55">
            <v>0</v>
          </cell>
          <cell r="Z55">
            <v>0</v>
          </cell>
          <cell r="AC55">
            <v>0</v>
          </cell>
          <cell r="AF55">
            <v>0</v>
          </cell>
          <cell r="AL55">
            <v>0</v>
          </cell>
          <cell r="AM55">
            <v>0</v>
          </cell>
        </row>
        <row r="56">
          <cell r="H56">
            <v>0</v>
          </cell>
          <cell r="K56">
            <v>0</v>
          </cell>
          <cell r="P56">
            <v>0</v>
          </cell>
          <cell r="Q56">
            <v>0</v>
          </cell>
        </row>
        <row r="58">
          <cell r="H58">
            <v>0</v>
          </cell>
          <cell r="K58">
            <v>0</v>
          </cell>
          <cell r="P58">
            <v>0</v>
          </cell>
          <cell r="Q58">
            <v>0</v>
          </cell>
        </row>
        <row r="59">
          <cell r="H59">
            <v>0</v>
          </cell>
          <cell r="K59">
            <v>0</v>
          </cell>
          <cell r="P59">
            <v>0</v>
          </cell>
          <cell r="Q59">
            <v>0</v>
          </cell>
          <cell r="Z59">
            <v>305122</v>
          </cell>
          <cell r="AC59">
            <v>305122</v>
          </cell>
          <cell r="AF59">
            <v>930833</v>
          </cell>
          <cell r="AL59">
            <v>0</v>
          </cell>
          <cell r="AM59">
            <v>0</v>
          </cell>
        </row>
        <row r="60">
          <cell r="Z60">
            <v>457683</v>
          </cell>
          <cell r="AC60">
            <v>457683</v>
          </cell>
          <cell r="AF60">
            <v>1396249</v>
          </cell>
        </row>
        <row r="61">
          <cell r="H61">
            <v>298130</v>
          </cell>
          <cell r="K61">
            <v>0</v>
          </cell>
          <cell r="P61">
            <v>0</v>
          </cell>
          <cell r="Q61">
            <v>0</v>
          </cell>
          <cell r="Z61">
            <v>0</v>
          </cell>
          <cell r="AC61">
            <v>0</v>
          </cell>
          <cell r="AF61">
            <v>0</v>
          </cell>
          <cell r="AL61">
            <v>0</v>
          </cell>
          <cell r="AM61">
            <v>0</v>
          </cell>
        </row>
        <row r="62">
          <cell r="H62">
            <v>0</v>
          </cell>
          <cell r="K62">
            <v>0</v>
          </cell>
          <cell r="P62">
            <v>0</v>
          </cell>
          <cell r="Q62">
            <v>0</v>
          </cell>
        </row>
        <row r="64">
          <cell r="H64">
            <v>394295</v>
          </cell>
          <cell r="K64">
            <v>61790</v>
          </cell>
          <cell r="P64">
            <v>0</v>
          </cell>
          <cell r="Q64">
            <v>0</v>
          </cell>
        </row>
        <row r="65">
          <cell r="H65">
            <v>44400</v>
          </cell>
          <cell r="K65">
            <v>44400</v>
          </cell>
          <cell r="P65">
            <v>0</v>
          </cell>
          <cell r="Q65">
            <v>0</v>
          </cell>
        </row>
        <row r="66">
          <cell r="Z66">
            <v>30318208</v>
          </cell>
          <cell r="AC66">
            <v>30318208</v>
          </cell>
          <cell r="AF66">
            <v>30318208</v>
          </cell>
        </row>
        <row r="67">
          <cell r="H67">
            <v>0</v>
          </cell>
          <cell r="K67">
            <v>0</v>
          </cell>
          <cell r="P67">
            <v>0</v>
          </cell>
          <cell r="Q67">
            <v>0</v>
          </cell>
          <cell r="Z67">
            <v>7923567</v>
          </cell>
          <cell r="AC67">
            <v>7923567</v>
          </cell>
          <cell r="AF67">
            <v>7923567</v>
          </cell>
          <cell r="AL67">
            <v>0</v>
          </cell>
          <cell r="AM67">
            <v>0</v>
          </cell>
        </row>
        <row r="68">
          <cell r="H68">
            <v>0</v>
          </cell>
          <cell r="K68">
            <v>0</v>
          </cell>
          <cell r="P68">
            <v>0</v>
          </cell>
          <cell r="Q68">
            <v>0</v>
          </cell>
        </row>
        <row r="70">
          <cell r="H70">
            <v>2081995</v>
          </cell>
          <cell r="K70">
            <v>6304387</v>
          </cell>
          <cell r="P70">
            <v>0</v>
          </cell>
          <cell r="Q70">
            <v>0</v>
          </cell>
          <cell r="Z70">
            <v>0</v>
          </cell>
          <cell r="AC70">
            <v>0</v>
          </cell>
          <cell r="AF70">
            <v>0</v>
          </cell>
          <cell r="AL70">
            <v>0</v>
          </cell>
          <cell r="AM70">
            <v>0</v>
          </cell>
        </row>
        <row r="71">
          <cell r="H71">
            <v>0</v>
          </cell>
          <cell r="K71">
            <v>0</v>
          </cell>
          <cell r="P71">
            <v>0</v>
          </cell>
          <cell r="Q71">
            <v>0</v>
          </cell>
          <cell r="Z71">
            <v>0</v>
          </cell>
          <cell r="AC71">
            <v>0</v>
          </cell>
          <cell r="AF71">
            <v>0</v>
          </cell>
          <cell r="AL71">
            <v>0</v>
          </cell>
          <cell r="AM71">
            <v>0</v>
          </cell>
        </row>
        <row r="72">
          <cell r="Z72">
            <v>950288</v>
          </cell>
          <cell r="AC72">
            <v>950288</v>
          </cell>
          <cell r="AF72">
            <v>950288</v>
          </cell>
          <cell r="AL72">
            <v>0</v>
          </cell>
          <cell r="AM72">
            <v>0</v>
          </cell>
        </row>
        <row r="73">
          <cell r="H73">
            <v>1189931</v>
          </cell>
          <cell r="K73">
            <v>0</v>
          </cell>
          <cell r="P73">
            <v>0</v>
          </cell>
          <cell r="Q73">
            <v>0</v>
          </cell>
          <cell r="Z73">
            <v>0</v>
          </cell>
          <cell r="AC73">
            <v>0</v>
          </cell>
          <cell r="AF73">
            <v>0</v>
          </cell>
          <cell r="AL73">
            <v>0</v>
          </cell>
          <cell r="AM73">
            <v>0</v>
          </cell>
        </row>
        <row r="74">
          <cell r="H74">
            <v>0</v>
          </cell>
          <cell r="K74">
            <v>0</v>
          </cell>
          <cell r="P74">
            <v>0</v>
          </cell>
          <cell r="Q74">
            <v>0</v>
          </cell>
          <cell r="Z74">
            <v>0</v>
          </cell>
          <cell r="AC74">
            <v>0</v>
          </cell>
          <cell r="AF74">
            <v>0</v>
          </cell>
          <cell r="AL74">
            <v>0</v>
          </cell>
          <cell r="AM74">
            <v>0</v>
          </cell>
        </row>
        <row r="75">
          <cell r="Z75">
            <v>0</v>
          </cell>
          <cell r="AC75">
            <v>0</v>
          </cell>
          <cell r="AF75">
            <v>0</v>
          </cell>
          <cell r="AL75">
            <v>0</v>
          </cell>
          <cell r="AM75">
            <v>0</v>
          </cell>
        </row>
        <row r="76">
          <cell r="H76">
            <v>117300</v>
          </cell>
          <cell r="K76">
            <v>117300</v>
          </cell>
          <cell r="P76">
            <v>0</v>
          </cell>
          <cell r="Q76">
            <v>0</v>
          </cell>
          <cell r="Z76">
            <v>0</v>
          </cell>
          <cell r="AC76">
            <v>0</v>
          </cell>
          <cell r="AF76">
            <v>0</v>
          </cell>
          <cell r="AL76">
            <v>0</v>
          </cell>
          <cell r="AM76">
            <v>0</v>
          </cell>
        </row>
        <row r="77">
          <cell r="H77">
            <v>0</v>
          </cell>
          <cell r="K77">
            <v>0</v>
          </cell>
          <cell r="P77">
            <v>0</v>
          </cell>
          <cell r="Q77">
            <v>0</v>
          </cell>
          <cell r="Z77">
            <v>0</v>
          </cell>
          <cell r="AC77">
            <v>0</v>
          </cell>
          <cell r="AF77">
            <v>0</v>
          </cell>
          <cell r="AL77">
            <v>0</v>
          </cell>
          <cell r="AM77">
            <v>0</v>
          </cell>
        </row>
        <row r="78">
          <cell r="Z78">
            <v>0</v>
          </cell>
          <cell r="AC78">
            <v>0</v>
          </cell>
          <cell r="AF78">
            <v>0</v>
          </cell>
          <cell r="AL78">
            <v>0</v>
          </cell>
          <cell r="AM78">
            <v>0</v>
          </cell>
        </row>
        <row r="79">
          <cell r="H79">
            <v>1149048</v>
          </cell>
          <cell r="K79">
            <v>1149048</v>
          </cell>
          <cell r="P79">
            <v>0</v>
          </cell>
          <cell r="Q79">
            <v>0</v>
          </cell>
          <cell r="Z79">
            <v>0</v>
          </cell>
          <cell r="AC79">
            <v>0</v>
          </cell>
          <cell r="AF79">
            <v>0</v>
          </cell>
          <cell r="AL79">
            <v>0</v>
          </cell>
          <cell r="AM79">
            <v>0</v>
          </cell>
        </row>
        <row r="80">
          <cell r="H80">
            <v>0</v>
          </cell>
          <cell r="K80">
            <v>0</v>
          </cell>
          <cell r="P80">
            <v>0</v>
          </cell>
          <cell r="Q80">
            <v>0</v>
          </cell>
          <cell r="Z80">
            <v>0</v>
          </cell>
          <cell r="AC80">
            <v>0</v>
          </cell>
          <cell r="AF80">
            <v>0</v>
          </cell>
          <cell r="AL80">
            <v>0</v>
          </cell>
          <cell r="AM80">
            <v>0</v>
          </cell>
        </row>
        <row r="81">
          <cell r="Z81">
            <v>0</v>
          </cell>
          <cell r="AC81">
            <v>0</v>
          </cell>
          <cell r="AF81">
            <v>0</v>
          </cell>
          <cell r="AL81">
            <v>0</v>
          </cell>
          <cell r="AM81">
            <v>0</v>
          </cell>
        </row>
        <row r="82">
          <cell r="H82">
            <v>0</v>
          </cell>
          <cell r="K82">
            <v>0</v>
          </cell>
          <cell r="P82">
            <v>0</v>
          </cell>
          <cell r="Q82">
            <v>0</v>
          </cell>
        </row>
        <row r="83">
          <cell r="H83">
            <v>0</v>
          </cell>
          <cell r="K83">
            <v>0</v>
          </cell>
          <cell r="P83">
            <v>0</v>
          </cell>
          <cell r="Q83">
            <v>0</v>
          </cell>
        </row>
        <row r="84">
          <cell r="Z84">
            <v>0</v>
          </cell>
          <cell r="AC84">
            <v>1250000</v>
          </cell>
          <cell r="AF84">
            <v>1800000</v>
          </cell>
          <cell r="AL84">
            <v>0</v>
          </cell>
          <cell r="AM84">
            <v>0</v>
          </cell>
        </row>
        <row r="85">
          <cell r="Z85">
            <v>0</v>
          </cell>
          <cell r="AC85">
            <v>0</v>
          </cell>
          <cell r="AF85">
            <v>0</v>
          </cell>
          <cell r="AL85">
            <v>0</v>
          </cell>
          <cell r="AM85">
            <v>0</v>
          </cell>
        </row>
        <row r="86">
          <cell r="H86">
            <v>0</v>
          </cell>
          <cell r="K86">
            <v>0</v>
          </cell>
          <cell r="P86">
            <v>0</v>
          </cell>
          <cell r="Q86">
            <v>0</v>
          </cell>
        </row>
        <row r="87">
          <cell r="H87">
            <v>1114400</v>
          </cell>
          <cell r="K87">
            <v>1114400</v>
          </cell>
          <cell r="Z87">
            <v>0</v>
          </cell>
          <cell r="AC87">
            <v>0</v>
          </cell>
          <cell r="AF87">
            <v>0</v>
          </cell>
          <cell r="AL87">
            <v>0</v>
          </cell>
          <cell r="AM87">
            <v>0</v>
          </cell>
        </row>
        <row r="88">
          <cell r="H88">
            <v>0</v>
          </cell>
          <cell r="K88">
            <v>0</v>
          </cell>
          <cell r="P88">
            <v>0</v>
          </cell>
          <cell r="Q88">
            <v>0</v>
          </cell>
          <cell r="Z88">
            <v>0</v>
          </cell>
          <cell r="AC88">
            <v>0</v>
          </cell>
          <cell r="AF88">
            <v>0</v>
          </cell>
          <cell r="AL88">
            <v>0</v>
          </cell>
          <cell r="AM88">
            <v>0</v>
          </cell>
        </row>
        <row r="89">
          <cell r="H89">
            <v>0</v>
          </cell>
          <cell r="K89">
            <v>0</v>
          </cell>
          <cell r="P89">
            <v>0</v>
          </cell>
          <cell r="Q89">
            <v>0</v>
          </cell>
        </row>
        <row r="90">
          <cell r="H90">
            <v>0</v>
          </cell>
          <cell r="K90">
            <v>0</v>
          </cell>
          <cell r="P90">
            <v>0</v>
          </cell>
          <cell r="Q90">
            <v>0</v>
          </cell>
        </row>
        <row r="91">
          <cell r="H91">
            <v>0</v>
          </cell>
          <cell r="K91">
            <v>0</v>
          </cell>
          <cell r="P91">
            <v>0</v>
          </cell>
          <cell r="Q91">
            <v>0</v>
          </cell>
        </row>
        <row r="92">
          <cell r="H92">
            <v>0</v>
          </cell>
          <cell r="K92">
            <v>0</v>
          </cell>
          <cell r="P92">
            <v>0</v>
          </cell>
          <cell r="Q92">
            <v>0</v>
          </cell>
          <cell r="Z92">
            <v>3082900</v>
          </cell>
          <cell r="AC92">
            <v>3082900</v>
          </cell>
          <cell r="AF92">
            <v>3082900</v>
          </cell>
          <cell r="AL92">
            <v>0</v>
          </cell>
          <cell r="AM92">
            <v>0</v>
          </cell>
        </row>
        <row r="93">
          <cell r="K93">
            <v>2560790</v>
          </cell>
          <cell r="Z93">
            <v>4352256</v>
          </cell>
          <cell r="AC93">
            <v>4352256</v>
          </cell>
          <cell r="AF93">
            <v>4352256</v>
          </cell>
          <cell r="AL93">
            <v>0</v>
          </cell>
          <cell r="AM93">
            <v>0</v>
          </cell>
        </row>
        <row r="94">
          <cell r="H94">
            <v>1020050</v>
          </cell>
          <cell r="K94">
            <v>1020050</v>
          </cell>
          <cell r="P94">
            <v>0</v>
          </cell>
          <cell r="Q94">
            <v>0</v>
          </cell>
        </row>
        <row r="95">
          <cell r="H95">
            <v>1010194</v>
          </cell>
          <cell r="K95">
            <v>1010194</v>
          </cell>
          <cell r="P95">
            <v>0</v>
          </cell>
          <cell r="Q95">
            <v>0</v>
          </cell>
          <cell r="Z95">
            <v>883600</v>
          </cell>
          <cell r="AC95">
            <v>883600</v>
          </cell>
          <cell r="AF95">
            <v>883600</v>
          </cell>
          <cell r="AL95">
            <v>0</v>
          </cell>
          <cell r="AM95">
            <v>0</v>
          </cell>
        </row>
        <row r="96">
          <cell r="H96">
            <v>530546</v>
          </cell>
          <cell r="K96">
            <v>530546</v>
          </cell>
          <cell r="P96">
            <v>0</v>
          </cell>
          <cell r="Q96">
            <v>0</v>
          </cell>
        </row>
        <row r="97">
          <cell r="H97">
            <v>0</v>
          </cell>
          <cell r="K97">
            <v>0</v>
          </cell>
          <cell r="P97">
            <v>0</v>
          </cell>
          <cell r="Q97">
            <v>0</v>
          </cell>
          <cell r="Z97">
            <v>0</v>
          </cell>
          <cell r="AC97">
            <v>0</v>
          </cell>
          <cell r="AF97">
            <v>0</v>
          </cell>
          <cell r="AL97">
            <v>0</v>
          </cell>
          <cell r="AM97">
            <v>0</v>
          </cell>
        </row>
        <row r="98">
          <cell r="Z98">
            <v>0</v>
          </cell>
          <cell r="AC98">
            <v>0</v>
          </cell>
          <cell r="AF98">
            <v>0</v>
          </cell>
          <cell r="AL98">
            <v>0</v>
          </cell>
          <cell r="AM98">
            <v>0</v>
          </cell>
        </row>
        <row r="99">
          <cell r="Z99">
            <v>0</v>
          </cell>
          <cell r="AC99">
            <v>0</v>
          </cell>
          <cell r="AF99">
            <v>0</v>
          </cell>
          <cell r="AL99">
            <v>0</v>
          </cell>
          <cell r="AM99">
            <v>0</v>
          </cell>
        </row>
        <row r="100">
          <cell r="H100">
            <v>0</v>
          </cell>
          <cell r="K100">
            <v>0</v>
          </cell>
          <cell r="P100">
            <v>0</v>
          </cell>
          <cell r="Q100">
            <v>0</v>
          </cell>
          <cell r="Z100">
            <v>0</v>
          </cell>
          <cell r="AC100">
            <v>0</v>
          </cell>
          <cell r="AF100">
            <v>0</v>
          </cell>
          <cell r="AL100">
            <v>0</v>
          </cell>
          <cell r="AM100">
            <v>0</v>
          </cell>
        </row>
        <row r="101">
          <cell r="H101">
            <v>0</v>
          </cell>
          <cell r="K101">
            <v>0</v>
          </cell>
          <cell r="P101">
            <v>0</v>
          </cell>
          <cell r="Q101">
            <v>0</v>
          </cell>
          <cell r="Z101">
            <v>1495253</v>
          </cell>
          <cell r="AC101">
            <v>1495253</v>
          </cell>
          <cell r="AF101">
            <v>4830793</v>
          </cell>
          <cell r="AL101">
            <v>0</v>
          </cell>
          <cell r="AM101">
            <v>0</v>
          </cell>
        </row>
        <row r="102">
          <cell r="Z102">
            <v>0</v>
          </cell>
          <cell r="AC102">
            <v>0</v>
          </cell>
          <cell r="AF102">
            <v>0</v>
          </cell>
          <cell r="AL102">
            <v>0</v>
          </cell>
          <cell r="AM102">
            <v>0</v>
          </cell>
        </row>
        <row r="103">
          <cell r="H103">
            <v>0</v>
          </cell>
          <cell r="K103">
            <v>0</v>
          </cell>
          <cell r="P103">
            <v>0</v>
          </cell>
          <cell r="Q103">
            <v>0</v>
          </cell>
        </row>
        <row r="104">
          <cell r="H104">
            <v>0</v>
          </cell>
          <cell r="K104">
            <v>0</v>
          </cell>
          <cell r="P104">
            <v>0</v>
          </cell>
          <cell r="Q104">
            <v>0</v>
          </cell>
        </row>
        <row r="105">
          <cell r="H105">
            <v>0</v>
          </cell>
          <cell r="K105">
            <v>0</v>
          </cell>
          <cell r="P105">
            <v>0</v>
          </cell>
          <cell r="Q105">
            <v>0</v>
          </cell>
        </row>
        <row r="106">
          <cell r="H106">
            <v>0</v>
          </cell>
          <cell r="K106">
            <v>0</v>
          </cell>
          <cell r="P106">
            <v>0</v>
          </cell>
          <cell r="Q106">
            <v>0</v>
          </cell>
          <cell r="Z106">
            <v>747626</v>
          </cell>
          <cell r="AC106">
            <v>747626</v>
          </cell>
          <cell r="AF106">
            <v>2415396</v>
          </cell>
          <cell r="AL106">
            <v>0</v>
          </cell>
          <cell r="AM106">
            <v>0</v>
          </cell>
        </row>
        <row r="107">
          <cell r="Z107">
            <v>1121440</v>
          </cell>
          <cell r="AC107">
            <v>1121440</v>
          </cell>
          <cell r="AF107">
            <v>3623095</v>
          </cell>
          <cell r="AL107">
            <v>0</v>
          </cell>
          <cell r="AM107">
            <v>0</v>
          </cell>
        </row>
        <row r="109">
          <cell r="H109">
            <v>0</v>
          </cell>
          <cell r="K109">
            <v>0</v>
          </cell>
          <cell r="P109">
            <v>0</v>
          </cell>
          <cell r="Q109">
            <v>0</v>
          </cell>
        </row>
        <row r="110">
          <cell r="H110">
            <v>0</v>
          </cell>
          <cell r="K110">
            <v>0</v>
          </cell>
          <cell r="P110">
            <v>0</v>
          </cell>
          <cell r="Q110">
            <v>0</v>
          </cell>
        </row>
        <row r="111">
          <cell r="H111">
            <v>0</v>
          </cell>
          <cell r="K111">
            <v>0</v>
          </cell>
          <cell r="P111">
            <v>0</v>
          </cell>
          <cell r="Q111">
            <v>0</v>
          </cell>
        </row>
        <row r="112">
          <cell r="H112">
            <v>0</v>
          </cell>
          <cell r="K112">
            <v>0</v>
          </cell>
          <cell r="P112">
            <v>0</v>
          </cell>
          <cell r="Q112">
            <v>0</v>
          </cell>
        </row>
        <row r="113">
          <cell r="H113">
            <v>27</v>
          </cell>
          <cell r="K113">
            <v>27</v>
          </cell>
          <cell r="P113">
            <v>0</v>
          </cell>
          <cell r="Q113">
            <v>0</v>
          </cell>
        </row>
        <row r="115">
          <cell r="H115">
            <v>0</v>
          </cell>
          <cell r="K115">
            <v>0</v>
          </cell>
          <cell r="P115">
            <v>0</v>
          </cell>
          <cell r="Q115">
            <v>0</v>
          </cell>
          <cell r="Z115">
            <v>0</v>
          </cell>
          <cell r="AC115">
            <v>0</v>
          </cell>
          <cell r="AF115">
            <v>0</v>
          </cell>
          <cell r="AL115">
            <v>0</v>
          </cell>
          <cell r="AM115">
            <v>0</v>
          </cell>
        </row>
        <row r="116">
          <cell r="H116">
            <v>1347590</v>
          </cell>
          <cell r="K116">
            <v>0</v>
          </cell>
          <cell r="P116">
            <v>0</v>
          </cell>
          <cell r="Q116">
            <v>0</v>
          </cell>
          <cell r="Z116">
            <v>3404023</v>
          </cell>
          <cell r="AC116">
            <v>2995523</v>
          </cell>
          <cell r="AF116">
            <v>6566132</v>
          </cell>
        </row>
        <row r="117">
          <cell r="H117">
            <v>0</v>
          </cell>
          <cell r="K117">
            <v>0</v>
          </cell>
          <cell r="P117">
            <v>0</v>
          </cell>
          <cell r="Q117">
            <v>0</v>
          </cell>
          <cell r="Z117">
            <v>0</v>
          </cell>
          <cell r="AC117">
            <v>0</v>
          </cell>
          <cell r="AF117">
            <v>116400</v>
          </cell>
          <cell r="AL117">
            <v>0</v>
          </cell>
          <cell r="AM117">
            <v>0</v>
          </cell>
        </row>
        <row r="119">
          <cell r="Z119">
            <v>0</v>
          </cell>
          <cell r="AC119">
            <v>0</v>
          </cell>
          <cell r="AF119">
            <v>0</v>
          </cell>
          <cell r="AL119">
            <v>0</v>
          </cell>
          <cell r="AM119">
            <v>0</v>
          </cell>
        </row>
        <row r="120">
          <cell r="Z120">
            <v>0</v>
          </cell>
          <cell r="AC120">
            <v>0</v>
          </cell>
          <cell r="AF120">
            <v>0</v>
          </cell>
          <cell r="AL120">
            <v>0</v>
          </cell>
          <cell r="AM120">
            <v>0</v>
          </cell>
        </row>
        <row r="121">
          <cell r="Z121">
            <v>0</v>
          </cell>
          <cell r="AC121">
            <v>0</v>
          </cell>
          <cell r="AF121">
            <v>0</v>
          </cell>
          <cell r="AL121">
            <v>0</v>
          </cell>
          <cell r="AM121">
            <v>0</v>
          </cell>
        </row>
        <row r="124">
          <cell r="Z124">
            <v>10486436</v>
          </cell>
          <cell r="AC124">
            <v>10486436</v>
          </cell>
          <cell r="AF124">
            <v>10486436</v>
          </cell>
          <cell r="AL124">
            <v>0</v>
          </cell>
          <cell r="AM124">
            <v>0</v>
          </cell>
        </row>
        <row r="125">
          <cell r="Z125">
            <v>0</v>
          </cell>
          <cell r="AC125">
            <v>0</v>
          </cell>
          <cell r="AF125">
            <v>0</v>
          </cell>
          <cell r="AL125">
            <v>0</v>
          </cell>
          <cell r="AM125">
            <v>0</v>
          </cell>
        </row>
        <row r="126">
          <cell r="Z126">
            <v>3093168</v>
          </cell>
          <cell r="AC126">
            <v>3093168</v>
          </cell>
          <cell r="AF126">
            <v>3093168</v>
          </cell>
          <cell r="AL126">
            <v>0</v>
          </cell>
          <cell r="AM126">
            <v>0</v>
          </cell>
        </row>
        <row r="127">
          <cell r="Z127">
            <v>60000</v>
          </cell>
          <cell r="AC127">
            <v>60000</v>
          </cell>
          <cell r="AF127">
            <v>60000</v>
          </cell>
        </row>
        <row r="128">
          <cell r="Z128">
            <v>233242</v>
          </cell>
          <cell r="AC128">
            <v>205632</v>
          </cell>
          <cell r="AF128">
            <v>186416</v>
          </cell>
          <cell r="AL128">
            <v>0</v>
          </cell>
          <cell r="AM128">
            <v>0</v>
          </cell>
        </row>
        <row r="129">
          <cell r="Z129">
            <v>0</v>
          </cell>
          <cell r="AC129">
            <v>0</v>
          </cell>
          <cell r="AF129">
            <v>220320</v>
          </cell>
          <cell r="AL129">
            <v>0</v>
          </cell>
          <cell r="AM129">
            <v>0</v>
          </cell>
        </row>
        <row r="130">
          <cell r="Z130">
            <v>0</v>
          </cell>
          <cell r="AC130">
            <v>0</v>
          </cell>
          <cell r="AF130">
            <v>0</v>
          </cell>
          <cell r="AL130">
            <v>0</v>
          </cell>
          <cell r="AM130">
            <v>0</v>
          </cell>
        </row>
        <row r="131">
          <cell r="Z131">
            <v>130000</v>
          </cell>
          <cell r="AC131">
            <v>130000</v>
          </cell>
          <cell r="AF131">
            <v>130000</v>
          </cell>
          <cell r="AL131">
            <v>0</v>
          </cell>
          <cell r="AM131">
            <v>0</v>
          </cell>
        </row>
        <row r="132">
          <cell r="Z132">
            <v>942000</v>
          </cell>
          <cell r="AC132">
            <v>942000</v>
          </cell>
          <cell r="AF132">
            <v>942000</v>
          </cell>
          <cell r="AL132">
            <v>0</v>
          </cell>
          <cell r="AM132">
            <v>0</v>
          </cell>
        </row>
        <row r="133">
          <cell r="Z133">
            <v>440800</v>
          </cell>
          <cell r="AC133">
            <v>1453480</v>
          </cell>
          <cell r="AF133">
            <v>1453720</v>
          </cell>
          <cell r="AL133">
            <v>0</v>
          </cell>
          <cell r="AM133">
            <v>0</v>
          </cell>
        </row>
        <row r="134">
          <cell r="Z134">
            <v>0</v>
          </cell>
          <cell r="AC134">
            <v>0</v>
          </cell>
          <cell r="AF134">
            <v>0</v>
          </cell>
          <cell r="AL134">
            <v>0</v>
          </cell>
          <cell r="AM134">
            <v>0</v>
          </cell>
        </row>
        <row r="135">
          <cell r="Z135">
            <v>0</v>
          </cell>
          <cell r="AC135">
            <v>0</v>
          </cell>
          <cell r="AF135">
            <v>0</v>
          </cell>
          <cell r="AL135">
            <v>0</v>
          </cell>
          <cell r="AM135">
            <v>0</v>
          </cell>
        </row>
        <row r="136">
          <cell r="Z136">
            <v>0</v>
          </cell>
          <cell r="AC136">
            <v>0</v>
          </cell>
          <cell r="AF136">
            <v>0</v>
          </cell>
          <cell r="AL136">
            <v>0</v>
          </cell>
          <cell r="AM136">
            <v>0</v>
          </cell>
        </row>
        <row r="137">
          <cell r="Z137">
            <v>0</v>
          </cell>
          <cell r="AC137">
            <v>0</v>
          </cell>
          <cell r="AF137">
            <v>0</v>
          </cell>
          <cell r="AL137">
            <v>0</v>
          </cell>
          <cell r="AM137">
            <v>0</v>
          </cell>
        </row>
        <row r="138">
          <cell r="Z138">
            <v>0</v>
          </cell>
          <cell r="AC138">
            <v>0</v>
          </cell>
          <cell r="AF138">
            <v>0</v>
          </cell>
          <cell r="AL138">
            <v>0</v>
          </cell>
          <cell r="AM138">
            <v>0</v>
          </cell>
        </row>
        <row r="139">
          <cell r="Z139">
            <v>0</v>
          </cell>
          <cell r="AC139">
            <v>0</v>
          </cell>
          <cell r="AF139">
            <v>0</v>
          </cell>
          <cell r="AL139">
            <v>0</v>
          </cell>
          <cell r="AM139">
            <v>0</v>
          </cell>
        </row>
        <row r="142">
          <cell r="Z142">
            <v>143243</v>
          </cell>
          <cell r="AC142">
            <v>143243</v>
          </cell>
          <cell r="AF142">
            <v>143243</v>
          </cell>
          <cell r="AL142">
            <v>0</v>
          </cell>
          <cell r="AM142">
            <v>0</v>
          </cell>
        </row>
        <row r="143">
          <cell r="Z143">
            <v>0</v>
          </cell>
          <cell r="AC143">
            <v>0</v>
          </cell>
          <cell r="AF143">
            <v>0</v>
          </cell>
          <cell r="AL143">
            <v>0</v>
          </cell>
          <cell r="AM143">
            <v>0</v>
          </cell>
        </row>
        <row r="148">
          <cell r="Z148">
            <v>5810240</v>
          </cell>
          <cell r="AC148">
            <v>7883370</v>
          </cell>
          <cell r="AF148">
            <v>9082969</v>
          </cell>
          <cell r="AL148">
            <v>0</v>
          </cell>
          <cell r="AM148">
            <v>0</v>
          </cell>
        </row>
        <row r="150">
          <cell r="Z150">
            <v>0</v>
          </cell>
          <cell r="AC150">
            <v>0</v>
          </cell>
          <cell r="AF150">
            <v>0</v>
          </cell>
          <cell r="AL150">
            <v>0</v>
          </cell>
          <cell r="AM150">
            <v>0</v>
          </cell>
        </row>
        <row r="151">
          <cell r="Z151">
            <v>4255242</v>
          </cell>
          <cell r="AC151">
            <v>4104442</v>
          </cell>
          <cell r="AF151">
            <v>2240887</v>
          </cell>
        </row>
        <row r="152">
          <cell r="Z152">
            <v>0</v>
          </cell>
          <cell r="AC152">
            <v>0</v>
          </cell>
          <cell r="AF152">
            <v>0</v>
          </cell>
          <cell r="AL152">
            <v>0</v>
          </cell>
          <cell r="AM152">
            <v>0</v>
          </cell>
        </row>
        <row r="153">
          <cell r="Z153">
            <v>0</v>
          </cell>
          <cell r="AC153">
            <v>0</v>
          </cell>
          <cell r="AF153">
            <v>0</v>
          </cell>
          <cell r="AL153">
            <v>0</v>
          </cell>
          <cell r="AM153">
            <v>0</v>
          </cell>
        </row>
        <row r="156">
          <cell r="Z156">
            <v>0</v>
          </cell>
          <cell r="AC156">
            <v>1972784</v>
          </cell>
          <cell r="AF156">
            <v>1679312</v>
          </cell>
          <cell r="AL156">
            <v>0</v>
          </cell>
          <cell r="AM156">
            <v>0</v>
          </cell>
        </row>
        <row r="157">
          <cell r="AL157">
            <v>0</v>
          </cell>
          <cell r="AM157">
            <v>0</v>
          </cell>
        </row>
        <row r="158">
          <cell r="Z158">
            <v>0</v>
          </cell>
          <cell r="AC158">
            <v>0</v>
          </cell>
          <cell r="AF158">
            <v>0</v>
          </cell>
          <cell r="AL158">
            <v>0</v>
          </cell>
          <cell r="AM158">
            <v>0</v>
          </cell>
        </row>
        <row r="160">
          <cell r="Z160">
            <v>0</v>
          </cell>
          <cell r="AC160">
            <v>0</v>
          </cell>
          <cell r="AF160">
            <v>0</v>
          </cell>
          <cell r="AL160">
            <v>0</v>
          </cell>
          <cell r="AM160">
            <v>0</v>
          </cell>
        </row>
        <row r="161">
          <cell r="Z161">
            <v>21000</v>
          </cell>
          <cell r="AC161">
            <v>21000</v>
          </cell>
          <cell r="AF161">
            <v>21000</v>
          </cell>
          <cell r="AL161">
            <v>0</v>
          </cell>
          <cell r="AM161">
            <v>0</v>
          </cell>
        </row>
        <row r="162">
          <cell r="Z162">
            <v>69600</v>
          </cell>
          <cell r="AC162">
            <v>69600</v>
          </cell>
          <cell r="AF162">
            <v>94674</v>
          </cell>
          <cell r="AL162">
            <v>0</v>
          </cell>
          <cell r="AM162">
            <v>0</v>
          </cell>
        </row>
        <row r="163">
          <cell r="Z163">
            <v>0</v>
          </cell>
          <cell r="AC163">
            <v>231147</v>
          </cell>
          <cell r="AF163">
            <v>286212</v>
          </cell>
          <cell r="AL163">
            <v>0</v>
          </cell>
          <cell r="AM163">
            <v>0</v>
          </cell>
        </row>
        <row r="164">
          <cell r="Z164">
            <v>0</v>
          </cell>
          <cell r="AC164">
            <v>0</v>
          </cell>
          <cell r="AF164">
            <v>0</v>
          </cell>
          <cell r="AL164">
            <v>0</v>
          </cell>
          <cell r="AM164">
            <v>0</v>
          </cell>
        </row>
        <row r="165">
          <cell r="Z165">
            <v>0</v>
          </cell>
          <cell r="AC165">
            <v>0</v>
          </cell>
          <cell r="AF165">
            <v>0</v>
          </cell>
          <cell r="AL165">
            <v>0</v>
          </cell>
          <cell r="AM165">
            <v>0</v>
          </cell>
        </row>
        <row r="166">
          <cell r="Z166">
            <v>0</v>
          </cell>
          <cell r="AC166">
            <v>0</v>
          </cell>
          <cell r="AF166">
            <v>0</v>
          </cell>
          <cell r="AL166">
            <v>0</v>
          </cell>
          <cell r="AM166">
            <v>0</v>
          </cell>
        </row>
        <row r="167">
          <cell r="Z167">
            <v>0</v>
          </cell>
          <cell r="AC167">
            <v>0</v>
          </cell>
          <cell r="AF167">
            <v>0</v>
          </cell>
          <cell r="AL167">
            <v>0</v>
          </cell>
          <cell r="AM167">
            <v>0</v>
          </cell>
        </row>
        <row r="172">
          <cell r="Z172">
            <v>60981</v>
          </cell>
          <cell r="AC172">
            <v>60981</v>
          </cell>
          <cell r="AF172">
            <v>121962</v>
          </cell>
          <cell r="AL172">
            <v>0</v>
          </cell>
          <cell r="AM172">
            <v>0</v>
          </cell>
        </row>
        <row r="176">
          <cell r="Z176">
            <v>0</v>
          </cell>
          <cell r="AC176">
            <v>0</v>
          </cell>
          <cell r="AF176">
            <v>0</v>
          </cell>
          <cell r="AL176">
            <v>0</v>
          </cell>
          <cell r="AM176">
            <v>0</v>
          </cell>
        </row>
        <row r="177">
          <cell r="Z177">
            <v>0</v>
          </cell>
          <cell r="AC177">
            <v>0</v>
          </cell>
          <cell r="AF177">
            <v>0</v>
          </cell>
          <cell r="AL177">
            <v>0</v>
          </cell>
          <cell r="AM177">
            <v>0</v>
          </cell>
        </row>
        <row r="178">
          <cell r="Z178">
            <v>0</v>
          </cell>
          <cell r="AC178">
            <v>0</v>
          </cell>
          <cell r="AF178">
            <v>0</v>
          </cell>
          <cell r="AL178">
            <v>0</v>
          </cell>
          <cell r="AM178">
            <v>0</v>
          </cell>
        </row>
        <row r="180">
          <cell r="Z180">
            <v>0</v>
          </cell>
          <cell r="AC180">
            <v>0</v>
          </cell>
          <cell r="AF180">
            <v>0</v>
          </cell>
          <cell r="AL180">
            <v>0</v>
          </cell>
          <cell r="AM180">
            <v>0</v>
          </cell>
        </row>
        <row r="181">
          <cell r="Z181">
            <v>0</v>
          </cell>
          <cell r="AC181">
            <v>0</v>
          </cell>
          <cell r="AF181">
            <v>0</v>
          </cell>
          <cell r="AL181">
            <v>0</v>
          </cell>
          <cell r="AM181">
            <v>0</v>
          </cell>
        </row>
        <row r="182">
          <cell r="Z182">
            <v>0</v>
          </cell>
          <cell r="AC182">
            <v>0</v>
          </cell>
          <cell r="AF182">
            <v>0</v>
          </cell>
          <cell r="AL182">
            <v>0</v>
          </cell>
          <cell r="AM182">
            <v>0</v>
          </cell>
        </row>
        <row r="185">
          <cell r="Z185">
            <v>0</v>
          </cell>
          <cell r="AC185">
            <v>0</v>
          </cell>
          <cell r="AF185">
            <v>0</v>
          </cell>
          <cell r="AL185">
            <v>0</v>
          </cell>
          <cell r="AM185">
            <v>0</v>
          </cell>
        </row>
        <row r="186">
          <cell r="AL186">
            <v>0</v>
          </cell>
          <cell r="AM186">
            <v>0</v>
          </cell>
        </row>
        <row r="187">
          <cell r="Z187">
            <v>0</v>
          </cell>
          <cell r="AC187">
            <v>0</v>
          </cell>
          <cell r="AF187">
            <v>0</v>
          </cell>
          <cell r="AL187">
            <v>0</v>
          </cell>
          <cell r="AM187">
            <v>0</v>
          </cell>
        </row>
        <row r="188">
          <cell r="Z188">
            <v>0</v>
          </cell>
          <cell r="AC188">
            <v>0</v>
          </cell>
          <cell r="AF188">
            <v>0</v>
          </cell>
          <cell r="AL188">
            <v>0</v>
          </cell>
          <cell r="AM188">
            <v>0</v>
          </cell>
        </row>
        <row r="189">
          <cell r="Z189">
            <v>0</v>
          </cell>
          <cell r="AC189">
            <v>0</v>
          </cell>
          <cell r="AF189">
            <v>0</v>
          </cell>
          <cell r="AL189">
            <v>0</v>
          </cell>
          <cell r="AM189">
            <v>0</v>
          </cell>
        </row>
        <row r="195">
          <cell r="Z195">
            <v>-6267360</v>
          </cell>
          <cell r="AC195">
            <v>-6432960</v>
          </cell>
          <cell r="AF195">
            <v>13006370</v>
          </cell>
          <cell r="AL195">
            <v>0</v>
          </cell>
          <cell r="AM195">
            <v>0</v>
          </cell>
        </row>
        <row r="196">
          <cell r="Z196">
            <v>-1755826</v>
          </cell>
          <cell r="AC196">
            <v>-1759630</v>
          </cell>
          <cell r="AF196">
            <v>3028029</v>
          </cell>
          <cell r="AL196">
            <v>0</v>
          </cell>
          <cell r="AM196">
            <v>0</v>
          </cell>
        </row>
        <row r="197">
          <cell r="Z197">
            <v>1435060</v>
          </cell>
          <cell r="AC197">
            <v>1435060</v>
          </cell>
          <cell r="AF197">
            <v>673260</v>
          </cell>
          <cell r="AL197">
            <v>0</v>
          </cell>
          <cell r="AM197">
            <v>0</v>
          </cell>
        </row>
        <row r="198">
          <cell r="Z198">
            <v>441976</v>
          </cell>
          <cell r="AC198">
            <v>435057</v>
          </cell>
          <cell r="AF198">
            <v>1499288</v>
          </cell>
        </row>
        <row r="199">
          <cell r="Z199">
            <v>0</v>
          </cell>
          <cell r="AC199">
            <v>0</v>
          </cell>
          <cell r="AF199">
            <v>0</v>
          </cell>
          <cell r="AL199">
            <v>0</v>
          </cell>
          <cell r="AM199">
            <v>0</v>
          </cell>
        </row>
        <row r="200">
          <cell r="Z200">
            <v>0</v>
          </cell>
          <cell r="AC200">
            <v>0</v>
          </cell>
          <cell r="AF200">
            <v>0</v>
          </cell>
          <cell r="AL200">
            <v>0</v>
          </cell>
          <cell r="AM200">
            <v>0</v>
          </cell>
        </row>
        <row r="201">
          <cell r="Z201">
            <v>0</v>
          </cell>
          <cell r="AC201">
            <v>0</v>
          </cell>
          <cell r="AF201">
            <v>0</v>
          </cell>
          <cell r="AL201">
            <v>0</v>
          </cell>
          <cell r="AM201">
            <v>0</v>
          </cell>
        </row>
        <row r="203">
          <cell r="Z203">
            <v>0</v>
          </cell>
          <cell r="AC203">
            <v>806400</v>
          </cell>
          <cell r="AF203">
            <v>52600</v>
          </cell>
          <cell r="AL203">
            <v>0</v>
          </cell>
          <cell r="AM203">
            <v>0</v>
          </cell>
        </row>
        <row r="204">
          <cell r="Z204">
            <v>0</v>
          </cell>
          <cell r="AC204">
            <v>0</v>
          </cell>
          <cell r="AF204">
            <v>0</v>
          </cell>
          <cell r="AL204">
            <v>0</v>
          </cell>
          <cell r="AM204">
            <v>0</v>
          </cell>
        </row>
        <row r="211">
          <cell r="Z211">
            <v>0</v>
          </cell>
          <cell r="AC211">
            <v>0</v>
          </cell>
          <cell r="AF211">
            <v>0</v>
          </cell>
          <cell r="AL211">
            <v>0</v>
          </cell>
          <cell r="AM211">
            <v>0</v>
          </cell>
        </row>
        <row r="212">
          <cell r="Z212">
            <v>0</v>
          </cell>
          <cell r="AC212">
            <v>0</v>
          </cell>
          <cell r="AF212">
            <v>0</v>
          </cell>
          <cell r="AL212">
            <v>0</v>
          </cell>
          <cell r="AM212">
            <v>0</v>
          </cell>
        </row>
        <row r="213">
          <cell r="Z213">
            <v>0</v>
          </cell>
          <cell r="AC213">
            <v>0</v>
          </cell>
          <cell r="AF213">
            <v>0</v>
          </cell>
          <cell r="AL213">
            <v>0</v>
          </cell>
          <cell r="AM213">
            <v>0</v>
          </cell>
        </row>
        <row r="214">
          <cell r="Z214">
            <v>0</v>
          </cell>
          <cell r="AC214">
            <v>0</v>
          </cell>
          <cell r="AF214">
            <v>0</v>
          </cell>
          <cell r="AL214">
            <v>0</v>
          </cell>
          <cell r="AM214">
            <v>0</v>
          </cell>
        </row>
        <row r="216">
          <cell r="Z216">
            <v>0</v>
          </cell>
          <cell r="AC216">
            <v>0</v>
          </cell>
          <cell r="AF216">
            <v>0</v>
          </cell>
          <cell r="AL216">
            <v>0</v>
          </cell>
          <cell r="AM216">
            <v>0</v>
          </cell>
        </row>
        <row r="222">
          <cell r="Z222">
            <v>0</v>
          </cell>
          <cell r="AC222">
            <v>3808666</v>
          </cell>
          <cell r="AF222">
            <v>3808666</v>
          </cell>
          <cell r="AL222">
            <v>0</v>
          </cell>
          <cell r="AM222">
            <v>0</v>
          </cell>
        </row>
        <row r="223">
          <cell r="Z223">
            <v>0</v>
          </cell>
          <cell r="AC223">
            <v>625699</v>
          </cell>
          <cell r="AF223">
            <v>625699</v>
          </cell>
          <cell r="AL223">
            <v>0</v>
          </cell>
          <cell r="AM223">
            <v>0</v>
          </cell>
        </row>
        <row r="224">
          <cell r="Z224">
            <v>0</v>
          </cell>
          <cell r="AC224">
            <v>0</v>
          </cell>
          <cell r="AF224">
            <v>0</v>
          </cell>
          <cell r="AL224">
            <v>0</v>
          </cell>
          <cell r="AM224">
            <v>0</v>
          </cell>
        </row>
        <row r="228">
          <cell r="Z228">
            <v>0</v>
          </cell>
          <cell r="AC228">
            <v>0</v>
          </cell>
          <cell r="AF228">
            <v>0</v>
          </cell>
          <cell r="AL228">
            <v>0</v>
          </cell>
          <cell r="AM228">
            <v>0</v>
          </cell>
        </row>
        <row r="235">
          <cell r="Z235">
            <v>0</v>
          </cell>
          <cell r="AC235">
            <v>0</v>
          </cell>
          <cell r="AF235">
            <v>0</v>
          </cell>
          <cell r="AL235">
            <v>0</v>
          </cell>
          <cell r="AM235">
            <v>0</v>
          </cell>
        </row>
        <row r="236">
          <cell r="Z236">
            <v>0</v>
          </cell>
          <cell r="AC236">
            <v>0</v>
          </cell>
          <cell r="AF236">
            <v>1980000</v>
          </cell>
          <cell r="AL236">
            <v>0</v>
          </cell>
          <cell r="AM236">
            <v>0</v>
          </cell>
        </row>
        <row r="237">
          <cell r="Z237">
            <v>0</v>
          </cell>
          <cell r="AC237">
            <v>0</v>
          </cell>
          <cell r="AF237">
            <v>0</v>
          </cell>
          <cell r="AL237">
            <v>0</v>
          </cell>
          <cell r="AM237">
            <v>0</v>
          </cell>
        </row>
        <row r="238">
          <cell r="Z238">
            <v>0</v>
          </cell>
          <cell r="AC238">
            <v>0</v>
          </cell>
          <cell r="AF238">
            <v>0</v>
          </cell>
          <cell r="AG238">
            <v>0</v>
          </cell>
          <cell r="AL238">
            <v>0</v>
          </cell>
          <cell r="AM238">
            <v>0</v>
          </cell>
        </row>
        <row r="240">
          <cell r="Z240">
            <v>0</v>
          </cell>
          <cell r="AC240">
            <v>0</v>
          </cell>
          <cell r="AF240">
            <v>0</v>
          </cell>
          <cell r="AL240">
            <v>0</v>
          </cell>
          <cell r="AM240">
            <v>0</v>
          </cell>
        </row>
        <row r="243">
          <cell r="AL243">
            <v>0</v>
          </cell>
          <cell r="AM243">
            <v>0</v>
          </cell>
        </row>
        <row r="244">
          <cell r="Z244">
            <v>0</v>
          </cell>
          <cell r="AC244">
            <v>0</v>
          </cell>
          <cell r="AF244">
            <v>0</v>
          </cell>
          <cell r="AL244">
            <v>0</v>
          </cell>
          <cell r="AM244">
            <v>0</v>
          </cell>
        </row>
        <row r="245">
          <cell r="Z245">
            <v>0</v>
          </cell>
          <cell r="AC245">
            <v>8407133</v>
          </cell>
          <cell r="AF245">
            <v>8407133</v>
          </cell>
          <cell r="AL245">
            <v>0</v>
          </cell>
          <cell r="AM245">
            <v>0</v>
          </cell>
        </row>
        <row r="246">
          <cell r="Z246">
            <v>0</v>
          </cell>
          <cell r="AC246">
            <v>0</v>
          </cell>
          <cell r="AF246">
            <v>0</v>
          </cell>
          <cell r="AL246">
            <v>0</v>
          </cell>
          <cell r="AM246">
            <v>0</v>
          </cell>
        </row>
        <row r="247">
          <cell r="Z247">
            <v>0</v>
          </cell>
          <cell r="AC247">
            <v>0</v>
          </cell>
          <cell r="AF247">
            <v>0</v>
          </cell>
          <cell r="AL247">
            <v>0</v>
          </cell>
          <cell r="AM247">
            <v>0</v>
          </cell>
        </row>
        <row r="248">
          <cell r="Z248">
            <v>0</v>
          </cell>
          <cell r="AC248">
            <v>0</v>
          </cell>
          <cell r="AF248">
            <v>0</v>
          </cell>
          <cell r="AL248">
            <v>0</v>
          </cell>
          <cell r="AM248">
            <v>0</v>
          </cell>
        </row>
        <row r="249">
          <cell r="Z249">
            <v>0</v>
          </cell>
          <cell r="AC249">
            <v>0</v>
          </cell>
          <cell r="AF249">
            <v>0</v>
          </cell>
          <cell r="AL249">
            <v>0</v>
          </cell>
          <cell r="AM249">
            <v>0</v>
          </cell>
        </row>
        <row r="250">
          <cell r="Z250">
            <v>0</v>
          </cell>
          <cell r="AC250">
            <v>0</v>
          </cell>
          <cell r="AF250">
            <v>0</v>
          </cell>
          <cell r="AL250">
            <v>0</v>
          </cell>
          <cell r="AM250">
            <v>0</v>
          </cell>
        </row>
        <row r="251">
          <cell r="Z251">
            <v>0</v>
          </cell>
          <cell r="AC251">
            <v>0</v>
          </cell>
          <cell r="AF251">
            <v>0</v>
          </cell>
          <cell r="AL251">
            <v>0</v>
          </cell>
          <cell r="AM251">
            <v>0</v>
          </cell>
        </row>
        <row r="252">
          <cell r="Z252">
            <v>0</v>
          </cell>
          <cell r="AC252">
            <v>0</v>
          </cell>
          <cell r="AF252">
            <v>0</v>
          </cell>
          <cell r="AL252">
            <v>0</v>
          </cell>
          <cell r="AM252">
            <v>0</v>
          </cell>
        </row>
        <row r="253">
          <cell r="Z253">
            <v>0</v>
          </cell>
          <cell r="AC253">
            <v>0</v>
          </cell>
          <cell r="AF253">
            <v>0</v>
          </cell>
          <cell r="AL253">
            <v>0</v>
          </cell>
          <cell r="AM253">
            <v>0</v>
          </cell>
        </row>
        <row r="254">
          <cell r="Z254">
            <v>0</v>
          </cell>
          <cell r="AC254">
            <v>0</v>
          </cell>
          <cell r="AF254">
            <v>0</v>
          </cell>
          <cell r="AL254">
            <v>0</v>
          </cell>
          <cell r="AM254">
            <v>0</v>
          </cell>
        </row>
      </sheetData>
      <sheetData sheetId="10">
        <row r="8">
          <cell r="L8">
            <v>1372347188</v>
          </cell>
        </row>
        <row r="12">
          <cell r="P12">
            <v>0</v>
          </cell>
          <cell r="Q12">
            <v>0</v>
          </cell>
        </row>
        <row r="13">
          <cell r="P13">
            <v>0</v>
          </cell>
          <cell r="Q13">
            <v>0</v>
          </cell>
        </row>
        <row r="14">
          <cell r="P14">
            <v>0</v>
          </cell>
          <cell r="Q14">
            <v>0</v>
          </cell>
        </row>
        <row r="15">
          <cell r="P15">
            <v>0</v>
          </cell>
          <cell r="Q15">
            <v>0</v>
          </cell>
        </row>
        <row r="17">
          <cell r="Z17">
            <v>12101136</v>
          </cell>
          <cell r="AC17">
            <v>12101136</v>
          </cell>
          <cell r="AF17">
            <v>6050568</v>
          </cell>
          <cell r="AL17">
            <v>0</v>
          </cell>
          <cell r="AM17">
            <v>0</v>
          </cell>
        </row>
        <row r="18">
          <cell r="Z18">
            <v>938520</v>
          </cell>
          <cell r="AC18">
            <v>938520</v>
          </cell>
          <cell r="AF18">
            <v>52706</v>
          </cell>
          <cell r="AL18">
            <v>0</v>
          </cell>
          <cell r="AM18">
            <v>0</v>
          </cell>
        </row>
        <row r="21">
          <cell r="Z21">
            <v>0</v>
          </cell>
          <cell r="AC21">
            <v>0</v>
          </cell>
          <cell r="AF21">
            <v>0</v>
          </cell>
          <cell r="AL21">
            <v>0</v>
          </cell>
          <cell r="AM21">
            <v>0</v>
          </cell>
        </row>
        <row r="22">
          <cell r="Z22">
            <v>0</v>
          </cell>
          <cell r="AC22">
            <v>0</v>
          </cell>
          <cell r="AF22">
            <v>0</v>
          </cell>
          <cell r="AL22">
            <v>0</v>
          </cell>
          <cell r="AM22">
            <v>0</v>
          </cell>
        </row>
        <row r="23">
          <cell r="H23">
            <v>23944429</v>
          </cell>
          <cell r="K23">
            <v>1103279</v>
          </cell>
          <cell r="P23">
            <v>0</v>
          </cell>
          <cell r="Q23">
            <v>0</v>
          </cell>
          <cell r="Z23">
            <v>0</v>
          </cell>
          <cell r="AC23">
            <v>0</v>
          </cell>
          <cell r="AF23">
            <v>0</v>
          </cell>
          <cell r="AL23">
            <v>0</v>
          </cell>
          <cell r="AM23">
            <v>0</v>
          </cell>
        </row>
        <row r="24">
          <cell r="H24">
            <v>0</v>
          </cell>
          <cell r="K24">
            <v>0</v>
          </cell>
          <cell r="P24">
            <v>0</v>
          </cell>
          <cell r="Q24">
            <v>0</v>
          </cell>
          <cell r="Z24">
            <v>0</v>
          </cell>
          <cell r="AC24">
            <v>0</v>
          </cell>
          <cell r="AF24">
            <v>0</v>
          </cell>
          <cell r="AL24">
            <v>0</v>
          </cell>
          <cell r="AM24">
            <v>0</v>
          </cell>
        </row>
        <row r="25">
          <cell r="Z25">
            <v>0</v>
          </cell>
          <cell r="AC25">
            <v>0</v>
          </cell>
          <cell r="AF25">
            <v>0</v>
          </cell>
          <cell r="AL25">
            <v>0</v>
          </cell>
          <cell r="AM25">
            <v>0</v>
          </cell>
        </row>
        <row r="26">
          <cell r="H26">
            <v>76637799</v>
          </cell>
          <cell r="K26">
            <v>9589795</v>
          </cell>
          <cell r="P26">
            <v>0</v>
          </cell>
          <cell r="Q26">
            <v>0</v>
          </cell>
          <cell r="Z26">
            <v>0</v>
          </cell>
          <cell r="AC26">
            <v>0</v>
          </cell>
          <cell r="AF26">
            <v>0</v>
          </cell>
          <cell r="AL26">
            <v>0</v>
          </cell>
          <cell r="AM26">
            <v>0</v>
          </cell>
        </row>
        <row r="27">
          <cell r="H27">
            <v>0</v>
          </cell>
          <cell r="K27">
            <v>0</v>
          </cell>
          <cell r="P27">
            <v>0</v>
          </cell>
          <cell r="Q27">
            <v>0</v>
          </cell>
          <cell r="Z27">
            <v>0</v>
          </cell>
          <cell r="AC27">
            <v>0</v>
          </cell>
          <cell r="AF27">
            <v>0</v>
          </cell>
          <cell r="AL27">
            <v>0</v>
          </cell>
          <cell r="AM27">
            <v>0</v>
          </cell>
        </row>
        <row r="28">
          <cell r="Z28">
            <v>0</v>
          </cell>
          <cell r="AC28">
            <v>0</v>
          </cell>
          <cell r="AF28">
            <v>0</v>
          </cell>
          <cell r="AL28">
            <v>0</v>
          </cell>
          <cell r="AM28">
            <v>0</v>
          </cell>
        </row>
        <row r="29">
          <cell r="Z29">
            <v>1105368</v>
          </cell>
          <cell r="AC29">
            <v>1105368</v>
          </cell>
          <cell r="AF29">
            <v>552684</v>
          </cell>
          <cell r="AL29">
            <v>0</v>
          </cell>
          <cell r="AM29">
            <v>0</v>
          </cell>
        </row>
        <row r="30">
          <cell r="H30">
            <v>0</v>
          </cell>
          <cell r="K30">
            <v>0</v>
          </cell>
          <cell r="P30">
            <v>0</v>
          </cell>
          <cell r="Q30">
            <v>0</v>
          </cell>
          <cell r="Z30">
            <v>0</v>
          </cell>
          <cell r="AC30">
            <v>0</v>
          </cell>
          <cell r="AF30">
            <v>0</v>
          </cell>
          <cell r="AL30">
            <v>0</v>
          </cell>
          <cell r="AM30">
            <v>0</v>
          </cell>
        </row>
        <row r="31">
          <cell r="H31">
            <v>0</v>
          </cell>
          <cell r="K31">
            <v>0</v>
          </cell>
          <cell r="P31">
            <v>0</v>
          </cell>
          <cell r="Q31">
            <v>0</v>
          </cell>
          <cell r="Z31">
            <v>0</v>
          </cell>
          <cell r="AC31">
            <v>0</v>
          </cell>
          <cell r="AF31">
            <v>0</v>
          </cell>
          <cell r="AL31">
            <v>0</v>
          </cell>
          <cell r="AM31">
            <v>0</v>
          </cell>
        </row>
        <row r="32">
          <cell r="Z32">
            <v>0</v>
          </cell>
          <cell r="AC32">
            <v>0</v>
          </cell>
          <cell r="AF32">
            <v>0</v>
          </cell>
          <cell r="AL32">
            <v>0</v>
          </cell>
          <cell r="AM32">
            <v>0</v>
          </cell>
        </row>
        <row r="33">
          <cell r="H33">
            <v>0</v>
          </cell>
          <cell r="K33">
            <v>0</v>
          </cell>
          <cell r="P33">
            <v>0</v>
          </cell>
          <cell r="Q33">
            <v>0</v>
          </cell>
          <cell r="Z33">
            <v>0</v>
          </cell>
          <cell r="AC33">
            <v>0</v>
          </cell>
          <cell r="AF33">
            <v>0</v>
          </cell>
          <cell r="AL33">
            <v>0</v>
          </cell>
          <cell r="AM33">
            <v>0</v>
          </cell>
        </row>
        <row r="34">
          <cell r="H34">
            <v>0</v>
          </cell>
          <cell r="K34">
            <v>0</v>
          </cell>
          <cell r="P34">
            <v>0</v>
          </cell>
          <cell r="Q34">
            <v>0</v>
          </cell>
        </row>
        <row r="36">
          <cell r="H36">
            <v>0</v>
          </cell>
          <cell r="K36">
            <v>0</v>
          </cell>
          <cell r="P36">
            <v>0</v>
          </cell>
          <cell r="Q36">
            <v>0</v>
          </cell>
          <cell r="Z36">
            <v>0</v>
          </cell>
          <cell r="AC36">
            <v>0</v>
          </cell>
          <cell r="AF36">
            <v>0</v>
          </cell>
          <cell r="AL36">
            <v>1500000</v>
          </cell>
          <cell r="AM36">
            <v>0</v>
          </cell>
        </row>
        <row r="37">
          <cell r="H37">
            <v>0</v>
          </cell>
          <cell r="K37">
            <v>0</v>
          </cell>
          <cell r="P37">
            <v>0</v>
          </cell>
          <cell r="Q37">
            <v>0</v>
          </cell>
          <cell r="Z37">
            <v>0</v>
          </cell>
          <cell r="AC37">
            <v>0</v>
          </cell>
          <cell r="AF37">
            <v>0</v>
          </cell>
          <cell r="AL37">
            <v>0</v>
          </cell>
          <cell r="AM37">
            <v>0</v>
          </cell>
        </row>
        <row r="38">
          <cell r="H38">
            <v>15656916</v>
          </cell>
          <cell r="K38">
            <v>15656916</v>
          </cell>
          <cell r="P38">
            <v>0</v>
          </cell>
          <cell r="Q38">
            <v>0</v>
          </cell>
          <cell r="Z38">
            <v>0</v>
          </cell>
          <cell r="AC38">
            <v>0</v>
          </cell>
          <cell r="AF38">
            <v>0</v>
          </cell>
          <cell r="AL38">
            <v>0</v>
          </cell>
          <cell r="AM38">
            <v>0</v>
          </cell>
        </row>
        <row r="39">
          <cell r="H39">
            <v>0</v>
          </cell>
          <cell r="K39">
            <v>0</v>
          </cell>
          <cell r="P39">
            <v>0</v>
          </cell>
          <cell r="Q39">
            <v>0</v>
          </cell>
          <cell r="Z39">
            <v>515000</v>
          </cell>
          <cell r="AC39">
            <v>5046183</v>
          </cell>
          <cell r="AF39">
            <v>4531183</v>
          </cell>
          <cell r="AL39">
            <v>0</v>
          </cell>
          <cell r="AM39">
            <v>0</v>
          </cell>
        </row>
        <row r="40">
          <cell r="H40">
            <v>0</v>
          </cell>
          <cell r="K40">
            <v>0</v>
          </cell>
          <cell r="P40">
            <v>0</v>
          </cell>
          <cell r="Q40">
            <v>0</v>
          </cell>
          <cell r="Z40">
            <v>0</v>
          </cell>
          <cell r="AC40">
            <v>0</v>
          </cell>
          <cell r="AF40">
            <v>0</v>
          </cell>
          <cell r="AL40">
            <v>0</v>
          </cell>
          <cell r="AM40">
            <v>0</v>
          </cell>
        </row>
        <row r="41">
          <cell r="H41">
            <v>0</v>
          </cell>
          <cell r="K41">
            <v>0</v>
          </cell>
          <cell r="P41">
            <v>0</v>
          </cell>
          <cell r="Q41">
            <v>0</v>
          </cell>
          <cell r="Z41">
            <v>0</v>
          </cell>
          <cell r="AC41">
            <v>0</v>
          </cell>
          <cell r="AF41">
            <v>0</v>
          </cell>
          <cell r="AL41">
            <v>0</v>
          </cell>
          <cell r="AM41">
            <v>0</v>
          </cell>
        </row>
        <row r="43">
          <cell r="H43">
            <v>6246000</v>
          </cell>
          <cell r="K43">
            <v>6246000</v>
          </cell>
          <cell r="P43">
            <v>0</v>
          </cell>
          <cell r="Q43">
            <v>0</v>
          </cell>
        </row>
        <row r="44">
          <cell r="H44">
            <v>0</v>
          </cell>
          <cell r="K44">
            <v>0</v>
          </cell>
          <cell r="P44">
            <v>0</v>
          </cell>
          <cell r="Q44">
            <v>0</v>
          </cell>
        </row>
        <row r="45">
          <cell r="Z45">
            <v>1222900</v>
          </cell>
          <cell r="AC45">
            <v>1222900</v>
          </cell>
          <cell r="AF45">
            <v>1222900</v>
          </cell>
          <cell r="AL45">
            <v>0</v>
          </cell>
          <cell r="AM45">
            <v>0</v>
          </cell>
        </row>
        <row r="46">
          <cell r="H46">
            <v>0</v>
          </cell>
          <cell r="K46">
            <v>0</v>
          </cell>
          <cell r="P46">
            <v>0</v>
          </cell>
          <cell r="Q46">
            <v>0</v>
          </cell>
          <cell r="Z46">
            <v>1697400</v>
          </cell>
          <cell r="AC46">
            <v>1697400</v>
          </cell>
          <cell r="AF46">
            <v>1697400</v>
          </cell>
          <cell r="AL46">
            <v>0</v>
          </cell>
          <cell r="AM46">
            <v>0</v>
          </cell>
        </row>
        <row r="47">
          <cell r="H47">
            <v>0</v>
          </cell>
          <cell r="K47">
            <v>0</v>
          </cell>
          <cell r="P47">
            <v>0</v>
          </cell>
          <cell r="Q47">
            <v>0</v>
          </cell>
          <cell r="Z47">
            <v>0</v>
          </cell>
          <cell r="AC47">
            <v>0</v>
          </cell>
          <cell r="AF47">
            <v>0</v>
          </cell>
          <cell r="AL47">
            <v>0</v>
          </cell>
          <cell r="AM47">
            <v>0</v>
          </cell>
        </row>
        <row r="48">
          <cell r="Z48">
            <v>344300</v>
          </cell>
          <cell r="AC48">
            <v>344300</v>
          </cell>
          <cell r="AF48">
            <v>344300</v>
          </cell>
          <cell r="AL48">
            <v>0</v>
          </cell>
          <cell r="AM48">
            <v>0</v>
          </cell>
        </row>
        <row r="49">
          <cell r="H49">
            <v>0</v>
          </cell>
          <cell r="K49">
            <v>0</v>
          </cell>
          <cell r="P49">
            <v>0</v>
          </cell>
          <cell r="Q49">
            <v>0</v>
          </cell>
        </row>
        <row r="50">
          <cell r="H50">
            <v>0</v>
          </cell>
          <cell r="K50">
            <v>0</v>
          </cell>
          <cell r="P50">
            <v>0</v>
          </cell>
          <cell r="Q50">
            <v>0</v>
          </cell>
          <cell r="Z50">
            <v>0</v>
          </cell>
          <cell r="AC50">
            <v>0</v>
          </cell>
          <cell r="AF50">
            <v>0</v>
          </cell>
          <cell r="AL50">
            <v>0</v>
          </cell>
          <cell r="AM50">
            <v>0</v>
          </cell>
        </row>
        <row r="51">
          <cell r="Z51">
            <v>0</v>
          </cell>
          <cell r="AC51">
            <v>0</v>
          </cell>
          <cell r="AF51">
            <v>0</v>
          </cell>
          <cell r="AL51">
            <v>0</v>
          </cell>
          <cell r="AM51">
            <v>0</v>
          </cell>
        </row>
        <row r="52">
          <cell r="H52">
            <v>0</v>
          </cell>
          <cell r="K52">
            <v>0</v>
          </cell>
          <cell r="P52">
            <v>0</v>
          </cell>
          <cell r="Q52">
            <v>0</v>
          </cell>
          <cell r="Z52">
            <v>0</v>
          </cell>
          <cell r="AC52">
            <v>0</v>
          </cell>
          <cell r="AF52">
            <v>0</v>
          </cell>
          <cell r="AL52">
            <v>0</v>
          </cell>
          <cell r="AM52">
            <v>0</v>
          </cell>
        </row>
        <row r="53">
          <cell r="H53">
            <v>0</v>
          </cell>
          <cell r="K53">
            <v>0</v>
          </cell>
          <cell r="P53">
            <v>0</v>
          </cell>
          <cell r="Q53">
            <v>0</v>
          </cell>
          <cell r="Z53">
            <v>0</v>
          </cell>
          <cell r="AC53">
            <v>0</v>
          </cell>
          <cell r="AF53">
            <v>0</v>
          </cell>
          <cell r="AL53">
            <v>0</v>
          </cell>
          <cell r="AM53">
            <v>0</v>
          </cell>
        </row>
        <row r="54">
          <cell r="Z54">
            <v>522676</v>
          </cell>
          <cell r="AC54">
            <v>522676</v>
          </cell>
          <cell r="AF54">
            <v>0</v>
          </cell>
          <cell r="AL54">
            <v>0</v>
          </cell>
          <cell r="AM54">
            <v>0</v>
          </cell>
        </row>
        <row r="55">
          <cell r="H55">
            <v>0</v>
          </cell>
          <cell r="K55">
            <v>0</v>
          </cell>
          <cell r="P55">
            <v>0</v>
          </cell>
          <cell r="Q55">
            <v>0</v>
          </cell>
          <cell r="Z55">
            <v>0</v>
          </cell>
          <cell r="AC55">
            <v>0</v>
          </cell>
          <cell r="AF55">
            <v>0</v>
          </cell>
          <cell r="AL55">
            <v>0</v>
          </cell>
          <cell r="AM55">
            <v>0</v>
          </cell>
        </row>
        <row r="56">
          <cell r="H56">
            <v>0</v>
          </cell>
          <cell r="K56">
            <v>0</v>
          </cell>
          <cell r="P56">
            <v>0</v>
          </cell>
          <cell r="Q56">
            <v>0</v>
          </cell>
        </row>
        <row r="58">
          <cell r="H58">
            <v>0</v>
          </cell>
          <cell r="K58">
            <v>0</v>
          </cell>
          <cell r="P58">
            <v>0</v>
          </cell>
          <cell r="Q58">
            <v>0</v>
          </cell>
        </row>
        <row r="59">
          <cell r="H59">
            <v>0</v>
          </cell>
          <cell r="K59">
            <v>0</v>
          </cell>
          <cell r="P59">
            <v>0</v>
          </cell>
          <cell r="Q59">
            <v>0</v>
          </cell>
          <cell r="Z59">
            <v>261338</v>
          </cell>
          <cell r="AC59">
            <v>261338</v>
          </cell>
          <cell r="AF59">
            <v>0</v>
          </cell>
          <cell r="AL59">
            <v>0</v>
          </cell>
          <cell r="AM59">
            <v>0</v>
          </cell>
        </row>
        <row r="60">
          <cell r="Z60">
            <v>392007</v>
          </cell>
          <cell r="AC60">
            <v>392007</v>
          </cell>
          <cell r="AF60">
            <v>0</v>
          </cell>
          <cell r="AL60">
            <v>0</v>
          </cell>
          <cell r="AM60">
            <v>0</v>
          </cell>
        </row>
        <row r="61">
          <cell r="H61">
            <v>0</v>
          </cell>
          <cell r="K61">
            <v>0</v>
          </cell>
          <cell r="P61">
            <v>0</v>
          </cell>
          <cell r="Q61">
            <v>0</v>
          </cell>
          <cell r="Z61">
            <v>0</v>
          </cell>
          <cell r="AC61">
            <v>0</v>
          </cell>
          <cell r="AF61">
            <v>0</v>
          </cell>
          <cell r="AL61">
            <v>0</v>
          </cell>
          <cell r="AM61">
            <v>0</v>
          </cell>
        </row>
        <row r="62">
          <cell r="H62">
            <v>0</v>
          </cell>
          <cell r="K62">
            <v>0</v>
          </cell>
          <cell r="P62">
            <v>0</v>
          </cell>
          <cell r="Q62">
            <v>0</v>
          </cell>
        </row>
        <row r="64">
          <cell r="H64">
            <v>388987</v>
          </cell>
          <cell r="K64">
            <v>1352252</v>
          </cell>
          <cell r="P64">
            <v>0</v>
          </cell>
          <cell r="Q64">
            <v>1500000</v>
          </cell>
        </row>
        <row r="65">
          <cell r="H65">
            <v>0</v>
          </cell>
          <cell r="K65">
            <v>0</v>
          </cell>
          <cell r="P65">
            <v>0</v>
          </cell>
          <cell r="Q65">
            <v>0</v>
          </cell>
        </row>
        <row r="66">
          <cell r="Z66">
            <v>25910207</v>
          </cell>
          <cell r="AC66">
            <v>25910207</v>
          </cell>
          <cell r="AF66">
            <v>12750824</v>
          </cell>
          <cell r="AL66">
            <v>-5381346</v>
          </cell>
          <cell r="AM66">
            <v>0</v>
          </cell>
        </row>
        <row r="67">
          <cell r="H67">
            <v>0</v>
          </cell>
          <cell r="K67">
            <v>0</v>
          </cell>
          <cell r="P67">
            <v>0</v>
          </cell>
          <cell r="Q67">
            <v>0</v>
          </cell>
          <cell r="Z67">
            <v>2988368</v>
          </cell>
          <cell r="AC67">
            <v>2988368</v>
          </cell>
          <cell r="AF67">
            <v>0</v>
          </cell>
          <cell r="AL67">
            <v>4000000</v>
          </cell>
          <cell r="AM67">
            <v>5438690</v>
          </cell>
        </row>
        <row r="68">
          <cell r="H68">
            <v>0</v>
          </cell>
          <cell r="K68">
            <v>0</v>
          </cell>
          <cell r="P68">
            <v>0</v>
          </cell>
          <cell r="Q68">
            <v>0</v>
          </cell>
        </row>
        <row r="70">
          <cell r="H70">
            <v>2271315</v>
          </cell>
          <cell r="K70">
            <v>1314926</v>
          </cell>
          <cell r="P70">
            <v>0</v>
          </cell>
          <cell r="Q70">
            <v>0</v>
          </cell>
          <cell r="Z70">
            <v>0</v>
          </cell>
          <cell r="AC70">
            <v>0</v>
          </cell>
          <cell r="AF70">
            <v>0</v>
          </cell>
          <cell r="AL70">
            <v>0</v>
          </cell>
          <cell r="AM70">
            <v>0</v>
          </cell>
        </row>
        <row r="71">
          <cell r="H71">
            <v>0</v>
          </cell>
          <cell r="K71">
            <v>0</v>
          </cell>
          <cell r="P71">
            <v>0</v>
          </cell>
          <cell r="Q71">
            <v>0</v>
          </cell>
          <cell r="Z71">
            <v>0</v>
          </cell>
          <cell r="AC71">
            <v>0</v>
          </cell>
          <cell r="AF71">
            <v>0</v>
          </cell>
          <cell r="AL71">
            <v>0</v>
          </cell>
          <cell r="AM71">
            <v>0</v>
          </cell>
        </row>
        <row r="72">
          <cell r="Z72">
            <v>0</v>
          </cell>
          <cell r="AC72">
            <v>0</v>
          </cell>
          <cell r="AF72">
            <v>0</v>
          </cell>
          <cell r="AL72">
            <v>0</v>
          </cell>
          <cell r="AM72">
            <v>0</v>
          </cell>
        </row>
        <row r="73">
          <cell r="H73">
            <v>53099</v>
          </cell>
          <cell r="K73">
            <v>0</v>
          </cell>
          <cell r="P73">
            <v>0</v>
          </cell>
          <cell r="Q73">
            <v>1000000</v>
          </cell>
          <cell r="Z73">
            <v>0</v>
          </cell>
          <cell r="AC73">
            <v>0</v>
          </cell>
          <cell r="AF73">
            <v>0</v>
          </cell>
          <cell r="AL73">
            <v>0</v>
          </cell>
          <cell r="AM73">
            <v>0</v>
          </cell>
        </row>
        <row r="74">
          <cell r="H74">
            <v>0</v>
          </cell>
          <cell r="K74">
            <v>0</v>
          </cell>
          <cell r="P74">
            <v>0</v>
          </cell>
          <cell r="Q74">
            <v>288690</v>
          </cell>
          <cell r="Z74">
            <v>0</v>
          </cell>
          <cell r="AC74">
            <v>0</v>
          </cell>
          <cell r="AF74">
            <v>0</v>
          </cell>
          <cell r="AL74">
            <v>0</v>
          </cell>
          <cell r="AM74">
            <v>0</v>
          </cell>
        </row>
        <row r="75">
          <cell r="Z75">
            <v>0</v>
          </cell>
          <cell r="AC75">
            <v>0</v>
          </cell>
          <cell r="AF75">
            <v>0</v>
          </cell>
          <cell r="AL75">
            <v>0</v>
          </cell>
          <cell r="AM75">
            <v>0</v>
          </cell>
        </row>
        <row r="76">
          <cell r="H76">
            <v>114500</v>
          </cell>
          <cell r="K76">
            <v>114500</v>
          </cell>
          <cell r="P76">
            <v>0</v>
          </cell>
          <cell r="Q76">
            <v>0</v>
          </cell>
          <cell r="Z76">
            <v>0</v>
          </cell>
          <cell r="AC76">
            <v>0</v>
          </cell>
          <cell r="AF76">
            <v>0</v>
          </cell>
          <cell r="AL76">
            <v>0</v>
          </cell>
          <cell r="AM76">
            <v>0</v>
          </cell>
        </row>
        <row r="77">
          <cell r="H77">
            <v>0</v>
          </cell>
          <cell r="K77">
            <v>0</v>
          </cell>
          <cell r="P77">
            <v>0</v>
          </cell>
          <cell r="Q77">
            <v>0</v>
          </cell>
          <cell r="Z77">
            <v>0</v>
          </cell>
          <cell r="AC77">
            <v>0</v>
          </cell>
          <cell r="AF77">
            <v>0</v>
          </cell>
          <cell r="AL77">
            <v>0</v>
          </cell>
          <cell r="AM77">
            <v>0</v>
          </cell>
        </row>
        <row r="78">
          <cell r="Z78">
            <v>0</v>
          </cell>
          <cell r="AC78">
            <v>0</v>
          </cell>
          <cell r="AF78">
            <v>0</v>
          </cell>
          <cell r="AL78">
            <v>0</v>
          </cell>
          <cell r="AM78">
            <v>0</v>
          </cell>
        </row>
        <row r="79">
          <cell r="H79">
            <v>1273856</v>
          </cell>
          <cell r="K79">
            <v>1273856</v>
          </cell>
          <cell r="P79">
            <v>0</v>
          </cell>
          <cell r="Q79">
            <v>3000000</v>
          </cell>
          <cell r="Z79">
            <v>0</v>
          </cell>
          <cell r="AC79">
            <v>0</v>
          </cell>
          <cell r="AF79">
            <v>0</v>
          </cell>
          <cell r="AL79">
            <v>0</v>
          </cell>
          <cell r="AM79">
            <v>0</v>
          </cell>
        </row>
        <row r="80">
          <cell r="H80">
            <v>0</v>
          </cell>
          <cell r="K80">
            <v>0</v>
          </cell>
          <cell r="P80">
            <v>0</v>
          </cell>
          <cell r="Q80">
            <v>0</v>
          </cell>
          <cell r="Z80">
            <v>0</v>
          </cell>
          <cell r="AC80">
            <v>0</v>
          </cell>
          <cell r="AF80">
            <v>0</v>
          </cell>
          <cell r="AL80">
            <v>0</v>
          </cell>
          <cell r="AM80">
            <v>0</v>
          </cell>
        </row>
        <row r="81">
          <cell r="Z81">
            <v>0</v>
          </cell>
          <cell r="AC81">
            <v>0</v>
          </cell>
          <cell r="AF81">
            <v>0</v>
          </cell>
          <cell r="AL81">
            <v>0</v>
          </cell>
          <cell r="AM81">
            <v>0</v>
          </cell>
        </row>
        <row r="82">
          <cell r="H82">
            <v>0</v>
          </cell>
          <cell r="K82">
            <v>0</v>
          </cell>
          <cell r="P82">
            <v>0</v>
          </cell>
          <cell r="Q82">
            <v>0</v>
          </cell>
        </row>
        <row r="83">
          <cell r="H83">
            <v>0</v>
          </cell>
          <cell r="K83">
            <v>0</v>
          </cell>
          <cell r="P83">
            <v>0</v>
          </cell>
          <cell r="Q83">
            <v>0</v>
          </cell>
        </row>
        <row r="84">
          <cell r="Z84">
            <v>-1423592</v>
          </cell>
          <cell r="AC84">
            <v>1180000</v>
          </cell>
          <cell r="AF84">
            <v>1180000</v>
          </cell>
          <cell r="AL84">
            <v>0</v>
          </cell>
          <cell r="AM84">
            <v>0</v>
          </cell>
        </row>
        <row r="85">
          <cell r="Z85">
            <v>138732</v>
          </cell>
          <cell r="AC85">
            <v>0</v>
          </cell>
          <cell r="AF85">
            <v>0</v>
          </cell>
          <cell r="AL85">
            <v>5381346</v>
          </cell>
          <cell r="AM85">
            <v>0</v>
          </cell>
        </row>
        <row r="86">
          <cell r="H86">
            <v>0</v>
          </cell>
          <cell r="K86">
            <v>0</v>
          </cell>
          <cell r="P86">
            <v>0</v>
          </cell>
          <cell r="Q86">
            <v>0</v>
          </cell>
          <cell r="Z86">
            <v>0</v>
          </cell>
          <cell r="AC86">
            <v>0</v>
          </cell>
          <cell r="AF86">
            <v>0</v>
          </cell>
          <cell r="AL86">
            <v>0</v>
          </cell>
          <cell r="AM86">
            <v>0</v>
          </cell>
        </row>
        <row r="87">
          <cell r="H87">
            <v>1310400</v>
          </cell>
          <cell r="K87">
            <v>1310400</v>
          </cell>
          <cell r="P87">
            <v>0</v>
          </cell>
          <cell r="Q87">
            <v>0</v>
          </cell>
          <cell r="Z87">
            <v>0</v>
          </cell>
          <cell r="AC87">
            <v>0</v>
          </cell>
          <cell r="AF87">
            <v>0</v>
          </cell>
          <cell r="AL87">
            <v>0</v>
          </cell>
          <cell r="AM87">
            <v>0</v>
          </cell>
        </row>
        <row r="88">
          <cell r="H88">
            <v>0</v>
          </cell>
          <cell r="K88">
            <v>0</v>
          </cell>
          <cell r="P88">
            <v>0</v>
          </cell>
          <cell r="Q88">
            <v>0</v>
          </cell>
          <cell r="Z88">
            <v>0</v>
          </cell>
          <cell r="AC88">
            <v>0</v>
          </cell>
          <cell r="AF88">
            <v>0</v>
          </cell>
          <cell r="AL88">
            <v>0</v>
          </cell>
          <cell r="AM88">
            <v>0</v>
          </cell>
        </row>
        <row r="89">
          <cell r="H89">
            <v>0</v>
          </cell>
          <cell r="K89">
            <v>0</v>
          </cell>
          <cell r="P89">
            <v>0</v>
          </cell>
          <cell r="Q89">
            <v>21750000</v>
          </cell>
        </row>
        <row r="90">
          <cell r="H90">
            <v>0</v>
          </cell>
          <cell r="K90">
            <v>0</v>
          </cell>
          <cell r="P90">
            <v>0</v>
          </cell>
          <cell r="Q90">
            <v>0</v>
          </cell>
        </row>
        <row r="91">
          <cell r="H91">
            <v>0</v>
          </cell>
          <cell r="K91">
            <v>0</v>
          </cell>
          <cell r="P91">
            <v>0</v>
          </cell>
          <cell r="Q91">
            <v>0</v>
          </cell>
        </row>
        <row r="92">
          <cell r="H92">
            <v>0</v>
          </cell>
          <cell r="K92">
            <v>0</v>
          </cell>
          <cell r="P92">
            <v>0</v>
          </cell>
          <cell r="Q92">
            <v>0</v>
          </cell>
          <cell r="Z92">
            <v>2562405</v>
          </cell>
          <cell r="AC92">
            <v>2562405</v>
          </cell>
          <cell r="AF92">
            <v>2562405</v>
          </cell>
          <cell r="AL92">
            <v>0</v>
          </cell>
          <cell r="AM92">
            <v>0</v>
          </cell>
        </row>
        <row r="93">
          <cell r="K93">
            <v>2543855</v>
          </cell>
          <cell r="Z93">
            <v>3646756</v>
          </cell>
          <cell r="AC93">
            <v>3646756</v>
          </cell>
          <cell r="AF93">
            <v>3646756</v>
          </cell>
          <cell r="AL93">
            <v>0</v>
          </cell>
          <cell r="AM93">
            <v>0</v>
          </cell>
        </row>
        <row r="94">
          <cell r="H94">
            <v>1025747</v>
          </cell>
          <cell r="K94">
            <v>1025747</v>
          </cell>
          <cell r="P94">
            <v>0</v>
          </cell>
          <cell r="Q94">
            <v>7016757</v>
          </cell>
          <cell r="Z94">
            <v>0</v>
          </cell>
          <cell r="AC94">
            <v>0</v>
          </cell>
          <cell r="AF94">
            <v>0</v>
          </cell>
          <cell r="AL94">
            <v>0</v>
          </cell>
          <cell r="AM94">
            <v>0</v>
          </cell>
        </row>
        <row r="95">
          <cell r="H95">
            <v>975371</v>
          </cell>
          <cell r="K95">
            <v>975371</v>
          </cell>
          <cell r="P95">
            <v>0</v>
          </cell>
          <cell r="Q95">
            <v>2367931</v>
          </cell>
          <cell r="Z95">
            <v>712900</v>
          </cell>
          <cell r="AC95">
            <v>712900</v>
          </cell>
          <cell r="AF95">
            <v>712900</v>
          </cell>
          <cell r="AL95">
            <v>0</v>
          </cell>
          <cell r="AM95">
            <v>0</v>
          </cell>
        </row>
        <row r="96">
          <cell r="H96">
            <v>542737</v>
          </cell>
          <cell r="K96">
            <v>542737</v>
          </cell>
          <cell r="P96">
            <v>0</v>
          </cell>
          <cell r="Q96">
            <v>1969599</v>
          </cell>
        </row>
        <row r="97">
          <cell r="H97">
            <v>0</v>
          </cell>
          <cell r="K97">
            <v>0</v>
          </cell>
          <cell r="P97">
            <v>0</v>
          </cell>
          <cell r="Q97">
            <v>0</v>
          </cell>
          <cell r="Z97">
            <v>0</v>
          </cell>
          <cell r="AC97">
            <v>0</v>
          </cell>
          <cell r="AF97">
            <v>0</v>
          </cell>
          <cell r="AL97">
            <v>0</v>
          </cell>
          <cell r="AM97">
            <v>0</v>
          </cell>
        </row>
        <row r="98">
          <cell r="Z98">
            <v>0</v>
          </cell>
          <cell r="AC98">
            <v>0</v>
          </cell>
          <cell r="AF98">
            <v>0</v>
          </cell>
          <cell r="AL98">
            <v>0</v>
          </cell>
          <cell r="AM98">
            <v>0</v>
          </cell>
        </row>
        <row r="99">
          <cell r="Z99">
            <v>0</v>
          </cell>
          <cell r="AC99">
            <v>0</v>
          </cell>
          <cell r="AF99">
            <v>0</v>
          </cell>
          <cell r="AL99">
            <v>0</v>
          </cell>
          <cell r="AM99">
            <v>0</v>
          </cell>
        </row>
        <row r="100">
          <cell r="H100">
            <v>0</v>
          </cell>
          <cell r="K100">
            <v>0</v>
          </cell>
          <cell r="P100">
            <v>0</v>
          </cell>
          <cell r="Q100">
            <v>0</v>
          </cell>
          <cell r="Z100">
            <v>0</v>
          </cell>
          <cell r="AC100">
            <v>0</v>
          </cell>
          <cell r="AF100">
            <v>0</v>
          </cell>
          <cell r="AL100">
            <v>0</v>
          </cell>
          <cell r="AM100">
            <v>0</v>
          </cell>
        </row>
        <row r="101">
          <cell r="H101">
            <v>0</v>
          </cell>
          <cell r="K101">
            <v>0</v>
          </cell>
          <cell r="P101">
            <v>0</v>
          </cell>
          <cell r="Q101">
            <v>0</v>
          </cell>
          <cell r="Z101">
            <v>1155943</v>
          </cell>
          <cell r="AC101">
            <v>1155943</v>
          </cell>
          <cell r="AF101">
            <v>0</v>
          </cell>
          <cell r="AL101">
            <v>0</v>
          </cell>
          <cell r="AM101">
            <v>0</v>
          </cell>
        </row>
        <row r="102">
          <cell r="H102">
            <v>0</v>
          </cell>
          <cell r="K102">
            <v>0</v>
          </cell>
          <cell r="P102">
            <v>0</v>
          </cell>
          <cell r="Q102">
            <v>0</v>
          </cell>
          <cell r="Z102">
            <v>0</v>
          </cell>
          <cell r="AC102">
            <v>0</v>
          </cell>
          <cell r="AF102">
            <v>0</v>
          </cell>
          <cell r="AL102">
            <v>0</v>
          </cell>
          <cell r="AM102">
            <v>0</v>
          </cell>
        </row>
        <row r="103">
          <cell r="H103">
            <v>0</v>
          </cell>
          <cell r="K103">
            <v>0</v>
          </cell>
          <cell r="P103">
            <v>0</v>
          </cell>
          <cell r="Q103">
            <v>0</v>
          </cell>
        </row>
        <row r="104">
          <cell r="H104">
            <v>0</v>
          </cell>
          <cell r="K104">
            <v>0</v>
          </cell>
          <cell r="P104">
            <v>0</v>
          </cell>
          <cell r="Q104">
            <v>0</v>
          </cell>
        </row>
        <row r="105">
          <cell r="H105">
            <v>0</v>
          </cell>
          <cell r="K105">
            <v>0</v>
          </cell>
          <cell r="P105">
            <v>0</v>
          </cell>
          <cell r="Q105">
            <v>0</v>
          </cell>
        </row>
        <row r="106">
          <cell r="H106">
            <v>0</v>
          </cell>
          <cell r="K106">
            <v>0</v>
          </cell>
          <cell r="P106">
            <v>0</v>
          </cell>
          <cell r="Q106">
            <v>0</v>
          </cell>
          <cell r="Z106">
            <v>577972</v>
          </cell>
          <cell r="AC106">
            <v>577972</v>
          </cell>
          <cell r="AF106">
            <v>0</v>
          </cell>
          <cell r="AL106">
            <v>0</v>
          </cell>
          <cell r="AM106">
            <v>0</v>
          </cell>
        </row>
        <row r="107">
          <cell r="Z107">
            <v>866957</v>
          </cell>
          <cell r="AC107">
            <v>866957</v>
          </cell>
          <cell r="AF107">
            <v>0</v>
          </cell>
          <cell r="AL107">
            <v>0</v>
          </cell>
          <cell r="AM107">
            <v>0</v>
          </cell>
        </row>
        <row r="108">
          <cell r="Z108">
            <v>0</v>
          </cell>
          <cell r="AC108">
            <v>0</v>
          </cell>
          <cell r="AF108">
            <v>0</v>
          </cell>
          <cell r="AL108">
            <v>0</v>
          </cell>
          <cell r="AM108">
            <v>0</v>
          </cell>
        </row>
        <row r="109">
          <cell r="H109">
            <v>0</v>
          </cell>
          <cell r="K109">
            <v>0</v>
          </cell>
          <cell r="P109">
            <v>0</v>
          </cell>
          <cell r="Q109">
            <v>0</v>
          </cell>
        </row>
        <row r="110">
          <cell r="H110">
            <v>0</v>
          </cell>
          <cell r="K110">
            <v>0</v>
          </cell>
          <cell r="P110">
            <v>0</v>
          </cell>
          <cell r="Q110">
            <v>0</v>
          </cell>
        </row>
        <row r="111">
          <cell r="H111">
            <v>0</v>
          </cell>
          <cell r="K111">
            <v>0</v>
          </cell>
          <cell r="P111">
            <v>0</v>
          </cell>
          <cell r="Q111">
            <v>0</v>
          </cell>
        </row>
        <row r="112">
          <cell r="H112">
            <v>0</v>
          </cell>
          <cell r="K112">
            <v>0</v>
          </cell>
          <cell r="P112">
            <v>0</v>
          </cell>
          <cell r="Q112">
            <v>0</v>
          </cell>
        </row>
        <row r="113">
          <cell r="H113">
            <v>27</v>
          </cell>
          <cell r="K113">
            <v>27</v>
          </cell>
          <cell r="P113">
            <v>0</v>
          </cell>
          <cell r="Q113">
            <v>150000</v>
          </cell>
        </row>
        <row r="114">
          <cell r="H114">
            <v>0</v>
          </cell>
          <cell r="K114">
            <v>0</v>
          </cell>
          <cell r="P114">
            <v>0</v>
          </cell>
          <cell r="Q114">
            <v>0</v>
          </cell>
        </row>
        <row r="115">
          <cell r="H115">
            <v>0</v>
          </cell>
          <cell r="K115">
            <v>0</v>
          </cell>
          <cell r="P115">
            <v>0</v>
          </cell>
          <cell r="Q115">
            <v>0</v>
          </cell>
          <cell r="Z115">
            <v>0</v>
          </cell>
          <cell r="AC115">
            <v>0</v>
          </cell>
          <cell r="AF115">
            <v>0</v>
          </cell>
          <cell r="AL115">
            <v>0</v>
          </cell>
          <cell r="AM115">
            <v>0</v>
          </cell>
        </row>
        <row r="116">
          <cell r="H116">
            <v>0</v>
          </cell>
          <cell r="K116">
            <v>27</v>
          </cell>
          <cell r="P116">
            <v>0</v>
          </cell>
          <cell r="Q116">
            <v>0</v>
          </cell>
          <cell r="Z116">
            <v>1583041</v>
          </cell>
          <cell r="AC116">
            <v>1582841</v>
          </cell>
          <cell r="AF116">
            <v>173600</v>
          </cell>
          <cell r="AL116">
            <v>0</v>
          </cell>
          <cell r="AM116">
            <v>0</v>
          </cell>
        </row>
        <row r="117">
          <cell r="H117">
            <v>0</v>
          </cell>
          <cell r="K117">
            <v>0</v>
          </cell>
          <cell r="P117">
            <v>0</v>
          </cell>
          <cell r="Q117">
            <v>0</v>
          </cell>
          <cell r="Z117">
            <v>0</v>
          </cell>
          <cell r="AC117">
            <v>0</v>
          </cell>
          <cell r="AF117">
            <v>0</v>
          </cell>
          <cell r="AL117">
            <v>0</v>
          </cell>
          <cell r="AM117">
            <v>0</v>
          </cell>
        </row>
        <row r="119">
          <cell r="Z119">
            <v>0</v>
          </cell>
          <cell r="AC119">
            <v>0</v>
          </cell>
          <cell r="AF119">
            <v>0</v>
          </cell>
          <cell r="AL119">
            <v>0</v>
          </cell>
          <cell r="AM119">
            <v>0</v>
          </cell>
        </row>
        <row r="120">
          <cell r="Z120">
            <v>0</v>
          </cell>
          <cell r="AC120">
            <v>0</v>
          </cell>
          <cell r="AF120">
            <v>0</v>
          </cell>
          <cell r="AL120">
            <v>0</v>
          </cell>
          <cell r="AM120">
            <v>0</v>
          </cell>
        </row>
        <row r="121">
          <cell r="Z121">
            <v>0</v>
          </cell>
          <cell r="AC121">
            <v>0</v>
          </cell>
          <cell r="AF121">
            <v>0</v>
          </cell>
          <cell r="AL121">
            <v>0</v>
          </cell>
          <cell r="AM121">
            <v>0</v>
          </cell>
        </row>
        <row r="124">
          <cell r="Z124">
            <v>0</v>
          </cell>
          <cell r="AC124">
            <v>0</v>
          </cell>
          <cell r="AF124">
            <v>0</v>
          </cell>
          <cell r="AL124">
            <v>0</v>
          </cell>
          <cell r="AM124">
            <v>0</v>
          </cell>
        </row>
        <row r="125">
          <cell r="Z125">
            <v>0</v>
          </cell>
          <cell r="AC125">
            <v>0</v>
          </cell>
          <cell r="AF125">
            <v>0</v>
          </cell>
          <cell r="AL125">
            <v>0</v>
          </cell>
          <cell r="AM125">
            <v>0</v>
          </cell>
        </row>
        <row r="126">
          <cell r="Z126">
            <v>3175578</v>
          </cell>
          <cell r="AC126">
            <v>3175578</v>
          </cell>
          <cell r="AF126">
            <v>3175578</v>
          </cell>
          <cell r="AL126">
            <v>1000000</v>
          </cell>
          <cell r="AM126">
            <v>0</v>
          </cell>
        </row>
        <row r="127">
          <cell r="Z127">
            <v>0</v>
          </cell>
          <cell r="AC127">
            <v>0</v>
          </cell>
          <cell r="AF127">
            <v>0</v>
          </cell>
          <cell r="AL127">
            <v>0</v>
          </cell>
          <cell r="AM127">
            <v>0</v>
          </cell>
        </row>
        <row r="128">
          <cell r="Z128">
            <v>27240</v>
          </cell>
          <cell r="AC128">
            <v>27240</v>
          </cell>
          <cell r="AF128">
            <v>0</v>
          </cell>
          <cell r="AL128">
            <v>0</v>
          </cell>
          <cell r="AM128">
            <v>0</v>
          </cell>
        </row>
        <row r="129">
          <cell r="Z129">
            <v>0</v>
          </cell>
          <cell r="AC129">
            <v>220320</v>
          </cell>
          <cell r="AF129">
            <v>0</v>
          </cell>
          <cell r="AL129">
            <v>0</v>
          </cell>
          <cell r="AM129">
            <v>0</v>
          </cell>
        </row>
        <row r="130">
          <cell r="Z130">
            <v>0</v>
          </cell>
          <cell r="AC130">
            <v>0</v>
          </cell>
          <cell r="AF130">
            <v>0</v>
          </cell>
          <cell r="AL130">
            <v>0</v>
          </cell>
          <cell r="AM130">
            <v>0</v>
          </cell>
        </row>
        <row r="131">
          <cell r="Z131">
            <v>560000</v>
          </cell>
          <cell r="AC131">
            <v>560000</v>
          </cell>
          <cell r="AF131">
            <v>690000</v>
          </cell>
          <cell r="AL131">
            <v>0</v>
          </cell>
          <cell r="AM131">
            <v>7958442</v>
          </cell>
        </row>
        <row r="132">
          <cell r="Z132">
            <v>0</v>
          </cell>
          <cell r="AC132">
            <v>0</v>
          </cell>
          <cell r="AF132">
            <v>0</v>
          </cell>
          <cell r="AL132">
            <v>0</v>
          </cell>
          <cell r="AM132">
            <v>0</v>
          </cell>
        </row>
        <row r="133">
          <cell r="Z133">
            <v>5158023</v>
          </cell>
          <cell r="AC133">
            <v>5926263</v>
          </cell>
          <cell r="AF133">
            <v>2166123</v>
          </cell>
          <cell r="AL133">
            <v>0</v>
          </cell>
          <cell r="AM133">
            <v>0</v>
          </cell>
        </row>
        <row r="134">
          <cell r="Z134">
            <v>0</v>
          </cell>
          <cell r="AC134">
            <v>0</v>
          </cell>
          <cell r="AF134">
            <v>0</v>
          </cell>
          <cell r="AL134">
            <v>0</v>
          </cell>
          <cell r="AM134">
            <v>0</v>
          </cell>
        </row>
        <row r="135">
          <cell r="Z135">
            <v>0</v>
          </cell>
          <cell r="AC135">
            <v>0</v>
          </cell>
          <cell r="AF135">
            <v>0</v>
          </cell>
          <cell r="AL135">
            <v>0</v>
          </cell>
          <cell r="AM135">
            <v>0</v>
          </cell>
        </row>
        <row r="136">
          <cell r="Z136">
            <v>0</v>
          </cell>
          <cell r="AC136">
            <v>0</v>
          </cell>
          <cell r="AF136">
            <v>0</v>
          </cell>
          <cell r="AL136">
            <v>0</v>
          </cell>
          <cell r="AM136">
            <v>0</v>
          </cell>
        </row>
        <row r="137">
          <cell r="Z137">
            <v>0</v>
          </cell>
          <cell r="AC137">
            <v>0</v>
          </cell>
          <cell r="AF137">
            <v>0</v>
          </cell>
          <cell r="AL137">
            <v>0</v>
          </cell>
          <cell r="AM137">
            <v>0</v>
          </cell>
        </row>
        <row r="138">
          <cell r="Z138">
            <v>0</v>
          </cell>
          <cell r="AC138">
            <v>0</v>
          </cell>
          <cell r="AF138">
            <v>0</v>
          </cell>
          <cell r="AL138">
            <v>0</v>
          </cell>
          <cell r="AM138">
            <v>0</v>
          </cell>
        </row>
        <row r="139">
          <cell r="Z139">
            <v>0</v>
          </cell>
          <cell r="AC139">
            <v>0</v>
          </cell>
          <cell r="AF139">
            <v>0</v>
          </cell>
          <cell r="AL139">
            <v>0</v>
          </cell>
          <cell r="AM139">
            <v>0</v>
          </cell>
        </row>
        <row r="142">
          <cell r="Z142">
            <v>248939</v>
          </cell>
          <cell r="AC142">
            <v>248939</v>
          </cell>
          <cell r="AF142">
            <v>248939</v>
          </cell>
          <cell r="AL142">
            <v>0</v>
          </cell>
          <cell r="AM142">
            <v>0</v>
          </cell>
        </row>
        <row r="143">
          <cell r="Z143">
            <v>0</v>
          </cell>
          <cell r="AC143">
            <v>0</v>
          </cell>
          <cell r="AF143">
            <v>0</v>
          </cell>
          <cell r="AL143">
            <v>0</v>
          </cell>
          <cell r="AM143">
            <v>0</v>
          </cell>
        </row>
        <row r="148">
          <cell r="Z148">
            <v>195320</v>
          </cell>
          <cell r="AC148">
            <v>1857517</v>
          </cell>
          <cell r="AF148">
            <v>1418466</v>
          </cell>
          <cell r="AL148">
            <v>0</v>
          </cell>
          <cell r="AM148">
            <v>0</v>
          </cell>
        </row>
        <row r="150">
          <cell r="Z150">
            <v>0</v>
          </cell>
          <cell r="AC150">
            <v>0</v>
          </cell>
          <cell r="AF150">
            <v>0</v>
          </cell>
          <cell r="AL150">
            <v>0</v>
          </cell>
          <cell r="AM150">
            <v>0</v>
          </cell>
        </row>
        <row r="151">
          <cell r="Z151">
            <v>2111972</v>
          </cell>
          <cell r="AC151">
            <v>2262772</v>
          </cell>
          <cell r="AF151">
            <v>1366366</v>
          </cell>
          <cell r="AL151">
            <v>800000</v>
          </cell>
          <cell r="AM151">
            <v>0</v>
          </cell>
        </row>
        <row r="152">
          <cell r="Z152">
            <v>0</v>
          </cell>
          <cell r="AC152">
            <v>0</v>
          </cell>
          <cell r="AF152">
            <v>0</v>
          </cell>
          <cell r="AL152">
            <v>0</v>
          </cell>
          <cell r="AM152">
            <v>0</v>
          </cell>
        </row>
        <row r="153">
          <cell r="Z153">
            <v>0</v>
          </cell>
          <cell r="AC153">
            <v>0</v>
          </cell>
          <cell r="AF153">
            <v>0</v>
          </cell>
          <cell r="AL153">
            <v>0</v>
          </cell>
          <cell r="AM153">
            <v>0</v>
          </cell>
        </row>
        <row r="156">
          <cell r="Z156">
            <v>450000</v>
          </cell>
          <cell r="AC156">
            <v>1660664</v>
          </cell>
          <cell r="AF156">
            <v>1972784</v>
          </cell>
          <cell r="AL156">
            <v>2720000</v>
          </cell>
          <cell r="AM156">
            <v>500000</v>
          </cell>
        </row>
        <row r="157">
          <cell r="AL157">
            <v>0</v>
          </cell>
          <cell r="AM157">
            <v>0</v>
          </cell>
        </row>
        <row r="158">
          <cell r="Z158">
            <v>0</v>
          </cell>
          <cell r="AC158">
            <v>0</v>
          </cell>
          <cell r="AF158">
            <v>0</v>
          </cell>
          <cell r="AL158">
            <v>0</v>
          </cell>
          <cell r="AM158">
            <v>0</v>
          </cell>
        </row>
        <row r="159">
          <cell r="Z159">
            <v>0</v>
          </cell>
          <cell r="AC159">
            <v>0</v>
          </cell>
          <cell r="AF159">
            <v>0</v>
          </cell>
          <cell r="AL159">
            <v>0</v>
          </cell>
          <cell r="AM159">
            <v>0</v>
          </cell>
        </row>
        <row r="160">
          <cell r="Z160">
            <v>0</v>
          </cell>
          <cell r="AC160">
            <v>0</v>
          </cell>
          <cell r="AF160">
            <v>0</v>
          </cell>
          <cell r="AL160">
            <v>0</v>
          </cell>
          <cell r="AM160">
            <v>0</v>
          </cell>
        </row>
        <row r="161">
          <cell r="Z161">
            <v>0</v>
          </cell>
          <cell r="AC161">
            <v>0</v>
          </cell>
          <cell r="AF161">
            <v>0</v>
          </cell>
          <cell r="AL161">
            <v>0</v>
          </cell>
          <cell r="AM161">
            <v>0</v>
          </cell>
        </row>
        <row r="162">
          <cell r="Z162">
            <v>136042</v>
          </cell>
          <cell r="AC162">
            <v>136042</v>
          </cell>
          <cell r="AF162">
            <v>110021</v>
          </cell>
          <cell r="AL162">
            <v>0</v>
          </cell>
          <cell r="AM162">
            <v>0</v>
          </cell>
        </row>
        <row r="163">
          <cell r="Z163">
            <v>0</v>
          </cell>
          <cell r="AC163">
            <v>0</v>
          </cell>
          <cell r="AF163">
            <v>0</v>
          </cell>
          <cell r="AL163">
            <v>0</v>
          </cell>
          <cell r="AM163">
            <v>0</v>
          </cell>
        </row>
        <row r="164">
          <cell r="Z164">
            <v>0</v>
          </cell>
          <cell r="AC164">
            <v>0</v>
          </cell>
          <cell r="AF164">
            <v>0</v>
          </cell>
          <cell r="AL164">
            <v>0</v>
          </cell>
          <cell r="AM164">
            <v>0</v>
          </cell>
        </row>
        <row r="165">
          <cell r="Z165">
            <v>0</v>
          </cell>
          <cell r="AC165">
            <v>0</v>
          </cell>
          <cell r="AF165">
            <v>0</v>
          </cell>
          <cell r="AL165">
            <v>0</v>
          </cell>
          <cell r="AM165">
            <v>0</v>
          </cell>
        </row>
        <row r="166">
          <cell r="Z166">
            <v>0</v>
          </cell>
          <cell r="AC166">
            <v>0</v>
          </cell>
          <cell r="AF166">
            <v>0</v>
          </cell>
          <cell r="AL166">
            <v>0</v>
          </cell>
          <cell r="AM166">
            <v>0</v>
          </cell>
        </row>
        <row r="167">
          <cell r="Z167">
            <v>0</v>
          </cell>
          <cell r="AC167">
            <v>0</v>
          </cell>
          <cell r="AF167">
            <v>0</v>
          </cell>
          <cell r="AL167">
            <v>0</v>
          </cell>
          <cell r="AM167">
            <v>0</v>
          </cell>
        </row>
        <row r="172">
          <cell r="Z172">
            <v>60981</v>
          </cell>
          <cell r="AC172">
            <v>60981</v>
          </cell>
          <cell r="AF172">
            <v>0</v>
          </cell>
          <cell r="AL172">
            <v>0</v>
          </cell>
          <cell r="AM172">
            <v>0</v>
          </cell>
        </row>
        <row r="173">
          <cell r="Z173">
            <v>0</v>
          </cell>
          <cell r="AC173">
            <v>0</v>
          </cell>
          <cell r="AF173">
            <v>0</v>
          </cell>
          <cell r="AL173">
            <v>0</v>
          </cell>
          <cell r="AM173">
            <v>0</v>
          </cell>
        </row>
        <row r="176">
          <cell r="Z176">
            <v>0</v>
          </cell>
          <cell r="AC176">
            <v>0</v>
          </cell>
          <cell r="AF176">
            <v>0</v>
          </cell>
          <cell r="AL176">
            <v>0</v>
          </cell>
          <cell r="AM176">
            <v>0</v>
          </cell>
        </row>
        <row r="177">
          <cell r="Z177">
            <v>0</v>
          </cell>
          <cell r="AC177">
            <v>0</v>
          </cell>
          <cell r="AF177">
            <v>0</v>
          </cell>
          <cell r="AL177">
            <v>0</v>
          </cell>
          <cell r="AM177">
            <v>0</v>
          </cell>
        </row>
        <row r="178">
          <cell r="Z178">
            <v>0</v>
          </cell>
          <cell r="AC178">
            <v>0</v>
          </cell>
          <cell r="AF178">
            <v>0</v>
          </cell>
          <cell r="AL178">
            <v>0</v>
          </cell>
          <cell r="AM178">
            <v>0</v>
          </cell>
        </row>
        <row r="180">
          <cell r="Z180">
            <v>0</v>
          </cell>
          <cell r="AC180">
            <v>0</v>
          </cell>
          <cell r="AF180">
            <v>0</v>
          </cell>
          <cell r="AL180">
            <v>0</v>
          </cell>
          <cell r="AM180">
            <v>0</v>
          </cell>
        </row>
        <row r="181">
          <cell r="Z181">
            <v>0</v>
          </cell>
          <cell r="AC181">
            <v>0</v>
          </cell>
          <cell r="AF181">
            <v>0</v>
          </cell>
          <cell r="AL181">
            <v>0</v>
          </cell>
          <cell r="AM181">
            <v>0</v>
          </cell>
        </row>
        <row r="182">
          <cell r="Z182">
            <v>0</v>
          </cell>
          <cell r="AC182">
            <v>0</v>
          </cell>
          <cell r="AF182">
            <v>0</v>
          </cell>
          <cell r="AL182">
            <v>0</v>
          </cell>
          <cell r="AM182">
            <v>0</v>
          </cell>
        </row>
        <row r="185">
          <cell r="Z185">
            <v>0</v>
          </cell>
          <cell r="AC185">
            <v>0</v>
          </cell>
          <cell r="AF185">
            <v>0</v>
          </cell>
          <cell r="AL185">
            <v>0</v>
          </cell>
          <cell r="AM185">
            <v>0</v>
          </cell>
        </row>
        <row r="186">
          <cell r="AL186">
            <v>0</v>
          </cell>
          <cell r="AM186">
            <v>0</v>
          </cell>
        </row>
        <row r="187">
          <cell r="Z187">
            <v>0</v>
          </cell>
          <cell r="AC187">
            <v>0</v>
          </cell>
          <cell r="AF187">
            <v>0</v>
          </cell>
          <cell r="AL187">
            <v>0</v>
          </cell>
          <cell r="AM187">
            <v>0</v>
          </cell>
        </row>
        <row r="188">
          <cell r="Z188">
            <v>0</v>
          </cell>
          <cell r="AC188">
            <v>0</v>
          </cell>
          <cell r="AF188">
            <v>0</v>
          </cell>
          <cell r="AL188">
            <v>0</v>
          </cell>
          <cell r="AM188">
            <v>0</v>
          </cell>
        </row>
        <row r="189">
          <cell r="Z189">
            <v>0</v>
          </cell>
          <cell r="AC189">
            <v>0</v>
          </cell>
          <cell r="AF189">
            <v>0</v>
          </cell>
          <cell r="AL189">
            <v>0</v>
          </cell>
          <cell r="AM189">
            <v>0</v>
          </cell>
        </row>
        <row r="190">
          <cell r="Z190">
            <v>0</v>
          </cell>
          <cell r="AC190">
            <v>0</v>
          </cell>
          <cell r="AF190">
            <v>0</v>
          </cell>
          <cell r="AL190">
            <v>0</v>
          </cell>
          <cell r="AM190">
            <v>0</v>
          </cell>
        </row>
        <row r="195">
          <cell r="Z195">
            <v>7704936</v>
          </cell>
          <cell r="AC195">
            <v>7622676</v>
          </cell>
          <cell r="AF195">
            <v>0</v>
          </cell>
          <cell r="AL195">
            <v>0</v>
          </cell>
          <cell r="AM195">
            <v>0</v>
          </cell>
        </row>
        <row r="196">
          <cell r="Z196">
            <v>1993777</v>
          </cell>
          <cell r="AC196">
            <v>1993777</v>
          </cell>
          <cell r="AF196">
            <v>0</v>
          </cell>
          <cell r="AL196">
            <v>0</v>
          </cell>
          <cell r="AM196">
            <v>0</v>
          </cell>
        </row>
        <row r="197">
          <cell r="Z197">
            <v>1031585</v>
          </cell>
          <cell r="AC197">
            <v>1031585</v>
          </cell>
          <cell r="AF197">
            <v>0</v>
          </cell>
          <cell r="AL197">
            <v>0</v>
          </cell>
          <cell r="AM197">
            <v>0</v>
          </cell>
        </row>
        <row r="198">
          <cell r="Z198">
            <v>767178</v>
          </cell>
          <cell r="AC198">
            <v>227178</v>
          </cell>
          <cell r="AF198">
            <v>0</v>
          </cell>
          <cell r="AL198">
            <v>0</v>
          </cell>
          <cell r="AM198">
            <v>0</v>
          </cell>
        </row>
        <row r="199">
          <cell r="Z199">
            <v>0</v>
          </cell>
          <cell r="AC199">
            <v>0</v>
          </cell>
          <cell r="AF199">
            <v>0</v>
          </cell>
          <cell r="AL199">
            <v>0</v>
          </cell>
          <cell r="AM199">
            <v>0</v>
          </cell>
        </row>
        <row r="200">
          <cell r="Z200">
            <v>0</v>
          </cell>
          <cell r="AC200">
            <v>0</v>
          </cell>
          <cell r="AF200">
            <v>0</v>
          </cell>
          <cell r="AL200">
            <v>0</v>
          </cell>
          <cell r="AM200">
            <v>0</v>
          </cell>
        </row>
        <row r="201">
          <cell r="Z201">
            <v>0</v>
          </cell>
          <cell r="AC201">
            <v>0</v>
          </cell>
          <cell r="AF201">
            <v>0</v>
          </cell>
          <cell r="AL201">
            <v>0</v>
          </cell>
          <cell r="AM201">
            <v>0</v>
          </cell>
        </row>
        <row r="203">
          <cell r="Z203">
            <v>-1700000</v>
          </cell>
          <cell r="AC203">
            <v>499200</v>
          </cell>
          <cell r="AF203">
            <v>806400</v>
          </cell>
          <cell r="AL203">
            <v>0</v>
          </cell>
          <cell r="AM203">
            <v>0</v>
          </cell>
        </row>
        <row r="204">
          <cell r="Z204">
            <v>0</v>
          </cell>
          <cell r="AC204">
            <v>0</v>
          </cell>
          <cell r="AF204">
            <v>0</v>
          </cell>
          <cell r="AL204">
            <v>0</v>
          </cell>
          <cell r="AM204">
            <v>0</v>
          </cell>
        </row>
        <row r="211">
          <cell r="Z211">
            <v>0</v>
          </cell>
          <cell r="AC211">
            <v>0</v>
          </cell>
          <cell r="AF211">
            <v>0</v>
          </cell>
          <cell r="AL211">
            <v>0</v>
          </cell>
          <cell r="AM211">
            <v>0</v>
          </cell>
        </row>
        <row r="212">
          <cell r="Z212">
            <v>0</v>
          </cell>
          <cell r="AC212">
            <v>0</v>
          </cell>
          <cell r="AF212">
            <v>0</v>
          </cell>
          <cell r="AL212">
            <v>0</v>
          </cell>
          <cell r="AM212">
            <v>0</v>
          </cell>
        </row>
        <row r="213">
          <cell r="Z213">
            <v>0</v>
          </cell>
          <cell r="AC213">
            <v>0</v>
          </cell>
          <cell r="AF213">
            <v>0</v>
          </cell>
          <cell r="AL213">
            <v>0</v>
          </cell>
          <cell r="AM213">
            <v>0</v>
          </cell>
        </row>
        <row r="214">
          <cell r="Z214">
            <v>0</v>
          </cell>
          <cell r="AC214">
            <v>0</v>
          </cell>
          <cell r="AF214">
            <v>0</v>
          </cell>
          <cell r="AL214">
            <v>0</v>
          </cell>
          <cell r="AM214">
            <v>0</v>
          </cell>
        </row>
        <row r="216">
          <cell r="Z216">
            <v>1997750</v>
          </cell>
          <cell r="AC216">
            <v>1997750</v>
          </cell>
          <cell r="AF216">
            <v>1997750</v>
          </cell>
          <cell r="AL216">
            <v>-7000000</v>
          </cell>
          <cell r="AM216">
            <v>0</v>
          </cell>
        </row>
        <row r="217">
          <cell r="Z217">
            <v>0</v>
          </cell>
          <cell r="AC217">
            <v>0</v>
          </cell>
          <cell r="AF217">
            <v>0</v>
          </cell>
          <cell r="AL217">
            <v>0</v>
          </cell>
          <cell r="AM217">
            <v>0</v>
          </cell>
        </row>
        <row r="222">
          <cell r="Z222">
            <v>0</v>
          </cell>
          <cell r="AC222">
            <v>3808666</v>
          </cell>
          <cell r="AF222">
            <v>3808666</v>
          </cell>
          <cell r="AL222">
            <v>0</v>
          </cell>
          <cell r="AM222">
            <v>0</v>
          </cell>
        </row>
        <row r="223">
          <cell r="Z223">
            <v>0</v>
          </cell>
          <cell r="AC223">
            <v>583171</v>
          </cell>
          <cell r="AF223">
            <v>583171</v>
          </cell>
          <cell r="AL223">
            <v>0</v>
          </cell>
          <cell r="AM223">
            <v>0</v>
          </cell>
        </row>
        <row r="224">
          <cell r="Z224">
            <v>0</v>
          </cell>
          <cell r="AC224">
            <v>0</v>
          </cell>
          <cell r="AF224">
            <v>0</v>
          </cell>
          <cell r="AL224">
            <v>0</v>
          </cell>
          <cell r="AM224">
            <v>0</v>
          </cell>
        </row>
        <row r="228">
          <cell r="Z228">
            <v>0</v>
          </cell>
          <cell r="AC228">
            <v>0</v>
          </cell>
          <cell r="AF228">
            <v>0</v>
          </cell>
          <cell r="AL228">
            <v>0</v>
          </cell>
          <cell r="AM228">
            <v>0</v>
          </cell>
        </row>
        <row r="235">
          <cell r="Z235">
            <v>0</v>
          </cell>
          <cell r="AC235">
            <v>0</v>
          </cell>
          <cell r="AF235">
            <v>0</v>
          </cell>
          <cell r="AL235">
            <v>0</v>
          </cell>
          <cell r="AM235">
            <v>0</v>
          </cell>
        </row>
        <row r="236">
          <cell r="Z236">
            <v>0</v>
          </cell>
          <cell r="AC236">
            <v>0</v>
          </cell>
          <cell r="AF236">
            <v>0</v>
          </cell>
          <cell r="AL236">
            <v>-3020000</v>
          </cell>
          <cell r="AM236">
            <v>0</v>
          </cell>
        </row>
        <row r="237">
          <cell r="Z237">
            <v>6600000</v>
          </cell>
          <cell r="AC237">
            <v>0</v>
          </cell>
          <cell r="AF237">
            <v>0</v>
          </cell>
          <cell r="AL237">
            <v>6600000</v>
          </cell>
          <cell r="AM237">
            <v>0</v>
          </cell>
        </row>
        <row r="238">
          <cell r="Z238">
            <v>0</v>
          </cell>
          <cell r="AC238">
            <v>0</v>
          </cell>
          <cell r="AF238">
            <v>0</v>
          </cell>
          <cell r="AG238">
            <v>0</v>
          </cell>
          <cell r="AL238">
            <v>0</v>
          </cell>
          <cell r="AM238">
            <v>0</v>
          </cell>
        </row>
        <row r="239">
          <cell r="Z239">
            <v>0</v>
          </cell>
          <cell r="AC239">
            <v>0</v>
          </cell>
          <cell r="AF239">
            <v>0</v>
          </cell>
          <cell r="AL239">
            <v>-6600000</v>
          </cell>
          <cell r="AM239">
            <v>0</v>
          </cell>
        </row>
        <row r="240">
          <cell r="Z240">
            <v>0</v>
          </cell>
          <cell r="AC240">
            <v>0</v>
          </cell>
          <cell r="AF240">
            <v>0</v>
          </cell>
          <cell r="AL240">
            <v>0</v>
          </cell>
          <cell r="AM240">
            <v>0</v>
          </cell>
        </row>
        <row r="243">
          <cell r="AL243">
            <v>0</v>
          </cell>
          <cell r="AM243">
            <v>3395845</v>
          </cell>
        </row>
        <row r="244">
          <cell r="Z244">
            <v>12566666</v>
          </cell>
          <cell r="AC244">
            <v>0</v>
          </cell>
          <cell r="AF244">
            <v>0</v>
          </cell>
          <cell r="AL244">
            <v>0</v>
          </cell>
          <cell r="AM244">
            <v>21750000</v>
          </cell>
        </row>
        <row r="245">
          <cell r="Z245">
            <v>0</v>
          </cell>
          <cell r="AC245">
            <v>4385048</v>
          </cell>
          <cell r="AF245">
            <v>4385048</v>
          </cell>
          <cell r="AL245">
            <v>0</v>
          </cell>
          <cell r="AM245">
            <v>0</v>
          </cell>
        </row>
        <row r="246">
          <cell r="Z246">
            <v>0</v>
          </cell>
          <cell r="AC246">
            <v>0</v>
          </cell>
          <cell r="AF246">
            <v>0</v>
          </cell>
          <cell r="AL246">
            <v>0</v>
          </cell>
          <cell r="AM246">
            <v>0</v>
          </cell>
        </row>
        <row r="247">
          <cell r="Z247">
            <v>0</v>
          </cell>
          <cell r="AC247">
            <v>0</v>
          </cell>
          <cell r="AF247">
            <v>0</v>
          </cell>
          <cell r="AL247">
            <v>0</v>
          </cell>
          <cell r="AM247">
            <v>0</v>
          </cell>
        </row>
        <row r="248">
          <cell r="Z248">
            <v>0</v>
          </cell>
          <cell r="AC248">
            <v>0</v>
          </cell>
          <cell r="AF248">
            <v>0</v>
          </cell>
          <cell r="AL248">
            <v>0</v>
          </cell>
          <cell r="AM248">
            <v>0</v>
          </cell>
        </row>
        <row r="249">
          <cell r="Z249">
            <v>0</v>
          </cell>
          <cell r="AC249">
            <v>0</v>
          </cell>
          <cell r="AF249">
            <v>0</v>
          </cell>
          <cell r="AL249">
            <v>0</v>
          </cell>
          <cell r="AM249">
            <v>0</v>
          </cell>
        </row>
        <row r="250">
          <cell r="Z250">
            <v>0</v>
          </cell>
          <cell r="AC250">
            <v>0</v>
          </cell>
          <cell r="AF250">
            <v>0</v>
          </cell>
          <cell r="AL250">
            <v>0</v>
          </cell>
          <cell r="AM250">
            <v>0</v>
          </cell>
        </row>
        <row r="251">
          <cell r="Z251">
            <v>0</v>
          </cell>
          <cell r="AC251">
            <v>0</v>
          </cell>
          <cell r="AF251">
            <v>0</v>
          </cell>
          <cell r="AL251">
            <v>0</v>
          </cell>
          <cell r="AM251">
            <v>0</v>
          </cell>
        </row>
        <row r="252">
          <cell r="Z252">
            <v>0</v>
          </cell>
          <cell r="AC252">
            <v>0</v>
          </cell>
          <cell r="AF252">
            <v>0</v>
          </cell>
          <cell r="AL252">
            <v>0</v>
          </cell>
          <cell r="AM252">
            <v>0</v>
          </cell>
        </row>
        <row r="253">
          <cell r="Z253">
            <v>0</v>
          </cell>
          <cell r="AC253">
            <v>0</v>
          </cell>
          <cell r="AF253">
            <v>0</v>
          </cell>
          <cell r="AL253">
            <v>0</v>
          </cell>
          <cell r="AM253">
            <v>0</v>
          </cell>
        </row>
        <row r="254">
          <cell r="Z254">
            <v>0</v>
          </cell>
          <cell r="AC254">
            <v>0</v>
          </cell>
          <cell r="AF254">
            <v>0</v>
          </cell>
          <cell r="AL254">
            <v>0</v>
          </cell>
          <cell r="AM254">
            <v>0</v>
          </cell>
        </row>
      </sheetData>
      <sheetData sheetId="11">
        <row r="8">
          <cell r="L8">
            <v>1569729259</v>
          </cell>
        </row>
        <row r="12">
          <cell r="P12">
            <v>0</v>
          </cell>
          <cell r="Q12">
            <v>0</v>
          </cell>
        </row>
        <row r="13">
          <cell r="P13">
            <v>0</v>
          </cell>
          <cell r="Q13">
            <v>0</v>
          </cell>
        </row>
        <row r="14">
          <cell r="P14">
            <v>0</v>
          </cell>
          <cell r="Q14">
            <v>0</v>
          </cell>
        </row>
        <row r="15">
          <cell r="P15">
            <v>0</v>
          </cell>
          <cell r="Q15">
            <v>0</v>
          </cell>
        </row>
        <row r="17">
          <cell r="Z17">
            <v>12441874</v>
          </cell>
          <cell r="AC17">
            <v>12441874</v>
          </cell>
          <cell r="AF17">
            <v>12835035</v>
          </cell>
          <cell r="AL17">
            <v>1000000</v>
          </cell>
          <cell r="AM17">
            <v>0</v>
          </cell>
        </row>
        <row r="18">
          <cell r="Z18">
            <v>375379</v>
          </cell>
          <cell r="AC18">
            <v>375379</v>
          </cell>
          <cell r="AF18">
            <v>885814</v>
          </cell>
          <cell r="AL18">
            <v>0</v>
          </cell>
          <cell r="AM18">
            <v>0</v>
          </cell>
        </row>
        <row r="21">
          <cell r="Z21">
            <v>0</v>
          </cell>
          <cell r="AC21">
            <v>0</v>
          </cell>
          <cell r="AF21">
            <v>0</v>
          </cell>
          <cell r="AL21">
            <v>0</v>
          </cell>
          <cell r="AM21">
            <v>0</v>
          </cell>
        </row>
        <row r="22">
          <cell r="Z22">
            <v>0</v>
          </cell>
          <cell r="AC22">
            <v>0</v>
          </cell>
          <cell r="AF22">
            <v>0</v>
          </cell>
          <cell r="AL22">
            <v>0</v>
          </cell>
          <cell r="AM22">
            <v>0</v>
          </cell>
        </row>
        <row r="23">
          <cell r="H23">
            <v>20132474</v>
          </cell>
          <cell r="K23">
            <v>5810744</v>
          </cell>
          <cell r="P23">
            <v>0</v>
          </cell>
          <cell r="Q23">
            <v>0</v>
          </cell>
          <cell r="Z23">
            <v>393161</v>
          </cell>
          <cell r="AC23">
            <v>393161</v>
          </cell>
          <cell r="AF23">
            <v>393161</v>
          </cell>
          <cell r="AL23">
            <v>500000</v>
          </cell>
          <cell r="AM23">
            <v>0</v>
          </cell>
        </row>
        <row r="24">
          <cell r="H24">
            <v>0</v>
          </cell>
          <cell r="K24">
            <v>0</v>
          </cell>
          <cell r="P24">
            <v>0</v>
          </cell>
          <cell r="Q24">
            <v>0</v>
          </cell>
          <cell r="Z24">
            <v>0</v>
          </cell>
          <cell r="AC24">
            <v>0</v>
          </cell>
          <cell r="AF24">
            <v>0</v>
          </cell>
          <cell r="AL24">
            <v>0</v>
          </cell>
          <cell r="AM24">
            <v>0</v>
          </cell>
        </row>
        <row r="25">
          <cell r="Z25">
            <v>0</v>
          </cell>
          <cell r="AC25">
            <v>0</v>
          </cell>
          <cell r="AF25">
            <v>0</v>
          </cell>
          <cell r="AL25">
            <v>0</v>
          </cell>
          <cell r="AM25">
            <v>0</v>
          </cell>
        </row>
        <row r="26">
          <cell r="H26">
            <v>58643305.75</v>
          </cell>
          <cell r="K26">
            <v>107020999</v>
          </cell>
          <cell r="P26">
            <v>0</v>
          </cell>
          <cell r="Q26">
            <v>0</v>
          </cell>
          <cell r="Z26">
            <v>0</v>
          </cell>
          <cell r="AC26">
            <v>0</v>
          </cell>
          <cell r="AF26">
            <v>0</v>
          </cell>
          <cell r="AL26">
            <v>0</v>
          </cell>
          <cell r="AM26">
            <v>0</v>
          </cell>
        </row>
        <row r="27">
          <cell r="H27">
            <v>0</v>
          </cell>
          <cell r="K27">
            <v>0</v>
          </cell>
          <cell r="P27">
            <v>0</v>
          </cell>
          <cell r="Q27">
            <v>0</v>
          </cell>
          <cell r="Z27">
            <v>0</v>
          </cell>
          <cell r="AC27">
            <v>0</v>
          </cell>
          <cell r="AF27">
            <v>0</v>
          </cell>
          <cell r="AL27">
            <v>0</v>
          </cell>
          <cell r="AM27">
            <v>0</v>
          </cell>
        </row>
        <row r="28">
          <cell r="Z28">
            <v>0</v>
          </cell>
          <cell r="AC28">
            <v>0</v>
          </cell>
          <cell r="AF28">
            <v>0</v>
          </cell>
          <cell r="AL28">
            <v>0</v>
          </cell>
          <cell r="AM28">
            <v>0</v>
          </cell>
        </row>
        <row r="29">
          <cell r="Z29">
            <v>1105368</v>
          </cell>
          <cell r="AC29">
            <v>1105368</v>
          </cell>
          <cell r="AF29">
            <v>1105368</v>
          </cell>
          <cell r="AL29">
            <v>0</v>
          </cell>
          <cell r="AM29">
            <v>0</v>
          </cell>
        </row>
        <row r="30">
          <cell r="H30">
            <v>0</v>
          </cell>
          <cell r="K30">
            <v>0</v>
          </cell>
          <cell r="P30">
            <v>0</v>
          </cell>
          <cell r="Q30">
            <v>0</v>
          </cell>
          <cell r="Z30">
            <v>0</v>
          </cell>
          <cell r="AC30">
            <v>0</v>
          </cell>
          <cell r="AF30">
            <v>0</v>
          </cell>
          <cell r="AL30">
            <v>0</v>
          </cell>
          <cell r="AM30">
            <v>0</v>
          </cell>
        </row>
        <row r="31">
          <cell r="H31">
            <v>0</v>
          </cell>
          <cell r="K31">
            <v>0</v>
          </cell>
          <cell r="P31">
            <v>0</v>
          </cell>
          <cell r="Q31">
            <v>0</v>
          </cell>
          <cell r="Z31">
            <v>0</v>
          </cell>
          <cell r="AC31">
            <v>0</v>
          </cell>
          <cell r="AF31">
            <v>0</v>
          </cell>
          <cell r="AL31">
            <v>0</v>
          </cell>
          <cell r="AM31">
            <v>0</v>
          </cell>
        </row>
        <row r="32">
          <cell r="Z32">
            <v>0</v>
          </cell>
          <cell r="AC32">
            <v>0</v>
          </cell>
          <cell r="AF32">
            <v>0</v>
          </cell>
          <cell r="AL32">
            <v>0</v>
          </cell>
          <cell r="AM32">
            <v>0</v>
          </cell>
        </row>
        <row r="33">
          <cell r="H33">
            <v>0</v>
          </cell>
          <cell r="K33">
            <v>0</v>
          </cell>
          <cell r="P33">
            <v>0</v>
          </cell>
          <cell r="Q33">
            <v>0</v>
          </cell>
          <cell r="Z33">
            <v>0</v>
          </cell>
          <cell r="AC33">
            <v>0</v>
          </cell>
          <cell r="AF33">
            <v>0</v>
          </cell>
          <cell r="AL33">
            <v>0</v>
          </cell>
          <cell r="AM33">
            <v>0</v>
          </cell>
        </row>
        <row r="34">
          <cell r="H34">
            <v>0</v>
          </cell>
          <cell r="K34">
            <v>0</v>
          </cell>
          <cell r="P34">
            <v>0</v>
          </cell>
          <cell r="Q34">
            <v>0</v>
          </cell>
        </row>
        <row r="36">
          <cell r="H36">
            <v>0</v>
          </cell>
          <cell r="K36">
            <v>0</v>
          </cell>
          <cell r="P36">
            <v>0</v>
          </cell>
          <cell r="Q36">
            <v>0</v>
          </cell>
          <cell r="Z36">
            <v>2700000</v>
          </cell>
          <cell r="AC36">
            <v>675000</v>
          </cell>
          <cell r="AF36">
            <v>675000</v>
          </cell>
          <cell r="AL36">
            <v>0</v>
          </cell>
          <cell r="AM36">
            <v>0</v>
          </cell>
        </row>
        <row r="37">
          <cell r="H37">
            <v>0</v>
          </cell>
          <cell r="K37">
            <v>0</v>
          </cell>
          <cell r="P37">
            <v>0</v>
          </cell>
          <cell r="Q37">
            <v>0</v>
          </cell>
          <cell r="Z37">
            <v>0</v>
          </cell>
          <cell r="AC37">
            <v>0</v>
          </cell>
          <cell r="AF37">
            <v>0</v>
          </cell>
          <cell r="AL37">
            <v>0</v>
          </cell>
          <cell r="AM37">
            <v>0</v>
          </cell>
        </row>
        <row r="38">
          <cell r="H38">
            <v>15656916</v>
          </cell>
          <cell r="K38">
            <v>15656916</v>
          </cell>
          <cell r="P38">
            <v>0</v>
          </cell>
          <cell r="Q38">
            <v>0</v>
          </cell>
          <cell r="Z38">
            <v>0</v>
          </cell>
          <cell r="AC38">
            <v>0</v>
          </cell>
          <cell r="AF38">
            <v>128750</v>
          </cell>
          <cell r="AL38">
            <v>0</v>
          </cell>
          <cell r="AM38">
            <v>0</v>
          </cell>
        </row>
        <row r="39">
          <cell r="H39">
            <v>0</v>
          </cell>
          <cell r="K39">
            <v>0</v>
          </cell>
          <cell r="P39">
            <v>0</v>
          </cell>
          <cell r="Q39">
            <v>0</v>
          </cell>
          <cell r="Z39">
            <v>0</v>
          </cell>
          <cell r="AC39">
            <v>4531183</v>
          </cell>
          <cell r="AF39">
            <v>1318350</v>
          </cell>
          <cell r="AL39">
            <v>900000</v>
          </cell>
          <cell r="AM39">
            <v>0</v>
          </cell>
        </row>
        <row r="40">
          <cell r="H40">
            <v>0</v>
          </cell>
          <cell r="K40">
            <v>0</v>
          </cell>
          <cell r="P40">
            <v>0</v>
          </cell>
          <cell r="Q40">
            <v>0</v>
          </cell>
          <cell r="Z40">
            <v>0</v>
          </cell>
          <cell r="AC40">
            <v>0</v>
          </cell>
          <cell r="AF40">
            <v>0</v>
          </cell>
          <cell r="AL40">
            <v>0</v>
          </cell>
          <cell r="AM40">
            <v>0</v>
          </cell>
        </row>
        <row r="41">
          <cell r="H41">
            <v>0</v>
          </cell>
          <cell r="K41">
            <v>0</v>
          </cell>
          <cell r="P41">
            <v>0</v>
          </cell>
          <cell r="Q41">
            <v>0</v>
          </cell>
          <cell r="Z41">
            <v>0</v>
          </cell>
          <cell r="AC41">
            <v>0</v>
          </cell>
          <cell r="AF41">
            <v>0</v>
          </cell>
          <cell r="AL41">
            <v>0</v>
          </cell>
          <cell r="AM41">
            <v>0</v>
          </cell>
        </row>
        <row r="43">
          <cell r="H43">
            <v>6246000</v>
          </cell>
          <cell r="K43">
            <v>6246000</v>
          </cell>
          <cell r="P43">
            <v>0</v>
          </cell>
          <cell r="Q43">
            <v>0</v>
          </cell>
        </row>
        <row r="44">
          <cell r="H44">
            <v>0</v>
          </cell>
          <cell r="K44">
            <v>0</v>
          </cell>
          <cell r="P44">
            <v>0</v>
          </cell>
          <cell r="Q44">
            <v>0</v>
          </cell>
        </row>
        <row r="45">
          <cell r="Z45">
            <v>1087560</v>
          </cell>
          <cell r="AC45">
            <v>1087560</v>
          </cell>
          <cell r="AF45">
            <v>0</v>
          </cell>
          <cell r="AL45">
            <v>0</v>
          </cell>
          <cell r="AM45">
            <v>0</v>
          </cell>
        </row>
        <row r="46">
          <cell r="H46">
            <v>0</v>
          </cell>
          <cell r="K46">
            <v>0</v>
          </cell>
          <cell r="P46">
            <v>0</v>
          </cell>
          <cell r="Q46">
            <v>0</v>
          </cell>
          <cell r="Z46">
            <v>1579208</v>
          </cell>
          <cell r="AC46">
            <v>1579208</v>
          </cell>
          <cell r="AF46">
            <v>0</v>
          </cell>
          <cell r="AL46">
            <v>0</v>
          </cell>
          <cell r="AM46">
            <v>0</v>
          </cell>
        </row>
        <row r="47">
          <cell r="H47">
            <v>0</v>
          </cell>
          <cell r="K47">
            <v>0</v>
          </cell>
          <cell r="P47">
            <v>0</v>
          </cell>
          <cell r="Q47">
            <v>0</v>
          </cell>
          <cell r="Z47">
            <v>0</v>
          </cell>
          <cell r="AC47">
            <v>0</v>
          </cell>
          <cell r="AF47">
            <v>0</v>
          </cell>
          <cell r="AL47">
            <v>0</v>
          </cell>
          <cell r="AM47">
            <v>0</v>
          </cell>
        </row>
        <row r="48">
          <cell r="Z48">
            <v>324900</v>
          </cell>
          <cell r="AC48">
            <v>324900</v>
          </cell>
          <cell r="AF48">
            <v>0</v>
          </cell>
          <cell r="AL48">
            <v>0</v>
          </cell>
          <cell r="AM48">
            <v>0</v>
          </cell>
        </row>
        <row r="49">
          <cell r="H49">
            <v>0</v>
          </cell>
          <cell r="K49">
            <v>0</v>
          </cell>
          <cell r="P49">
            <v>0</v>
          </cell>
          <cell r="Q49">
            <v>0</v>
          </cell>
        </row>
        <row r="50">
          <cell r="H50">
            <v>0</v>
          </cell>
          <cell r="K50">
            <v>0</v>
          </cell>
          <cell r="P50">
            <v>0</v>
          </cell>
          <cell r="Q50">
            <v>0</v>
          </cell>
          <cell r="Z50">
            <v>0</v>
          </cell>
          <cell r="AC50">
            <v>0</v>
          </cell>
          <cell r="AF50">
            <v>0</v>
          </cell>
          <cell r="AL50">
            <v>0</v>
          </cell>
          <cell r="AM50">
            <v>0</v>
          </cell>
        </row>
        <row r="51">
          <cell r="Z51">
            <v>0</v>
          </cell>
          <cell r="AC51">
            <v>0</v>
          </cell>
          <cell r="AF51">
            <v>0</v>
          </cell>
          <cell r="AL51">
            <v>0</v>
          </cell>
          <cell r="AM51">
            <v>0</v>
          </cell>
        </row>
        <row r="52">
          <cell r="H52">
            <v>0</v>
          </cell>
          <cell r="K52">
            <v>0</v>
          </cell>
          <cell r="P52">
            <v>0</v>
          </cell>
          <cell r="Q52">
            <v>0</v>
          </cell>
          <cell r="Z52">
            <v>0</v>
          </cell>
          <cell r="AC52">
            <v>0</v>
          </cell>
          <cell r="AF52">
            <v>0</v>
          </cell>
          <cell r="AL52">
            <v>0</v>
          </cell>
          <cell r="AM52">
            <v>0</v>
          </cell>
        </row>
        <row r="53">
          <cell r="H53">
            <v>0</v>
          </cell>
          <cell r="K53">
            <v>0</v>
          </cell>
          <cell r="P53">
            <v>0</v>
          </cell>
          <cell r="Q53">
            <v>0</v>
          </cell>
          <cell r="Z53">
            <v>0</v>
          </cell>
          <cell r="AC53">
            <v>0</v>
          </cell>
          <cell r="AF53">
            <v>0</v>
          </cell>
          <cell r="AL53">
            <v>0</v>
          </cell>
          <cell r="AM53">
            <v>0</v>
          </cell>
        </row>
        <row r="54">
          <cell r="Z54">
            <v>531250</v>
          </cell>
          <cell r="AC54">
            <v>531250</v>
          </cell>
          <cell r="AF54">
            <v>522676</v>
          </cell>
          <cell r="AL54">
            <v>400000</v>
          </cell>
          <cell r="AM54">
            <v>0</v>
          </cell>
        </row>
        <row r="55">
          <cell r="H55">
            <v>0</v>
          </cell>
          <cell r="K55">
            <v>0</v>
          </cell>
          <cell r="P55">
            <v>0</v>
          </cell>
          <cell r="Q55">
            <v>0</v>
          </cell>
          <cell r="Z55">
            <v>0</v>
          </cell>
          <cell r="AC55">
            <v>0</v>
          </cell>
          <cell r="AF55">
            <v>0</v>
          </cell>
          <cell r="AL55">
            <v>0</v>
          </cell>
          <cell r="AM55">
            <v>0</v>
          </cell>
        </row>
        <row r="56">
          <cell r="H56">
            <v>0</v>
          </cell>
          <cell r="K56">
            <v>0</v>
          </cell>
          <cell r="P56">
            <v>0</v>
          </cell>
          <cell r="Q56">
            <v>0</v>
          </cell>
        </row>
        <row r="58">
          <cell r="H58">
            <v>0</v>
          </cell>
          <cell r="K58">
            <v>0</v>
          </cell>
          <cell r="P58">
            <v>0</v>
          </cell>
          <cell r="Q58">
            <v>0</v>
          </cell>
        </row>
        <row r="59">
          <cell r="H59">
            <v>0</v>
          </cell>
          <cell r="K59">
            <v>0</v>
          </cell>
          <cell r="P59">
            <v>0</v>
          </cell>
          <cell r="Q59">
            <v>0</v>
          </cell>
          <cell r="Z59">
            <v>265625</v>
          </cell>
          <cell r="AC59">
            <v>265625</v>
          </cell>
          <cell r="AF59">
            <v>261338</v>
          </cell>
          <cell r="AL59">
            <v>0</v>
          </cell>
          <cell r="AM59">
            <v>0</v>
          </cell>
        </row>
        <row r="60">
          <cell r="Z60">
            <v>398437</v>
          </cell>
          <cell r="AC60">
            <v>398437</v>
          </cell>
          <cell r="AF60">
            <v>392007</v>
          </cell>
          <cell r="AL60">
            <v>0</v>
          </cell>
          <cell r="AM60">
            <v>0</v>
          </cell>
        </row>
        <row r="61">
          <cell r="H61">
            <v>83753</v>
          </cell>
          <cell r="K61">
            <v>0</v>
          </cell>
          <cell r="P61">
            <v>0</v>
          </cell>
          <cell r="Q61">
            <v>0</v>
          </cell>
          <cell r="Z61">
            <v>0</v>
          </cell>
          <cell r="AC61">
            <v>0</v>
          </cell>
          <cell r="AF61">
            <v>0</v>
          </cell>
          <cell r="AL61">
            <v>0</v>
          </cell>
          <cell r="AM61">
            <v>0</v>
          </cell>
        </row>
        <row r="62">
          <cell r="H62">
            <v>0</v>
          </cell>
          <cell r="K62">
            <v>0</v>
          </cell>
          <cell r="P62">
            <v>0</v>
          </cell>
          <cell r="Q62">
            <v>0</v>
          </cell>
        </row>
        <row r="64">
          <cell r="H64">
            <v>1594590</v>
          </cell>
          <cell r="K64">
            <v>204310</v>
          </cell>
          <cell r="P64">
            <v>0</v>
          </cell>
          <cell r="Q64">
            <v>0</v>
          </cell>
        </row>
        <row r="65">
          <cell r="H65">
            <v>0</v>
          </cell>
          <cell r="K65">
            <v>0</v>
          </cell>
          <cell r="P65">
            <v>0</v>
          </cell>
          <cell r="Q65">
            <v>0</v>
          </cell>
        </row>
        <row r="66">
          <cell r="Z66">
            <v>30427791</v>
          </cell>
          <cell r="AC66">
            <v>30427791</v>
          </cell>
          <cell r="AF66">
            <v>27794653</v>
          </cell>
          <cell r="AL66">
            <v>6000000</v>
          </cell>
          <cell r="AM66">
            <v>0</v>
          </cell>
        </row>
        <row r="67">
          <cell r="H67">
            <v>0</v>
          </cell>
          <cell r="K67">
            <v>0</v>
          </cell>
          <cell r="P67">
            <v>0</v>
          </cell>
          <cell r="Q67">
            <v>0</v>
          </cell>
          <cell r="Z67">
            <v>6123875</v>
          </cell>
          <cell r="AC67">
            <v>6123875</v>
          </cell>
          <cell r="AF67">
            <v>2988368</v>
          </cell>
          <cell r="AL67">
            <v>1000000</v>
          </cell>
          <cell r="AM67">
            <v>0</v>
          </cell>
        </row>
        <row r="68">
          <cell r="H68">
            <v>0</v>
          </cell>
          <cell r="K68">
            <v>0</v>
          </cell>
          <cell r="P68">
            <v>0</v>
          </cell>
          <cell r="Q68">
            <v>0</v>
          </cell>
        </row>
        <row r="70">
          <cell r="H70">
            <v>2827867</v>
          </cell>
          <cell r="K70">
            <v>631408</v>
          </cell>
          <cell r="P70">
            <v>0</v>
          </cell>
          <cell r="Q70">
            <v>0</v>
          </cell>
          <cell r="Z70">
            <v>1415741</v>
          </cell>
          <cell r="AC70">
            <v>1415741</v>
          </cell>
          <cell r="AF70">
            <v>0</v>
          </cell>
          <cell r="AL70">
            <v>0</v>
          </cell>
          <cell r="AM70">
            <v>0</v>
          </cell>
        </row>
        <row r="71">
          <cell r="H71">
            <v>0</v>
          </cell>
          <cell r="K71">
            <v>0</v>
          </cell>
          <cell r="P71">
            <v>0</v>
          </cell>
          <cell r="Q71">
            <v>0</v>
          </cell>
          <cell r="Z71">
            <v>0</v>
          </cell>
          <cell r="AC71">
            <v>0</v>
          </cell>
          <cell r="AF71">
            <v>0</v>
          </cell>
          <cell r="AL71">
            <v>0</v>
          </cell>
          <cell r="AM71">
            <v>0</v>
          </cell>
        </row>
        <row r="72">
          <cell r="Z72">
            <v>785332</v>
          </cell>
          <cell r="AC72">
            <v>785332</v>
          </cell>
          <cell r="AF72">
            <v>0</v>
          </cell>
          <cell r="AL72">
            <v>0</v>
          </cell>
          <cell r="AM72">
            <v>0</v>
          </cell>
        </row>
        <row r="73">
          <cell r="H73">
            <v>257916</v>
          </cell>
          <cell r="K73">
            <v>0</v>
          </cell>
          <cell r="P73">
            <v>0</v>
          </cell>
          <cell r="Q73">
            <v>0</v>
          </cell>
          <cell r="Z73">
            <v>0</v>
          </cell>
          <cell r="AC73">
            <v>0</v>
          </cell>
          <cell r="AF73">
            <v>0</v>
          </cell>
          <cell r="AL73">
            <v>0</v>
          </cell>
          <cell r="AM73">
            <v>0</v>
          </cell>
        </row>
        <row r="74">
          <cell r="H74">
            <v>0</v>
          </cell>
          <cell r="K74">
            <v>0</v>
          </cell>
          <cell r="P74">
            <v>0</v>
          </cell>
          <cell r="Q74">
            <v>0</v>
          </cell>
          <cell r="Z74">
            <v>0</v>
          </cell>
          <cell r="AC74">
            <v>0</v>
          </cell>
          <cell r="AF74">
            <v>0</v>
          </cell>
          <cell r="AL74">
            <v>1000000</v>
          </cell>
          <cell r="AM74">
            <v>0</v>
          </cell>
        </row>
        <row r="75">
          <cell r="Z75">
            <v>0</v>
          </cell>
          <cell r="AC75">
            <v>0</v>
          </cell>
          <cell r="AF75">
            <v>0</v>
          </cell>
          <cell r="AL75">
            <v>0</v>
          </cell>
          <cell r="AM75">
            <v>0</v>
          </cell>
        </row>
        <row r="76">
          <cell r="H76">
            <v>130400</v>
          </cell>
          <cell r="K76">
            <v>130400</v>
          </cell>
          <cell r="P76">
            <v>0</v>
          </cell>
          <cell r="Q76">
            <v>0</v>
          </cell>
          <cell r="Z76">
            <v>0</v>
          </cell>
          <cell r="AC76">
            <v>0</v>
          </cell>
          <cell r="AF76">
            <v>0</v>
          </cell>
          <cell r="AL76">
            <v>0</v>
          </cell>
          <cell r="AM76">
            <v>0</v>
          </cell>
        </row>
        <row r="77">
          <cell r="H77">
            <v>0</v>
          </cell>
          <cell r="K77">
            <v>0</v>
          </cell>
          <cell r="P77">
            <v>0</v>
          </cell>
          <cell r="Q77">
            <v>0</v>
          </cell>
          <cell r="Z77">
            <v>0</v>
          </cell>
          <cell r="AC77">
            <v>0</v>
          </cell>
          <cell r="AF77">
            <v>0</v>
          </cell>
          <cell r="AL77">
            <v>0</v>
          </cell>
          <cell r="AM77">
            <v>0</v>
          </cell>
        </row>
        <row r="78">
          <cell r="Z78">
            <v>0</v>
          </cell>
          <cell r="AC78">
            <v>0</v>
          </cell>
          <cell r="AF78">
            <v>0</v>
          </cell>
          <cell r="AL78">
            <v>0</v>
          </cell>
          <cell r="AM78">
            <v>0</v>
          </cell>
        </row>
        <row r="79">
          <cell r="H79">
            <v>620836</v>
          </cell>
          <cell r="K79">
            <v>620836</v>
          </cell>
          <cell r="P79">
            <v>0</v>
          </cell>
          <cell r="Q79">
            <v>0</v>
          </cell>
          <cell r="Z79">
            <v>0</v>
          </cell>
          <cell r="AC79">
            <v>0</v>
          </cell>
          <cell r="AF79">
            <v>0</v>
          </cell>
          <cell r="AL79">
            <v>0</v>
          </cell>
          <cell r="AM79">
            <v>0</v>
          </cell>
        </row>
        <row r="80">
          <cell r="H80">
            <v>61800</v>
          </cell>
          <cell r="K80">
            <v>61800</v>
          </cell>
          <cell r="P80">
            <v>0</v>
          </cell>
          <cell r="Q80">
            <v>0</v>
          </cell>
          <cell r="Z80">
            <v>0</v>
          </cell>
          <cell r="AC80">
            <v>0</v>
          </cell>
          <cell r="AF80">
            <v>0</v>
          </cell>
          <cell r="AL80">
            <v>0</v>
          </cell>
          <cell r="AM80">
            <v>0</v>
          </cell>
        </row>
        <row r="81">
          <cell r="Z81">
            <v>0</v>
          </cell>
          <cell r="AC81">
            <v>0</v>
          </cell>
          <cell r="AF81">
            <v>0</v>
          </cell>
          <cell r="AL81">
            <v>0</v>
          </cell>
          <cell r="AM81">
            <v>0</v>
          </cell>
        </row>
        <row r="82">
          <cell r="H82">
            <v>0</v>
          </cell>
          <cell r="K82">
            <v>0</v>
          </cell>
          <cell r="P82">
            <v>0</v>
          </cell>
          <cell r="Q82">
            <v>0</v>
          </cell>
        </row>
        <row r="83">
          <cell r="H83">
            <v>0</v>
          </cell>
          <cell r="K83">
            <v>0</v>
          </cell>
          <cell r="P83">
            <v>0</v>
          </cell>
          <cell r="Q83">
            <v>0</v>
          </cell>
        </row>
        <row r="84">
          <cell r="Z84">
            <v>1500000</v>
          </cell>
          <cell r="AC84">
            <v>2035000</v>
          </cell>
          <cell r="AF84">
            <v>2035000</v>
          </cell>
          <cell r="AL84">
            <v>500000</v>
          </cell>
          <cell r="AM84">
            <v>0</v>
          </cell>
        </row>
        <row r="85">
          <cell r="Z85">
            <v>0</v>
          </cell>
          <cell r="AC85">
            <v>0</v>
          </cell>
          <cell r="AF85">
            <v>138732</v>
          </cell>
          <cell r="AL85">
            <v>-5000000</v>
          </cell>
          <cell r="AM85">
            <v>0</v>
          </cell>
        </row>
        <row r="86">
          <cell r="H86">
            <v>0</v>
          </cell>
          <cell r="K86">
            <v>0</v>
          </cell>
          <cell r="P86">
            <v>0</v>
          </cell>
          <cell r="Q86">
            <v>0</v>
          </cell>
          <cell r="Z86">
            <v>0</v>
          </cell>
          <cell r="AC86">
            <v>0</v>
          </cell>
          <cell r="AF86">
            <v>0</v>
          </cell>
          <cell r="AL86">
            <v>0</v>
          </cell>
          <cell r="AM86">
            <v>0</v>
          </cell>
        </row>
        <row r="87">
          <cell r="H87">
            <v>1315000</v>
          </cell>
          <cell r="K87">
            <v>1315000</v>
          </cell>
          <cell r="P87">
            <v>0</v>
          </cell>
          <cell r="Q87">
            <v>0</v>
          </cell>
          <cell r="Z87">
            <v>0</v>
          </cell>
          <cell r="AC87">
            <v>0</v>
          </cell>
          <cell r="AF87">
            <v>0</v>
          </cell>
          <cell r="AL87">
            <v>0</v>
          </cell>
          <cell r="AM87">
            <v>0</v>
          </cell>
        </row>
        <row r="88">
          <cell r="H88">
            <v>0</v>
          </cell>
          <cell r="K88">
            <v>0</v>
          </cell>
          <cell r="P88">
            <v>0</v>
          </cell>
          <cell r="Q88">
            <v>0</v>
          </cell>
          <cell r="Z88">
            <v>0</v>
          </cell>
          <cell r="AC88">
            <v>0</v>
          </cell>
          <cell r="AF88">
            <v>0</v>
          </cell>
          <cell r="AL88">
            <v>0</v>
          </cell>
          <cell r="AM88">
            <v>0</v>
          </cell>
        </row>
        <row r="89">
          <cell r="H89">
            <v>6525000</v>
          </cell>
          <cell r="K89">
            <v>6525000</v>
          </cell>
          <cell r="P89">
            <v>0</v>
          </cell>
          <cell r="Q89">
            <v>0</v>
          </cell>
        </row>
        <row r="90">
          <cell r="H90">
            <v>0</v>
          </cell>
          <cell r="K90">
            <v>0</v>
          </cell>
          <cell r="P90">
            <v>0</v>
          </cell>
          <cell r="Q90">
            <v>0</v>
          </cell>
        </row>
        <row r="91">
          <cell r="H91">
            <v>0</v>
          </cell>
          <cell r="K91">
            <v>0</v>
          </cell>
          <cell r="P91">
            <v>0</v>
          </cell>
          <cell r="Q91">
            <v>0</v>
          </cell>
        </row>
        <row r="92">
          <cell r="H92">
            <v>0</v>
          </cell>
          <cell r="K92">
            <v>0</v>
          </cell>
          <cell r="P92">
            <v>0</v>
          </cell>
          <cell r="Q92">
            <v>0</v>
          </cell>
          <cell r="Z92">
            <v>2922650</v>
          </cell>
          <cell r="AC92">
            <v>2922650</v>
          </cell>
          <cell r="AF92">
            <v>0</v>
          </cell>
          <cell r="AL92">
            <v>0</v>
          </cell>
          <cell r="AM92">
            <v>0</v>
          </cell>
        </row>
        <row r="93">
          <cell r="K93">
            <v>2461769</v>
          </cell>
          <cell r="Z93">
            <v>4082348</v>
          </cell>
          <cell r="AC93">
            <v>4082348</v>
          </cell>
          <cell r="AF93">
            <v>0</v>
          </cell>
          <cell r="AL93">
            <v>0</v>
          </cell>
          <cell r="AM93">
            <v>0</v>
          </cell>
        </row>
        <row r="94">
          <cell r="H94">
            <v>1036706</v>
          </cell>
          <cell r="K94">
            <v>1036706</v>
          </cell>
          <cell r="P94">
            <v>0</v>
          </cell>
          <cell r="Q94">
            <v>0</v>
          </cell>
          <cell r="Z94">
            <v>1803619</v>
          </cell>
          <cell r="AC94">
            <v>1803619</v>
          </cell>
          <cell r="AF94">
            <v>0</v>
          </cell>
          <cell r="AL94">
            <v>0</v>
          </cell>
          <cell r="AM94">
            <v>0</v>
          </cell>
        </row>
        <row r="95">
          <cell r="H95">
            <v>881515</v>
          </cell>
          <cell r="K95">
            <v>881515</v>
          </cell>
          <cell r="P95">
            <v>0</v>
          </cell>
          <cell r="Q95">
            <v>0</v>
          </cell>
          <cell r="Z95">
            <v>815500</v>
          </cell>
          <cell r="AC95">
            <v>815500</v>
          </cell>
          <cell r="AF95">
            <v>0</v>
          </cell>
          <cell r="AL95">
            <v>0</v>
          </cell>
          <cell r="AM95">
            <v>0</v>
          </cell>
        </row>
        <row r="96">
          <cell r="H96">
            <v>543548</v>
          </cell>
          <cell r="K96">
            <v>543548</v>
          </cell>
          <cell r="P96">
            <v>0</v>
          </cell>
          <cell r="Q96">
            <v>0</v>
          </cell>
        </row>
        <row r="97">
          <cell r="H97">
            <v>0</v>
          </cell>
          <cell r="K97">
            <v>0</v>
          </cell>
          <cell r="P97">
            <v>0</v>
          </cell>
          <cell r="Q97">
            <v>0</v>
          </cell>
          <cell r="Z97">
            <v>0</v>
          </cell>
          <cell r="AC97">
            <v>0</v>
          </cell>
          <cell r="AF97">
            <v>0</v>
          </cell>
          <cell r="AL97">
            <v>0</v>
          </cell>
          <cell r="AM97">
            <v>0</v>
          </cell>
        </row>
        <row r="98">
          <cell r="Z98">
            <v>0</v>
          </cell>
          <cell r="AC98">
            <v>0</v>
          </cell>
          <cell r="AF98">
            <v>0</v>
          </cell>
          <cell r="AL98">
            <v>0</v>
          </cell>
          <cell r="AM98">
            <v>0</v>
          </cell>
        </row>
        <row r="99">
          <cell r="Z99">
            <v>0</v>
          </cell>
          <cell r="AC99">
            <v>0</v>
          </cell>
          <cell r="AF99">
            <v>0</v>
          </cell>
          <cell r="AL99">
            <v>0</v>
          </cell>
          <cell r="AM99">
            <v>0</v>
          </cell>
        </row>
        <row r="100">
          <cell r="H100">
            <v>50000000</v>
          </cell>
          <cell r="K100">
            <v>50000000</v>
          </cell>
          <cell r="P100">
            <v>0</v>
          </cell>
          <cell r="Q100">
            <v>0</v>
          </cell>
          <cell r="Z100">
            <v>0</v>
          </cell>
          <cell r="AC100">
            <v>0</v>
          </cell>
          <cell r="AF100">
            <v>0</v>
          </cell>
          <cell r="AL100">
            <v>0</v>
          </cell>
          <cell r="AM100">
            <v>0</v>
          </cell>
        </row>
        <row r="101">
          <cell r="H101">
            <v>0</v>
          </cell>
          <cell r="K101">
            <v>0</v>
          </cell>
          <cell r="P101">
            <v>0</v>
          </cell>
          <cell r="Q101">
            <v>0</v>
          </cell>
          <cell r="Z101">
            <v>1343049</v>
          </cell>
          <cell r="AC101">
            <v>1343049</v>
          </cell>
          <cell r="AF101">
            <v>1155943</v>
          </cell>
          <cell r="AL101">
            <v>500000</v>
          </cell>
          <cell r="AM101">
            <v>0</v>
          </cell>
        </row>
        <row r="102">
          <cell r="H102">
            <v>0</v>
          </cell>
          <cell r="K102">
            <v>0</v>
          </cell>
          <cell r="P102">
            <v>0</v>
          </cell>
          <cell r="Q102">
            <v>0</v>
          </cell>
          <cell r="Z102">
            <v>0</v>
          </cell>
          <cell r="AC102">
            <v>0</v>
          </cell>
          <cell r="AF102">
            <v>0</v>
          </cell>
          <cell r="AL102">
            <v>0</v>
          </cell>
          <cell r="AM102">
            <v>0</v>
          </cell>
        </row>
        <row r="103">
          <cell r="H103">
            <v>0</v>
          </cell>
          <cell r="K103">
            <v>0</v>
          </cell>
          <cell r="P103">
            <v>0</v>
          </cell>
          <cell r="Q103">
            <v>0</v>
          </cell>
        </row>
        <row r="104">
          <cell r="H104">
            <v>0</v>
          </cell>
          <cell r="K104">
            <v>0</v>
          </cell>
          <cell r="P104">
            <v>0</v>
          </cell>
          <cell r="Q104">
            <v>0</v>
          </cell>
        </row>
        <row r="105">
          <cell r="H105">
            <v>0</v>
          </cell>
          <cell r="K105">
            <v>0</v>
          </cell>
          <cell r="P105">
            <v>0</v>
          </cell>
          <cell r="Q105">
            <v>0</v>
          </cell>
        </row>
        <row r="106">
          <cell r="H106">
            <v>0</v>
          </cell>
          <cell r="K106">
            <v>0</v>
          </cell>
          <cell r="P106">
            <v>0</v>
          </cell>
          <cell r="Q106">
            <v>0</v>
          </cell>
          <cell r="Z106">
            <v>671524</v>
          </cell>
          <cell r="AC106">
            <v>671524</v>
          </cell>
          <cell r="AF106">
            <v>577972</v>
          </cell>
          <cell r="AL106">
            <v>0</v>
          </cell>
          <cell r="AM106">
            <v>0</v>
          </cell>
        </row>
        <row r="107">
          <cell r="Z107">
            <v>1007287</v>
          </cell>
          <cell r="AC107">
            <v>1007287</v>
          </cell>
          <cell r="AF107">
            <v>866957</v>
          </cell>
          <cell r="AL107">
            <v>0</v>
          </cell>
          <cell r="AM107">
            <v>0</v>
          </cell>
        </row>
        <row r="108">
          <cell r="Z108">
            <v>0</v>
          </cell>
          <cell r="AC108">
            <v>0</v>
          </cell>
          <cell r="AF108">
            <v>0</v>
          </cell>
          <cell r="AL108">
            <v>0</v>
          </cell>
          <cell r="AM108">
            <v>0</v>
          </cell>
        </row>
        <row r="109">
          <cell r="H109">
            <v>0</v>
          </cell>
          <cell r="K109">
            <v>0</v>
          </cell>
          <cell r="P109">
            <v>0</v>
          </cell>
          <cell r="Q109">
            <v>0</v>
          </cell>
        </row>
        <row r="110">
          <cell r="H110">
            <v>0</v>
          </cell>
          <cell r="K110">
            <v>0</v>
          </cell>
          <cell r="P110">
            <v>0</v>
          </cell>
          <cell r="Q110">
            <v>0</v>
          </cell>
        </row>
        <row r="111">
          <cell r="H111">
            <v>0</v>
          </cell>
          <cell r="K111">
            <v>0</v>
          </cell>
          <cell r="P111">
            <v>0</v>
          </cell>
          <cell r="Q111">
            <v>0</v>
          </cell>
        </row>
        <row r="112">
          <cell r="H112">
            <v>0</v>
          </cell>
          <cell r="K112">
            <v>0</v>
          </cell>
          <cell r="P112">
            <v>0</v>
          </cell>
          <cell r="Q112">
            <v>0</v>
          </cell>
        </row>
        <row r="113">
          <cell r="H113">
            <v>27</v>
          </cell>
          <cell r="K113">
            <v>27</v>
          </cell>
          <cell r="P113">
            <v>0</v>
          </cell>
          <cell r="Q113">
            <v>0</v>
          </cell>
        </row>
        <row r="114">
          <cell r="H114">
            <v>0</v>
          </cell>
          <cell r="K114">
            <v>0</v>
          </cell>
          <cell r="P114">
            <v>0</v>
          </cell>
          <cell r="Q114">
            <v>0</v>
          </cell>
        </row>
        <row r="115">
          <cell r="H115">
            <v>0</v>
          </cell>
          <cell r="K115">
            <v>0</v>
          </cell>
          <cell r="P115">
            <v>0</v>
          </cell>
          <cell r="Q115">
            <v>0</v>
          </cell>
          <cell r="Z115">
            <v>0</v>
          </cell>
          <cell r="AC115">
            <v>0</v>
          </cell>
          <cell r="AF115">
            <v>0</v>
          </cell>
          <cell r="AL115">
            <v>0</v>
          </cell>
          <cell r="AM115">
            <v>0</v>
          </cell>
        </row>
        <row r="116">
          <cell r="H116">
            <v>696862</v>
          </cell>
          <cell r="K116">
            <v>696862</v>
          </cell>
          <cell r="P116">
            <v>0</v>
          </cell>
          <cell r="Q116">
            <v>0</v>
          </cell>
          <cell r="Z116">
            <v>983490</v>
          </cell>
          <cell r="AC116">
            <v>983490</v>
          </cell>
          <cell r="AF116">
            <v>1160431</v>
          </cell>
          <cell r="AL116">
            <v>-4000000</v>
          </cell>
          <cell r="AM116">
            <v>0</v>
          </cell>
        </row>
        <row r="117">
          <cell r="H117">
            <v>0</v>
          </cell>
          <cell r="K117">
            <v>0</v>
          </cell>
          <cell r="P117">
            <v>0</v>
          </cell>
          <cell r="Q117">
            <v>0</v>
          </cell>
          <cell r="Z117">
            <v>230400</v>
          </cell>
          <cell r="AC117">
            <v>230400</v>
          </cell>
          <cell r="AF117">
            <v>0</v>
          </cell>
          <cell r="AL117">
            <v>0</v>
          </cell>
          <cell r="AM117">
            <v>0</v>
          </cell>
        </row>
        <row r="119">
          <cell r="Z119">
            <v>0</v>
          </cell>
          <cell r="AC119">
            <v>0</v>
          </cell>
          <cell r="AF119">
            <v>0</v>
          </cell>
          <cell r="AL119">
            <v>0</v>
          </cell>
          <cell r="AM119">
            <v>0</v>
          </cell>
        </row>
        <row r="120">
          <cell r="Z120">
            <v>0</v>
          </cell>
          <cell r="AC120">
            <v>0</v>
          </cell>
          <cell r="AF120">
            <v>0</v>
          </cell>
          <cell r="AL120">
            <v>0</v>
          </cell>
          <cell r="AM120">
            <v>0</v>
          </cell>
        </row>
        <row r="121">
          <cell r="Z121">
            <v>0</v>
          </cell>
          <cell r="AC121">
            <v>0</v>
          </cell>
          <cell r="AF121">
            <v>0</v>
          </cell>
          <cell r="AL121">
            <v>0</v>
          </cell>
          <cell r="AM121">
            <v>0</v>
          </cell>
        </row>
        <row r="124">
          <cell r="Z124">
            <v>0</v>
          </cell>
          <cell r="AC124">
            <v>0</v>
          </cell>
          <cell r="AF124">
            <v>0</v>
          </cell>
          <cell r="AL124">
            <v>-2000000</v>
          </cell>
          <cell r="AM124">
            <v>0</v>
          </cell>
        </row>
        <row r="125">
          <cell r="Z125">
            <v>0</v>
          </cell>
          <cell r="AC125">
            <v>0</v>
          </cell>
          <cell r="AF125">
            <v>0</v>
          </cell>
          <cell r="AL125">
            <v>0</v>
          </cell>
          <cell r="AM125">
            <v>0</v>
          </cell>
        </row>
        <row r="126">
          <cell r="Z126">
            <v>2637078</v>
          </cell>
          <cell r="AC126">
            <v>2637078</v>
          </cell>
          <cell r="AF126">
            <v>2637078</v>
          </cell>
          <cell r="AL126">
            <v>2700000</v>
          </cell>
          <cell r="AM126">
            <v>0</v>
          </cell>
        </row>
        <row r="127">
          <cell r="Z127">
            <v>12500</v>
          </cell>
          <cell r="AC127">
            <v>12500</v>
          </cell>
          <cell r="AF127">
            <v>12500</v>
          </cell>
          <cell r="AL127">
            <v>0</v>
          </cell>
          <cell r="AM127">
            <v>0</v>
          </cell>
        </row>
        <row r="128">
          <cell r="Z128">
            <v>145655</v>
          </cell>
          <cell r="AC128">
            <v>145655</v>
          </cell>
          <cell r="AF128">
            <v>58413</v>
          </cell>
          <cell r="AL128">
            <v>0</v>
          </cell>
          <cell r="AM128">
            <v>0</v>
          </cell>
        </row>
        <row r="129">
          <cell r="Z129">
            <v>0</v>
          </cell>
          <cell r="AC129">
            <v>0</v>
          </cell>
          <cell r="AF129">
            <v>0</v>
          </cell>
          <cell r="AL129">
            <v>0</v>
          </cell>
          <cell r="AM129">
            <v>0</v>
          </cell>
        </row>
        <row r="130">
          <cell r="Z130">
            <v>0</v>
          </cell>
          <cell r="AC130">
            <v>0</v>
          </cell>
          <cell r="AF130">
            <v>0</v>
          </cell>
          <cell r="AL130">
            <v>0</v>
          </cell>
          <cell r="AM130">
            <v>0</v>
          </cell>
        </row>
        <row r="131">
          <cell r="Z131">
            <v>130000</v>
          </cell>
          <cell r="AC131">
            <v>130000</v>
          </cell>
          <cell r="AF131">
            <v>130000</v>
          </cell>
          <cell r="AL131">
            <v>0</v>
          </cell>
          <cell r="AM131">
            <v>0</v>
          </cell>
        </row>
        <row r="132">
          <cell r="Z132">
            <v>50000</v>
          </cell>
          <cell r="AC132">
            <v>50000</v>
          </cell>
          <cell r="AF132">
            <v>50000</v>
          </cell>
          <cell r="AL132">
            <v>0</v>
          </cell>
          <cell r="AM132">
            <v>0</v>
          </cell>
        </row>
        <row r="133">
          <cell r="Z133">
            <v>4699271</v>
          </cell>
          <cell r="AC133">
            <v>5572271</v>
          </cell>
          <cell r="AF133">
            <v>4643387</v>
          </cell>
          <cell r="AL133">
            <v>8000000</v>
          </cell>
          <cell r="AM133">
            <v>0</v>
          </cell>
        </row>
        <row r="134">
          <cell r="Z134">
            <v>0</v>
          </cell>
          <cell r="AC134">
            <v>0</v>
          </cell>
          <cell r="AF134">
            <v>0</v>
          </cell>
          <cell r="AL134">
            <v>0</v>
          </cell>
          <cell r="AM134">
            <v>0</v>
          </cell>
        </row>
        <row r="135">
          <cell r="Z135">
            <v>0</v>
          </cell>
          <cell r="AC135">
            <v>0</v>
          </cell>
          <cell r="AF135">
            <v>0</v>
          </cell>
          <cell r="AL135">
            <v>0</v>
          </cell>
          <cell r="AM135">
            <v>0</v>
          </cell>
        </row>
        <row r="136">
          <cell r="Z136">
            <v>0</v>
          </cell>
          <cell r="AC136">
            <v>0</v>
          </cell>
          <cell r="AF136">
            <v>0</v>
          </cell>
          <cell r="AL136">
            <v>0</v>
          </cell>
          <cell r="AM136">
            <v>0</v>
          </cell>
        </row>
        <row r="137">
          <cell r="Z137">
            <v>0</v>
          </cell>
          <cell r="AC137">
            <v>0</v>
          </cell>
          <cell r="AF137">
            <v>0</v>
          </cell>
          <cell r="AL137">
            <v>0</v>
          </cell>
          <cell r="AM137">
            <v>0</v>
          </cell>
        </row>
        <row r="138">
          <cell r="Z138">
            <v>0</v>
          </cell>
          <cell r="AC138">
            <v>0</v>
          </cell>
          <cell r="AF138">
            <v>0</v>
          </cell>
          <cell r="AL138">
            <v>0</v>
          </cell>
          <cell r="AM138">
            <v>0</v>
          </cell>
        </row>
        <row r="139">
          <cell r="Z139">
            <v>0</v>
          </cell>
          <cell r="AC139">
            <v>0</v>
          </cell>
          <cell r="AF139">
            <v>0</v>
          </cell>
          <cell r="AL139">
            <v>0</v>
          </cell>
          <cell r="AM139">
            <v>0</v>
          </cell>
        </row>
        <row r="142">
          <cell r="Z142">
            <v>400316</v>
          </cell>
          <cell r="AC142">
            <v>400316</v>
          </cell>
          <cell r="AF142">
            <v>400316</v>
          </cell>
          <cell r="AL142">
            <v>0</v>
          </cell>
          <cell r="AM142">
            <v>0</v>
          </cell>
        </row>
        <row r="143">
          <cell r="Z143">
            <v>0</v>
          </cell>
          <cell r="AC143">
            <v>0</v>
          </cell>
          <cell r="AF143">
            <v>0</v>
          </cell>
          <cell r="AL143">
            <v>0</v>
          </cell>
          <cell r="AM143">
            <v>0</v>
          </cell>
        </row>
        <row r="148">
          <cell r="Z148">
            <v>1134830</v>
          </cell>
          <cell r="AC148">
            <v>2759945</v>
          </cell>
          <cell r="AF148">
            <v>2598997</v>
          </cell>
          <cell r="AL148">
            <v>0</v>
          </cell>
          <cell r="AM148">
            <v>0</v>
          </cell>
        </row>
        <row r="150">
          <cell r="Z150">
            <v>0</v>
          </cell>
          <cell r="AC150">
            <v>0</v>
          </cell>
          <cell r="AF150">
            <v>0</v>
          </cell>
          <cell r="AL150">
            <v>0</v>
          </cell>
          <cell r="AM150">
            <v>0</v>
          </cell>
        </row>
        <row r="151">
          <cell r="Z151">
            <v>3639051</v>
          </cell>
          <cell r="AC151">
            <v>3639051</v>
          </cell>
          <cell r="AF151">
            <v>2717455</v>
          </cell>
          <cell r="AL151">
            <v>1500000</v>
          </cell>
          <cell r="AM151">
            <v>0</v>
          </cell>
        </row>
        <row r="152">
          <cell r="Z152">
            <v>0</v>
          </cell>
          <cell r="AC152">
            <v>0</v>
          </cell>
          <cell r="AF152">
            <v>0</v>
          </cell>
          <cell r="AL152">
            <v>0</v>
          </cell>
          <cell r="AM152">
            <v>0</v>
          </cell>
        </row>
        <row r="153">
          <cell r="Z153">
            <v>0</v>
          </cell>
          <cell r="AC153">
            <v>0</v>
          </cell>
          <cell r="AF153">
            <v>0</v>
          </cell>
          <cell r="AL153">
            <v>0</v>
          </cell>
          <cell r="AM153">
            <v>0</v>
          </cell>
        </row>
        <row r="156">
          <cell r="Z156">
            <v>1915000</v>
          </cell>
          <cell r="AC156">
            <v>6315136</v>
          </cell>
          <cell r="AF156">
            <v>4610664</v>
          </cell>
          <cell r="AL156">
            <v>0</v>
          </cell>
          <cell r="AM156">
            <v>0</v>
          </cell>
        </row>
        <row r="157">
          <cell r="AL157">
            <v>0</v>
          </cell>
          <cell r="AM157">
            <v>0</v>
          </cell>
        </row>
        <row r="158">
          <cell r="Z158">
            <v>0</v>
          </cell>
          <cell r="AC158">
            <v>0</v>
          </cell>
          <cell r="AF158">
            <v>0</v>
          </cell>
          <cell r="AL158">
            <v>0</v>
          </cell>
          <cell r="AM158">
            <v>0</v>
          </cell>
        </row>
        <row r="159">
          <cell r="Z159">
            <v>0</v>
          </cell>
          <cell r="AC159">
            <v>0</v>
          </cell>
          <cell r="AF159">
            <v>0</v>
          </cell>
          <cell r="AL159">
            <v>0</v>
          </cell>
          <cell r="AM159">
            <v>0</v>
          </cell>
        </row>
        <row r="160">
          <cell r="Z160">
            <v>0</v>
          </cell>
          <cell r="AC160">
            <v>0</v>
          </cell>
          <cell r="AF160">
            <v>0</v>
          </cell>
          <cell r="AL160">
            <v>0</v>
          </cell>
          <cell r="AM160">
            <v>0</v>
          </cell>
        </row>
        <row r="161">
          <cell r="Z161">
            <v>0</v>
          </cell>
          <cell r="AC161">
            <v>0</v>
          </cell>
          <cell r="AF161">
            <v>0</v>
          </cell>
          <cell r="AL161">
            <v>0</v>
          </cell>
          <cell r="AM161">
            <v>0</v>
          </cell>
        </row>
        <row r="162">
          <cell r="Z162">
            <v>148890</v>
          </cell>
          <cell r="AC162">
            <v>148890</v>
          </cell>
          <cell r="AF162">
            <v>122870</v>
          </cell>
          <cell r="AL162">
            <v>0</v>
          </cell>
          <cell r="AM162">
            <v>0</v>
          </cell>
        </row>
        <row r="163">
          <cell r="Z163">
            <v>0</v>
          </cell>
          <cell r="AC163">
            <v>397512</v>
          </cell>
          <cell r="AF163">
            <v>254862</v>
          </cell>
          <cell r="AL163">
            <v>0</v>
          </cell>
          <cell r="AM163">
            <v>0</v>
          </cell>
        </row>
        <row r="164">
          <cell r="Z164">
            <v>0</v>
          </cell>
          <cell r="AC164">
            <v>0</v>
          </cell>
          <cell r="AF164">
            <v>0</v>
          </cell>
          <cell r="AL164">
            <v>0</v>
          </cell>
          <cell r="AM164">
            <v>0</v>
          </cell>
        </row>
        <row r="165">
          <cell r="Z165">
            <v>0</v>
          </cell>
          <cell r="AC165">
            <v>0</v>
          </cell>
          <cell r="AF165">
            <v>0</v>
          </cell>
          <cell r="AL165">
            <v>0</v>
          </cell>
          <cell r="AM165">
            <v>0</v>
          </cell>
        </row>
        <row r="166">
          <cell r="Z166">
            <v>0</v>
          </cell>
          <cell r="AC166">
            <v>0</v>
          </cell>
          <cell r="AF166">
            <v>0</v>
          </cell>
          <cell r="AL166">
            <v>0</v>
          </cell>
          <cell r="AM166">
            <v>0</v>
          </cell>
        </row>
        <row r="167">
          <cell r="Z167">
            <v>0</v>
          </cell>
          <cell r="AC167">
            <v>0</v>
          </cell>
          <cell r="AF167">
            <v>0</v>
          </cell>
          <cell r="AL167">
            <v>0</v>
          </cell>
          <cell r="AM167">
            <v>0</v>
          </cell>
        </row>
        <row r="172">
          <cell r="Z172">
            <v>60981</v>
          </cell>
          <cell r="AC172">
            <v>60981</v>
          </cell>
          <cell r="AF172">
            <v>0</v>
          </cell>
          <cell r="AL172">
            <v>-1000000</v>
          </cell>
          <cell r="AM172">
            <v>0</v>
          </cell>
        </row>
        <row r="173">
          <cell r="Z173">
            <v>0</v>
          </cell>
          <cell r="AC173">
            <v>0</v>
          </cell>
          <cell r="AF173">
            <v>0</v>
          </cell>
          <cell r="AL173">
            <v>0</v>
          </cell>
          <cell r="AM173">
            <v>0</v>
          </cell>
        </row>
        <row r="176">
          <cell r="Z176">
            <v>0</v>
          </cell>
          <cell r="AC176">
            <v>0</v>
          </cell>
          <cell r="AF176">
            <v>0</v>
          </cell>
          <cell r="AL176">
            <v>0</v>
          </cell>
          <cell r="AM176">
            <v>0</v>
          </cell>
        </row>
        <row r="177">
          <cell r="Z177">
            <v>0</v>
          </cell>
          <cell r="AC177">
            <v>0</v>
          </cell>
          <cell r="AF177">
            <v>0</v>
          </cell>
          <cell r="AL177">
            <v>0</v>
          </cell>
          <cell r="AM177">
            <v>0</v>
          </cell>
        </row>
        <row r="178">
          <cell r="Z178">
            <v>0</v>
          </cell>
          <cell r="AC178">
            <v>0</v>
          </cell>
          <cell r="AF178">
            <v>0</v>
          </cell>
          <cell r="AL178">
            <v>0</v>
          </cell>
          <cell r="AM178">
            <v>0</v>
          </cell>
        </row>
        <row r="180">
          <cell r="Z180">
            <v>0</v>
          </cell>
          <cell r="AC180">
            <v>0</v>
          </cell>
          <cell r="AF180">
            <v>0</v>
          </cell>
          <cell r="AL180">
            <v>0</v>
          </cell>
          <cell r="AM180">
            <v>0</v>
          </cell>
        </row>
        <row r="181">
          <cell r="Z181">
            <v>0</v>
          </cell>
          <cell r="AC181">
            <v>0</v>
          </cell>
          <cell r="AF181">
            <v>0</v>
          </cell>
          <cell r="AL181">
            <v>0</v>
          </cell>
          <cell r="AM181">
            <v>0</v>
          </cell>
        </row>
        <row r="182">
          <cell r="Z182">
            <v>0</v>
          </cell>
          <cell r="AC182">
            <v>0</v>
          </cell>
          <cell r="AF182">
            <v>0</v>
          </cell>
          <cell r="AL182">
            <v>0</v>
          </cell>
          <cell r="AM182">
            <v>0</v>
          </cell>
        </row>
        <row r="185">
          <cell r="Z185">
            <v>0</v>
          </cell>
          <cell r="AC185">
            <v>0</v>
          </cell>
          <cell r="AF185">
            <v>0</v>
          </cell>
          <cell r="AL185">
            <v>0</v>
          </cell>
          <cell r="AM185">
            <v>0</v>
          </cell>
        </row>
        <row r="186">
          <cell r="AL186">
            <v>0</v>
          </cell>
          <cell r="AM186">
            <v>0</v>
          </cell>
        </row>
        <row r="187">
          <cell r="Z187">
            <v>0</v>
          </cell>
          <cell r="AC187">
            <v>0</v>
          </cell>
          <cell r="AF187">
            <v>0</v>
          </cell>
          <cell r="AL187">
            <v>0</v>
          </cell>
          <cell r="AM187">
            <v>0</v>
          </cell>
        </row>
        <row r="188">
          <cell r="Z188">
            <v>0</v>
          </cell>
          <cell r="AC188">
            <v>0</v>
          </cell>
          <cell r="AF188">
            <v>0</v>
          </cell>
          <cell r="AL188">
            <v>0</v>
          </cell>
          <cell r="AM188">
            <v>0</v>
          </cell>
        </row>
        <row r="189">
          <cell r="Z189">
            <v>0</v>
          </cell>
          <cell r="AC189">
            <v>0</v>
          </cell>
          <cell r="AF189">
            <v>0</v>
          </cell>
          <cell r="AL189">
            <v>0</v>
          </cell>
          <cell r="AM189">
            <v>0</v>
          </cell>
        </row>
        <row r="190">
          <cell r="Z190">
            <v>0</v>
          </cell>
          <cell r="AC190">
            <v>0</v>
          </cell>
          <cell r="AF190">
            <v>0</v>
          </cell>
          <cell r="AL190">
            <v>0</v>
          </cell>
          <cell r="AM190">
            <v>0</v>
          </cell>
        </row>
        <row r="195">
          <cell r="Z195">
            <v>7172646</v>
          </cell>
          <cell r="AC195">
            <v>7420506</v>
          </cell>
          <cell r="AF195">
            <v>7338706</v>
          </cell>
          <cell r="AL195">
            <v>-9000000</v>
          </cell>
          <cell r="AM195">
            <v>0</v>
          </cell>
        </row>
        <row r="196">
          <cell r="Z196">
            <v>4072216</v>
          </cell>
          <cell r="AC196">
            <v>4072216</v>
          </cell>
          <cell r="AF196">
            <v>1909169</v>
          </cell>
          <cell r="AL196">
            <v>0</v>
          </cell>
          <cell r="AM196">
            <v>0</v>
          </cell>
        </row>
        <row r="197">
          <cell r="Z197">
            <v>3346129</v>
          </cell>
          <cell r="AC197">
            <v>3346129</v>
          </cell>
          <cell r="AF197">
            <v>799979</v>
          </cell>
          <cell r="AL197">
            <v>-2000000</v>
          </cell>
          <cell r="AM197">
            <v>0</v>
          </cell>
        </row>
        <row r="198">
          <cell r="Z198">
            <v>1653018</v>
          </cell>
          <cell r="AC198">
            <v>1653018</v>
          </cell>
          <cell r="AF198">
            <v>0</v>
          </cell>
          <cell r="AL198">
            <v>0</v>
          </cell>
          <cell r="AM198">
            <v>0</v>
          </cell>
        </row>
        <row r="199">
          <cell r="Z199">
            <v>0</v>
          </cell>
          <cell r="AC199">
            <v>0</v>
          </cell>
          <cell r="AF199">
            <v>0</v>
          </cell>
          <cell r="AL199">
            <v>0</v>
          </cell>
          <cell r="AM199">
            <v>0</v>
          </cell>
        </row>
        <row r="200">
          <cell r="Z200">
            <v>0</v>
          </cell>
          <cell r="AC200">
            <v>0</v>
          </cell>
          <cell r="AF200">
            <v>0</v>
          </cell>
          <cell r="AL200">
            <v>0</v>
          </cell>
          <cell r="AM200">
            <v>0</v>
          </cell>
        </row>
        <row r="201">
          <cell r="Z201">
            <v>0</v>
          </cell>
          <cell r="AC201">
            <v>0</v>
          </cell>
          <cell r="AF201">
            <v>0</v>
          </cell>
          <cell r="AL201">
            <v>0</v>
          </cell>
          <cell r="AM201">
            <v>0</v>
          </cell>
        </row>
        <row r="203">
          <cell r="Z203">
            <v>0</v>
          </cell>
          <cell r="AC203">
            <v>446800</v>
          </cell>
          <cell r="AF203">
            <v>499200</v>
          </cell>
          <cell r="AL203">
            <v>-1000000</v>
          </cell>
          <cell r="AM203">
            <v>0</v>
          </cell>
        </row>
        <row r="204">
          <cell r="Z204">
            <v>0</v>
          </cell>
          <cell r="AC204">
            <v>0</v>
          </cell>
          <cell r="AF204">
            <v>0</v>
          </cell>
          <cell r="AL204">
            <v>0</v>
          </cell>
          <cell r="AM204">
            <v>0</v>
          </cell>
        </row>
        <row r="211">
          <cell r="Z211">
            <v>0</v>
          </cell>
          <cell r="AC211">
            <v>0</v>
          </cell>
          <cell r="AF211">
            <v>0</v>
          </cell>
          <cell r="AL211">
            <v>0</v>
          </cell>
          <cell r="AM211">
            <v>0</v>
          </cell>
        </row>
        <row r="212">
          <cell r="Z212">
            <v>0</v>
          </cell>
          <cell r="AC212">
            <v>0</v>
          </cell>
          <cell r="AF212">
            <v>0</v>
          </cell>
          <cell r="AL212">
            <v>0</v>
          </cell>
          <cell r="AM212">
            <v>0</v>
          </cell>
        </row>
        <row r="213">
          <cell r="Z213">
            <v>0</v>
          </cell>
          <cell r="AC213">
            <v>0</v>
          </cell>
          <cell r="AF213">
            <v>0</v>
          </cell>
          <cell r="AL213">
            <v>0</v>
          </cell>
          <cell r="AM213">
            <v>0</v>
          </cell>
        </row>
        <row r="214">
          <cell r="Z214">
            <v>0</v>
          </cell>
          <cell r="AC214">
            <v>0</v>
          </cell>
          <cell r="AF214">
            <v>0</v>
          </cell>
          <cell r="AL214">
            <v>0</v>
          </cell>
          <cell r="AM214">
            <v>0</v>
          </cell>
        </row>
        <row r="216">
          <cell r="Z216">
            <v>0</v>
          </cell>
          <cell r="AC216">
            <v>0</v>
          </cell>
          <cell r="AF216">
            <v>0</v>
          </cell>
          <cell r="AL216">
            <v>0</v>
          </cell>
          <cell r="AM216">
            <v>0</v>
          </cell>
        </row>
        <row r="217">
          <cell r="Z217">
            <v>0</v>
          </cell>
          <cell r="AC217">
            <v>0</v>
          </cell>
          <cell r="AF217">
            <v>0</v>
          </cell>
          <cell r="AL217">
            <v>0</v>
          </cell>
          <cell r="AM217">
            <v>0</v>
          </cell>
        </row>
        <row r="222">
          <cell r="Z222">
            <v>0</v>
          </cell>
          <cell r="AC222">
            <v>3808666</v>
          </cell>
          <cell r="AF222">
            <v>3808666</v>
          </cell>
          <cell r="AL222">
            <v>0</v>
          </cell>
          <cell r="AM222">
            <v>0</v>
          </cell>
        </row>
        <row r="223">
          <cell r="Z223">
            <v>0</v>
          </cell>
          <cell r="AC223">
            <v>536794</v>
          </cell>
          <cell r="AF223">
            <v>536794</v>
          </cell>
          <cell r="AL223">
            <v>0</v>
          </cell>
          <cell r="AM223">
            <v>0</v>
          </cell>
        </row>
        <row r="224">
          <cell r="Z224">
            <v>0</v>
          </cell>
          <cell r="AC224">
            <v>0</v>
          </cell>
          <cell r="AF224">
            <v>0</v>
          </cell>
          <cell r="AL224">
            <v>0</v>
          </cell>
          <cell r="AM224">
            <v>0</v>
          </cell>
        </row>
        <row r="228">
          <cell r="Z228">
            <v>0</v>
          </cell>
          <cell r="AC228">
            <v>0</v>
          </cell>
          <cell r="AF228">
            <v>0</v>
          </cell>
          <cell r="AL228">
            <v>0</v>
          </cell>
          <cell r="AM228">
            <v>0</v>
          </cell>
        </row>
        <row r="235">
          <cell r="Z235">
            <v>0</v>
          </cell>
          <cell r="AC235">
            <v>0</v>
          </cell>
          <cell r="AF235">
            <v>0</v>
          </cell>
          <cell r="AL235">
            <v>0</v>
          </cell>
          <cell r="AM235">
            <v>0</v>
          </cell>
        </row>
        <row r="236">
          <cell r="Z236">
            <v>0</v>
          </cell>
          <cell r="AC236">
            <v>0</v>
          </cell>
          <cell r="AF236">
            <v>0</v>
          </cell>
          <cell r="AL236">
            <v>0</v>
          </cell>
          <cell r="AM236">
            <v>0</v>
          </cell>
        </row>
        <row r="237">
          <cell r="Z237">
            <v>0</v>
          </cell>
          <cell r="AC237">
            <v>3300000</v>
          </cell>
          <cell r="AF237">
            <v>3300000</v>
          </cell>
          <cell r="AL237">
            <v>0</v>
          </cell>
          <cell r="AM237">
            <v>0</v>
          </cell>
        </row>
        <row r="238">
          <cell r="Z238">
            <v>0</v>
          </cell>
          <cell r="AC238">
            <v>0</v>
          </cell>
          <cell r="AF238">
            <v>0</v>
          </cell>
          <cell r="AG238">
            <v>0</v>
          </cell>
          <cell r="AL238">
            <v>0</v>
          </cell>
          <cell r="AM238">
            <v>0</v>
          </cell>
        </row>
        <row r="239">
          <cell r="Z239">
            <v>0</v>
          </cell>
          <cell r="AC239">
            <v>0</v>
          </cell>
          <cell r="AF239">
            <v>0</v>
          </cell>
          <cell r="AL239">
            <v>0</v>
          </cell>
          <cell r="AM239">
            <v>0</v>
          </cell>
        </row>
        <row r="240">
          <cell r="Z240">
            <v>0</v>
          </cell>
          <cell r="AC240">
            <v>0</v>
          </cell>
          <cell r="AF240">
            <v>0</v>
          </cell>
          <cell r="AL240">
            <v>0</v>
          </cell>
          <cell r="AM240">
            <v>0</v>
          </cell>
        </row>
        <row r="243">
          <cell r="AL243">
            <v>0</v>
          </cell>
          <cell r="AM243">
            <v>0</v>
          </cell>
        </row>
        <row r="244">
          <cell r="Z244">
            <v>0</v>
          </cell>
          <cell r="AC244">
            <v>6283332</v>
          </cell>
          <cell r="AF244">
            <v>6283332</v>
          </cell>
          <cell r="AL244">
            <v>0</v>
          </cell>
          <cell r="AM244">
            <v>0</v>
          </cell>
        </row>
        <row r="245">
          <cell r="Z245">
            <v>0</v>
          </cell>
          <cell r="AC245">
            <v>8521947</v>
          </cell>
          <cell r="AF245">
            <v>8521947</v>
          </cell>
          <cell r="AL245">
            <v>0</v>
          </cell>
          <cell r="AM245">
            <v>0</v>
          </cell>
        </row>
        <row r="246">
          <cell r="Z246">
            <v>0</v>
          </cell>
          <cell r="AC246">
            <v>0</v>
          </cell>
          <cell r="AF246">
            <v>0</v>
          </cell>
          <cell r="AL246">
            <v>0</v>
          </cell>
          <cell r="AM246">
            <v>0</v>
          </cell>
        </row>
        <row r="247">
          <cell r="Z247">
            <v>0</v>
          </cell>
          <cell r="AC247">
            <v>0</v>
          </cell>
          <cell r="AF247">
            <v>0</v>
          </cell>
          <cell r="AL247">
            <v>0</v>
          </cell>
          <cell r="AM247">
            <v>0</v>
          </cell>
        </row>
        <row r="248">
          <cell r="Z248">
            <v>0</v>
          </cell>
          <cell r="AC248">
            <v>0</v>
          </cell>
          <cell r="AF248">
            <v>0</v>
          </cell>
          <cell r="AL248">
            <v>0</v>
          </cell>
          <cell r="AM248">
            <v>0</v>
          </cell>
        </row>
        <row r="249">
          <cell r="Z249">
            <v>0</v>
          </cell>
          <cell r="AC249">
            <v>0</v>
          </cell>
          <cell r="AF249">
            <v>0</v>
          </cell>
          <cell r="AL249">
            <v>0</v>
          </cell>
          <cell r="AM249">
            <v>0</v>
          </cell>
        </row>
        <row r="250">
          <cell r="Z250">
            <v>0</v>
          </cell>
          <cell r="AC250">
            <v>0</v>
          </cell>
          <cell r="AF250">
            <v>0</v>
          </cell>
          <cell r="AL250">
            <v>0</v>
          </cell>
          <cell r="AM250">
            <v>0</v>
          </cell>
        </row>
        <row r="251">
          <cell r="Z251">
            <v>0</v>
          </cell>
          <cell r="AC251">
            <v>0</v>
          </cell>
          <cell r="AF251">
            <v>0</v>
          </cell>
          <cell r="AL251">
            <v>0</v>
          </cell>
          <cell r="AM251">
            <v>0</v>
          </cell>
        </row>
        <row r="252">
          <cell r="Z252">
            <v>0</v>
          </cell>
          <cell r="AC252">
            <v>0</v>
          </cell>
          <cell r="AF252">
            <v>0</v>
          </cell>
          <cell r="AL252">
            <v>0</v>
          </cell>
          <cell r="AM252">
            <v>0</v>
          </cell>
        </row>
        <row r="253">
          <cell r="Z253">
            <v>0</v>
          </cell>
          <cell r="AC253">
            <v>0</v>
          </cell>
          <cell r="AF253">
            <v>0</v>
          </cell>
          <cell r="AL253">
            <v>0</v>
          </cell>
          <cell r="AM253">
            <v>0</v>
          </cell>
        </row>
        <row r="254">
          <cell r="Z254">
            <v>0</v>
          </cell>
          <cell r="AC254">
            <v>0</v>
          </cell>
          <cell r="AF254">
            <v>0</v>
          </cell>
          <cell r="AL254">
            <v>0</v>
          </cell>
          <cell r="AM254">
            <v>0</v>
          </cell>
        </row>
      </sheetData>
      <sheetData sheetId="12">
        <row r="8">
          <cell r="L8">
            <v>1667819013</v>
          </cell>
        </row>
        <row r="12">
          <cell r="P12">
            <v>0</v>
          </cell>
          <cell r="Q12">
            <v>0</v>
          </cell>
        </row>
        <row r="13">
          <cell r="P13">
            <v>0</v>
          </cell>
          <cell r="Q13">
            <v>0</v>
          </cell>
        </row>
        <row r="14">
          <cell r="P14">
            <v>0</v>
          </cell>
          <cell r="Q14">
            <v>0</v>
          </cell>
        </row>
        <row r="15">
          <cell r="P15">
            <v>0</v>
          </cell>
          <cell r="Q15">
            <v>0</v>
          </cell>
        </row>
        <row r="17">
          <cell r="Z17">
            <v>11034769</v>
          </cell>
          <cell r="AC17">
            <v>11034769</v>
          </cell>
          <cell r="AF17">
            <v>16692176</v>
          </cell>
          <cell r="AL17">
            <v>0</v>
          </cell>
          <cell r="AM17">
            <v>0</v>
          </cell>
        </row>
        <row r="18">
          <cell r="Z18">
            <v>575410</v>
          </cell>
          <cell r="AC18">
            <v>575410</v>
          </cell>
          <cell r="AF18">
            <v>950789</v>
          </cell>
          <cell r="AL18">
            <v>0</v>
          </cell>
          <cell r="AM18">
            <v>0</v>
          </cell>
        </row>
        <row r="21">
          <cell r="Z21">
            <v>13058221</v>
          </cell>
          <cell r="AC21">
            <v>13058221</v>
          </cell>
          <cell r="AF21">
            <v>0</v>
          </cell>
          <cell r="AL21">
            <v>0</v>
          </cell>
          <cell r="AM21">
            <v>0</v>
          </cell>
        </row>
        <row r="22">
          <cell r="Z22">
            <v>0</v>
          </cell>
          <cell r="AC22">
            <v>0</v>
          </cell>
          <cell r="AF22">
            <v>0</v>
          </cell>
          <cell r="AL22">
            <v>0</v>
          </cell>
          <cell r="AM22">
            <v>0</v>
          </cell>
        </row>
        <row r="23">
          <cell r="H23">
            <v>24046391</v>
          </cell>
          <cell r="K23">
            <v>1719558</v>
          </cell>
          <cell r="P23">
            <v>0</v>
          </cell>
          <cell r="Q23">
            <v>0</v>
          </cell>
          <cell r="Z23">
            <v>910448</v>
          </cell>
          <cell r="AC23">
            <v>910448</v>
          </cell>
          <cell r="AF23">
            <v>185423</v>
          </cell>
          <cell r="AL23">
            <v>0</v>
          </cell>
          <cell r="AM23">
            <v>0</v>
          </cell>
        </row>
        <row r="24">
          <cell r="H24">
            <v>0</v>
          </cell>
          <cell r="K24">
            <v>0</v>
          </cell>
          <cell r="P24">
            <v>0</v>
          </cell>
          <cell r="Q24">
            <v>0</v>
          </cell>
          <cell r="Z24">
            <v>0</v>
          </cell>
          <cell r="AC24">
            <v>0</v>
          </cell>
          <cell r="AF24">
            <v>0</v>
          </cell>
          <cell r="AL24">
            <v>0</v>
          </cell>
          <cell r="AM24">
            <v>0</v>
          </cell>
        </row>
        <row r="25">
          <cell r="Z25">
            <v>0</v>
          </cell>
          <cell r="AC25">
            <v>0</v>
          </cell>
          <cell r="AF25">
            <v>0</v>
          </cell>
          <cell r="AL25">
            <v>0</v>
          </cell>
          <cell r="AM25">
            <v>0</v>
          </cell>
        </row>
        <row r="26">
          <cell r="H26">
            <v>65634674</v>
          </cell>
          <cell r="K26">
            <v>56752288</v>
          </cell>
          <cell r="P26">
            <v>0</v>
          </cell>
          <cell r="Q26">
            <v>0</v>
          </cell>
          <cell r="Z26">
            <v>0</v>
          </cell>
          <cell r="AC26">
            <v>0</v>
          </cell>
          <cell r="AF26">
            <v>0</v>
          </cell>
          <cell r="AL26">
            <v>0</v>
          </cell>
          <cell r="AM26">
            <v>0</v>
          </cell>
        </row>
        <row r="27">
          <cell r="H27">
            <v>0</v>
          </cell>
          <cell r="K27">
            <v>0</v>
          </cell>
          <cell r="P27">
            <v>0</v>
          </cell>
          <cell r="Q27">
            <v>0</v>
          </cell>
          <cell r="Z27">
            <v>0</v>
          </cell>
          <cell r="AC27">
            <v>0</v>
          </cell>
          <cell r="AF27">
            <v>0</v>
          </cell>
          <cell r="AL27">
            <v>0</v>
          </cell>
          <cell r="AM27">
            <v>0</v>
          </cell>
        </row>
        <row r="28">
          <cell r="Z28">
            <v>0</v>
          </cell>
          <cell r="AC28">
            <v>0</v>
          </cell>
          <cell r="AF28">
            <v>0</v>
          </cell>
          <cell r="AL28">
            <v>0</v>
          </cell>
          <cell r="AM28">
            <v>0</v>
          </cell>
        </row>
        <row r="29">
          <cell r="Z29">
            <v>1105359</v>
          </cell>
          <cell r="AC29">
            <v>1105359</v>
          </cell>
          <cell r="AF29">
            <v>1658043</v>
          </cell>
          <cell r="AL29">
            <v>0</v>
          </cell>
          <cell r="AM29">
            <v>0</v>
          </cell>
        </row>
        <row r="30">
          <cell r="H30">
            <v>0</v>
          </cell>
          <cell r="K30">
            <v>0</v>
          </cell>
          <cell r="P30">
            <v>0</v>
          </cell>
          <cell r="Q30">
            <v>0</v>
          </cell>
          <cell r="Z30">
            <v>0</v>
          </cell>
          <cell r="AC30">
            <v>0</v>
          </cell>
          <cell r="AF30">
            <v>0</v>
          </cell>
          <cell r="AL30">
            <v>0</v>
          </cell>
          <cell r="AM30">
            <v>0</v>
          </cell>
        </row>
        <row r="31">
          <cell r="H31">
            <v>0</v>
          </cell>
          <cell r="K31">
            <v>0</v>
          </cell>
          <cell r="P31">
            <v>0</v>
          </cell>
          <cell r="Q31">
            <v>0</v>
          </cell>
          <cell r="Z31">
            <v>0</v>
          </cell>
          <cell r="AC31">
            <v>0</v>
          </cell>
          <cell r="AF31">
            <v>0</v>
          </cell>
          <cell r="AL31">
            <v>0</v>
          </cell>
          <cell r="AM31">
            <v>0</v>
          </cell>
        </row>
        <row r="32">
          <cell r="Z32">
            <v>0</v>
          </cell>
          <cell r="AC32">
            <v>0</v>
          </cell>
          <cell r="AF32">
            <v>0</v>
          </cell>
          <cell r="AL32">
            <v>0</v>
          </cell>
          <cell r="AM32">
            <v>0</v>
          </cell>
        </row>
        <row r="33">
          <cell r="H33">
            <v>0</v>
          </cell>
          <cell r="K33">
            <v>0</v>
          </cell>
          <cell r="P33">
            <v>0</v>
          </cell>
          <cell r="Q33">
            <v>0</v>
          </cell>
          <cell r="Z33">
            <v>0</v>
          </cell>
          <cell r="AC33">
            <v>0</v>
          </cell>
          <cell r="AF33">
            <v>0</v>
          </cell>
          <cell r="AL33">
            <v>0</v>
          </cell>
          <cell r="AM33">
            <v>0</v>
          </cell>
        </row>
        <row r="34">
          <cell r="H34">
            <v>0</v>
          </cell>
          <cell r="K34">
            <v>0</v>
          </cell>
          <cell r="P34">
            <v>0</v>
          </cell>
          <cell r="Q34">
            <v>0</v>
          </cell>
        </row>
        <row r="36">
          <cell r="H36">
            <v>0</v>
          </cell>
          <cell r="K36">
            <v>0</v>
          </cell>
          <cell r="P36">
            <v>0</v>
          </cell>
          <cell r="Q36">
            <v>0</v>
          </cell>
          <cell r="Z36">
            <v>0</v>
          </cell>
          <cell r="AC36">
            <v>2025000</v>
          </cell>
          <cell r="AF36">
            <v>2025000</v>
          </cell>
          <cell r="AL36">
            <v>0</v>
          </cell>
          <cell r="AM36">
            <v>0</v>
          </cell>
        </row>
        <row r="37">
          <cell r="H37">
            <v>0</v>
          </cell>
          <cell r="K37">
            <v>0</v>
          </cell>
          <cell r="P37">
            <v>0</v>
          </cell>
          <cell r="Q37">
            <v>0</v>
          </cell>
          <cell r="Z37">
            <v>0</v>
          </cell>
          <cell r="AC37">
            <v>0</v>
          </cell>
          <cell r="AF37">
            <v>0</v>
          </cell>
          <cell r="AL37">
            <v>0</v>
          </cell>
          <cell r="AM37">
            <v>0</v>
          </cell>
        </row>
        <row r="38">
          <cell r="H38">
            <v>15656924</v>
          </cell>
          <cell r="K38">
            <v>15656924</v>
          </cell>
          <cell r="P38">
            <v>0</v>
          </cell>
          <cell r="Q38">
            <v>0</v>
          </cell>
          <cell r="Z38">
            <v>0</v>
          </cell>
          <cell r="AC38">
            <v>0</v>
          </cell>
          <cell r="AF38">
            <v>0</v>
          </cell>
          <cell r="AL38">
            <v>0</v>
          </cell>
          <cell r="AM38">
            <v>0</v>
          </cell>
        </row>
        <row r="39">
          <cell r="H39">
            <v>0</v>
          </cell>
          <cell r="K39">
            <v>0</v>
          </cell>
          <cell r="P39">
            <v>0</v>
          </cell>
          <cell r="Q39">
            <v>0</v>
          </cell>
          <cell r="Z39">
            <v>0</v>
          </cell>
          <cell r="AC39">
            <v>4531183</v>
          </cell>
          <cell r="AF39">
            <v>7744016</v>
          </cell>
          <cell r="AL39">
            <v>0</v>
          </cell>
          <cell r="AM39">
            <v>0</v>
          </cell>
        </row>
        <row r="40">
          <cell r="H40">
            <v>0</v>
          </cell>
          <cell r="K40">
            <v>0</v>
          </cell>
          <cell r="P40">
            <v>0</v>
          </cell>
          <cell r="Q40">
            <v>0</v>
          </cell>
          <cell r="Z40">
            <v>0</v>
          </cell>
          <cell r="AC40">
            <v>0</v>
          </cell>
          <cell r="AF40">
            <v>0</v>
          </cell>
          <cell r="AL40">
            <v>0</v>
          </cell>
          <cell r="AM40">
            <v>0</v>
          </cell>
        </row>
        <row r="41">
          <cell r="H41">
            <v>0</v>
          </cell>
          <cell r="K41">
            <v>0</v>
          </cell>
          <cell r="P41">
            <v>0</v>
          </cell>
          <cell r="Q41">
            <v>0</v>
          </cell>
          <cell r="Z41">
            <v>0</v>
          </cell>
          <cell r="AC41">
            <v>0</v>
          </cell>
          <cell r="AF41">
            <v>0</v>
          </cell>
          <cell r="AL41">
            <v>0</v>
          </cell>
          <cell r="AM41">
            <v>0</v>
          </cell>
        </row>
        <row r="43">
          <cell r="H43">
            <v>6246000</v>
          </cell>
          <cell r="K43">
            <v>12492000</v>
          </cell>
          <cell r="P43">
            <v>0</v>
          </cell>
          <cell r="Q43">
            <v>0</v>
          </cell>
        </row>
        <row r="44">
          <cell r="H44">
            <v>0</v>
          </cell>
          <cell r="K44">
            <v>0</v>
          </cell>
          <cell r="P44">
            <v>0</v>
          </cell>
          <cell r="Q44">
            <v>0</v>
          </cell>
        </row>
        <row r="45">
          <cell r="Z45">
            <v>327080</v>
          </cell>
          <cell r="AC45">
            <v>327080</v>
          </cell>
          <cell r="AF45">
            <v>1414640</v>
          </cell>
          <cell r="AL45">
            <v>0</v>
          </cell>
          <cell r="AM45">
            <v>0</v>
          </cell>
        </row>
        <row r="46">
          <cell r="H46">
            <v>0</v>
          </cell>
          <cell r="K46">
            <v>0</v>
          </cell>
          <cell r="P46">
            <v>0</v>
          </cell>
          <cell r="Q46">
            <v>0</v>
          </cell>
          <cell r="Z46">
            <v>376320</v>
          </cell>
          <cell r="AC46">
            <v>376320</v>
          </cell>
          <cell r="AF46">
            <v>1955528</v>
          </cell>
          <cell r="AL46">
            <v>0</v>
          </cell>
          <cell r="AM46">
            <v>0</v>
          </cell>
        </row>
        <row r="47">
          <cell r="H47">
            <v>0</v>
          </cell>
          <cell r="K47">
            <v>0</v>
          </cell>
          <cell r="P47">
            <v>0</v>
          </cell>
          <cell r="Q47">
            <v>0</v>
          </cell>
          <cell r="Z47">
            <v>0</v>
          </cell>
          <cell r="AC47">
            <v>0</v>
          </cell>
          <cell r="AF47">
            <v>0</v>
          </cell>
          <cell r="AL47">
            <v>0</v>
          </cell>
          <cell r="AM47">
            <v>0</v>
          </cell>
        </row>
        <row r="48">
          <cell r="Z48">
            <v>303800</v>
          </cell>
          <cell r="AC48">
            <v>303800</v>
          </cell>
          <cell r="AF48">
            <v>628700</v>
          </cell>
          <cell r="AL48">
            <v>0</v>
          </cell>
          <cell r="AM48">
            <v>0</v>
          </cell>
        </row>
        <row r="49">
          <cell r="H49">
            <v>0</v>
          </cell>
          <cell r="K49">
            <v>0</v>
          </cell>
          <cell r="P49">
            <v>0</v>
          </cell>
          <cell r="Q49">
            <v>0</v>
          </cell>
        </row>
        <row r="50">
          <cell r="H50">
            <v>0</v>
          </cell>
          <cell r="K50">
            <v>0</v>
          </cell>
          <cell r="P50">
            <v>0</v>
          </cell>
          <cell r="Q50">
            <v>0</v>
          </cell>
          <cell r="Z50">
            <v>0</v>
          </cell>
          <cell r="AC50">
            <v>0</v>
          </cell>
          <cell r="AF50">
            <v>0</v>
          </cell>
          <cell r="AL50">
            <v>0</v>
          </cell>
          <cell r="AM50">
            <v>0</v>
          </cell>
        </row>
        <row r="51">
          <cell r="Z51">
            <v>0</v>
          </cell>
          <cell r="AC51">
            <v>0</v>
          </cell>
          <cell r="AF51">
            <v>0</v>
          </cell>
          <cell r="AL51">
            <v>0</v>
          </cell>
          <cell r="AM51">
            <v>0</v>
          </cell>
        </row>
        <row r="52">
          <cell r="H52">
            <v>0</v>
          </cell>
          <cell r="K52">
            <v>0</v>
          </cell>
          <cell r="P52">
            <v>0</v>
          </cell>
          <cell r="Q52">
            <v>0</v>
          </cell>
          <cell r="Z52">
            <v>0</v>
          </cell>
          <cell r="AC52">
            <v>0</v>
          </cell>
          <cell r="AF52">
            <v>0</v>
          </cell>
          <cell r="AL52">
            <v>0</v>
          </cell>
          <cell r="AM52">
            <v>0</v>
          </cell>
        </row>
        <row r="53">
          <cell r="H53">
            <v>0</v>
          </cell>
          <cell r="K53">
            <v>0</v>
          </cell>
          <cell r="P53">
            <v>0</v>
          </cell>
          <cell r="Q53">
            <v>0</v>
          </cell>
          <cell r="Z53">
            <v>0</v>
          </cell>
          <cell r="AC53">
            <v>0</v>
          </cell>
          <cell r="AF53">
            <v>0</v>
          </cell>
          <cell r="AL53">
            <v>0</v>
          </cell>
          <cell r="AM53">
            <v>0</v>
          </cell>
        </row>
        <row r="54">
          <cell r="Z54">
            <v>478519</v>
          </cell>
          <cell r="AC54">
            <v>478519</v>
          </cell>
          <cell r="AF54">
            <v>0</v>
          </cell>
          <cell r="AL54">
            <v>0</v>
          </cell>
          <cell r="AM54">
            <v>0</v>
          </cell>
        </row>
        <row r="55">
          <cell r="H55">
            <v>0</v>
          </cell>
          <cell r="K55">
            <v>0</v>
          </cell>
          <cell r="P55">
            <v>0</v>
          </cell>
          <cell r="Q55">
            <v>0</v>
          </cell>
          <cell r="Z55">
            <v>0</v>
          </cell>
          <cell r="AC55">
            <v>0</v>
          </cell>
          <cell r="AF55">
            <v>0</v>
          </cell>
          <cell r="AL55">
            <v>0</v>
          </cell>
          <cell r="AM55">
            <v>0</v>
          </cell>
        </row>
        <row r="56">
          <cell r="H56">
            <v>0</v>
          </cell>
          <cell r="K56">
            <v>0</v>
          </cell>
          <cell r="P56">
            <v>0</v>
          </cell>
          <cell r="Q56">
            <v>0</v>
          </cell>
        </row>
        <row r="58">
          <cell r="H58">
            <v>0</v>
          </cell>
          <cell r="K58">
            <v>0</v>
          </cell>
          <cell r="P58">
            <v>0</v>
          </cell>
          <cell r="Q58">
            <v>0</v>
          </cell>
        </row>
        <row r="59">
          <cell r="H59">
            <v>0</v>
          </cell>
          <cell r="K59">
            <v>0</v>
          </cell>
          <cell r="P59">
            <v>0</v>
          </cell>
          <cell r="Q59">
            <v>0</v>
          </cell>
          <cell r="Z59">
            <v>239260</v>
          </cell>
          <cell r="AC59">
            <v>239260</v>
          </cell>
          <cell r="AF59">
            <v>0</v>
          </cell>
          <cell r="AL59">
            <v>0</v>
          </cell>
          <cell r="AM59">
            <v>0</v>
          </cell>
        </row>
        <row r="60">
          <cell r="Z60">
            <v>358889</v>
          </cell>
          <cell r="AC60">
            <v>358889</v>
          </cell>
          <cell r="AF60">
            <v>0</v>
          </cell>
          <cell r="AL60">
            <v>0</v>
          </cell>
          <cell r="AM60">
            <v>0</v>
          </cell>
        </row>
        <row r="61">
          <cell r="H61">
            <v>92177</v>
          </cell>
          <cell r="K61">
            <v>0</v>
          </cell>
          <cell r="P61">
            <v>0</v>
          </cell>
          <cell r="Q61">
            <v>0</v>
          </cell>
          <cell r="Z61">
            <v>0</v>
          </cell>
          <cell r="AC61">
            <v>0</v>
          </cell>
          <cell r="AF61">
            <v>0</v>
          </cell>
          <cell r="AL61">
            <v>0</v>
          </cell>
          <cell r="AM61">
            <v>0</v>
          </cell>
        </row>
        <row r="62">
          <cell r="H62">
            <v>0</v>
          </cell>
          <cell r="K62">
            <v>0</v>
          </cell>
          <cell r="P62">
            <v>0</v>
          </cell>
          <cell r="Q62">
            <v>0</v>
          </cell>
        </row>
        <row r="64">
          <cell r="H64">
            <v>23052</v>
          </cell>
          <cell r="K64">
            <v>48108</v>
          </cell>
          <cell r="P64">
            <v>0</v>
          </cell>
          <cell r="Q64">
            <v>0</v>
          </cell>
        </row>
        <row r="65">
          <cell r="H65">
            <v>2492</v>
          </cell>
          <cell r="K65">
            <v>2492</v>
          </cell>
          <cell r="P65">
            <v>0</v>
          </cell>
          <cell r="Q65">
            <v>0</v>
          </cell>
        </row>
        <row r="66">
          <cell r="Z66">
            <v>30920425</v>
          </cell>
          <cell r="AC66">
            <v>30920425</v>
          </cell>
          <cell r="AF66">
            <v>45969274</v>
          </cell>
          <cell r="AL66">
            <v>0</v>
          </cell>
          <cell r="AM66">
            <v>0</v>
          </cell>
        </row>
        <row r="67">
          <cell r="H67">
            <v>0</v>
          </cell>
          <cell r="K67">
            <v>0</v>
          </cell>
          <cell r="P67">
            <v>0</v>
          </cell>
          <cell r="Q67">
            <v>0</v>
          </cell>
          <cell r="Z67">
            <v>3815148</v>
          </cell>
          <cell r="AC67">
            <v>3815148</v>
          </cell>
          <cell r="AF67">
            <v>7680007</v>
          </cell>
          <cell r="AL67">
            <v>0</v>
          </cell>
          <cell r="AM67">
            <v>0</v>
          </cell>
        </row>
        <row r="68">
          <cell r="H68">
            <v>0</v>
          </cell>
          <cell r="K68">
            <v>0</v>
          </cell>
          <cell r="P68">
            <v>0</v>
          </cell>
          <cell r="Q68">
            <v>0</v>
          </cell>
        </row>
        <row r="70">
          <cell r="H70">
            <v>4812666</v>
          </cell>
          <cell r="K70">
            <v>370205</v>
          </cell>
          <cell r="P70">
            <v>0</v>
          </cell>
          <cell r="Q70">
            <v>0</v>
          </cell>
          <cell r="Z70">
            <v>29162787</v>
          </cell>
          <cell r="AC70">
            <v>29162787</v>
          </cell>
          <cell r="AF70">
            <v>0</v>
          </cell>
          <cell r="AL70">
            <v>0</v>
          </cell>
          <cell r="AM70">
            <v>0</v>
          </cell>
        </row>
        <row r="71">
          <cell r="H71">
            <v>0</v>
          </cell>
          <cell r="K71">
            <v>0</v>
          </cell>
          <cell r="P71">
            <v>0</v>
          </cell>
          <cell r="Q71">
            <v>0</v>
          </cell>
          <cell r="Z71">
            <v>0</v>
          </cell>
          <cell r="AC71">
            <v>0</v>
          </cell>
          <cell r="AF71">
            <v>0</v>
          </cell>
          <cell r="AL71">
            <v>0</v>
          </cell>
          <cell r="AM71">
            <v>0</v>
          </cell>
        </row>
        <row r="72">
          <cell r="Z72">
            <v>618080</v>
          </cell>
          <cell r="AC72">
            <v>618080</v>
          </cell>
          <cell r="AF72">
            <v>618080</v>
          </cell>
          <cell r="AL72">
            <v>0</v>
          </cell>
          <cell r="AM72">
            <v>0</v>
          </cell>
        </row>
        <row r="73">
          <cell r="H73">
            <v>141033</v>
          </cell>
          <cell r="K73">
            <v>0</v>
          </cell>
          <cell r="P73">
            <v>0</v>
          </cell>
          <cell r="Q73">
            <v>0</v>
          </cell>
          <cell r="Z73">
            <v>0</v>
          </cell>
          <cell r="AC73">
            <v>0</v>
          </cell>
          <cell r="AF73">
            <v>0</v>
          </cell>
          <cell r="AL73">
            <v>0</v>
          </cell>
          <cell r="AM73">
            <v>0</v>
          </cell>
        </row>
        <row r="74">
          <cell r="H74">
            <v>0</v>
          </cell>
          <cell r="K74">
            <v>0</v>
          </cell>
          <cell r="P74">
            <v>0</v>
          </cell>
          <cell r="Q74">
            <v>0</v>
          </cell>
          <cell r="Z74">
            <v>0</v>
          </cell>
          <cell r="AC74">
            <v>0</v>
          </cell>
          <cell r="AF74">
            <v>0</v>
          </cell>
          <cell r="AL74">
            <v>0</v>
          </cell>
          <cell r="AM74">
            <v>0</v>
          </cell>
        </row>
        <row r="75">
          <cell r="Z75">
            <v>0</v>
          </cell>
          <cell r="AC75">
            <v>0</v>
          </cell>
          <cell r="AF75">
            <v>0</v>
          </cell>
          <cell r="AL75">
            <v>0</v>
          </cell>
          <cell r="AM75">
            <v>0</v>
          </cell>
        </row>
        <row r="76">
          <cell r="H76">
            <v>171900</v>
          </cell>
          <cell r="K76">
            <v>171900</v>
          </cell>
          <cell r="P76">
            <v>0</v>
          </cell>
          <cell r="Q76">
            <v>0</v>
          </cell>
          <cell r="Z76">
            <v>0</v>
          </cell>
          <cell r="AC76">
            <v>0</v>
          </cell>
          <cell r="AF76">
            <v>0</v>
          </cell>
          <cell r="AL76">
            <v>0</v>
          </cell>
          <cell r="AM76">
            <v>0</v>
          </cell>
        </row>
        <row r="77">
          <cell r="H77">
            <v>4100</v>
          </cell>
          <cell r="K77">
            <v>4100</v>
          </cell>
          <cell r="P77">
            <v>0</v>
          </cell>
          <cell r="Q77">
            <v>0</v>
          </cell>
          <cell r="Z77">
            <v>0</v>
          </cell>
          <cell r="AC77">
            <v>0</v>
          </cell>
          <cell r="AF77">
            <v>0</v>
          </cell>
          <cell r="AL77">
            <v>0</v>
          </cell>
          <cell r="AM77">
            <v>0</v>
          </cell>
        </row>
        <row r="78">
          <cell r="Z78">
            <v>0</v>
          </cell>
          <cell r="AC78">
            <v>0</v>
          </cell>
          <cell r="AF78">
            <v>0</v>
          </cell>
          <cell r="AL78">
            <v>0</v>
          </cell>
          <cell r="AM78">
            <v>0</v>
          </cell>
        </row>
        <row r="79">
          <cell r="H79">
            <v>648267</v>
          </cell>
          <cell r="K79">
            <v>648267</v>
          </cell>
          <cell r="P79">
            <v>0</v>
          </cell>
          <cell r="Q79">
            <v>0</v>
          </cell>
          <cell r="Z79">
            <v>0</v>
          </cell>
          <cell r="AC79">
            <v>0</v>
          </cell>
          <cell r="AF79">
            <v>0</v>
          </cell>
          <cell r="AL79">
            <v>0</v>
          </cell>
          <cell r="AM79">
            <v>0</v>
          </cell>
        </row>
        <row r="80">
          <cell r="H80">
            <v>0</v>
          </cell>
          <cell r="K80">
            <v>0</v>
          </cell>
          <cell r="P80">
            <v>0</v>
          </cell>
          <cell r="Q80">
            <v>0</v>
          </cell>
          <cell r="Z80">
            <v>0</v>
          </cell>
          <cell r="AC80">
            <v>0</v>
          </cell>
          <cell r="AF80">
            <v>0</v>
          </cell>
          <cell r="AL80">
            <v>0</v>
          </cell>
          <cell r="AM80">
            <v>0</v>
          </cell>
        </row>
        <row r="81">
          <cell r="Z81">
            <v>0</v>
          </cell>
          <cell r="AC81">
            <v>0</v>
          </cell>
          <cell r="AF81">
            <v>0</v>
          </cell>
          <cell r="AL81">
            <v>0</v>
          </cell>
          <cell r="AM81">
            <v>0</v>
          </cell>
        </row>
        <row r="82">
          <cell r="H82">
            <v>0</v>
          </cell>
          <cell r="K82">
            <v>0</v>
          </cell>
          <cell r="P82">
            <v>0</v>
          </cell>
          <cell r="Q82">
            <v>0</v>
          </cell>
        </row>
        <row r="83">
          <cell r="H83">
            <v>0</v>
          </cell>
          <cell r="K83">
            <v>0</v>
          </cell>
          <cell r="P83">
            <v>0</v>
          </cell>
          <cell r="Q83">
            <v>0</v>
          </cell>
        </row>
        <row r="84">
          <cell r="Z84">
            <v>1000000</v>
          </cell>
          <cell r="AC84">
            <v>1640000</v>
          </cell>
          <cell r="AF84">
            <v>1640000</v>
          </cell>
          <cell r="AL84">
            <v>1000000</v>
          </cell>
          <cell r="AM84">
            <v>0</v>
          </cell>
        </row>
        <row r="85">
          <cell r="Z85">
            <v>0</v>
          </cell>
          <cell r="AC85">
            <v>0</v>
          </cell>
          <cell r="AF85">
            <v>0</v>
          </cell>
          <cell r="AL85">
            <v>-1000000</v>
          </cell>
          <cell r="AM85">
            <v>0</v>
          </cell>
        </row>
        <row r="86">
          <cell r="H86">
            <v>0</v>
          </cell>
          <cell r="K86">
            <v>0</v>
          </cell>
          <cell r="P86">
            <v>0</v>
          </cell>
          <cell r="Q86">
            <v>0</v>
          </cell>
          <cell r="Z86">
            <v>0</v>
          </cell>
          <cell r="AC86">
            <v>0</v>
          </cell>
          <cell r="AF86">
            <v>0</v>
          </cell>
          <cell r="AL86">
            <v>0</v>
          </cell>
          <cell r="AM86">
            <v>0</v>
          </cell>
        </row>
        <row r="87">
          <cell r="H87">
            <v>1406700</v>
          </cell>
          <cell r="K87">
            <v>1406700</v>
          </cell>
          <cell r="P87">
            <v>0</v>
          </cell>
          <cell r="Q87">
            <v>0</v>
          </cell>
          <cell r="Z87">
            <v>0</v>
          </cell>
          <cell r="AC87">
            <v>0</v>
          </cell>
          <cell r="AF87">
            <v>0</v>
          </cell>
          <cell r="AL87">
            <v>0</v>
          </cell>
          <cell r="AM87">
            <v>0</v>
          </cell>
        </row>
        <row r="88">
          <cell r="H88">
            <v>0</v>
          </cell>
          <cell r="K88">
            <v>0</v>
          </cell>
          <cell r="P88">
            <v>0</v>
          </cell>
          <cell r="Q88">
            <v>0</v>
          </cell>
          <cell r="Z88">
            <v>0</v>
          </cell>
          <cell r="AC88">
            <v>0</v>
          </cell>
          <cell r="AF88">
            <v>0</v>
          </cell>
          <cell r="AL88">
            <v>0</v>
          </cell>
          <cell r="AM88">
            <v>0</v>
          </cell>
        </row>
        <row r="89">
          <cell r="H89">
            <v>6525000</v>
          </cell>
          <cell r="K89">
            <v>6525000</v>
          </cell>
          <cell r="P89">
            <v>0</v>
          </cell>
          <cell r="Q89">
            <v>0</v>
          </cell>
        </row>
        <row r="90">
          <cell r="H90">
            <v>0</v>
          </cell>
          <cell r="K90">
            <v>0</v>
          </cell>
          <cell r="P90">
            <v>0</v>
          </cell>
          <cell r="Q90">
            <v>0</v>
          </cell>
        </row>
        <row r="91">
          <cell r="H91">
            <v>0</v>
          </cell>
          <cell r="K91">
            <v>0</v>
          </cell>
          <cell r="P91">
            <v>0</v>
          </cell>
          <cell r="Q91">
            <v>0</v>
          </cell>
        </row>
        <row r="92">
          <cell r="H92">
            <v>0</v>
          </cell>
          <cell r="K92">
            <v>0</v>
          </cell>
          <cell r="P92">
            <v>0</v>
          </cell>
          <cell r="Q92">
            <v>0</v>
          </cell>
          <cell r="Z92">
            <v>3133201</v>
          </cell>
          <cell r="AC92">
            <v>3133201</v>
          </cell>
          <cell r="AF92">
            <v>6055851</v>
          </cell>
          <cell r="AL92">
            <v>0</v>
          </cell>
          <cell r="AM92">
            <v>0</v>
          </cell>
        </row>
        <row r="93">
          <cell r="K93">
            <v>2292185</v>
          </cell>
          <cell r="Z93">
            <v>4512352</v>
          </cell>
          <cell r="AC93">
            <v>4512352</v>
          </cell>
          <cell r="AF93">
            <v>8594700</v>
          </cell>
          <cell r="AL93">
            <v>0</v>
          </cell>
          <cell r="AM93">
            <v>0</v>
          </cell>
        </row>
        <row r="94">
          <cell r="H94">
            <v>924161</v>
          </cell>
          <cell r="K94">
            <v>924161</v>
          </cell>
          <cell r="P94">
            <v>0</v>
          </cell>
          <cell r="Q94">
            <v>0</v>
          </cell>
          <cell r="Z94">
            <v>0</v>
          </cell>
          <cell r="AC94">
            <v>0</v>
          </cell>
          <cell r="AF94">
            <v>1803619</v>
          </cell>
          <cell r="AL94">
            <v>0</v>
          </cell>
          <cell r="AM94">
            <v>0</v>
          </cell>
        </row>
        <row r="95">
          <cell r="H95">
            <v>860633</v>
          </cell>
          <cell r="K95">
            <v>860633</v>
          </cell>
          <cell r="P95">
            <v>0</v>
          </cell>
          <cell r="Q95">
            <v>0</v>
          </cell>
          <cell r="Z95">
            <v>804700</v>
          </cell>
          <cell r="AC95">
            <v>804700</v>
          </cell>
          <cell r="AF95">
            <v>1620200</v>
          </cell>
          <cell r="AL95">
            <v>0</v>
          </cell>
          <cell r="AM95">
            <v>0</v>
          </cell>
        </row>
        <row r="96">
          <cell r="H96">
            <v>507391</v>
          </cell>
          <cell r="K96">
            <v>507391</v>
          </cell>
          <cell r="P96">
            <v>0</v>
          </cell>
          <cell r="Q96">
            <v>0</v>
          </cell>
        </row>
        <row r="97">
          <cell r="H97">
            <v>0</v>
          </cell>
          <cell r="K97">
            <v>0</v>
          </cell>
          <cell r="P97">
            <v>0</v>
          </cell>
          <cell r="Q97">
            <v>0</v>
          </cell>
          <cell r="Z97">
            <v>0</v>
          </cell>
          <cell r="AC97">
            <v>0</v>
          </cell>
          <cell r="AF97">
            <v>0</v>
          </cell>
          <cell r="AL97">
            <v>0</v>
          </cell>
          <cell r="AM97">
            <v>0</v>
          </cell>
        </row>
        <row r="98">
          <cell r="Z98">
            <v>0</v>
          </cell>
          <cell r="AC98">
            <v>0</v>
          </cell>
          <cell r="AF98">
            <v>0</v>
          </cell>
          <cell r="AL98">
            <v>0</v>
          </cell>
          <cell r="AM98">
            <v>0</v>
          </cell>
        </row>
        <row r="99">
          <cell r="Z99">
            <v>0</v>
          </cell>
          <cell r="AC99">
            <v>0</v>
          </cell>
          <cell r="AF99">
            <v>0</v>
          </cell>
          <cell r="AL99">
            <v>0</v>
          </cell>
          <cell r="AM99">
            <v>0</v>
          </cell>
        </row>
        <row r="100">
          <cell r="H100">
            <v>0</v>
          </cell>
          <cell r="K100">
            <v>0</v>
          </cell>
          <cell r="P100">
            <v>0</v>
          </cell>
          <cell r="Q100">
            <v>50000000</v>
          </cell>
          <cell r="Z100">
            <v>0</v>
          </cell>
          <cell r="AC100">
            <v>0</v>
          </cell>
          <cell r="AF100">
            <v>0</v>
          </cell>
          <cell r="AL100">
            <v>0</v>
          </cell>
          <cell r="AM100">
            <v>0</v>
          </cell>
        </row>
        <row r="101">
          <cell r="H101">
            <v>0</v>
          </cell>
          <cell r="K101">
            <v>0</v>
          </cell>
          <cell r="P101">
            <v>0</v>
          </cell>
          <cell r="Q101">
            <v>0</v>
          </cell>
          <cell r="Z101">
            <v>1437605</v>
          </cell>
          <cell r="AC101">
            <v>1437605</v>
          </cell>
          <cell r="AF101">
            <v>0</v>
          </cell>
          <cell r="AL101">
            <v>0</v>
          </cell>
          <cell r="AM101">
            <v>0</v>
          </cell>
        </row>
        <row r="102">
          <cell r="H102">
            <v>0</v>
          </cell>
          <cell r="K102">
            <v>0</v>
          </cell>
          <cell r="P102">
            <v>0</v>
          </cell>
          <cell r="Q102">
            <v>0</v>
          </cell>
          <cell r="Z102">
            <v>0</v>
          </cell>
          <cell r="AC102">
            <v>0</v>
          </cell>
          <cell r="AF102">
            <v>0</v>
          </cell>
          <cell r="AL102">
            <v>0</v>
          </cell>
          <cell r="AM102">
            <v>0</v>
          </cell>
        </row>
        <row r="103">
          <cell r="H103">
            <v>0</v>
          </cell>
          <cell r="K103">
            <v>0</v>
          </cell>
          <cell r="P103">
            <v>0</v>
          </cell>
          <cell r="Q103">
            <v>0</v>
          </cell>
        </row>
        <row r="104">
          <cell r="H104">
            <v>0</v>
          </cell>
          <cell r="K104">
            <v>0</v>
          </cell>
          <cell r="P104">
            <v>0</v>
          </cell>
          <cell r="Q104">
            <v>0</v>
          </cell>
        </row>
        <row r="105">
          <cell r="H105">
            <v>0</v>
          </cell>
          <cell r="K105">
            <v>0</v>
          </cell>
          <cell r="P105">
            <v>0</v>
          </cell>
          <cell r="Q105">
            <v>0</v>
          </cell>
        </row>
        <row r="106">
          <cell r="H106">
            <v>0</v>
          </cell>
          <cell r="K106">
            <v>0</v>
          </cell>
          <cell r="P106">
            <v>0</v>
          </cell>
          <cell r="Q106">
            <v>0</v>
          </cell>
          <cell r="Z106">
            <v>718802</v>
          </cell>
          <cell r="AC106">
            <v>718802</v>
          </cell>
          <cell r="AF106">
            <v>0</v>
          </cell>
          <cell r="AL106">
            <v>0</v>
          </cell>
          <cell r="AM106">
            <v>0</v>
          </cell>
        </row>
        <row r="107">
          <cell r="Z107">
            <v>1078204</v>
          </cell>
          <cell r="AC107">
            <v>1078204</v>
          </cell>
          <cell r="AF107">
            <v>0</v>
          </cell>
          <cell r="AL107">
            <v>0</v>
          </cell>
          <cell r="AM107">
            <v>0</v>
          </cell>
        </row>
        <row r="108">
          <cell r="Z108">
            <v>0</v>
          </cell>
          <cell r="AC108">
            <v>0</v>
          </cell>
          <cell r="AF108">
            <v>0</v>
          </cell>
          <cell r="AL108">
            <v>0</v>
          </cell>
          <cell r="AM108">
            <v>0</v>
          </cell>
        </row>
        <row r="109">
          <cell r="H109">
            <v>0</v>
          </cell>
          <cell r="K109">
            <v>0</v>
          </cell>
          <cell r="P109">
            <v>0</v>
          </cell>
          <cell r="Q109">
            <v>0</v>
          </cell>
        </row>
        <row r="110">
          <cell r="H110">
            <v>0</v>
          </cell>
          <cell r="K110">
            <v>0</v>
          </cell>
          <cell r="P110">
            <v>0</v>
          </cell>
          <cell r="Q110">
            <v>0</v>
          </cell>
        </row>
        <row r="111">
          <cell r="H111">
            <v>0</v>
          </cell>
          <cell r="K111">
            <v>0</v>
          </cell>
          <cell r="P111">
            <v>0</v>
          </cell>
          <cell r="Q111">
            <v>0</v>
          </cell>
        </row>
        <row r="112">
          <cell r="H112">
            <v>0</v>
          </cell>
          <cell r="K112">
            <v>0</v>
          </cell>
          <cell r="P112">
            <v>0</v>
          </cell>
          <cell r="Q112">
            <v>0</v>
          </cell>
        </row>
        <row r="113">
          <cell r="H113">
            <v>27</v>
          </cell>
          <cell r="K113">
            <v>27</v>
          </cell>
          <cell r="P113">
            <v>0</v>
          </cell>
          <cell r="Q113">
            <v>0</v>
          </cell>
        </row>
        <row r="114">
          <cell r="H114">
            <v>0</v>
          </cell>
          <cell r="K114">
            <v>0</v>
          </cell>
          <cell r="P114">
            <v>0</v>
          </cell>
          <cell r="Q114">
            <v>0</v>
          </cell>
        </row>
        <row r="115">
          <cell r="H115">
            <v>0</v>
          </cell>
          <cell r="K115">
            <v>0</v>
          </cell>
          <cell r="P115">
            <v>0</v>
          </cell>
          <cell r="Q115">
            <v>0</v>
          </cell>
          <cell r="Z115">
            <v>0</v>
          </cell>
          <cell r="AC115">
            <v>0</v>
          </cell>
          <cell r="AF115">
            <v>0</v>
          </cell>
          <cell r="AL115">
            <v>0</v>
          </cell>
          <cell r="AM115">
            <v>0</v>
          </cell>
        </row>
        <row r="116">
          <cell r="H116">
            <v>0</v>
          </cell>
          <cell r="K116">
            <v>0</v>
          </cell>
          <cell r="P116">
            <v>0</v>
          </cell>
          <cell r="Q116">
            <v>0</v>
          </cell>
          <cell r="Z116">
            <v>3681673</v>
          </cell>
          <cell r="AC116">
            <v>3681673</v>
          </cell>
          <cell r="AF116">
            <v>1083095</v>
          </cell>
          <cell r="AL116">
            <v>0</v>
          </cell>
          <cell r="AM116">
            <v>0</v>
          </cell>
        </row>
        <row r="117">
          <cell r="H117">
            <v>0</v>
          </cell>
          <cell r="K117">
            <v>0</v>
          </cell>
          <cell r="P117">
            <v>0</v>
          </cell>
          <cell r="Q117">
            <v>0</v>
          </cell>
          <cell r="Z117">
            <v>0</v>
          </cell>
          <cell r="AC117">
            <v>0</v>
          </cell>
          <cell r="AF117">
            <v>0</v>
          </cell>
          <cell r="AL117">
            <v>0</v>
          </cell>
          <cell r="AM117">
            <v>0</v>
          </cell>
        </row>
        <row r="119">
          <cell r="Z119">
            <v>0</v>
          </cell>
          <cell r="AC119">
            <v>0</v>
          </cell>
          <cell r="AF119">
            <v>0</v>
          </cell>
          <cell r="AL119">
            <v>0</v>
          </cell>
          <cell r="AM119">
            <v>0</v>
          </cell>
        </row>
        <row r="120">
          <cell r="Z120">
            <v>0</v>
          </cell>
          <cell r="AC120">
            <v>0</v>
          </cell>
          <cell r="AF120">
            <v>0</v>
          </cell>
          <cell r="AL120">
            <v>0</v>
          </cell>
          <cell r="AM120">
            <v>0</v>
          </cell>
        </row>
        <row r="121">
          <cell r="Z121">
            <v>0</v>
          </cell>
          <cell r="AC121">
            <v>0</v>
          </cell>
          <cell r="AF121">
            <v>0</v>
          </cell>
          <cell r="AL121">
            <v>0</v>
          </cell>
          <cell r="AM121">
            <v>0</v>
          </cell>
        </row>
        <row r="124">
          <cell r="Z124">
            <v>654600</v>
          </cell>
          <cell r="AC124">
            <v>654600</v>
          </cell>
          <cell r="AF124">
            <v>654600</v>
          </cell>
          <cell r="AL124">
            <v>0</v>
          </cell>
          <cell r="AM124">
            <v>0</v>
          </cell>
        </row>
        <row r="125">
          <cell r="Z125">
            <v>0</v>
          </cell>
          <cell r="AC125">
            <v>0</v>
          </cell>
          <cell r="AF125">
            <v>0</v>
          </cell>
          <cell r="AL125">
            <v>0</v>
          </cell>
          <cell r="AM125">
            <v>0</v>
          </cell>
        </row>
        <row r="126">
          <cell r="Z126">
            <v>3279963</v>
          </cell>
          <cell r="AC126">
            <v>3279963</v>
          </cell>
          <cell r="AF126">
            <v>3279963</v>
          </cell>
          <cell r="AL126">
            <v>0</v>
          </cell>
          <cell r="AM126">
            <v>0</v>
          </cell>
        </row>
        <row r="127">
          <cell r="Z127">
            <v>0</v>
          </cell>
          <cell r="AC127">
            <v>0</v>
          </cell>
          <cell r="AF127">
            <v>0</v>
          </cell>
          <cell r="AL127">
            <v>0</v>
          </cell>
          <cell r="AM127">
            <v>0</v>
          </cell>
        </row>
        <row r="128">
          <cell r="Z128">
            <v>28823</v>
          </cell>
          <cell r="AC128">
            <v>28823</v>
          </cell>
          <cell r="AF128">
            <v>0</v>
          </cell>
          <cell r="AL128">
            <v>0</v>
          </cell>
          <cell r="AM128">
            <v>0</v>
          </cell>
        </row>
        <row r="129">
          <cell r="Z129">
            <v>0</v>
          </cell>
          <cell r="AC129">
            <v>220320</v>
          </cell>
          <cell r="AF129">
            <v>0</v>
          </cell>
          <cell r="AL129">
            <v>0</v>
          </cell>
          <cell r="AM129">
            <v>0</v>
          </cell>
        </row>
        <row r="130">
          <cell r="Z130">
            <v>0</v>
          </cell>
          <cell r="AC130">
            <v>0</v>
          </cell>
          <cell r="AF130">
            <v>0</v>
          </cell>
          <cell r="AL130">
            <v>0</v>
          </cell>
          <cell r="AM130">
            <v>0</v>
          </cell>
        </row>
        <row r="131">
          <cell r="Z131">
            <v>2972949</v>
          </cell>
          <cell r="AC131">
            <v>2972949</v>
          </cell>
          <cell r="AF131">
            <v>2972949</v>
          </cell>
          <cell r="AL131">
            <v>0</v>
          </cell>
          <cell r="AM131">
            <v>0</v>
          </cell>
        </row>
        <row r="132">
          <cell r="Z132">
            <v>0</v>
          </cell>
          <cell r="AC132">
            <v>0</v>
          </cell>
          <cell r="AF132">
            <v>0</v>
          </cell>
          <cell r="AL132">
            <v>0</v>
          </cell>
          <cell r="AM132">
            <v>0</v>
          </cell>
        </row>
        <row r="133">
          <cell r="Z133">
            <v>1785509</v>
          </cell>
          <cell r="AC133">
            <v>3444209</v>
          </cell>
          <cell r="AF133">
            <v>1085909</v>
          </cell>
          <cell r="AL133">
            <v>0</v>
          </cell>
          <cell r="AM133">
            <v>0</v>
          </cell>
        </row>
        <row r="134">
          <cell r="Z134">
            <v>0</v>
          </cell>
          <cell r="AC134">
            <v>0</v>
          </cell>
          <cell r="AF134">
            <v>0</v>
          </cell>
          <cell r="AL134">
            <v>0</v>
          </cell>
          <cell r="AM134">
            <v>0</v>
          </cell>
        </row>
        <row r="135">
          <cell r="Z135">
            <v>0</v>
          </cell>
          <cell r="AC135">
            <v>0</v>
          </cell>
          <cell r="AF135">
            <v>0</v>
          </cell>
          <cell r="AL135">
            <v>0</v>
          </cell>
          <cell r="AM135">
            <v>0</v>
          </cell>
        </row>
        <row r="136">
          <cell r="Z136">
            <v>0</v>
          </cell>
          <cell r="AC136">
            <v>0</v>
          </cell>
          <cell r="AF136">
            <v>0</v>
          </cell>
          <cell r="AL136">
            <v>0</v>
          </cell>
          <cell r="AM136">
            <v>0</v>
          </cell>
        </row>
        <row r="137">
          <cell r="Z137">
            <v>0</v>
          </cell>
          <cell r="AC137">
            <v>0</v>
          </cell>
          <cell r="AF137">
            <v>0</v>
          </cell>
          <cell r="AL137">
            <v>0</v>
          </cell>
          <cell r="AM137">
            <v>0</v>
          </cell>
        </row>
        <row r="138">
          <cell r="Z138">
            <v>0</v>
          </cell>
          <cell r="AC138">
            <v>0</v>
          </cell>
          <cell r="AF138">
            <v>0</v>
          </cell>
          <cell r="AL138">
            <v>0</v>
          </cell>
          <cell r="AM138">
            <v>0</v>
          </cell>
        </row>
        <row r="139">
          <cell r="Z139">
            <v>0</v>
          </cell>
          <cell r="AC139">
            <v>0</v>
          </cell>
          <cell r="AF139">
            <v>0</v>
          </cell>
          <cell r="AL139">
            <v>0</v>
          </cell>
          <cell r="AM139">
            <v>0</v>
          </cell>
        </row>
        <row r="142">
          <cell r="Z142">
            <v>460263</v>
          </cell>
          <cell r="AC142">
            <v>460263</v>
          </cell>
          <cell r="AF142">
            <v>460263</v>
          </cell>
          <cell r="AL142">
            <v>0</v>
          </cell>
          <cell r="AM142">
            <v>0</v>
          </cell>
        </row>
        <row r="143">
          <cell r="Z143">
            <v>0</v>
          </cell>
          <cell r="AC143">
            <v>0</v>
          </cell>
          <cell r="AF143">
            <v>0</v>
          </cell>
          <cell r="AL143">
            <v>0</v>
          </cell>
          <cell r="AM143">
            <v>0</v>
          </cell>
        </row>
        <row r="148">
          <cell r="Z148">
            <v>204200</v>
          </cell>
          <cell r="AC148">
            <v>2117092</v>
          </cell>
          <cell r="AF148">
            <v>1291735</v>
          </cell>
          <cell r="AL148">
            <v>0</v>
          </cell>
          <cell r="AM148">
            <v>0</v>
          </cell>
        </row>
        <row r="150">
          <cell r="Z150">
            <v>0</v>
          </cell>
          <cell r="AC150">
            <v>0</v>
          </cell>
          <cell r="AF150">
            <v>0</v>
          </cell>
          <cell r="AL150">
            <v>0</v>
          </cell>
          <cell r="AM150">
            <v>0</v>
          </cell>
        </row>
        <row r="151">
          <cell r="Z151">
            <v>2910853</v>
          </cell>
          <cell r="AC151">
            <v>2910853</v>
          </cell>
          <cell r="AF151">
            <v>4143424</v>
          </cell>
          <cell r="AL151">
            <v>0</v>
          </cell>
          <cell r="AM151">
            <v>0</v>
          </cell>
        </row>
        <row r="152">
          <cell r="Z152">
            <v>0</v>
          </cell>
          <cell r="AC152">
            <v>0</v>
          </cell>
          <cell r="AF152">
            <v>0</v>
          </cell>
          <cell r="AL152">
            <v>0</v>
          </cell>
          <cell r="AM152">
            <v>0</v>
          </cell>
        </row>
        <row r="153">
          <cell r="Z153">
            <v>0</v>
          </cell>
          <cell r="AC153">
            <v>0</v>
          </cell>
          <cell r="AF153">
            <v>0</v>
          </cell>
          <cell r="AL153">
            <v>0</v>
          </cell>
          <cell r="AM153">
            <v>0</v>
          </cell>
        </row>
        <row r="156">
          <cell r="Z156">
            <v>0</v>
          </cell>
          <cell r="AC156">
            <v>1940960</v>
          </cell>
          <cell r="AF156">
            <v>1973136</v>
          </cell>
          <cell r="AL156">
            <v>0</v>
          </cell>
          <cell r="AM156">
            <v>0</v>
          </cell>
        </row>
        <row r="157">
          <cell r="AL157">
            <v>0</v>
          </cell>
          <cell r="AM157">
            <v>0</v>
          </cell>
        </row>
        <row r="158">
          <cell r="Z158">
            <v>0</v>
          </cell>
          <cell r="AC158">
            <v>0</v>
          </cell>
          <cell r="AF158">
            <v>0</v>
          </cell>
          <cell r="AL158">
            <v>0</v>
          </cell>
          <cell r="AM158">
            <v>0</v>
          </cell>
        </row>
        <row r="159">
          <cell r="Z159">
            <v>0</v>
          </cell>
          <cell r="AC159">
            <v>0</v>
          </cell>
          <cell r="AF159">
            <v>0</v>
          </cell>
          <cell r="AL159">
            <v>0</v>
          </cell>
          <cell r="AM159">
            <v>0</v>
          </cell>
        </row>
        <row r="160">
          <cell r="Z160">
            <v>0</v>
          </cell>
          <cell r="AC160">
            <v>0</v>
          </cell>
          <cell r="AF160">
            <v>0</v>
          </cell>
          <cell r="AL160">
            <v>0</v>
          </cell>
          <cell r="AM160">
            <v>0</v>
          </cell>
        </row>
        <row r="161">
          <cell r="Z161">
            <v>25100</v>
          </cell>
          <cell r="AC161">
            <v>25100</v>
          </cell>
          <cell r="AF161">
            <v>25100</v>
          </cell>
          <cell r="AL161">
            <v>0</v>
          </cell>
          <cell r="AM161">
            <v>0</v>
          </cell>
        </row>
        <row r="162">
          <cell r="Z162">
            <v>0</v>
          </cell>
          <cell r="AC162">
            <v>0</v>
          </cell>
          <cell r="AF162">
            <v>0</v>
          </cell>
          <cell r="AL162">
            <v>0</v>
          </cell>
          <cell r="AM162">
            <v>0</v>
          </cell>
        </row>
        <row r="163">
          <cell r="Z163">
            <v>0</v>
          </cell>
          <cell r="AC163">
            <v>314262</v>
          </cell>
          <cell r="AF163">
            <v>0</v>
          </cell>
          <cell r="AL163">
            <v>0</v>
          </cell>
          <cell r="AM163">
            <v>0</v>
          </cell>
        </row>
        <row r="164">
          <cell r="Z164">
            <v>0</v>
          </cell>
          <cell r="AC164">
            <v>0</v>
          </cell>
          <cell r="AF164">
            <v>0</v>
          </cell>
          <cell r="AL164">
            <v>0</v>
          </cell>
          <cell r="AM164">
            <v>0</v>
          </cell>
        </row>
        <row r="165">
          <cell r="Z165">
            <v>0</v>
          </cell>
          <cell r="AC165">
            <v>0</v>
          </cell>
          <cell r="AF165">
            <v>0</v>
          </cell>
          <cell r="AL165">
            <v>0</v>
          </cell>
          <cell r="AM165">
            <v>0</v>
          </cell>
        </row>
        <row r="166">
          <cell r="Z166">
            <v>0</v>
          </cell>
          <cell r="AC166">
            <v>0</v>
          </cell>
          <cell r="AF166">
            <v>0</v>
          </cell>
          <cell r="AL166">
            <v>0</v>
          </cell>
          <cell r="AM166">
            <v>0</v>
          </cell>
        </row>
        <row r="167">
          <cell r="Z167">
            <v>0</v>
          </cell>
          <cell r="AC167">
            <v>0</v>
          </cell>
          <cell r="AF167">
            <v>0</v>
          </cell>
          <cell r="AL167">
            <v>0</v>
          </cell>
          <cell r="AM167">
            <v>0</v>
          </cell>
        </row>
        <row r="172">
          <cell r="Z172">
            <v>60983</v>
          </cell>
          <cell r="AC172">
            <v>60983</v>
          </cell>
          <cell r="AF172">
            <v>0</v>
          </cell>
          <cell r="AL172">
            <v>0</v>
          </cell>
          <cell r="AM172">
            <v>0</v>
          </cell>
        </row>
        <row r="173">
          <cell r="Z173">
            <v>0</v>
          </cell>
          <cell r="AC173">
            <v>0</v>
          </cell>
          <cell r="AF173">
            <v>0</v>
          </cell>
          <cell r="AL173">
            <v>0</v>
          </cell>
          <cell r="AM173">
            <v>0</v>
          </cell>
        </row>
        <row r="176">
          <cell r="Z176">
            <v>0</v>
          </cell>
          <cell r="AC176">
            <v>0</v>
          </cell>
          <cell r="AF176">
            <v>0</v>
          </cell>
          <cell r="AL176">
            <v>0</v>
          </cell>
          <cell r="AM176">
            <v>0</v>
          </cell>
        </row>
        <row r="177">
          <cell r="Z177">
            <v>0</v>
          </cell>
          <cell r="AC177">
            <v>0</v>
          </cell>
          <cell r="AF177">
            <v>0</v>
          </cell>
          <cell r="AL177">
            <v>0</v>
          </cell>
          <cell r="AM177">
            <v>0</v>
          </cell>
        </row>
        <row r="178">
          <cell r="Z178">
            <v>0</v>
          </cell>
          <cell r="AC178">
            <v>0</v>
          </cell>
          <cell r="AF178">
            <v>0</v>
          </cell>
          <cell r="AL178">
            <v>0</v>
          </cell>
          <cell r="AM178">
            <v>0</v>
          </cell>
        </row>
        <row r="180">
          <cell r="Z180">
            <v>0</v>
          </cell>
          <cell r="AC180">
            <v>0</v>
          </cell>
          <cell r="AF180">
            <v>0</v>
          </cell>
          <cell r="AL180">
            <v>0</v>
          </cell>
          <cell r="AM180">
            <v>0</v>
          </cell>
        </row>
        <row r="181">
          <cell r="Z181">
            <v>0</v>
          </cell>
          <cell r="AC181">
            <v>0</v>
          </cell>
          <cell r="AF181">
            <v>0</v>
          </cell>
          <cell r="AL181">
            <v>0</v>
          </cell>
          <cell r="AM181">
            <v>0</v>
          </cell>
        </row>
        <row r="182">
          <cell r="Z182">
            <v>0</v>
          </cell>
          <cell r="AC182">
            <v>0</v>
          </cell>
          <cell r="AF182">
            <v>0</v>
          </cell>
          <cell r="AL182">
            <v>0</v>
          </cell>
          <cell r="AM182">
            <v>0</v>
          </cell>
        </row>
        <row r="185">
          <cell r="Z185">
            <v>0</v>
          </cell>
          <cell r="AC185">
            <v>0</v>
          </cell>
          <cell r="AF185">
            <v>0</v>
          </cell>
          <cell r="AL185">
            <v>0</v>
          </cell>
          <cell r="AM185">
            <v>0</v>
          </cell>
        </row>
        <row r="186">
          <cell r="AL186">
            <v>0</v>
          </cell>
          <cell r="AM186">
            <v>0</v>
          </cell>
        </row>
        <row r="187">
          <cell r="Z187">
            <v>0</v>
          </cell>
          <cell r="AC187">
            <v>0</v>
          </cell>
          <cell r="AF187">
            <v>0</v>
          </cell>
          <cell r="AL187">
            <v>0</v>
          </cell>
          <cell r="AM187">
            <v>0</v>
          </cell>
        </row>
        <row r="188">
          <cell r="Z188">
            <v>0</v>
          </cell>
          <cell r="AC188">
            <v>0</v>
          </cell>
          <cell r="AF188">
            <v>0</v>
          </cell>
          <cell r="AL188">
            <v>0</v>
          </cell>
          <cell r="AM188">
            <v>0</v>
          </cell>
        </row>
        <row r="189">
          <cell r="Z189">
            <v>0</v>
          </cell>
          <cell r="AC189">
            <v>0</v>
          </cell>
          <cell r="AF189">
            <v>0</v>
          </cell>
          <cell r="AL189">
            <v>0</v>
          </cell>
          <cell r="AM189">
            <v>0</v>
          </cell>
        </row>
        <row r="190">
          <cell r="Z190">
            <v>0</v>
          </cell>
          <cell r="AC190">
            <v>0</v>
          </cell>
          <cell r="AF190">
            <v>0</v>
          </cell>
          <cell r="AL190">
            <v>0</v>
          </cell>
          <cell r="AM190">
            <v>0</v>
          </cell>
        </row>
        <row r="195">
          <cell r="Z195">
            <v>11242076</v>
          </cell>
          <cell r="AC195">
            <v>11242076</v>
          </cell>
          <cell r="AF195">
            <v>90000</v>
          </cell>
          <cell r="AL195">
            <v>0</v>
          </cell>
          <cell r="AM195">
            <v>0</v>
          </cell>
        </row>
        <row r="196">
          <cell r="Z196">
            <v>0</v>
          </cell>
          <cell r="AC196">
            <v>0</v>
          </cell>
          <cell r="AF196">
            <v>0</v>
          </cell>
          <cell r="AL196">
            <v>0</v>
          </cell>
          <cell r="AM196">
            <v>0</v>
          </cell>
        </row>
        <row r="197">
          <cell r="Z197">
            <v>66340</v>
          </cell>
          <cell r="AC197">
            <v>66340</v>
          </cell>
          <cell r="AF197">
            <v>0</v>
          </cell>
          <cell r="AL197">
            <v>0</v>
          </cell>
          <cell r="AM197">
            <v>0</v>
          </cell>
        </row>
        <row r="198">
          <cell r="Z198">
            <v>0</v>
          </cell>
          <cell r="AC198">
            <v>0</v>
          </cell>
          <cell r="AF198">
            <v>0</v>
          </cell>
          <cell r="AL198">
            <v>0</v>
          </cell>
          <cell r="AM198">
            <v>0</v>
          </cell>
        </row>
        <row r="199">
          <cell r="Z199">
            <v>0</v>
          </cell>
          <cell r="AC199">
            <v>0</v>
          </cell>
          <cell r="AF199">
            <v>0</v>
          </cell>
          <cell r="AL199">
            <v>0</v>
          </cell>
          <cell r="AM199">
            <v>0</v>
          </cell>
        </row>
        <row r="200">
          <cell r="Z200">
            <v>0</v>
          </cell>
          <cell r="AC200">
            <v>0</v>
          </cell>
          <cell r="AF200">
            <v>0</v>
          </cell>
          <cell r="AL200">
            <v>0</v>
          </cell>
          <cell r="AM200">
            <v>0</v>
          </cell>
        </row>
        <row r="201">
          <cell r="Z201">
            <v>0</v>
          </cell>
          <cell r="AC201">
            <v>0</v>
          </cell>
          <cell r="AF201">
            <v>0</v>
          </cell>
          <cell r="AL201">
            <v>0</v>
          </cell>
          <cell r="AM201">
            <v>0</v>
          </cell>
        </row>
        <row r="203">
          <cell r="Z203">
            <v>0</v>
          </cell>
          <cell r="AC203">
            <v>859200</v>
          </cell>
          <cell r="AF203">
            <v>446800</v>
          </cell>
          <cell r="AL203">
            <v>0</v>
          </cell>
          <cell r="AM203">
            <v>0</v>
          </cell>
        </row>
        <row r="204">
          <cell r="Z204">
            <v>0</v>
          </cell>
          <cell r="AC204">
            <v>0</v>
          </cell>
          <cell r="AF204">
            <v>0</v>
          </cell>
          <cell r="AL204">
            <v>0</v>
          </cell>
          <cell r="AM204">
            <v>0</v>
          </cell>
        </row>
        <row r="211">
          <cell r="Z211">
            <v>0</v>
          </cell>
          <cell r="AC211">
            <v>0</v>
          </cell>
          <cell r="AF211">
            <v>0</v>
          </cell>
          <cell r="AL211">
            <v>0</v>
          </cell>
          <cell r="AM211">
            <v>0</v>
          </cell>
        </row>
        <row r="212">
          <cell r="Z212">
            <v>0</v>
          </cell>
          <cell r="AC212">
            <v>0</v>
          </cell>
          <cell r="AF212">
            <v>0</v>
          </cell>
          <cell r="AL212">
            <v>0</v>
          </cell>
          <cell r="AM212">
            <v>0</v>
          </cell>
        </row>
        <row r="213">
          <cell r="Z213">
            <v>0</v>
          </cell>
          <cell r="AC213">
            <v>0</v>
          </cell>
          <cell r="AF213">
            <v>0</v>
          </cell>
          <cell r="AL213">
            <v>0</v>
          </cell>
          <cell r="AM213">
            <v>0</v>
          </cell>
        </row>
        <row r="214">
          <cell r="Z214">
            <v>0</v>
          </cell>
          <cell r="AC214">
            <v>0</v>
          </cell>
          <cell r="AF214">
            <v>0</v>
          </cell>
          <cell r="AL214">
            <v>0</v>
          </cell>
          <cell r="AM214">
            <v>0</v>
          </cell>
        </row>
        <row r="216">
          <cell r="Z216">
            <v>0</v>
          </cell>
          <cell r="AC216">
            <v>0</v>
          </cell>
          <cell r="AF216">
            <v>0</v>
          </cell>
          <cell r="AL216">
            <v>0</v>
          </cell>
          <cell r="AM216">
            <v>0</v>
          </cell>
        </row>
        <row r="217">
          <cell r="Z217">
            <v>0</v>
          </cell>
          <cell r="AC217">
            <v>0</v>
          </cell>
          <cell r="AF217">
            <v>0</v>
          </cell>
          <cell r="AL217">
            <v>0</v>
          </cell>
          <cell r="AM217">
            <v>0</v>
          </cell>
        </row>
        <row r="222">
          <cell r="Z222">
            <v>0</v>
          </cell>
          <cell r="AC222">
            <v>3808666</v>
          </cell>
          <cell r="AF222">
            <v>3808666</v>
          </cell>
          <cell r="AL222">
            <v>0</v>
          </cell>
          <cell r="AM222">
            <v>0</v>
          </cell>
        </row>
        <row r="223">
          <cell r="Z223">
            <v>0</v>
          </cell>
          <cell r="AC223">
            <v>495245</v>
          </cell>
          <cell r="AF223">
            <v>495245</v>
          </cell>
          <cell r="AL223">
            <v>0</v>
          </cell>
          <cell r="AM223">
            <v>0</v>
          </cell>
        </row>
        <row r="224">
          <cell r="Z224">
            <v>0</v>
          </cell>
          <cell r="AC224">
            <v>0</v>
          </cell>
          <cell r="AF224">
            <v>0</v>
          </cell>
          <cell r="AL224">
            <v>0</v>
          </cell>
          <cell r="AM224">
            <v>0</v>
          </cell>
        </row>
        <row r="228">
          <cell r="Z228">
            <v>0</v>
          </cell>
          <cell r="AC228">
            <v>0</v>
          </cell>
          <cell r="AF228">
            <v>0</v>
          </cell>
          <cell r="AL228">
            <v>0</v>
          </cell>
          <cell r="AM228">
            <v>0</v>
          </cell>
        </row>
        <row r="235">
          <cell r="Z235">
            <v>0</v>
          </cell>
          <cell r="AC235">
            <v>0</v>
          </cell>
          <cell r="AF235">
            <v>0</v>
          </cell>
          <cell r="AL235">
            <v>0</v>
          </cell>
          <cell r="AM235">
            <v>0</v>
          </cell>
        </row>
        <row r="236">
          <cell r="Z236">
            <v>0</v>
          </cell>
          <cell r="AC236">
            <v>0</v>
          </cell>
          <cell r="AF236">
            <v>0</v>
          </cell>
          <cell r="AL236">
            <v>0</v>
          </cell>
          <cell r="AM236">
            <v>0</v>
          </cell>
        </row>
        <row r="237">
          <cell r="Z237">
            <v>0</v>
          </cell>
          <cell r="AC237">
            <v>0</v>
          </cell>
          <cell r="AF237">
            <v>0</v>
          </cell>
          <cell r="AL237">
            <v>0</v>
          </cell>
          <cell r="AM237">
            <v>0</v>
          </cell>
        </row>
        <row r="238">
          <cell r="Z238">
            <v>0</v>
          </cell>
          <cell r="AC238">
            <v>0</v>
          </cell>
          <cell r="AF238">
            <v>0</v>
          </cell>
          <cell r="AG238">
            <v>0</v>
          </cell>
          <cell r="AL238">
            <v>0</v>
          </cell>
          <cell r="AM238">
            <v>0</v>
          </cell>
        </row>
        <row r="239">
          <cell r="Z239">
            <v>47329160</v>
          </cell>
          <cell r="AC239">
            <v>47329160</v>
          </cell>
          <cell r="AF239">
            <v>20649160</v>
          </cell>
          <cell r="AL239">
            <v>0</v>
          </cell>
          <cell r="AM239">
            <v>50000000</v>
          </cell>
        </row>
        <row r="240">
          <cell r="Z240">
            <v>0</v>
          </cell>
          <cell r="AC240">
            <v>0</v>
          </cell>
          <cell r="AF240">
            <v>0</v>
          </cell>
          <cell r="AL240">
            <v>0</v>
          </cell>
          <cell r="AM240">
            <v>0</v>
          </cell>
        </row>
        <row r="243">
          <cell r="AL243">
            <v>0</v>
          </cell>
          <cell r="AM243">
            <v>0</v>
          </cell>
        </row>
        <row r="244">
          <cell r="Z244">
            <v>0</v>
          </cell>
          <cell r="AC244">
            <v>6283332</v>
          </cell>
          <cell r="AF244">
            <v>6283332</v>
          </cell>
          <cell r="AL244">
            <v>0</v>
          </cell>
          <cell r="AM244">
            <v>0</v>
          </cell>
        </row>
        <row r="245">
          <cell r="Z245">
            <v>8570000</v>
          </cell>
          <cell r="AC245">
            <v>23443291</v>
          </cell>
          <cell r="AF245">
            <v>23443291</v>
          </cell>
          <cell r="AL245">
            <v>0</v>
          </cell>
          <cell r="AM245">
            <v>0</v>
          </cell>
        </row>
        <row r="246">
          <cell r="Z246">
            <v>0</v>
          </cell>
          <cell r="AC246">
            <v>0</v>
          </cell>
          <cell r="AF246">
            <v>0</v>
          </cell>
          <cell r="AL246">
            <v>0</v>
          </cell>
          <cell r="AM246">
            <v>0</v>
          </cell>
        </row>
        <row r="247">
          <cell r="Z247">
            <v>0</v>
          </cell>
          <cell r="AC247">
            <v>0</v>
          </cell>
          <cell r="AF247">
            <v>0</v>
          </cell>
          <cell r="AL247">
            <v>0</v>
          </cell>
          <cell r="AM247">
            <v>0</v>
          </cell>
        </row>
        <row r="248">
          <cell r="Z248">
            <v>0</v>
          </cell>
          <cell r="AC248">
            <v>0</v>
          </cell>
          <cell r="AF248">
            <v>0</v>
          </cell>
          <cell r="AL248">
            <v>0</v>
          </cell>
          <cell r="AM248">
            <v>0</v>
          </cell>
        </row>
        <row r="249">
          <cell r="Z249">
            <v>0</v>
          </cell>
          <cell r="AC249">
            <v>0</v>
          </cell>
          <cell r="AF249">
            <v>0</v>
          </cell>
          <cell r="AL249">
            <v>0</v>
          </cell>
          <cell r="AM249">
            <v>0</v>
          </cell>
        </row>
        <row r="250">
          <cell r="Z250">
            <v>0</v>
          </cell>
          <cell r="AC250">
            <v>0</v>
          </cell>
          <cell r="AF250">
            <v>0</v>
          </cell>
          <cell r="AL250">
            <v>0</v>
          </cell>
          <cell r="AM250">
            <v>0</v>
          </cell>
        </row>
        <row r="251">
          <cell r="Z251">
            <v>0</v>
          </cell>
          <cell r="AC251">
            <v>0</v>
          </cell>
          <cell r="AF251">
            <v>0</v>
          </cell>
          <cell r="AL251">
            <v>0</v>
          </cell>
          <cell r="AM251">
            <v>0</v>
          </cell>
        </row>
        <row r="252">
          <cell r="Z252">
            <v>0</v>
          </cell>
          <cell r="AC252">
            <v>0</v>
          </cell>
          <cell r="AF252">
            <v>0</v>
          </cell>
          <cell r="AL252">
            <v>0</v>
          </cell>
          <cell r="AM252">
            <v>0</v>
          </cell>
        </row>
        <row r="253">
          <cell r="Z253">
            <v>0</v>
          </cell>
          <cell r="AC253">
            <v>0</v>
          </cell>
          <cell r="AF253">
            <v>0</v>
          </cell>
          <cell r="AL253">
            <v>0</v>
          </cell>
          <cell r="AM253">
            <v>0</v>
          </cell>
        </row>
        <row r="254">
          <cell r="Z254">
            <v>0</v>
          </cell>
          <cell r="AC254">
            <v>0</v>
          </cell>
          <cell r="AF254">
            <v>0</v>
          </cell>
          <cell r="AL254">
            <v>0</v>
          </cell>
          <cell r="AM254">
            <v>0</v>
          </cell>
        </row>
      </sheetData>
      <sheetData sheetId="13"/>
      <sheetData sheetId="14"/>
      <sheetData sheetId="15"/>
      <sheetData sheetId="16">
        <row r="32">
          <cell r="D32">
            <v>292580.27799999999</v>
          </cell>
        </row>
      </sheetData>
      <sheetData sheetId="17"/>
      <sheetData sheetId="18">
        <row r="32">
          <cell r="D32">
            <v>257036.07199999999</v>
          </cell>
        </row>
        <row r="590">
          <cell r="D590">
            <v>0</v>
          </cell>
          <cell r="E590">
            <v>0</v>
          </cell>
          <cell r="F590">
            <v>0</v>
          </cell>
          <cell r="G590">
            <v>0</v>
          </cell>
          <cell r="H590">
            <v>0</v>
          </cell>
          <cell r="I590">
            <v>0</v>
          </cell>
          <cell r="J590">
            <v>0</v>
          </cell>
          <cell r="K590">
            <v>0</v>
          </cell>
          <cell r="L590">
            <v>0</v>
          </cell>
          <cell r="M590">
            <v>0</v>
          </cell>
          <cell r="N590">
            <v>0</v>
          </cell>
          <cell r="O590">
            <v>0</v>
          </cell>
        </row>
      </sheetData>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SEGUIMIENTO A EQUILIBRIO"/>
      <sheetName val="DATOS PARA CONCILIAR"/>
      <sheetName val="VALIDACION BALANCES Vs CHIP"/>
    </sheetNames>
    <sheetDataSet>
      <sheetData sheetId="0"/>
      <sheetData sheetId="1"/>
      <sheetData sheetId="2">
        <row r="1">
          <cell r="AJ1">
            <v>1</v>
          </cell>
          <cell r="AK1" t="str">
            <v>TOTAL ACTIVO</v>
          </cell>
          <cell r="AL1">
            <v>3384320891</v>
          </cell>
        </row>
        <row r="2">
          <cell r="AJ2">
            <v>11</v>
          </cell>
          <cell r="AK2" t="str">
            <v>EFECTIVO</v>
          </cell>
          <cell r="AL2">
            <v>84648095</v>
          </cell>
        </row>
        <row r="3">
          <cell r="AJ3">
            <v>0</v>
          </cell>
          <cell r="AK3">
            <v>0</v>
          </cell>
          <cell r="AL3">
            <v>0</v>
          </cell>
        </row>
        <row r="4">
          <cell r="AJ4">
            <v>1105</v>
          </cell>
          <cell r="AK4" t="str">
            <v>CAJA</v>
          </cell>
          <cell r="AL4">
            <v>4114542</v>
          </cell>
        </row>
        <row r="5">
          <cell r="AJ5">
            <v>110501</v>
          </cell>
          <cell r="AK5" t="str">
            <v>Caja Principal</v>
          </cell>
          <cell r="AL5">
            <v>3314542</v>
          </cell>
        </row>
        <row r="6">
          <cell r="AJ6">
            <v>110502</v>
          </cell>
          <cell r="AK6" t="str">
            <v>Cajas Menores</v>
          </cell>
          <cell r="AL6">
            <v>800000</v>
          </cell>
        </row>
        <row r="7">
          <cell r="AJ7">
            <v>1110</v>
          </cell>
          <cell r="AK7" t="str">
            <v>BANCOS Y CORPORACIONES</v>
          </cell>
          <cell r="AL7">
            <v>20349982</v>
          </cell>
        </row>
        <row r="8">
          <cell r="AJ8" t="str">
            <v>111005-111090</v>
          </cell>
          <cell r="AK8" t="str">
            <v>Cuenta Corriente Bancaria</v>
          </cell>
          <cell r="AL8">
            <v>12058197</v>
          </cell>
        </row>
        <row r="9">
          <cell r="AJ9">
            <v>111006</v>
          </cell>
          <cell r="AK9" t="str">
            <v>Cuenta de Ahorro</v>
          </cell>
          <cell r="AL9">
            <v>8291785</v>
          </cell>
        </row>
        <row r="10">
          <cell r="AJ10">
            <v>1112</v>
          </cell>
          <cell r="AK10" t="str">
            <v>ADMINISTRACIÓN DE LIQUIDEZ</v>
          </cell>
          <cell r="AL10">
            <v>60183571</v>
          </cell>
        </row>
        <row r="11">
          <cell r="AJ11">
            <v>1120</v>
          </cell>
          <cell r="AK11" t="str">
            <v>FONDOS EN TRANSITO</v>
          </cell>
          <cell r="AL11">
            <v>0</v>
          </cell>
        </row>
        <row r="12">
          <cell r="AJ12">
            <v>12</v>
          </cell>
          <cell r="AK12" t="str">
            <v>INVERSIONES</v>
          </cell>
          <cell r="AL12">
            <v>10370369</v>
          </cell>
        </row>
        <row r="13">
          <cell r="AJ13" t="str">
            <v>1201-1202-120203</v>
          </cell>
          <cell r="AK13" t="str">
            <v>INVERS ADMINISTRACIÓN DE LIQUIDEZ EN TÍTULOS DE DEUDAY TITULOS PARTICIPATIVOS</v>
          </cell>
          <cell r="AL13">
            <v>10370369</v>
          </cell>
        </row>
        <row r="14">
          <cell r="AJ14">
            <v>1207</v>
          </cell>
          <cell r="AK14" t="str">
            <v>INVERSIONES PATRIMONIALES EN ENTIDADES NO CONTROLADAS</v>
          </cell>
          <cell r="AL14">
            <v>0</v>
          </cell>
        </row>
        <row r="15">
          <cell r="AJ15">
            <v>13</v>
          </cell>
          <cell r="AK15" t="str">
            <v>RENTAS POR COBRAR</v>
          </cell>
          <cell r="AL15">
            <v>0</v>
          </cell>
        </row>
        <row r="16">
          <cell r="AJ16">
            <v>14</v>
          </cell>
          <cell r="AK16" t="str">
            <v>DEUDORES</v>
          </cell>
          <cell r="AL16">
            <v>838199086</v>
          </cell>
        </row>
        <row r="17">
          <cell r="AJ17">
            <v>1409</v>
          </cell>
          <cell r="AK17" t="str">
            <v>SERVICIOS DE SALUD</v>
          </cell>
          <cell r="AL17">
            <v>863263362</v>
          </cell>
        </row>
        <row r="18">
          <cell r="AJ18">
            <v>1420</v>
          </cell>
          <cell r="AK18" t="str">
            <v>AVANCES Y ANTICIPOS ENTREGADOS</v>
          </cell>
          <cell r="AL18">
            <v>0</v>
          </cell>
        </row>
        <row r="19">
          <cell r="AJ19">
            <v>1470</v>
          </cell>
          <cell r="AK19" t="str">
            <v>OTROS DEUDORES</v>
          </cell>
          <cell r="AL19">
            <v>6361802</v>
          </cell>
        </row>
        <row r="20">
          <cell r="AJ20">
            <v>1475</v>
          </cell>
          <cell r="AK20" t="str">
            <v>DEUDAS DE DIFICIL COBRO</v>
          </cell>
          <cell r="AL20">
            <v>9243268</v>
          </cell>
        </row>
        <row r="21">
          <cell r="AJ21">
            <v>148014</v>
          </cell>
          <cell r="AK21" t="str">
            <v>Provision para deudores (Servicios de Salud) digite el valor con signo positivo</v>
          </cell>
          <cell r="AL21">
            <v>40669346</v>
          </cell>
        </row>
        <row r="22">
          <cell r="AJ22">
            <v>15</v>
          </cell>
          <cell r="AK22" t="str">
            <v>INVENTARIOS</v>
          </cell>
          <cell r="AL22">
            <v>61273123</v>
          </cell>
        </row>
        <row r="23">
          <cell r="AJ23">
            <v>16</v>
          </cell>
          <cell r="AK23" t="str">
            <v xml:space="preserve">PROPIEDAD, PLANTA Y EQUIPO  </v>
          </cell>
          <cell r="AL23">
            <v>787888400</v>
          </cell>
        </row>
        <row r="24">
          <cell r="AJ24">
            <v>19</v>
          </cell>
          <cell r="AK24" t="str">
            <v>OTROS ACTIVOS</v>
          </cell>
          <cell r="AL24">
            <v>1601941818</v>
          </cell>
        </row>
        <row r="25">
          <cell r="AJ25">
            <v>1905</v>
          </cell>
          <cell r="AK25" t="str">
            <v>BIENES Y SERVICIOS PAGADOS POR ANTICIPADO</v>
          </cell>
          <cell r="AL25">
            <v>295422019</v>
          </cell>
        </row>
        <row r="26">
          <cell r="AJ26">
            <v>1910</v>
          </cell>
          <cell r="AK26" t="str">
            <v>CARGOS DIFERIDOS</v>
          </cell>
          <cell r="AL26">
            <v>106507031</v>
          </cell>
        </row>
        <row r="27">
          <cell r="AJ27">
            <v>1960</v>
          </cell>
          <cell r="AK27" t="str">
            <v>BIENES DE ARTE Y CULTURA</v>
          </cell>
          <cell r="AL27">
            <v>0</v>
          </cell>
        </row>
        <row r="28">
          <cell r="AJ28">
            <v>1970</v>
          </cell>
          <cell r="AK28" t="str">
            <v>INTANGIBLES</v>
          </cell>
          <cell r="AL28">
            <v>44934400</v>
          </cell>
        </row>
        <row r="29">
          <cell r="AJ29">
            <v>1975</v>
          </cell>
          <cell r="AK29" t="str">
            <v>AMORTIZACION INTANGIBLES</v>
          </cell>
          <cell r="AL29">
            <v>-30504494</v>
          </cell>
        </row>
        <row r="30">
          <cell r="AJ30" t="str">
            <v>19…</v>
          </cell>
          <cell r="AK30" t="str">
            <v>RESPONSABILIDADES - SOLO POR GLOSAS</v>
          </cell>
          <cell r="AL30">
            <v>0</v>
          </cell>
        </row>
        <row r="31">
          <cell r="AJ31" t="str">
            <v>1999….</v>
          </cell>
          <cell r="AK31" t="str">
            <v>VALORIZACIONES Y ( OTROS ACTIVOS DIFERENTES A LOS ANTERIORES DEL GRUPO 19)</v>
          </cell>
          <cell r="AL31">
            <v>1185582862</v>
          </cell>
        </row>
        <row r="32">
          <cell r="AJ32">
            <v>2</v>
          </cell>
          <cell r="AK32" t="str">
            <v>TOTAL PASIVO</v>
          </cell>
          <cell r="AL32">
            <v>1101871317</v>
          </cell>
        </row>
        <row r="33">
          <cell r="AJ33">
            <v>22</v>
          </cell>
          <cell r="AK33" t="str">
            <v>OPERACIONES DE CREDITO PUBLICO</v>
          </cell>
          <cell r="AL33">
            <v>63154891</v>
          </cell>
        </row>
        <row r="34">
          <cell r="AJ34">
            <v>23</v>
          </cell>
          <cell r="AK34" t="str">
            <v>OBLIGACIONES FINANCIERAS</v>
          </cell>
          <cell r="AL34">
            <v>0</v>
          </cell>
        </row>
        <row r="35">
          <cell r="AJ35">
            <v>24</v>
          </cell>
          <cell r="AK35" t="str">
            <v>CUENTAS POR PAGAR</v>
          </cell>
          <cell r="AL35">
            <v>918995184</v>
          </cell>
        </row>
        <row r="36">
          <cell r="AJ36">
            <v>2401</v>
          </cell>
          <cell r="AK36" t="str">
            <v>ADQUISICION DE BIENES Y SERVICIOS  NACIONALES</v>
          </cell>
          <cell r="AL36">
            <v>305478347</v>
          </cell>
        </row>
        <row r="37">
          <cell r="AJ37">
            <v>2406</v>
          </cell>
          <cell r="AK37" t="str">
            <v>ADQUISICION DE BIENES Y SERVICIOS  DEL EXTERIOR</v>
          </cell>
          <cell r="AL37">
            <v>0</v>
          </cell>
        </row>
        <row r="38">
          <cell r="AJ38">
            <v>2425</v>
          </cell>
          <cell r="AK38" t="str">
            <v>ACREEDORES</v>
          </cell>
          <cell r="AL38">
            <v>376442364</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2329465</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5909640</v>
          </cell>
        </row>
        <row r="46">
          <cell r="AJ46">
            <v>242510</v>
          </cell>
          <cell r="AK46" t="str">
            <v>Seguros</v>
          </cell>
          <cell r="AL46">
            <v>47681169</v>
          </cell>
        </row>
        <row r="47">
          <cell r="AJ47">
            <v>242518</v>
          </cell>
          <cell r="AK47" t="str">
            <v>Aportes a Fondos Pensionales</v>
          </cell>
          <cell r="AL47">
            <v>1447166</v>
          </cell>
        </row>
        <row r="48">
          <cell r="AJ48">
            <v>242519</v>
          </cell>
          <cell r="AK48" t="str">
            <v>Aportes a Seguridad Social</v>
          </cell>
          <cell r="AL48">
            <v>1391284</v>
          </cell>
        </row>
        <row r="49">
          <cell r="AJ49">
            <v>242520</v>
          </cell>
          <cell r="AK49" t="str">
            <v>Aportes al ICBF, SENA, CAJAS COMPENSACION</v>
          </cell>
          <cell r="AL49">
            <v>0</v>
          </cell>
        </row>
        <row r="50">
          <cell r="AJ50">
            <v>242521</v>
          </cell>
          <cell r="AK50" t="str">
            <v>Sindicatos</v>
          </cell>
          <cell r="AL50">
            <v>45810</v>
          </cell>
        </row>
        <row r="51">
          <cell r="AJ51">
            <v>242522</v>
          </cell>
          <cell r="AK51" t="str">
            <v>Cooperativas</v>
          </cell>
          <cell r="AL51">
            <v>0</v>
          </cell>
        </row>
        <row r="52">
          <cell r="AJ52">
            <v>242523</v>
          </cell>
          <cell r="AK52" t="str">
            <v>Fondos de Empleados</v>
          </cell>
          <cell r="AL52">
            <v>8505498</v>
          </cell>
        </row>
        <row r="53">
          <cell r="AJ53">
            <v>242524</v>
          </cell>
          <cell r="AK53" t="str">
            <v>Embargos Judiciales</v>
          </cell>
          <cell r="AL53">
            <v>730912</v>
          </cell>
        </row>
        <row r="54">
          <cell r="AJ54">
            <v>242526</v>
          </cell>
          <cell r="AK54" t="str">
            <v>Fondos mutuos</v>
          </cell>
          <cell r="AL54">
            <v>0</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0</v>
          </cell>
        </row>
        <row r="58">
          <cell r="AJ58">
            <v>242551</v>
          </cell>
          <cell r="AK58" t="str">
            <v xml:space="preserve">Comisiones  </v>
          </cell>
          <cell r="AL58">
            <v>0</v>
          </cell>
        </row>
        <row r="59">
          <cell r="AJ59">
            <v>242552</v>
          </cell>
          <cell r="AK59" t="str">
            <v>Honorarios</v>
          </cell>
          <cell r="AL59">
            <v>90280456</v>
          </cell>
        </row>
        <row r="60">
          <cell r="AJ60">
            <v>242553</v>
          </cell>
          <cell r="AK60" t="str">
            <v>Servicios</v>
          </cell>
          <cell r="AL60">
            <v>218120964</v>
          </cell>
        </row>
        <row r="61">
          <cell r="AJ61">
            <v>242590</v>
          </cell>
          <cell r="AK61" t="str">
            <v>Otros Acreedores</v>
          </cell>
          <cell r="AL61">
            <v>0</v>
          </cell>
        </row>
        <row r="62">
          <cell r="AJ62">
            <v>2430</v>
          </cell>
          <cell r="AK62" t="str">
            <v>SUBSIDIOS ASIGNADOS</v>
          </cell>
          <cell r="AL62">
            <v>0</v>
          </cell>
        </row>
        <row r="63">
          <cell r="AJ63">
            <v>2436</v>
          </cell>
          <cell r="AK63" t="str">
            <v>RETENCION EN LA FUENTE E IMPUESTO TIMBRE</v>
          </cell>
          <cell r="AL63">
            <v>13299568</v>
          </cell>
        </row>
        <row r="64">
          <cell r="AJ64">
            <v>2440</v>
          </cell>
          <cell r="AK64" t="str">
            <v>IMPUESTOS, CONTRIBUCIONES Y TASAS POR PAGAR</v>
          </cell>
          <cell r="AL64">
            <v>64703168</v>
          </cell>
        </row>
        <row r="65">
          <cell r="AJ65">
            <v>2445</v>
          </cell>
          <cell r="AK65" t="str">
            <v>IMPUESTO AL VALOR AGREGADO - IVA</v>
          </cell>
          <cell r="AL65">
            <v>0</v>
          </cell>
        </row>
        <row r="66">
          <cell r="AJ66">
            <v>2450</v>
          </cell>
          <cell r="AK66" t="str">
            <v>AVANCES Y ANTICIPOS RECIBIDOS</v>
          </cell>
          <cell r="AL66">
            <v>159071737</v>
          </cell>
        </row>
        <row r="67">
          <cell r="AJ67">
            <v>245001</v>
          </cell>
          <cell r="AK67" t="str">
            <v>Anticipos Sobre Ventas</v>
          </cell>
          <cell r="AL67">
            <v>159071737</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49550047</v>
          </cell>
        </row>
        <row r="76">
          <cell r="AJ76">
            <v>250501</v>
          </cell>
          <cell r="AK76" t="str">
            <v>NOMINAS POR PAGAR</v>
          </cell>
          <cell r="AL76">
            <v>0</v>
          </cell>
        </row>
        <row r="77">
          <cell r="AJ77">
            <v>0</v>
          </cell>
          <cell r="AK77" t="str">
            <v>PRESTACIONES SOCIALES</v>
          </cell>
          <cell r="AL77">
            <v>46959121</v>
          </cell>
        </row>
        <row r="78">
          <cell r="AJ78">
            <v>250502</v>
          </cell>
          <cell r="AK78" t="str">
            <v>Cesantías por Pagar</v>
          </cell>
          <cell r="AL78">
            <v>46078803</v>
          </cell>
        </row>
        <row r="79">
          <cell r="AJ79">
            <v>250503</v>
          </cell>
          <cell r="AK79" t="str">
            <v>Intereses Sobre las Cesantias</v>
          </cell>
          <cell r="AL79">
            <v>0</v>
          </cell>
        </row>
        <row r="80">
          <cell r="AJ80">
            <v>250504</v>
          </cell>
          <cell r="AK80" t="str">
            <v>Vacaciones</v>
          </cell>
          <cell r="AL80">
            <v>0</v>
          </cell>
        </row>
        <row r="81">
          <cell r="AJ81">
            <v>250505</v>
          </cell>
          <cell r="AK81" t="str">
            <v>Prima de Vacaciones</v>
          </cell>
          <cell r="AL81">
            <v>880318</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2590926</v>
          </cell>
        </row>
        <row r="86">
          <cell r="AJ86">
            <v>27</v>
          </cell>
          <cell r="AK86" t="str">
            <v>PASIVOS ESTIMADOS</v>
          </cell>
          <cell r="AL86">
            <v>57282777</v>
          </cell>
        </row>
        <row r="87">
          <cell r="AJ87">
            <v>2710</v>
          </cell>
          <cell r="AK87" t="str">
            <v>PROVISION PARA CONTINGENCIAS</v>
          </cell>
          <cell r="AL87">
            <v>0</v>
          </cell>
        </row>
        <row r="88">
          <cell r="AJ88">
            <v>2715</v>
          </cell>
          <cell r="AK88" t="str">
            <v>PROVISION PARA PRESTACIONES SOCIALES</v>
          </cell>
          <cell r="AL88">
            <v>57282777</v>
          </cell>
        </row>
        <row r="89">
          <cell r="AJ89">
            <v>271501</v>
          </cell>
          <cell r="AK89" t="str">
            <v xml:space="preserve">Cesantías  </v>
          </cell>
          <cell r="AL89">
            <v>23356167</v>
          </cell>
        </row>
        <row r="90">
          <cell r="AJ90">
            <v>271502</v>
          </cell>
          <cell r="AK90" t="str">
            <v>Intereses Sobre las Cesantias</v>
          </cell>
          <cell r="AL90">
            <v>4388399</v>
          </cell>
        </row>
        <row r="91">
          <cell r="AJ91">
            <v>271503</v>
          </cell>
          <cell r="AK91" t="str">
            <v>Vacaciones</v>
          </cell>
          <cell r="AL91">
            <v>8863219</v>
          </cell>
        </row>
        <row r="92">
          <cell r="AJ92">
            <v>271504</v>
          </cell>
          <cell r="AK92" t="str">
            <v>Prima de Servicios</v>
          </cell>
          <cell r="AL92">
            <v>0</v>
          </cell>
        </row>
        <row r="93">
          <cell r="AJ93">
            <v>271505</v>
          </cell>
          <cell r="AK93" t="str">
            <v>Primas Extralegales</v>
          </cell>
          <cell r="AL93">
            <v>0</v>
          </cell>
        </row>
        <row r="94">
          <cell r="AJ94">
            <v>271506</v>
          </cell>
          <cell r="AK94" t="str">
            <v>Prima de Vacaciones</v>
          </cell>
          <cell r="AL94">
            <v>7410761</v>
          </cell>
        </row>
        <row r="95">
          <cell r="AJ95">
            <v>271509</v>
          </cell>
          <cell r="AK95" t="str">
            <v>Prima de Navidad</v>
          </cell>
          <cell r="AL95">
            <v>13264231</v>
          </cell>
        </row>
        <row r="96">
          <cell r="AJ96" t="str">
            <v>2715….</v>
          </cell>
          <cell r="AK96" t="str">
            <v>Otras Provisiones para Prestaciones Sociales</v>
          </cell>
          <cell r="AL96">
            <v>0</v>
          </cell>
        </row>
        <row r="97">
          <cell r="AJ97">
            <v>2720</v>
          </cell>
          <cell r="AK97" t="str">
            <v>PROVISION PARA PENSIONES</v>
          </cell>
          <cell r="AL97">
            <v>0</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12888418</v>
          </cell>
        </row>
        <row r="104">
          <cell r="AJ104">
            <v>2905</v>
          </cell>
          <cell r="AK104" t="str">
            <v>RECAUDOS A FAVOR DE TERCEROS</v>
          </cell>
          <cell r="AL104">
            <v>0</v>
          </cell>
        </row>
        <row r="105">
          <cell r="AJ105">
            <v>290590</v>
          </cell>
          <cell r="AK105" t="str">
            <v>OTROS RECAUDOS A FAVOR DE TERCEROS (Consignaciones sin identificar)</v>
          </cell>
          <cell r="AL105">
            <v>12888418</v>
          </cell>
        </row>
        <row r="106">
          <cell r="AJ106">
            <v>2910</v>
          </cell>
          <cell r="AK106" t="str">
            <v>INGRESOS RECIBIDOS POR ANTICIPADO</v>
          </cell>
          <cell r="AL106">
            <v>0</v>
          </cell>
        </row>
        <row r="107">
          <cell r="AJ107">
            <v>3</v>
          </cell>
          <cell r="AK107" t="str">
            <v>TOTAL PATRIMONIO</v>
          </cell>
          <cell r="AL107">
            <v>2282449574</v>
          </cell>
        </row>
        <row r="108">
          <cell r="AJ108">
            <v>32</v>
          </cell>
          <cell r="AK108" t="str">
            <v xml:space="preserve">   PATRIMONIO INSTITUCIONAL</v>
          </cell>
          <cell r="AL108">
            <v>2282449574</v>
          </cell>
        </row>
        <row r="109">
          <cell r="AJ109">
            <v>0</v>
          </cell>
          <cell r="AK109" t="str">
            <v>TOTAL PASIVO Y PATRIMONIO</v>
          </cell>
          <cell r="AL109">
            <v>3384320891</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ARTERA Y ECUACION CONTABLE"/>
      <sheetName val="CXP"/>
      <sheetName val="INGRESOS"/>
      <sheetName val="GASTOS"/>
      <sheetName val="DEFINITIVO Vs. COMPROMISOS"/>
      <sheetName val="DATOS PARA CONCILIAR"/>
      <sheetName val="VALIDACION BALANCES Vs CHIP"/>
    </sheetNames>
    <sheetDataSet>
      <sheetData sheetId="0"/>
      <sheetData sheetId="1"/>
      <sheetData sheetId="2">
        <row r="1">
          <cell r="AJ1">
            <v>1</v>
          </cell>
          <cell r="AK1" t="str">
            <v>TOTAL ACTIVO</v>
          </cell>
          <cell r="AL1">
            <v>6551475989</v>
          </cell>
        </row>
        <row r="2">
          <cell r="AJ2">
            <v>11</v>
          </cell>
          <cell r="AK2" t="str">
            <v>EFECTIVO</v>
          </cell>
          <cell r="AL2">
            <v>67078428</v>
          </cell>
        </row>
        <row r="3">
          <cell r="AJ3">
            <v>0</v>
          </cell>
          <cell r="AK3">
            <v>0</v>
          </cell>
          <cell r="AL3">
            <v>0</v>
          </cell>
        </row>
        <row r="4">
          <cell r="AJ4">
            <v>1105</v>
          </cell>
          <cell r="AK4" t="str">
            <v>CAJA</v>
          </cell>
          <cell r="AL4">
            <v>9391294</v>
          </cell>
        </row>
        <row r="5">
          <cell r="AJ5">
            <v>110501</v>
          </cell>
          <cell r="AK5" t="str">
            <v>Caja Principal</v>
          </cell>
          <cell r="AL5">
            <v>7691294</v>
          </cell>
        </row>
        <row r="6">
          <cell r="AJ6">
            <v>110502</v>
          </cell>
          <cell r="AK6" t="str">
            <v>Cajas Menores</v>
          </cell>
          <cell r="AL6">
            <v>1700000</v>
          </cell>
        </row>
        <row r="7">
          <cell r="AJ7">
            <v>1110</v>
          </cell>
          <cell r="AK7" t="str">
            <v>BANCOS Y CORPORACIONES</v>
          </cell>
          <cell r="AL7">
            <v>57687134</v>
          </cell>
        </row>
        <row r="8">
          <cell r="AJ8" t="str">
            <v>111005-111090</v>
          </cell>
          <cell r="AK8" t="str">
            <v>Cuenta Corriente Bancaria</v>
          </cell>
          <cell r="AL8">
            <v>54191030</v>
          </cell>
        </row>
        <row r="9">
          <cell r="AJ9">
            <v>111006</v>
          </cell>
          <cell r="AK9" t="str">
            <v>Cuenta de Ahorro</v>
          </cell>
          <cell r="AL9">
            <v>3496104</v>
          </cell>
        </row>
        <row r="10">
          <cell r="AJ10">
            <v>1112</v>
          </cell>
          <cell r="AK10" t="str">
            <v>ADMINISTRACIÓN DE LIQUIDEZ</v>
          </cell>
          <cell r="AL10">
            <v>0</v>
          </cell>
        </row>
        <row r="11">
          <cell r="AJ11">
            <v>1120</v>
          </cell>
          <cell r="AK11" t="str">
            <v>FONDOS EN TRANSITO</v>
          </cell>
          <cell r="AL11">
            <v>0</v>
          </cell>
        </row>
        <row r="12">
          <cell r="AJ12">
            <v>12</v>
          </cell>
          <cell r="AK12" t="str">
            <v>INVERSIONES</v>
          </cell>
          <cell r="AL12">
            <v>13398434</v>
          </cell>
        </row>
        <row r="13">
          <cell r="AJ13" t="str">
            <v>1201-1202-120203</v>
          </cell>
          <cell r="AK13" t="str">
            <v>INVERS ADMINISTRACIÓN DE LIQUIDEZ EN TÍTULOS DE DEUDAY TITULOS PARTICIPATIVOS</v>
          </cell>
          <cell r="AL13">
            <v>1575900</v>
          </cell>
        </row>
        <row r="14">
          <cell r="AJ14">
            <v>1207</v>
          </cell>
          <cell r="AK14" t="str">
            <v>INVERSIONES PATRIMONIALES EN ENTIDADES NO CONTROLADAS</v>
          </cell>
          <cell r="AL14">
            <v>11822534</v>
          </cell>
        </row>
        <row r="15">
          <cell r="AJ15">
            <v>13</v>
          </cell>
          <cell r="AK15" t="str">
            <v>RENTAS POR COBRAR</v>
          </cell>
          <cell r="AL15">
            <v>0</v>
          </cell>
        </row>
        <row r="16">
          <cell r="AJ16">
            <v>14</v>
          </cell>
          <cell r="AK16" t="str">
            <v>DEUDORES</v>
          </cell>
          <cell r="AL16">
            <v>947920026</v>
          </cell>
        </row>
        <row r="17">
          <cell r="AJ17">
            <v>1409</v>
          </cell>
          <cell r="AK17" t="str">
            <v>SERVICIOS DE SALUD</v>
          </cell>
          <cell r="AL17">
            <v>880736048</v>
          </cell>
        </row>
        <row r="18">
          <cell r="AJ18">
            <v>1420</v>
          </cell>
          <cell r="AK18" t="str">
            <v>AVANCES Y ANTICIPOS ENTREGADOS</v>
          </cell>
          <cell r="AL18">
            <v>0</v>
          </cell>
        </row>
        <row r="19">
          <cell r="AJ19">
            <v>1470</v>
          </cell>
          <cell r="AK19" t="str">
            <v>OTROS DEUDORES</v>
          </cell>
          <cell r="AL19">
            <v>91738698</v>
          </cell>
        </row>
        <row r="20">
          <cell r="AJ20">
            <v>1475</v>
          </cell>
          <cell r="AK20" t="str">
            <v>DEUDAS DE DIFICIL COBRO</v>
          </cell>
          <cell r="AL20">
            <v>189374731</v>
          </cell>
        </row>
        <row r="21">
          <cell r="AJ21">
            <v>148014</v>
          </cell>
          <cell r="AK21" t="str">
            <v>Provision para deudores (Servicios de Salud) digite el valor con signo positivo</v>
          </cell>
          <cell r="AL21">
            <v>213929451</v>
          </cell>
        </row>
        <row r="22">
          <cell r="AJ22">
            <v>15</v>
          </cell>
          <cell r="AK22" t="str">
            <v>INVENTARIOS</v>
          </cell>
          <cell r="AL22">
            <v>121798638</v>
          </cell>
        </row>
        <row r="23">
          <cell r="AJ23">
            <v>16</v>
          </cell>
          <cell r="AK23" t="str">
            <v xml:space="preserve">PROPIEDAD, PLANTA Y EQUIPO  </v>
          </cell>
          <cell r="AL23">
            <v>1342589754</v>
          </cell>
        </row>
        <row r="24">
          <cell r="AJ24">
            <v>19</v>
          </cell>
          <cell r="AK24" t="str">
            <v>OTROS ACTIVOS</v>
          </cell>
          <cell r="AL24">
            <v>4058690709</v>
          </cell>
        </row>
        <row r="25">
          <cell r="AJ25">
            <v>1905</v>
          </cell>
          <cell r="AK25" t="str">
            <v>BIENES Y SERVICIOS PAGADOS POR ANTICIPADO</v>
          </cell>
          <cell r="AL25">
            <v>1392489064</v>
          </cell>
        </row>
        <row r="26">
          <cell r="AJ26">
            <v>1910</v>
          </cell>
          <cell r="AK26" t="str">
            <v>CARGOS DIFERIDOS</v>
          </cell>
          <cell r="AL26">
            <v>11540754</v>
          </cell>
        </row>
        <row r="27">
          <cell r="AJ27">
            <v>1960</v>
          </cell>
          <cell r="AK27" t="str">
            <v>BIENES DE ARTE Y CULTURA</v>
          </cell>
          <cell r="AL27">
            <v>2949555</v>
          </cell>
        </row>
        <row r="28">
          <cell r="AJ28">
            <v>1970</v>
          </cell>
          <cell r="AK28" t="str">
            <v>INTANGIBLES</v>
          </cell>
          <cell r="AL28">
            <v>61358869</v>
          </cell>
        </row>
        <row r="29">
          <cell r="AJ29">
            <v>1975</v>
          </cell>
          <cell r="AK29" t="str">
            <v>AMORTIZACION INTANGIBLES</v>
          </cell>
          <cell r="AL29">
            <v>-61358869</v>
          </cell>
        </row>
        <row r="30">
          <cell r="AJ30" t="str">
            <v>19…</v>
          </cell>
          <cell r="AK30" t="str">
            <v>RESPONSABILIDADES - SOLO POR GLOSAS</v>
          </cell>
          <cell r="AL30">
            <v>0</v>
          </cell>
        </row>
        <row r="31">
          <cell r="AJ31" t="str">
            <v>1999….</v>
          </cell>
          <cell r="AK31" t="str">
            <v>VALORIZACIONES Y ( OTROS ACTIVOS DIFERENTES A LOS ANTERIORES DEL GRUPO 19)</v>
          </cell>
          <cell r="AL31">
            <v>2651711336</v>
          </cell>
        </row>
        <row r="32">
          <cell r="AJ32">
            <v>2</v>
          </cell>
          <cell r="AK32" t="str">
            <v>TOTAL PASIVO</v>
          </cell>
          <cell r="AL32">
            <v>1267721500</v>
          </cell>
        </row>
        <row r="33">
          <cell r="AJ33">
            <v>22</v>
          </cell>
          <cell r="AK33" t="str">
            <v>OPERACIONES DE CREDITO PUBLICO</v>
          </cell>
          <cell r="AL33">
            <v>0</v>
          </cell>
        </row>
        <row r="34">
          <cell r="AJ34">
            <v>23</v>
          </cell>
          <cell r="AK34" t="str">
            <v>OBLIGACIONES FINANCIERAS</v>
          </cell>
          <cell r="AL34">
            <v>0</v>
          </cell>
        </row>
        <row r="35">
          <cell r="AJ35">
            <v>24</v>
          </cell>
          <cell r="AK35" t="str">
            <v>CUENTAS POR PAGAR</v>
          </cell>
          <cell r="AL35">
            <v>575753364</v>
          </cell>
        </row>
        <row r="36">
          <cell r="AJ36">
            <v>2401</v>
          </cell>
          <cell r="AK36" t="str">
            <v>ADQUISICION DE BIENES Y SERVICIOS  NACIONALES</v>
          </cell>
          <cell r="AL36">
            <v>326909245</v>
          </cell>
        </row>
        <row r="37">
          <cell r="AJ37">
            <v>2406</v>
          </cell>
          <cell r="AK37" t="str">
            <v>ADQUISICION DE BIENES Y SERVICIOS  DEL EXTERIOR</v>
          </cell>
          <cell r="AL37">
            <v>0</v>
          </cell>
        </row>
        <row r="38">
          <cell r="AJ38">
            <v>2425</v>
          </cell>
          <cell r="AK38" t="str">
            <v>ACREEDORES</v>
          </cell>
          <cell r="AL38">
            <v>191352989</v>
          </cell>
        </row>
        <row r="39">
          <cell r="AJ39">
            <v>242502</v>
          </cell>
          <cell r="AK39" t="str">
            <v>Suscripciones de acciones o participaciones</v>
          </cell>
          <cell r="AL39">
            <v>0</v>
          </cell>
        </row>
        <row r="40">
          <cell r="AJ40">
            <v>242503</v>
          </cell>
          <cell r="AK40" t="str">
            <v>Dividendos y participaciones</v>
          </cell>
          <cell r="AL40">
            <v>0</v>
          </cell>
        </row>
        <row r="41">
          <cell r="AJ41">
            <v>242504</v>
          </cell>
          <cell r="AK41" t="str">
            <v>Servicios Públicos</v>
          </cell>
          <cell r="AL41">
            <v>0</v>
          </cell>
        </row>
        <row r="42">
          <cell r="AJ42">
            <v>242505</v>
          </cell>
          <cell r="AK42" t="str">
            <v>Transportes y Acarreos</v>
          </cell>
          <cell r="AL42">
            <v>0</v>
          </cell>
        </row>
        <row r="43">
          <cell r="AJ43">
            <v>242506</v>
          </cell>
          <cell r="AK43" t="str">
            <v xml:space="preserve">Suscripciones  </v>
          </cell>
          <cell r="AL43">
            <v>0</v>
          </cell>
        </row>
        <row r="44">
          <cell r="AJ44">
            <v>242507</v>
          </cell>
          <cell r="AK44" t="str">
            <v>Arrendamientos</v>
          </cell>
          <cell r="AL44">
            <v>0</v>
          </cell>
        </row>
        <row r="45">
          <cell r="AJ45">
            <v>242508</v>
          </cell>
          <cell r="AK45" t="str">
            <v>Viaticos y Gastos de Viaje</v>
          </cell>
          <cell r="AL45">
            <v>0</v>
          </cell>
        </row>
        <row r="46">
          <cell r="AJ46">
            <v>242510</v>
          </cell>
          <cell r="AK46" t="str">
            <v>Seguros</v>
          </cell>
          <cell r="AL46">
            <v>3769502</v>
          </cell>
        </row>
        <row r="47">
          <cell r="AJ47">
            <v>242518</v>
          </cell>
          <cell r="AK47" t="str">
            <v>Aportes a Fondos Pensionales</v>
          </cell>
          <cell r="AL47">
            <v>3475477</v>
          </cell>
        </row>
        <row r="48">
          <cell r="AJ48">
            <v>242519</v>
          </cell>
          <cell r="AK48" t="str">
            <v>Aportes a Seguridad Social</v>
          </cell>
          <cell r="AL48">
            <v>3479809</v>
          </cell>
        </row>
        <row r="49">
          <cell r="AJ49">
            <v>242520</v>
          </cell>
          <cell r="AK49" t="str">
            <v>Aportes al ICBF, SENA, CAJAS COMPENSACION</v>
          </cell>
          <cell r="AL49">
            <v>7653384</v>
          </cell>
        </row>
        <row r="50">
          <cell r="AJ50">
            <v>242521</v>
          </cell>
          <cell r="AK50" t="str">
            <v>Sindicatos</v>
          </cell>
          <cell r="AL50">
            <v>0</v>
          </cell>
        </row>
        <row r="51">
          <cell r="AJ51">
            <v>242522</v>
          </cell>
          <cell r="AK51" t="str">
            <v>Cooperativas</v>
          </cell>
          <cell r="AL51">
            <v>1393655</v>
          </cell>
        </row>
        <row r="52">
          <cell r="AJ52">
            <v>242523</v>
          </cell>
          <cell r="AK52" t="str">
            <v>Fondos de Empleados</v>
          </cell>
          <cell r="AL52">
            <v>7091329</v>
          </cell>
        </row>
        <row r="53">
          <cell r="AJ53">
            <v>242524</v>
          </cell>
          <cell r="AK53" t="str">
            <v>Embargos Judiciales</v>
          </cell>
          <cell r="AL53">
            <v>132100</v>
          </cell>
        </row>
        <row r="54">
          <cell r="AJ54">
            <v>242526</v>
          </cell>
          <cell r="AK54" t="str">
            <v>Fondos mutuos</v>
          </cell>
          <cell r="AL54">
            <v>723587</v>
          </cell>
        </row>
        <row r="55">
          <cell r="AJ55">
            <v>242529</v>
          </cell>
          <cell r="AK55" t="str">
            <v>Cheques no Cobrado o Pendientes Reclamar</v>
          </cell>
          <cell r="AL55">
            <v>0</v>
          </cell>
        </row>
        <row r="56">
          <cell r="AJ56">
            <v>242532</v>
          </cell>
          <cell r="AK56" t="str">
            <v>Aportes Riesgos Profesionales</v>
          </cell>
          <cell r="AL56">
            <v>0</v>
          </cell>
        </row>
        <row r="57">
          <cell r="AJ57">
            <v>242533</v>
          </cell>
          <cell r="AK57" t="str">
            <v>Fondo de solidaridad y garantia en Salud</v>
          </cell>
          <cell r="AL57">
            <v>355700</v>
          </cell>
        </row>
        <row r="58">
          <cell r="AJ58">
            <v>242551</v>
          </cell>
          <cell r="AK58" t="str">
            <v xml:space="preserve">Comisiones  </v>
          </cell>
          <cell r="AL58">
            <v>0</v>
          </cell>
        </row>
        <row r="59">
          <cell r="AJ59">
            <v>242552</v>
          </cell>
          <cell r="AK59" t="str">
            <v>Honorarios</v>
          </cell>
          <cell r="AL59">
            <v>129684454</v>
          </cell>
        </row>
        <row r="60">
          <cell r="AJ60">
            <v>242553</v>
          </cell>
          <cell r="AK60" t="str">
            <v>Servicios</v>
          </cell>
          <cell r="AL60">
            <v>11137332</v>
          </cell>
        </row>
        <row r="61">
          <cell r="AJ61">
            <v>242590</v>
          </cell>
          <cell r="AK61" t="str">
            <v>Otros Acreedores</v>
          </cell>
          <cell r="AL61">
            <v>22456660</v>
          </cell>
        </row>
        <row r="62">
          <cell r="AJ62">
            <v>2430</v>
          </cell>
          <cell r="AK62" t="str">
            <v>SUBSIDIOS ASIGNADOS</v>
          </cell>
          <cell r="AL62">
            <v>0</v>
          </cell>
        </row>
        <row r="63">
          <cell r="AJ63">
            <v>2436</v>
          </cell>
          <cell r="AK63" t="str">
            <v>RETENCION EN LA FUENTE E IMPUESTO TIMBRE</v>
          </cell>
          <cell r="AL63">
            <v>3962058</v>
          </cell>
        </row>
        <row r="64">
          <cell r="AJ64">
            <v>2440</v>
          </cell>
          <cell r="AK64" t="str">
            <v>IMPUESTOS, CONTRIBUCIONES Y TASAS POR PAGAR</v>
          </cell>
          <cell r="AL64">
            <v>53529072</v>
          </cell>
        </row>
        <row r="65">
          <cell r="AJ65">
            <v>2445</v>
          </cell>
          <cell r="AK65" t="str">
            <v>IMPUESTO AL VALOR AGREGADO - IVA</v>
          </cell>
          <cell r="AL65">
            <v>0</v>
          </cell>
        </row>
        <row r="66">
          <cell r="AJ66">
            <v>2450</v>
          </cell>
          <cell r="AK66" t="str">
            <v>AVANCES Y ANTICIPOS RECIBIDOS</v>
          </cell>
          <cell r="AL66">
            <v>0</v>
          </cell>
        </row>
        <row r="67">
          <cell r="AJ67">
            <v>245001</v>
          </cell>
          <cell r="AK67" t="str">
            <v>Anticipos Sobre Ventas</v>
          </cell>
          <cell r="AL67">
            <v>0</v>
          </cell>
        </row>
        <row r="68">
          <cell r="AJ68">
            <v>245002</v>
          </cell>
          <cell r="AK68" t="str">
            <v>Anticipos sobre Proyectos Especificos</v>
          </cell>
          <cell r="AL68">
            <v>0</v>
          </cell>
        </row>
        <row r="69">
          <cell r="AJ69">
            <v>245003</v>
          </cell>
          <cell r="AK69" t="str">
            <v>Anticipos Sobre Convenios y Acuerdos</v>
          </cell>
          <cell r="AL69">
            <v>0</v>
          </cell>
        </row>
        <row r="70">
          <cell r="AJ70">
            <v>245090</v>
          </cell>
          <cell r="AK70" t="str">
            <v>Otros Avances y Anticipos</v>
          </cell>
          <cell r="AL70">
            <v>0</v>
          </cell>
        </row>
        <row r="71">
          <cell r="AJ71">
            <v>2455</v>
          </cell>
          <cell r="AK71" t="str">
            <v>DEPOSITOS RECIBIDOS EN GARANTIA</v>
          </cell>
          <cell r="AL71">
            <v>0</v>
          </cell>
        </row>
        <row r="72">
          <cell r="AJ72">
            <v>2460</v>
          </cell>
          <cell r="AK72" t="str">
            <v>CREDITOS JUDICIALES</v>
          </cell>
          <cell r="AL72">
            <v>0</v>
          </cell>
        </row>
        <row r="73">
          <cell r="AJ73">
            <v>2490</v>
          </cell>
          <cell r="AK73" t="str">
            <v>OTRAS CUENTAS POR PAGAR</v>
          </cell>
          <cell r="AL73">
            <v>0</v>
          </cell>
        </row>
        <row r="74">
          <cell r="AJ74">
            <v>249004</v>
          </cell>
          <cell r="AK74" t="str">
            <v>Cuotas Partes Pensionales</v>
          </cell>
          <cell r="AL74">
            <v>0</v>
          </cell>
        </row>
        <row r="75">
          <cell r="AJ75">
            <v>25</v>
          </cell>
          <cell r="AK75" t="str">
            <v>OBLIGACIONES LABORALES Y DE SEGURIDAD SOCIAL</v>
          </cell>
          <cell r="AL75">
            <v>296094278</v>
          </cell>
        </row>
        <row r="76">
          <cell r="AJ76">
            <v>250501</v>
          </cell>
          <cell r="AK76" t="str">
            <v>NOMINAS POR PAGAR</v>
          </cell>
          <cell r="AL76">
            <v>3314351</v>
          </cell>
        </row>
        <row r="77">
          <cell r="AJ77">
            <v>0</v>
          </cell>
          <cell r="AK77" t="str">
            <v>PRESTACIONES SOCIALES</v>
          </cell>
          <cell r="AL77">
            <v>223877937</v>
          </cell>
        </row>
        <row r="78">
          <cell r="AJ78">
            <v>250502</v>
          </cell>
          <cell r="AK78" t="str">
            <v>Cesantías por Pagar</v>
          </cell>
          <cell r="AL78">
            <v>200803957</v>
          </cell>
        </row>
        <row r="79">
          <cell r="AJ79">
            <v>250503</v>
          </cell>
          <cell r="AK79" t="str">
            <v>Intereses Sobre las Cesantias</v>
          </cell>
          <cell r="AL79">
            <v>0</v>
          </cell>
        </row>
        <row r="80">
          <cell r="AJ80">
            <v>250504</v>
          </cell>
          <cell r="AK80" t="str">
            <v>Vacaciones</v>
          </cell>
          <cell r="AL80">
            <v>11536990</v>
          </cell>
        </row>
        <row r="81">
          <cell r="AJ81">
            <v>250505</v>
          </cell>
          <cell r="AK81" t="str">
            <v>Prima de Vacaciones</v>
          </cell>
          <cell r="AL81">
            <v>11536990</v>
          </cell>
        </row>
        <row r="82">
          <cell r="AJ82">
            <v>250506</v>
          </cell>
          <cell r="AK82" t="str">
            <v>Prima de Servicios</v>
          </cell>
          <cell r="AL82">
            <v>0</v>
          </cell>
        </row>
        <row r="83">
          <cell r="AJ83">
            <v>250507</v>
          </cell>
          <cell r="AK83" t="str">
            <v>Prima de Navidad</v>
          </cell>
          <cell r="AL83">
            <v>0</v>
          </cell>
        </row>
        <row r="84">
          <cell r="AJ84" t="str">
            <v>2505…..</v>
          </cell>
          <cell r="AK84" t="str">
            <v>Otros Salarios y Prestaciones Sociales</v>
          </cell>
          <cell r="AL84">
            <v>0</v>
          </cell>
        </row>
        <row r="85">
          <cell r="AJ85">
            <v>2510</v>
          </cell>
          <cell r="AK85" t="str">
            <v>PENSIONES  Y PRESTACIONES ECONOMICAS POR PAGAR</v>
          </cell>
          <cell r="AL85">
            <v>68901990</v>
          </cell>
        </row>
        <row r="86">
          <cell r="AJ86">
            <v>27</v>
          </cell>
          <cell r="AK86" t="str">
            <v>PASIVOS ESTIMADOS</v>
          </cell>
          <cell r="AL86">
            <v>376852767</v>
          </cell>
        </row>
        <row r="87">
          <cell r="AJ87">
            <v>2710</v>
          </cell>
          <cell r="AK87" t="str">
            <v>PROVISION PARA CONTINGENCIAS</v>
          </cell>
          <cell r="AL87">
            <v>0</v>
          </cell>
        </row>
        <row r="88">
          <cell r="AJ88">
            <v>2715</v>
          </cell>
          <cell r="AK88" t="str">
            <v>PROVISION PARA PRESTACIONES SOCIALES</v>
          </cell>
          <cell r="AL88">
            <v>198653825</v>
          </cell>
        </row>
        <row r="89">
          <cell r="AJ89">
            <v>271501</v>
          </cell>
          <cell r="AK89" t="str">
            <v xml:space="preserve">Cesantías  </v>
          </cell>
          <cell r="AL89">
            <v>72060309</v>
          </cell>
        </row>
        <row r="90">
          <cell r="AJ90">
            <v>271502</v>
          </cell>
          <cell r="AK90" t="str">
            <v>Intereses Sobre las Cesantias</v>
          </cell>
          <cell r="AL90">
            <v>8772103</v>
          </cell>
        </row>
        <row r="91">
          <cell r="AJ91">
            <v>271503</v>
          </cell>
          <cell r="AK91" t="str">
            <v>Vacaciones</v>
          </cell>
          <cell r="AL91">
            <v>13417378</v>
          </cell>
        </row>
        <row r="92">
          <cell r="AJ92">
            <v>271504</v>
          </cell>
          <cell r="AK92" t="str">
            <v>Prima de Servicios</v>
          </cell>
          <cell r="AL92">
            <v>20052000</v>
          </cell>
        </row>
        <row r="93">
          <cell r="AJ93">
            <v>271505</v>
          </cell>
          <cell r="AK93" t="str">
            <v>Primas Extralegales</v>
          </cell>
          <cell r="AL93">
            <v>0</v>
          </cell>
        </row>
        <row r="94">
          <cell r="AJ94">
            <v>271506</v>
          </cell>
          <cell r="AK94" t="str">
            <v>Prima de Vacaciones</v>
          </cell>
          <cell r="AL94">
            <v>17027609</v>
          </cell>
        </row>
        <row r="95">
          <cell r="AJ95">
            <v>271509</v>
          </cell>
          <cell r="AK95" t="str">
            <v>Prima de Navidad</v>
          </cell>
          <cell r="AL95">
            <v>57712139</v>
          </cell>
        </row>
        <row r="96">
          <cell r="AJ96" t="str">
            <v>2715….</v>
          </cell>
          <cell r="AK96" t="str">
            <v>Otras Provisiones para Prestaciones Sociales</v>
          </cell>
          <cell r="AL96">
            <v>9612287</v>
          </cell>
        </row>
        <row r="97">
          <cell r="AJ97">
            <v>2720</v>
          </cell>
          <cell r="AK97" t="str">
            <v>PROVISION PARA PENSIONES</v>
          </cell>
          <cell r="AL97">
            <v>178198942</v>
          </cell>
        </row>
        <row r="98">
          <cell r="AJ98">
            <v>2721</v>
          </cell>
          <cell r="AK98" t="str">
            <v>PROVISION PARA BONOS PENSIONALES</v>
          </cell>
          <cell r="AL98">
            <v>0</v>
          </cell>
        </row>
        <row r="99">
          <cell r="AJ99">
            <v>2722</v>
          </cell>
          <cell r="AK99" t="str">
            <v>PASIVO PENSIONAL CONMUTADO</v>
          </cell>
          <cell r="AL99">
            <v>0</v>
          </cell>
        </row>
        <row r="100">
          <cell r="AJ100">
            <v>2725</v>
          </cell>
          <cell r="AK100" t="str">
            <v>PROVISION PARA SEGUROS Y REASEGUROS</v>
          </cell>
          <cell r="AL100">
            <v>0</v>
          </cell>
        </row>
        <row r="101">
          <cell r="AJ101">
            <v>2730</v>
          </cell>
          <cell r="AK101" t="str">
            <v>PROVISION FONDOS DE GARANTIAS</v>
          </cell>
          <cell r="AL101">
            <v>0</v>
          </cell>
        </row>
        <row r="102">
          <cell r="AJ102">
            <v>2790</v>
          </cell>
          <cell r="AK102" t="str">
            <v>PROVISIONES DIVERSAS</v>
          </cell>
          <cell r="AL102">
            <v>0</v>
          </cell>
        </row>
        <row r="103">
          <cell r="AJ103">
            <v>29</v>
          </cell>
          <cell r="AK103" t="str">
            <v>OTROS PASIVOS</v>
          </cell>
          <cell r="AL103">
            <v>19021091</v>
          </cell>
        </row>
        <row r="104">
          <cell r="AJ104">
            <v>2905</v>
          </cell>
          <cell r="AK104" t="str">
            <v>RECAUDOS A FAVOR DE TERCEROS</v>
          </cell>
          <cell r="AL104">
            <v>0</v>
          </cell>
        </row>
        <row r="105">
          <cell r="AJ105">
            <v>290590</v>
          </cell>
          <cell r="AK105" t="str">
            <v>OTROS RECAUDOS A FAVOR DE TERCEROS (Consignaciones sin identificar)</v>
          </cell>
          <cell r="AL105">
            <v>0</v>
          </cell>
        </row>
        <row r="106">
          <cell r="AJ106">
            <v>2910</v>
          </cell>
          <cell r="AK106" t="str">
            <v>INGRESOS RECIBIDOS POR ANTICIPADO</v>
          </cell>
          <cell r="AL106">
            <v>19021091</v>
          </cell>
        </row>
        <row r="107">
          <cell r="AJ107">
            <v>3</v>
          </cell>
          <cell r="AK107" t="str">
            <v>TOTAL PATRIMONIO</v>
          </cell>
          <cell r="AL107">
            <v>5283754489</v>
          </cell>
        </row>
        <row r="108">
          <cell r="AJ108">
            <v>32</v>
          </cell>
          <cell r="AK108" t="str">
            <v xml:space="preserve">   PATRIMONIO INSTITUCIONAL</v>
          </cell>
          <cell r="AL108">
            <v>5283754489</v>
          </cell>
        </row>
        <row r="109">
          <cell r="AJ109">
            <v>0</v>
          </cell>
          <cell r="AK109" t="str">
            <v>TOTAL PASIVO Y PATRIMONIO</v>
          </cell>
          <cell r="AL109">
            <v>6551475989</v>
          </cell>
        </row>
        <row r="110">
          <cell r="AJ110">
            <v>0</v>
          </cell>
          <cell r="AK110">
            <v>0</v>
          </cell>
          <cell r="AL110">
            <v>0</v>
          </cell>
        </row>
        <row r="111">
          <cell r="AJ111">
            <v>0</v>
          </cell>
          <cell r="AK111">
            <v>0</v>
          </cell>
          <cell r="AL111">
            <v>0</v>
          </cell>
        </row>
        <row r="112">
          <cell r="AJ112">
            <v>0</v>
          </cell>
          <cell r="AK112">
            <v>0</v>
          </cell>
          <cell r="AL112">
            <v>0</v>
          </cell>
        </row>
        <row r="113">
          <cell r="AJ113">
            <v>0</v>
          </cell>
          <cell r="AK113">
            <v>0</v>
          </cell>
          <cell r="AL113">
            <v>0</v>
          </cell>
        </row>
        <row r="114">
          <cell r="AJ114">
            <v>0</v>
          </cell>
          <cell r="AK114">
            <v>0</v>
          </cell>
          <cell r="AL114">
            <v>0</v>
          </cell>
        </row>
        <row r="115">
          <cell r="AJ115">
            <v>0</v>
          </cell>
          <cell r="AK115">
            <v>0</v>
          </cell>
          <cell r="AL115">
            <v>0</v>
          </cell>
        </row>
        <row r="116">
          <cell r="AJ116">
            <v>0</v>
          </cell>
          <cell r="AK116">
            <v>0</v>
          </cell>
          <cell r="AL116">
            <v>0</v>
          </cell>
        </row>
        <row r="117">
          <cell r="AJ117">
            <v>0</v>
          </cell>
          <cell r="AK117">
            <v>0</v>
          </cell>
          <cell r="AL117">
            <v>0</v>
          </cell>
        </row>
        <row r="118">
          <cell r="AJ118">
            <v>0</v>
          </cell>
          <cell r="AK118">
            <v>0</v>
          </cell>
          <cell r="AL118">
            <v>0</v>
          </cell>
        </row>
        <row r="119">
          <cell r="AJ119">
            <v>0</v>
          </cell>
          <cell r="AK119">
            <v>0</v>
          </cell>
          <cell r="AL119">
            <v>0</v>
          </cell>
        </row>
        <row r="120">
          <cell r="AJ120">
            <v>0</v>
          </cell>
          <cell r="AK120">
            <v>0</v>
          </cell>
          <cell r="AL120">
            <v>0</v>
          </cell>
        </row>
        <row r="121">
          <cell r="AJ121">
            <v>0</v>
          </cell>
          <cell r="AK121">
            <v>0</v>
          </cell>
          <cell r="AL121">
            <v>0</v>
          </cell>
        </row>
        <row r="122">
          <cell r="AJ122">
            <v>0</v>
          </cell>
          <cell r="AK122">
            <v>0</v>
          </cell>
          <cell r="AL122">
            <v>0</v>
          </cell>
        </row>
        <row r="123">
          <cell r="AJ123">
            <v>0</v>
          </cell>
          <cell r="AK123">
            <v>0</v>
          </cell>
          <cell r="AL123">
            <v>0</v>
          </cell>
        </row>
        <row r="124">
          <cell r="AJ124">
            <v>0</v>
          </cell>
          <cell r="AK124">
            <v>0</v>
          </cell>
          <cell r="AL124">
            <v>0</v>
          </cell>
        </row>
        <row r="125">
          <cell r="AJ125">
            <v>0</v>
          </cell>
          <cell r="AK125">
            <v>0</v>
          </cell>
          <cell r="AL125">
            <v>0</v>
          </cell>
        </row>
        <row r="126">
          <cell r="AJ126">
            <v>0</v>
          </cell>
          <cell r="AK126">
            <v>0</v>
          </cell>
          <cell r="AL126">
            <v>0</v>
          </cell>
        </row>
        <row r="127">
          <cell r="AJ127">
            <v>0</v>
          </cell>
          <cell r="AK127">
            <v>0</v>
          </cell>
          <cell r="AL127">
            <v>0</v>
          </cell>
        </row>
        <row r="128">
          <cell r="AJ128">
            <v>0</v>
          </cell>
          <cell r="AK128">
            <v>0</v>
          </cell>
          <cell r="AL128">
            <v>0</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FF00"/>
  </sheetPr>
  <dimension ref="A1:IV122"/>
  <sheetViews>
    <sheetView showGridLines="0" zoomScale="80" zoomScaleNormal="80" workbookViewId="0">
      <selection activeCell="A21" sqref="A21:G21"/>
    </sheetView>
  </sheetViews>
  <sheetFormatPr baseColWidth="10" defaultColWidth="0" defaultRowHeight="12"/>
  <cols>
    <col min="1" max="1" width="21.7109375" style="37" customWidth="1"/>
    <col min="2" max="2" width="49.140625" style="37" customWidth="1"/>
    <col min="3" max="3" width="14.140625" style="37" customWidth="1"/>
    <col min="4" max="4" width="14.85546875" style="37" customWidth="1"/>
    <col min="5" max="5" width="15.85546875" style="37" customWidth="1"/>
    <col min="6" max="6" width="17.140625" style="37" customWidth="1"/>
    <col min="7" max="7" width="80.28515625" style="37" customWidth="1"/>
    <col min="8" max="8" width="1.42578125" style="37" customWidth="1"/>
    <col min="9" max="31" width="11.42578125" style="37" hidden="1" customWidth="1"/>
    <col min="32" max="16384" width="11.42578125" style="38" hidden="1"/>
  </cols>
  <sheetData>
    <row r="1" spans="1:31" s="36" customFormat="1" ht="16.5">
      <c r="A1" s="857" t="s">
        <v>526</v>
      </c>
      <c r="B1" s="858"/>
      <c r="C1" s="858"/>
      <c r="D1" s="858"/>
      <c r="E1" s="858"/>
      <c r="F1" s="858"/>
      <c r="G1" s="859"/>
      <c r="H1" s="35"/>
      <c r="I1" s="35"/>
      <c r="J1" s="35"/>
      <c r="K1" s="35"/>
      <c r="L1" s="35"/>
      <c r="M1" s="35"/>
      <c r="N1" s="35"/>
      <c r="O1" s="35"/>
      <c r="P1" s="35"/>
      <c r="Q1" s="35"/>
      <c r="R1" s="35"/>
      <c r="S1" s="35"/>
      <c r="T1" s="35"/>
      <c r="U1" s="35"/>
      <c r="V1" s="35"/>
      <c r="W1" s="35"/>
      <c r="X1" s="35"/>
      <c r="Y1" s="35"/>
      <c r="Z1" s="35"/>
      <c r="AA1" s="35"/>
      <c r="AB1" s="35"/>
      <c r="AC1" s="35"/>
      <c r="AD1" s="35"/>
      <c r="AE1" s="35"/>
    </row>
    <row r="2" spans="1:31" ht="12.75" thickBot="1">
      <c r="A2" s="149"/>
      <c r="B2" s="147"/>
      <c r="C2" s="147"/>
      <c r="D2" s="147"/>
      <c r="E2" s="147"/>
      <c r="F2" s="147"/>
      <c r="G2" s="863"/>
    </row>
    <row r="3" spans="1:31" ht="20.25" thickBot="1">
      <c r="A3" s="224" t="s">
        <v>0</v>
      </c>
      <c r="B3" s="860" t="s">
        <v>614</v>
      </c>
      <c r="C3" s="861"/>
      <c r="D3" s="862"/>
      <c r="E3" s="223" t="s">
        <v>387</v>
      </c>
      <c r="F3" s="250">
        <v>2018</v>
      </c>
      <c r="G3" s="863"/>
    </row>
    <row r="4" spans="1:31" ht="12.75" thickBot="1">
      <c r="A4" s="149"/>
      <c r="B4" s="147"/>
      <c r="C4" s="147"/>
      <c r="D4" s="147"/>
      <c r="E4" s="147"/>
      <c r="F4" s="147"/>
      <c r="G4" s="863"/>
    </row>
    <row r="5" spans="1:31" ht="18.75" thickBot="1">
      <c r="A5" s="225" t="s">
        <v>514</v>
      </c>
      <c r="B5" s="860" t="s">
        <v>615</v>
      </c>
      <c r="C5" s="861"/>
      <c r="D5" s="861"/>
      <c r="E5" s="861"/>
      <c r="F5" s="862"/>
      <c r="G5" s="148"/>
    </row>
    <row r="6" spans="1:31">
      <c r="A6" s="149"/>
      <c r="B6" s="147"/>
      <c r="C6" s="147"/>
      <c r="D6" s="147"/>
      <c r="E6" s="147"/>
      <c r="F6" s="147"/>
      <c r="G6" s="148"/>
    </row>
    <row r="7" spans="1:31" ht="13.5" thickBot="1">
      <c r="A7" s="220"/>
      <c r="B7" s="221"/>
      <c r="C7" s="221"/>
      <c r="D7" s="221"/>
      <c r="E7" s="221"/>
      <c r="F7" s="221"/>
      <c r="G7" s="222"/>
    </row>
    <row r="8" spans="1:31" ht="13.5" thickBot="1">
      <c r="A8" s="885"/>
      <c r="B8" s="886"/>
      <c r="C8" s="886"/>
      <c r="D8" s="886"/>
      <c r="E8" s="886"/>
      <c r="F8" s="886"/>
      <c r="G8" s="887"/>
    </row>
    <row r="9" spans="1:31">
      <c r="A9" s="867" t="s">
        <v>2</v>
      </c>
      <c r="B9" s="868"/>
      <c r="C9" s="868"/>
      <c r="D9" s="868"/>
      <c r="E9" s="868"/>
      <c r="F9" s="868"/>
      <c r="G9" s="869"/>
    </row>
    <row r="10" spans="1:31">
      <c r="A10" s="870"/>
      <c r="B10" s="871"/>
      <c r="C10" s="871"/>
      <c r="D10" s="871"/>
      <c r="E10" s="871"/>
      <c r="F10" s="871"/>
      <c r="G10" s="872"/>
    </row>
    <row r="11" spans="1:31" ht="12.75" thickBot="1">
      <c r="A11" s="873"/>
      <c r="B11" s="874"/>
      <c r="C11" s="874"/>
      <c r="D11" s="874"/>
      <c r="E11" s="874"/>
      <c r="F11" s="874"/>
      <c r="G11" s="875"/>
    </row>
    <row r="12" spans="1:31">
      <c r="A12" s="876" t="s">
        <v>489</v>
      </c>
      <c r="B12" s="877"/>
      <c r="C12" s="877"/>
      <c r="D12" s="877"/>
      <c r="E12" s="877"/>
      <c r="F12" s="877"/>
      <c r="G12" s="878"/>
    </row>
    <row r="13" spans="1:31">
      <c r="A13" s="879"/>
      <c r="B13" s="880"/>
      <c r="C13" s="880"/>
      <c r="D13" s="880"/>
      <c r="E13" s="880"/>
      <c r="F13" s="880"/>
      <c r="G13" s="881"/>
    </row>
    <row r="14" spans="1:31" ht="12.75" thickBot="1">
      <c r="A14" s="882"/>
      <c r="B14" s="883"/>
      <c r="C14" s="883"/>
      <c r="D14" s="883"/>
      <c r="E14" s="883"/>
      <c r="F14" s="883"/>
      <c r="G14" s="884"/>
    </row>
    <row r="15" spans="1:31">
      <c r="A15" s="891" t="s">
        <v>3</v>
      </c>
      <c r="B15" s="892"/>
      <c r="C15" s="892"/>
      <c r="D15" s="892"/>
      <c r="E15" s="892"/>
      <c r="F15" s="892"/>
      <c r="G15" s="893"/>
    </row>
    <row r="16" spans="1:31">
      <c r="A16" s="146"/>
      <c r="B16" s="147"/>
      <c r="C16" s="147"/>
      <c r="D16" s="147"/>
      <c r="E16" s="147"/>
      <c r="F16" s="147"/>
      <c r="G16" s="148"/>
    </row>
    <row r="17" spans="1:7">
      <c r="A17" s="888" t="s">
        <v>474</v>
      </c>
      <c r="B17" s="889"/>
      <c r="C17" s="889"/>
      <c r="D17" s="889"/>
      <c r="E17" s="889"/>
      <c r="F17" s="889"/>
      <c r="G17" s="890"/>
    </row>
    <row r="18" spans="1:7">
      <c r="A18" s="888"/>
      <c r="B18" s="889"/>
      <c r="C18" s="889"/>
      <c r="D18" s="889"/>
      <c r="E18" s="889"/>
      <c r="F18" s="889"/>
      <c r="G18" s="890"/>
    </row>
    <row r="19" spans="1:7">
      <c r="A19" s="888"/>
      <c r="B19" s="889"/>
      <c r="C19" s="889"/>
      <c r="D19" s="889"/>
      <c r="E19" s="889"/>
      <c r="F19" s="889"/>
      <c r="G19" s="890"/>
    </row>
    <row r="20" spans="1:7">
      <c r="A20" s="146"/>
      <c r="B20" s="147"/>
      <c r="C20" s="147"/>
      <c r="D20" s="147"/>
      <c r="E20" s="147"/>
      <c r="F20" s="147"/>
      <c r="G20" s="148"/>
    </row>
    <row r="21" spans="1:7">
      <c r="A21" s="864" t="s">
        <v>475</v>
      </c>
      <c r="B21" s="865"/>
      <c r="C21" s="865"/>
      <c r="D21" s="865"/>
      <c r="E21" s="865"/>
      <c r="F21" s="865"/>
      <c r="G21" s="866"/>
    </row>
    <row r="22" spans="1:7">
      <c r="A22" s="149"/>
      <c r="B22" s="147"/>
      <c r="C22" s="147"/>
      <c r="D22" s="147"/>
      <c r="E22" s="147"/>
      <c r="F22" s="147"/>
      <c r="G22" s="148"/>
    </row>
    <row r="23" spans="1:7">
      <c r="A23" s="901" t="s">
        <v>4</v>
      </c>
      <c r="B23" s="902"/>
      <c r="C23" s="902"/>
      <c r="D23" s="902"/>
      <c r="E23" s="902"/>
      <c r="F23" s="902"/>
      <c r="G23" s="903"/>
    </row>
    <row r="24" spans="1:7">
      <c r="A24" s="149"/>
      <c r="B24" s="147"/>
      <c r="C24" s="147"/>
      <c r="D24" s="147"/>
      <c r="E24" s="147"/>
      <c r="F24" s="147"/>
      <c r="G24" s="148"/>
    </row>
    <row r="25" spans="1:7">
      <c r="A25" s="901" t="s">
        <v>476</v>
      </c>
      <c r="B25" s="902"/>
      <c r="C25" s="902"/>
      <c r="D25" s="902"/>
      <c r="E25" s="902"/>
      <c r="F25" s="902"/>
      <c r="G25" s="903"/>
    </row>
    <row r="26" spans="1:7">
      <c r="A26" s="146"/>
      <c r="B26" s="147"/>
      <c r="C26" s="147"/>
      <c r="D26" s="147"/>
      <c r="E26" s="147"/>
      <c r="F26" s="147"/>
      <c r="G26" s="148"/>
    </row>
    <row r="27" spans="1:7">
      <c r="A27" s="149"/>
      <c r="B27" s="147"/>
      <c r="C27" s="147"/>
      <c r="D27" s="147"/>
      <c r="E27" s="147"/>
      <c r="F27" s="147"/>
      <c r="G27" s="148"/>
    </row>
    <row r="28" spans="1:7">
      <c r="A28" s="864" t="s">
        <v>477</v>
      </c>
      <c r="B28" s="865"/>
      <c r="C28" s="865"/>
      <c r="D28" s="865"/>
      <c r="E28" s="865"/>
      <c r="F28" s="865"/>
      <c r="G28" s="866"/>
    </row>
    <row r="29" spans="1:7">
      <c r="A29" s="146"/>
      <c r="B29" s="147"/>
      <c r="C29" s="147"/>
      <c r="D29" s="147"/>
      <c r="E29" s="147"/>
      <c r="F29" s="147"/>
      <c r="G29" s="148"/>
    </row>
    <row r="30" spans="1:7">
      <c r="A30" s="149"/>
      <c r="B30" s="147"/>
      <c r="C30" s="147"/>
      <c r="D30" s="147"/>
      <c r="E30" s="147"/>
      <c r="F30" s="147"/>
      <c r="G30" s="148"/>
    </row>
    <row r="31" spans="1:7">
      <c r="A31" s="864" t="s">
        <v>478</v>
      </c>
      <c r="B31" s="865"/>
      <c r="C31" s="865"/>
      <c r="D31" s="865"/>
      <c r="E31" s="865"/>
      <c r="F31" s="865"/>
      <c r="G31" s="866"/>
    </row>
    <row r="32" spans="1:7">
      <c r="A32" s="864"/>
      <c r="B32" s="865"/>
      <c r="C32" s="865"/>
      <c r="D32" s="865"/>
      <c r="E32" s="865"/>
      <c r="F32" s="865"/>
      <c r="G32" s="866"/>
    </row>
    <row r="33" spans="1:256" ht="12.75" thickBot="1">
      <c r="A33" s="150"/>
      <c r="B33" s="151"/>
      <c r="C33" s="151"/>
      <c r="D33" s="151"/>
      <c r="E33" s="151"/>
      <c r="F33" s="151"/>
      <c r="G33" s="152"/>
    </row>
    <row r="34" spans="1:256" ht="12.75" thickBot="1"/>
    <row r="35" spans="1:256">
      <c r="A35" s="153" t="s">
        <v>473</v>
      </c>
      <c r="B35" s="154"/>
      <c r="C35" s="154"/>
      <c r="D35" s="154"/>
      <c r="E35" s="154"/>
      <c r="F35" s="154"/>
      <c r="G35" s="155"/>
    </row>
    <row r="36" spans="1:256">
      <c r="A36" s="149"/>
      <c r="B36" s="147"/>
      <c r="C36" s="147"/>
      <c r="D36" s="147"/>
      <c r="E36" s="147"/>
      <c r="F36" s="147"/>
      <c r="G36" s="148"/>
    </row>
    <row r="37" spans="1:256">
      <c r="A37" s="149" t="s">
        <v>480</v>
      </c>
      <c r="B37" s="147"/>
      <c r="C37" s="147"/>
      <c r="D37" s="147"/>
      <c r="E37" s="147"/>
      <c r="F37" s="147"/>
      <c r="G37" s="148"/>
    </row>
    <row r="38" spans="1:256">
      <c r="A38" s="149" t="s">
        <v>479</v>
      </c>
      <c r="B38" s="147"/>
      <c r="C38" s="147"/>
      <c r="D38" s="147"/>
      <c r="E38" s="147"/>
      <c r="F38" s="147"/>
      <c r="G38" s="148"/>
    </row>
    <row r="39" spans="1:256">
      <c r="A39" s="149" t="s">
        <v>5</v>
      </c>
      <c r="B39" s="147"/>
      <c r="C39" s="147"/>
      <c r="D39" s="147"/>
      <c r="E39" s="147"/>
      <c r="F39" s="147"/>
      <c r="G39" s="148"/>
    </row>
    <row r="40" spans="1:256">
      <c r="A40" s="149"/>
      <c r="B40" s="147"/>
      <c r="C40" s="147"/>
      <c r="D40" s="147"/>
      <c r="E40" s="147"/>
      <c r="F40" s="147"/>
      <c r="G40" s="148"/>
    </row>
    <row r="41" spans="1:256">
      <c r="A41" s="157" t="s">
        <v>6</v>
      </c>
      <c r="B41" s="147"/>
      <c r="C41" s="147"/>
      <c r="D41" s="147"/>
      <c r="E41" s="147"/>
      <c r="F41" s="147"/>
      <c r="G41" s="148"/>
    </row>
    <row r="42" spans="1:256">
      <c r="A42" s="149" t="s">
        <v>481</v>
      </c>
      <c r="B42" s="147"/>
      <c r="C42" s="147"/>
      <c r="D42" s="147"/>
      <c r="E42" s="147"/>
      <c r="F42" s="147"/>
      <c r="G42" s="148"/>
    </row>
    <row r="43" spans="1:256" ht="12.75" thickBot="1">
      <c r="A43" s="150"/>
      <c r="B43" s="151"/>
      <c r="C43" s="151"/>
      <c r="D43" s="151"/>
      <c r="E43" s="151"/>
      <c r="F43" s="151"/>
      <c r="G43" s="152"/>
    </row>
    <row r="44" spans="1:256">
      <c r="A44" s="176"/>
      <c r="B44" s="147"/>
      <c r="C44" s="147"/>
      <c r="D44" s="147"/>
      <c r="E44" s="147"/>
      <c r="F44" s="147"/>
      <c r="G44" s="147"/>
    </row>
    <row r="45" spans="1:256" s="214" customFormat="1" ht="16.5" thickBot="1">
      <c r="A45" s="897" t="s">
        <v>482</v>
      </c>
      <c r="B45" s="897"/>
      <c r="C45" s="897"/>
      <c r="D45" s="897"/>
      <c r="E45" s="897"/>
      <c r="F45" s="897"/>
      <c r="G45" s="897"/>
      <c r="H45" s="147"/>
      <c r="I45" s="147"/>
      <c r="J45" s="147"/>
      <c r="K45" s="147"/>
      <c r="L45" s="147"/>
      <c r="M45" s="147"/>
      <c r="N45" s="147"/>
      <c r="O45" s="147"/>
      <c r="P45" s="147"/>
      <c r="Q45" s="147"/>
      <c r="R45" s="147"/>
      <c r="S45" s="147"/>
      <c r="T45" s="147"/>
      <c r="U45" s="147"/>
      <c r="V45" s="147"/>
      <c r="W45" s="147"/>
      <c r="X45" s="147"/>
      <c r="Y45" s="147"/>
      <c r="Z45" s="147"/>
      <c r="AA45" s="147"/>
      <c r="AB45" s="147"/>
      <c r="AC45" s="147"/>
      <c r="AD45" s="147"/>
      <c r="AE45" s="147"/>
    </row>
    <row r="46" spans="1:256" ht="15.75">
      <c r="A46" s="177" t="s">
        <v>28</v>
      </c>
      <c r="B46" s="178"/>
      <c r="C46" s="154"/>
      <c r="D46" s="154"/>
      <c r="E46" s="154"/>
      <c r="F46" s="154"/>
      <c r="G46" s="155"/>
      <c r="H46" s="149"/>
      <c r="I46" s="147"/>
      <c r="J46" s="147"/>
      <c r="K46" s="147"/>
      <c r="L46" s="147"/>
      <c r="M46" s="147"/>
      <c r="N46" s="148"/>
      <c r="O46" s="149"/>
      <c r="P46" s="147"/>
      <c r="Q46" s="147"/>
      <c r="R46" s="147"/>
      <c r="S46" s="147"/>
      <c r="T46" s="147"/>
      <c r="U46" s="148"/>
      <c r="V46" s="149"/>
      <c r="W46" s="147"/>
      <c r="X46" s="147"/>
      <c r="Y46" s="147"/>
      <c r="Z46" s="147"/>
      <c r="AA46" s="147"/>
      <c r="AB46" s="148"/>
      <c r="AC46" s="149"/>
      <c r="AD46" s="147"/>
      <c r="AE46" s="147"/>
      <c r="AF46" s="147"/>
      <c r="AG46" s="147"/>
      <c r="AH46" s="147"/>
      <c r="AI46" s="148"/>
      <c r="AJ46" s="149"/>
      <c r="AK46" s="147"/>
      <c r="AL46" s="147"/>
      <c r="AM46" s="147"/>
      <c r="AN46" s="147"/>
      <c r="AO46" s="147"/>
      <c r="AP46" s="148"/>
      <c r="AQ46" s="149"/>
      <c r="AR46" s="147"/>
      <c r="AS46" s="147"/>
      <c r="AT46" s="147"/>
      <c r="AU46" s="147"/>
      <c r="AV46" s="147"/>
      <c r="AW46" s="148"/>
      <c r="AX46" s="149"/>
      <c r="AY46" s="147"/>
      <c r="AZ46" s="147"/>
      <c r="BA46" s="147"/>
      <c r="BB46" s="147"/>
      <c r="BC46" s="147"/>
      <c r="BD46" s="148"/>
      <c r="BE46" s="149"/>
      <c r="BF46" s="147"/>
      <c r="BG46" s="147"/>
      <c r="BH46" s="147"/>
      <c r="BI46" s="147"/>
      <c r="BJ46" s="147"/>
      <c r="BK46" s="148"/>
      <c r="BL46" s="149"/>
      <c r="BM46" s="147"/>
      <c r="BN46" s="147"/>
      <c r="BO46" s="147"/>
      <c r="BP46" s="147"/>
      <c r="BQ46" s="147"/>
      <c r="BR46" s="148"/>
      <c r="BS46" s="149"/>
      <c r="BT46" s="147"/>
      <c r="BU46" s="147"/>
      <c r="BV46" s="147"/>
      <c r="BW46" s="147"/>
      <c r="BX46" s="147"/>
      <c r="BY46" s="148"/>
      <c r="BZ46" s="149"/>
      <c r="CA46" s="147"/>
      <c r="CB46" s="147"/>
      <c r="CC46" s="147"/>
      <c r="CD46" s="147"/>
      <c r="CE46" s="147"/>
      <c r="CF46" s="148"/>
      <c r="CG46" s="149"/>
      <c r="CH46" s="147"/>
      <c r="CI46" s="147"/>
      <c r="CJ46" s="147"/>
      <c r="CK46" s="147"/>
      <c r="CL46" s="147"/>
      <c r="CM46" s="148"/>
      <c r="CN46" s="149"/>
      <c r="CO46" s="147"/>
      <c r="CP46" s="147"/>
      <c r="CQ46" s="147"/>
      <c r="CR46" s="147"/>
      <c r="CS46" s="147"/>
      <c r="CT46" s="148"/>
      <c r="CU46" s="149"/>
      <c r="CV46" s="147"/>
      <c r="CW46" s="147"/>
      <c r="CX46" s="147"/>
      <c r="CY46" s="147"/>
      <c r="CZ46" s="147"/>
      <c r="DA46" s="148"/>
      <c r="DB46" s="149"/>
      <c r="DC46" s="147"/>
      <c r="DD46" s="147"/>
      <c r="DE46" s="147"/>
      <c r="DF46" s="147"/>
      <c r="DG46" s="147"/>
      <c r="DH46" s="148"/>
      <c r="DI46" s="149"/>
      <c r="DJ46" s="147"/>
      <c r="DK46" s="147"/>
      <c r="DL46" s="147"/>
      <c r="DM46" s="147"/>
      <c r="DN46" s="147"/>
      <c r="DO46" s="148"/>
      <c r="DP46" s="149"/>
      <c r="DQ46" s="147"/>
      <c r="DR46" s="147"/>
      <c r="DS46" s="147"/>
      <c r="DT46" s="147"/>
      <c r="DU46" s="147"/>
      <c r="DV46" s="148"/>
      <c r="DW46" s="149"/>
      <c r="DX46" s="147"/>
      <c r="DY46" s="147"/>
      <c r="DZ46" s="147"/>
      <c r="EA46" s="147"/>
      <c r="EB46" s="147"/>
      <c r="EC46" s="148"/>
      <c r="ED46" s="149"/>
      <c r="EE46" s="147"/>
      <c r="EF46" s="147"/>
      <c r="EG46" s="147"/>
      <c r="EH46" s="147"/>
      <c r="EI46" s="147"/>
      <c r="EJ46" s="148"/>
      <c r="EK46" s="149"/>
      <c r="EL46" s="147"/>
      <c r="EM46" s="147"/>
      <c r="EN46" s="147"/>
      <c r="EO46" s="147"/>
      <c r="EP46" s="147"/>
      <c r="EQ46" s="148"/>
      <c r="ER46" s="149"/>
      <c r="ES46" s="147"/>
      <c r="ET46" s="147"/>
      <c r="EU46" s="147"/>
      <c r="EV46" s="147"/>
      <c r="EW46" s="147"/>
      <c r="EX46" s="148"/>
      <c r="EY46" s="149"/>
      <c r="EZ46" s="147"/>
      <c r="FA46" s="147"/>
      <c r="FB46" s="147"/>
      <c r="FC46" s="147"/>
      <c r="FD46" s="147"/>
      <c r="FE46" s="148"/>
      <c r="FF46" s="149"/>
      <c r="FG46" s="147"/>
      <c r="FH46" s="147"/>
      <c r="FI46" s="147"/>
      <c r="FJ46" s="147"/>
      <c r="FK46" s="147"/>
      <c r="FL46" s="148"/>
      <c r="FM46" s="149"/>
      <c r="FN46" s="147"/>
      <c r="FO46" s="147"/>
      <c r="FP46" s="147"/>
      <c r="FQ46" s="147"/>
      <c r="FR46" s="147"/>
      <c r="FS46" s="148"/>
      <c r="FT46" s="149"/>
      <c r="FU46" s="147"/>
      <c r="FV46" s="147"/>
      <c r="FW46" s="147"/>
      <c r="FX46" s="147"/>
      <c r="FY46" s="147"/>
      <c r="FZ46" s="148"/>
      <c r="GA46" s="149"/>
      <c r="GB46" s="147"/>
      <c r="GC46" s="147"/>
      <c r="GD46" s="147"/>
      <c r="GE46" s="147"/>
      <c r="GF46" s="147"/>
      <c r="GG46" s="148"/>
      <c r="GH46" s="149"/>
      <c r="GI46" s="147"/>
      <c r="GJ46" s="147"/>
      <c r="GK46" s="147"/>
      <c r="GL46" s="147"/>
      <c r="GM46" s="147"/>
      <c r="GN46" s="148"/>
      <c r="GO46" s="149"/>
      <c r="GP46" s="147"/>
      <c r="GQ46" s="147"/>
      <c r="GR46" s="147"/>
      <c r="GS46" s="147"/>
      <c r="GT46" s="147"/>
      <c r="GU46" s="148"/>
      <c r="GV46" s="149"/>
      <c r="GW46" s="147"/>
      <c r="GX46" s="147"/>
      <c r="GY46" s="147"/>
      <c r="GZ46" s="147"/>
      <c r="HA46" s="147"/>
      <c r="HB46" s="148"/>
      <c r="HC46" s="149"/>
      <c r="HD46" s="147"/>
      <c r="HE46" s="147"/>
      <c r="HF46" s="147"/>
      <c r="HG46" s="147"/>
      <c r="HH46" s="147"/>
      <c r="HI46" s="148"/>
      <c r="HJ46" s="149"/>
      <c r="HK46" s="147"/>
      <c r="HL46" s="147"/>
      <c r="HM46" s="147"/>
      <c r="HN46" s="147"/>
      <c r="HO46" s="147"/>
      <c r="HP46" s="148"/>
      <c r="HQ46" s="149"/>
      <c r="HR46" s="147"/>
      <c r="HS46" s="147"/>
      <c r="HT46" s="147"/>
      <c r="HU46" s="147"/>
      <c r="HV46" s="147"/>
      <c r="HW46" s="148"/>
      <c r="HX46" s="149"/>
      <c r="HY46" s="147"/>
      <c r="HZ46" s="147"/>
      <c r="IA46" s="147"/>
      <c r="IB46" s="147"/>
      <c r="IC46" s="147"/>
      <c r="ID46" s="148"/>
      <c r="IE46" s="149"/>
      <c r="IF46" s="147"/>
      <c r="IG46" s="147"/>
      <c r="IH46" s="147"/>
      <c r="II46" s="147"/>
      <c r="IJ46" s="147"/>
      <c r="IK46" s="148"/>
      <c r="IL46" s="149"/>
      <c r="IM46" s="147"/>
      <c r="IN46" s="147"/>
      <c r="IO46" s="147"/>
      <c r="IP46" s="147"/>
      <c r="IQ46" s="147"/>
      <c r="IR46" s="148"/>
      <c r="IS46" s="149"/>
      <c r="IT46" s="147"/>
      <c r="IU46" s="147"/>
      <c r="IV46" s="147"/>
    </row>
    <row r="47" spans="1:256" s="39" customFormat="1" ht="12.75">
      <c r="A47" s="208" t="s">
        <v>483</v>
      </c>
      <c r="B47" s="147"/>
      <c r="C47" s="147"/>
      <c r="D47" s="147"/>
      <c r="E47" s="147"/>
      <c r="F47" s="147"/>
      <c r="G47" s="148"/>
      <c r="H47" s="149"/>
      <c r="I47" s="147"/>
      <c r="J47" s="147"/>
      <c r="K47" s="147"/>
      <c r="L47" s="147"/>
      <c r="M47" s="147"/>
      <c r="N47" s="148"/>
      <c r="O47" s="149"/>
      <c r="P47" s="147"/>
      <c r="Q47" s="147"/>
      <c r="R47" s="147"/>
      <c r="S47" s="147"/>
      <c r="T47" s="147"/>
      <c r="U47" s="148"/>
      <c r="V47" s="149"/>
      <c r="W47" s="147"/>
      <c r="X47" s="147"/>
      <c r="Y47" s="147"/>
      <c r="Z47" s="147"/>
      <c r="AA47" s="147"/>
      <c r="AB47" s="148"/>
      <c r="AC47" s="149"/>
      <c r="AD47" s="147"/>
      <c r="AE47" s="147"/>
      <c r="AF47" s="147"/>
      <c r="AG47" s="147"/>
      <c r="AH47" s="147"/>
      <c r="AI47" s="148"/>
      <c r="AJ47" s="149"/>
      <c r="AK47" s="147"/>
      <c r="AL47" s="147"/>
      <c r="AM47" s="147"/>
      <c r="AN47" s="147"/>
      <c r="AO47" s="147"/>
      <c r="AP47" s="148"/>
      <c r="AQ47" s="149"/>
      <c r="AR47" s="147"/>
      <c r="AS47" s="147"/>
      <c r="AT47" s="147"/>
      <c r="AU47" s="147"/>
      <c r="AV47" s="147"/>
      <c r="AW47" s="148"/>
      <c r="AX47" s="149"/>
      <c r="AY47" s="147"/>
      <c r="AZ47" s="147"/>
      <c r="BA47" s="147"/>
      <c r="BB47" s="147"/>
      <c r="BC47" s="147"/>
      <c r="BD47" s="148"/>
      <c r="BE47" s="149"/>
      <c r="BF47" s="147"/>
      <c r="BG47" s="147"/>
      <c r="BH47" s="147"/>
      <c r="BI47" s="147"/>
      <c r="BJ47" s="147"/>
      <c r="BK47" s="148"/>
      <c r="BL47" s="149"/>
      <c r="BM47" s="147"/>
      <c r="BN47" s="147"/>
      <c r="BO47" s="147"/>
      <c r="BP47" s="147"/>
      <c r="BQ47" s="147"/>
      <c r="BR47" s="148"/>
      <c r="BS47" s="149"/>
      <c r="BT47" s="147"/>
      <c r="BU47" s="147"/>
      <c r="BV47" s="147"/>
      <c r="BW47" s="147"/>
      <c r="BX47" s="147"/>
      <c r="BY47" s="148"/>
      <c r="BZ47" s="149"/>
      <c r="CA47" s="147"/>
      <c r="CB47" s="147"/>
      <c r="CC47" s="147"/>
      <c r="CD47" s="147"/>
      <c r="CE47" s="147"/>
      <c r="CF47" s="148"/>
      <c r="CG47" s="149"/>
      <c r="CH47" s="147"/>
      <c r="CI47" s="147"/>
      <c r="CJ47" s="147"/>
      <c r="CK47" s="147"/>
      <c r="CL47" s="147"/>
      <c r="CM47" s="148"/>
      <c r="CN47" s="149"/>
      <c r="CO47" s="147"/>
      <c r="CP47" s="147"/>
      <c r="CQ47" s="147"/>
      <c r="CR47" s="147"/>
      <c r="CS47" s="147"/>
      <c r="CT47" s="148"/>
      <c r="CU47" s="149"/>
      <c r="CV47" s="147"/>
      <c r="CW47" s="147"/>
      <c r="CX47" s="147"/>
      <c r="CY47" s="147"/>
      <c r="CZ47" s="147"/>
      <c r="DA47" s="148"/>
      <c r="DB47" s="149"/>
      <c r="DC47" s="147"/>
      <c r="DD47" s="147"/>
      <c r="DE47" s="147"/>
      <c r="DF47" s="147"/>
      <c r="DG47" s="147"/>
      <c r="DH47" s="148"/>
      <c r="DI47" s="149"/>
      <c r="DJ47" s="147"/>
      <c r="DK47" s="147"/>
      <c r="DL47" s="147"/>
      <c r="DM47" s="147"/>
      <c r="DN47" s="147"/>
      <c r="DO47" s="148"/>
      <c r="DP47" s="149"/>
      <c r="DQ47" s="147"/>
      <c r="DR47" s="147"/>
      <c r="DS47" s="147"/>
      <c r="DT47" s="147"/>
      <c r="DU47" s="147"/>
      <c r="DV47" s="148"/>
      <c r="DW47" s="149"/>
      <c r="DX47" s="147"/>
      <c r="DY47" s="147"/>
      <c r="DZ47" s="147"/>
      <c r="EA47" s="147"/>
      <c r="EB47" s="147"/>
      <c r="EC47" s="148"/>
      <c r="ED47" s="149"/>
      <c r="EE47" s="147"/>
      <c r="EF47" s="147"/>
      <c r="EG47" s="147"/>
      <c r="EH47" s="147"/>
      <c r="EI47" s="147"/>
      <c r="EJ47" s="148"/>
      <c r="EK47" s="149"/>
      <c r="EL47" s="147"/>
      <c r="EM47" s="147"/>
      <c r="EN47" s="147"/>
      <c r="EO47" s="147"/>
      <c r="EP47" s="147"/>
      <c r="EQ47" s="148"/>
      <c r="ER47" s="149"/>
      <c r="ES47" s="147"/>
      <c r="ET47" s="147"/>
      <c r="EU47" s="147"/>
      <c r="EV47" s="147"/>
      <c r="EW47" s="147"/>
      <c r="EX47" s="148"/>
      <c r="EY47" s="149"/>
      <c r="EZ47" s="147"/>
      <c r="FA47" s="147"/>
      <c r="FB47" s="147"/>
      <c r="FC47" s="147"/>
      <c r="FD47" s="147"/>
      <c r="FE47" s="148"/>
      <c r="FF47" s="149"/>
      <c r="FG47" s="147"/>
      <c r="FH47" s="147"/>
      <c r="FI47" s="147"/>
      <c r="FJ47" s="147"/>
      <c r="FK47" s="147"/>
      <c r="FL47" s="148"/>
      <c r="FM47" s="149"/>
      <c r="FN47" s="147"/>
      <c r="FO47" s="147"/>
      <c r="FP47" s="147"/>
      <c r="FQ47" s="147"/>
      <c r="FR47" s="147"/>
      <c r="FS47" s="148"/>
      <c r="FT47" s="149"/>
      <c r="FU47" s="147"/>
      <c r="FV47" s="147"/>
      <c r="FW47" s="147"/>
      <c r="FX47" s="147"/>
      <c r="FY47" s="147"/>
      <c r="FZ47" s="148"/>
      <c r="GA47" s="149"/>
      <c r="GB47" s="147"/>
      <c r="GC47" s="147"/>
      <c r="GD47" s="147"/>
      <c r="GE47" s="147"/>
      <c r="GF47" s="147"/>
      <c r="GG47" s="148"/>
      <c r="GH47" s="149"/>
      <c r="GI47" s="147"/>
      <c r="GJ47" s="147"/>
      <c r="GK47" s="147"/>
      <c r="GL47" s="147"/>
      <c r="GM47" s="147"/>
      <c r="GN47" s="148"/>
      <c r="GO47" s="149"/>
      <c r="GP47" s="147"/>
      <c r="GQ47" s="147"/>
      <c r="GR47" s="147"/>
      <c r="GS47" s="147"/>
      <c r="GT47" s="147"/>
      <c r="GU47" s="148"/>
      <c r="GV47" s="149"/>
      <c r="GW47" s="147"/>
      <c r="GX47" s="147"/>
      <c r="GY47" s="147"/>
      <c r="GZ47" s="147"/>
      <c r="HA47" s="147"/>
      <c r="HB47" s="148"/>
      <c r="HC47" s="149"/>
      <c r="HD47" s="147"/>
      <c r="HE47" s="147"/>
      <c r="HF47" s="147"/>
      <c r="HG47" s="147"/>
      <c r="HH47" s="147"/>
      <c r="HI47" s="148"/>
      <c r="HJ47" s="149"/>
      <c r="HK47" s="147"/>
      <c r="HL47" s="147"/>
      <c r="HM47" s="147"/>
      <c r="HN47" s="147"/>
      <c r="HO47" s="147"/>
      <c r="HP47" s="148"/>
      <c r="HQ47" s="149"/>
      <c r="HR47" s="147"/>
      <c r="HS47" s="147"/>
      <c r="HT47" s="147"/>
      <c r="HU47" s="147"/>
      <c r="HV47" s="147"/>
      <c r="HW47" s="148"/>
      <c r="HX47" s="149"/>
      <c r="HY47" s="147"/>
      <c r="HZ47" s="147"/>
      <c r="IA47" s="147"/>
      <c r="IB47" s="147"/>
      <c r="IC47" s="147"/>
      <c r="ID47" s="148"/>
      <c r="IE47" s="149"/>
      <c r="IF47" s="147"/>
      <c r="IG47" s="147"/>
      <c r="IH47" s="147"/>
      <c r="II47" s="147"/>
      <c r="IJ47" s="147"/>
      <c r="IK47" s="148"/>
      <c r="IL47" s="149"/>
      <c r="IM47" s="147"/>
      <c r="IN47" s="147"/>
      <c r="IO47" s="147"/>
      <c r="IP47" s="147"/>
      <c r="IQ47" s="147"/>
      <c r="IR47" s="148"/>
      <c r="IS47" s="149"/>
      <c r="IT47" s="147"/>
      <c r="IU47" s="147"/>
      <c r="IV47" s="147"/>
    </row>
    <row r="48" spans="1:256" s="39" customFormat="1" ht="12.75">
      <c r="A48" s="208" t="s">
        <v>454</v>
      </c>
      <c r="B48" s="147"/>
      <c r="C48" s="147"/>
      <c r="D48" s="147"/>
      <c r="E48" s="147"/>
      <c r="F48" s="147"/>
      <c r="G48" s="148"/>
      <c r="H48" s="149"/>
      <c r="I48" s="147"/>
      <c r="J48" s="147"/>
      <c r="K48" s="147"/>
      <c r="L48" s="147"/>
      <c r="M48" s="147"/>
      <c r="N48" s="148"/>
      <c r="O48" s="149"/>
      <c r="P48" s="147"/>
      <c r="Q48" s="147"/>
      <c r="R48" s="147"/>
      <c r="S48" s="147"/>
      <c r="T48" s="147"/>
      <c r="U48" s="148"/>
      <c r="V48" s="149"/>
      <c r="W48" s="147"/>
      <c r="X48" s="147"/>
      <c r="Y48" s="147"/>
      <c r="Z48" s="147"/>
      <c r="AA48" s="147"/>
      <c r="AB48" s="148"/>
      <c r="AC48" s="149"/>
      <c r="AD48" s="147"/>
      <c r="AE48" s="147"/>
      <c r="AF48" s="147"/>
      <c r="AG48" s="147"/>
      <c r="AH48" s="147"/>
      <c r="AI48" s="148"/>
      <c r="AJ48" s="149"/>
      <c r="AK48" s="147"/>
      <c r="AL48" s="147"/>
      <c r="AM48" s="147"/>
      <c r="AN48" s="147"/>
      <c r="AO48" s="147"/>
      <c r="AP48" s="148"/>
      <c r="AQ48" s="149"/>
      <c r="AR48" s="147"/>
      <c r="AS48" s="147"/>
      <c r="AT48" s="147"/>
      <c r="AU48" s="147"/>
      <c r="AV48" s="147"/>
      <c r="AW48" s="148"/>
      <c r="AX48" s="149"/>
      <c r="AY48" s="147"/>
      <c r="AZ48" s="147"/>
      <c r="BA48" s="147"/>
      <c r="BB48" s="147"/>
      <c r="BC48" s="147"/>
      <c r="BD48" s="148"/>
      <c r="BE48" s="149"/>
      <c r="BF48" s="147"/>
      <c r="BG48" s="147"/>
      <c r="BH48" s="147"/>
      <c r="BI48" s="147"/>
      <c r="BJ48" s="147"/>
      <c r="BK48" s="148"/>
      <c r="BL48" s="149"/>
      <c r="BM48" s="147"/>
      <c r="BN48" s="147"/>
      <c r="BO48" s="147"/>
      <c r="BP48" s="147"/>
      <c r="BQ48" s="147"/>
      <c r="BR48" s="148"/>
      <c r="BS48" s="149"/>
      <c r="BT48" s="147"/>
      <c r="BU48" s="147"/>
      <c r="BV48" s="147"/>
      <c r="BW48" s="147"/>
      <c r="BX48" s="147"/>
      <c r="BY48" s="148"/>
      <c r="BZ48" s="149"/>
      <c r="CA48" s="147"/>
      <c r="CB48" s="147"/>
      <c r="CC48" s="147"/>
      <c r="CD48" s="147"/>
      <c r="CE48" s="147"/>
      <c r="CF48" s="148"/>
      <c r="CG48" s="149"/>
      <c r="CH48" s="147"/>
      <c r="CI48" s="147"/>
      <c r="CJ48" s="147"/>
      <c r="CK48" s="147"/>
      <c r="CL48" s="147"/>
      <c r="CM48" s="148"/>
      <c r="CN48" s="149"/>
      <c r="CO48" s="147"/>
      <c r="CP48" s="147"/>
      <c r="CQ48" s="147"/>
      <c r="CR48" s="147"/>
      <c r="CS48" s="147"/>
      <c r="CT48" s="148"/>
      <c r="CU48" s="149"/>
      <c r="CV48" s="147"/>
      <c r="CW48" s="147"/>
      <c r="CX48" s="147"/>
      <c r="CY48" s="147"/>
      <c r="CZ48" s="147"/>
      <c r="DA48" s="148"/>
      <c r="DB48" s="149"/>
      <c r="DC48" s="147"/>
      <c r="DD48" s="147"/>
      <c r="DE48" s="147"/>
      <c r="DF48" s="147"/>
      <c r="DG48" s="147"/>
      <c r="DH48" s="148"/>
      <c r="DI48" s="149"/>
      <c r="DJ48" s="147"/>
      <c r="DK48" s="147"/>
      <c r="DL48" s="147"/>
      <c r="DM48" s="147"/>
      <c r="DN48" s="147"/>
      <c r="DO48" s="148"/>
      <c r="DP48" s="149"/>
      <c r="DQ48" s="147"/>
      <c r="DR48" s="147"/>
      <c r="DS48" s="147"/>
      <c r="DT48" s="147"/>
      <c r="DU48" s="147"/>
      <c r="DV48" s="148"/>
      <c r="DW48" s="149"/>
      <c r="DX48" s="147"/>
      <c r="DY48" s="147"/>
      <c r="DZ48" s="147"/>
      <c r="EA48" s="147"/>
      <c r="EB48" s="147"/>
      <c r="EC48" s="148"/>
      <c r="ED48" s="149"/>
      <c r="EE48" s="147"/>
      <c r="EF48" s="147"/>
      <c r="EG48" s="147"/>
      <c r="EH48" s="147"/>
      <c r="EI48" s="147"/>
      <c r="EJ48" s="148"/>
      <c r="EK48" s="149"/>
      <c r="EL48" s="147"/>
      <c r="EM48" s="147"/>
      <c r="EN48" s="147"/>
      <c r="EO48" s="147"/>
      <c r="EP48" s="147"/>
      <c r="EQ48" s="148"/>
      <c r="ER48" s="149"/>
      <c r="ES48" s="147"/>
      <c r="ET48" s="147"/>
      <c r="EU48" s="147"/>
      <c r="EV48" s="147"/>
      <c r="EW48" s="147"/>
      <c r="EX48" s="148"/>
      <c r="EY48" s="149"/>
      <c r="EZ48" s="147"/>
      <c r="FA48" s="147"/>
      <c r="FB48" s="147"/>
      <c r="FC48" s="147"/>
      <c r="FD48" s="147"/>
      <c r="FE48" s="148"/>
      <c r="FF48" s="149"/>
      <c r="FG48" s="147"/>
      <c r="FH48" s="147"/>
      <c r="FI48" s="147"/>
      <c r="FJ48" s="147"/>
      <c r="FK48" s="147"/>
      <c r="FL48" s="148"/>
      <c r="FM48" s="149"/>
      <c r="FN48" s="147"/>
      <c r="FO48" s="147"/>
      <c r="FP48" s="147"/>
      <c r="FQ48" s="147"/>
      <c r="FR48" s="147"/>
      <c r="FS48" s="148"/>
      <c r="FT48" s="149"/>
      <c r="FU48" s="147"/>
      <c r="FV48" s="147"/>
      <c r="FW48" s="147"/>
      <c r="FX48" s="147"/>
      <c r="FY48" s="147"/>
      <c r="FZ48" s="148"/>
      <c r="GA48" s="149"/>
      <c r="GB48" s="147"/>
      <c r="GC48" s="147"/>
      <c r="GD48" s="147"/>
      <c r="GE48" s="147"/>
      <c r="GF48" s="147"/>
      <c r="GG48" s="148"/>
      <c r="GH48" s="149"/>
      <c r="GI48" s="147"/>
      <c r="GJ48" s="147"/>
      <c r="GK48" s="147"/>
      <c r="GL48" s="147"/>
      <c r="GM48" s="147"/>
      <c r="GN48" s="148"/>
      <c r="GO48" s="149"/>
      <c r="GP48" s="147"/>
      <c r="GQ48" s="147"/>
      <c r="GR48" s="147"/>
      <c r="GS48" s="147"/>
      <c r="GT48" s="147"/>
      <c r="GU48" s="148"/>
      <c r="GV48" s="149"/>
      <c r="GW48" s="147"/>
      <c r="GX48" s="147"/>
      <c r="GY48" s="147"/>
      <c r="GZ48" s="147"/>
      <c r="HA48" s="147"/>
      <c r="HB48" s="148"/>
      <c r="HC48" s="149"/>
      <c r="HD48" s="147"/>
      <c r="HE48" s="147"/>
      <c r="HF48" s="147"/>
      <c r="HG48" s="147"/>
      <c r="HH48" s="147"/>
      <c r="HI48" s="148"/>
      <c r="HJ48" s="149"/>
      <c r="HK48" s="147"/>
      <c r="HL48" s="147"/>
      <c r="HM48" s="147"/>
      <c r="HN48" s="147"/>
      <c r="HO48" s="147"/>
      <c r="HP48" s="148"/>
      <c r="HQ48" s="149"/>
      <c r="HR48" s="147"/>
      <c r="HS48" s="147"/>
      <c r="HT48" s="147"/>
      <c r="HU48" s="147"/>
      <c r="HV48" s="147"/>
      <c r="HW48" s="148"/>
      <c r="HX48" s="149"/>
      <c r="HY48" s="147"/>
      <c r="HZ48" s="147"/>
      <c r="IA48" s="147"/>
      <c r="IB48" s="147"/>
      <c r="IC48" s="147"/>
      <c r="ID48" s="148"/>
      <c r="IE48" s="149"/>
      <c r="IF48" s="147"/>
      <c r="IG48" s="147"/>
      <c r="IH48" s="147"/>
      <c r="II48" s="147"/>
      <c r="IJ48" s="147"/>
      <c r="IK48" s="148"/>
      <c r="IL48" s="149"/>
      <c r="IM48" s="147"/>
      <c r="IN48" s="147"/>
      <c r="IO48" s="147"/>
      <c r="IP48" s="147"/>
      <c r="IQ48" s="147"/>
      <c r="IR48" s="148"/>
      <c r="IS48" s="149"/>
      <c r="IT48" s="147"/>
      <c r="IU48" s="147"/>
      <c r="IV48" s="147"/>
    </row>
    <row r="49" spans="1:256" s="39" customFormat="1" ht="12.75">
      <c r="A49" s="894" t="s">
        <v>455</v>
      </c>
      <c r="B49" s="895"/>
      <c r="C49" s="895"/>
      <c r="D49" s="895"/>
      <c r="E49" s="895"/>
      <c r="F49" s="895"/>
      <c r="G49" s="896"/>
      <c r="H49" s="149"/>
      <c r="I49" s="147"/>
      <c r="J49" s="147"/>
      <c r="K49" s="147"/>
      <c r="L49" s="147"/>
      <c r="M49" s="147"/>
      <c r="N49" s="148"/>
      <c r="O49" s="149"/>
      <c r="P49" s="147"/>
      <c r="Q49" s="147"/>
      <c r="R49" s="147"/>
      <c r="S49" s="147"/>
      <c r="T49" s="147"/>
      <c r="U49" s="148"/>
      <c r="V49" s="149"/>
      <c r="W49" s="147"/>
      <c r="X49" s="147"/>
      <c r="Y49" s="147"/>
      <c r="Z49" s="147"/>
      <c r="AA49" s="147"/>
      <c r="AB49" s="148"/>
      <c r="AC49" s="149"/>
      <c r="AD49" s="147"/>
      <c r="AE49" s="147"/>
      <c r="AF49" s="147"/>
      <c r="AG49" s="147"/>
      <c r="AH49" s="147"/>
      <c r="AI49" s="148"/>
      <c r="AJ49" s="149"/>
      <c r="AK49" s="147"/>
      <c r="AL49" s="147"/>
      <c r="AM49" s="147"/>
      <c r="AN49" s="147"/>
      <c r="AO49" s="147"/>
      <c r="AP49" s="148"/>
      <c r="AQ49" s="149"/>
      <c r="AR49" s="147"/>
      <c r="AS49" s="147"/>
      <c r="AT49" s="147"/>
      <c r="AU49" s="147"/>
      <c r="AV49" s="147"/>
      <c r="AW49" s="148"/>
      <c r="AX49" s="149"/>
      <c r="AY49" s="147"/>
      <c r="AZ49" s="147"/>
      <c r="BA49" s="147"/>
      <c r="BB49" s="147"/>
      <c r="BC49" s="147"/>
      <c r="BD49" s="148"/>
      <c r="BE49" s="149"/>
      <c r="BF49" s="147"/>
      <c r="BG49" s="147"/>
      <c r="BH49" s="147"/>
      <c r="BI49" s="147"/>
      <c r="BJ49" s="147"/>
      <c r="BK49" s="148"/>
      <c r="BL49" s="149"/>
      <c r="BM49" s="147"/>
      <c r="BN49" s="147"/>
      <c r="BO49" s="147"/>
      <c r="BP49" s="147"/>
      <c r="BQ49" s="147"/>
      <c r="BR49" s="148"/>
      <c r="BS49" s="149"/>
      <c r="BT49" s="147"/>
      <c r="BU49" s="147"/>
      <c r="BV49" s="147"/>
      <c r="BW49" s="147"/>
      <c r="BX49" s="147"/>
      <c r="BY49" s="148"/>
      <c r="BZ49" s="149"/>
      <c r="CA49" s="147"/>
      <c r="CB49" s="147"/>
      <c r="CC49" s="147"/>
      <c r="CD49" s="147"/>
      <c r="CE49" s="147"/>
      <c r="CF49" s="148"/>
      <c r="CG49" s="149"/>
      <c r="CH49" s="147"/>
      <c r="CI49" s="147"/>
      <c r="CJ49" s="147"/>
      <c r="CK49" s="147"/>
      <c r="CL49" s="147"/>
      <c r="CM49" s="148"/>
      <c r="CN49" s="149"/>
      <c r="CO49" s="147"/>
      <c r="CP49" s="147"/>
      <c r="CQ49" s="147"/>
      <c r="CR49" s="147"/>
      <c r="CS49" s="147"/>
      <c r="CT49" s="148"/>
      <c r="CU49" s="149"/>
      <c r="CV49" s="147"/>
      <c r="CW49" s="147"/>
      <c r="CX49" s="147"/>
      <c r="CY49" s="147"/>
      <c r="CZ49" s="147"/>
      <c r="DA49" s="148"/>
      <c r="DB49" s="149"/>
      <c r="DC49" s="147"/>
      <c r="DD49" s="147"/>
      <c r="DE49" s="147"/>
      <c r="DF49" s="147"/>
      <c r="DG49" s="147"/>
      <c r="DH49" s="148"/>
      <c r="DI49" s="149"/>
      <c r="DJ49" s="147"/>
      <c r="DK49" s="147"/>
      <c r="DL49" s="147"/>
      <c r="DM49" s="147"/>
      <c r="DN49" s="147"/>
      <c r="DO49" s="148"/>
      <c r="DP49" s="149"/>
      <c r="DQ49" s="147"/>
      <c r="DR49" s="147"/>
      <c r="DS49" s="147"/>
      <c r="DT49" s="147"/>
      <c r="DU49" s="147"/>
      <c r="DV49" s="148"/>
      <c r="DW49" s="149"/>
      <c r="DX49" s="147"/>
      <c r="DY49" s="147"/>
      <c r="DZ49" s="147"/>
      <c r="EA49" s="147"/>
      <c r="EB49" s="147"/>
      <c r="EC49" s="148"/>
      <c r="ED49" s="149"/>
      <c r="EE49" s="147"/>
      <c r="EF49" s="147"/>
      <c r="EG49" s="147"/>
      <c r="EH49" s="147"/>
      <c r="EI49" s="147"/>
      <c r="EJ49" s="148"/>
      <c r="EK49" s="149"/>
      <c r="EL49" s="147"/>
      <c r="EM49" s="147"/>
      <c r="EN49" s="147"/>
      <c r="EO49" s="147"/>
      <c r="EP49" s="147"/>
      <c r="EQ49" s="148"/>
      <c r="ER49" s="149"/>
      <c r="ES49" s="147"/>
      <c r="ET49" s="147"/>
      <c r="EU49" s="147"/>
      <c r="EV49" s="147"/>
      <c r="EW49" s="147"/>
      <c r="EX49" s="148"/>
      <c r="EY49" s="149"/>
      <c r="EZ49" s="147"/>
      <c r="FA49" s="147"/>
      <c r="FB49" s="147"/>
      <c r="FC49" s="147"/>
      <c r="FD49" s="147"/>
      <c r="FE49" s="148"/>
      <c r="FF49" s="149"/>
      <c r="FG49" s="147"/>
      <c r="FH49" s="147"/>
      <c r="FI49" s="147"/>
      <c r="FJ49" s="147"/>
      <c r="FK49" s="147"/>
      <c r="FL49" s="148"/>
      <c r="FM49" s="149"/>
      <c r="FN49" s="147"/>
      <c r="FO49" s="147"/>
      <c r="FP49" s="147"/>
      <c r="FQ49" s="147"/>
      <c r="FR49" s="147"/>
      <c r="FS49" s="148"/>
      <c r="FT49" s="149"/>
      <c r="FU49" s="147"/>
      <c r="FV49" s="147"/>
      <c r="FW49" s="147"/>
      <c r="FX49" s="147"/>
      <c r="FY49" s="147"/>
      <c r="FZ49" s="148"/>
      <c r="GA49" s="149"/>
      <c r="GB49" s="147"/>
      <c r="GC49" s="147"/>
      <c r="GD49" s="147"/>
      <c r="GE49" s="147"/>
      <c r="GF49" s="147"/>
      <c r="GG49" s="148"/>
      <c r="GH49" s="149"/>
      <c r="GI49" s="147"/>
      <c r="GJ49" s="147"/>
      <c r="GK49" s="147"/>
      <c r="GL49" s="147"/>
      <c r="GM49" s="147"/>
      <c r="GN49" s="148"/>
      <c r="GO49" s="149"/>
      <c r="GP49" s="147"/>
      <c r="GQ49" s="147"/>
      <c r="GR49" s="147"/>
      <c r="GS49" s="147"/>
      <c r="GT49" s="147"/>
      <c r="GU49" s="148"/>
      <c r="GV49" s="149"/>
      <c r="GW49" s="147"/>
      <c r="GX49" s="147"/>
      <c r="GY49" s="147"/>
      <c r="GZ49" s="147"/>
      <c r="HA49" s="147"/>
      <c r="HB49" s="148"/>
      <c r="HC49" s="149"/>
      <c r="HD49" s="147"/>
      <c r="HE49" s="147"/>
      <c r="HF49" s="147"/>
      <c r="HG49" s="147"/>
      <c r="HH49" s="147"/>
      <c r="HI49" s="148"/>
      <c r="HJ49" s="149"/>
      <c r="HK49" s="147"/>
      <c r="HL49" s="147"/>
      <c r="HM49" s="147"/>
      <c r="HN49" s="147"/>
      <c r="HO49" s="147"/>
      <c r="HP49" s="148"/>
      <c r="HQ49" s="149"/>
      <c r="HR49" s="147"/>
      <c r="HS49" s="147"/>
      <c r="HT49" s="147"/>
      <c r="HU49" s="147"/>
      <c r="HV49" s="147"/>
      <c r="HW49" s="148"/>
      <c r="HX49" s="149"/>
      <c r="HY49" s="147"/>
      <c r="HZ49" s="147"/>
      <c r="IA49" s="147"/>
      <c r="IB49" s="147"/>
      <c r="IC49" s="147"/>
      <c r="ID49" s="148"/>
      <c r="IE49" s="149"/>
      <c r="IF49" s="147"/>
      <c r="IG49" s="147"/>
      <c r="IH49" s="147"/>
      <c r="II49" s="147"/>
      <c r="IJ49" s="147"/>
      <c r="IK49" s="148"/>
      <c r="IL49" s="149"/>
      <c r="IM49" s="147"/>
      <c r="IN49" s="147"/>
      <c r="IO49" s="147"/>
      <c r="IP49" s="147"/>
      <c r="IQ49" s="147"/>
      <c r="IR49" s="148"/>
      <c r="IS49" s="149"/>
      <c r="IT49" s="147"/>
      <c r="IU49" s="147"/>
      <c r="IV49" s="147"/>
    </row>
    <row r="50" spans="1:256" s="39" customFormat="1" ht="12.75">
      <c r="A50" s="894"/>
      <c r="B50" s="895"/>
      <c r="C50" s="895"/>
      <c r="D50" s="895"/>
      <c r="E50" s="895"/>
      <c r="F50" s="895"/>
      <c r="G50" s="896"/>
      <c r="H50" s="149"/>
      <c r="I50" s="147"/>
      <c r="J50" s="147"/>
      <c r="K50" s="147"/>
      <c r="L50" s="147"/>
      <c r="M50" s="147"/>
      <c r="N50" s="148"/>
      <c r="O50" s="149"/>
      <c r="P50" s="147"/>
      <c r="Q50" s="147"/>
      <c r="R50" s="147"/>
      <c r="S50" s="147"/>
      <c r="T50" s="147"/>
      <c r="U50" s="148"/>
      <c r="V50" s="149"/>
      <c r="W50" s="147"/>
      <c r="X50" s="147"/>
      <c r="Y50" s="147"/>
      <c r="Z50" s="147"/>
      <c r="AA50" s="147"/>
      <c r="AB50" s="148"/>
      <c r="AC50" s="149"/>
      <c r="AD50" s="147"/>
      <c r="AE50" s="147"/>
      <c r="AF50" s="147"/>
      <c r="AG50" s="147"/>
      <c r="AH50" s="147"/>
      <c r="AI50" s="148"/>
      <c r="AJ50" s="149"/>
      <c r="AK50" s="147"/>
      <c r="AL50" s="147"/>
      <c r="AM50" s="147"/>
      <c r="AN50" s="147"/>
      <c r="AO50" s="147"/>
      <c r="AP50" s="148"/>
      <c r="AQ50" s="149"/>
      <c r="AR50" s="147"/>
      <c r="AS50" s="147"/>
      <c r="AT50" s="147"/>
      <c r="AU50" s="147"/>
      <c r="AV50" s="147"/>
      <c r="AW50" s="148"/>
      <c r="AX50" s="149"/>
      <c r="AY50" s="147"/>
      <c r="AZ50" s="147"/>
      <c r="BA50" s="147"/>
      <c r="BB50" s="147"/>
      <c r="BC50" s="147"/>
      <c r="BD50" s="148"/>
      <c r="BE50" s="149"/>
      <c r="BF50" s="147"/>
      <c r="BG50" s="147"/>
      <c r="BH50" s="147"/>
      <c r="BI50" s="147"/>
      <c r="BJ50" s="147"/>
      <c r="BK50" s="148"/>
      <c r="BL50" s="149"/>
      <c r="BM50" s="147"/>
      <c r="BN50" s="147"/>
      <c r="BO50" s="147"/>
      <c r="BP50" s="147"/>
      <c r="BQ50" s="147"/>
      <c r="BR50" s="148"/>
      <c r="BS50" s="149"/>
      <c r="BT50" s="147"/>
      <c r="BU50" s="147"/>
      <c r="BV50" s="147"/>
      <c r="BW50" s="147"/>
      <c r="BX50" s="147"/>
      <c r="BY50" s="148"/>
      <c r="BZ50" s="149"/>
      <c r="CA50" s="147"/>
      <c r="CB50" s="147"/>
      <c r="CC50" s="147"/>
      <c r="CD50" s="147"/>
      <c r="CE50" s="147"/>
      <c r="CF50" s="148"/>
      <c r="CG50" s="149"/>
      <c r="CH50" s="147"/>
      <c r="CI50" s="147"/>
      <c r="CJ50" s="147"/>
      <c r="CK50" s="147"/>
      <c r="CL50" s="147"/>
      <c r="CM50" s="148"/>
      <c r="CN50" s="149"/>
      <c r="CO50" s="147"/>
      <c r="CP50" s="147"/>
      <c r="CQ50" s="147"/>
      <c r="CR50" s="147"/>
      <c r="CS50" s="147"/>
      <c r="CT50" s="148"/>
      <c r="CU50" s="149"/>
      <c r="CV50" s="147"/>
      <c r="CW50" s="147"/>
      <c r="CX50" s="147"/>
      <c r="CY50" s="147"/>
      <c r="CZ50" s="147"/>
      <c r="DA50" s="148"/>
      <c r="DB50" s="149"/>
      <c r="DC50" s="147"/>
      <c r="DD50" s="147"/>
      <c r="DE50" s="147"/>
      <c r="DF50" s="147"/>
      <c r="DG50" s="147"/>
      <c r="DH50" s="148"/>
      <c r="DI50" s="149"/>
      <c r="DJ50" s="147"/>
      <c r="DK50" s="147"/>
      <c r="DL50" s="147"/>
      <c r="DM50" s="147"/>
      <c r="DN50" s="147"/>
      <c r="DO50" s="148"/>
      <c r="DP50" s="149"/>
      <c r="DQ50" s="147"/>
      <c r="DR50" s="147"/>
      <c r="DS50" s="147"/>
      <c r="DT50" s="147"/>
      <c r="DU50" s="147"/>
      <c r="DV50" s="148"/>
      <c r="DW50" s="149"/>
      <c r="DX50" s="147"/>
      <c r="DY50" s="147"/>
      <c r="DZ50" s="147"/>
      <c r="EA50" s="147"/>
      <c r="EB50" s="147"/>
      <c r="EC50" s="148"/>
      <c r="ED50" s="149"/>
      <c r="EE50" s="147"/>
      <c r="EF50" s="147"/>
      <c r="EG50" s="147"/>
      <c r="EH50" s="147"/>
      <c r="EI50" s="147"/>
      <c r="EJ50" s="148"/>
      <c r="EK50" s="149"/>
      <c r="EL50" s="147"/>
      <c r="EM50" s="147"/>
      <c r="EN50" s="147"/>
      <c r="EO50" s="147"/>
      <c r="EP50" s="147"/>
      <c r="EQ50" s="148"/>
      <c r="ER50" s="149"/>
      <c r="ES50" s="147"/>
      <c r="ET50" s="147"/>
      <c r="EU50" s="147"/>
      <c r="EV50" s="147"/>
      <c r="EW50" s="147"/>
      <c r="EX50" s="148"/>
      <c r="EY50" s="149"/>
      <c r="EZ50" s="147"/>
      <c r="FA50" s="147"/>
      <c r="FB50" s="147"/>
      <c r="FC50" s="147"/>
      <c r="FD50" s="147"/>
      <c r="FE50" s="148"/>
      <c r="FF50" s="149"/>
      <c r="FG50" s="147"/>
      <c r="FH50" s="147"/>
      <c r="FI50" s="147"/>
      <c r="FJ50" s="147"/>
      <c r="FK50" s="147"/>
      <c r="FL50" s="148"/>
      <c r="FM50" s="149"/>
      <c r="FN50" s="147"/>
      <c r="FO50" s="147"/>
      <c r="FP50" s="147"/>
      <c r="FQ50" s="147"/>
      <c r="FR50" s="147"/>
      <c r="FS50" s="148"/>
      <c r="FT50" s="149"/>
      <c r="FU50" s="147"/>
      <c r="FV50" s="147"/>
      <c r="FW50" s="147"/>
      <c r="FX50" s="147"/>
      <c r="FY50" s="147"/>
      <c r="FZ50" s="148"/>
      <c r="GA50" s="149"/>
      <c r="GB50" s="147"/>
      <c r="GC50" s="147"/>
      <c r="GD50" s="147"/>
      <c r="GE50" s="147"/>
      <c r="GF50" s="147"/>
      <c r="GG50" s="148"/>
      <c r="GH50" s="149"/>
      <c r="GI50" s="147"/>
      <c r="GJ50" s="147"/>
      <c r="GK50" s="147"/>
      <c r="GL50" s="147"/>
      <c r="GM50" s="147"/>
      <c r="GN50" s="148"/>
      <c r="GO50" s="149"/>
      <c r="GP50" s="147"/>
      <c r="GQ50" s="147"/>
      <c r="GR50" s="147"/>
      <c r="GS50" s="147"/>
      <c r="GT50" s="147"/>
      <c r="GU50" s="148"/>
      <c r="GV50" s="149"/>
      <c r="GW50" s="147"/>
      <c r="GX50" s="147"/>
      <c r="GY50" s="147"/>
      <c r="GZ50" s="147"/>
      <c r="HA50" s="147"/>
      <c r="HB50" s="148"/>
      <c r="HC50" s="149"/>
      <c r="HD50" s="147"/>
      <c r="HE50" s="147"/>
      <c r="HF50" s="147"/>
      <c r="HG50" s="147"/>
      <c r="HH50" s="147"/>
      <c r="HI50" s="148"/>
      <c r="HJ50" s="149"/>
      <c r="HK50" s="147"/>
      <c r="HL50" s="147"/>
      <c r="HM50" s="147"/>
      <c r="HN50" s="147"/>
      <c r="HO50" s="147"/>
      <c r="HP50" s="148"/>
      <c r="HQ50" s="149"/>
      <c r="HR50" s="147"/>
      <c r="HS50" s="147"/>
      <c r="HT50" s="147"/>
      <c r="HU50" s="147"/>
      <c r="HV50" s="147"/>
      <c r="HW50" s="148"/>
      <c r="HX50" s="149"/>
      <c r="HY50" s="147"/>
      <c r="HZ50" s="147"/>
      <c r="IA50" s="147"/>
      <c r="IB50" s="147"/>
      <c r="IC50" s="147"/>
      <c r="ID50" s="148"/>
      <c r="IE50" s="149"/>
      <c r="IF50" s="147"/>
      <c r="IG50" s="147"/>
      <c r="IH50" s="147"/>
      <c r="II50" s="147"/>
      <c r="IJ50" s="147"/>
      <c r="IK50" s="148"/>
      <c r="IL50" s="149"/>
      <c r="IM50" s="147"/>
      <c r="IN50" s="147"/>
      <c r="IO50" s="147"/>
      <c r="IP50" s="147"/>
      <c r="IQ50" s="147"/>
      <c r="IR50" s="148"/>
      <c r="IS50" s="149"/>
      <c r="IT50" s="147"/>
      <c r="IU50" s="147"/>
      <c r="IV50" s="147"/>
    </row>
    <row r="51" spans="1:256" s="39" customFormat="1" ht="12.75">
      <c r="A51" s="149"/>
      <c r="B51" s="147"/>
      <c r="C51" s="147"/>
      <c r="D51" s="147"/>
      <c r="E51" s="147"/>
      <c r="F51" s="147"/>
      <c r="G51" s="148"/>
      <c r="H51" s="149"/>
      <c r="I51" s="147"/>
      <c r="J51" s="147"/>
      <c r="K51" s="147"/>
      <c r="L51" s="147"/>
      <c r="M51" s="147"/>
      <c r="N51" s="148"/>
      <c r="O51" s="149"/>
      <c r="P51" s="147"/>
      <c r="Q51" s="147"/>
      <c r="R51" s="147"/>
      <c r="S51" s="147"/>
      <c r="T51" s="147"/>
      <c r="U51" s="148"/>
      <c r="V51" s="149"/>
      <c r="W51" s="147"/>
      <c r="X51" s="147"/>
      <c r="Y51" s="147"/>
      <c r="Z51" s="147"/>
      <c r="AA51" s="147"/>
      <c r="AB51" s="148"/>
      <c r="AC51" s="149"/>
      <c r="AD51" s="147"/>
      <c r="AE51" s="147"/>
      <c r="AF51" s="147"/>
      <c r="AG51" s="147"/>
      <c r="AH51" s="147"/>
      <c r="AI51" s="148"/>
      <c r="AJ51" s="149"/>
      <c r="AK51" s="147"/>
      <c r="AL51" s="147"/>
      <c r="AM51" s="147"/>
      <c r="AN51" s="147"/>
      <c r="AO51" s="147"/>
      <c r="AP51" s="148"/>
      <c r="AQ51" s="149"/>
      <c r="AR51" s="147"/>
      <c r="AS51" s="147"/>
      <c r="AT51" s="147"/>
      <c r="AU51" s="147"/>
      <c r="AV51" s="147"/>
      <c r="AW51" s="148"/>
      <c r="AX51" s="149"/>
      <c r="AY51" s="147"/>
      <c r="AZ51" s="147"/>
      <c r="BA51" s="147"/>
      <c r="BB51" s="147"/>
      <c r="BC51" s="147"/>
      <c r="BD51" s="148"/>
      <c r="BE51" s="149"/>
      <c r="BF51" s="147"/>
      <c r="BG51" s="147"/>
      <c r="BH51" s="147"/>
      <c r="BI51" s="147"/>
      <c r="BJ51" s="147"/>
      <c r="BK51" s="148"/>
      <c r="BL51" s="149"/>
      <c r="BM51" s="147"/>
      <c r="BN51" s="147"/>
      <c r="BO51" s="147"/>
      <c r="BP51" s="147"/>
      <c r="BQ51" s="147"/>
      <c r="BR51" s="148"/>
      <c r="BS51" s="149"/>
      <c r="BT51" s="147"/>
      <c r="BU51" s="147"/>
      <c r="BV51" s="147"/>
      <c r="BW51" s="147"/>
      <c r="BX51" s="147"/>
      <c r="BY51" s="148"/>
      <c r="BZ51" s="149"/>
      <c r="CA51" s="147"/>
      <c r="CB51" s="147"/>
      <c r="CC51" s="147"/>
      <c r="CD51" s="147"/>
      <c r="CE51" s="147"/>
      <c r="CF51" s="148"/>
      <c r="CG51" s="149"/>
      <c r="CH51" s="147"/>
      <c r="CI51" s="147"/>
      <c r="CJ51" s="147"/>
      <c r="CK51" s="147"/>
      <c r="CL51" s="147"/>
      <c r="CM51" s="148"/>
      <c r="CN51" s="149"/>
      <c r="CO51" s="147"/>
      <c r="CP51" s="147"/>
      <c r="CQ51" s="147"/>
      <c r="CR51" s="147"/>
      <c r="CS51" s="147"/>
      <c r="CT51" s="148"/>
      <c r="CU51" s="149"/>
      <c r="CV51" s="147"/>
      <c r="CW51" s="147"/>
      <c r="CX51" s="147"/>
      <c r="CY51" s="147"/>
      <c r="CZ51" s="147"/>
      <c r="DA51" s="148"/>
      <c r="DB51" s="149"/>
      <c r="DC51" s="147"/>
      <c r="DD51" s="147"/>
      <c r="DE51" s="147"/>
      <c r="DF51" s="147"/>
      <c r="DG51" s="147"/>
      <c r="DH51" s="148"/>
      <c r="DI51" s="149"/>
      <c r="DJ51" s="147"/>
      <c r="DK51" s="147"/>
      <c r="DL51" s="147"/>
      <c r="DM51" s="147"/>
      <c r="DN51" s="147"/>
      <c r="DO51" s="148"/>
      <c r="DP51" s="149"/>
      <c r="DQ51" s="147"/>
      <c r="DR51" s="147"/>
      <c r="DS51" s="147"/>
      <c r="DT51" s="147"/>
      <c r="DU51" s="147"/>
      <c r="DV51" s="148"/>
      <c r="DW51" s="149"/>
      <c r="DX51" s="147"/>
      <c r="DY51" s="147"/>
      <c r="DZ51" s="147"/>
      <c r="EA51" s="147"/>
      <c r="EB51" s="147"/>
      <c r="EC51" s="148"/>
      <c r="ED51" s="149"/>
      <c r="EE51" s="147"/>
      <c r="EF51" s="147"/>
      <c r="EG51" s="147"/>
      <c r="EH51" s="147"/>
      <c r="EI51" s="147"/>
      <c r="EJ51" s="148"/>
      <c r="EK51" s="149"/>
      <c r="EL51" s="147"/>
      <c r="EM51" s="147"/>
      <c r="EN51" s="147"/>
      <c r="EO51" s="147"/>
      <c r="EP51" s="147"/>
      <c r="EQ51" s="148"/>
      <c r="ER51" s="149"/>
      <c r="ES51" s="147"/>
      <c r="ET51" s="147"/>
      <c r="EU51" s="147"/>
      <c r="EV51" s="147"/>
      <c r="EW51" s="147"/>
      <c r="EX51" s="148"/>
      <c r="EY51" s="149"/>
      <c r="EZ51" s="147"/>
      <c r="FA51" s="147"/>
      <c r="FB51" s="147"/>
      <c r="FC51" s="147"/>
      <c r="FD51" s="147"/>
      <c r="FE51" s="148"/>
      <c r="FF51" s="149"/>
      <c r="FG51" s="147"/>
      <c r="FH51" s="147"/>
      <c r="FI51" s="147"/>
      <c r="FJ51" s="147"/>
      <c r="FK51" s="147"/>
      <c r="FL51" s="148"/>
      <c r="FM51" s="149"/>
      <c r="FN51" s="147"/>
      <c r="FO51" s="147"/>
      <c r="FP51" s="147"/>
      <c r="FQ51" s="147"/>
      <c r="FR51" s="147"/>
      <c r="FS51" s="148"/>
      <c r="FT51" s="149"/>
      <c r="FU51" s="147"/>
      <c r="FV51" s="147"/>
      <c r="FW51" s="147"/>
      <c r="FX51" s="147"/>
      <c r="FY51" s="147"/>
      <c r="FZ51" s="148"/>
      <c r="GA51" s="149"/>
      <c r="GB51" s="147"/>
      <c r="GC51" s="147"/>
      <c r="GD51" s="147"/>
      <c r="GE51" s="147"/>
      <c r="GF51" s="147"/>
      <c r="GG51" s="148"/>
      <c r="GH51" s="149"/>
      <c r="GI51" s="147"/>
      <c r="GJ51" s="147"/>
      <c r="GK51" s="147"/>
      <c r="GL51" s="147"/>
      <c r="GM51" s="147"/>
      <c r="GN51" s="148"/>
      <c r="GO51" s="149"/>
      <c r="GP51" s="147"/>
      <c r="GQ51" s="147"/>
      <c r="GR51" s="147"/>
      <c r="GS51" s="147"/>
      <c r="GT51" s="147"/>
      <c r="GU51" s="148"/>
      <c r="GV51" s="149"/>
      <c r="GW51" s="147"/>
      <c r="GX51" s="147"/>
      <c r="GY51" s="147"/>
      <c r="GZ51" s="147"/>
      <c r="HA51" s="147"/>
      <c r="HB51" s="148"/>
      <c r="HC51" s="149"/>
      <c r="HD51" s="147"/>
      <c r="HE51" s="147"/>
      <c r="HF51" s="147"/>
      <c r="HG51" s="147"/>
      <c r="HH51" s="147"/>
      <c r="HI51" s="148"/>
      <c r="HJ51" s="149"/>
      <c r="HK51" s="147"/>
      <c r="HL51" s="147"/>
      <c r="HM51" s="147"/>
      <c r="HN51" s="147"/>
      <c r="HO51" s="147"/>
      <c r="HP51" s="148"/>
      <c r="HQ51" s="149"/>
      <c r="HR51" s="147"/>
      <c r="HS51" s="147"/>
      <c r="HT51" s="147"/>
      <c r="HU51" s="147"/>
      <c r="HV51" s="147"/>
      <c r="HW51" s="148"/>
      <c r="HX51" s="149"/>
      <c r="HY51" s="147"/>
      <c r="HZ51" s="147"/>
      <c r="IA51" s="147"/>
      <c r="IB51" s="147"/>
      <c r="IC51" s="147"/>
      <c r="ID51" s="148"/>
      <c r="IE51" s="149"/>
      <c r="IF51" s="147"/>
      <c r="IG51" s="147"/>
      <c r="IH51" s="147"/>
      <c r="II51" s="147"/>
      <c r="IJ51" s="147"/>
      <c r="IK51" s="148"/>
      <c r="IL51" s="149"/>
      <c r="IM51" s="147"/>
      <c r="IN51" s="147"/>
      <c r="IO51" s="147"/>
      <c r="IP51" s="147"/>
      <c r="IQ51" s="147"/>
      <c r="IR51" s="148"/>
      <c r="IS51" s="149"/>
      <c r="IT51" s="147"/>
      <c r="IU51" s="147"/>
      <c r="IV51" s="147"/>
    </row>
    <row r="52" spans="1:256" s="39" customFormat="1" ht="15.75">
      <c r="A52" s="179" t="s">
        <v>29</v>
      </c>
      <c r="B52" s="147"/>
      <c r="C52" s="147"/>
      <c r="D52" s="147"/>
      <c r="E52" s="147"/>
      <c r="F52" s="147"/>
      <c r="G52" s="148"/>
      <c r="H52" s="149"/>
      <c r="I52" s="147"/>
      <c r="J52" s="147"/>
      <c r="K52" s="147"/>
      <c r="L52" s="147"/>
      <c r="M52" s="147"/>
      <c r="N52" s="148"/>
      <c r="O52" s="149"/>
      <c r="P52" s="147"/>
      <c r="Q52" s="147"/>
      <c r="R52" s="147"/>
      <c r="S52" s="147"/>
      <c r="T52" s="147"/>
      <c r="U52" s="148"/>
      <c r="V52" s="149"/>
      <c r="W52" s="147"/>
      <c r="X52" s="147"/>
      <c r="Y52" s="147"/>
      <c r="Z52" s="147"/>
      <c r="AA52" s="147"/>
      <c r="AB52" s="148"/>
      <c r="AC52" s="149"/>
      <c r="AD52" s="147"/>
      <c r="AE52" s="147"/>
      <c r="AF52" s="147"/>
      <c r="AG52" s="147"/>
      <c r="AH52" s="147"/>
      <c r="AI52" s="148"/>
      <c r="AJ52" s="149"/>
      <c r="AK52" s="147"/>
      <c r="AL52" s="147"/>
      <c r="AM52" s="147"/>
      <c r="AN52" s="147"/>
      <c r="AO52" s="147"/>
      <c r="AP52" s="148"/>
      <c r="AQ52" s="149"/>
      <c r="AR52" s="147"/>
      <c r="AS52" s="147"/>
      <c r="AT52" s="147"/>
      <c r="AU52" s="147"/>
      <c r="AV52" s="147"/>
      <c r="AW52" s="148"/>
      <c r="AX52" s="149"/>
      <c r="AY52" s="147"/>
      <c r="AZ52" s="147"/>
      <c r="BA52" s="147"/>
      <c r="BB52" s="147"/>
      <c r="BC52" s="147"/>
      <c r="BD52" s="148"/>
      <c r="BE52" s="149"/>
      <c r="BF52" s="147"/>
      <c r="BG52" s="147"/>
      <c r="BH52" s="147"/>
      <c r="BI52" s="147"/>
      <c r="BJ52" s="147"/>
      <c r="BK52" s="148"/>
      <c r="BL52" s="149"/>
      <c r="BM52" s="147"/>
      <c r="BN52" s="147"/>
      <c r="BO52" s="147"/>
      <c r="BP52" s="147"/>
      <c r="BQ52" s="147"/>
      <c r="BR52" s="148"/>
      <c r="BS52" s="149"/>
      <c r="BT52" s="147"/>
      <c r="BU52" s="147"/>
      <c r="BV52" s="147"/>
      <c r="BW52" s="147"/>
      <c r="BX52" s="147"/>
      <c r="BY52" s="148"/>
      <c r="BZ52" s="149"/>
      <c r="CA52" s="147"/>
      <c r="CB52" s="147"/>
      <c r="CC52" s="147"/>
      <c r="CD52" s="147"/>
      <c r="CE52" s="147"/>
      <c r="CF52" s="148"/>
      <c r="CG52" s="149"/>
      <c r="CH52" s="147"/>
      <c r="CI52" s="147"/>
      <c r="CJ52" s="147"/>
      <c r="CK52" s="147"/>
      <c r="CL52" s="147"/>
      <c r="CM52" s="148"/>
      <c r="CN52" s="149"/>
      <c r="CO52" s="147"/>
      <c r="CP52" s="147"/>
      <c r="CQ52" s="147"/>
      <c r="CR52" s="147"/>
      <c r="CS52" s="147"/>
      <c r="CT52" s="148"/>
      <c r="CU52" s="149"/>
      <c r="CV52" s="147"/>
      <c r="CW52" s="147"/>
      <c r="CX52" s="147"/>
      <c r="CY52" s="147"/>
      <c r="CZ52" s="147"/>
      <c r="DA52" s="148"/>
      <c r="DB52" s="149"/>
      <c r="DC52" s="147"/>
      <c r="DD52" s="147"/>
      <c r="DE52" s="147"/>
      <c r="DF52" s="147"/>
      <c r="DG52" s="147"/>
      <c r="DH52" s="148"/>
      <c r="DI52" s="149"/>
      <c r="DJ52" s="147"/>
      <c r="DK52" s="147"/>
      <c r="DL52" s="147"/>
      <c r="DM52" s="147"/>
      <c r="DN52" s="147"/>
      <c r="DO52" s="148"/>
      <c r="DP52" s="149"/>
      <c r="DQ52" s="147"/>
      <c r="DR52" s="147"/>
      <c r="DS52" s="147"/>
      <c r="DT52" s="147"/>
      <c r="DU52" s="147"/>
      <c r="DV52" s="148"/>
      <c r="DW52" s="149"/>
      <c r="DX52" s="147"/>
      <c r="DY52" s="147"/>
      <c r="DZ52" s="147"/>
      <c r="EA52" s="147"/>
      <c r="EB52" s="147"/>
      <c r="EC52" s="148"/>
      <c r="ED52" s="149"/>
      <c r="EE52" s="147"/>
      <c r="EF52" s="147"/>
      <c r="EG52" s="147"/>
      <c r="EH52" s="147"/>
      <c r="EI52" s="147"/>
      <c r="EJ52" s="148"/>
      <c r="EK52" s="149"/>
      <c r="EL52" s="147"/>
      <c r="EM52" s="147"/>
      <c r="EN52" s="147"/>
      <c r="EO52" s="147"/>
      <c r="EP52" s="147"/>
      <c r="EQ52" s="148"/>
      <c r="ER52" s="149"/>
      <c r="ES52" s="147"/>
      <c r="ET52" s="147"/>
      <c r="EU52" s="147"/>
      <c r="EV52" s="147"/>
      <c r="EW52" s="147"/>
      <c r="EX52" s="148"/>
      <c r="EY52" s="149"/>
      <c r="EZ52" s="147"/>
      <c r="FA52" s="147"/>
      <c r="FB52" s="147"/>
      <c r="FC52" s="147"/>
      <c r="FD52" s="147"/>
      <c r="FE52" s="148"/>
      <c r="FF52" s="149"/>
      <c r="FG52" s="147"/>
      <c r="FH52" s="147"/>
      <c r="FI52" s="147"/>
      <c r="FJ52" s="147"/>
      <c r="FK52" s="147"/>
      <c r="FL52" s="148"/>
      <c r="FM52" s="149"/>
      <c r="FN52" s="147"/>
      <c r="FO52" s="147"/>
      <c r="FP52" s="147"/>
      <c r="FQ52" s="147"/>
      <c r="FR52" s="147"/>
      <c r="FS52" s="148"/>
      <c r="FT52" s="149"/>
      <c r="FU52" s="147"/>
      <c r="FV52" s="147"/>
      <c r="FW52" s="147"/>
      <c r="FX52" s="147"/>
      <c r="FY52" s="147"/>
      <c r="FZ52" s="148"/>
      <c r="GA52" s="149"/>
      <c r="GB52" s="147"/>
      <c r="GC52" s="147"/>
      <c r="GD52" s="147"/>
      <c r="GE52" s="147"/>
      <c r="GF52" s="147"/>
      <c r="GG52" s="148"/>
      <c r="GH52" s="149"/>
      <c r="GI52" s="147"/>
      <c r="GJ52" s="147"/>
      <c r="GK52" s="147"/>
      <c r="GL52" s="147"/>
      <c r="GM52" s="147"/>
      <c r="GN52" s="148"/>
      <c r="GO52" s="149"/>
      <c r="GP52" s="147"/>
      <c r="GQ52" s="147"/>
      <c r="GR52" s="147"/>
      <c r="GS52" s="147"/>
      <c r="GT52" s="147"/>
      <c r="GU52" s="148"/>
      <c r="GV52" s="149"/>
      <c r="GW52" s="147"/>
      <c r="GX52" s="147"/>
      <c r="GY52" s="147"/>
      <c r="GZ52" s="147"/>
      <c r="HA52" s="147"/>
      <c r="HB52" s="148"/>
      <c r="HC52" s="149"/>
      <c r="HD52" s="147"/>
      <c r="HE52" s="147"/>
      <c r="HF52" s="147"/>
      <c r="HG52" s="147"/>
      <c r="HH52" s="147"/>
      <c r="HI52" s="148"/>
      <c r="HJ52" s="149"/>
      <c r="HK52" s="147"/>
      <c r="HL52" s="147"/>
      <c r="HM52" s="147"/>
      <c r="HN52" s="147"/>
      <c r="HO52" s="147"/>
      <c r="HP52" s="148"/>
      <c r="HQ52" s="149"/>
      <c r="HR52" s="147"/>
      <c r="HS52" s="147"/>
      <c r="HT52" s="147"/>
      <c r="HU52" s="147"/>
      <c r="HV52" s="147"/>
      <c r="HW52" s="148"/>
      <c r="HX52" s="149"/>
      <c r="HY52" s="147"/>
      <c r="HZ52" s="147"/>
      <c r="IA52" s="147"/>
      <c r="IB52" s="147"/>
      <c r="IC52" s="147"/>
      <c r="ID52" s="148"/>
      <c r="IE52" s="149"/>
      <c r="IF52" s="147"/>
      <c r="IG52" s="147"/>
      <c r="IH52" s="147"/>
      <c r="II52" s="147"/>
      <c r="IJ52" s="147"/>
      <c r="IK52" s="148"/>
      <c r="IL52" s="149"/>
      <c r="IM52" s="147"/>
      <c r="IN52" s="147"/>
      <c r="IO52" s="147"/>
      <c r="IP52" s="147"/>
      <c r="IQ52" s="147"/>
      <c r="IR52" s="148"/>
      <c r="IS52" s="149"/>
      <c r="IT52" s="147"/>
      <c r="IU52" s="147"/>
      <c r="IV52" s="147"/>
    </row>
    <row r="53" spans="1:256">
      <c r="A53" s="149"/>
      <c r="B53" s="147"/>
      <c r="C53" s="147"/>
      <c r="D53" s="147"/>
      <c r="E53" s="147"/>
      <c r="F53" s="147"/>
      <c r="G53" s="148"/>
      <c r="H53" s="149"/>
      <c r="I53" s="147"/>
      <c r="J53" s="147"/>
      <c r="K53" s="147"/>
      <c r="L53" s="147"/>
      <c r="M53" s="147"/>
      <c r="N53" s="148"/>
      <c r="O53" s="149"/>
      <c r="P53" s="147"/>
      <c r="Q53" s="147"/>
      <c r="R53" s="147"/>
      <c r="S53" s="147"/>
      <c r="T53" s="147"/>
      <c r="U53" s="148"/>
      <c r="V53" s="149"/>
      <c r="W53" s="147"/>
      <c r="X53" s="147"/>
      <c r="Y53" s="147"/>
      <c r="Z53" s="147"/>
      <c r="AA53" s="147"/>
      <c r="AB53" s="148"/>
      <c r="AC53" s="149"/>
      <c r="AD53" s="147"/>
      <c r="AE53" s="147"/>
      <c r="AF53" s="147"/>
      <c r="AG53" s="147"/>
      <c r="AH53" s="147"/>
      <c r="AI53" s="148"/>
      <c r="AJ53" s="149"/>
      <c r="AK53" s="147"/>
      <c r="AL53" s="147"/>
      <c r="AM53" s="147"/>
      <c r="AN53" s="147"/>
      <c r="AO53" s="147"/>
      <c r="AP53" s="148"/>
      <c r="AQ53" s="149"/>
      <c r="AR53" s="147"/>
      <c r="AS53" s="147"/>
      <c r="AT53" s="147"/>
      <c r="AU53" s="147"/>
      <c r="AV53" s="147"/>
      <c r="AW53" s="148"/>
      <c r="AX53" s="149"/>
      <c r="AY53" s="147"/>
      <c r="AZ53" s="147"/>
      <c r="BA53" s="147"/>
      <c r="BB53" s="147"/>
      <c r="BC53" s="147"/>
      <c r="BD53" s="148"/>
      <c r="BE53" s="149"/>
      <c r="BF53" s="147"/>
      <c r="BG53" s="147"/>
      <c r="BH53" s="147"/>
      <c r="BI53" s="147"/>
      <c r="BJ53" s="147"/>
      <c r="BK53" s="148"/>
      <c r="BL53" s="149"/>
      <c r="BM53" s="147"/>
      <c r="BN53" s="147"/>
      <c r="BO53" s="147"/>
      <c r="BP53" s="147"/>
      <c r="BQ53" s="147"/>
      <c r="BR53" s="148"/>
      <c r="BS53" s="149"/>
      <c r="BT53" s="147"/>
      <c r="BU53" s="147"/>
      <c r="BV53" s="147"/>
      <c r="BW53" s="147"/>
      <c r="BX53" s="147"/>
      <c r="BY53" s="148"/>
      <c r="BZ53" s="149"/>
      <c r="CA53" s="147"/>
      <c r="CB53" s="147"/>
      <c r="CC53" s="147"/>
      <c r="CD53" s="147"/>
      <c r="CE53" s="147"/>
      <c r="CF53" s="148"/>
      <c r="CG53" s="149"/>
      <c r="CH53" s="147"/>
      <c r="CI53" s="147"/>
      <c r="CJ53" s="147"/>
      <c r="CK53" s="147"/>
      <c r="CL53" s="147"/>
      <c r="CM53" s="148"/>
      <c r="CN53" s="149"/>
      <c r="CO53" s="147"/>
      <c r="CP53" s="147"/>
      <c r="CQ53" s="147"/>
      <c r="CR53" s="147"/>
      <c r="CS53" s="147"/>
      <c r="CT53" s="148"/>
      <c r="CU53" s="149"/>
      <c r="CV53" s="147"/>
      <c r="CW53" s="147"/>
      <c r="CX53" s="147"/>
      <c r="CY53" s="147"/>
      <c r="CZ53" s="147"/>
      <c r="DA53" s="148"/>
      <c r="DB53" s="149"/>
      <c r="DC53" s="147"/>
      <c r="DD53" s="147"/>
      <c r="DE53" s="147"/>
      <c r="DF53" s="147"/>
      <c r="DG53" s="147"/>
      <c r="DH53" s="148"/>
      <c r="DI53" s="149"/>
      <c r="DJ53" s="147"/>
      <c r="DK53" s="147"/>
      <c r="DL53" s="147"/>
      <c r="DM53" s="147"/>
      <c r="DN53" s="147"/>
      <c r="DO53" s="148"/>
      <c r="DP53" s="149"/>
      <c r="DQ53" s="147"/>
      <c r="DR53" s="147"/>
      <c r="DS53" s="147"/>
      <c r="DT53" s="147"/>
      <c r="DU53" s="147"/>
      <c r="DV53" s="148"/>
      <c r="DW53" s="149"/>
      <c r="DX53" s="147"/>
      <c r="DY53" s="147"/>
      <c r="DZ53" s="147"/>
      <c r="EA53" s="147"/>
      <c r="EB53" s="147"/>
      <c r="EC53" s="148"/>
      <c r="ED53" s="149"/>
      <c r="EE53" s="147"/>
      <c r="EF53" s="147"/>
      <c r="EG53" s="147"/>
      <c r="EH53" s="147"/>
      <c r="EI53" s="147"/>
      <c r="EJ53" s="148"/>
      <c r="EK53" s="149"/>
      <c r="EL53" s="147"/>
      <c r="EM53" s="147"/>
      <c r="EN53" s="147"/>
      <c r="EO53" s="147"/>
      <c r="EP53" s="147"/>
      <c r="EQ53" s="148"/>
      <c r="ER53" s="149"/>
      <c r="ES53" s="147"/>
      <c r="ET53" s="147"/>
      <c r="EU53" s="147"/>
      <c r="EV53" s="147"/>
      <c r="EW53" s="147"/>
      <c r="EX53" s="148"/>
      <c r="EY53" s="149"/>
      <c r="EZ53" s="147"/>
      <c r="FA53" s="147"/>
      <c r="FB53" s="147"/>
      <c r="FC53" s="147"/>
      <c r="FD53" s="147"/>
      <c r="FE53" s="148"/>
      <c r="FF53" s="149"/>
      <c r="FG53" s="147"/>
      <c r="FH53" s="147"/>
      <c r="FI53" s="147"/>
      <c r="FJ53" s="147"/>
      <c r="FK53" s="147"/>
      <c r="FL53" s="148"/>
      <c r="FM53" s="149"/>
      <c r="FN53" s="147"/>
      <c r="FO53" s="147"/>
      <c r="FP53" s="147"/>
      <c r="FQ53" s="147"/>
      <c r="FR53" s="147"/>
      <c r="FS53" s="148"/>
      <c r="FT53" s="149"/>
      <c r="FU53" s="147"/>
      <c r="FV53" s="147"/>
      <c r="FW53" s="147"/>
      <c r="FX53" s="147"/>
      <c r="FY53" s="147"/>
      <c r="FZ53" s="148"/>
      <c r="GA53" s="149"/>
      <c r="GB53" s="147"/>
      <c r="GC53" s="147"/>
      <c r="GD53" s="147"/>
      <c r="GE53" s="147"/>
      <c r="GF53" s="147"/>
      <c r="GG53" s="148"/>
      <c r="GH53" s="149"/>
      <c r="GI53" s="147"/>
      <c r="GJ53" s="147"/>
      <c r="GK53" s="147"/>
      <c r="GL53" s="147"/>
      <c r="GM53" s="147"/>
      <c r="GN53" s="148"/>
      <c r="GO53" s="149"/>
      <c r="GP53" s="147"/>
      <c r="GQ53" s="147"/>
      <c r="GR53" s="147"/>
      <c r="GS53" s="147"/>
      <c r="GT53" s="147"/>
      <c r="GU53" s="148"/>
      <c r="GV53" s="149"/>
      <c r="GW53" s="147"/>
      <c r="GX53" s="147"/>
      <c r="GY53" s="147"/>
      <c r="GZ53" s="147"/>
      <c r="HA53" s="147"/>
      <c r="HB53" s="148"/>
      <c r="HC53" s="149"/>
      <c r="HD53" s="147"/>
      <c r="HE53" s="147"/>
      <c r="HF53" s="147"/>
      <c r="HG53" s="147"/>
      <c r="HH53" s="147"/>
      <c r="HI53" s="148"/>
      <c r="HJ53" s="149"/>
      <c r="HK53" s="147"/>
      <c r="HL53" s="147"/>
      <c r="HM53" s="147"/>
      <c r="HN53" s="147"/>
      <c r="HO53" s="147"/>
      <c r="HP53" s="148"/>
      <c r="HQ53" s="149"/>
      <c r="HR53" s="147"/>
      <c r="HS53" s="147"/>
      <c r="HT53" s="147"/>
      <c r="HU53" s="147"/>
      <c r="HV53" s="147"/>
      <c r="HW53" s="148"/>
      <c r="HX53" s="149"/>
      <c r="HY53" s="147"/>
      <c r="HZ53" s="147"/>
      <c r="IA53" s="147"/>
      <c r="IB53" s="147"/>
      <c r="IC53" s="147"/>
      <c r="ID53" s="148"/>
      <c r="IE53" s="149"/>
      <c r="IF53" s="147"/>
      <c r="IG53" s="147"/>
      <c r="IH53" s="147"/>
      <c r="II53" s="147"/>
      <c r="IJ53" s="147"/>
      <c r="IK53" s="148"/>
      <c r="IL53" s="149"/>
      <c r="IM53" s="147"/>
      <c r="IN53" s="147"/>
      <c r="IO53" s="147"/>
      <c r="IP53" s="147"/>
      <c r="IQ53" s="147"/>
      <c r="IR53" s="148"/>
      <c r="IS53" s="149"/>
      <c r="IT53" s="147"/>
      <c r="IU53" s="147"/>
      <c r="IV53" s="147"/>
    </row>
    <row r="54" spans="1:256" ht="12.75">
      <c r="A54" s="208" t="s">
        <v>484</v>
      </c>
      <c r="B54" s="147"/>
      <c r="C54" s="147"/>
      <c r="D54" s="147"/>
      <c r="E54" s="147"/>
      <c r="F54" s="147"/>
      <c r="G54" s="148"/>
      <c r="H54" s="156"/>
      <c r="I54" s="147"/>
      <c r="J54" s="147"/>
      <c r="K54" s="147"/>
      <c r="L54" s="147"/>
      <c r="M54" s="147"/>
      <c r="N54" s="148"/>
      <c r="O54" s="156"/>
      <c r="P54" s="147"/>
      <c r="Q54" s="147"/>
      <c r="R54" s="147"/>
      <c r="S54" s="147"/>
      <c r="T54" s="147"/>
      <c r="U54" s="148"/>
      <c r="V54" s="156"/>
      <c r="W54" s="147"/>
      <c r="X54" s="147"/>
      <c r="Y54" s="147"/>
      <c r="Z54" s="147"/>
      <c r="AA54" s="147"/>
      <c r="AB54" s="148"/>
      <c r="AC54" s="156"/>
      <c r="AD54" s="147"/>
      <c r="AE54" s="147"/>
      <c r="AF54" s="147"/>
      <c r="AG54" s="147"/>
      <c r="AH54" s="147"/>
      <c r="AI54" s="148"/>
      <c r="AJ54" s="156"/>
      <c r="AK54" s="147"/>
      <c r="AL54" s="147"/>
      <c r="AM54" s="147"/>
      <c r="AN54" s="147"/>
      <c r="AO54" s="147"/>
      <c r="AP54" s="148"/>
      <c r="AQ54" s="156"/>
      <c r="AR54" s="147"/>
      <c r="AS54" s="147"/>
      <c r="AT54" s="147"/>
      <c r="AU54" s="147"/>
      <c r="AV54" s="147"/>
      <c r="AW54" s="148"/>
      <c r="AX54" s="156"/>
      <c r="AY54" s="147"/>
      <c r="AZ54" s="147"/>
      <c r="BA54" s="147"/>
      <c r="BB54" s="147"/>
      <c r="BC54" s="147"/>
      <c r="BD54" s="148"/>
      <c r="BE54" s="156"/>
      <c r="BF54" s="147"/>
      <c r="BG54" s="147"/>
      <c r="BH54" s="147"/>
      <c r="BI54" s="147"/>
      <c r="BJ54" s="147"/>
      <c r="BK54" s="148"/>
      <c r="BL54" s="156"/>
      <c r="BM54" s="147"/>
      <c r="BN54" s="147"/>
      <c r="BO54" s="147"/>
      <c r="BP54" s="147"/>
      <c r="BQ54" s="147"/>
      <c r="BR54" s="148"/>
      <c r="BS54" s="156"/>
      <c r="BT54" s="147"/>
      <c r="BU54" s="147"/>
      <c r="BV54" s="147"/>
      <c r="BW54" s="147"/>
      <c r="BX54" s="147"/>
      <c r="BY54" s="148"/>
      <c r="BZ54" s="156"/>
      <c r="CA54" s="147"/>
      <c r="CB54" s="147"/>
      <c r="CC54" s="147"/>
      <c r="CD54" s="147"/>
      <c r="CE54" s="147"/>
      <c r="CF54" s="148"/>
      <c r="CG54" s="156"/>
      <c r="CH54" s="147"/>
      <c r="CI54" s="147"/>
      <c r="CJ54" s="147"/>
      <c r="CK54" s="147"/>
      <c r="CL54" s="147"/>
      <c r="CM54" s="148"/>
      <c r="CN54" s="156"/>
      <c r="CO54" s="147"/>
      <c r="CP54" s="147"/>
      <c r="CQ54" s="147"/>
      <c r="CR54" s="147"/>
      <c r="CS54" s="147"/>
      <c r="CT54" s="148"/>
      <c r="CU54" s="156"/>
      <c r="CV54" s="147"/>
      <c r="CW54" s="147"/>
      <c r="CX54" s="147"/>
      <c r="CY54" s="147"/>
      <c r="CZ54" s="147"/>
      <c r="DA54" s="148"/>
      <c r="DB54" s="156"/>
      <c r="DC54" s="147"/>
      <c r="DD54" s="147"/>
      <c r="DE54" s="147"/>
      <c r="DF54" s="147"/>
      <c r="DG54" s="147"/>
      <c r="DH54" s="148"/>
      <c r="DI54" s="156"/>
      <c r="DJ54" s="147"/>
      <c r="DK54" s="147"/>
      <c r="DL54" s="147"/>
      <c r="DM54" s="147"/>
      <c r="DN54" s="147"/>
      <c r="DO54" s="148"/>
      <c r="DP54" s="156"/>
      <c r="DQ54" s="147"/>
      <c r="DR54" s="147"/>
      <c r="DS54" s="147"/>
      <c r="DT54" s="147"/>
      <c r="DU54" s="147"/>
      <c r="DV54" s="148"/>
      <c r="DW54" s="156"/>
      <c r="DX54" s="147"/>
      <c r="DY54" s="147"/>
      <c r="DZ54" s="147"/>
      <c r="EA54" s="147"/>
      <c r="EB54" s="147"/>
      <c r="EC54" s="148"/>
      <c r="ED54" s="156"/>
      <c r="EE54" s="147"/>
      <c r="EF54" s="147"/>
      <c r="EG54" s="147"/>
      <c r="EH54" s="147"/>
      <c r="EI54" s="147"/>
      <c r="EJ54" s="148"/>
      <c r="EK54" s="156"/>
      <c r="EL54" s="147"/>
      <c r="EM54" s="147"/>
      <c r="EN54" s="147"/>
      <c r="EO54" s="147"/>
      <c r="EP54" s="147"/>
      <c r="EQ54" s="148"/>
      <c r="ER54" s="156"/>
      <c r="ES54" s="147"/>
      <c r="ET54" s="147"/>
      <c r="EU54" s="147"/>
      <c r="EV54" s="147"/>
      <c r="EW54" s="147"/>
      <c r="EX54" s="148"/>
      <c r="EY54" s="156"/>
      <c r="EZ54" s="147"/>
      <c r="FA54" s="147"/>
      <c r="FB54" s="147"/>
      <c r="FC54" s="147"/>
      <c r="FD54" s="147"/>
      <c r="FE54" s="148"/>
      <c r="FF54" s="156"/>
      <c r="FG54" s="147"/>
      <c r="FH54" s="147"/>
      <c r="FI54" s="147"/>
      <c r="FJ54" s="147"/>
      <c r="FK54" s="147"/>
      <c r="FL54" s="148"/>
      <c r="FM54" s="156"/>
      <c r="FN54" s="147"/>
      <c r="FO54" s="147"/>
      <c r="FP54" s="147"/>
      <c r="FQ54" s="147"/>
      <c r="FR54" s="147"/>
      <c r="FS54" s="148"/>
      <c r="FT54" s="156"/>
      <c r="FU54" s="147"/>
      <c r="FV54" s="147"/>
      <c r="FW54" s="147"/>
      <c r="FX54" s="147"/>
      <c r="FY54" s="147"/>
      <c r="FZ54" s="148"/>
      <c r="GA54" s="156"/>
      <c r="GB54" s="147"/>
      <c r="GC54" s="147"/>
      <c r="GD54" s="147"/>
      <c r="GE54" s="147"/>
      <c r="GF54" s="147"/>
      <c r="GG54" s="148"/>
      <c r="GH54" s="156"/>
      <c r="GI54" s="147"/>
      <c r="GJ54" s="147"/>
      <c r="GK54" s="147"/>
      <c r="GL54" s="147"/>
      <c r="GM54" s="147"/>
      <c r="GN54" s="148"/>
      <c r="GO54" s="156"/>
      <c r="GP54" s="147"/>
      <c r="GQ54" s="147"/>
      <c r="GR54" s="147"/>
      <c r="GS54" s="147"/>
      <c r="GT54" s="147"/>
      <c r="GU54" s="148"/>
      <c r="GV54" s="156"/>
      <c r="GW54" s="147"/>
      <c r="GX54" s="147"/>
      <c r="GY54" s="147"/>
      <c r="GZ54" s="147"/>
      <c r="HA54" s="147"/>
      <c r="HB54" s="148"/>
      <c r="HC54" s="156"/>
      <c r="HD54" s="147"/>
      <c r="HE54" s="147"/>
      <c r="HF54" s="147"/>
      <c r="HG54" s="147"/>
      <c r="HH54" s="147"/>
      <c r="HI54" s="148"/>
      <c r="HJ54" s="156"/>
      <c r="HK54" s="147"/>
      <c r="HL54" s="147"/>
      <c r="HM54" s="147"/>
      <c r="HN54" s="147"/>
      <c r="HO54" s="147"/>
      <c r="HP54" s="148"/>
      <c r="HQ54" s="156"/>
      <c r="HR54" s="147"/>
      <c r="HS54" s="147"/>
      <c r="HT54" s="147"/>
      <c r="HU54" s="147"/>
      <c r="HV54" s="147"/>
      <c r="HW54" s="148"/>
      <c r="HX54" s="156"/>
      <c r="HY54" s="147"/>
      <c r="HZ54" s="147"/>
      <c r="IA54" s="147"/>
      <c r="IB54" s="147"/>
      <c r="IC54" s="147"/>
      <c r="ID54" s="148"/>
      <c r="IE54" s="156"/>
      <c r="IF54" s="147"/>
      <c r="IG54" s="147"/>
      <c r="IH54" s="147"/>
      <c r="II54" s="147"/>
      <c r="IJ54" s="147"/>
      <c r="IK54" s="148"/>
      <c r="IL54" s="156"/>
      <c r="IM54" s="147"/>
      <c r="IN54" s="147"/>
      <c r="IO54" s="147"/>
      <c r="IP54" s="147"/>
      <c r="IQ54" s="147"/>
      <c r="IR54" s="148"/>
      <c r="IS54" s="156"/>
      <c r="IT54" s="147"/>
      <c r="IU54" s="147"/>
      <c r="IV54" s="147"/>
    </row>
    <row r="55" spans="1:256" ht="12.75">
      <c r="A55" s="209" t="s">
        <v>485</v>
      </c>
      <c r="B55" s="147"/>
      <c r="C55" s="147"/>
      <c r="D55" s="147"/>
      <c r="E55" s="147"/>
      <c r="F55" s="147"/>
      <c r="G55" s="148"/>
      <c r="H55" s="157"/>
      <c r="I55" s="147"/>
      <c r="J55" s="147"/>
      <c r="K55" s="147"/>
      <c r="L55" s="147"/>
      <c r="M55" s="147"/>
      <c r="N55" s="148"/>
      <c r="O55" s="157"/>
      <c r="P55" s="147"/>
      <c r="Q55" s="147"/>
      <c r="R55" s="147"/>
      <c r="S55" s="147"/>
      <c r="T55" s="147"/>
      <c r="U55" s="148"/>
      <c r="V55" s="157"/>
      <c r="W55" s="147"/>
      <c r="X55" s="147"/>
      <c r="Y55" s="147"/>
      <c r="Z55" s="147"/>
      <c r="AA55" s="147"/>
      <c r="AB55" s="148"/>
      <c r="AC55" s="157"/>
      <c r="AD55" s="147"/>
      <c r="AE55" s="147"/>
      <c r="AF55" s="147"/>
      <c r="AG55" s="147"/>
      <c r="AH55" s="147"/>
      <c r="AI55" s="148"/>
      <c r="AJ55" s="157"/>
      <c r="AK55" s="147"/>
      <c r="AL55" s="147"/>
      <c r="AM55" s="147"/>
      <c r="AN55" s="147"/>
      <c r="AO55" s="147"/>
      <c r="AP55" s="148"/>
      <c r="AQ55" s="157"/>
      <c r="AR55" s="147"/>
      <c r="AS55" s="147"/>
      <c r="AT55" s="147"/>
      <c r="AU55" s="147"/>
      <c r="AV55" s="147"/>
      <c r="AW55" s="148"/>
      <c r="AX55" s="157"/>
      <c r="AY55" s="147"/>
      <c r="AZ55" s="147"/>
      <c r="BA55" s="147"/>
      <c r="BB55" s="147"/>
      <c r="BC55" s="147"/>
      <c r="BD55" s="148"/>
      <c r="BE55" s="157"/>
      <c r="BF55" s="147"/>
      <c r="BG55" s="147"/>
      <c r="BH55" s="147"/>
      <c r="BI55" s="147"/>
      <c r="BJ55" s="147"/>
      <c r="BK55" s="148"/>
      <c r="BL55" s="157"/>
      <c r="BM55" s="147"/>
      <c r="BN55" s="147"/>
      <c r="BO55" s="147"/>
      <c r="BP55" s="147"/>
      <c r="BQ55" s="147"/>
      <c r="BR55" s="148"/>
      <c r="BS55" s="157"/>
      <c r="BT55" s="147"/>
      <c r="BU55" s="147"/>
      <c r="BV55" s="147"/>
      <c r="BW55" s="147"/>
      <c r="BX55" s="147"/>
      <c r="BY55" s="148"/>
      <c r="BZ55" s="157"/>
      <c r="CA55" s="147"/>
      <c r="CB55" s="147"/>
      <c r="CC55" s="147"/>
      <c r="CD55" s="147"/>
      <c r="CE55" s="147"/>
      <c r="CF55" s="148"/>
      <c r="CG55" s="157"/>
      <c r="CH55" s="147"/>
      <c r="CI55" s="147"/>
      <c r="CJ55" s="147"/>
      <c r="CK55" s="147"/>
      <c r="CL55" s="147"/>
      <c r="CM55" s="148"/>
      <c r="CN55" s="157"/>
      <c r="CO55" s="147"/>
      <c r="CP55" s="147"/>
      <c r="CQ55" s="147"/>
      <c r="CR55" s="147"/>
      <c r="CS55" s="147"/>
      <c r="CT55" s="148"/>
      <c r="CU55" s="157"/>
      <c r="CV55" s="147"/>
      <c r="CW55" s="147"/>
      <c r="CX55" s="147"/>
      <c r="CY55" s="147"/>
      <c r="CZ55" s="147"/>
      <c r="DA55" s="148"/>
      <c r="DB55" s="157"/>
      <c r="DC55" s="147"/>
      <c r="DD55" s="147"/>
      <c r="DE55" s="147"/>
      <c r="DF55" s="147"/>
      <c r="DG55" s="147"/>
      <c r="DH55" s="148"/>
      <c r="DI55" s="157"/>
      <c r="DJ55" s="147"/>
      <c r="DK55" s="147"/>
      <c r="DL55" s="147"/>
      <c r="DM55" s="147"/>
      <c r="DN55" s="147"/>
      <c r="DO55" s="148"/>
      <c r="DP55" s="157"/>
      <c r="DQ55" s="147"/>
      <c r="DR55" s="147"/>
      <c r="DS55" s="147"/>
      <c r="DT55" s="147"/>
      <c r="DU55" s="147"/>
      <c r="DV55" s="148"/>
      <c r="DW55" s="157"/>
      <c r="DX55" s="147"/>
      <c r="DY55" s="147"/>
      <c r="DZ55" s="147"/>
      <c r="EA55" s="147"/>
      <c r="EB55" s="147"/>
      <c r="EC55" s="148"/>
      <c r="ED55" s="157"/>
      <c r="EE55" s="147"/>
      <c r="EF55" s="147"/>
      <c r="EG55" s="147"/>
      <c r="EH55" s="147"/>
      <c r="EI55" s="147"/>
      <c r="EJ55" s="148"/>
      <c r="EK55" s="157"/>
      <c r="EL55" s="147"/>
      <c r="EM55" s="147"/>
      <c r="EN55" s="147"/>
      <c r="EO55" s="147"/>
      <c r="EP55" s="147"/>
      <c r="EQ55" s="148"/>
      <c r="ER55" s="157"/>
      <c r="ES55" s="147"/>
      <c r="ET55" s="147"/>
      <c r="EU55" s="147"/>
      <c r="EV55" s="147"/>
      <c r="EW55" s="147"/>
      <c r="EX55" s="148"/>
      <c r="EY55" s="157"/>
      <c r="EZ55" s="147"/>
      <c r="FA55" s="147"/>
      <c r="FB55" s="147"/>
      <c r="FC55" s="147"/>
      <c r="FD55" s="147"/>
      <c r="FE55" s="148"/>
      <c r="FF55" s="157"/>
      <c r="FG55" s="147"/>
      <c r="FH55" s="147"/>
      <c r="FI55" s="147"/>
      <c r="FJ55" s="147"/>
      <c r="FK55" s="147"/>
      <c r="FL55" s="148"/>
      <c r="FM55" s="157"/>
      <c r="FN55" s="147"/>
      <c r="FO55" s="147"/>
      <c r="FP55" s="147"/>
      <c r="FQ55" s="147"/>
      <c r="FR55" s="147"/>
      <c r="FS55" s="148"/>
      <c r="FT55" s="157"/>
      <c r="FU55" s="147"/>
      <c r="FV55" s="147"/>
      <c r="FW55" s="147"/>
      <c r="FX55" s="147"/>
      <c r="FY55" s="147"/>
      <c r="FZ55" s="148"/>
      <c r="GA55" s="157"/>
      <c r="GB55" s="147"/>
      <c r="GC55" s="147"/>
      <c r="GD55" s="147"/>
      <c r="GE55" s="147"/>
      <c r="GF55" s="147"/>
      <c r="GG55" s="148"/>
      <c r="GH55" s="157"/>
      <c r="GI55" s="147"/>
      <c r="GJ55" s="147"/>
      <c r="GK55" s="147"/>
      <c r="GL55" s="147"/>
      <c r="GM55" s="147"/>
      <c r="GN55" s="148"/>
      <c r="GO55" s="157"/>
      <c r="GP55" s="147"/>
      <c r="GQ55" s="147"/>
      <c r="GR55" s="147"/>
      <c r="GS55" s="147"/>
      <c r="GT55" s="147"/>
      <c r="GU55" s="148"/>
      <c r="GV55" s="157"/>
      <c r="GW55" s="147"/>
      <c r="GX55" s="147"/>
      <c r="GY55" s="147"/>
      <c r="GZ55" s="147"/>
      <c r="HA55" s="147"/>
      <c r="HB55" s="148"/>
      <c r="HC55" s="157"/>
      <c r="HD55" s="147"/>
      <c r="HE55" s="147"/>
      <c r="HF55" s="147"/>
      <c r="HG55" s="147"/>
      <c r="HH55" s="147"/>
      <c r="HI55" s="148"/>
      <c r="HJ55" s="157"/>
      <c r="HK55" s="147"/>
      <c r="HL55" s="147"/>
      <c r="HM55" s="147"/>
      <c r="HN55" s="147"/>
      <c r="HO55" s="147"/>
      <c r="HP55" s="148"/>
      <c r="HQ55" s="157"/>
      <c r="HR55" s="147"/>
      <c r="HS55" s="147"/>
      <c r="HT55" s="147"/>
      <c r="HU55" s="147"/>
      <c r="HV55" s="147"/>
      <c r="HW55" s="148"/>
      <c r="HX55" s="157"/>
      <c r="HY55" s="147"/>
      <c r="HZ55" s="147"/>
      <c r="IA55" s="147"/>
      <c r="IB55" s="147"/>
      <c r="IC55" s="147"/>
      <c r="ID55" s="148"/>
      <c r="IE55" s="157"/>
      <c r="IF55" s="147"/>
      <c r="IG55" s="147"/>
      <c r="IH55" s="147"/>
      <c r="II55" s="147"/>
      <c r="IJ55" s="147"/>
      <c r="IK55" s="148"/>
      <c r="IL55" s="157"/>
      <c r="IM55" s="147"/>
      <c r="IN55" s="147"/>
      <c r="IO55" s="147"/>
      <c r="IP55" s="147"/>
      <c r="IQ55" s="147"/>
      <c r="IR55" s="148"/>
      <c r="IS55" s="157"/>
      <c r="IT55" s="147"/>
      <c r="IU55" s="147"/>
      <c r="IV55" s="147"/>
    </row>
    <row r="56" spans="1:256" ht="12.75">
      <c r="A56" s="208" t="s">
        <v>486</v>
      </c>
      <c r="B56" s="147"/>
      <c r="C56" s="147"/>
      <c r="D56" s="147"/>
      <c r="E56" s="147"/>
      <c r="F56" s="147"/>
      <c r="G56" s="148"/>
      <c r="H56" s="149"/>
      <c r="I56" s="147"/>
      <c r="J56" s="147"/>
      <c r="K56" s="147"/>
      <c r="L56" s="147"/>
      <c r="M56" s="147"/>
      <c r="N56" s="148"/>
      <c r="O56" s="149"/>
      <c r="P56" s="147"/>
      <c r="Q56" s="147"/>
      <c r="R56" s="147"/>
      <c r="S56" s="147"/>
      <c r="T56" s="147"/>
      <c r="U56" s="148"/>
      <c r="V56" s="149"/>
      <c r="W56" s="147"/>
      <c r="X56" s="147"/>
      <c r="Y56" s="147"/>
      <c r="Z56" s="147"/>
      <c r="AA56" s="147"/>
      <c r="AB56" s="148"/>
      <c r="AC56" s="149"/>
      <c r="AD56" s="147"/>
      <c r="AE56" s="147"/>
      <c r="AF56" s="147"/>
      <c r="AG56" s="147"/>
      <c r="AH56" s="147"/>
      <c r="AI56" s="148"/>
      <c r="AJ56" s="149"/>
      <c r="AK56" s="147"/>
      <c r="AL56" s="147"/>
      <c r="AM56" s="147"/>
      <c r="AN56" s="147"/>
      <c r="AO56" s="147"/>
      <c r="AP56" s="148"/>
      <c r="AQ56" s="149"/>
      <c r="AR56" s="147"/>
      <c r="AS56" s="147"/>
      <c r="AT56" s="147"/>
      <c r="AU56" s="147"/>
      <c r="AV56" s="147"/>
      <c r="AW56" s="148"/>
      <c r="AX56" s="149"/>
      <c r="AY56" s="147"/>
      <c r="AZ56" s="147"/>
      <c r="BA56" s="147"/>
      <c r="BB56" s="147"/>
      <c r="BC56" s="147"/>
      <c r="BD56" s="148"/>
      <c r="BE56" s="149"/>
      <c r="BF56" s="147"/>
      <c r="BG56" s="147"/>
      <c r="BH56" s="147"/>
      <c r="BI56" s="147"/>
      <c r="BJ56" s="147"/>
      <c r="BK56" s="148"/>
      <c r="BL56" s="149"/>
      <c r="BM56" s="147"/>
      <c r="BN56" s="147"/>
      <c r="BO56" s="147"/>
      <c r="BP56" s="147"/>
      <c r="BQ56" s="147"/>
      <c r="BR56" s="148"/>
      <c r="BS56" s="149"/>
      <c r="BT56" s="147"/>
      <c r="BU56" s="147"/>
      <c r="BV56" s="147"/>
      <c r="BW56" s="147"/>
      <c r="BX56" s="147"/>
      <c r="BY56" s="148"/>
      <c r="BZ56" s="149"/>
      <c r="CA56" s="147"/>
      <c r="CB56" s="147"/>
      <c r="CC56" s="147"/>
      <c r="CD56" s="147"/>
      <c r="CE56" s="147"/>
      <c r="CF56" s="148"/>
      <c r="CG56" s="149"/>
      <c r="CH56" s="147"/>
      <c r="CI56" s="147"/>
      <c r="CJ56" s="147"/>
      <c r="CK56" s="147"/>
      <c r="CL56" s="147"/>
      <c r="CM56" s="148"/>
      <c r="CN56" s="149"/>
      <c r="CO56" s="147"/>
      <c r="CP56" s="147"/>
      <c r="CQ56" s="147"/>
      <c r="CR56" s="147"/>
      <c r="CS56" s="147"/>
      <c r="CT56" s="148"/>
      <c r="CU56" s="149"/>
      <c r="CV56" s="147"/>
      <c r="CW56" s="147"/>
      <c r="CX56" s="147"/>
      <c r="CY56" s="147"/>
      <c r="CZ56" s="147"/>
      <c r="DA56" s="148"/>
      <c r="DB56" s="149"/>
      <c r="DC56" s="147"/>
      <c r="DD56" s="147"/>
      <c r="DE56" s="147"/>
      <c r="DF56" s="147"/>
      <c r="DG56" s="147"/>
      <c r="DH56" s="148"/>
      <c r="DI56" s="149"/>
      <c r="DJ56" s="147"/>
      <c r="DK56" s="147"/>
      <c r="DL56" s="147"/>
      <c r="DM56" s="147"/>
      <c r="DN56" s="147"/>
      <c r="DO56" s="148"/>
      <c r="DP56" s="149"/>
      <c r="DQ56" s="147"/>
      <c r="DR56" s="147"/>
      <c r="DS56" s="147"/>
      <c r="DT56" s="147"/>
      <c r="DU56" s="147"/>
      <c r="DV56" s="148"/>
      <c r="DW56" s="149"/>
      <c r="DX56" s="147"/>
      <c r="DY56" s="147"/>
      <c r="DZ56" s="147"/>
      <c r="EA56" s="147"/>
      <c r="EB56" s="147"/>
      <c r="EC56" s="148"/>
      <c r="ED56" s="149"/>
      <c r="EE56" s="147"/>
      <c r="EF56" s="147"/>
      <c r="EG56" s="147"/>
      <c r="EH56" s="147"/>
      <c r="EI56" s="147"/>
      <c r="EJ56" s="148"/>
      <c r="EK56" s="149"/>
      <c r="EL56" s="147"/>
      <c r="EM56" s="147"/>
      <c r="EN56" s="147"/>
      <c r="EO56" s="147"/>
      <c r="EP56" s="147"/>
      <c r="EQ56" s="148"/>
      <c r="ER56" s="149"/>
      <c r="ES56" s="147"/>
      <c r="ET56" s="147"/>
      <c r="EU56" s="147"/>
      <c r="EV56" s="147"/>
      <c r="EW56" s="147"/>
      <c r="EX56" s="148"/>
      <c r="EY56" s="149"/>
      <c r="EZ56" s="147"/>
      <c r="FA56" s="147"/>
      <c r="FB56" s="147"/>
      <c r="FC56" s="147"/>
      <c r="FD56" s="147"/>
      <c r="FE56" s="148"/>
      <c r="FF56" s="149"/>
      <c r="FG56" s="147"/>
      <c r="FH56" s="147"/>
      <c r="FI56" s="147"/>
      <c r="FJ56" s="147"/>
      <c r="FK56" s="147"/>
      <c r="FL56" s="148"/>
      <c r="FM56" s="149"/>
      <c r="FN56" s="147"/>
      <c r="FO56" s="147"/>
      <c r="FP56" s="147"/>
      <c r="FQ56" s="147"/>
      <c r="FR56" s="147"/>
      <c r="FS56" s="148"/>
      <c r="FT56" s="149"/>
      <c r="FU56" s="147"/>
      <c r="FV56" s="147"/>
      <c r="FW56" s="147"/>
      <c r="FX56" s="147"/>
      <c r="FY56" s="147"/>
      <c r="FZ56" s="148"/>
      <c r="GA56" s="149"/>
      <c r="GB56" s="147"/>
      <c r="GC56" s="147"/>
      <c r="GD56" s="147"/>
      <c r="GE56" s="147"/>
      <c r="GF56" s="147"/>
      <c r="GG56" s="148"/>
      <c r="GH56" s="149"/>
      <c r="GI56" s="147"/>
      <c r="GJ56" s="147"/>
      <c r="GK56" s="147"/>
      <c r="GL56" s="147"/>
      <c r="GM56" s="147"/>
      <c r="GN56" s="148"/>
      <c r="GO56" s="149"/>
      <c r="GP56" s="147"/>
      <c r="GQ56" s="147"/>
      <c r="GR56" s="147"/>
      <c r="GS56" s="147"/>
      <c r="GT56" s="147"/>
      <c r="GU56" s="148"/>
      <c r="GV56" s="149"/>
      <c r="GW56" s="147"/>
      <c r="GX56" s="147"/>
      <c r="GY56" s="147"/>
      <c r="GZ56" s="147"/>
      <c r="HA56" s="147"/>
      <c r="HB56" s="148"/>
      <c r="HC56" s="149"/>
      <c r="HD56" s="147"/>
      <c r="HE56" s="147"/>
      <c r="HF56" s="147"/>
      <c r="HG56" s="147"/>
      <c r="HH56" s="147"/>
      <c r="HI56" s="148"/>
      <c r="HJ56" s="149"/>
      <c r="HK56" s="147"/>
      <c r="HL56" s="147"/>
      <c r="HM56" s="147"/>
      <c r="HN56" s="147"/>
      <c r="HO56" s="147"/>
      <c r="HP56" s="148"/>
      <c r="HQ56" s="149"/>
      <c r="HR56" s="147"/>
      <c r="HS56" s="147"/>
      <c r="HT56" s="147"/>
      <c r="HU56" s="147"/>
      <c r="HV56" s="147"/>
      <c r="HW56" s="148"/>
      <c r="HX56" s="149"/>
      <c r="HY56" s="147"/>
      <c r="HZ56" s="147"/>
      <c r="IA56" s="147"/>
      <c r="IB56" s="147"/>
      <c r="IC56" s="147"/>
      <c r="ID56" s="148"/>
      <c r="IE56" s="149"/>
      <c r="IF56" s="147"/>
      <c r="IG56" s="147"/>
      <c r="IH56" s="147"/>
      <c r="II56" s="147"/>
      <c r="IJ56" s="147"/>
      <c r="IK56" s="148"/>
      <c r="IL56" s="149"/>
      <c r="IM56" s="147"/>
      <c r="IN56" s="147"/>
      <c r="IO56" s="147"/>
      <c r="IP56" s="147"/>
      <c r="IQ56" s="147"/>
      <c r="IR56" s="148"/>
      <c r="IS56" s="149"/>
      <c r="IT56" s="147"/>
      <c r="IU56" s="147"/>
      <c r="IV56" s="147"/>
    </row>
    <row r="57" spans="1:256">
      <c r="A57" s="149"/>
      <c r="B57" s="147"/>
      <c r="C57" s="147"/>
      <c r="D57" s="147"/>
      <c r="E57" s="147"/>
      <c r="F57" s="147"/>
      <c r="G57" s="148"/>
      <c r="H57" s="149"/>
      <c r="I57" s="147"/>
      <c r="J57" s="147"/>
      <c r="K57" s="147"/>
      <c r="L57" s="147"/>
      <c r="M57" s="147"/>
      <c r="N57" s="148"/>
      <c r="O57" s="149"/>
      <c r="P57" s="147"/>
      <c r="Q57" s="147"/>
      <c r="R57" s="147"/>
      <c r="S57" s="147"/>
      <c r="T57" s="147"/>
      <c r="U57" s="148"/>
      <c r="V57" s="149"/>
      <c r="W57" s="147"/>
      <c r="X57" s="147"/>
      <c r="Y57" s="147"/>
      <c r="Z57" s="147"/>
      <c r="AA57" s="147"/>
      <c r="AB57" s="148"/>
      <c r="AC57" s="149"/>
      <c r="AD57" s="147"/>
      <c r="AE57" s="147"/>
      <c r="AF57" s="147"/>
      <c r="AG57" s="147"/>
      <c r="AH57" s="147"/>
      <c r="AI57" s="148"/>
      <c r="AJ57" s="149"/>
      <c r="AK57" s="147"/>
      <c r="AL57" s="147"/>
      <c r="AM57" s="147"/>
      <c r="AN57" s="147"/>
      <c r="AO57" s="147"/>
      <c r="AP57" s="148"/>
      <c r="AQ57" s="149"/>
      <c r="AR57" s="147"/>
      <c r="AS57" s="147"/>
      <c r="AT57" s="147"/>
      <c r="AU57" s="147"/>
      <c r="AV57" s="147"/>
      <c r="AW57" s="148"/>
      <c r="AX57" s="149"/>
      <c r="AY57" s="147"/>
      <c r="AZ57" s="147"/>
      <c r="BA57" s="147"/>
      <c r="BB57" s="147"/>
      <c r="BC57" s="147"/>
      <c r="BD57" s="148"/>
      <c r="BE57" s="149"/>
      <c r="BF57" s="147"/>
      <c r="BG57" s="147"/>
      <c r="BH57" s="147"/>
      <c r="BI57" s="147"/>
      <c r="BJ57" s="147"/>
      <c r="BK57" s="148"/>
      <c r="BL57" s="149"/>
      <c r="BM57" s="147"/>
      <c r="BN57" s="147"/>
      <c r="BO57" s="147"/>
      <c r="BP57" s="147"/>
      <c r="BQ57" s="147"/>
      <c r="BR57" s="148"/>
      <c r="BS57" s="149"/>
      <c r="BT57" s="147"/>
      <c r="BU57" s="147"/>
      <c r="BV57" s="147"/>
      <c r="BW57" s="147"/>
      <c r="BX57" s="147"/>
      <c r="BY57" s="148"/>
      <c r="BZ57" s="149"/>
      <c r="CA57" s="147"/>
      <c r="CB57" s="147"/>
      <c r="CC57" s="147"/>
      <c r="CD57" s="147"/>
      <c r="CE57" s="147"/>
      <c r="CF57" s="148"/>
      <c r="CG57" s="149"/>
      <c r="CH57" s="147"/>
      <c r="CI57" s="147"/>
      <c r="CJ57" s="147"/>
      <c r="CK57" s="147"/>
      <c r="CL57" s="147"/>
      <c r="CM57" s="148"/>
      <c r="CN57" s="149"/>
      <c r="CO57" s="147"/>
      <c r="CP57" s="147"/>
      <c r="CQ57" s="147"/>
      <c r="CR57" s="147"/>
      <c r="CS57" s="147"/>
      <c r="CT57" s="148"/>
      <c r="CU57" s="149"/>
      <c r="CV57" s="147"/>
      <c r="CW57" s="147"/>
      <c r="CX57" s="147"/>
      <c r="CY57" s="147"/>
      <c r="CZ57" s="147"/>
      <c r="DA57" s="148"/>
      <c r="DB57" s="149"/>
      <c r="DC57" s="147"/>
      <c r="DD57" s="147"/>
      <c r="DE57" s="147"/>
      <c r="DF57" s="147"/>
      <c r="DG57" s="147"/>
      <c r="DH57" s="148"/>
      <c r="DI57" s="149"/>
      <c r="DJ57" s="147"/>
      <c r="DK57" s="147"/>
      <c r="DL57" s="147"/>
      <c r="DM57" s="147"/>
      <c r="DN57" s="147"/>
      <c r="DO57" s="148"/>
      <c r="DP57" s="149"/>
      <c r="DQ57" s="147"/>
      <c r="DR57" s="147"/>
      <c r="DS57" s="147"/>
      <c r="DT57" s="147"/>
      <c r="DU57" s="147"/>
      <c r="DV57" s="148"/>
      <c r="DW57" s="149"/>
      <c r="DX57" s="147"/>
      <c r="DY57" s="147"/>
      <c r="DZ57" s="147"/>
      <c r="EA57" s="147"/>
      <c r="EB57" s="147"/>
      <c r="EC57" s="148"/>
      <c r="ED57" s="149"/>
      <c r="EE57" s="147"/>
      <c r="EF57" s="147"/>
      <c r="EG57" s="147"/>
      <c r="EH57" s="147"/>
      <c r="EI57" s="147"/>
      <c r="EJ57" s="148"/>
      <c r="EK57" s="149"/>
      <c r="EL57" s="147"/>
      <c r="EM57" s="147"/>
      <c r="EN57" s="147"/>
      <c r="EO57" s="147"/>
      <c r="EP57" s="147"/>
      <c r="EQ57" s="148"/>
      <c r="ER57" s="149"/>
      <c r="ES57" s="147"/>
      <c r="ET57" s="147"/>
      <c r="EU57" s="147"/>
      <c r="EV57" s="147"/>
      <c r="EW57" s="147"/>
      <c r="EX57" s="148"/>
      <c r="EY57" s="149"/>
      <c r="EZ57" s="147"/>
      <c r="FA57" s="147"/>
      <c r="FB57" s="147"/>
      <c r="FC57" s="147"/>
      <c r="FD57" s="147"/>
      <c r="FE57" s="148"/>
      <c r="FF57" s="149"/>
      <c r="FG57" s="147"/>
      <c r="FH57" s="147"/>
      <c r="FI57" s="147"/>
      <c r="FJ57" s="147"/>
      <c r="FK57" s="147"/>
      <c r="FL57" s="148"/>
      <c r="FM57" s="149"/>
      <c r="FN57" s="147"/>
      <c r="FO57" s="147"/>
      <c r="FP57" s="147"/>
      <c r="FQ57" s="147"/>
      <c r="FR57" s="147"/>
      <c r="FS57" s="148"/>
      <c r="FT57" s="149"/>
      <c r="FU57" s="147"/>
      <c r="FV57" s="147"/>
      <c r="FW57" s="147"/>
      <c r="FX57" s="147"/>
      <c r="FY57" s="147"/>
      <c r="FZ57" s="148"/>
      <c r="GA57" s="149"/>
      <c r="GB57" s="147"/>
      <c r="GC57" s="147"/>
      <c r="GD57" s="147"/>
      <c r="GE57" s="147"/>
      <c r="GF57" s="147"/>
      <c r="GG57" s="148"/>
      <c r="GH57" s="149"/>
      <c r="GI57" s="147"/>
      <c r="GJ57" s="147"/>
      <c r="GK57" s="147"/>
      <c r="GL57" s="147"/>
      <c r="GM57" s="147"/>
      <c r="GN57" s="148"/>
      <c r="GO57" s="149"/>
      <c r="GP57" s="147"/>
      <c r="GQ57" s="147"/>
      <c r="GR57" s="147"/>
      <c r="GS57" s="147"/>
      <c r="GT57" s="147"/>
      <c r="GU57" s="148"/>
      <c r="GV57" s="149"/>
      <c r="GW57" s="147"/>
      <c r="GX57" s="147"/>
      <c r="GY57" s="147"/>
      <c r="GZ57" s="147"/>
      <c r="HA57" s="147"/>
      <c r="HB57" s="148"/>
      <c r="HC57" s="149"/>
      <c r="HD57" s="147"/>
      <c r="HE57" s="147"/>
      <c r="HF57" s="147"/>
      <c r="HG57" s="147"/>
      <c r="HH57" s="147"/>
      <c r="HI57" s="148"/>
      <c r="HJ57" s="149"/>
      <c r="HK57" s="147"/>
      <c r="HL57" s="147"/>
      <c r="HM57" s="147"/>
      <c r="HN57" s="147"/>
      <c r="HO57" s="147"/>
      <c r="HP57" s="148"/>
      <c r="HQ57" s="149"/>
      <c r="HR57" s="147"/>
      <c r="HS57" s="147"/>
      <c r="HT57" s="147"/>
      <c r="HU57" s="147"/>
      <c r="HV57" s="147"/>
      <c r="HW57" s="148"/>
      <c r="HX57" s="149"/>
      <c r="HY57" s="147"/>
      <c r="HZ57" s="147"/>
      <c r="IA57" s="147"/>
      <c r="IB57" s="147"/>
      <c r="IC57" s="147"/>
      <c r="ID57" s="148"/>
      <c r="IE57" s="149"/>
      <c r="IF57" s="147"/>
      <c r="IG57" s="147"/>
      <c r="IH57" s="147"/>
      <c r="II57" s="147"/>
      <c r="IJ57" s="147"/>
      <c r="IK57" s="148"/>
      <c r="IL57" s="149"/>
      <c r="IM57" s="147"/>
      <c r="IN57" s="147"/>
      <c r="IO57" s="147"/>
      <c r="IP57" s="147"/>
      <c r="IQ57" s="147"/>
      <c r="IR57" s="148"/>
      <c r="IS57" s="149"/>
      <c r="IT57" s="147"/>
      <c r="IU57" s="147"/>
      <c r="IV57" s="147"/>
    </row>
    <row r="58" spans="1:256" ht="15.75">
      <c r="A58" s="179" t="s">
        <v>43</v>
      </c>
      <c r="B58" s="147"/>
      <c r="C58" s="147"/>
      <c r="D58" s="147"/>
      <c r="E58" s="147"/>
      <c r="F58" s="147"/>
      <c r="G58" s="148"/>
      <c r="H58" s="149"/>
      <c r="I58" s="147"/>
      <c r="J58" s="147"/>
      <c r="K58" s="147"/>
      <c r="L58" s="147"/>
      <c r="M58" s="147"/>
      <c r="N58" s="148"/>
      <c r="O58" s="149"/>
      <c r="P58" s="147"/>
      <c r="Q58" s="147"/>
      <c r="R58" s="147"/>
      <c r="S58" s="147"/>
      <c r="T58" s="147"/>
      <c r="U58" s="148"/>
      <c r="V58" s="149"/>
      <c r="W58" s="147"/>
      <c r="X58" s="147"/>
      <c r="Y58" s="147"/>
      <c r="Z58" s="147"/>
      <c r="AA58" s="147"/>
      <c r="AB58" s="148"/>
      <c r="AC58" s="149"/>
      <c r="AD58" s="147"/>
      <c r="AE58" s="147"/>
      <c r="AF58" s="147"/>
      <c r="AG58" s="147"/>
      <c r="AH58" s="147"/>
      <c r="AI58" s="148"/>
      <c r="AJ58" s="149"/>
      <c r="AK58" s="147"/>
      <c r="AL58" s="147"/>
      <c r="AM58" s="147"/>
      <c r="AN58" s="147"/>
      <c r="AO58" s="147"/>
      <c r="AP58" s="148"/>
      <c r="AQ58" s="149"/>
      <c r="AR58" s="147"/>
      <c r="AS58" s="147"/>
      <c r="AT58" s="147"/>
      <c r="AU58" s="147"/>
      <c r="AV58" s="147"/>
      <c r="AW58" s="148"/>
      <c r="AX58" s="149"/>
      <c r="AY58" s="147"/>
      <c r="AZ58" s="147"/>
      <c r="BA58" s="147"/>
      <c r="BB58" s="147"/>
      <c r="BC58" s="147"/>
      <c r="BD58" s="148"/>
      <c r="BE58" s="149"/>
      <c r="BF58" s="147"/>
      <c r="BG58" s="147"/>
      <c r="BH58" s="147"/>
      <c r="BI58" s="147"/>
      <c r="BJ58" s="147"/>
      <c r="BK58" s="148"/>
      <c r="BL58" s="149"/>
      <c r="BM58" s="147"/>
      <c r="BN58" s="147"/>
      <c r="BO58" s="147"/>
      <c r="BP58" s="147"/>
      <c r="BQ58" s="147"/>
      <c r="BR58" s="148"/>
      <c r="BS58" s="149"/>
      <c r="BT58" s="147"/>
      <c r="BU58" s="147"/>
      <c r="BV58" s="147"/>
      <c r="BW58" s="147"/>
      <c r="BX58" s="147"/>
      <c r="BY58" s="148"/>
      <c r="BZ58" s="149"/>
      <c r="CA58" s="147"/>
      <c r="CB58" s="147"/>
      <c r="CC58" s="147"/>
      <c r="CD58" s="147"/>
      <c r="CE58" s="147"/>
      <c r="CF58" s="148"/>
      <c r="CG58" s="149"/>
      <c r="CH58" s="147"/>
      <c r="CI58" s="147"/>
      <c r="CJ58" s="147"/>
      <c r="CK58" s="147"/>
      <c r="CL58" s="147"/>
      <c r="CM58" s="148"/>
      <c r="CN58" s="149"/>
      <c r="CO58" s="147"/>
      <c r="CP58" s="147"/>
      <c r="CQ58" s="147"/>
      <c r="CR58" s="147"/>
      <c r="CS58" s="147"/>
      <c r="CT58" s="148"/>
      <c r="CU58" s="149"/>
      <c r="CV58" s="147"/>
      <c r="CW58" s="147"/>
      <c r="CX58" s="147"/>
      <c r="CY58" s="147"/>
      <c r="CZ58" s="147"/>
      <c r="DA58" s="148"/>
      <c r="DB58" s="149"/>
      <c r="DC58" s="147"/>
      <c r="DD58" s="147"/>
      <c r="DE58" s="147"/>
      <c r="DF58" s="147"/>
      <c r="DG58" s="147"/>
      <c r="DH58" s="148"/>
      <c r="DI58" s="149"/>
      <c r="DJ58" s="147"/>
      <c r="DK58" s="147"/>
      <c r="DL58" s="147"/>
      <c r="DM58" s="147"/>
      <c r="DN58" s="147"/>
      <c r="DO58" s="148"/>
      <c r="DP58" s="149"/>
      <c r="DQ58" s="147"/>
      <c r="DR58" s="147"/>
      <c r="DS58" s="147"/>
      <c r="DT58" s="147"/>
      <c r="DU58" s="147"/>
      <c r="DV58" s="148"/>
      <c r="DW58" s="149"/>
      <c r="DX58" s="147"/>
      <c r="DY58" s="147"/>
      <c r="DZ58" s="147"/>
      <c r="EA58" s="147"/>
      <c r="EB58" s="147"/>
      <c r="EC58" s="148"/>
      <c r="ED58" s="149"/>
      <c r="EE58" s="147"/>
      <c r="EF58" s="147"/>
      <c r="EG58" s="147"/>
      <c r="EH58" s="147"/>
      <c r="EI58" s="147"/>
      <c r="EJ58" s="148"/>
      <c r="EK58" s="149"/>
      <c r="EL58" s="147"/>
      <c r="EM58" s="147"/>
      <c r="EN58" s="147"/>
      <c r="EO58" s="147"/>
      <c r="EP58" s="147"/>
      <c r="EQ58" s="148"/>
      <c r="ER58" s="149"/>
      <c r="ES58" s="147"/>
      <c r="ET58" s="147"/>
      <c r="EU58" s="147"/>
      <c r="EV58" s="147"/>
      <c r="EW58" s="147"/>
      <c r="EX58" s="148"/>
      <c r="EY58" s="149"/>
      <c r="EZ58" s="147"/>
      <c r="FA58" s="147"/>
      <c r="FB58" s="147"/>
      <c r="FC58" s="147"/>
      <c r="FD58" s="147"/>
      <c r="FE58" s="148"/>
      <c r="FF58" s="149"/>
      <c r="FG58" s="147"/>
      <c r="FH58" s="147"/>
      <c r="FI58" s="147"/>
      <c r="FJ58" s="147"/>
      <c r="FK58" s="147"/>
      <c r="FL58" s="148"/>
      <c r="FM58" s="149"/>
      <c r="FN58" s="147"/>
      <c r="FO58" s="147"/>
      <c r="FP58" s="147"/>
      <c r="FQ58" s="147"/>
      <c r="FR58" s="147"/>
      <c r="FS58" s="148"/>
      <c r="FT58" s="149"/>
      <c r="FU58" s="147"/>
      <c r="FV58" s="147"/>
      <c r="FW58" s="147"/>
      <c r="FX58" s="147"/>
      <c r="FY58" s="147"/>
      <c r="FZ58" s="148"/>
      <c r="GA58" s="149"/>
      <c r="GB58" s="147"/>
      <c r="GC58" s="147"/>
      <c r="GD58" s="147"/>
      <c r="GE58" s="147"/>
      <c r="GF58" s="147"/>
      <c r="GG58" s="148"/>
      <c r="GH58" s="149"/>
      <c r="GI58" s="147"/>
      <c r="GJ58" s="147"/>
      <c r="GK58" s="147"/>
      <c r="GL58" s="147"/>
      <c r="GM58" s="147"/>
      <c r="GN58" s="148"/>
      <c r="GO58" s="149"/>
      <c r="GP58" s="147"/>
      <c r="GQ58" s="147"/>
      <c r="GR58" s="147"/>
      <c r="GS58" s="147"/>
      <c r="GT58" s="147"/>
      <c r="GU58" s="148"/>
      <c r="GV58" s="149"/>
      <c r="GW58" s="147"/>
      <c r="GX58" s="147"/>
      <c r="GY58" s="147"/>
      <c r="GZ58" s="147"/>
      <c r="HA58" s="147"/>
      <c r="HB58" s="148"/>
      <c r="HC58" s="149"/>
      <c r="HD58" s="147"/>
      <c r="HE58" s="147"/>
      <c r="HF58" s="147"/>
      <c r="HG58" s="147"/>
      <c r="HH58" s="147"/>
      <c r="HI58" s="148"/>
      <c r="HJ58" s="149"/>
      <c r="HK58" s="147"/>
      <c r="HL58" s="147"/>
      <c r="HM58" s="147"/>
      <c r="HN58" s="147"/>
      <c r="HO58" s="147"/>
      <c r="HP58" s="148"/>
      <c r="HQ58" s="149"/>
      <c r="HR58" s="147"/>
      <c r="HS58" s="147"/>
      <c r="HT58" s="147"/>
      <c r="HU58" s="147"/>
      <c r="HV58" s="147"/>
      <c r="HW58" s="148"/>
      <c r="HX58" s="149"/>
      <c r="HY58" s="147"/>
      <c r="HZ58" s="147"/>
      <c r="IA58" s="147"/>
      <c r="IB58" s="147"/>
      <c r="IC58" s="147"/>
      <c r="ID58" s="148"/>
      <c r="IE58" s="149"/>
      <c r="IF58" s="147"/>
      <c r="IG58" s="147"/>
      <c r="IH58" s="147"/>
      <c r="II58" s="147"/>
      <c r="IJ58" s="147"/>
      <c r="IK58" s="148"/>
      <c r="IL58" s="149"/>
      <c r="IM58" s="147"/>
      <c r="IN58" s="147"/>
      <c r="IO58" s="147"/>
      <c r="IP58" s="147"/>
      <c r="IQ58" s="147"/>
      <c r="IR58" s="148"/>
      <c r="IS58" s="149"/>
      <c r="IT58" s="147"/>
      <c r="IU58" s="147"/>
      <c r="IV58" s="147"/>
    </row>
    <row r="59" spans="1:256">
      <c r="A59" s="149"/>
      <c r="B59" s="147"/>
      <c r="C59" s="147"/>
      <c r="D59" s="147"/>
      <c r="E59" s="147"/>
      <c r="F59" s="147"/>
      <c r="G59" s="148"/>
      <c r="H59" s="149"/>
      <c r="I59" s="147"/>
      <c r="J59" s="147"/>
      <c r="K59" s="147"/>
      <c r="L59" s="147"/>
      <c r="M59" s="147"/>
      <c r="N59" s="148"/>
      <c r="O59" s="149"/>
      <c r="P59" s="147"/>
      <c r="Q59" s="147"/>
      <c r="R59" s="147"/>
      <c r="S59" s="147"/>
      <c r="T59" s="147"/>
      <c r="U59" s="148"/>
      <c r="V59" s="149"/>
      <c r="W59" s="147"/>
      <c r="X59" s="147"/>
      <c r="Y59" s="147"/>
      <c r="Z59" s="147"/>
      <c r="AA59" s="147"/>
      <c r="AB59" s="148"/>
      <c r="AC59" s="149"/>
      <c r="AD59" s="147"/>
      <c r="AE59" s="147"/>
      <c r="AF59" s="147"/>
      <c r="AG59" s="147"/>
      <c r="AH59" s="147"/>
      <c r="AI59" s="148"/>
      <c r="AJ59" s="149"/>
      <c r="AK59" s="147"/>
      <c r="AL59" s="147"/>
      <c r="AM59" s="147"/>
      <c r="AN59" s="147"/>
      <c r="AO59" s="147"/>
      <c r="AP59" s="148"/>
      <c r="AQ59" s="149"/>
      <c r="AR59" s="147"/>
      <c r="AS59" s="147"/>
      <c r="AT59" s="147"/>
      <c r="AU59" s="147"/>
      <c r="AV59" s="147"/>
      <c r="AW59" s="148"/>
      <c r="AX59" s="149"/>
      <c r="AY59" s="147"/>
      <c r="AZ59" s="147"/>
      <c r="BA59" s="147"/>
      <c r="BB59" s="147"/>
      <c r="BC59" s="147"/>
      <c r="BD59" s="148"/>
      <c r="BE59" s="149"/>
      <c r="BF59" s="147"/>
      <c r="BG59" s="147"/>
      <c r="BH59" s="147"/>
      <c r="BI59" s="147"/>
      <c r="BJ59" s="147"/>
      <c r="BK59" s="148"/>
      <c r="BL59" s="149"/>
      <c r="BM59" s="147"/>
      <c r="BN59" s="147"/>
      <c r="BO59" s="147"/>
      <c r="BP59" s="147"/>
      <c r="BQ59" s="147"/>
      <c r="BR59" s="148"/>
      <c r="BS59" s="149"/>
      <c r="BT59" s="147"/>
      <c r="BU59" s="147"/>
      <c r="BV59" s="147"/>
      <c r="BW59" s="147"/>
      <c r="BX59" s="147"/>
      <c r="BY59" s="148"/>
      <c r="BZ59" s="149"/>
      <c r="CA59" s="147"/>
      <c r="CB59" s="147"/>
      <c r="CC59" s="147"/>
      <c r="CD59" s="147"/>
      <c r="CE59" s="147"/>
      <c r="CF59" s="148"/>
      <c r="CG59" s="149"/>
      <c r="CH59" s="147"/>
      <c r="CI59" s="147"/>
      <c r="CJ59" s="147"/>
      <c r="CK59" s="147"/>
      <c r="CL59" s="147"/>
      <c r="CM59" s="148"/>
      <c r="CN59" s="149"/>
      <c r="CO59" s="147"/>
      <c r="CP59" s="147"/>
      <c r="CQ59" s="147"/>
      <c r="CR59" s="147"/>
      <c r="CS59" s="147"/>
      <c r="CT59" s="148"/>
      <c r="CU59" s="149"/>
      <c r="CV59" s="147"/>
      <c r="CW59" s="147"/>
      <c r="CX59" s="147"/>
      <c r="CY59" s="147"/>
      <c r="CZ59" s="147"/>
      <c r="DA59" s="148"/>
      <c r="DB59" s="149"/>
      <c r="DC59" s="147"/>
      <c r="DD59" s="147"/>
      <c r="DE59" s="147"/>
      <c r="DF59" s="147"/>
      <c r="DG59" s="147"/>
      <c r="DH59" s="148"/>
      <c r="DI59" s="149"/>
      <c r="DJ59" s="147"/>
      <c r="DK59" s="147"/>
      <c r="DL59" s="147"/>
      <c r="DM59" s="147"/>
      <c r="DN59" s="147"/>
      <c r="DO59" s="148"/>
      <c r="DP59" s="149"/>
      <c r="DQ59" s="147"/>
      <c r="DR59" s="147"/>
      <c r="DS59" s="147"/>
      <c r="DT59" s="147"/>
      <c r="DU59" s="147"/>
      <c r="DV59" s="148"/>
      <c r="DW59" s="149"/>
      <c r="DX59" s="147"/>
      <c r="DY59" s="147"/>
      <c r="DZ59" s="147"/>
      <c r="EA59" s="147"/>
      <c r="EB59" s="147"/>
      <c r="EC59" s="148"/>
      <c r="ED59" s="149"/>
      <c r="EE59" s="147"/>
      <c r="EF59" s="147"/>
      <c r="EG59" s="147"/>
      <c r="EH59" s="147"/>
      <c r="EI59" s="147"/>
      <c r="EJ59" s="148"/>
      <c r="EK59" s="149"/>
      <c r="EL59" s="147"/>
      <c r="EM59" s="147"/>
      <c r="EN59" s="147"/>
      <c r="EO59" s="147"/>
      <c r="EP59" s="147"/>
      <c r="EQ59" s="148"/>
      <c r="ER59" s="149"/>
      <c r="ES59" s="147"/>
      <c r="ET59" s="147"/>
      <c r="EU59" s="147"/>
      <c r="EV59" s="147"/>
      <c r="EW59" s="147"/>
      <c r="EX59" s="148"/>
      <c r="EY59" s="149"/>
      <c r="EZ59" s="147"/>
      <c r="FA59" s="147"/>
      <c r="FB59" s="147"/>
      <c r="FC59" s="147"/>
      <c r="FD59" s="147"/>
      <c r="FE59" s="148"/>
      <c r="FF59" s="149"/>
      <c r="FG59" s="147"/>
      <c r="FH59" s="147"/>
      <c r="FI59" s="147"/>
      <c r="FJ59" s="147"/>
      <c r="FK59" s="147"/>
      <c r="FL59" s="148"/>
      <c r="FM59" s="149"/>
      <c r="FN59" s="147"/>
      <c r="FO59" s="147"/>
      <c r="FP59" s="147"/>
      <c r="FQ59" s="147"/>
      <c r="FR59" s="147"/>
      <c r="FS59" s="148"/>
      <c r="FT59" s="149"/>
      <c r="FU59" s="147"/>
      <c r="FV59" s="147"/>
      <c r="FW59" s="147"/>
      <c r="FX59" s="147"/>
      <c r="FY59" s="147"/>
      <c r="FZ59" s="148"/>
      <c r="GA59" s="149"/>
      <c r="GB59" s="147"/>
      <c r="GC59" s="147"/>
      <c r="GD59" s="147"/>
      <c r="GE59" s="147"/>
      <c r="GF59" s="147"/>
      <c r="GG59" s="148"/>
      <c r="GH59" s="149"/>
      <c r="GI59" s="147"/>
      <c r="GJ59" s="147"/>
      <c r="GK59" s="147"/>
      <c r="GL59" s="147"/>
      <c r="GM59" s="147"/>
      <c r="GN59" s="148"/>
      <c r="GO59" s="149"/>
      <c r="GP59" s="147"/>
      <c r="GQ59" s="147"/>
      <c r="GR59" s="147"/>
      <c r="GS59" s="147"/>
      <c r="GT59" s="147"/>
      <c r="GU59" s="148"/>
      <c r="GV59" s="149"/>
      <c r="GW59" s="147"/>
      <c r="GX59" s="147"/>
      <c r="GY59" s="147"/>
      <c r="GZ59" s="147"/>
      <c r="HA59" s="147"/>
      <c r="HB59" s="148"/>
      <c r="HC59" s="149"/>
      <c r="HD59" s="147"/>
      <c r="HE59" s="147"/>
      <c r="HF59" s="147"/>
      <c r="HG59" s="147"/>
      <c r="HH59" s="147"/>
      <c r="HI59" s="148"/>
      <c r="HJ59" s="149"/>
      <c r="HK59" s="147"/>
      <c r="HL59" s="147"/>
      <c r="HM59" s="147"/>
      <c r="HN59" s="147"/>
      <c r="HO59" s="147"/>
      <c r="HP59" s="148"/>
      <c r="HQ59" s="149"/>
      <c r="HR59" s="147"/>
      <c r="HS59" s="147"/>
      <c r="HT59" s="147"/>
      <c r="HU59" s="147"/>
      <c r="HV59" s="147"/>
      <c r="HW59" s="148"/>
      <c r="HX59" s="149"/>
      <c r="HY59" s="147"/>
      <c r="HZ59" s="147"/>
      <c r="IA59" s="147"/>
      <c r="IB59" s="147"/>
      <c r="IC59" s="147"/>
      <c r="ID59" s="148"/>
      <c r="IE59" s="149"/>
      <c r="IF59" s="147"/>
      <c r="IG59" s="147"/>
      <c r="IH59" s="147"/>
      <c r="II59" s="147"/>
      <c r="IJ59" s="147"/>
      <c r="IK59" s="148"/>
      <c r="IL59" s="149"/>
      <c r="IM59" s="147"/>
      <c r="IN59" s="147"/>
      <c r="IO59" s="147"/>
      <c r="IP59" s="147"/>
      <c r="IQ59" s="147"/>
      <c r="IR59" s="148"/>
      <c r="IS59" s="149"/>
      <c r="IT59" s="147"/>
      <c r="IU59" s="147"/>
      <c r="IV59" s="147"/>
    </row>
    <row r="60" spans="1:256">
      <c r="A60" s="898" t="s">
        <v>488</v>
      </c>
      <c r="B60" s="899"/>
      <c r="C60" s="899"/>
      <c r="D60" s="899"/>
      <c r="E60" s="899"/>
      <c r="F60" s="899"/>
      <c r="G60" s="900"/>
      <c r="H60" s="149"/>
      <c r="I60" s="147"/>
      <c r="J60" s="147"/>
      <c r="K60" s="147"/>
      <c r="L60" s="147"/>
      <c r="M60" s="147"/>
      <c r="N60" s="148"/>
      <c r="O60" s="149"/>
      <c r="P60" s="147"/>
      <c r="Q60" s="147"/>
      <c r="R60" s="147"/>
      <c r="S60" s="147"/>
      <c r="T60" s="147"/>
      <c r="U60" s="148"/>
      <c r="V60" s="149"/>
      <c r="W60" s="147"/>
      <c r="X60" s="147"/>
      <c r="Y60" s="147"/>
      <c r="Z60" s="147"/>
      <c r="AA60" s="147"/>
      <c r="AB60" s="148"/>
      <c r="AC60" s="149"/>
      <c r="AD60" s="147"/>
      <c r="AE60" s="147"/>
      <c r="AF60" s="147"/>
      <c r="AG60" s="147"/>
      <c r="AH60" s="147"/>
      <c r="AI60" s="148"/>
      <c r="AJ60" s="149"/>
      <c r="AK60" s="147"/>
      <c r="AL60" s="147"/>
      <c r="AM60" s="147"/>
      <c r="AN60" s="147"/>
      <c r="AO60" s="147"/>
      <c r="AP60" s="148"/>
      <c r="AQ60" s="149"/>
      <c r="AR60" s="147"/>
      <c r="AS60" s="147"/>
      <c r="AT60" s="147"/>
      <c r="AU60" s="147"/>
      <c r="AV60" s="147"/>
      <c r="AW60" s="148"/>
      <c r="AX60" s="149"/>
      <c r="AY60" s="147"/>
      <c r="AZ60" s="147"/>
      <c r="BA60" s="147"/>
      <c r="BB60" s="147"/>
      <c r="BC60" s="147"/>
      <c r="BD60" s="148"/>
      <c r="BE60" s="149"/>
      <c r="BF60" s="147"/>
      <c r="BG60" s="147"/>
      <c r="BH60" s="147"/>
      <c r="BI60" s="147"/>
      <c r="BJ60" s="147"/>
      <c r="BK60" s="148"/>
      <c r="BL60" s="149"/>
      <c r="BM60" s="147"/>
      <c r="BN60" s="147"/>
      <c r="BO60" s="147"/>
      <c r="BP60" s="147"/>
      <c r="BQ60" s="147"/>
      <c r="BR60" s="148"/>
      <c r="BS60" s="149"/>
      <c r="BT60" s="147"/>
      <c r="BU60" s="147"/>
      <c r="BV60" s="147"/>
      <c r="BW60" s="147"/>
      <c r="BX60" s="147"/>
      <c r="BY60" s="148"/>
      <c r="BZ60" s="149"/>
      <c r="CA60" s="147"/>
      <c r="CB60" s="147"/>
      <c r="CC60" s="147"/>
      <c r="CD60" s="147"/>
      <c r="CE60" s="147"/>
      <c r="CF60" s="148"/>
      <c r="CG60" s="149"/>
      <c r="CH60" s="147"/>
      <c r="CI60" s="147"/>
      <c r="CJ60" s="147"/>
      <c r="CK60" s="147"/>
      <c r="CL60" s="147"/>
      <c r="CM60" s="148"/>
      <c r="CN60" s="149"/>
      <c r="CO60" s="147"/>
      <c r="CP60" s="147"/>
      <c r="CQ60" s="147"/>
      <c r="CR60" s="147"/>
      <c r="CS60" s="147"/>
      <c r="CT60" s="148"/>
      <c r="CU60" s="149"/>
      <c r="CV60" s="147"/>
      <c r="CW60" s="147"/>
      <c r="CX60" s="147"/>
      <c r="CY60" s="147"/>
      <c r="CZ60" s="147"/>
      <c r="DA60" s="148"/>
      <c r="DB60" s="149"/>
      <c r="DC60" s="147"/>
      <c r="DD60" s="147"/>
      <c r="DE60" s="147"/>
      <c r="DF60" s="147"/>
      <c r="DG60" s="147"/>
      <c r="DH60" s="148"/>
      <c r="DI60" s="149"/>
      <c r="DJ60" s="147"/>
      <c r="DK60" s="147"/>
      <c r="DL60" s="147"/>
      <c r="DM60" s="147"/>
      <c r="DN60" s="147"/>
      <c r="DO60" s="148"/>
      <c r="DP60" s="149"/>
      <c r="DQ60" s="147"/>
      <c r="DR60" s="147"/>
      <c r="DS60" s="147"/>
      <c r="DT60" s="147"/>
      <c r="DU60" s="147"/>
      <c r="DV60" s="148"/>
      <c r="DW60" s="149"/>
      <c r="DX60" s="147"/>
      <c r="DY60" s="147"/>
      <c r="DZ60" s="147"/>
      <c r="EA60" s="147"/>
      <c r="EB60" s="147"/>
      <c r="EC60" s="148"/>
      <c r="ED60" s="149"/>
      <c r="EE60" s="147"/>
      <c r="EF60" s="147"/>
      <c r="EG60" s="147"/>
      <c r="EH60" s="147"/>
      <c r="EI60" s="147"/>
      <c r="EJ60" s="148"/>
      <c r="EK60" s="149"/>
      <c r="EL60" s="147"/>
      <c r="EM60" s="147"/>
      <c r="EN60" s="147"/>
      <c r="EO60" s="147"/>
      <c r="EP60" s="147"/>
      <c r="EQ60" s="148"/>
      <c r="ER60" s="149"/>
      <c r="ES60" s="147"/>
      <c r="ET60" s="147"/>
      <c r="EU60" s="147"/>
      <c r="EV60" s="147"/>
      <c r="EW60" s="147"/>
      <c r="EX60" s="148"/>
      <c r="EY60" s="149"/>
      <c r="EZ60" s="147"/>
      <c r="FA60" s="147"/>
      <c r="FB60" s="147"/>
      <c r="FC60" s="147"/>
      <c r="FD60" s="147"/>
      <c r="FE60" s="148"/>
      <c r="FF60" s="149"/>
      <c r="FG60" s="147"/>
      <c r="FH60" s="147"/>
      <c r="FI60" s="147"/>
      <c r="FJ60" s="147"/>
      <c r="FK60" s="147"/>
      <c r="FL60" s="148"/>
      <c r="FM60" s="149"/>
      <c r="FN60" s="147"/>
      <c r="FO60" s="147"/>
      <c r="FP60" s="147"/>
      <c r="FQ60" s="147"/>
      <c r="FR60" s="147"/>
      <c r="FS60" s="148"/>
      <c r="FT60" s="149"/>
      <c r="FU60" s="147"/>
      <c r="FV60" s="147"/>
      <c r="FW60" s="147"/>
      <c r="FX60" s="147"/>
      <c r="FY60" s="147"/>
      <c r="FZ60" s="148"/>
      <c r="GA60" s="149"/>
      <c r="GB60" s="147"/>
      <c r="GC60" s="147"/>
      <c r="GD60" s="147"/>
      <c r="GE60" s="147"/>
      <c r="GF60" s="147"/>
      <c r="GG60" s="148"/>
      <c r="GH60" s="149"/>
      <c r="GI60" s="147"/>
      <c r="GJ60" s="147"/>
      <c r="GK60" s="147"/>
      <c r="GL60" s="147"/>
      <c r="GM60" s="147"/>
      <c r="GN60" s="148"/>
      <c r="GO60" s="149"/>
      <c r="GP60" s="147"/>
      <c r="GQ60" s="147"/>
      <c r="GR60" s="147"/>
      <c r="GS60" s="147"/>
      <c r="GT60" s="147"/>
      <c r="GU60" s="148"/>
      <c r="GV60" s="149"/>
      <c r="GW60" s="147"/>
      <c r="GX60" s="147"/>
      <c r="GY60" s="147"/>
      <c r="GZ60" s="147"/>
      <c r="HA60" s="147"/>
      <c r="HB60" s="148"/>
      <c r="HC60" s="149"/>
      <c r="HD60" s="147"/>
      <c r="HE60" s="147"/>
      <c r="HF60" s="147"/>
      <c r="HG60" s="147"/>
      <c r="HH60" s="147"/>
      <c r="HI60" s="148"/>
      <c r="HJ60" s="149"/>
      <c r="HK60" s="147"/>
      <c r="HL60" s="147"/>
      <c r="HM60" s="147"/>
      <c r="HN60" s="147"/>
      <c r="HO60" s="147"/>
      <c r="HP60" s="148"/>
      <c r="HQ60" s="149"/>
      <c r="HR60" s="147"/>
      <c r="HS60" s="147"/>
      <c r="HT60" s="147"/>
      <c r="HU60" s="147"/>
      <c r="HV60" s="147"/>
      <c r="HW60" s="148"/>
      <c r="HX60" s="149"/>
      <c r="HY60" s="147"/>
      <c r="HZ60" s="147"/>
      <c r="IA60" s="147"/>
      <c r="IB60" s="147"/>
      <c r="IC60" s="147"/>
      <c r="ID60" s="148"/>
      <c r="IE60" s="149"/>
      <c r="IF60" s="147"/>
      <c r="IG60" s="147"/>
      <c r="IH60" s="147"/>
      <c r="II60" s="147"/>
      <c r="IJ60" s="147"/>
      <c r="IK60" s="148"/>
      <c r="IL60" s="149"/>
      <c r="IM60" s="147"/>
      <c r="IN60" s="147"/>
      <c r="IO60" s="147"/>
      <c r="IP60" s="147"/>
      <c r="IQ60" s="147"/>
      <c r="IR60" s="148"/>
      <c r="IS60" s="149"/>
      <c r="IT60" s="147"/>
      <c r="IU60" s="147"/>
      <c r="IV60" s="147"/>
    </row>
    <row r="61" spans="1:256">
      <c r="A61" s="898"/>
      <c r="B61" s="899"/>
      <c r="C61" s="899"/>
      <c r="D61" s="899"/>
      <c r="E61" s="899"/>
      <c r="F61" s="899"/>
      <c r="G61" s="900"/>
      <c r="H61" s="149"/>
      <c r="I61" s="147"/>
      <c r="J61" s="147"/>
      <c r="K61" s="147"/>
      <c r="L61" s="147"/>
      <c r="M61" s="147"/>
      <c r="N61" s="148"/>
      <c r="O61" s="149"/>
      <c r="P61" s="147"/>
      <c r="Q61" s="147"/>
      <c r="R61" s="147"/>
      <c r="S61" s="147"/>
      <c r="T61" s="147"/>
      <c r="U61" s="148"/>
      <c r="V61" s="149"/>
      <c r="W61" s="147"/>
      <c r="X61" s="147"/>
      <c r="Y61" s="147"/>
      <c r="Z61" s="147"/>
      <c r="AA61" s="147"/>
      <c r="AB61" s="148"/>
      <c r="AC61" s="149"/>
      <c r="AD61" s="147"/>
      <c r="AE61" s="147"/>
      <c r="AF61" s="147"/>
      <c r="AG61" s="147"/>
      <c r="AH61" s="147"/>
      <c r="AI61" s="148"/>
      <c r="AJ61" s="149"/>
      <c r="AK61" s="147"/>
      <c r="AL61" s="147"/>
      <c r="AM61" s="147"/>
      <c r="AN61" s="147"/>
      <c r="AO61" s="147"/>
      <c r="AP61" s="148"/>
      <c r="AQ61" s="149"/>
      <c r="AR61" s="147"/>
      <c r="AS61" s="147"/>
      <c r="AT61" s="147"/>
      <c r="AU61" s="147"/>
      <c r="AV61" s="147"/>
      <c r="AW61" s="148"/>
      <c r="AX61" s="149"/>
      <c r="AY61" s="147"/>
      <c r="AZ61" s="147"/>
      <c r="BA61" s="147"/>
      <c r="BB61" s="147"/>
      <c r="BC61" s="147"/>
      <c r="BD61" s="148"/>
      <c r="BE61" s="149"/>
      <c r="BF61" s="147"/>
      <c r="BG61" s="147"/>
      <c r="BH61" s="147"/>
      <c r="BI61" s="147"/>
      <c r="BJ61" s="147"/>
      <c r="BK61" s="148"/>
      <c r="BL61" s="149"/>
      <c r="BM61" s="147"/>
      <c r="BN61" s="147"/>
      <c r="BO61" s="147"/>
      <c r="BP61" s="147"/>
      <c r="BQ61" s="147"/>
      <c r="BR61" s="148"/>
      <c r="BS61" s="149"/>
      <c r="BT61" s="147"/>
      <c r="BU61" s="147"/>
      <c r="BV61" s="147"/>
      <c r="BW61" s="147"/>
      <c r="BX61" s="147"/>
      <c r="BY61" s="148"/>
      <c r="BZ61" s="149"/>
      <c r="CA61" s="147"/>
      <c r="CB61" s="147"/>
      <c r="CC61" s="147"/>
      <c r="CD61" s="147"/>
      <c r="CE61" s="147"/>
      <c r="CF61" s="148"/>
      <c r="CG61" s="149"/>
      <c r="CH61" s="147"/>
      <c r="CI61" s="147"/>
      <c r="CJ61" s="147"/>
      <c r="CK61" s="147"/>
      <c r="CL61" s="147"/>
      <c r="CM61" s="148"/>
      <c r="CN61" s="149"/>
      <c r="CO61" s="147"/>
      <c r="CP61" s="147"/>
      <c r="CQ61" s="147"/>
      <c r="CR61" s="147"/>
      <c r="CS61" s="147"/>
      <c r="CT61" s="148"/>
      <c r="CU61" s="149"/>
      <c r="CV61" s="147"/>
      <c r="CW61" s="147"/>
      <c r="CX61" s="147"/>
      <c r="CY61" s="147"/>
      <c r="CZ61" s="147"/>
      <c r="DA61" s="148"/>
      <c r="DB61" s="149"/>
      <c r="DC61" s="147"/>
      <c r="DD61" s="147"/>
      <c r="DE61" s="147"/>
      <c r="DF61" s="147"/>
      <c r="DG61" s="147"/>
      <c r="DH61" s="148"/>
      <c r="DI61" s="149"/>
      <c r="DJ61" s="147"/>
      <c r="DK61" s="147"/>
      <c r="DL61" s="147"/>
      <c r="DM61" s="147"/>
      <c r="DN61" s="147"/>
      <c r="DO61" s="148"/>
      <c r="DP61" s="149"/>
      <c r="DQ61" s="147"/>
      <c r="DR61" s="147"/>
      <c r="DS61" s="147"/>
      <c r="DT61" s="147"/>
      <c r="DU61" s="147"/>
      <c r="DV61" s="148"/>
      <c r="DW61" s="149"/>
      <c r="DX61" s="147"/>
      <c r="DY61" s="147"/>
      <c r="DZ61" s="147"/>
      <c r="EA61" s="147"/>
      <c r="EB61" s="147"/>
      <c r="EC61" s="148"/>
      <c r="ED61" s="149"/>
      <c r="EE61" s="147"/>
      <c r="EF61" s="147"/>
      <c r="EG61" s="147"/>
      <c r="EH61" s="147"/>
      <c r="EI61" s="147"/>
      <c r="EJ61" s="148"/>
      <c r="EK61" s="149"/>
      <c r="EL61" s="147"/>
      <c r="EM61" s="147"/>
      <c r="EN61" s="147"/>
      <c r="EO61" s="147"/>
      <c r="EP61" s="147"/>
      <c r="EQ61" s="148"/>
      <c r="ER61" s="149"/>
      <c r="ES61" s="147"/>
      <c r="ET61" s="147"/>
      <c r="EU61" s="147"/>
      <c r="EV61" s="147"/>
      <c r="EW61" s="147"/>
      <c r="EX61" s="148"/>
      <c r="EY61" s="149"/>
      <c r="EZ61" s="147"/>
      <c r="FA61" s="147"/>
      <c r="FB61" s="147"/>
      <c r="FC61" s="147"/>
      <c r="FD61" s="147"/>
      <c r="FE61" s="148"/>
      <c r="FF61" s="149"/>
      <c r="FG61" s="147"/>
      <c r="FH61" s="147"/>
      <c r="FI61" s="147"/>
      <c r="FJ61" s="147"/>
      <c r="FK61" s="147"/>
      <c r="FL61" s="148"/>
      <c r="FM61" s="149"/>
      <c r="FN61" s="147"/>
      <c r="FO61" s="147"/>
      <c r="FP61" s="147"/>
      <c r="FQ61" s="147"/>
      <c r="FR61" s="147"/>
      <c r="FS61" s="148"/>
      <c r="FT61" s="149"/>
      <c r="FU61" s="147"/>
      <c r="FV61" s="147"/>
      <c r="FW61" s="147"/>
      <c r="FX61" s="147"/>
      <c r="FY61" s="147"/>
      <c r="FZ61" s="148"/>
      <c r="GA61" s="149"/>
      <c r="GB61" s="147"/>
      <c r="GC61" s="147"/>
      <c r="GD61" s="147"/>
      <c r="GE61" s="147"/>
      <c r="GF61" s="147"/>
      <c r="GG61" s="148"/>
      <c r="GH61" s="149"/>
      <c r="GI61" s="147"/>
      <c r="GJ61" s="147"/>
      <c r="GK61" s="147"/>
      <c r="GL61" s="147"/>
      <c r="GM61" s="147"/>
      <c r="GN61" s="148"/>
      <c r="GO61" s="149"/>
      <c r="GP61" s="147"/>
      <c r="GQ61" s="147"/>
      <c r="GR61" s="147"/>
      <c r="GS61" s="147"/>
      <c r="GT61" s="147"/>
      <c r="GU61" s="148"/>
      <c r="GV61" s="149"/>
      <c r="GW61" s="147"/>
      <c r="GX61" s="147"/>
      <c r="GY61" s="147"/>
      <c r="GZ61" s="147"/>
      <c r="HA61" s="147"/>
      <c r="HB61" s="148"/>
      <c r="HC61" s="149"/>
      <c r="HD61" s="147"/>
      <c r="HE61" s="147"/>
      <c r="HF61" s="147"/>
      <c r="HG61" s="147"/>
      <c r="HH61" s="147"/>
      <c r="HI61" s="148"/>
      <c r="HJ61" s="149"/>
      <c r="HK61" s="147"/>
      <c r="HL61" s="147"/>
      <c r="HM61" s="147"/>
      <c r="HN61" s="147"/>
      <c r="HO61" s="147"/>
      <c r="HP61" s="148"/>
      <c r="HQ61" s="149"/>
      <c r="HR61" s="147"/>
      <c r="HS61" s="147"/>
      <c r="HT61" s="147"/>
      <c r="HU61" s="147"/>
      <c r="HV61" s="147"/>
      <c r="HW61" s="148"/>
      <c r="HX61" s="149"/>
      <c r="HY61" s="147"/>
      <c r="HZ61" s="147"/>
      <c r="IA61" s="147"/>
      <c r="IB61" s="147"/>
      <c r="IC61" s="147"/>
      <c r="ID61" s="148"/>
      <c r="IE61" s="149"/>
      <c r="IF61" s="147"/>
      <c r="IG61" s="147"/>
      <c r="IH61" s="147"/>
      <c r="II61" s="147"/>
      <c r="IJ61" s="147"/>
      <c r="IK61" s="148"/>
      <c r="IL61" s="149"/>
      <c r="IM61" s="147"/>
      <c r="IN61" s="147"/>
      <c r="IO61" s="147"/>
      <c r="IP61" s="147"/>
      <c r="IQ61" s="147"/>
      <c r="IR61" s="148"/>
      <c r="IS61" s="149"/>
      <c r="IT61" s="147"/>
      <c r="IU61" s="147"/>
      <c r="IV61" s="147"/>
    </row>
    <row r="62" spans="1:256">
      <c r="A62" s="898"/>
      <c r="B62" s="899"/>
      <c r="C62" s="899"/>
      <c r="D62" s="899"/>
      <c r="E62" s="899"/>
      <c r="F62" s="899"/>
      <c r="G62" s="900"/>
      <c r="H62" s="149"/>
      <c r="I62" s="147"/>
      <c r="J62" s="147"/>
      <c r="K62" s="147"/>
      <c r="L62" s="147"/>
      <c r="M62" s="147"/>
      <c r="N62" s="148"/>
      <c r="O62" s="149"/>
      <c r="P62" s="147"/>
      <c r="Q62" s="147"/>
      <c r="R62" s="147"/>
      <c r="S62" s="147"/>
      <c r="T62" s="147"/>
      <c r="U62" s="148"/>
      <c r="V62" s="149"/>
      <c r="W62" s="147"/>
      <c r="X62" s="147"/>
      <c r="Y62" s="147"/>
      <c r="Z62" s="147"/>
      <c r="AA62" s="147"/>
      <c r="AB62" s="148"/>
      <c r="AC62" s="149"/>
      <c r="AD62" s="147"/>
      <c r="AE62" s="147"/>
      <c r="AF62" s="147"/>
      <c r="AG62" s="147"/>
      <c r="AH62" s="147"/>
      <c r="AI62" s="148"/>
      <c r="AJ62" s="149"/>
      <c r="AK62" s="147"/>
      <c r="AL62" s="147"/>
      <c r="AM62" s="147"/>
      <c r="AN62" s="147"/>
      <c r="AO62" s="147"/>
      <c r="AP62" s="148"/>
      <c r="AQ62" s="149"/>
      <c r="AR62" s="147"/>
      <c r="AS62" s="147"/>
      <c r="AT62" s="147"/>
      <c r="AU62" s="147"/>
      <c r="AV62" s="147"/>
      <c r="AW62" s="148"/>
      <c r="AX62" s="149"/>
      <c r="AY62" s="147"/>
      <c r="AZ62" s="147"/>
      <c r="BA62" s="147"/>
      <c r="BB62" s="147"/>
      <c r="BC62" s="147"/>
      <c r="BD62" s="148"/>
      <c r="BE62" s="149"/>
      <c r="BF62" s="147"/>
      <c r="BG62" s="147"/>
      <c r="BH62" s="147"/>
      <c r="BI62" s="147"/>
      <c r="BJ62" s="147"/>
      <c r="BK62" s="148"/>
      <c r="BL62" s="149"/>
      <c r="BM62" s="147"/>
      <c r="BN62" s="147"/>
      <c r="BO62" s="147"/>
      <c r="BP62" s="147"/>
      <c r="BQ62" s="147"/>
      <c r="BR62" s="148"/>
      <c r="BS62" s="149"/>
      <c r="BT62" s="147"/>
      <c r="BU62" s="147"/>
      <c r="BV62" s="147"/>
      <c r="BW62" s="147"/>
      <c r="BX62" s="147"/>
      <c r="BY62" s="148"/>
      <c r="BZ62" s="149"/>
      <c r="CA62" s="147"/>
      <c r="CB62" s="147"/>
      <c r="CC62" s="147"/>
      <c r="CD62" s="147"/>
      <c r="CE62" s="147"/>
      <c r="CF62" s="148"/>
      <c r="CG62" s="149"/>
      <c r="CH62" s="147"/>
      <c r="CI62" s="147"/>
      <c r="CJ62" s="147"/>
      <c r="CK62" s="147"/>
      <c r="CL62" s="147"/>
      <c r="CM62" s="148"/>
      <c r="CN62" s="149"/>
      <c r="CO62" s="147"/>
      <c r="CP62" s="147"/>
      <c r="CQ62" s="147"/>
      <c r="CR62" s="147"/>
      <c r="CS62" s="147"/>
      <c r="CT62" s="148"/>
      <c r="CU62" s="149"/>
      <c r="CV62" s="147"/>
      <c r="CW62" s="147"/>
      <c r="CX62" s="147"/>
      <c r="CY62" s="147"/>
      <c r="CZ62" s="147"/>
      <c r="DA62" s="148"/>
      <c r="DB62" s="149"/>
      <c r="DC62" s="147"/>
      <c r="DD62" s="147"/>
      <c r="DE62" s="147"/>
      <c r="DF62" s="147"/>
      <c r="DG62" s="147"/>
      <c r="DH62" s="148"/>
      <c r="DI62" s="149"/>
      <c r="DJ62" s="147"/>
      <c r="DK62" s="147"/>
      <c r="DL62" s="147"/>
      <c r="DM62" s="147"/>
      <c r="DN62" s="147"/>
      <c r="DO62" s="148"/>
      <c r="DP62" s="149"/>
      <c r="DQ62" s="147"/>
      <c r="DR62" s="147"/>
      <c r="DS62" s="147"/>
      <c r="DT62" s="147"/>
      <c r="DU62" s="147"/>
      <c r="DV62" s="148"/>
      <c r="DW62" s="149"/>
      <c r="DX62" s="147"/>
      <c r="DY62" s="147"/>
      <c r="DZ62" s="147"/>
      <c r="EA62" s="147"/>
      <c r="EB62" s="147"/>
      <c r="EC62" s="148"/>
      <c r="ED62" s="149"/>
      <c r="EE62" s="147"/>
      <c r="EF62" s="147"/>
      <c r="EG62" s="147"/>
      <c r="EH62" s="147"/>
      <c r="EI62" s="147"/>
      <c r="EJ62" s="148"/>
      <c r="EK62" s="149"/>
      <c r="EL62" s="147"/>
      <c r="EM62" s="147"/>
      <c r="EN62" s="147"/>
      <c r="EO62" s="147"/>
      <c r="EP62" s="147"/>
      <c r="EQ62" s="148"/>
      <c r="ER62" s="149"/>
      <c r="ES62" s="147"/>
      <c r="ET62" s="147"/>
      <c r="EU62" s="147"/>
      <c r="EV62" s="147"/>
      <c r="EW62" s="147"/>
      <c r="EX62" s="148"/>
      <c r="EY62" s="149"/>
      <c r="EZ62" s="147"/>
      <c r="FA62" s="147"/>
      <c r="FB62" s="147"/>
      <c r="FC62" s="147"/>
      <c r="FD62" s="147"/>
      <c r="FE62" s="148"/>
      <c r="FF62" s="149"/>
      <c r="FG62" s="147"/>
      <c r="FH62" s="147"/>
      <c r="FI62" s="147"/>
      <c r="FJ62" s="147"/>
      <c r="FK62" s="147"/>
      <c r="FL62" s="148"/>
      <c r="FM62" s="149"/>
      <c r="FN62" s="147"/>
      <c r="FO62" s="147"/>
      <c r="FP62" s="147"/>
      <c r="FQ62" s="147"/>
      <c r="FR62" s="147"/>
      <c r="FS62" s="148"/>
      <c r="FT62" s="149"/>
      <c r="FU62" s="147"/>
      <c r="FV62" s="147"/>
      <c r="FW62" s="147"/>
      <c r="FX62" s="147"/>
      <c r="FY62" s="147"/>
      <c r="FZ62" s="148"/>
      <c r="GA62" s="149"/>
      <c r="GB62" s="147"/>
      <c r="GC62" s="147"/>
      <c r="GD62" s="147"/>
      <c r="GE62" s="147"/>
      <c r="GF62" s="147"/>
      <c r="GG62" s="148"/>
      <c r="GH62" s="149"/>
      <c r="GI62" s="147"/>
      <c r="GJ62" s="147"/>
      <c r="GK62" s="147"/>
      <c r="GL62" s="147"/>
      <c r="GM62" s="147"/>
      <c r="GN62" s="148"/>
      <c r="GO62" s="149"/>
      <c r="GP62" s="147"/>
      <c r="GQ62" s="147"/>
      <c r="GR62" s="147"/>
      <c r="GS62" s="147"/>
      <c r="GT62" s="147"/>
      <c r="GU62" s="148"/>
      <c r="GV62" s="149"/>
      <c r="GW62" s="147"/>
      <c r="GX62" s="147"/>
      <c r="GY62" s="147"/>
      <c r="GZ62" s="147"/>
      <c r="HA62" s="147"/>
      <c r="HB62" s="148"/>
      <c r="HC62" s="149"/>
      <c r="HD62" s="147"/>
      <c r="HE62" s="147"/>
      <c r="HF62" s="147"/>
      <c r="HG62" s="147"/>
      <c r="HH62" s="147"/>
      <c r="HI62" s="148"/>
      <c r="HJ62" s="149"/>
      <c r="HK62" s="147"/>
      <c r="HL62" s="147"/>
      <c r="HM62" s="147"/>
      <c r="HN62" s="147"/>
      <c r="HO62" s="147"/>
      <c r="HP62" s="148"/>
      <c r="HQ62" s="149"/>
      <c r="HR62" s="147"/>
      <c r="HS62" s="147"/>
      <c r="HT62" s="147"/>
      <c r="HU62" s="147"/>
      <c r="HV62" s="147"/>
      <c r="HW62" s="148"/>
      <c r="HX62" s="149"/>
      <c r="HY62" s="147"/>
      <c r="HZ62" s="147"/>
      <c r="IA62" s="147"/>
      <c r="IB62" s="147"/>
      <c r="IC62" s="147"/>
      <c r="ID62" s="148"/>
      <c r="IE62" s="149"/>
      <c r="IF62" s="147"/>
      <c r="IG62" s="147"/>
      <c r="IH62" s="147"/>
      <c r="II62" s="147"/>
      <c r="IJ62" s="147"/>
      <c r="IK62" s="148"/>
      <c r="IL62" s="149"/>
      <c r="IM62" s="147"/>
      <c r="IN62" s="147"/>
      <c r="IO62" s="147"/>
      <c r="IP62" s="147"/>
      <c r="IQ62" s="147"/>
      <c r="IR62" s="148"/>
      <c r="IS62" s="149"/>
      <c r="IT62" s="147"/>
      <c r="IU62" s="147"/>
      <c r="IV62" s="147"/>
    </row>
    <row r="63" spans="1:256" ht="15.75">
      <c r="A63" s="179" t="s">
        <v>44</v>
      </c>
      <c r="B63" s="147"/>
      <c r="C63" s="147"/>
      <c r="D63" s="147"/>
      <c r="E63" s="147"/>
      <c r="F63" s="147"/>
      <c r="G63" s="148"/>
      <c r="H63" s="149"/>
      <c r="I63" s="147"/>
      <c r="J63" s="147"/>
      <c r="K63" s="147"/>
      <c r="L63" s="147"/>
      <c r="M63" s="147"/>
      <c r="N63" s="148"/>
      <c r="O63" s="149"/>
      <c r="P63" s="147"/>
      <c r="Q63" s="147"/>
      <c r="R63" s="147"/>
      <c r="S63" s="147"/>
      <c r="T63" s="147"/>
      <c r="U63" s="148"/>
      <c r="V63" s="149"/>
      <c r="W63" s="147"/>
      <c r="X63" s="147"/>
      <c r="Y63" s="147"/>
      <c r="Z63" s="147"/>
      <c r="AA63" s="147"/>
      <c r="AB63" s="148"/>
      <c r="AC63" s="149"/>
      <c r="AD63" s="147"/>
      <c r="AE63" s="147"/>
      <c r="AF63" s="147"/>
      <c r="AG63" s="147"/>
      <c r="AH63" s="147"/>
      <c r="AI63" s="148"/>
      <c r="AJ63" s="149"/>
      <c r="AK63" s="147"/>
      <c r="AL63" s="147"/>
      <c r="AM63" s="147"/>
      <c r="AN63" s="147"/>
      <c r="AO63" s="147"/>
      <c r="AP63" s="148"/>
      <c r="AQ63" s="149"/>
      <c r="AR63" s="147"/>
      <c r="AS63" s="147"/>
      <c r="AT63" s="147"/>
      <c r="AU63" s="147"/>
      <c r="AV63" s="147"/>
      <c r="AW63" s="148"/>
      <c r="AX63" s="149"/>
      <c r="AY63" s="147"/>
      <c r="AZ63" s="147"/>
      <c r="BA63" s="147"/>
      <c r="BB63" s="147"/>
      <c r="BC63" s="147"/>
      <c r="BD63" s="148"/>
      <c r="BE63" s="149"/>
      <c r="BF63" s="147"/>
      <c r="BG63" s="147"/>
      <c r="BH63" s="147"/>
      <c r="BI63" s="147"/>
      <c r="BJ63" s="147"/>
      <c r="BK63" s="148"/>
      <c r="BL63" s="149"/>
      <c r="BM63" s="147"/>
      <c r="BN63" s="147"/>
      <c r="BO63" s="147"/>
      <c r="BP63" s="147"/>
      <c r="BQ63" s="147"/>
      <c r="BR63" s="148"/>
      <c r="BS63" s="149"/>
      <c r="BT63" s="147"/>
      <c r="BU63" s="147"/>
      <c r="BV63" s="147"/>
      <c r="BW63" s="147"/>
      <c r="BX63" s="147"/>
      <c r="BY63" s="148"/>
      <c r="BZ63" s="149"/>
      <c r="CA63" s="147"/>
      <c r="CB63" s="147"/>
      <c r="CC63" s="147"/>
      <c r="CD63" s="147"/>
      <c r="CE63" s="147"/>
      <c r="CF63" s="148"/>
      <c r="CG63" s="149"/>
      <c r="CH63" s="147"/>
      <c r="CI63" s="147"/>
      <c r="CJ63" s="147"/>
      <c r="CK63" s="147"/>
      <c r="CL63" s="147"/>
      <c r="CM63" s="148"/>
      <c r="CN63" s="149"/>
      <c r="CO63" s="147"/>
      <c r="CP63" s="147"/>
      <c r="CQ63" s="147"/>
      <c r="CR63" s="147"/>
      <c r="CS63" s="147"/>
      <c r="CT63" s="148"/>
      <c r="CU63" s="149"/>
      <c r="CV63" s="147"/>
      <c r="CW63" s="147"/>
      <c r="CX63" s="147"/>
      <c r="CY63" s="147"/>
      <c r="CZ63" s="147"/>
      <c r="DA63" s="148"/>
      <c r="DB63" s="149"/>
      <c r="DC63" s="147"/>
      <c r="DD63" s="147"/>
      <c r="DE63" s="147"/>
      <c r="DF63" s="147"/>
      <c r="DG63" s="147"/>
      <c r="DH63" s="148"/>
      <c r="DI63" s="149"/>
      <c r="DJ63" s="147"/>
      <c r="DK63" s="147"/>
      <c r="DL63" s="147"/>
      <c r="DM63" s="147"/>
      <c r="DN63" s="147"/>
      <c r="DO63" s="148"/>
      <c r="DP63" s="149"/>
      <c r="DQ63" s="147"/>
      <c r="DR63" s="147"/>
      <c r="DS63" s="147"/>
      <c r="DT63" s="147"/>
      <c r="DU63" s="147"/>
      <c r="DV63" s="148"/>
      <c r="DW63" s="149"/>
      <c r="DX63" s="147"/>
      <c r="DY63" s="147"/>
      <c r="DZ63" s="147"/>
      <c r="EA63" s="147"/>
      <c r="EB63" s="147"/>
      <c r="EC63" s="148"/>
      <c r="ED63" s="149"/>
      <c r="EE63" s="147"/>
      <c r="EF63" s="147"/>
      <c r="EG63" s="147"/>
      <c r="EH63" s="147"/>
      <c r="EI63" s="147"/>
      <c r="EJ63" s="148"/>
      <c r="EK63" s="149"/>
      <c r="EL63" s="147"/>
      <c r="EM63" s="147"/>
      <c r="EN63" s="147"/>
      <c r="EO63" s="147"/>
      <c r="EP63" s="147"/>
      <c r="EQ63" s="148"/>
      <c r="ER63" s="149"/>
      <c r="ES63" s="147"/>
      <c r="ET63" s="147"/>
      <c r="EU63" s="147"/>
      <c r="EV63" s="147"/>
      <c r="EW63" s="147"/>
      <c r="EX63" s="148"/>
      <c r="EY63" s="149"/>
      <c r="EZ63" s="147"/>
      <c r="FA63" s="147"/>
      <c r="FB63" s="147"/>
      <c r="FC63" s="147"/>
      <c r="FD63" s="147"/>
      <c r="FE63" s="148"/>
      <c r="FF63" s="149"/>
      <c r="FG63" s="147"/>
      <c r="FH63" s="147"/>
      <c r="FI63" s="147"/>
      <c r="FJ63" s="147"/>
      <c r="FK63" s="147"/>
      <c r="FL63" s="148"/>
      <c r="FM63" s="149"/>
      <c r="FN63" s="147"/>
      <c r="FO63" s="147"/>
      <c r="FP63" s="147"/>
      <c r="FQ63" s="147"/>
      <c r="FR63" s="147"/>
      <c r="FS63" s="148"/>
      <c r="FT63" s="149"/>
      <c r="FU63" s="147"/>
      <c r="FV63" s="147"/>
      <c r="FW63" s="147"/>
      <c r="FX63" s="147"/>
      <c r="FY63" s="147"/>
      <c r="FZ63" s="148"/>
      <c r="GA63" s="149"/>
      <c r="GB63" s="147"/>
      <c r="GC63" s="147"/>
      <c r="GD63" s="147"/>
      <c r="GE63" s="147"/>
      <c r="GF63" s="147"/>
      <c r="GG63" s="148"/>
      <c r="GH63" s="149"/>
      <c r="GI63" s="147"/>
      <c r="GJ63" s="147"/>
      <c r="GK63" s="147"/>
      <c r="GL63" s="147"/>
      <c r="GM63" s="147"/>
      <c r="GN63" s="148"/>
      <c r="GO63" s="149"/>
      <c r="GP63" s="147"/>
      <c r="GQ63" s="147"/>
      <c r="GR63" s="147"/>
      <c r="GS63" s="147"/>
      <c r="GT63" s="147"/>
      <c r="GU63" s="148"/>
      <c r="GV63" s="149"/>
      <c r="GW63" s="147"/>
      <c r="GX63" s="147"/>
      <c r="GY63" s="147"/>
      <c r="GZ63" s="147"/>
      <c r="HA63" s="147"/>
      <c r="HB63" s="148"/>
      <c r="HC63" s="149"/>
      <c r="HD63" s="147"/>
      <c r="HE63" s="147"/>
      <c r="HF63" s="147"/>
      <c r="HG63" s="147"/>
      <c r="HH63" s="147"/>
      <c r="HI63" s="148"/>
      <c r="HJ63" s="149"/>
      <c r="HK63" s="147"/>
      <c r="HL63" s="147"/>
      <c r="HM63" s="147"/>
      <c r="HN63" s="147"/>
      <c r="HO63" s="147"/>
      <c r="HP63" s="148"/>
      <c r="HQ63" s="149"/>
      <c r="HR63" s="147"/>
      <c r="HS63" s="147"/>
      <c r="HT63" s="147"/>
      <c r="HU63" s="147"/>
      <c r="HV63" s="147"/>
      <c r="HW63" s="148"/>
      <c r="HX63" s="149"/>
      <c r="HY63" s="147"/>
      <c r="HZ63" s="147"/>
      <c r="IA63" s="147"/>
      <c r="IB63" s="147"/>
      <c r="IC63" s="147"/>
      <c r="ID63" s="148"/>
      <c r="IE63" s="149"/>
      <c r="IF63" s="147"/>
      <c r="IG63" s="147"/>
      <c r="IH63" s="147"/>
      <c r="II63" s="147"/>
      <c r="IJ63" s="147"/>
      <c r="IK63" s="148"/>
      <c r="IL63" s="149"/>
      <c r="IM63" s="147"/>
      <c r="IN63" s="147"/>
      <c r="IO63" s="147"/>
      <c r="IP63" s="147"/>
      <c r="IQ63" s="147"/>
      <c r="IR63" s="148"/>
      <c r="IS63" s="149"/>
      <c r="IT63" s="147"/>
      <c r="IU63" s="147"/>
      <c r="IV63" s="147"/>
    </row>
    <row r="64" spans="1:256">
      <c r="A64" s="149"/>
      <c r="B64" s="147"/>
      <c r="C64" s="147"/>
      <c r="D64" s="147"/>
      <c r="E64" s="147"/>
      <c r="F64" s="147"/>
      <c r="G64" s="148"/>
      <c r="H64" s="149"/>
      <c r="I64" s="147"/>
      <c r="J64" s="147"/>
      <c r="K64" s="147"/>
      <c r="L64" s="147"/>
      <c r="M64" s="147"/>
      <c r="N64" s="148"/>
      <c r="O64" s="149"/>
      <c r="P64" s="147"/>
      <c r="Q64" s="147"/>
      <c r="R64" s="147"/>
      <c r="S64" s="147"/>
      <c r="T64" s="147"/>
      <c r="U64" s="148"/>
      <c r="V64" s="149"/>
      <c r="W64" s="147"/>
      <c r="X64" s="147"/>
      <c r="Y64" s="147"/>
      <c r="Z64" s="147"/>
      <c r="AA64" s="147"/>
      <c r="AB64" s="148"/>
      <c r="AC64" s="149"/>
      <c r="AD64" s="147"/>
      <c r="AE64" s="147"/>
      <c r="AF64" s="147"/>
      <c r="AG64" s="147"/>
      <c r="AH64" s="147"/>
      <c r="AI64" s="148"/>
      <c r="AJ64" s="149"/>
      <c r="AK64" s="147"/>
      <c r="AL64" s="147"/>
      <c r="AM64" s="147"/>
      <c r="AN64" s="147"/>
      <c r="AO64" s="147"/>
      <c r="AP64" s="148"/>
      <c r="AQ64" s="149"/>
      <c r="AR64" s="147"/>
      <c r="AS64" s="147"/>
      <c r="AT64" s="147"/>
      <c r="AU64" s="147"/>
      <c r="AV64" s="147"/>
      <c r="AW64" s="148"/>
      <c r="AX64" s="149"/>
      <c r="AY64" s="147"/>
      <c r="AZ64" s="147"/>
      <c r="BA64" s="147"/>
      <c r="BB64" s="147"/>
      <c r="BC64" s="147"/>
      <c r="BD64" s="148"/>
      <c r="BE64" s="149"/>
      <c r="BF64" s="147"/>
      <c r="BG64" s="147"/>
      <c r="BH64" s="147"/>
      <c r="BI64" s="147"/>
      <c r="BJ64" s="147"/>
      <c r="BK64" s="148"/>
      <c r="BL64" s="149"/>
      <c r="BM64" s="147"/>
      <c r="BN64" s="147"/>
      <c r="BO64" s="147"/>
      <c r="BP64" s="147"/>
      <c r="BQ64" s="147"/>
      <c r="BR64" s="148"/>
      <c r="BS64" s="149"/>
      <c r="BT64" s="147"/>
      <c r="BU64" s="147"/>
      <c r="BV64" s="147"/>
      <c r="BW64" s="147"/>
      <c r="BX64" s="147"/>
      <c r="BY64" s="148"/>
      <c r="BZ64" s="149"/>
      <c r="CA64" s="147"/>
      <c r="CB64" s="147"/>
      <c r="CC64" s="147"/>
      <c r="CD64" s="147"/>
      <c r="CE64" s="147"/>
      <c r="CF64" s="148"/>
      <c r="CG64" s="149"/>
      <c r="CH64" s="147"/>
      <c r="CI64" s="147"/>
      <c r="CJ64" s="147"/>
      <c r="CK64" s="147"/>
      <c r="CL64" s="147"/>
      <c r="CM64" s="148"/>
      <c r="CN64" s="149"/>
      <c r="CO64" s="147"/>
      <c r="CP64" s="147"/>
      <c r="CQ64" s="147"/>
      <c r="CR64" s="147"/>
      <c r="CS64" s="147"/>
      <c r="CT64" s="148"/>
      <c r="CU64" s="149"/>
      <c r="CV64" s="147"/>
      <c r="CW64" s="147"/>
      <c r="CX64" s="147"/>
      <c r="CY64" s="147"/>
      <c r="CZ64" s="147"/>
      <c r="DA64" s="148"/>
      <c r="DB64" s="149"/>
      <c r="DC64" s="147"/>
      <c r="DD64" s="147"/>
      <c r="DE64" s="147"/>
      <c r="DF64" s="147"/>
      <c r="DG64" s="147"/>
      <c r="DH64" s="148"/>
      <c r="DI64" s="149"/>
      <c r="DJ64" s="147"/>
      <c r="DK64" s="147"/>
      <c r="DL64" s="147"/>
      <c r="DM64" s="147"/>
      <c r="DN64" s="147"/>
      <c r="DO64" s="148"/>
      <c r="DP64" s="149"/>
      <c r="DQ64" s="147"/>
      <c r="DR64" s="147"/>
      <c r="DS64" s="147"/>
      <c r="DT64" s="147"/>
      <c r="DU64" s="147"/>
      <c r="DV64" s="148"/>
      <c r="DW64" s="149"/>
      <c r="DX64" s="147"/>
      <c r="DY64" s="147"/>
      <c r="DZ64" s="147"/>
      <c r="EA64" s="147"/>
      <c r="EB64" s="147"/>
      <c r="EC64" s="148"/>
      <c r="ED64" s="149"/>
      <c r="EE64" s="147"/>
      <c r="EF64" s="147"/>
      <c r="EG64" s="147"/>
      <c r="EH64" s="147"/>
      <c r="EI64" s="147"/>
      <c r="EJ64" s="148"/>
      <c r="EK64" s="149"/>
      <c r="EL64" s="147"/>
      <c r="EM64" s="147"/>
      <c r="EN64" s="147"/>
      <c r="EO64" s="147"/>
      <c r="EP64" s="147"/>
      <c r="EQ64" s="148"/>
      <c r="ER64" s="149"/>
      <c r="ES64" s="147"/>
      <c r="ET64" s="147"/>
      <c r="EU64" s="147"/>
      <c r="EV64" s="147"/>
      <c r="EW64" s="147"/>
      <c r="EX64" s="148"/>
      <c r="EY64" s="149"/>
      <c r="EZ64" s="147"/>
      <c r="FA64" s="147"/>
      <c r="FB64" s="147"/>
      <c r="FC64" s="147"/>
      <c r="FD64" s="147"/>
      <c r="FE64" s="148"/>
      <c r="FF64" s="149"/>
      <c r="FG64" s="147"/>
      <c r="FH64" s="147"/>
      <c r="FI64" s="147"/>
      <c r="FJ64" s="147"/>
      <c r="FK64" s="147"/>
      <c r="FL64" s="148"/>
      <c r="FM64" s="149"/>
      <c r="FN64" s="147"/>
      <c r="FO64" s="147"/>
      <c r="FP64" s="147"/>
      <c r="FQ64" s="147"/>
      <c r="FR64" s="147"/>
      <c r="FS64" s="148"/>
      <c r="FT64" s="149"/>
      <c r="FU64" s="147"/>
      <c r="FV64" s="147"/>
      <c r="FW64" s="147"/>
      <c r="FX64" s="147"/>
      <c r="FY64" s="147"/>
      <c r="FZ64" s="148"/>
      <c r="GA64" s="149"/>
      <c r="GB64" s="147"/>
      <c r="GC64" s="147"/>
      <c r="GD64" s="147"/>
      <c r="GE64" s="147"/>
      <c r="GF64" s="147"/>
      <c r="GG64" s="148"/>
      <c r="GH64" s="149"/>
      <c r="GI64" s="147"/>
      <c r="GJ64" s="147"/>
      <c r="GK64" s="147"/>
      <c r="GL64" s="147"/>
      <c r="GM64" s="147"/>
      <c r="GN64" s="148"/>
      <c r="GO64" s="149"/>
      <c r="GP64" s="147"/>
      <c r="GQ64" s="147"/>
      <c r="GR64" s="147"/>
      <c r="GS64" s="147"/>
      <c r="GT64" s="147"/>
      <c r="GU64" s="148"/>
      <c r="GV64" s="149"/>
      <c r="GW64" s="147"/>
      <c r="GX64" s="147"/>
      <c r="GY64" s="147"/>
      <c r="GZ64" s="147"/>
      <c r="HA64" s="147"/>
      <c r="HB64" s="148"/>
      <c r="HC64" s="149"/>
      <c r="HD64" s="147"/>
      <c r="HE64" s="147"/>
      <c r="HF64" s="147"/>
      <c r="HG64" s="147"/>
      <c r="HH64" s="147"/>
      <c r="HI64" s="148"/>
      <c r="HJ64" s="149"/>
      <c r="HK64" s="147"/>
      <c r="HL64" s="147"/>
      <c r="HM64" s="147"/>
      <c r="HN64" s="147"/>
      <c r="HO64" s="147"/>
      <c r="HP64" s="148"/>
      <c r="HQ64" s="149"/>
      <c r="HR64" s="147"/>
      <c r="HS64" s="147"/>
      <c r="HT64" s="147"/>
      <c r="HU64" s="147"/>
      <c r="HV64" s="147"/>
      <c r="HW64" s="148"/>
      <c r="HX64" s="149"/>
      <c r="HY64" s="147"/>
      <c r="HZ64" s="147"/>
      <c r="IA64" s="147"/>
      <c r="IB64" s="147"/>
      <c r="IC64" s="147"/>
      <c r="ID64" s="148"/>
      <c r="IE64" s="149"/>
      <c r="IF64" s="147"/>
      <c r="IG64" s="147"/>
      <c r="IH64" s="147"/>
      <c r="II64" s="147"/>
      <c r="IJ64" s="147"/>
      <c r="IK64" s="148"/>
      <c r="IL64" s="149"/>
      <c r="IM64" s="147"/>
      <c r="IN64" s="147"/>
      <c r="IO64" s="147"/>
      <c r="IP64" s="147"/>
      <c r="IQ64" s="147"/>
      <c r="IR64" s="148"/>
      <c r="IS64" s="149"/>
      <c r="IT64" s="147"/>
      <c r="IU64" s="147"/>
      <c r="IV64" s="147"/>
    </row>
    <row r="65" spans="1:256">
      <c r="A65" s="898" t="s">
        <v>1</v>
      </c>
      <c r="B65" s="899"/>
      <c r="C65" s="899"/>
      <c r="D65" s="899"/>
      <c r="E65" s="899"/>
      <c r="F65" s="899"/>
      <c r="G65" s="900"/>
      <c r="H65" s="149"/>
      <c r="I65" s="147"/>
      <c r="J65" s="147"/>
      <c r="K65" s="147"/>
      <c r="L65" s="147"/>
      <c r="M65" s="147"/>
      <c r="N65" s="148"/>
      <c r="O65" s="149"/>
      <c r="P65" s="147"/>
      <c r="Q65" s="147"/>
      <c r="R65" s="147"/>
      <c r="S65" s="147"/>
      <c r="T65" s="147"/>
      <c r="U65" s="148"/>
      <c r="V65" s="149"/>
      <c r="W65" s="147"/>
      <c r="X65" s="147"/>
      <c r="Y65" s="147"/>
      <c r="Z65" s="147"/>
      <c r="AA65" s="147"/>
      <c r="AB65" s="148"/>
      <c r="AC65" s="149"/>
      <c r="AD65" s="147"/>
      <c r="AE65" s="147"/>
      <c r="AF65" s="147"/>
      <c r="AG65" s="147"/>
      <c r="AH65" s="147"/>
      <c r="AI65" s="148"/>
      <c r="AJ65" s="149"/>
      <c r="AK65" s="147"/>
      <c r="AL65" s="147"/>
      <c r="AM65" s="147"/>
      <c r="AN65" s="147"/>
      <c r="AO65" s="147"/>
      <c r="AP65" s="148"/>
      <c r="AQ65" s="149"/>
      <c r="AR65" s="147"/>
      <c r="AS65" s="147"/>
      <c r="AT65" s="147"/>
      <c r="AU65" s="147"/>
      <c r="AV65" s="147"/>
      <c r="AW65" s="148"/>
      <c r="AX65" s="149"/>
      <c r="AY65" s="147"/>
      <c r="AZ65" s="147"/>
      <c r="BA65" s="147"/>
      <c r="BB65" s="147"/>
      <c r="BC65" s="147"/>
      <c r="BD65" s="148"/>
      <c r="BE65" s="149"/>
      <c r="BF65" s="147"/>
      <c r="BG65" s="147"/>
      <c r="BH65" s="147"/>
      <c r="BI65" s="147"/>
      <c r="BJ65" s="147"/>
      <c r="BK65" s="148"/>
      <c r="BL65" s="149"/>
      <c r="BM65" s="147"/>
      <c r="BN65" s="147"/>
      <c r="BO65" s="147"/>
      <c r="BP65" s="147"/>
      <c r="BQ65" s="147"/>
      <c r="BR65" s="148"/>
      <c r="BS65" s="149"/>
      <c r="BT65" s="147"/>
      <c r="BU65" s="147"/>
      <c r="BV65" s="147"/>
      <c r="BW65" s="147"/>
      <c r="BX65" s="147"/>
      <c r="BY65" s="148"/>
      <c r="BZ65" s="149"/>
      <c r="CA65" s="147"/>
      <c r="CB65" s="147"/>
      <c r="CC65" s="147"/>
      <c r="CD65" s="147"/>
      <c r="CE65" s="147"/>
      <c r="CF65" s="148"/>
      <c r="CG65" s="149"/>
      <c r="CH65" s="147"/>
      <c r="CI65" s="147"/>
      <c r="CJ65" s="147"/>
      <c r="CK65" s="147"/>
      <c r="CL65" s="147"/>
      <c r="CM65" s="148"/>
      <c r="CN65" s="149"/>
      <c r="CO65" s="147"/>
      <c r="CP65" s="147"/>
      <c r="CQ65" s="147"/>
      <c r="CR65" s="147"/>
      <c r="CS65" s="147"/>
      <c r="CT65" s="148"/>
      <c r="CU65" s="149"/>
      <c r="CV65" s="147"/>
      <c r="CW65" s="147"/>
      <c r="CX65" s="147"/>
      <c r="CY65" s="147"/>
      <c r="CZ65" s="147"/>
      <c r="DA65" s="148"/>
      <c r="DB65" s="149"/>
      <c r="DC65" s="147"/>
      <c r="DD65" s="147"/>
      <c r="DE65" s="147"/>
      <c r="DF65" s="147"/>
      <c r="DG65" s="147"/>
      <c r="DH65" s="148"/>
      <c r="DI65" s="149"/>
      <c r="DJ65" s="147"/>
      <c r="DK65" s="147"/>
      <c r="DL65" s="147"/>
      <c r="DM65" s="147"/>
      <c r="DN65" s="147"/>
      <c r="DO65" s="148"/>
      <c r="DP65" s="149"/>
      <c r="DQ65" s="147"/>
      <c r="DR65" s="147"/>
      <c r="DS65" s="147"/>
      <c r="DT65" s="147"/>
      <c r="DU65" s="147"/>
      <c r="DV65" s="148"/>
      <c r="DW65" s="149"/>
      <c r="DX65" s="147"/>
      <c r="DY65" s="147"/>
      <c r="DZ65" s="147"/>
      <c r="EA65" s="147"/>
      <c r="EB65" s="147"/>
      <c r="EC65" s="148"/>
      <c r="ED65" s="149"/>
      <c r="EE65" s="147"/>
      <c r="EF65" s="147"/>
      <c r="EG65" s="147"/>
      <c r="EH65" s="147"/>
      <c r="EI65" s="147"/>
      <c r="EJ65" s="148"/>
      <c r="EK65" s="149"/>
      <c r="EL65" s="147"/>
      <c r="EM65" s="147"/>
      <c r="EN65" s="147"/>
      <c r="EO65" s="147"/>
      <c r="EP65" s="147"/>
      <c r="EQ65" s="148"/>
      <c r="ER65" s="149"/>
      <c r="ES65" s="147"/>
      <c r="ET65" s="147"/>
      <c r="EU65" s="147"/>
      <c r="EV65" s="147"/>
      <c r="EW65" s="147"/>
      <c r="EX65" s="148"/>
      <c r="EY65" s="149"/>
      <c r="EZ65" s="147"/>
      <c r="FA65" s="147"/>
      <c r="FB65" s="147"/>
      <c r="FC65" s="147"/>
      <c r="FD65" s="147"/>
      <c r="FE65" s="148"/>
      <c r="FF65" s="149"/>
      <c r="FG65" s="147"/>
      <c r="FH65" s="147"/>
      <c r="FI65" s="147"/>
      <c r="FJ65" s="147"/>
      <c r="FK65" s="147"/>
      <c r="FL65" s="148"/>
      <c r="FM65" s="149"/>
      <c r="FN65" s="147"/>
      <c r="FO65" s="147"/>
      <c r="FP65" s="147"/>
      <c r="FQ65" s="147"/>
      <c r="FR65" s="147"/>
      <c r="FS65" s="148"/>
      <c r="FT65" s="149"/>
      <c r="FU65" s="147"/>
      <c r="FV65" s="147"/>
      <c r="FW65" s="147"/>
      <c r="FX65" s="147"/>
      <c r="FY65" s="147"/>
      <c r="FZ65" s="148"/>
      <c r="GA65" s="149"/>
      <c r="GB65" s="147"/>
      <c r="GC65" s="147"/>
      <c r="GD65" s="147"/>
      <c r="GE65" s="147"/>
      <c r="GF65" s="147"/>
      <c r="GG65" s="148"/>
      <c r="GH65" s="149"/>
      <c r="GI65" s="147"/>
      <c r="GJ65" s="147"/>
      <c r="GK65" s="147"/>
      <c r="GL65" s="147"/>
      <c r="GM65" s="147"/>
      <c r="GN65" s="148"/>
      <c r="GO65" s="149"/>
      <c r="GP65" s="147"/>
      <c r="GQ65" s="147"/>
      <c r="GR65" s="147"/>
      <c r="GS65" s="147"/>
      <c r="GT65" s="147"/>
      <c r="GU65" s="148"/>
      <c r="GV65" s="149"/>
      <c r="GW65" s="147"/>
      <c r="GX65" s="147"/>
      <c r="GY65" s="147"/>
      <c r="GZ65" s="147"/>
      <c r="HA65" s="147"/>
      <c r="HB65" s="148"/>
      <c r="HC65" s="149"/>
      <c r="HD65" s="147"/>
      <c r="HE65" s="147"/>
      <c r="HF65" s="147"/>
      <c r="HG65" s="147"/>
      <c r="HH65" s="147"/>
      <c r="HI65" s="148"/>
      <c r="HJ65" s="149"/>
      <c r="HK65" s="147"/>
      <c r="HL65" s="147"/>
      <c r="HM65" s="147"/>
      <c r="HN65" s="147"/>
      <c r="HO65" s="147"/>
      <c r="HP65" s="148"/>
      <c r="HQ65" s="149"/>
      <c r="HR65" s="147"/>
      <c r="HS65" s="147"/>
      <c r="HT65" s="147"/>
      <c r="HU65" s="147"/>
      <c r="HV65" s="147"/>
      <c r="HW65" s="148"/>
      <c r="HX65" s="149"/>
      <c r="HY65" s="147"/>
      <c r="HZ65" s="147"/>
      <c r="IA65" s="147"/>
      <c r="IB65" s="147"/>
      <c r="IC65" s="147"/>
      <c r="ID65" s="148"/>
      <c r="IE65" s="149"/>
      <c r="IF65" s="147"/>
      <c r="IG65" s="147"/>
      <c r="IH65" s="147"/>
      <c r="II65" s="147"/>
      <c r="IJ65" s="147"/>
      <c r="IK65" s="148"/>
      <c r="IL65" s="149"/>
      <c r="IM65" s="147"/>
      <c r="IN65" s="147"/>
      <c r="IO65" s="147"/>
      <c r="IP65" s="147"/>
      <c r="IQ65" s="147"/>
      <c r="IR65" s="148"/>
      <c r="IS65" s="149"/>
      <c r="IT65" s="147"/>
      <c r="IU65" s="147"/>
      <c r="IV65" s="147"/>
    </row>
    <row r="66" spans="1:256">
      <c r="A66" s="898"/>
      <c r="B66" s="899"/>
      <c r="C66" s="899"/>
      <c r="D66" s="899"/>
      <c r="E66" s="899"/>
      <c r="F66" s="899"/>
      <c r="G66" s="900"/>
      <c r="H66" s="149"/>
      <c r="I66" s="147"/>
      <c r="J66" s="147"/>
      <c r="K66" s="147"/>
      <c r="L66" s="147"/>
      <c r="M66" s="147"/>
      <c r="N66" s="148"/>
      <c r="O66" s="149"/>
      <c r="P66" s="147"/>
      <c r="Q66" s="147"/>
      <c r="R66" s="147"/>
      <c r="S66" s="147"/>
      <c r="T66" s="147"/>
      <c r="U66" s="148"/>
      <c r="V66" s="149"/>
      <c r="W66" s="147"/>
      <c r="X66" s="147"/>
      <c r="Y66" s="147"/>
      <c r="Z66" s="147"/>
      <c r="AA66" s="147"/>
      <c r="AB66" s="148"/>
      <c r="AC66" s="149"/>
      <c r="AD66" s="147"/>
      <c r="AE66" s="147"/>
      <c r="AF66" s="147"/>
      <c r="AG66" s="147"/>
      <c r="AH66" s="147"/>
      <c r="AI66" s="148"/>
      <c r="AJ66" s="149"/>
      <c r="AK66" s="147"/>
      <c r="AL66" s="147"/>
      <c r="AM66" s="147"/>
      <c r="AN66" s="147"/>
      <c r="AO66" s="147"/>
      <c r="AP66" s="148"/>
      <c r="AQ66" s="149"/>
      <c r="AR66" s="147"/>
      <c r="AS66" s="147"/>
      <c r="AT66" s="147"/>
      <c r="AU66" s="147"/>
      <c r="AV66" s="147"/>
      <c r="AW66" s="148"/>
      <c r="AX66" s="149"/>
      <c r="AY66" s="147"/>
      <c r="AZ66" s="147"/>
      <c r="BA66" s="147"/>
      <c r="BB66" s="147"/>
      <c r="BC66" s="147"/>
      <c r="BD66" s="148"/>
      <c r="BE66" s="149"/>
      <c r="BF66" s="147"/>
      <c r="BG66" s="147"/>
      <c r="BH66" s="147"/>
      <c r="BI66" s="147"/>
      <c r="BJ66" s="147"/>
      <c r="BK66" s="148"/>
      <c r="BL66" s="149"/>
      <c r="BM66" s="147"/>
      <c r="BN66" s="147"/>
      <c r="BO66" s="147"/>
      <c r="BP66" s="147"/>
      <c r="BQ66" s="147"/>
      <c r="BR66" s="148"/>
      <c r="BS66" s="149"/>
      <c r="BT66" s="147"/>
      <c r="BU66" s="147"/>
      <c r="BV66" s="147"/>
      <c r="BW66" s="147"/>
      <c r="BX66" s="147"/>
      <c r="BY66" s="148"/>
      <c r="BZ66" s="149"/>
      <c r="CA66" s="147"/>
      <c r="CB66" s="147"/>
      <c r="CC66" s="147"/>
      <c r="CD66" s="147"/>
      <c r="CE66" s="147"/>
      <c r="CF66" s="148"/>
      <c r="CG66" s="149"/>
      <c r="CH66" s="147"/>
      <c r="CI66" s="147"/>
      <c r="CJ66" s="147"/>
      <c r="CK66" s="147"/>
      <c r="CL66" s="147"/>
      <c r="CM66" s="148"/>
      <c r="CN66" s="149"/>
      <c r="CO66" s="147"/>
      <c r="CP66" s="147"/>
      <c r="CQ66" s="147"/>
      <c r="CR66" s="147"/>
      <c r="CS66" s="147"/>
      <c r="CT66" s="148"/>
      <c r="CU66" s="149"/>
      <c r="CV66" s="147"/>
      <c r="CW66" s="147"/>
      <c r="CX66" s="147"/>
      <c r="CY66" s="147"/>
      <c r="CZ66" s="147"/>
      <c r="DA66" s="148"/>
      <c r="DB66" s="149"/>
      <c r="DC66" s="147"/>
      <c r="DD66" s="147"/>
      <c r="DE66" s="147"/>
      <c r="DF66" s="147"/>
      <c r="DG66" s="147"/>
      <c r="DH66" s="148"/>
      <c r="DI66" s="149"/>
      <c r="DJ66" s="147"/>
      <c r="DK66" s="147"/>
      <c r="DL66" s="147"/>
      <c r="DM66" s="147"/>
      <c r="DN66" s="147"/>
      <c r="DO66" s="148"/>
      <c r="DP66" s="149"/>
      <c r="DQ66" s="147"/>
      <c r="DR66" s="147"/>
      <c r="DS66" s="147"/>
      <c r="DT66" s="147"/>
      <c r="DU66" s="147"/>
      <c r="DV66" s="148"/>
      <c r="DW66" s="149"/>
      <c r="DX66" s="147"/>
      <c r="DY66" s="147"/>
      <c r="DZ66" s="147"/>
      <c r="EA66" s="147"/>
      <c r="EB66" s="147"/>
      <c r="EC66" s="148"/>
      <c r="ED66" s="149"/>
      <c r="EE66" s="147"/>
      <c r="EF66" s="147"/>
      <c r="EG66" s="147"/>
      <c r="EH66" s="147"/>
      <c r="EI66" s="147"/>
      <c r="EJ66" s="148"/>
      <c r="EK66" s="149"/>
      <c r="EL66" s="147"/>
      <c r="EM66" s="147"/>
      <c r="EN66" s="147"/>
      <c r="EO66" s="147"/>
      <c r="EP66" s="147"/>
      <c r="EQ66" s="148"/>
      <c r="ER66" s="149"/>
      <c r="ES66" s="147"/>
      <c r="ET66" s="147"/>
      <c r="EU66" s="147"/>
      <c r="EV66" s="147"/>
      <c r="EW66" s="147"/>
      <c r="EX66" s="148"/>
      <c r="EY66" s="149"/>
      <c r="EZ66" s="147"/>
      <c r="FA66" s="147"/>
      <c r="FB66" s="147"/>
      <c r="FC66" s="147"/>
      <c r="FD66" s="147"/>
      <c r="FE66" s="148"/>
      <c r="FF66" s="149"/>
      <c r="FG66" s="147"/>
      <c r="FH66" s="147"/>
      <c r="FI66" s="147"/>
      <c r="FJ66" s="147"/>
      <c r="FK66" s="147"/>
      <c r="FL66" s="148"/>
      <c r="FM66" s="149"/>
      <c r="FN66" s="147"/>
      <c r="FO66" s="147"/>
      <c r="FP66" s="147"/>
      <c r="FQ66" s="147"/>
      <c r="FR66" s="147"/>
      <c r="FS66" s="148"/>
      <c r="FT66" s="149"/>
      <c r="FU66" s="147"/>
      <c r="FV66" s="147"/>
      <c r="FW66" s="147"/>
      <c r="FX66" s="147"/>
      <c r="FY66" s="147"/>
      <c r="FZ66" s="148"/>
      <c r="GA66" s="149"/>
      <c r="GB66" s="147"/>
      <c r="GC66" s="147"/>
      <c r="GD66" s="147"/>
      <c r="GE66" s="147"/>
      <c r="GF66" s="147"/>
      <c r="GG66" s="148"/>
      <c r="GH66" s="149"/>
      <c r="GI66" s="147"/>
      <c r="GJ66" s="147"/>
      <c r="GK66" s="147"/>
      <c r="GL66" s="147"/>
      <c r="GM66" s="147"/>
      <c r="GN66" s="148"/>
      <c r="GO66" s="149"/>
      <c r="GP66" s="147"/>
      <c r="GQ66" s="147"/>
      <c r="GR66" s="147"/>
      <c r="GS66" s="147"/>
      <c r="GT66" s="147"/>
      <c r="GU66" s="148"/>
      <c r="GV66" s="149"/>
      <c r="GW66" s="147"/>
      <c r="GX66" s="147"/>
      <c r="GY66" s="147"/>
      <c r="GZ66" s="147"/>
      <c r="HA66" s="147"/>
      <c r="HB66" s="148"/>
      <c r="HC66" s="149"/>
      <c r="HD66" s="147"/>
      <c r="HE66" s="147"/>
      <c r="HF66" s="147"/>
      <c r="HG66" s="147"/>
      <c r="HH66" s="147"/>
      <c r="HI66" s="148"/>
      <c r="HJ66" s="149"/>
      <c r="HK66" s="147"/>
      <c r="HL66" s="147"/>
      <c r="HM66" s="147"/>
      <c r="HN66" s="147"/>
      <c r="HO66" s="147"/>
      <c r="HP66" s="148"/>
      <c r="HQ66" s="149"/>
      <c r="HR66" s="147"/>
      <c r="HS66" s="147"/>
      <c r="HT66" s="147"/>
      <c r="HU66" s="147"/>
      <c r="HV66" s="147"/>
      <c r="HW66" s="148"/>
      <c r="HX66" s="149"/>
      <c r="HY66" s="147"/>
      <c r="HZ66" s="147"/>
      <c r="IA66" s="147"/>
      <c r="IB66" s="147"/>
      <c r="IC66" s="147"/>
      <c r="ID66" s="148"/>
      <c r="IE66" s="149"/>
      <c r="IF66" s="147"/>
      <c r="IG66" s="147"/>
      <c r="IH66" s="147"/>
      <c r="II66" s="147"/>
      <c r="IJ66" s="147"/>
      <c r="IK66" s="148"/>
      <c r="IL66" s="149"/>
      <c r="IM66" s="147"/>
      <c r="IN66" s="147"/>
      <c r="IO66" s="147"/>
      <c r="IP66" s="147"/>
      <c r="IQ66" s="147"/>
      <c r="IR66" s="148"/>
      <c r="IS66" s="149"/>
      <c r="IT66" s="147"/>
      <c r="IU66" s="147"/>
      <c r="IV66" s="147"/>
    </row>
    <row r="67" spans="1:256">
      <c r="A67" s="894" t="s">
        <v>487</v>
      </c>
      <c r="B67" s="895"/>
      <c r="C67" s="895"/>
      <c r="D67" s="895"/>
      <c r="E67" s="895"/>
      <c r="F67" s="895"/>
      <c r="G67" s="896"/>
      <c r="H67" s="149"/>
      <c r="I67" s="147"/>
      <c r="J67" s="147"/>
      <c r="K67" s="147"/>
      <c r="L67" s="147"/>
      <c r="M67" s="147"/>
      <c r="N67" s="148"/>
      <c r="O67" s="149"/>
      <c r="P67" s="147"/>
      <c r="Q67" s="147"/>
      <c r="R67" s="147"/>
      <c r="S67" s="147"/>
      <c r="T67" s="147"/>
      <c r="U67" s="148"/>
      <c r="V67" s="149"/>
      <c r="W67" s="147"/>
      <c r="X67" s="147"/>
      <c r="Y67" s="147"/>
      <c r="Z67" s="147"/>
      <c r="AA67" s="147"/>
      <c r="AB67" s="148"/>
      <c r="AC67" s="149"/>
      <c r="AD67" s="147"/>
      <c r="AE67" s="147"/>
      <c r="AF67" s="147"/>
      <c r="AG67" s="147"/>
      <c r="AH67" s="147"/>
      <c r="AI67" s="148"/>
      <c r="AJ67" s="149"/>
      <c r="AK67" s="147"/>
      <c r="AL67" s="147"/>
      <c r="AM67" s="147"/>
      <c r="AN67" s="147"/>
      <c r="AO67" s="147"/>
      <c r="AP67" s="148"/>
      <c r="AQ67" s="149"/>
      <c r="AR67" s="147"/>
      <c r="AS67" s="147"/>
      <c r="AT67" s="147"/>
      <c r="AU67" s="147"/>
      <c r="AV67" s="147"/>
      <c r="AW67" s="148"/>
      <c r="AX67" s="149"/>
      <c r="AY67" s="147"/>
      <c r="AZ67" s="147"/>
      <c r="BA67" s="147"/>
      <c r="BB67" s="147"/>
      <c r="BC67" s="147"/>
      <c r="BD67" s="148"/>
      <c r="BE67" s="149"/>
      <c r="BF67" s="147"/>
      <c r="BG67" s="147"/>
      <c r="BH67" s="147"/>
      <c r="BI67" s="147"/>
      <c r="BJ67" s="147"/>
      <c r="BK67" s="148"/>
      <c r="BL67" s="149"/>
      <c r="BM67" s="147"/>
      <c r="BN67" s="147"/>
      <c r="BO67" s="147"/>
      <c r="BP67" s="147"/>
      <c r="BQ67" s="147"/>
      <c r="BR67" s="148"/>
      <c r="BS67" s="149"/>
      <c r="BT67" s="147"/>
      <c r="BU67" s="147"/>
      <c r="BV67" s="147"/>
      <c r="BW67" s="147"/>
      <c r="BX67" s="147"/>
      <c r="BY67" s="148"/>
      <c r="BZ67" s="149"/>
      <c r="CA67" s="147"/>
      <c r="CB67" s="147"/>
      <c r="CC67" s="147"/>
      <c r="CD67" s="147"/>
      <c r="CE67" s="147"/>
      <c r="CF67" s="148"/>
      <c r="CG67" s="149"/>
      <c r="CH67" s="147"/>
      <c r="CI67" s="147"/>
      <c r="CJ67" s="147"/>
      <c r="CK67" s="147"/>
      <c r="CL67" s="147"/>
      <c r="CM67" s="148"/>
      <c r="CN67" s="149"/>
      <c r="CO67" s="147"/>
      <c r="CP67" s="147"/>
      <c r="CQ67" s="147"/>
      <c r="CR67" s="147"/>
      <c r="CS67" s="147"/>
      <c r="CT67" s="148"/>
      <c r="CU67" s="149"/>
      <c r="CV67" s="147"/>
      <c r="CW67" s="147"/>
      <c r="CX67" s="147"/>
      <c r="CY67" s="147"/>
      <c r="CZ67" s="147"/>
      <c r="DA67" s="148"/>
      <c r="DB67" s="149"/>
      <c r="DC67" s="147"/>
      <c r="DD67" s="147"/>
      <c r="DE67" s="147"/>
      <c r="DF67" s="147"/>
      <c r="DG67" s="147"/>
      <c r="DH67" s="148"/>
      <c r="DI67" s="149"/>
      <c r="DJ67" s="147"/>
      <c r="DK67" s="147"/>
      <c r="DL67" s="147"/>
      <c r="DM67" s="147"/>
      <c r="DN67" s="147"/>
      <c r="DO67" s="148"/>
      <c r="DP67" s="149"/>
      <c r="DQ67" s="147"/>
      <c r="DR67" s="147"/>
      <c r="DS67" s="147"/>
      <c r="DT67" s="147"/>
      <c r="DU67" s="147"/>
      <c r="DV67" s="148"/>
      <c r="DW67" s="149"/>
      <c r="DX67" s="147"/>
      <c r="DY67" s="147"/>
      <c r="DZ67" s="147"/>
      <c r="EA67" s="147"/>
      <c r="EB67" s="147"/>
      <c r="EC67" s="148"/>
      <c r="ED67" s="149"/>
      <c r="EE67" s="147"/>
      <c r="EF67" s="147"/>
      <c r="EG67" s="147"/>
      <c r="EH67" s="147"/>
      <c r="EI67" s="147"/>
      <c r="EJ67" s="148"/>
      <c r="EK67" s="149"/>
      <c r="EL67" s="147"/>
      <c r="EM67" s="147"/>
      <c r="EN67" s="147"/>
      <c r="EO67" s="147"/>
      <c r="EP67" s="147"/>
      <c r="EQ67" s="148"/>
      <c r="ER67" s="149"/>
      <c r="ES67" s="147"/>
      <c r="ET67" s="147"/>
      <c r="EU67" s="147"/>
      <c r="EV67" s="147"/>
      <c r="EW67" s="147"/>
      <c r="EX67" s="148"/>
      <c r="EY67" s="149"/>
      <c r="EZ67" s="147"/>
      <c r="FA67" s="147"/>
      <c r="FB67" s="147"/>
      <c r="FC67" s="147"/>
      <c r="FD67" s="147"/>
      <c r="FE67" s="148"/>
      <c r="FF67" s="149"/>
      <c r="FG67" s="147"/>
      <c r="FH67" s="147"/>
      <c r="FI67" s="147"/>
      <c r="FJ67" s="147"/>
      <c r="FK67" s="147"/>
      <c r="FL67" s="148"/>
      <c r="FM67" s="149"/>
      <c r="FN67" s="147"/>
      <c r="FO67" s="147"/>
      <c r="FP67" s="147"/>
      <c r="FQ67" s="147"/>
      <c r="FR67" s="147"/>
      <c r="FS67" s="148"/>
      <c r="FT67" s="149"/>
      <c r="FU67" s="147"/>
      <c r="FV67" s="147"/>
      <c r="FW67" s="147"/>
      <c r="FX67" s="147"/>
      <c r="FY67" s="147"/>
      <c r="FZ67" s="148"/>
      <c r="GA67" s="149"/>
      <c r="GB67" s="147"/>
      <c r="GC67" s="147"/>
      <c r="GD67" s="147"/>
      <c r="GE67" s="147"/>
      <c r="GF67" s="147"/>
      <c r="GG67" s="148"/>
      <c r="GH67" s="149"/>
      <c r="GI67" s="147"/>
      <c r="GJ67" s="147"/>
      <c r="GK67" s="147"/>
      <c r="GL67" s="147"/>
      <c r="GM67" s="147"/>
      <c r="GN67" s="148"/>
      <c r="GO67" s="149"/>
      <c r="GP67" s="147"/>
      <c r="GQ67" s="147"/>
      <c r="GR67" s="147"/>
      <c r="GS67" s="147"/>
      <c r="GT67" s="147"/>
      <c r="GU67" s="148"/>
      <c r="GV67" s="149"/>
      <c r="GW67" s="147"/>
      <c r="GX67" s="147"/>
      <c r="GY67" s="147"/>
      <c r="GZ67" s="147"/>
      <c r="HA67" s="147"/>
      <c r="HB67" s="148"/>
      <c r="HC67" s="149"/>
      <c r="HD67" s="147"/>
      <c r="HE67" s="147"/>
      <c r="HF67" s="147"/>
      <c r="HG67" s="147"/>
      <c r="HH67" s="147"/>
      <c r="HI67" s="148"/>
      <c r="HJ67" s="149"/>
      <c r="HK67" s="147"/>
      <c r="HL67" s="147"/>
      <c r="HM67" s="147"/>
      <c r="HN67" s="147"/>
      <c r="HO67" s="147"/>
      <c r="HP67" s="148"/>
      <c r="HQ67" s="149"/>
      <c r="HR67" s="147"/>
      <c r="HS67" s="147"/>
      <c r="HT67" s="147"/>
      <c r="HU67" s="147"/>
      <c r="HV67" s="147"/>
      <c r="HW67" s="148"/>
      <c r="HX67" s="149"/>
      <c r="HY67" s="147"/>
      <c r="HZ67" s="147"/>
      <c r="IA67" s="147"/>
      <c r="IB67" s="147"/>
      <c r="IC67" s="147"/>
      <c r="ID67" s="148"/>
      <c r="IE67" s="149"/>
      <c r="IF67" s="147"/>
      <c r="IG67" s="147"/>
      <c r="IH67" s="147"/>
      <c r="II67" s="147"/>
      <c r="IJ67" s="147"/>
      <c r="IK67" s="148"/>
      <c r="IL67" s="149"/>
      <c r="IM67" s="147"/>
      <c r="IN67" s="147"/>
      <c r="IO67" s="147"/>
      <c r="IP67" s="147"/>
      <c r="IQ67" s="147"/>
      <c r="IR67" s="148"/>
      <c r="IS67" s="149"/>
      <c r="IT67" s="147"/>
      <c r="IU67" s="147"/>
      <c r="IV67" s="147"/>
    </row>
    <row r="68" spans="1:256" ht="27" customHeight="1">
      <c r="A68" s="894"/>
      <c r="B68" s="895"/>
      <c r="C68" s="895"/>
      <c r="D68" s="895"/>
      <c r="E68" s="895"/>
      <c r="F68" s="895"/>
      <c r="G68" s="896"/>
      <c r="H68" s="149"/>
      <c r="I68" s="147"/>
      <c r="J68" s="147"/>
      <c r="K68" s="147"/>
      <c r="L68" s="147"/>
      <c r="M68" s="147"/>
      <c r="N68" s="148"/>
      <c r="O68" s="149"/>
      <c r="P68" s="147"/>
      <c r="Q68" s="147"/>
      <c r="R68" s="147"/>
      <c r="S68" s="147"/>
      <c r="T68" s="147"/>
      <c r="U68" s="148"/>
      <c r="V68" s="149"/>
      <c r="W68" s="147"/>
      <c r="X68" s="147"/>
      <c r="Y68" s="147"/>
      <c r="Z68" s="147"/>
      <c r="AA68" s="147"/>
      <c r="AB68" s="148"/>
      <c r="AC68" s="149"/>
      <c r="AD68" s="147"/>
      <c r="AE68" s="147"/>
      <c r="AF68" s="147"/>
      <c r="AG68" s="147"/>
      <c r="AH68" s="147"/>
      <c r="AI68" s="148"/>
      <c r="AJ68" s="149"/>
      <c r="AK68" s="147"/>
      <c r="AL68" s="147"/>
      <c r="AM68" s="147"/>
      <c r="AN68" s="147"/>
      <c r="AO68" s="147"/>
      <c r="AP68" s="148"/>
      <c r="AQ68" s="149"/>
      <c r="AR68" s="147"/>
      <c r="AS68" s="147"/>
      <c r="AT68" s="147"/>
      <c r="AU68" s="147"/>
      <c r="AV68" s="147"/>
      <c r="AW68" s="148"/>
      <c r="AX68" s="149"/>
      <c r="AY68" s="147"/>
      <c r="AZ68" s="147"/>
      <c r="BA68" s="147"/>
      <c r="BB68" s="147"/>
      <c r="BC68" s="147"/>
      <c r="BD68" s="148"/>
      <c r="BE68" s="149"/>
      <c r="BF68" s="147"/>
      <c r="BG68" s="147"/>
      <c r="BH68" s="147"/>
      <c r="BI68" s="147"/>
      <c r="BJ68" s="147"/>
      <c r="BK68" s="148"/>
      <c r="BL68" s="149"/>
      <c r="BM68" s="147"/>
      <c r="BN68" s="147"/>
      <c r="BO68" s="147"/>
      <c r="BP68" s="147"/>
      <c r="BQ68" s="147"/>
      <c r="BR68" s="148"/>
      <c r="BS68" s="149"/>
      <c r="BT68" s="147"/>
      <c r="BU68" s="147"/>
      <c r="BV68" s="147"/>
      <c r="BW68" s="147"/>
      <c r="BX68" s="147"/>
      <c r="BY68" s="148"/>
      <c r="BZ68" s="149"/>
      <c r="CA68" s="147"/>
      <c r="CB68" s="147"/>
      <c r="CC68" s="147"/>
      <c r="CD68" s="147"/>
      <c r="CE68" s="147"/>
      <c r="CF68" s="148"/>
      <c r="CG68" s="149"/>
      <c r="CH68" s="147"/>
      <c r="CI68" s="147"/>
      <c r="CJ68" s="147"/>
      <c r="CK68" s="147"/>
      <c r="CL68" s="147"/>
      <c r="CM68" s="148"/>
      <c r="CN68" s="149"/>
      <c r="CO68" s="147"/>
      <c r="CP68" s="147"/>
      <c r="CQ68" s="147"/>
      <c r="CR68" s="147"/>
      <c r="CS68" s="147"/>
      <c r="CT68" s="148"/>
      <c r="CU68" s="149"/>
      <c r="CV68" s="147"/>
      <c r="CW68" s="147"/>
      <c r="CX68" s="147"/>
      <c r="CY68" s="147"/>
      <c r="CZ68" s="147"/>
      <c r="DA68" s="148"/>
      <c r="DB68" s="149"/>
      <c r="DC68" s="147"/>
      <c r="DD68" s="147"/>
      <c r="DE68" s="147"/>
      <c r="DF68" s="147"/>
      <c r="DG68" s="147"/>
      <c r="DH68" s="148"/>
      <c r="DI68" s="149"/>
      <c r="DJ68" s="147"/>
      <c r="DK68" s="147"/>
      <c r="DL68" s="147"/>
      <c r="DM68" s="147"/>
      <c r="DN68" s="147"/>
      <c r="DO68" s="148"/>
      <c r="DP68" s="149"/>
      <c r="DQ68" s="147"/>
      <c r="DR68" s="147"/>
      <c r="DS68" s="147"/>
      <c r="DT68" s="147"/>
      <c r="DU68" s="147"/>
      <c r="DV68" s="148"/>
      <c r="DW68" s="149"/>
      <c r="DX68" s="147"/>
      <c r="DY68" s="147"/>
      <c r="DZ68" s="147"/>
      <c r="EA68" s="147"/>
      <c r="EB68" s="147"/>
      <c r="EC68" s="148"/>
      <c r="ED68" s="149"/>
      <c r="EE68" s="147"/>
      <c r="EF68" s="147"/>
      <c r="EG68" s="147"/>
      <c r="EH68" s="147"/>
      <c r="EI68" s="147"/>
      <c r="EJ68" s="148"/>
      <c r="EK68" s="149"/>
      <c r="EL68" s="147"/>
      <c r="EM68" s="147"/>
      <c r="EN68" s="147"/>
      <c r="EO68" s="147"/>
      <c r="EP68" s="147"/>
      <c r="EQ68" s="148"/>
      <c r="ER68" s="149"/>
      <c r="ES68" s="147"/>
      <c r="ET68" s="147"/>
      <c r="EU68" s="147"/>
      <c r="EV68" s="147"/>
      <c r="EW68" s="147"/>
      <c r="EX68" s="148"/>
      <c r="EY68" s="149"/>
      <c r="EZ68" s="147"/>
      <c r="FA68" s="147"/>
      <c r="FB68" s="147"/>
      <c r="FC68" s="147"/>
      <c r="FD68" s="147"/>
      <c r="FE68" s="148"/>
      <c r="FF68" s="149"/>
      <c r="FG68" s="147"/>
      <c r="FH68" s="147"/>
      <c r="FI68" s="147"/>
      <c r="FJ68" s="147"/>
      <c r="FK68" s="147"/>
      <c r="FL68" s="148"/>
      <c r="FM68" s="149"/>
      <c r="FN68" s="147"/>
      <c r="FO68" s="147"/>
      <c r="FP68" s="147"/>
      <c r="FQ68" s="147"/>
      <c r="FR68" s="147"/>
      <c r="FS68" s="148"/>
      <c r="FT68" s="149"/>
      <c r="FU68" s="147"/>
      <c r="FV68" s="147"/>
      <c r="FW68" s="147"/>
      <c r="FX68" s="147"/>
      <c r="FY68" s="147"/>
      <c r="FZ68" s="148"/>
      <c r="GA68" s="149"/>
      <c r="GB68" s="147"/>
      <c r="GC68" s="147"/>
      <c r="GD68" s="147"/>
      <c r="GE68" s="147"/>
      <c r="GF68" s="147"/>
      <c r="GG68" s="148"/>
      <c r="GH68" s="149"/>
      <c r="GI68" s="147"/>
      <c r="GJ68" s="147"/>
      <c r="GK68" s="147"/>
      <c r="GL68" s="147"/>
      <c r="GM68" s="147"/>
      <c r="GN68" s="148"/>
      <c r="GO68" s="149"/>
      <c r="GP68" s="147"/>
      <c r="GQ68" s="147"/>
      <c r="GR68" s="147"/>
      <c r="GS68" s="147"/>
      <c r="GT68" s="147"/>
      <c r="GU68" s="148"/>
      <c r="GV68" s="149"/>
      <c r="GW68" s="147"/>
      <c r="GX68" s="147"/>
      <c r="GY68" s="147"/>
      <c r="GZ68" s="147"/>
      <c r="HA68" s="147"/>
      <c r="HB68" s="148"/>
      <c r="HC68" s="149"/>
      <c r="HD68" s="147"/>
      <c r="HE68" s="147"/>
      <c r="HF68" s="147"/>
      <c r="HG68" s="147"/>
      <c r="HH68" s="147"/>
      <c r="HI68" s="148"/>
      <c r="HJ68" s="149"/>
      <c r="HK68" s="147"/>
      <c r="HL68" s="147"/>
      <c r="HM68" s="147"/>
      <c r="HN68" s="147"/>
      <c r="HO68" s="147"/>
      <c r="HP68" s="148"/>
      <c r="HQ68" s="149"/>
      <c r="HR68" s="147"/>
      <c r="HS68" s="147"/>
      <c r="HT68" s="147"/>
      <c r="HU68" s="147"/>
      <c r="HV68" s="147"/>
      <c r="HW68" s="148"/>
      <c r="HX68" s="149"/>
      <c r="HY68" s="147"/>
      <c r="HZ68" s="147"/>
      <c r="IA68" s="147"/>
      <c r="IB68" s="147"/>
      <c r="IC68" s="147"/>
      <c r="ID68" s="148"/>
      <c r="IE68" s="149"/>
      <c r="IF68" s="147"/>
      <c r="IG68" s="147"/>
      <c r="IH68" s="147"/>
      <c r="II68" s="147"/>
      <c r="IJ68" s="147"/>
      <c r="IK68" s="148"/>
      <c r="IL68" s="149"/>
      <c r="IM68" s="147"/>
      <c r="IN68" s="147"/>
      <c r="IO68" s="147"/>
      <c r="IP68" s="147"/>
      <c r="IQ68" s="147"/>
      <c r="IR68" s="148"/>
      <c r="IS68" s="149"/>
      <c r="IT68" s="147"/>
      <c r="IU68" s="147"/>
      <c r="IV68" s="147"/>
    </row>
    <row r="69" spans="1:256">
      <c r="A69" s="894" t="s">
        <v>456</v>
      </c>
      <c r="B69" s="895"/>
      <c r="C69" s="895"/>
      <c r="D69" s="895"/>
      <c r="E69" s="895"/>
      <c r="F69" s="895"/>
      <c r="G69" s="896"/>
      <c r="H69" s="149"/>
      <c r="I69" s="147"/>
      <c r="J69" s="147"/>
      <c r="K69" s="147"/>
      <c r="L69" s="147"/>
      <c r="M69" s="147"/>
      <c r="N69" s="148"/>
      <c r="O69" s="149"/>
      <c r="P69" s="147"/>
      <c r="Q69" s="147"/>
      <c r="R69" s="147"/>
      <c r="S69" s="147"/>
      <c r="T69" s="147"/>
      <c r="U69" s="148"/>
      <c r="V69" s="149"/>
      <c r="W69" s="147"/>
      <c r="X69" s="147"/>
      <c r="Y69" s="147"/>
      <c r="Z69" s="147"/>
      <c r="AA69" s="147"/>
      <c r="AB69" s="148"/>
      <c r="AC69" s="149"/>
      <c r="AD69" s="147"/>
      <c r="AE69" s="147"/>
      <c r="AF69" s="147"/>
      <c r="AG69" s="147"/>
      <c r="AH69" s="147"/>
      <c r="AI69" s="148"/>
      <c r="AJ69" s="149"/>
      <c r="AK69" s="147"/>
      <c r="AL69" s="147"/>
      <c r="AM69" s="147"/>
      <c r="AN69" s="147"/>
      <c r="AO69" s="147"/>
      <c r="AP69" s="148"/>
      <c r="AQ69" s="149"/>
      <c r="AR69" s="147"/>
      <c r="AS69" s="147"/>
      <c r="AT69" s="147"/>
      <c r="AU69" s="147"/>
      <c r="AV69" s="147"/>
      <c r="AW69" s="148"/>
      <c r="AX69" s="149"/>
      <c r="AY69" s="147"/>
      <c r="AZ69" s="147"/>
      <c r="BA69" s="147"/>
      <c r="BB69" s="147"/>
      <c r="BC69" s="147"/>
      <c r="BD69" s="148"/>
      <c r="BE69" s="149"/>
      <c r="BF69" s="147"/>
      <c r="BG69" s="147"/>
      <c r="BH69" s="147"/>
      <c r="BI69" s="147"/>
      <c r="BJ69" s="147"/>
      <c r="BK69" s="148"/>
      <c r="BL69" s="149"/>
      <c r="BM69" s="147"/>
      <c r="BN69" s="147"/>
      <c r="BO69" s="147"/>
      <c r="BP69" s="147"/>
      <c r="BQ69" s="147"/>
      <c r="BR69" s="148"/>
      <c r="BS69" s="149"/>
      <c r="BT69" s="147"/>
      <c r="BU69" s="147"/>
      <c r="BV69" s="147"/>
      <c r="BW69" s="147"/>
      <c r="BX69" s="147"/>
      <c r="BY69" s="148"/>
      <c r="BZ69" s="149"/>
      <c r="CA69" s="147"/>
      <c r="CB69" s="147"/>
      <c r="CC69" s="147"/>
      <c r="CD69" s="147"/>
      <c r="CE69" s="147"/>
      <c r="CF69" s="148"/>
      <c r="CG69" s="149"/>
      <c r="CH69" s="147"/>
      <c r="CI69" s="147"/>
      <c r="CJ69" s="147"/>
      <c r="CK69" s="147"/>
      <c r="CL69" s="147"/>
      <c r="CM69" s="148"/>
      <c r="CN69" s="149"/>
      <c r="CO69" s="147"/>
      <c r="CP69" s="147"/>
      <c r="CQ69" s="147"/>
      <c r="CR69" s="147"/>
      <c r="CS69" s="147"/>
      <c r="CT69" s="148"/>
      <c r="CU69" s="149"/>
      <c r="CV69" s="147"/>
      <c r="CW69" s="147"/>
      <c r="CX69" s="147"/>
      <c r="CY69" s="147"/>
      <c r="CZ69" s="147"/>
      <c r="DA69" s="148"/>
      <c r="DB69" s="149"/>
      <c r="DC69" s="147"/>
      <c r="DD69" s="147"/>
      <c r="DE69" s="147"/>
      <c r="DF69" s="147"/>
      <c r="DG69" s="147"/>
      <c r="DH69" s="148"/>
      <c r="DI69" s="149"/>
      <c r="DJ69" s="147"/>
      <c r="DK69" s="147"/>
      <c r="DL69" s="147"/>
      <c r="DM69" s="147"/>
      <c r="DN69" s="147"/>
      <c r="DO69" s="148"/>
      <c r="DP69" s="149"/>
      <c r="DQ69" s="147"/>
      <c r="DR69" s="147"/>
      <c r="DS69" s="147"/>
      <c r="DT69" s="147"/>
      <c r="DU69" s="147"/>
      <c r="DV69" s="148"/>
      <c r="DW69" s="149"/>
      <c r="DX69" s="147"/>
      <c r="DY69" s="147"/>
      <c r="DZ69" s="147"/>
      <c r="EA69" s="147"/>
      <c r="EB69" s="147"/>
      <c r="EC69" s="148"/>
      <c r="ED69" s="149"/>
      <c r="EE69" s="147"/>
      <c r="EF69" s="147"/>
      <c r="EG69" s="147"/>
      <c r="EH69" s="147"/>
      <c r="EI69" s="147"/>
      <c r="EJ69" s="148"/>
      <c r="EK69" s="149"/>
      <c r="EL69" s="147"/>
      <c r="EM69" s="147"/>
      <c r="EN69" s="147"/>
      <c r="EO69" s="147"/>
      <c r="EP69" s="147"/>
      <c r="EQ69" s="148"/>
      <c r="ER69" s="149"/>
      <c r="ES69" s="147"/>
      <c r="ET69" s="147"/>
      <c r="EU69" s="147"/>
      <c r="EV69" s="147"/>
      <c r="EW69" s="147"/>
      <c r="EX69" s="148"/>
      <c r="EY69" s="149"/>
      <c r="EZ69" s="147"/>
      <c r="FA69" s="147"/>
      <c r="FB69" s="147"/>
      <c r="FC69" s="147"/>
      <c r="FD69" s="147"/>
      <c r="FE69" s="148"/>
      <c r="FF69" s="149"/>
      <c r="FG69" s="147"/>
      <c r="FH69" s="147"/>
      <c r="FI69" s="147"/>
      <c r="FJ69" s="147"/>
      <c r="FK69" s="147"/>
      <c r="FL69" s="148"/>
      <c r="FM69" s="149"/>
      <c r="FN69" s="147"/>
      <c r="FO69" s="147"/>
      <c r="FP69" s="147"/>
      <c r="FQ69" s="147"/>
      <c r="FR69" s="147"/>
      <c r="FS69" s="148"/>
      <c r="FT69" s="149"/>
      <c r="FU69" s="147"/>
      <c r="FV69" s="147"/>
      <c r="FW69" s="147"/>
      <c r="FX69" s="147"/>
      <c r="FY69" s="147"/>
      <c r="FZ69" s="148"/>
      <c r="GA69" s="149"/>
      <c r="GB69" s="147"/>
      <c r="GC69" s="147"/>
      <c r="GD69" s="147"/>
      <c r="GE69" s="147"/>
      <c r="GF69" s="147"/>
      <c r="GG69" s="148"/>
      <c r="GH69" s="149"/>
      <c r="GI69" s="147"/>
      <c r="GJ69" s="147"/>
      <c r="GK69" s="147"/>
      <c r="GL69" s="147"/>
      <c r="GM69" s="147"/>
      <c r="GN69" s="148"/>
      <c r="GO69" s="149"/>
      <c r="GP69" s="147"/>
      <c r="GQ69" s="147"/>
      <c r="GR69" s="147"/>
      <c r="GS69" s="147"/>
      <c r="GT69" s="147"/>
      <c r="GU69" s="148"/>
      <c r="GV69" s="149"/>
      <c r="GW69" s="147"/>
      <c r="GX69" s="147"/>
      <c r="GY69" s="147"/>
      <c r="GZ69" s="147"/>
      <c r="HA69" s="147"/>
      <c r="HB69" s="148"/>
      <c r="HC69" s="149"/>
      <c r="HD69" s="147"/>
      <c r="HE69" s="147"/>
      <c r="HF69" s="147"/>
      <c r="HG69" s="147"/>
      <c r="HH69" s="147"/>
      <c r="HI69" s="148"/>
      <c r="HJ69" s="149"/>
      <c r="HK69" s="147"/>
      <c r="HL69" s="147"/>
      <c r="HM69" s="147"/>
      <c r="HN69" s="147"/>
      <c r="HO69" s="147"/>
      <c r="HP69" s="148"/>
      <c r="HQ69" s="149"/>
      <c r="HR69" s="147"/>
      <c r="HS69" s="147"/>
      <c r="HT69" s="147"/>
      <c r="HU69" s="147"/>
      <c r="HV69" s="147"/>
      <c r="HW69" s="148"/>
      <c r="HX69" s="149"/>
      <c r="HY69" s="147"/>
      <c r="HZ69" s="147"/>
      <c r="IA69" s="147"/>
      <c r="IB69" s="147"/>
      <c r="IC69" s="147"/>
      <c r="ID69" s="148"/>
      <c r="IE69" s="149"/>
      <c r="IF69" s="147"/>
      <c r="IG69" s="147"/>
      <c r="IH69" s="147"/>
      <c r="II69" s="147"/>
      <c r="IJ69" s="147"/>
      <c r="IK69" s="148"/>
      <c r="IL69" s="149"/>
      <c r="IM69" s="147"/>
      <c r="IN69" s="147"/>
      <c r="IO69" s="147"/>
      <c r="IP69" s="147"/>
      <c r="IQ69" s="147"/>
      <c r="IR69" s="148"/>
      <c r="IS69" s="149"/>
      <c r="IT69" s="147"/>
      <c r="IU69" s="147"/>
      <c r="IV69" s="147"/>
    </row>
    <row r="70" spans="1:256">
      <c r="A70" s="894"/>
      <c r="B70" s="895"/>
      <c r="C70" s="895"/>
      <c r="D70" s="895"/>
      <c r="E70" s="895"/>
      <c r="F70" s="895"/>
      <c r="G70" s="896"/>
      <c r="H70" s="149"/>
      <c r="I70" s="147"/>
      <c r="J70" s="147"/>
      <c r="K70" s="147"/>
      <c r="L70" s="147"/>
      <c r="M70" s="147"/>
      <c r="N70" s="148"/>
      <c r="O70" s="149"/>
      <c r="P70" s="147"/>
      <c r="Q70" s="147"/>
      <c r="R70" s="147"/>
      <c r="S70" s="147"/>
      <c r="T70" s="147"/>
      <c r="U70" s="148"/>
      <c r="V70" s="149"/>
      <c r="W70" s="147"/>
      <c r="X70" s="147"/>
      <c r="Y70" s="147"/>
      <c r="Z70" s="147"/>
      <c r="AA70" s="147"/>
      <c r="AB70" s="148"/>
      <c r="AC70" s="149"/>
      <c r="AD70" s="147"/>
      <c r="AE70" s="147"/>
      <c r="AF70" s="147"/>
      <c r="AG70" s="147"/>
      <c r="AH70" s="147"/>
      <c r="AI70" s="148"/>
      <c r="AJ70" s="149"/>
      <c r="AK70" s="147"/>
      <c r="AL70" s="147"/>
      <c r="AM70" s="147"/>
      <c r="AN70" s="147"/>
      <c r="AO70" s="147"/>
      <c r="AP70" s="148"/>
      <c r="AQ70" s="149"/>
      <c r="AR70" s="147"/>
      <c r="AS70" s="147"/>
      <c r="AT70" s="147"/>
      <c r="AU70" s="147"/>
      <c r="AV70" s="147"/>
      <c r="AW70" s="148"/>
      <c r="AX70" s="149"/>
      <c r="AY70" s="147"/>
      <c r="AZ70" s="147"/>
      <c r="BA70" s="147"/>
      <c r="BB70" s="147"/>
      <c r="BC70" s="147"/>
      <c r="BD70" s="148"/>
      <c r="BE70" s="149"/>
      <c r="BF70" s="147"/>
      <c r="BG70" s="147"/>
      <c r="BH70" s="147"/>
      <c r="BI70" s="147"/>
      <c r="BJ70" s="147"/>
      <c r="BK70" s="148"/>
      <c r="BL70" s="149"/>
      <c r="BM70" s="147"/>
      <c r="BN70" s="147"/>
      <c r="BO70" s="147"/>
      <c r="BP70" s="147"/>
      <c r="BQ70" s="147"/>
      <c r="BR70" s="148"/>
      <c r="BS70" s="149"/>
      <c r="BT70" s="147"/>
      <c r="BU70" s="147"/>
      <c r="BV70" s="147"/>
      <c r="BW70" s="147"/>
      <c r="BX70" s="147"/>
      <c r="BY70" s="148"/>
      <c r="BZ70" s="149"/>
      <c r="CA70" s="147"/>
      <c r="CB70" s="147"/>
      <c r="CC70" s="147"/>
      <c r="CD70" s="147"/>
      <c r="CE70" s="147"/>
      <c r="CF70" s="148"/>
      <c r="CG70" s="149"/>
      <c r="CH70" s="147"/>
      <c r="CI70" s="147"/>
      <c r="CJ70" s="147"/>
      <c r="CK70" s="147"/>
      <c r="CL70" s="147"/>
      <c r="CM70" s="148"/>
      <c r="CN70" s="149"/>
      <c r="CO70" s="147"/>
      <c r="CP70" s="147"/>
      <c r="CQ70" s="147"/>
      <c r="CR70" s="147"/>
      <c r="CS70" s="147"/>
      <c r="CT70" s="148"/>
      <c r="CU70" s="149"/>
      <c r="CV70" s="147"/>
      <c r="CW70" s="147"/>
      <c r="CX70" s="147"/>
      <c r="CY70" s="147"/>
      <c r="CZ70" s="147"/>
      <c r="DA70" s="148"/>
      <c r="DB70" s="149"/>
      <c r="DC70" s="147"/>
      <c r="DD70" s="147"/>
      <c r="DE70" s="147"/>
      <c r="DF70" s="147"/>
      <c r="DG70" s="147"/>
      <c r="DH70" s="148"/>
      <c r="DI70" s="149"/>
      <c r="DJ70" s="147"/>
      <c r="DK70" s="147"/>
      <c r="DL70" s="147"/>
      <c r="DM70" s="147"/>
      <c r="DN70" s="147"/>
      <c r="DO70" s="148"/>
      <c r="DP70" s="149"/>
      <c r="DQ70" s="147"/>
      <c r="DR70" s="147"/>
      <c r="DS70" s="147"/>
      <c r="DT70" s="147"/>
      <c r="DU70" s="147"/>
      <c r="DV70" s="148"/>
      <c r="DW70" s="149"/>
      <c r="DX70" s="147"/>
      <c r="DY70" s="147"/>
      <c r="DZ70" s="147"/>
      <c r="EA70" s="147"/>
      <c r="EB70" s="147"/>
      <c r="EC70" s="148"/>
      <c r="ED70" s="149"/>
      <c r="EE70" s="147"/>
      <c r="EF70" s="147"/>
      <c r="EG70" s="147"/>
      <c r="EH70" s="147"/>
      <c r="EI70" s="147"/>
      <c r="EJ70" s="148"/>
      <c r="EK70" s="149"/>
      <c r="EL70" s="147"/>
      <c r="EM70" s="147"/>
      <c r="EN70" s="147"/>
      <c r="EO70" s="147"/>
      <c r="EP70" s="147"/>
      <c r="EQ70" s="148"/>
      <c r="ER70" s="149"/>
      <c r="ES70" s="147"/>
      <c r="ET70" s="147"/>
      <c r="EU70" s="147"/>
      <c r="EV70" s="147"/>
      <c r="EW70" s="147"/>
      <c r="EX70" s="148"/>
      <c r="EY70" s="149"/>
      <c r="EZ70" s="147"/>
      <c r="FA70" s="147"/>
      <c r="FB70" s="147"/>
      <c r="FC70" s="147"/>
      <c r="FD70" s="147"/>
      <c r="FE70" s="148"/>
      <c r="FF70" s="149"/>
      <c r="FG70" s="147"/>
      <c r="FH70" s="147"/>
      <c r="FI70" s="147"/>
      <c r="FJ70" s="147"/>
      <c r="FK70" s="147"/>
      <c r="FL70" s="148"/>
      <c r="FM70" s="149"/>
      <c r="FN70" s="147"/>
      <c r="FO70" s="147"/>
      <c r="FP70" s="147"/>
      <c r="FQ70" s="147"/>
      <c r="FR70" s="147"/>
      <c r="FS70" s="148"/>
      <c r="FT70" s="149"/>
      <c r="FU70" s="147"/>
      <c r="FV70" s="147"/>
      <c r="FW70" s="147"/>
      <c r="FX70" s="147"/>
      <c r="FY70" s="147"/>
      <c r="FZ70" s="148"/>
      <c r="GA70" s="149"/>
      <c r="GB70" s="147"/>
      <c r="GC70" s="147"/>
      <c r="GD70" s="147"/>
      <c r="GE70" s="147"/>
      <c r="GF70" s="147"/>
      <c r="GG70" s="148"/>
      <c r="GH70" s="149"/>
      <c r="GI70" s="147"/>
      <c r="GJ70" s="147"/>
      <c r="GK70" s="147"/>
      <c r="GL70" s="147"/>
      <c r="GM70" s="147"/>
      <c r="GN70" s="148"/>
      <c r="GO70" s="149"/>
      <c r="GP70" s="147"/>
      <c r="GQ70" s="147"/>
      <c r="GR70" s="147"/>
      <c r="GS70" s="147"/>
      <c r="GT70" s="147"/>
      <c r="GU70" s="148"/>
      <c r="GV70" s="149"/>
      <c r="GW70" s="147"/>
      <c r="GX70" s="147"/>
      <c r="GY70" s="147"/>
      <c r="GZ70" s="147"/>
      <c r="HA70" s="147"/>
      <c r="HB70" s="148"/>
      <c r="HC70" s="149"/>
      <c r="HD70" s="147"/>
      <c r="HE70" s="147"/>
      <c r="HF70" s="147"/>
      <c r="HG70" s="147"/>
      <c r="HH70" s="147"/>
      <c r="HI70" s="148"/>
      <c r="HJ70" s="149"/>
      <c r="HK70" s="147"/>
      <c r="HL70" s="147"/>
      <c r="HM70" s="147"/>
      <c r="HN70" s="147"/>
      <c r="HO70" s="147"/>
      <c r="HP70" s="148"/>
      <c r="HQ70" s="149"/>
      <c r="HR70" s="147"/>
      <c r="HS70" s="147"/>
      <c r="HT70" s="147"/>
      <c r="HU70" s="147"/>
      <c r="HV70" s="147"/>
      <c r="HW70" s="148"/>
      <c r="HX70" s="149"/>
      <c r="HY70" s="147"/>
      <c r="HZ70" s="147"/>
      <c r="IA70" s="147"/>
      <c r="IB70" s="147"/>
      <c r="IC70" s="147"/>
      <c r="ID70" s="148"/>
      <c r="IE70" s="149"/>
      <c r="IF70" s="147"/>
      <c r="IG70" s="147"/>
      <c r="IH70" s="147"/>
      <c r="II70" s="147"/>
      <c r="IJ70" s="147"/>
      <c r="IK70" s="148"/>
      <c r="IL70" s="149"/>
      <c r="IM70" s="147"/>
      <c r="IN70" s="147"/>
      <c r="IO70" s="147"/>
      <c r="IP70" s="147"/>
      <c r="IQ70" s="147"/>
      <c r="IR70" s="148"/>
      <c r="IS70" s="149"/>
      <c r="IT70" s="147"/>
      <c r="IU70" s="147"/>
      <c r="IV70" s="147"/>
    </row>
    <row r="71" spans="1:256" ht="12.75">
      <c r="A71" s="210"/>
      <c r="B71" s="211"/>
      <c r="C71" s="211"/>
      <c r="D71" s="211"/>
      <c r="E71" s="211"/>
      <c r="F71" s="211"/>
      <c r="G71" s="212"/>
      <c r="H71" s="149"/>
      <c r="I71" s="147"/>
      <c r="J71" s="147"/>
      <c r="K71" s="147"/>
      <c r="L71" s="147"/>
      <c r="M71" s="147"/>
      <c r="N71" s="148"/>
      <c r="O71" s="149"/>
      <c r="P71" s="147"/>
      <c r="Q71" s="147"/>
      <c r="R71" s="147"/>
      <c r="S71" s="147"/>
      <c r="T71" s="147"/>
      <c r="U71" s="148"/>
      <c r="V71" s="149"/>
      <c r="W71" s="147"/>
      <c r="X71" s="147"/>
      <c r="Y71" s="147"/>
      <c r="Z71" s="147"/>
      <c r="AA71" s="147"/>
      <c r="AB71" s="148"/>
      <c r="AC71" s="149"/>
      <c r="AD71" s="147"/>
      <c r="AE71" s="147"/>
      <c r="AF71" s="147"/>
      <c r="AG71" s="147"/>
      <c r="AH71" s="147"/>
      <c r="AI71" s="148"/>
      <c r="AJ71" s="149"/>
      <c r="AK71" s="147"/>
      <c r="AL71" s="147"/>
      <c r="AM71" s="147"/>
      <c r="AN71" s="147"/>
      <c r="AO71" s="147"/>
      <c r="AP71" s="148"/>
      <c r="AQ71" s="149"/>
      <c r="AR71" s="147"/>
      <c r="AS71" s="147"/>
      <c r="AT71" s="147"/>
      <c r="AU71" s="147"/>
      <c r="AV71" s="147"/>
      <c r="AW71" s="148"/>
      <c r="AX71" s="149"/>
      <c r="AY71" s="147"/>
      <c r="AZ71" s="147"/>
      <c r="BA71" s="147"/>
      <c r="BB71" s="147"/>
      <c r="BC71" s="147"/>
      <c r="BD71" s="148"/>
      <c r="BE71" s="149"/>
      <c r="BF71" s="147"/>
      <c r="BG71" s="147"/>
      <c r="BH71" s="147"/>
      <c r="BI71" s="147"/>
      <c r="BJ71" s="147"/>
      <c r="BK71" s="148"/>
      <c r="BL71" s="149"/>
      <c r="BM71" s="147"/>
      <c r="BN71" s="147"/>
      <c r="BO71" s="147"/>
      <c r="BP71" s="147"/>
      <c r="BQ71" s="147"/>
      <c r="BR71" s="148"/>
      <c r="BS71" s="149"/>
      <c r="BT71" s="147"/>
      <c r="BU71" s="147"/>
      <c r="BV71" s="147"/>
      <c r="BW71" s="147"/>
      <c r="BX71" s="147"/>
      <c r="BY71" s="148"/>
      <c r="BZ71" s="149"/>
      <c r="CA71" s="147"/>
      <c r="CB71" s="147"/>
      <c r="CC71" s="147"/>
      <c r="CD71" s="147"/>
      <c r="CE71" s="147"/>
      <c r="CF71" s="148"/>
      <c r="CG71" s="149"/>
      <c r="CH71" s="147"/>
      <c r="CI71" s="147"/>
      <c r="CJ71" s="147"/>
      <c r="CK71" s="147"/>
      <c r="CL71" s="147"/>
      <c r="CM71" s="148"/>
      <c r="CN71" s="149"/>
      <c r="CO71" s="147"/>
      <c r="CP71" s="147"/>
      <c r="CQ71" s="147"/>
      <c r="CR71" s="147"/>
      <c r="CS71" s="147"/>
      <c r="CT71" s="148"/>
      <c r="CU71" s="149"/>
      <c r="CV71" s="147"/>
      <c r="CW71" s="147"/>
      <c r="CX71" s="147"/>
      <c r="CY71" s="147"/>
      <c r="CZ71" s="147"/>
      <c r="DA71" s="148"/>
      <c r="DB71" s="149"/>
      <c r="DC71" s="147"/>
      <c r="DD71" s="147"/>
      <c r="DE71" s="147"/>
      <c r="DF71" s="147"/>
      <c r="DG71" s="147"/>
      <c r="DH71" s="148"/>
      <c r="DI71" s="149"/>
      <c r="DJ71" s="147"/>
      <c r="DK71" s="147"/>
      <c r="DL71" s="147"/>
      <c r="DM71" s="147"/>
      <c r="DN71" s="147"/>
      <c r="DO71" s="148"/>
      <c r="DP71" s="149"/>
      <c r="DQ71" s="147"/>
      <c r="DR71" s="147"/>
      <c r="DS71" s="147"/>
      <c r="DT71" s="147"/>
      <c r="DU71" s="147"/>
      <c r="DV71" s="148"/>
      <c r="DW71" s="149"/>
      <c r="DX71" s="147"/>
      <c r="DY71" s="147"/>
      <c r="DZ71" s="147"/>
      <c r="EA71" s="147"/>
      <c r="EB71" s="147"/>
      <c r="EC71" s="148"/>
      <c r="ED71" s="149"/>
      <c r="EE71" s="147"/>
      <c r="EF71" s="147"/>
      <c r="EG71" s="147"/>
      <c r="EH71" s="147"/>
      <c r="EI71" s="147"/>
      <c r="EJ71" s="148"/>
      <c r="EK71" s="149"/>
      <c r="EL71" s="147"/>
      <c r="EM71" s="147"/>
      <c r="EN71" s="147"/>
      <c r="EO71" s="147"/>
      <c r="EP71" s="147"/>
      <c r="EQ71" s="148"/>
      <c r="ER71" s="149"/>
      <c r="ES71" s="147"/>
      <c r="ET71" s="147"/>
      <c r="EU71" s="147"/>
      <c r="EV71" s="147"/>
      <c r="EW71" s="147"/>
      <c r="EX71" s="148"/>
      <c r="EY71" s="149"/>
      <c r="EZ71" s="147"/>
      <c r="FA71" s="147"/>
      <c r="FB71" s="147"/>
      <c r="FC71" s="147"/>
      <c r="FD71" s="147"/>
      <c r="FE71" s="148"/>
      <c r="FF71" s="149"/>
      <c r="FG71" s="147"/>
      <c r="FH71" s="147"/>
      <c r="FI71" s="147"/>
      <c r="FJ71" s="147"/>
      <c r="FK71" s="147"/>
      <c r="FL71" s="148"/>
      <c r="FM71" s="149"/>
      <c r="FN71" s="147"/>
      <c r="FO71" s="147"/>
      <c r="FP71" s="147"/>
      <c r="FQ71" s="147"/>
      <c r="FR71" s="147"/>
      <c r="FS71" s="148"/>
      <c r="FT71" s="149"/>
      <c r="FU71" s="147"/>
      <c r="FV71" s="147"/>
      <c r="FW71" s="147"/>
      <c r="FX71" s="147"/>
      <c r="FY71" s="147"/>
      <c r="FZ71" s="148"/>
      <c r="GA71" s="149"/>
      <c r="GB71" s="147"/>
      <c r="GC71" s="147"/>
      <c r="GD71" s="147"/>
      <c r="GE71" s="147"/>
      <c r="GF71" s="147"/>
      <c r="GG71" s="148"/>
      <c r="GH71" s="149"/>
      <c r="GI71" s="147"/>
      <c r="GJ71" s="147"/>
      <c r="GK71" s="147"/>
      <c r="GL71" s="147"/>
      <c r="GM71" s="147"/>
      <c r="GN71" s="148"/>
      <c r="GO71" s="149"/>
      <c r="GP71" s="147"/>
      <c r="GQ71" s="147"/>
      <c r="GR71" s="147"/>
      <c r="GS71" s="147"/>
      <c r="GT71" s="147"/>
      <c r="GU71" s="148"/>
      <c r="GV71" s="149"/>
      <c r="GW71" s="147"/>
      <c r="GX71" s="147"/>
      <c r="GY71" s="147"/>
      <c r="GZ71" s="147"/>
      <c r="HA71" s="147"/>
      <c r="HB71" s="148"/>
      <c r="HC71" s="149"/>
      <c r="HD71" s="147"/>
      <c r="HE71" s="147"/>
      <c r="HF71" s="147"/>
      <c r="HG71" s="147"/>
      <c r="HH71" s="147"/>
      <c r="HI71" s="148"/>
      <c r="HJ71" s="149"/>
      <c r="HK71" s="147"/>
      <c r="HL71" s="147"/>
      <c r="HM71" s="147"/>
      <c r="HN71" s="147"/>
      <c r="HO71" s="147"/>
      <c r="HP71" s="148"/>
      <c r="HQ71" s="149"/>
      <c r="HR71" s="147"/>
      <c r="HS71" s="147"/>
      <c r="HT71" s="147"/>
      <c r="HU71" s="147"/>
      <c r="HV71" s="147"/>
      <c r="HW71" s="148"/>
      <c r="HX71" s="149"/>
      <c r="HY71" s="147"/>
      <c r="HZ71" s="147"/>
      <c r="IA71" s="147"/>
      <c r="IB71" s="147"/>
      <c r="IC71" s="147"/>
      <c r="ID71" s="148"/>
      <c r="IE71" s="149"/>
      <c r="IF71" s="147"/>
      <c r="IG71" s="147"/>
      <c r="IH71" s="147"/>
      <c r="II71" s="147"/>
      <c r="IJ71" s="147"/>
      <c r="IK71" s="148"/>
      <c r="IL71" s="149"/>
      <c r="IM71" s="147"/>
      <c r="IN71" s="147"/>
      <c r="IO71" s="147"/>
      <c r="IP71" s="147"/>
      <c r="IQ71" s="147"/>
      <c r="IR71" s="148"/>
      <c r="IS71" s="149"/>
      <c r="IT71" s="147"/>
      <c r="IU71" s="147"/>
      <c r="IV71" s="147"/>
    </row>
    <row r="72" spans="1:256" ht="15.75">
      <c r="A72" s="179" t="s">
        <v>22</v>
      </c>
      <c r="B72" s="147"/>
      <c r="C72" s="147"/>
      <c r="D72" s="147"/>
      <c r="E72" s="147"/>
      <c r="F72" s="147"/>
      <c r="G72" s="148"/>
      <c r="H72" s="149"/>
      <c r="I72" s="147"/>
      <c r="J72" s="147"/>
      <c r="K72" s="147"/>
      <c r="L72" s="147"/>
      <c r="M72" s="147"/>
      <c r="N72" s="148"/>
      <c r="O72" s="149"/>
      <c r="P72" s="147"/>
      <c r="Q72" s="147"/>
      <c r="R72" s="147"/>
      <c r="S72" s="147"/>
      <c r="T72" s="147"/>
      <c r="U72" s="148"/>
      <c r="V72" s="149"/>
      <c r="W72" s="147"/>
      <c r="X72" s="147"/>
      <c r="Y72" s="147"/>
      <c r="Z72" s="147"/>
      <c r="AA72" s="147"/>
      <c r="AB72" s="148"/>
      <c r="AC72" s="149"/>
      <c r="AD72" s="147"/>
      <c r="AE72" s="147"/>
      <c r="AF72" s="147"/>
      <c r="AG72" s="147"/>
      <c r="AH72" s="147"/>
      <c r="AI72" s="148"/>
      <c r="AJ72" s="149"/>
      <c r="AK72" s="147"/>
      <c r="AL72" s="147"/>
      <c r="AM72" s="147"/>
      <c r="AN72" s="147"/>
      <c r="AO72" s="147"/>
      <c r="AP72" s="148"/>
      <c r="AQ72" s="149"/>
      <c r="AR72" s="147"/>
      <c r="AS72" s="147"/>
      <c r="AT72" s="147"/>
      <c r="AU72" s="147"/>
      <c r="AV72" s="147"/>
      <c r="AW72" s="148"/>
      <c r="AX72" s="149"/>
      <c r="AY72" s="147"/>
      <c r="AZ72" s="147"/>
      <c r="BA72" s="147"/>
      <c r="BB72" s="147"/>
      <c r="BC72" s="147"/>
      <c r="BD72" s="148"/>
      <c r="BE72" s="149"/>
      <c r="BF72" s="147"/>
      <c r="BG72" s="147"/>
      <c r="BH72" s="147"/>
      <c r="BI72" s="147"/>
      <c r="BJ72" s="147"/>
      <c r="BK72" s="148"/>
      <c r="BL72" s="149"/>
      <c r="BM72" s="147"/>
      <c r="BN72" s="147"/>
      <c r="BO72" s="147"/>
      <c r="BP72" s="147"/>
      <c r="BQ72" s="147"/>
      <c r="BR72" s="148"/>
      <c r="BS72" s="149"/>
      <c r="BT72" s="147"/>
      <c r="BU72" s="147"/>
      <c r="BV72" s="147"/>
      <c r="BW72" s="147"/>
      <c r="BX72" s="147"/>
      <c r="BY72" s="148"/>
      <c r="BZ72" s="149"/>
      <c r="CA72" s="147"/>
      <c r="CB72" s="147"/>
      <c r="CC72" s="147"/>
      <c r="CD72" s="147"/>
      <c r="CE72" s="147"/>
      <c r="CF72" s="148"/>
      <c r="CG72" s="149"/>
      <c r="CH72" s="147"/>
      <c r="CI72" s="147"/>
      <c r="CJ72" s="147"/>
      <c r="CK72" s="147"/>
      <c r="CL72" s="147"/>
      <c r="CM72" s="148"/>
      <c r="CN72" s="149"/>
      <c r="CO72" s="147"/>
      <c r="CP72" s="147"/>
      <c r="CQ72" s="147"/>
      <c r="CR72" s="147"/>
      <c r="CS72" s="147"/>
      <c r="CT72" s="148"/>
      <c r="CU72" s="149"/>
      <c r="CV72" s="147"/>
      <c r="CW72" s="147"/>
      <c r="CX72" s="147"/>
      <c r="CY72" s="147"/>
      <c r="CZ72" s="147"/>
      <c r="DA72" s="148"/>
      <c r="DB72" s="149"/>
      <c r="DC72" s="147"/>
      <c r="DD72" s="147"/>
      <c r="DE72" s="147"/>
      <c r="DF72" s="147"/>
      <c r="DG72" s="147"/>
      <c r="DH72" s="148"/>
      <c r="DI72" s="149"/>
      <c r="DJ72" s="147"/>
      <c r="DK72" s="147"/>
      <c r="DL72" s="147"/>
      <c r="DM72" s="147"/>
      <c r="DN72" s="147"/>
      <c r="DO72" s="148"/>
      <c r="DP72" s="149"/>
      <c r="DQ72" s="147"/>
      <c r="DR72" s="147"/>
      <c r="DS72" s="147"/>
      <c r="DT72" s="147"/>
      <c r="DU72" s="147"/>
      <c r="DV72" s="148"/>
      <c r="DW72" s="149"/>
      <c r="DX72" s="147"/>
      <c r="DY72" s="147"/>
      <c r="DZ72" s="147"/>
      <c r="EA72" s="147"/>
      <c r="EB72" s="147"/>
      <c r="EC72" s="148"/>
      <c r="ED72" s="149"/>
      <c r="EE72" s="147"/>
      <c r="EF72" s="147"/>
      <c r="EG72" s="147"/>
      <c r="EH72" s="147"/>
      <c r="EI72" s="147"/>
      <c r="EJ72" s="148"/>
      <c r="EK72" s="149"/>
      <c r="EL72" s="147"/>
      <c r="EM72" s="147"/>
      <c r="EN72" s="147"/>
      <c r="EO72" s="147"/>
      <c r="EP72" s="147"/>
      <c r="EQ72" s="148"/>
      <c r="ER72" s="149"/>
      <c r="ES72" s="147"/>
      <c r="ET72" s="147"/>
      <c r="EU72" s="147"/>
      <c r="EV72" s="147"/>
      <c r="EW72" s="147"/>
      <c r="EX72" s="148"/>
      <c r="EY72" s="149"/>
      <c r="EZ72" s="147"/>
      <c r="FA72" s="147"/>
      <c r="FB72" s="147"/>
      <c r="FC72" s="147"/>
      <c r="FD72" s="147"/>
      <c r="FE72" s="148"/>
      <c r="FF72" s="149"/>
      <c r="FG72" s="147"/>
      <c r="FH72" s="147"/>
      <c r="FI72" s="147"/>
      <c r="FJ72" s="147"/>
      <c r="FK72" s="147"/>
      <c r="FL72" s="148"/>
      <c r="FM72" s="149"/>
      <c r="FN72" s="147"/>
      <c r="FO72" s="147"/>
      <c r="FP72" s="147"/>
      <c r="FQ72" s="147"/>
      <c r="FR72" s="147"/>
      <c r="FS72" s="148"/>
      <c r="FT72" s="149"/>
      <c r="FU72" s="147"/>
      <c r="FV72" s="147"/>
      <c r="FW72" s="147"/>
      <c r="FX72" s="147"/>
      <c r="FY72" s="147"/>
      <c r="FZ72" s="148"/>
      <c r="GA72" s="149"/>
      <c r="GB72" s="147"/>
      <c r="GC72" s="147"/>
      <c r="GD72" s="147"/>
      <c r="GE72" s="147"/>
      <c r="GF72" s="147"/>
      <c r="GG72" s="148"/>
      <c r="GH72" s="149"/>
      <c r="GI72" s="147"/>
      <c r="GJ72" s="147"/>
      <c r="GK72" s="147"/>
      <c r="GL72" s="147"/>
      <c r="GM72" s="147"/>
      <c r="GN72" s="148"/>
      <c r="GO72" s="149"/>
      <c r="GP72" s="147"/>
      <c r="GQ72" s="147"/>
      <c r="GR72" s="147"/>
      <c r="GS72" s="147"/>
      <c r="GT72" s="147"/>
      <c r="GU72" s="148"/>
      <c r="GV72" s="149"/>
      <c r="GW72" s="147"/>
      <c r="GX72" s="147"/>
      <c r="GY72" s="147"/>
      <c r="GZ72" s="147"/>
      <c r="HA72" s="147"/>
      <c r="HB72" s="148"/>
      <c r="HC72" s="149"/>
      <c r="HD72" s="147"/>
      <c r="HE72" s="147"/>
      <c r="HF72" s="147"/>
      <c r="HG72" s="147"/>
      <c r="HH72" s="147"/>
      <c r="HI72" s="148"/>
      <c r="HJ72" s="149"/>
      <c r="HK72" s="147"/>
      <c r="HL72" s="147"/>
      <c r="HM72" s="147"/>
      <c r="HN72" s="147"/>
      <c r="HO72" s="147"/>
      <c r="HP72" s="148"/>
      <c r="HQ72" s="149"/>
      <c r="HR72" s="147"/>
      <c r="HS72" s="147"/>
      <c r="HT72" s="147"/>
      <c r="HU72" s="147"/>
      <c r="HV72" s="147"/>
      <c r="HW72" s="148"/>
      <c r="HX72" s="149"/>
      <c r="HY72" s="147"/>
      <c r="HZ72" s="147"/>
      <c r="IA72" s="147"/>
      <c r="IB72" s="147"/>
      <c r="IC72" s="147"/>
      <c r="ID72" s="148"/>
      <c r="IE72" s="149"/>
      <c r="IF72" s="147"/>
      <c r="IG72" s="147"/>
      <c r="IH72" s="147"/>
      <c r="II72" s="147"/>
      <c r="IJ72" s="147"/>
      <c r="IK72" s="148"/>
      <c r="IL72" s="149"/>
      <c r="IM72" s="147"/>
      <c r="IN72" s="147"/>
      <c r="IO72" s="147"/>
      <c r="IP72" s="147"/>
      <c r="IQ72" s="147"/>
      <c r="IR72" s="148"/>
      <c r="IS72" s="149"/>
      <c r="IT72" s="147"/>
      <c r="IU72" s="147"/>
      <c r="IV72" s="147"/>
    </row>
    <row r="73" spans="1:256">
      <c r="A73" s="149"/>
      <c r="B73" s="147"/>
      <c r="C73" s="147"/>
      <c r="D73" s="147"/>
      <c r="E73" s="147"/>
      <c r="F73" s="147"/>
      <c r="G73" s="148"/>
      <c r="H73" s="149"/>
      <c r="I73" s="147"/>
      <c r="J73" s="147"/>
      <c r="K73" s="147"/>
      <c r="L73" s="147"/>
      <c r="M73" s="147"/>
      <c r="N73" s="148"/>
      <c r="O73" s="149"/>
      <c r="P73" s="147"/>
      <c r="Q73" s="147"/>
      <c r="R73" s="147"/>
      <c r="S73" s="147"/>
      <c r="T73" s="147"/>
      <c r="U73" s="148"/>
      <c r="V73" s="149"/>
      <c r="W73" s="147"/>
      <c r="X73" s="147"/>
      <c r="Y73" s="147"/>
      <c r="Z73" s="147"/>
      <c r="AA73" s="147"/>
      <c r="AB73" s="148"/>
      <c r="AC73" s="149"/>
      <c r="AD73" s="147"/>
      <c r="AE73" s="147"/>
      <c r="AF73" s="147"/>
      <c r="AG73" s="147"/>
      <c r="AH73" s="147"/>
      <c r="AI73" s="148"/>
      <c r="AJ73" s="149"/>
      <c r="AK73" s="147"/>
      <c r="AL73" s="147"/>
      <c r="AM73" s="147"/>
      <c r="AN73" s="147"/>
      <c r="AO73" s="147"/>
      <c r="AP73" s="148"/>
      <c r="AQ73" s="149"/>
      <c r="AR73" s="147"/>
      <c r="AS73" s="147"/>
      <c r="AT73" s="147"/>
      <c r="AU73" s="147"/>
      <c r="AV73" s="147"/>
      <c r="AW73" s="148"/>
      <c r="AX73" s="149"/>
      <c r="AY73" s="147"/>
      <c r="AZ73" s="147"/>
      <c r="BA73" s="147"/>
      <c r="BB73" s="147"/>
      <c r="BC73" s="147"/>
      <c r="BD73" s="148"/>
      <c r="BE73" s="149"/>
      <c r="BF73" s="147"/>
      <c r="BG73" s="147"/>
      <c r="BH73" s="147"/>
      <c r="BI73" s="147"/>
      <c r="BJ73" s="147"/>
      <c r="BK73" s="148"/>
      <c r="BL73" s="149"/>
      <c r="BM73" s="147"/>
      <c r="BN73" s="147"/>
      <c r="BO73" s="147"/>
      <c r="BP73" s="147"/>
      <c r="BQ73" s="147"/>
      <c r="BR73" s="148"/>
      <c r="BS73" s="149"/>
      <c r="BT73" s="147"/>
      <c r="BU73" s="147"/>
      <c r="BV73" s="147"/>
      <c r="BW73" s="147"/>
      <c r="BX73" s="147"/>
      <c r="BY73" s="148"/>
      <c r="BZ73" s="149"/>
      <c r="CA73" s="147"/>
      <c r="CB73" s="147"/>
      <c r="CC73" s="147"/>
      <c r="CD73" s="147"/>
      <c r="CE73" s="147"/>
      <c r="CF73" s="148"/>
      <c r="CG73" s="149"/>
      <c r="CH73" s="147"/>
      <c r="CI73" s="147"/>
      <c r="CJ73" s="147"/>
      <c r="CK73" s="147"/>
      <c r="CL73" s="147"/>
      <c r="CM73" s="148"/>
      <c r="CN73" s="149"/>
      <c r="CO73" s="147"/>
      <c r="CP73" s="147"/>
      <c r="CQ73" s="147"/>
      <c r="CR73" s="147"/>
      <c r="CS73" s="147"/>
      <c r="CT73" s="148"/>
      <c r="CU73" s="149"/>
      <c r="CV73" s="147"/>
      <c r="CW73" s="147"/>
      <c r="CX73" s="147"/>
      <c r="CY73" s="147"/>
      <c r="CZ73" s="147"/>
      <c r="DA73" s="148"/>
      <c r="DB73" s="149"/>
      <c r="DC73" s="147"/>
      <c r="DD73" s="147"/>
      <c r="DE73" s="147"/>
      <c r="DF73" s="147"/>
      <c r="DG73" s="147"/>
      <c r="DH73" s="148"/>
      <c r="DI73" s="149"/>
      <c r="DJ73" s="147"/>
      <c r="DK73" s="147"/>
      <c r="DL73" s="147"/>
      <c r="DM73" s="147"/>
      <c r="DN73" s="147"/>
      <c r="DO73" s="148"/>
      <c r="DP73" s="149"/>
      <c r="DQ73" s="147"/>
      <c r="DR73" s="147"/>
      <c r="DS73" s="147"/>
      <c r="DT73" s="147"/>
      <c r="DU73" s="147"/>
      <c r="DV73" s="148"/>
      <c r="DW73" s="149"/>
      <c r="DX73" s="147"/>
      <c r="DY73" s="147"/>
      <c r="DZ73" s="147"/>
      <c r="EA73" s="147"/>
      <c r="EB73" s="147"/>
      <c r="EC73" s="148"/>
      <c r="ED73" s="149"/>
      <c r="EE73" s="147"/>
      <c r="EF73" s="147"/>
      <c r="EG73" s="147"/>
      <c r="EH73" s="147"/>
      <c r="EI73" s="147"/>
      <c r="EJ73" s="148"/>
      <c r="EK73" s="149"/>
      <c r="EL73" s="147"/>
      <c r="EM73" s="147"/>
      <c r="EN73" s="147"/>
      <c r="EO73" s="147"/>
      <c r="EP73" s="147"/>
      <c r="EQ73" s="148"/>
      <c r="ER73" s="149"/>
      <c r="ES73" s="147"/>
      <c r="ET73" s="147"/>
      <c r="EU73" s="147"/>
      <c r="EV73" s="147"/>
      <c r="EW73" s="147"/>
      <c r="EX73" s="148"/>
      <c r="EY73" s="149"/>
      <c r="EZ73" s="147"/>
      <c r="FA73" s="147"/>
      <c r="FB73" s="147"/>
      <c r="FC73" s="147"/>
      <c r="FD73" s="147"/>
      <c r="FE73" s="148"/>
      <c r="FF73" s="149"/>
      <c r="FG73" s="147"/>
      <c r="FH73" s="147"/>
      <c r="FI73" s="147"/>
      <c r="FJ73" s="147"/>
      <c r="FK73" s="147"/>
      <c r="FL73" s="148"/>
      <c r="FM73" s="149"/>
      <c r="FN73" s="147"/>
      <c r="FO73" s="147"/>
      <c r="FP73" s="147"/>
      <c r="FQ73" s="147"/>
      <c r="FR73" s="147"/>
      <c r="FS73" s="148"/>
      <c r="FT73" s="149"/>
      <c r="FU73" s="147"/>
      <c r="FV73" s="147"/>
      <c r="FW73" s="147"/>
      <c r="FX73" s="147"/>
      <c r="FY73" s="147"/>
      <c r="FZ73" s="148"/>
      <c r="GA73" s="149"/>
      <c r="GB73" s="147"/>
      <c r="GC73" s="147"/>
      <c r="GD73" s="147"/>
      <c r="GE73" s="147"/>
      <c r="GF73" s="147"/>
      <c r="GG73" s="148"/>
      <c r="GH73" s="149"/>
      <c r="GI73" s="147"/>
      <c r="GJ73" s="147"/>
      <c r="GK73" s="147"/>
      <c r="GL73" s="147"/>
      <c r="GM73" s="147"/>
      <c r="GN73" s="148"/>
      <c r="GO73" s="149"/>
      <c r="GP73" s="147"/>
      <c r="GQ73" s="147"/>
      <c r="GR73" s="147"/>
      <c r="GS73" s="147"/>
      <c r="GT73" s="147"/>
      <c r="GU73" s="148"/>
      <c r="GV73" s="149"/>
      <c r="GW73" s="147"/>
      <c r="GX73" s="147"/>
      <c r="GY73" s="147"/>
      <c r="GZ73" s="147"/>
      <c r="HA73" s="147"/>
      <c r="HB73" s="148"/>
      <c r="HC73" s="149"/>
      <c r="HD73" s="147"/>
      <c r="HE73" s="147"/>
      <c r="HF73" s="147"/>
      <c r="HG73" s="147"/>
      <c r="HH73" s="147"/>
      <c r="HI73" s="148"/>
      <c r="HJ73" s="149"/>
      <c r="HK73" s="147"/>
      <c r="HL73" s="147"/>
      <c r="HM73" s="147"/>
      <c r="HN73" s="147"/>
      <c r="HO73" s="147"/>
      <c r="HP73" s="148"/>
      <c r="HQ73" s="149"/>
      <c r="HR73" s="147"/>
      <c r="HS73" s="147"/>
      <c r="HT73" s="147"/>
      <c r="HU73" s="147"/>
      <c r="HV73" s="147"/>
      <c r="HW73" s="148"/>
      <c r="HX73" s="149"/>
      <c r="HY73" s="147"/>
      <c r="HZ73" s="147"/>
      <c r="IA73" s="147"/>
      <c r="IB73" s="147"/>
      <c r="IC73" s="147"/>
      <c r="ID73" s="148"/>
      <c r="IE73" s="149"/>
      <c r="IF73" s="147"/>
      <c r="IG73" s="147"/>
      <c r="IH73" s="147"/>
      <c r="II73" s="147"/>
      <c r="IJ73" s="147"/>
      <c r="IK73" s="148"/>
      <c r="IL73" s="149"/>
      <c r="IM73" s="147"/>
      <c r="IN73" s="147"/>
      <c r="IO73" s="147"/>
      <c r="IP73" s="147"/>
      <c r="IQ73" s="147"/>
      <c r="IR73" s="148"/>
      <c r="IS73" s="149"/>
      <c r="IT73" s="147"/>
      <c r="IU73" s="147"/>
      <c r="IV73" s="147"/>
    </row>
    <row r="74" spans="1:256" ht="12.75">
      <c r="A74" s="208" t="s">
        <v>457</v>
      </c>
      <c r="B74" s="147"/>
      <c r="C74" s="147"/>
      <c r="D74" s="147"/>
      <c r="E74" s="147"/>
      <c r="F74" s="147"/>
      <c r="G74" s="148"/>
      <c r="H74" s="149"/>
      <c r="I74" s="147"/>
      <c r="J74" s="147"/>
      <c r="K74" s="147"/>
      <c r="L74" s="147"/>
      <c r="M74" s="147"/>
      <c r="N74" s="148"/>
      <c r="O74" s="149"/>
      <c r="P74" s="147"/>
      <c r="Q74" s="147"/>
      <c r="R74" s="147"/>
      <c r="S74" s="147"/>
      <c r="T74" s="147"/>
      <c r="U74" s="148"/>
      <c r="V74" s="149"/>
      <c r="W74" s="147"/>
      <c r="X74" s="147"/>
      <c r="Y74" s="147"/>
      <c r="Z74" s="147"/>
      <c r="AA74" s="147"/>
      <c r="AB74" s="148"/>
      <c r="AC74" s="149"/>
      <c r="AD74" s="147"/>
      <c r="AE74" s="147"/>
      <c r="AF74" s="147"/>
      <c r="AG74" s="147"/>
      <c r="AH74" s="147"/>
      <c r="AI74" s="148"/>
      <c r="AJ74" s="149"/>
      <c r="AK74" s="147"/>
      <c r="AL74" s="147"/>
      <c r="AM74" s="147"/>
      <c r="AN74" s="147"/>
      <c r="AO74" s="147"/>
      <c r="AP74" s="148"/>
      <c r="AQ74" s="149"/>
      <c r="AR74" s="147"/>
      <c r="AS74" s="147"/>
      <c r="AT74" s="147"/>
      <c r="AU74" s="147"/>
      <c r="AV74" s="147"/>
      <c r="AW74" s="148"/>
      <c r="AX74" s="149"/>
      <c r="AY74" s="147"/>
      <c r="AZ74" s="147"/>
      <c r="BA74" s="147"/>
      <c r="BB74" s="147"/>
      <c r="BC74" s="147"/>
      <c r="BD74" s="148"/>
      <c r="BE74" s="149"/>
      <c r="BF74" s="147"/>
      <c r="BG74" s="147"/>
      <c r="BH74" s="147"/>
      <c r="BI74" s="147"/>
      <c r="BJ74" s="147"/>
      <c r="BK74" s="148"/>
      <c r="BL74" s="149"/>
      <c r="BM74" s="147"/>
      <c r="BN74" s="147"/>
      <c r="BO74" s="147"/>
      <c r="BP74" s="147"/>
      <c r="BQ74" s="147"/>
      <c r="BR74" s="148"/>
      <c r="BS74" s="149"/>
      <c r="BT74" s="147"/>
      <c r="BU74" s="147"/>
      <c r="BV74" s="147"/>
      <c r="BW74" s="147"/>
      <c r="BX74" s="147"/>
      <c r="BY74" s="148"/>
      <c r="BZ74" s="149"/>
      <c r="CA74" s="147"/>
      <c r="CB74" s="147"/>
      <c r="CC74" s="147"/>
      <c r="CD74" s="147"/>
      <c r="CE74" s="147"/>
      <c r="CF74" s="148"/>
      <c r="CG74" s="149"/>
      <c r="CH74" s="147"/>
      <c r="CI74" s="147"/>
      <c r="CJ74" s="147"/>
      <c r="CK74" s="147"/>
      <c r="CL74" s="147"/>
      <c r="CM74" s="148"/>
      <c r="CN74" s="149"/>
      <c r="CO74" s="147"/>
      <c r="CP74" s="147"/>
      <c r="CQ74" s="147"/>
      <c r="CR74" s="147"/>
      <c r="CS74" s="147"/>
      <c r="CT74" s="148"/>
      <c r="CU74" s="149"/>
      <c r="CV74" s="147"/>
      <c r="CW74" s="147"/>
      <c r="CX74" s="147"/>
      <c r="CY74" s="147"/>
      <c r="CZ74" s="147"/>
      <c r="DA74" s="148"/>
      <c r="DB74" s="149"/>
      <c r="DC74" s="147"/>
      <c r="DD74" s="147"/>
      <c r="DE74" s="147"/>
      <c r="DF74" s="147"/>
      <c r="DG74" s="147"/>
      <c r="DH74" s="148"/>
      <c r="DI74" s="149"/>
      <c r="DJ74" s="147"/>
      <c r="DK74" s="147"/>
      <c r="DL74" s="147"/>
      <c r="DM74" s="147"/>
      <c r="DN74" s="147"/>
      <c r="DO74" s="148"/>
      <c r="DP74" s="149"/>
      <c r="DQ74" s="147"/>
      <c r="DR74" s="147"/>
      <c r="DS74" s="147"/>
      <c r="DT74" s="147"/>
      <c r="DU74" s="147"/>
      <c r="DV74" s="148"/>
      <c r="DW74" s="149"/>
      <c r="DX74" s="147"/>
      <c r="DY74" s="147"/>
      <c r="DZ74" s="147"/>
      <c r="EA74" s="147"/>
      <c r="EB74" s="147"/>
      <c r="EC74" s="148"/>
      <c r="ED74" s="149"/>
      <c r="EE74" s="147"/>
      <c r="EF74" s="147"/>
      <c r="EG74" s="147"/>
      <c r="EH74" s="147"/>
      <c r="EI74" s="147"/>
      <c r="EJ74" s="148"/>
      <c r="EK74" s="149"/>
      <c r="EL74" s="147"/>
      <c r="EM74" s="147"/>
      <c r="EN74" s="147"/>
      <c r="EO74" s="147"/>
      <c r="EP74" s="147"/>
      <c r="EQ74" s="148"/>
      <c r="ER74" s="149"/>
      <c r="ES74" s="147"/>
      <c r="ET74" s="147"/>
      <c r="EU74" s="147"/>
      <c r="EV74" s="147"/>
      <c r="EW74" s="147"/>
      <c r="EX74" s="148"/>
      <c r="EY74" s="149"/>
      <c r="EZ74" s="147"/>
      <c r="FA74" s="147"/>
      <c r="FB74" s="147"/>
      <c r="FC74" s="147"/>
      <c r="FD74" s="147"/>
      <c r="FE74" s="148"/>
      <c r="FF74" s="149"/>
      <c r="FG74" s="147"/>
      <c r="FH74" s="147"/>
      <c r="FI74" s="147"/>
      <c r="FJ74" s="147"/>
      <c r="FK74" s="147"/>
      <c r="FL74" s="148"/>
      <c r="FM74" s="149"/>
      <c r="FN74" s="147"/>
      <c r="FO74" s="147"/>
      <c r="FP74" s="147"/>
      <c r="FQ74" s="147"/>
      <c r="FR74" s="147"/>
      <c r="FS74" s="148"/>
      <c r="FT74" s="149"/>
      <c r="FU74" s="147"/>
      <c r="FV74" s="147"/>
      <c r="FW74" s="147"/>
      <c r="FX74" s="147"/>
      <c r="FY74" s="147"/>
      <c r="FZ74" s="148"/>
      <c r="GA74" s="149"/>
      <c r="GB74" s="147"/>
      <c r="GC74" s="147"/>
      <c r="GD74" s="147"/>
      <c r="GE74" s="147"/>
      <c r="GF74" s="147"/>
      <c r="GG74" s="148"/>
      <c r="GH74" s="149"/>
      <c r="GI74" s="147"/>
      <c r="GJ74" s="147"/>
      <c r="GK74" s="147"/>
      <c r="GL74" s="147"/>
      <c r="GM74" s="147"/>
      <c r="GN74" s="148"/>
      <c r="GO74" s="149"/>
      <c r="GP74" s="147"/>
      <c r="GQ74" s="147"/>
      <c r="GR74" s="147"/>
      <c r="GS74" s="147"/>
      <c r="GT74" s="147"/>
      <c r="GU74" s="148"/>
      <c r="GV74" s="149"/>
      <c r="GW74" s="147"/>
      <c r="GX74" s="147"/>
      <c r="GY74" s="147"/>
      <c r="GZ74" s="147"/>
      <c r="HA74" s="147"/>
      <c r="HB74" s="148"/>
      <c r="HC74" s="149"/>
      <c r="HD74" s="147"/>
      <c r="HE74" s="147"/>
      <c r="HF74" s="147"/>
      <c r="HG74" s="147"/>
      <c r="HH74" s="147"/>
      <c r="HI74" s="148"/>
      <c r="HJ74" s="149"/>
      <c r="HK74" s="147"/>
      <c r="HL74" s="147"/>
      <c r="HM74" s="147"/>
      <c r="HN74" s="147"/>
      <c r="HO74" s="147"/>
      <c r="HP74" s="148"/>
      <c r="HQ74" s="149"/>
      <c r="HR74" s="147"/>
      <c r="HS74" s="147"/>
      <c r="HT74" s="147"/>
      <c r="HU74" s="147"/>
      <c r="HV74" s="147"/>
      <c r="HW74" s="148"/>
      <c r="HX74" s="149"/>
      <c r="HY74" s="147"/>
      <c r="HZ74" s="147"/>
      <c r="IA74" s="147"/>
      <c r="IB74" s="147"/>
      <c r="IC74" s="147"/>
      <c r="ID74" s="148"/>
      <c r="IE74" s="149"/>
      <c r="IF74" s="147"/>
      <c r="IG74" s="147"/>
      <c r="IH74" s="147"/>
      <c r="II74" s="147"/>
      <c r="IJ74" s="147"/>
      <c r="IK74" s="148"/>
      <c r="IL74" s="149"/>
      <c r="IM74" s="147"/>
      <c r="IN74" s="147"/>
      <c r="IO74" s="147"/>
      <c r="IP74" s="147"/>
      <c r="IQ74" s="147"/>
      <c r="IR74" s="148"/>
      <c r="IS74" s="149"/>
      <c r="IT74" s="147"/>
      <c r="IU74" s="147"/>
      <c r="IV74" s="147"/>
    </row>
    <row r="75" spans="1:256">
      <c r="A75" s="894" t="s">
        <v>467</v>
      </c>
      <c r="B75" s="895"/>
      <c r="C75" s="895"/>
      <c r="D75" s="895"/>
      <c r="E75" s="895"/>
      <c r="F75" s="895"/>
      <c r="G75" s="896"/>
      <c r="H75" s="149"/>
      <c r="I75" s="147"/>
      <c r="J75" s="147"/>
      <c r="K75" s="147"/>
      <c r="L75" s="147"/>
      <c r="M75" s="147"/>
      <c r="N75" s="148"/>
      <c r="O75" s="149"/>
      <c r="P75" s="147"/>
      <c r="Q75" s="147"/>
      <c r="R75" s="147"/>
      <c r="S75" s="147"/>
      <c r="T75" s="147"/>
      <c r="U75" s="148"/>
      <c r="V75" s="149"/>
      <c r="W75" s="147"/>
      <c r="X75" s="147"/>
      <c r="Y75" s="147"/>
      <c r="Z75" s="147"/>
      <c r="AA75" s="147"/>
      <c r="AB75" s="148"/>
      <c r="AC75" s="149"/>
      <c r="AD75" s="147"/>
      <c r="AE75" s="147"/>
      <c r="AF75" s="147"/>
      <c r="AG75" s="147"/>
      <c r="AH75" s="147"/>
      <c r="AI75" s="148"/>
      <c r="AJ75" s="149"/>
      <c r="AK75" s="147"/>
      <c r="AL75" s="147"/>
      <c r="AM75" s="147"/>
      <c r="AN75" s="147"/>
      <c r="AO75" s="147"/>
      <c r="AP75" s="148"/>
      <c r="AQ75" s="149"/>
      <c r="AR75" s="147"/>
      <c r="AS75" s="147"/>
      <c r="AT75" s="147"/>
      <c r="AU75" s="147"/>
      <c r="AV75" s="147"/>
      <c r="AW75" s="148"/>
      <c r="AX75" s="149"/>
      <c r="AY75" s="147"/>
      <c r="AZ75" s="147"/>
      <c r="BA75" s="147"/>
      <c r="BB75" s="147"/>
      <c r="BC75" s="147"/>
      <c r="BD75" s="148"/>
      <c r="BE75" s="149"/>
      <c r="BF75" s="147"/>
      <c r="BG75" s="147"/>
      <c r="BH75" s="147"/>
      <c r="BI75" s="147"/>
      <c r="BJ75" s="147"/>
      <c r="BK75" s="148"/>
      <c r="BL75" s="149"/>
      <c r="BM75" s="147"/>
      <c r="BN75" s="147"/>
      <c r="BO75" s="147"/>
      <c r="BP75" s="147"/>
      <c r="BQ75" s="147"/>
      <c r="BR75" s="148"/>
      <c r="BS75" s="149"/>
      <c r="BT75" s="147"/>
      <c r="BU75" s="147"/>
      <c r="BV75" s="147"/>
      <c r="BW75" s="147"/>
      <c r="BX75" s="147"/>
      <c r="BY75" s="148"/>
      <c r="BZ75" s="149"/>
      <c r="CA75" s="147"/>
      <c r="CB75" s="147"/>
      <c r="CC75" s="147"/>
      <c r="CD75" s="147"/>
      <c r="CE75" s="147"/>
      <c r="CF75" s="148"/>
      <c r="CG75" s="149"/>
      <c r="CH75" s="147"/>
      <c r="CI75" s="147"/>
      <c r="CJ75" s="147"/>
      <c r="CK75" s="147"/>
      <c r="CL75" s="147"/>
      <c r="CM75" s="148"/>
      <c r="CN75" s="149"/>
      <c r="CO75" s="147"/>
      <c r="CP75" s="147"/>
      <c r="CQ75" s="147"/>
      <c r="CR75" s="147"/>
      <c r="CS75" s="147"/>
      <c r="CT75" s="148"/>
      <c r="CU75" s="149"/>
      <c r="CV75" s="147"/>
      <c r="CW75" s="147"/>
      <c r="CX75" s="147"/>
      <c r="CY75" s="147"/>
      <c r="CZ75" s="147"/>
      <c r="DA75" s="148"/>
      <c r="DB75" s="149"/>
      <c r="DC75" s="147"/>
      <c r="DD75" s="147"/>
      <c r="DE75" s="147"/>
      <c r="DF75" s="147"/>
      <c r="DG75" s="147"/>
      <c r="DH75" s="148"/>
      <c r="DI75" s="149"/>
      <c r="DJ75" s="147"/>
      <c r="DK75" s="147"/>
      <c r="DL75" s="147"/>
      <c r="DM75" s="147"/>
      <c r="DN75" s="147"/>
      <c r="DO75" s="148"/>
      <c r="DP75" s="149"/>
      <c r="DQ75" s="147"/>
      <c r="DR75" s="147"/>
      <c r="DS75" s="147"/>
      <c r="DT75" s="147"/>
      <c r="DU75" s="147"/>
      <c r="DV75" s="148"/>
      <c r="DW75" s="149"/>
      <c r="DX75" s="147"/>
      <c r="DY75" s="147"/>
      <c r="DZ75" s="147"/>
      <c r="EA75" s="147"/>
      <c r="EB75" s="147"/>
      <c r="EC75" s="148"/>
      <c r="ED75" s="149"/>
      <c r="EE75" s="147"/>
      <c r="EF75" s="147"/>
      <c r="EG75" s="147"/>
      <c r="EH75" s="147"/>
      <c r="EI75" s="147"/>
      <c r="EJ75" s="148"/>
      <c r="EK75" s="149"/>
      <c r="EL75" s="147"/>
      <c r="EM75" s="147"/>
      <c r="EN75" s="147"/>
      <c r="EO75" s="147"/>
      <c r="EP75" s="147"/>
      <c r="EQ75" s="148"/>
      <c r="ER75" s="149"/>
      <c r="ES75" s="147"/>
      <c r="ET75" s="147"/>
      <c r="EU75" s="147"/>
      <c r="EV75" s="147"/>
      <c r="EW75" s="147"/>
      <c r="EX75" s="148"/>
      <c r="EY75" s="149"/>
      <c r="EZ75" s="147"/>
      <c r="FA75" s="147"/>
      <c r="FB75" s="147"/>
      <c r="FC75" s="147"/>
      <c r="FD75" s="147"/>
      <c r="FE75" s="148"/>
      <c r="FF75" s="149"/>
      <c r="FG75" s="147"/>
      <c r="FH75" s="147"/>
      <c r="FI75" s="147"/>
      <c r="FJ75" s="147"/>
      <c r="FK75" s="147"/>
      <c r="FL75" s="148"/>
      <c r="FM75" s="149"/>
      <c r="FN75" s="147"/>
      <c r="FO75" s="147"/>
      <c r="FP75" s="147"/>
      <c r="FQ75" s="147"/>
      <c r="FR75" s="147"/>
      <c r="FS75" s="148"/>
      <c r="FT75" s="149"/>
      <c r="FU75" s="147"/>
      <c r="FV75" s="147"/>
      <c r="FW75" s="147"/>
      <c r="FX75" s="147"/>
      <c r="FY75" s="147"/>
      <c r="FZ75" s="148"/>
      <c r="GA75" s="149"/>
      <c r="GB75" s="147"/>
      <c r="GC75" s="147"/>
      <c r="GD75" s="147"/>
      <c r="GE75" s="147"/>
      <c r="GF75" s="147"/>
      <c r="GG75" s="148"/>
      <c r="GH75" s="149"/>
      <c r="GI75" s="147"/>
      <c r="GJ75" s="147"/>
      <c r="GK75" s="147"/>
      <c r="GL75" s="147"/>
      <c r="GM75" s="147"/>
      <c r="GN75" s="148"/>
      <c r="GO75" s="149"/>
      <c r="GP75" s="147"/>
      <c r="GQ75" s="147"/>
      <c r="GR75" s="147"/>
      <c r="GS75" s="147"/>
      <c r="GT75" s="147"/>
      <c r="GU75" s="148"/>
      <c r="GV75" s="149"/>
      <c r="GW75" s="147"/>
      <c r="GX75" s="147"/>
      <c r="GY75" s="147"/>
      <c r="GZ75" s="147"/>
      <c r="HA75" s="147"/>
      <c r="HB75" s="148"/>
      <c r="HC75" s="149"/>
      <c r="HD75" s="147"/>
      <c r="HE75" s="147"/>
      <c r="HF75" s="147"/>
      <c r="HG75" s="147"/>
      <c r="HH75" s="147"/>
      <c r="HI75" s="148"/>
      <c r="HJ75" s="149"/>
      <c r="HK75" s="147"/>
      <c r="HL75" s="147"/>
      <c r="HM75" s="147"/>
      <c r="HN75" s="147"/>
      <c r="HO75" s="147"/>
      <c r="HP75" s="148"/>
      <c r="HQ75" s="149"/>
      <c r="HR75" s="147"/>
      <c r="HS75" s="147"/>
      <c r="HT75" s="147"/>
      <c r="HU75" s="147"/>
      <c r="HV75" s="147"/>
      <c r="HW75" s="148"/>
      <c r="HX75" s="149"/>
      <c r="HY75" s="147"/>
      <c r="HZ75" s="147"/>
      <c r="IA75" s="147"/>
      <c r="IB75" s="147"/>
      <c r="IC75" s="147"/>
      <c r="ID75" s="148"/>
      <c r="IE75" s="149"/>
      <c r="IF75" s="147"/>
      <c r="IG75" s="147"/>
      <c r="IH75" s="147"/>
      <c r="II75" s="147"/>
      <c r="IJ75" s="147"/>
      <c r="IK75" s="148"/>
      <c r="IL75" s="149"/>
      <c r="IM75" s="147"/>
      <c r="IN75" s="147"/>
      <c r="IO75" s="147"/>
      <c r="IP75" s="147"/>
      <c r="IQ75" s="147"/>
      <c r="IR75" s="148"/>
      <c r="IS75" s="149"/>
      <c r="IT75" s="147"/>
      <c r="IU75" s="147"/>
      <c r="IV75" s="147"/>
    </row>
    <row r="76" spans="1:256">
      <c r="A76" s="894"/>
      <c r="B76" s="895"/>
      <c r="C76" s="895"/>
      <c r="D76" s="895"/>
      <c r="E76" s="895"/>
      <c r="F76" s="895"/>
      <c r="G76" s="896"/>
      <c r="H76" s="149"/>
      <c r="I76" s="147"/>
      <c r="J76" s="147"/>
      <c r="K76" s="147"/>
      <c r="L76" s="147"/>
      <c r="M76" s="147"/>
      <c r="N76" s="148"/>
      <c r="O76" s="149"/>
      <c r="P76" s="147"/>
      <c r="Q76" s="147"/>
      <c r="R76" s="147"/>
      <c r="S76" s="147"/>
      <c r="T76" s="147"/>
      <c r="U76" s="148"/>
      <c r="V76" s="149"/>
      <c r="W76" s="147"/>
      <c r="X76" s="147"/>
      <c r="Y76" s="147"/>
      <c r="Z76" s="147"/>
      <c r="AA76" s="147"/>
      <c r="AB76" s="148"/>
      <c r="AC76" s="149"/>
      <c r="AD76" s="147"/>
      <c r="AE76" s="147"/>
      <c r="AF76" s="147"/>
      <c r="AG76" s="147"/>
      <c r="AH76" s="147"/>
      <c r="AI76" s="148"/>
      <c r="AJ76" s="149"/>
      <c r="AK76" s="147"/>
      <c r="AL76" s="147"/>
      <c r="AM76" s="147"/>
      <c r="AN76" s="147"/>
      <c r="AO76" s="147"/>
      <c r="AP76" s="148"/>
      <c r="AQ76" s="149"/>
      <c r="AR76" s="147"/>
      <c r="AS76" s="147"/>
      <c r="AT76" s="147"/>
      <c r="AU76" s="147"/>
      <c r="AV76" s="147"/>
      <c r="AW76" s="148"/>
      <c r="AX76" s="149"/>
      <c r="AY76" s="147"/>
      <c r="AZ76" s="147"/>
      <c r="BA76" s="147"/>
      <c r="BB76" s="147"/>
      <c r="BC76" s="147"/>
      <c r="BD76" s="148"/>
      <c r="BE76" s="149"/>
      <c r="BF76" s="147"/>
      <c r="BG76" s="147"/>
      <c r="BH76" s="147"/>
      <c r="BI76" s="147"/>
      <c r="BJ76" s="147"/>
      <c r="BK76" s="148"/>
      <c r="BL76" s="149"/>
      <c r="BM76" s="147"/>
      <c r="BN76" s="147"/>
      <c r="BO76" s="147"/>
      <c r="BP76" s="147"/>
      <c r="BQ76" s="147"/>
      <c r="BR76" s="148"/>
      <c r="BS76" s="149"/>
      <c r="BT76" s="147"/>
      <c r="BU76" s="147"/>
      <c r="BV76" s="147"/>
      <c r="BW76" s="147"/>
      <c r="BX76" s="147"/>
      <c r="BY76" s="148"/>
      <c r="BZ76" s="149"/>
      <c r="CA76" s="147"/>
      <c r="CB76" s="147"/>
      <c r="CC76" s="147"/>
      <c r="CD76" s="147"/>
      <c r="CE76" s="147"/>
      <c r="CF76" s="148"/>
      <c r="CG76" s="149"/>
      <c r="CH76" s="147"/>
      <c r="CI76" s="147"/>
      <c r="CJ76" s="147"/>
      <c r="CK76" s="147"/>
      <c r="CL76" s="147"/>
      <c r="CM76" s="148"/>
      <c r="CN76" s="149"/>
      <c r="CO76" s="147"/>
      <c r="CP76" s="147"/>
      <c r="CQ76" s="147"/>
      <c r="CR76" s="147"/>
      <c r="CS76" s="147"/>
      <c r="CT76" s="148"/>
      <c r="CU76" s="149"/>
      <c r="CV76" s="147"/>
      <c r="CW76" s="147"/>
      <c r="CX76" s="147"/>
      <c r="CY76" s="147"/>
      <c r="CZ76" s="147"/>
      <c r="DA76" s="148"/>
      <c r="DB76" s="149"/>
      <c r="DC76" s="147"/>
      <c r="DD76" s="147"/>
      <c r="DE76" s="147"/>
      <c r="DF76" s="147"/>
      <c r="DG76" s="147"/>
      <c r="DH76" s="148"/>
      <c r="DI76" s="149"/>
      <c r="DJ76" s="147"/>
      <c r="DK76" s="147"/>
      <c r="DL76" s="147"/>
      <c r="DM76" s="147"/>
      <c r="DN76" s="147"/>
      <c r="DO76" s="148"/>
      <c r="DP76" s="149"/>
      <c r="DQ76" s="147"/>
      <c r="DR76" s="147"/>
      <c r="DS76" s="147"/>
      <c r="DT76" s="147"/>
      <c r="DU76" s="147"/>
      <c r="DV76" s="148"/>
      <c r="DW76" s="149"/>
      <c r="DX76" s="147"/>
      <c r="DY76" s="147"/>
      <c r="DZ76" s="147"/>
      <c r="EA76" s="147"/>
      <c r="EB76" s="147"/>
      <c r="EC76" s="148"/>
      <c r="ED76" s="149"/>
      <c r="EE76" s="147"/>
      <c r="EF76" s="147"/>
      <c r="EG76" s="147"/>
      <c r="EH76" s="147"/>
      <c r="EI76" s="147"/>
      <c r="EJ76" s="148"/>
      <c r="EK76" s="149"/>
      <c r="EL76" s="147"/>
      <c r="EM76" s="147"/>
      <c r="EN76" s="147"/>
      <c r="EO76" s="147"/>
      <c r="EP76" s="147"/>
      <c r="EQ76" s="148"/>
      <c r="ER76" s="149"/>
      <c r="ES76" s="147"/>
      <c r="ET76" s="147"/>
      <c r="EU76" s="147"/>
      <c r="EV76" s="147"/>
      <c r="EW76" s="147"/>
      <c r="EX76" s="148"/>
      <c r="EY76" s="149"/>
      <c r="EZ76" s="147"/>
      <c r="FA76" s="147"/>
      <c r="FB76" s="147"/>
      <c r="FC76" s="147"/>
      <c r="FD76" s="147"/>
      <c r="FE76" s="148"/>
      <c r="FF76" s="149"/>
      <c r="FG76" s="147"/>
      <c r="FH76" s="147"/>
      <c r="FI76" s="147"/>
      <c r="FJ76" s="147"/>
      <c r="FK76" s="147"/>
      <c r="FL76" s="148"/>
      <c r="FM76" s="149"/>
      <c r="FN76" s="147"/>
      <c r="FO76" s="147"/>
      <c r="FP76" s="147"/>
      <c r="FQ76" s="147"/>
      <c r="FR76" s="147"/>
      <c r="FS76" s="148"/>
      <c r="FT76" s="149"/>
      <c r="FU76" s="147"/>
      <c r="FV76" s="147"/>
      <c r="FW76" s="147"/>
      <c r="FX76" s="147"/>
      <c r="FY76" s="147"/>
      <c r="FZ76" s="148"/>
      <c r="GA76" s="149"/>
      <c r="GB76" s="147"/>
      <c r="GC76" s="147"/>
      <c r="GD76" s="147"/>
      <c r="GE76" s="147"/>
      <c r="GF76" s="147"/>
      <c r="GG76" s="148"/>
      <c r="GH76" s="149"/>
      <c r="GI76" s="147"/>
      <c r="GJ76" s="147"/>
      <c r="GK76" s="147"/>
      <c r="GL76" s="147"/>
      <c r="GM76" s="147"/>
      <c r="GN76" s="148"/>
      <c r="GO76" s="149"/>
      <c r="GP76" s="147"/>
      <c r="GQ76" s="147"/>
      <c r="GR76" s="147"/>
      <c r="GS76" s="147"/>
      <c r="GT76" s="147"/>
      <c r="GU76" s="148"/>
      <c r="GV76" s="149"/>
      <c r="GW76" s="147"/>
      <c r="GX76" s="147"/>
      <c r="GY76" s="147"/>
      <c r="GZ76" s="147"/>
      <c r="HA76" s="147"/>
      <c r="HB76" s="148"/>
      <c r="HC76" s="149"/>
      <c r="HD76" s="147"/>
      <c r="HE76" s="147"/>
      <c r="HF76" s="147"/>
      <c r="HG76" s="147"/>
      <c r="HH76" s="147"/>
      <c r="HI76" s="148"/>
      <c r="HJ76" s="149"/>
      <c r="HK76" s="147"/>
      <c r="HL76" s="147"/>
      <c r="HM76" s="147"/>
      <c r="HN76" s="147"/>
      <c r="HO76" s="147"/>
      <c r="HP76" s="148"/>
      <c r="HQ76" s="149"/>
      <c r="HR76" s="147"/>
      <c r="HS76" s="147"/>
      <c r="HT76" s="147"/>
      <c r="HU76" s="147"/>
      <c r="HV76" s="147"/>
      <c r="HW76" s="148"/>
      <c r="HX76" s="149"/>
      <c r="HY76" s="147"/>
      <c r="HZ76" s="147"/>
      <c r="IA76" s="147"/>
      <c r="IB76" s="147"/>
      <c r="IC76" s="147"/>
      <c r="ID76" s="148"/>
      <c r="IE76" s="149"/>
      <c r="IF76" s="147"/>
      <c r="IG76" s="147"/>
      <c r="IH76" s="147"/>
      <c r="II76" s="147"/>
      <c r="IJ76" s="147"/>
      <c r="IK76" s="148"/>
      <c r="IL76" s="149"/>
      <c r="IM76" s="147"/>
      <c r="IN76" s="147"/>
      <c r="IO76" s="147"/>
      <c r="IP76" s="147"/>
      <c r="IQ76" s="147"/>
      <c r="IR76" s="148"/>
      <c r="IS76" s="149"/>
      <c r="IT76" s="147"/>
      <c r="IU76" s="147"/>
      <c r="IV76" s="147"/>
    </row>
    <row r="77" spans="1:256" ht="12.75">
      <c r="A77" s="208" t="s">
        <v>458</v>
      </c>
      <c r="B77" s="147"/>
      <c r="C77" s="147"/>
      <c r="D77" s="147"/>
      <c r="E77" s="147"/>
      <c r="F77" s="147"/>
      <c r="G77" s="148"/>
      <c r="H77" s="149"/>
      <c r="I77" s="147"/>
      <c r="J77" s="147"/>
      <c r="K77" s="147"/>
      <c r="L77" s="147"/>
      <c r="M77" s="147"/>
      <c r="N77" s="148"/>
      <c r="O77" s="149"/>
      <c r="P77" s="147"/>
      <c r="Q77" s="147"/>
      <c r="R77" s="147"/>
      <c r="S77" s="147"/>
      <c r="T77" s="147"/>
      <c r="U77" s="148"/>
      <c r="V77" s="149"/>
      <c r="W77" s="147"/>
      <c r="X77" s="147"/>
      <c r="Y77" s="147"/>
      <c r="Z77" s="147"/>
      <c r="AA77" s="147"/>
      <c r="AB77" s="148"/>
      <c r="AC77" s="149"/>
      <c r="AD77" s="147"/>
      <c r="AE77" s="147"/>
      <c r="AF77" s="147"/>
      <c r="AG77" s="147"/>
      <c r="AH77" s="147"/>
      <c r="AI77" s="148"/>
      <c r="AJ77" s="149"/>
      <c r="AK77" s="147"/>
      <c r="AL77" s="147"/>
      <c r="AM77" s="147"/>
      <c r="AN77" s="147"/>
      <c r="AO77" s="147"/>
      <c r="AP77" s="148"/>
      <c r="AQ77" s="149"/>
      <c r="AR77" s="147"/>
      <c r="AS77" s="147"/>
      <c r="AT77" s="147"/>
      <c r="AU77" s="147"/>
      <c r="AV77" s="147"/>
      <c r="AW77" s="148"/>
      <c r="AX77" s="149"/>
      <c r="AY77" s="147"/>
      <c r="AZ77" s="147"/>
      <c r="BA77" s="147"/>
      <c r="BB77" s="147"/>
      <c r="BC77" s="147"/>
      <c r="BD77" s="148"/>
      <c r="BE77" s="149"/>
      <c r="BF77" s="147"/>
      <c r="BG77" s="147"/>
      <c r="BH77" s="147"/>
      <c r="BI77" s="147"/>
      <c r="BJ77" s="147"/>
      <c r="BK77" s="148"/>
      <c r="BL77" s="149"/>
      <c r="BM77" s="147"/>
      <c r="BN77" s="147"/>
      <c r="BO77" s="147"/>
      <c r="BP77" s="147"/>
      <c r="BQ77" s="147"/>
      <c r="BR77" s="148"/>
      <c r="BS77" s="149"/>
      <c r="BT77" s="147"/>
      <c r="BU77" s="147"/>
      <c r="BV77" s="147"/>
      <c r="BW77" s="147"/>
      <c r="BX77" s="147"/>
      <c r="BY77" s="148"/>
      <c r="BZ77" s="149"/>
      <c r="CA77" s="147"/>
      <c r="CB77" s="147"/>
      <c r="CC77" s="147"/>
      <c r="CD77" s="147"/>
      <c r="CE77" s="147"/>
      <c r="CF77" s="148"/>
      <c r="CG77" s="149"/>
      <c r="CH77" s="147"/>
      <c r="CI77" s="147"/>
      <c r="CJ77" s="147"/>
      <c r="CK77" s="147"/>
      <c r="CL77" s="147"/>
      <c r="CM77" s="148"/>
      <c r="CN77" s="149"/>
      <c r="CO77" s="147"/>
      <c r="CP77" s="147"/>
      <c r="CQ77" s="147"/>
      <c r="CR77" s="147"/>
      <c r="CS77" s="147"/>
      <c r="CT77" s="148"/>
      <c r="CU77" s="149"/>
      <c r="CV77" s="147"/>
      <c r="CW77" s="147"/>
      <c r="CX77" s="147"/>
      <c r="CY77" s="147"/>
      <c r="CZ77" s="147"/>
      <c r="DA77" s="148"/>
      <c r="DB77" s="149"/>
      <c r="DC77" s="147"/>
      <c r="DD77" s="147"/>
      <c r="DE77" s="147"/>
      <c r="DF77" s="147"/>
      <c r="DG77" s="147"/>
      <c r="DH77" s="148"/>
      <c r="DI77" s="149"/>
      <c r="DJ77" s="147"/>
      <c r="DK77" s="147"/>
      <c r="DL77" s="147"/>
      <c r="DM77" s="147"/>
      <c r="DN77" s="147"/>
      <c r="DO77" s="148"/>
      <c r="DP77" s="149"/>
      <c r="DQ77" s="147"/>
      <c r="DR77" s="147"/>
      <c r="DS77" s="147"/>
      <c r="DT77" s="147"/>
      <c r="DU77" s="147"/>
      <c r="DV77" s="148"/>
      <c r="DW77" s="149"/>
      <c r="DX77" s="147"/>
      <c r="DY77" s="147"/>
      <c r="DZ77" s="147"/>
      <c r="EA77" s="147"/>
      <c r="EB77" s="147"/>
      <c r="EC77" s="148"/>
      <c r="ED77" s="149"/>
      <c r="EE77" s="147"/>
      <c r="EF77" s="147"/>
      <c r="EG77" s="147"/>
      <c r="EH77" s="147"/>
      <c r="EI77" s="147"/>
      <c r="EJ77" s="148"/>
      <c r="EK77" s="149"/>
      <c r="EL77" s="147"/>
      <c r="EM77" s="147"/>
      <c r="EN77" s="147"/>
      <c r="EO77" s="147"/>
      <c r="EP77" s="147"/>
      <c r="EQ77" s="148"/>
      <c r="ER77" s="149"/>
      <c r="ES77" s="147"/>
      <c r="ET77" s="147"/>
      <c r="EU77" s="147"/>
      <c r="EV77" s="147"/>
      <c r="EW77" s="147"/>
      <c r="EX77" s="148"/>
      <c r="EY77" s="149"/>
      <c r="EZ77" s="147"/>
      <c r="FA77" s="147"/>
      <c r="FB77" s="147"/>
      <c r="FC77" s="147"/>
      <c r="FD77" s="147"/>
      <c r="FE77" s="148"/>
      <c r="FF77" s="149"/>
      <c r="FG77" s="147"/>
      <c r="FH77" s="147"/>
      <c r="FI77" s="147"/>
      <c r="FJ77" s="147"/>
      <c r="FK77" s="147"/>
      <c r="FL77" s="148"/>
      <c r="FM77" s="149"/>
      <c r="FN77" s="147"/>
      <c r="FO77" s="147"/>
      <c r="FP77" s="147"/>
      <c r="FQ77" s="147"/>
      <c r="FR77" s="147"/>
      <c r="FS77" s="148"/>
      <c r="FT77" s="149"/>
      <c r="FU77" s="147"/>
      <c r="FV77" s="147"/>
      <c r="FW77" s="147"/>
      <c r="FX77" s="147"/>
      <c r="FY77" s="147"/>
      <c r="FZ77" s="148"/>
      <c r="GA77" s="149"/>
      <c r="GB77" s="147"/>
      <c r="GC77" s="147"/>
      <c r="GD77" s="147"/>
      <c r="GE77" s="147"/>
      <c r="GF77" s="147"/>
      <c r="GG77" s="148"/>
      <c r="GH77" s="149"/>
      <c r="GI77" s="147"/>
      <c r="GJ77" s="147"/>
      <c r="GK77" s="147"/>
      <c r="GL77" s="147"/>
      <c r="GM77" s="147"/>
      <c r="GN77" s="148"/>
      <c r="GO77" s="149"/>
      <c r="GP77" s="147"/>
      <c r="GQ77" s="147"/>
      <c r="GR77" s="147"/>
      <c r="GS77" s="147"/>
      <c r="GT77" s="147"/>
      <c r="GU77" s="148"/>
      <c r="GV77" s="149"/>
      <c r="GW77" s="147"/>
      <c r="GX77" s="147"/>
      <c r="GY77" s="147"/>
      <c r="GZ77" s="147"/>
      <c r="HA77" s="147"/>
      <c r="HB77" s="148"/>
      <c r="HC77" s="149"/>
      <c r="HD77" s="147"/>
      <c r="HE77" s="147"/>
      <c r="HF77" s="147"/>
      <c r="HG77" s="147"/>
      <c r="HH77" s="147"/>
      <c r="HI77" s="148"/>
      <c r="HJ77" s="149"/>
      <c r="HK77" s="147"/>
      <c r="HL77" s="147"/>
      <c r="HM77" s="147"/>
      <c r="HN77" s="147"/>
      <c r="HO77" s="147"/>
      <c r="HP77" s="148"/>
      <c r="HQ77" s="149"/>
      <c r="HR77" s="147"/>
      <c r="HS77" s="147"/>
      <c r="HT77" s="147"/>
      <c r="HU77" s="147"/>
      <c r="HV77" s="147"/>
      <c r="HW77" s="148"/>
      <c r="HX77" s="149"/>
      <c r="HY77" s="147"/>
      <c r="HZ77" s="147"/>
      <c r="IA77" s="147"/>
      <c r="IB77" s="147"/>
      <c r="IC77" s="147"/>
      <c r="ID77" s="148"/>
      <c r="IE77" s="149"/>
      <c r="IF77" s="147"/>
      <c r="IG77" s="147"/>
      <c r="IH77" s="147"/>
      <c r="II77" s="147"/>
      <c r="IJ77" s="147"/>
      <c r="IK77" s="148"/>
      <c r="IL77" s="149"/>
      <c r="IM77" s="147"/>
      <c r="IN77" s="147"/>
      <c r="IO77" s="147"/>
      <c r="IP77" s="147"/>
      <c r="IQ77" s="147"/>
      <c r="IR77" s="148"/>
      <c r="IS77" s="149"/>
      <c r="IT77" s="147"/>
      <c r="IU77" s="147"/>
      <c r="IV77" s="147"/>
    </row>
    <row r="78" spans="1:256" ht="12.75" thickBot="1">
      <c r="A78" s="213"/>
      <c r="B78" s="151"/>
      <c r="C78" s="151"/>
      <c r="D78" s="151"/>
      <c r="E78" s="151"/>
      <c r="F78" s="151"/>
      <c r="G78" s="152"/>
      <c r="H78" s="149"/>
      <c r="I78" s="147"/>
      <c r="J78" s="147"/>
      <c r="K78" s="147"/>
      <c r="L78" s="147"/>
      <c r="M78" s="147"/>
      <c r="N78" s="148"/>
      <c r="O78" s="149"/>
      <c r="P78" s="147"/>
      <c r="Q78" s="147"/>
      <c r="R78" s="147"/>
      <c r="S78" s="147"/>
      <c r="T78" s="147"/>
      <c r="U78" s="148"/>
      <c r="V78" s="149"/>
      <c r="W78" s="147"/>
      <c r="X78" s="147"/>
      <c r="Y78" s="147"/>
      <c r="Z78" s="147"/>
      <c r="AA78" s="147"/>
      <c r="AB78" s="148"/>
      <c r="AC78" s="149"/>
      <c r="AD78" s="147"/>
      <c r="AE78" s="147"/>
      <c r="AF78" s="147"/>
      <c r="AG78" s="147"/>
      <c r="AH78" s="147"/>
      <c r="AI78" s="148"/>
      <c r="AJ78" s="149"/>
      <c r="AK78" s="147"/>
      <c r="AL78" s="147"/>
      <c r="AM78" s="147"/>
      <c r="AN78" s="147"/>
      <c r="AO78" s="147"/>
      <c r="AP78" s="148"/>
      <c r="AQ78" s="149"/>
      <c r="AR78" s="147"/>
      <c r="AS78" s="147"/>
      <c r="AT78" s="147"/>
      <c r="AU78" s="147"/>
      <c r="AV78" s="147"/>
      <c r="AW78" s="148"/>
      <c r="AX78" s="149"/>
      <c r="AY78" s="147"/>
      <c r="AZ78" s="147"/>
      <c r="BA78" s="147"/>
      <c r="BB78" s="147"/>
      <c r="BC78" s="147"/>
      <c r="BD78" s="148"/>
      <c r="BE78" s="149"/>
      <c r="BF78" s="147"/>
      <c r="BG78" s="147"/>
      <c r="BH78" s="147"/>
      <c r="BI78" s="147"/>
      <c r="BJ78" s="147"/>
      <c r="BK78" s="148"/>
      <c r="BL78" s="149"/>
      <c r="BM78" s="147"/>
      <c r="BN78" s="147"/>
      <c r="BO78" s="147"/>
      <c r="BP78" s="147"/>
      <c r="BQ78" s="147"/>
      <c r="BR78" s="148"/>
      <c r="BS78" s="149"/>
      <c r="BT78" s="147"/>
      <c r="BU78" s="147"/>
      <c r="BV78" s="147"/>
      <c r="BW78" s="147"/>
      <c r="BX78" s="147"/>
      <c r="BY78" s="148"/>
      <c r="BZ78" s="149"/>
      <c r="CA78" s="147"/>
      <c r="CB78" s="147"/>
      <c r="CC78" s="147"/>
      <c r="CD78" s="147"/>
      <c r="CE78" s="147"/>
      <c r="CF78" s="148"/>
      <c r="CG78" s="149"/>
      <c r="CH78" s="147"/>
      <c r="CI78" s="147"/>
      <c r="CJ78" s="147"/>
      <c r="CK78" s="147"/>
      <c r="CL78" s="147"/>
      <c r="CM78" s="148"/>
      <c r="CN78" s="149"/>
      <c r="CO78" s="147"/>
      <c r="CP78" s="147"/>
      <c r="CQ78" s="147"/>
      <c r="CR78" s="147"/>
      <c r="CS78" s="147"/>
      <c r="CT78" s="148"/>
      <c r="CU78" s="149"/>
      <c r="CV78" s="147"/>
      <c r="CW78" s="147"/>
      <c r="CX78" s="147"/>
      <c r="CY78" s="147"/>
      <c r="CZ78" s="147"/>
      <c r="DA78" s="148"/>
      <c r="DB78" s="149"/>
      <c r="DC78" s="147"/>
      <c r="DD78" s="147"/>
      <c r="DE78" s="147"/>
      <c r="DF78" s="147"/>
      <c r="DG78" s="147"/>
      <c r="DH78" s="148"/>
      <c r="DI78" s="149"/>
      <c r="DJ78" s="147"/>
      <c r="DK78" s="147"/>
      <c r="DL78" s="147"/>
      <c r="DM78" s="147"/>
      <c r="DN78" s="147"/>
      <c r="DO78" s="148"/>
      <c r="DP78" s="149"/>
      <c r="DQ78" s="147"/>
      <c r="DR78" s="147"/>
      <c r="DS78" s="147"/>
      <c r="DT78" s="147"/>
      <c r="DU78" s="147"/>
      <c r="DV78" s="148"/>
      <c r="DW78" s="149"/>
      <c r="DX78" s="147"/>
      <c r="DY78" s="147"/>
      <c r="DZ78" s="147"/>
      <c r="EA78" s="147"/>
      <c r="EB78" s="147"/>
      <c r="EC78" s="148"/>
      <c r="ED78" s="149"/>
      <c r="EE78" s="147"/>
      <c r="EF78" s="147"/>
      <c r="EG78" s="147"/>
      <c r="EH78" s="147"/>
      <c r="EI78" s="147"/>
      <c r="EJ78" s="148"/>
      <c r="EK78" s="149"/>
      <c r="EL78" s="147"/>
      <c r="EM78" s="147"/>
      <c r="EN78" s="147"/>
      <c r="EO78" s="147"/>
      <c r="EP78" s="147"/>
      <c r="EQ78" s="148"/>
      <c r="ER78" s="149"/>
      <c r="ES78" s="147"/>
      <c r="ET78" s="147"/>
      <c r="EU78" s="147"/>
      <c r="EV78" s="147"/>
      <c r="EW78" s="147"/>
      <c r="EX78" s="148"/>
      <c r="EY78" s="149"/>
      <c r="EZ78" s="147"/>
      <c r="FA78" s="147"/>
      <c r="FB78" s="147"/>
      <c r="FC78" s="147"/>
      <c r="FD78" s="147"/>
      <c r="FE78" s="148"/>
      <c r="FF78" s="149"/>
      <c r="FG78" s="147"/>
      <c r="FH78" s="147"/>
      <c r="FI78" s="147"/>
      <c r="FJ78" s="147"/>
      <c r="FK78" s="147"/>
      <c r="FL78" s="148"/>
      <c r="FM78" s="149"/>
      <c r="FN78" s="147"/>
      <c r="FO78" s="147"/>
      <c r="FP78" s="147"/>
      <c r="FQ78" s="147"/>
      <c r="FR78" s="147"/>
      <c r="FS78" s="148"/>
      <c r="FT78" s="149"/>
      <c r="FU78" s="147"/>
      <c r="FV78" s="147"/>
      <c r="FW78" s="147"/>
      <c r="FX78" s="147"/>
      <c r="FY78" s="147"/>
      <c r="FZ78" s="148"/>
      <c r="GA78" s="149"/>
      <c r="GB78" s="147"/>
      <c r="GC78" s="147"/>
      <c r="GD78" s="147"/>
      <c r="GE78" s="147"/>
      <c r="GF78" s="147"/>
      <c r="GG78" s="148"/>
      <c r="GH78" s="149"/>
      <c r="GI78" s="147"/>
      <c r="GJ78" s="147"/>
      <c r="GK78" s="147"/>
      <c r="GL78" s="147"/>
      <c r="GM78" s="147"/>
      <c r="GN78" s="148"/>
      <c r="GO78" s="149"/>
      <c r="GP78" s="147"/>
      <c r="GQ78" s="147"/>
      <c r="GR78" s="147"/>
      <c r="GS78" s="147"/>
      <c r="GT78" s="147"/>
      <c r="GU78" s="148"/>
      <c r="GV78" s="149"/>
      <c r="GW78" s="147"/>
      <c r="GX78" s="147"/>
      <c r="GY78" s="147"/>
      <c r="GZ78" s="147"/>
      <c r="HA78" s="147"/>
      <c r="HB78" s="148"/>
      <c r="HC78" s="149"/>
      <c r="HD78" s="147"/>
      <c r="HE78" s="147"/>
      <c r="HF78" s="147"/>
      <c r="HG78" s="147"/>
      <c r="HH78" s="147"/>
      <c r="HI78" s="148"/>
      <c r="HJ78" s="149"/>
      <c r="HK78" s="147"/>
      <c r="HL78" s="147"/>
      <c r="HM78" s="147"/>
      <c r="HN78" s="147"/>
      <c r="HO78" s="147"/>
      <c r="HP78" s="148"/>
      <c r="HQ78" s="149"/>
      <c r="HR78" s="147"/>
      <c r="HS78" s="147"/>
      <c r="HT78" s="147"/>
      <c r="HU78" s="147"/>
      <c r="HV78" s="147"/>
      <c r="HW78" s="148"/>
      <c r="HX78" s="149"/>
      <c r="HY78" s="147"/>
      <c r="HZ78" s="147"/>
      <c r="IA78" s="147"/>
      <c r="IB78" s="147"/>
      <c r="IC78" s="147"/>
      <c r="ID78" s="148"/>
      <c r="IE78" s="149"/>
      <c r="IF78" s="147"/>
      <c r="IG78" s="147"/>
      <c r="IH78" s="147"/>
      <c r="II78" s="147"/>
      <c r="IJ78" s="147"/>
      <c r="IK78" s="148"/>
      <c r="IL78" s="149"/>
      <c r="IM78" s="147"/>
      <c r="IN78" s="147"/>
      <c r="IO78" s="147"/>
      <c r="IP78" s="147"/>
      <c r="IQ78" s="147"/>
      <c r="IR78" s="148"/>
      <c r="IS78" s="149"/>
      <c r="IT78" s="147"/>
      <c r="IU78" s="147"/>
      <c r="IV78" s="147"/>
    </row>
    <row r="122" spans="2:2">
      <c r="B122" s="634"/>
    </row>
  </sheetData>
  <sheetProtection password="C537" sheet="1" objects="1" scenarios="1" formatCells="0" formatColumns="0"/>
  <mergeCells count="21">
    <mergeCell ref="A49:G50"/>
    <mergeCell ref="A21:G21"/>
    <mergeCell ref="A75:G76"/>
    <mergeCell ref="A31:G32"/>
    <mergeCell ref="A45:G45"/>
    <mergeCell ref="A60:G62"/>
    <mergeCell ref="A65:G66"/>
    <mergeCell ref="A23:G23"/>
    <mergeCell ref="A67:G68"/>
    <mergeCell ref="A25:G25"/>
    <mergeCell ref="A69:G70"/>
    <mergeCell ref="A1:G1"/>
    <mergeCell ref="B3:D3"/>
    <mergeCell ref="B5:F5"/>
    <mergeCell ref="G2:G4"/>
    <mergeCell ref="A28:G28"/>
    <mergeCell ref="A9:G11"/>
    <mergeCell ref="A12:G14"/>
    <mergeCell ref="A8:G8"/>
    <mergeCell ref="A17:G19"/>
    <mergeCell ref="A15:G15"/>
  </mergeCells>
  <phoneticPr fontId="1" type="noConversion"/>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S264"/>
  <sheetViews>
    <sheetView showGridLines="0" topLeftCell="A5" zoomScaleNormal="100" workbookViewId="0">
      <pane xSplit="2" ySplit="4" topLeftCell="I21" activePane="bottomRight" state="frozen"/>
      <selection activeCell="A5" sqref="A5"/>
      <selection pane="topRight" activeCell="C5" sqref="C5"/>
      <selection pane="bottomLeft" activeCell="A9" sqref="A9"/>
      <selection pane="bottomRight" activeCell="I26" sqref="I26"/>
    </sheetView>
  </sheetViews>
  <sheetFormatPr baseColWidth="10" defaultColWidth="0" defaultRowHeight="24.95" customHeight="1"/>
  <cols>
    <col min="1" max="1" width="11.7109375" style="755" customWidth="1"/>
    <col min="2" max="2" width="51" style="662" customWidth="1"/>
    <col min="3" max="3" width="16.7109375" style="272" customWidth="1"/>
    <col min="4" max="4" width="16.140625" style="272" customWidth="1"/>
    <col min="5"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7.140625" style="699" customWidth="1"/>
    <col min="20" max="20" width="60.140625" style="675" customWidth="1"/>
    <col min="21" max="36" width="17.28515625" style="272" customWidth="1"/>
    <col min="37" max="37" width="8.85546875" style="1" customWidth="1"/>
    <col min="38" max="39" width="23.7109375" style="272" customWidth="1"/>
    <col min="40" max="40" width="4.85546875" style="272" customWidth="1"/>
    <col min="41" max="41" width="12.28515625" style="272" customWidth="1"/>
    <col min="42" max="42" width="52.710937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36.140625" style="272" customWidth="1"/>
    <col min="59" max="59" width="72.7109375" style="272" customWidth="1"/>
    <col min="60" max="63" width="17.5703125" style="272" customWidth="1"/>
    <col min="64" max="64" width="31.5703125" style="272" customWidth="1"/>
    <col min="65" max="65" width="76" style="272" customWidth="1"/>
    <col min="66" max="66" width="17.140625" style="272" customWidth="1"/>
    <col min="67" max="67" width="14.7109375" style="272" customWidth="1"/>
    <col min="68" max="68" width="17" style="272" customWidth="1"/>
    <col min="69" max="69" width="22" style="272" customWidth="1"/>
    <col min="70" max="70" width="11" style="272" customWidth="1"/>
    <col min="71" max="71" width="2.28515625" style="272" customWidth="1"/>
    <col min="72" max="16384" width="11" style="272" hidden="1"/>
  </cols>
  <sheetData>
    <row r="1" spans="1:69" ht="24.95" customHeight="1" thickBot="1">
      <c r="A1" s="944" t="str">
        <f>IF($F$8-$X$8=0," ","OJO: PRESUPUESTO DESEQUILIBRADO")</f>
        <v xml:space="preserve"> </v>
      </c>
      <c r="B1" s="944"/>
      <c r="C1" s="993"/>
      <c r="D1" s="993"/>
      <c r="E1" s="993"/>
      <c r="F1" s="993"/>
      <c r="G1" s="993"/>
      <c r="H1" s="993"/>
      <c r="I1" s="993"/>
      <c r="J1" s="993"/>
      <c r="K1" s="945" t="str">
        <f>+IF(L8&gt;I8,"OJO - SUS RECAUDOS SON SUPERIORES A SUS RECONOCIMIENTOS, VERIFIQUE","")</f>
        <v/>
      </c>
      <c r="L1" s="945"/>
      <c r="M1" s="945"/>
      <c r="N1" s="945"/>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2"/>
      <c r="B2" s="719" t="str">
        <f>+ENERO!B2</f>
        <v>SECRETARIA SECCIONAL DE SALUD Y PROTECCION SOCIAL DE ANTIOQUIA DE ANTIOQUIA</v>
      </c>
      <c r="C2" s="274"/>
      <c r="D2" s="954" t="str">
        <f>+IF(F2="","","MUNICIPIO:")</f>
        <v>MUNICIPIO:</v>
      </c>
      <c r="E2" s="954"/>
      <c r="F2" s="275" t="str">
        <f>IF(INSTRUCCIONES!B3=0,"",INSTRUCCIONES!B3)</f>
        <v>CONCORDIA</v>
      </c>
      <c r="G2" s="276"/>
      <c r="H2" s="276"/>
      <c r="I2" s="276"/>
      <c r="J2" s="276"/>
      <c r="K2" s="277"/>
      <c r="L2" s="955" t="s">
        <v>385</v>
      </c>
      <c r="M2" s="956"/>
      <c r="N2" s="278" t="s">
        <v>386</v>
      </c>
      <c r="P2" s="929" t="s">
        <v>460</v>
      </c>
      <c r="Q2" s="936"/>
      <c r="R2" s="279"/>
      <c r="S2" s="700"/>
      <c r="T2" s="719" t="str">
        <f>+ENERO!T2</f>
        <v>SECRETARIA SECCIONAL DE SALUD Y PROTECCION SOCIAL DE ANTIOQUIA DE ANTIOQUIA</v>
      </c>
      <c r="U2" s="274"/>
      <c r="V2" s="963" t="str">
        <f>+IF(Y2="","","M U N I C I P I O:")</f>
        <v>M U N I C I P I O:</v>
      </c>
      <c r="W2" s="963"/>
      <c r="X2" s="963"/>
      <c r="Y2" s="987" t="str">
        <f>IF(INSTRUCCIONES!B3=0,"",INSTRUCCIONES!B3)</f>
        <v>CONCORDIA</v>
      </c>
      <c r="Z2" s="987"/>
      <c r="AA2" s="987"/>
      <c r="AB2" s="987"/>
      <c r="AC2" s="987"/>
      <c r="AD2" s="987"/>
      <c r="AE2" s="987"/>
      <c r="AF2" s="987"/>
      <c r="AG2" s="988"/>
      <c r="AH2" s="956" t="s">
        <v>385</v>
      </c>
      <c r="AI2" s="986"/>
      <c r="AJ2" s="278" t="s">
        <v>386</v>
      </c>
      <c r="AL2" s="929" t="s">
        <v>460</v>
      </c>
      <c r="AM2" s="936"/>
      <c r="AO2" s="2">
        <v>9</v>
      </c>
      <c r="AP2" s="280" t="s">
        <v>7</v>
      </c>
      <c r="AQ2" s="281"/>
      <c r="AR2" s="3"/>
      <c r="AS2" s="3"/>
      <c r="AT2" s="3"/>
      <c r="AU2" s="3"/>
      <c r="AV2" s="3"/>
      <c r="AW2" s="3"/>
      <c r="AX2" s="3"/>
      <c r="AY2" s="3"/>
      <c r="AZ2" s="4"/>
      <c r="BB2" s="929" t="s">
        <v>597</v>
      </c>
      <c r="BC2" s="930"/>
      <c r="BD2" s="51" t="s">
        <v>385</v>
      </c>
      <c r="BE2" s="278" t="str">
        <f>+L3</f>
        <v>SEPTIEMBRE</v>
      </c>
      <c r="BF2" s="273"/>
      <c r="BG2" s="929" t="s">
        <v>598</v>
      </c>
      <c r="BH2" s="930"/>
      <c r="BI2" s="930"/>
      <c r="BJ2" s="51" t="s">
        <v>385</v>
      </c>
      <c r="BK2" s="278" t="str">
        <f>+BE2</f>
        <v>SEPTIEMBRE</v>
      </c>
      <c r="BM2" s="929" t="s">
        <v>598</v>
      </c>
      <c r="BN2" s="930"/>
      <c r="BO2" s="930"/>
      <c r="BP2" s="51" t="s">
        <v>385</v>
      </c>
      <c r="BQ2" s="278" t="str">
        <f>+BK2</f>
        <v>SEPTIEMBRE</v>
      </c>
    </row>
    <row r="3" spans="1:69" ht="24.95" customHeight="1" thickBot="1">
      <c r="A3" s="753"/>
      <c r="B3" s="906" t="s">
        <v>8</v>
      </c>
      <c r="C3" s="282"/>
      <c r="D3" s="922" t="str">
        <f>+IF(F3="","","INSTITUCION")</f>
        <v>INSTITUCION</v>
      </c>
      <c r="E3" s="922"/>
      <c r="F3" s="946" t="str">
        <f>IF(INSTRUCCIONES!B5=0,"",INSTRUCCIONES!B5)</f>
        <v xml:space="preserve">ESE HOSPITAL SAN JUAN DE DIOS </v>
      </c>
      <c r="G3" s="946"/>
      <c r="H3" s="946"/>
      <c r="I3" s="946"/>
      <c r="J3" s="946"/>
      <c r="K3" s="947"/>
      <c r="L3" s="907" t="s">
        <v>370</v>
      </c>
      <c r="M3" s="908"/>
      <c r="N3" s="952">
        <f>+INSTRUCCIONES!F3</f>
        <v>2018</v>
      </c>
      <c r="P3" s="933" t="s">
        <v>515</v>
      </c>
      <c r="Q3" s="926" t="s">
        <v>522</v>
      </c>
      <c r="R3" s="279"/>
      <c r="S3" s="701"/>
      <c r="T3" s="906" t="s">
        <v>10</v>
      </c>
      <c r="U3" s="283"/>
      <c r="V3" s="976" t="str">
        <f>+IF(Y3="","","E.S.E. H O S P I T A L:")</f>
        <v>E.S.E. H O S P I T A L:</v>
      </c>
      <c r="W3" s="976"/>
      <c r="X3" s="976"/>
      <c r="Y3" s="978" t="str">
        <f>IF(INSTRUCCIONES!B5=0,"",INSTRUCCIONES!B5)</f>
        <v xml:space="preserve">ESE HOSPITAL SAN JUAN DE DIOS </v>
      </c>
      <c r="Z3" s="978"/>
      <c r="AA3" s="978"/>
      <c r="AB3" s="978"/>
      <c r="AC3" s="978"/>
      <c r="AD3" s="978"/>
      <c r="AE3" s="978"/>
      <c r="AF3" s="978"/>
      <c r="AG3" s="979"/>
      <c r="AH3" s="982" t="str">
        <f>+L3</f>
        <v>SEPTIEMBRE</v>
      </c>
      <c r="AI3" s="983"/>
      <c r="AJ3" s="974">
        <f>+N3</f>
        <v>2018</v>
      </c>
      <c r="AL3" s="933" t="s">
        <v>523</v>
      </c>
      <c r="AM3" s="926" t="s">
        <v>522</v>
      </c>
      <c r="AO3" s="5"/>
      <c r="AP3" s="284" t="s">
        <v>11</v>
      </c>
      <c r="AQ3" s="285"/>
      <c r="AR3" s="285"/>
      <c r="AS3" s="285"/>
      <c r="AT3" s="285"/>
      <c r="AU3" s="285"/>
      <c r="AV3" s="285"/>
      <c r="AW3" s="285"/>
      <c r="AX3" s="285"/>
      <c r="AY3" s="285"/>
      <c r="AZ3" s="286"/>
      <c r="BB3" s="931" t="str">
        <f>+CONCATENATE(INSTRUCCIONES!B5, " - ", INSTRUCCIONES!B3)</f>
        <v>ESE HOSPITAL SAN JUAN DE DIOS  - CONCORDIA</v>
      </c>
      <c r="BC3" s="932"/>
      <c r="BD3" s="52" t="s">
        <v>386</v>
      </c>
      <c r="BE3" s="50">
        <f>+N3</f>
        <v>2018</v>
      </c>
      <c r="BF3" s="6" t="s">
        <v>12</v>
      </c>
      <c r="BG3" s="931" t="str">
        <f>+CONCATENATE(INSTRUCCIONES!B5, " - ", INSTRUCCIONES!B3)</f>
        <v>ESE HOSPITAL SAN JUAN DE DIOS  - CONCORDIA</v>
      </c>
      <c r="BH3" s="932"/>
      <c r="BI3" s="932"/>
      <c r="BJ3" s="52" t="s">
        <v>386</v>
      </c>
      <c r="BK3" s="50">
        <f>+BE3</f>
        <v>2018</v>
      </c>
      <c r="BM3" s="931" t="str">
        <f>+CONCATENATE(INSTRUCCIONES!B5, " - ", INSTRUCCIONES!B3)</f>
        <v>ESE HOSPITAL SAN JUAN DE DIOS  - CONCORDIA</v>
      </c>
      <c r="BN3" s="932"/>
      <c r="BO3" s="932"/>
      <c r="BP3" s="52" t="s">
        <v>386</v>
      </c>
      <c r="BQ3" s="50">
        <f>+BK3</f>
        <v>2018</v>
      </c>
    </row>
    <row r="4" spans="1:69" ht="24.95" customHeight="1" thickBot="1">
      <c r="A4" s="753"/>
      <c r="B4" s="997"/>
      <c r="C4" s="287"/>
      <c r="D4" s="923"/>
      <c r="E4" s="923"/>
      <c r="F4" s="948"/>
      <c r="G4" s="948"/>
      <c r="H4" s="948"/>
      <c r="I4" s="948"/>
      <c r="J4" s="948"/>
      <c r="K4" s="949"/>
      <c r="L4" s="909"/>
      <c r="M4" s="910"/>
      <c r="N4" s="953"/>
      <c r="P4" s="934"/>
      <c r="Q4" s="927"/>
      <c r="R4" s="279"/>
      <c r="S4" s="701"/>
      <c r="T4" s="906"/>
      <c r="U4" s="287"/>
      <c r="V4" s="977"/>
      <c r="W4" s="977"/>
      <c r="X4" s="977"/>
      <c r="Y4" s="980"/>
      <c r="Z4" s="980"/>
      <c r="AA4" s="980"/>
      <c r="AB4" s="980"/>
      <c r="AC4" s="980"/>
      <c r="AD4" s="980"/>
      <c r="AE4" s="980"/>
      <c r="AF4" s="980"/>
      <c r="AG4" s="981"/>
      <c r="AH4" s="984"/>
      <c r="AI4" s="985"/>
      <c r="AJ4" s="975"/>
      <c r="AL4" s="934"/>
      <c r="AM4" s="927"/>
      <c r="AO4" s="5"/>
      <c r="AP4" s="288"/>
      <c r="AQ4" s="289" t="s">
        <v>13</v>
      </c>
      <c r="AR4" s="289" t="s">
        <v>14</v>
      </c>
      <c r="AS4" s="289" t="s">
        <v>15</v>
      </c>
      <c r="AT4" s="289" t="s">
        <v>16</v>
      </c>
      <c r="AU4" s="289" t="s">
        <v>16</v>
      </c>
      <c r="AV4" s="290" t="s">
        <v>16</v>
      </c>
      <c r="AW4" s="967" t="str">
        <f>+CONCATENATE("PROYECCION A DICIEMBRE 31 DEL ",N3)</f>
        <v>PROYECCION A DICIEMBRE 31 DEL 2018</v>
      </c>
      <c r="AX4" s="968"/>
      <c r="AY4" s="968"/>
      <c r="AZ4" s="969"/>
      <c r="BB4" s="291"/>
      <c r="BC4" s="292"/>
      <c r="BD4" s="292"/>
      <c r="BE4" s="47"/>
      <c r="BF4" s="7"/>
      <c r="BG4" s="291"/>
      <c r="BH4" s="292"/>
      <c r="BI4" s="292"/>
      <c r="BJ4" s="48"/>
      <c r="BK4" s="293"/>
      <c r="BL4" s="8"/>
      <c r="BM4" s="291"/>
      <c r="BN4" s="294"/>
      <c r="BO4" s="294"/>
      <c r="BP4" s="49"/>
      <c r="BQ4" s="295"/>
    </row>
    <row r="5" spans="1:69" ht="42" customHeight="1" thickTop="1" thickBot="1">
      <c r="A5" s="994" t="s">
        <v>17</v>
      </c>
      <c r="B5" s="924" t="s">
        <v>18</v>
      </c>
      <c r="C5" s="911" t="s">
        <v>19</v>
      </c>
      <c r="D5" s="912"/>
      <c r="E5" s="912"/>
      <c r="F5" s="913"/>
      <c r="G5" s="914" t="s">
        <v>519</v>
      </c>
      <c r="H5" s="915"/>
      <c r="I5" s="916"/>
      <c r="J5" s="917" t="str">
        <f>+IF(L8&gt;I8,"OJO - RECAUDOS MAYORES QUE RECONOCIMIENTOS","RECAUDO")</f>
        <v>RECAUDO</v>
      </c>
      <c r="K5" s="918"/>
      <c r="L5" s="919"/>
      <c r="M5" s="920" t="s">
        <v>21</v>
      </c>
      <c r="N5" s="921"/>
      <c r="P5" s="935"/>
      <c r="Q5" s="928"/>
      <c r="R5" s="279"/>
      <c r="S5" s="989" t="s">
        <v>471</v>
      </c>
      <c r="T5" s="991" t="s">
        <v>18</v>
      </c>
      <c r="U5" s="296" t="s">
        <v>19</v>
      </c>
      <c r="V5" s="297"/>
      <c r="W5" s="297"/>
      <c r="X5" s="298"/>
      <c r="Y5" s="299" t="s">
        <v>520</v>
      </c>
      <c r="Z5" s="297"/>
      <c r="AA5" s="297"/>
      <c r="AB5" s="971" t="s">
        <v>521</v>
      </c>
      <c r="AC5" s="972"/>
      <c r="AD5" s="973"/>
      <c r="AE5" s="971" t="s">
        <v>22</v>
      </c>
      <c r="AF5" s="972"/>
      <c r="AG5" s="973"/>
      <c r="AH5" s="971" t="s">
        <v>23</v>
      </c>
      <c r="AI5" s="972"/>
      <c r="AJ5" s="973"/>
      <c r="AL5" s="935"/>
      <c r="AM5" s="928"/>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2018</v>
      </c>
      <c r="BD5" s="305"/>
      <c r="BE5" s="509"/>
      <c r="BF5" s="1001" t="s">
        <v>363</v>
      </c>
      <c r="BG5" s="512" t="s">
        <v>32</v>
      </c>
      <c r="BH5" s="939" t="str">
        <f>+CONCATENATE("ACUMULADO ",N3)</f>
        <v>ACUMULADO 2018</v>
      </c>
      <c r="BI5" s="940"/>
      <c r="BJ5" s="940"/>
      <c r="BK5" s="998"/>
      <c r="BL5" s="999" t="s">
        <v>364</v>
      </c>
      <c r="BM5" s="937" t="s">
        <v>32</v>
      </c>
      <c r="BN5" s="308" t="str">
        <f>+CONCATENATE("ACUMULADO ",BQ3)</f>
        <v>ACUMULADO 2018</v>
      </c>
      <c r="BO5" s="309"/>
      <c r="BP5" s="310"/>
      <c r="BQ5" s="513"/>
    </row>
    <row r="6" spans="1:69" ht="24.95" customHeight="1" thickBot="1">
      <c r="A6" s="995"/>
      <c r="B6" s="996"/>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461</v>
      </c>
      <c r="R6" s="279"/>
      <c r="S6" s="990" t="s">
        <v>42</v>
      </c>
      <c r="T6" s="992"/>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461</v>
      </c>
      <c r="AO6" s="314"/>
      <c r="AP6" s="315"/>
      <c r="AQ6" s="316" t="s">
        <v>36</v>
      </c>
      <c r="AR6" s="316" t="str">
        <f>+L3</f>
        <v>SEPTIEMBRE</v>
      </c>
      <c r="AS6" s="316" t="str">
        <f>AR6</f>
        <v>SEPTIEMBRE</v>
      </c>
      <c r="AT6" s="316" t="str">
        <f>AR6</f>
        <v>SEPTIEMBRE</v>
      </c>
      <c r="AU6" s="316" t="s">
        <v>14</v>
      </c>
      <c r="AV6" s="316" t="s">
        <v>29</v>
      </c>
      <c r="AW6" s="316"/>
      <c r="AX6" s="316"/>
      <c r="AY6" s="316" t="s">
        <v>14</v>
      </c>
      <c r="AZ6" s="317" t="s">
        <v>29</v>
      </c>
      <c r="BB6" s="318"/>
      <c r="BC6" s="319" t="s">
        <v>45</v>
      </c>
      <c r="BD6" s="320" t="s">
        <v>46</v>
      </c>
      <c r="BE6" s="321" t="s">
        <v>47</v>
      </c>
      <c r="BF6" s="1002"/>
      <c r="BG6" s="514"/>
      <c r="BH6" s="515" t="s">
        <v>45</v>
      </c>
      <c r="BI6" s="515" t="s">
        <v>48</v>
      </c>
      <c r="BJ6" s="515" t="s">
        <v>49</v>
      </c>
      <c r="BK6" s="516" t="s">
        <v>50</v>
      </c>
      <c r="BL6" s="1000"/>
      <c r="BM6" s="938"/>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879358852</v>
      </c>
      <c r="AR7" s="327">
        <f>I22</f>
        <v>837888450</v>
      </c>
      <c r="AS7" s="327">
        <f>L22</f>
        <v>505427071</v>
      </c>
      <c r="AT7" s="13"/>
      <c r="AU7" s="328">
        <f t="shared" ref="AU7:AU17" si="0">IF(AQ7=0," ",AR7/AQ7)</f>
        <v>0.95284018361141143</v>
      </c>
      <c r="AV7" s="328">
        <f t="shared" ref="AV7:AV17" si="1">IF(AQ7=0," ",AS7/AQ7)</f>
        <v>0.5747677070066044</v>
      </c>
      <c r="AW7" s="327">
        <f>I23/AO$2*12+I24</f>
        <v>1097835804</v>
      </c>
      <c r="AX7" s="327">
        <f>L23/AO$2*12+L24</f>
        <v>654553965.33333325</v>
      </c>
      <c r="AY7" s="327">
        <f t="shared" ref="AY7:AY16" si="2">AW7-AQ7</f>
        <v>218476952</v>
      </c>
      <c r="AZ7" s="329">
        <f t="shared" ref="AZ7:AZ16" si="3">AX7-AQ7</f>
        <v>-224804886.66666675</v>
      </c>
      <c r="BB7" s="330" t="s">
        <v>53</v>
      </c>
      <c r="BC7" s="54">
        <f>F10</f>
        <v>548920717</v>
      </c>
      <c r="BD7" s="55">
        <f>I10</f>
        <v>548920717</v>
      </c>
      <c r="BE7" s="56">
        <f>K10</f>
        <v>0</v>
      </c>
      <c r="BF7" s="53">
        <f>+BE7+AGOSTO!BE7+JULIO!BE7+JUNIO!BF7</f>
        <v>548920717</v>
      </c>
      <c r="BG7" s="91" t="s">
        <v>54</v>
      </c>
      <c r="BH7" s="116">
        <f>+SUM(BH8:BH11)</f>
        <v>4003992348</v>
      </c>
      <c r="BI7" s="116">
        <f>+SUM(BI8:BI11)</f>
        <v>2969761429</v>
      </c>
      <c r="BJ7" s="116">
        <f>+SUM(BJ8:BJ11)</f>
        <v>2871615124</v>
      </c>
      <c r="BK7" s="116">
        <f>+SUM(BK8:BK11)</f>
        <v>309002543</v>
      </c>
      <c r="BL7" s="40">
        <f>+BK7+AGOSTO!BK7+JULIO!BK7+JUNIO!BL7</f>
        <v>2518032066</v>
      </c>
      <c r="BM7" s="61" t="s">
        <v>54</v>
      </c>
      <c r="BN7" s="62">
        <f>BN8+BN15+BN22</f>
        <v>4003992348</v>
      </c>
      <c r="BO7" s="63">
        <f>BO8+BO15+BO22</f>
        <v>2969761429</v>
      </c>
      <c r="BP7" s="63">
        <f>BP8+BP15+BP22</f>
        <v>2871615124</v>
      </c>
      <c r="BQ7" s="64">
        <f>BQ8+BQ15+BQ22</f>
        <v>309002543</v>
      </c>
    </row>
    <row r="8" spans="1:69" s="9" customFormat="1" ht="24.95" customHeight="1" thickBot="1">
      <c r="A8" s="731">
        <f>+IF(AGOSTO!A8=0,"",AGOSTO!A8)</f>
        <v>1</v>
      </c>
      <c r="B8" s="635" t="str">
        <f>+IF(AGOSTO!B8=0,"",AGOSTO!B8)</f>
        <v>INGRESOS</v>
      </c>
      <c r="C8" s="331">
        <f>C10+C17+C113</f>
        <v>6098362987</v>
      </c>
      <c r="D8" s="331">
        <f>D10+D17+D113</f>
        <v>0</v>
      </c>
      <c r="E8" s="331">
        <f t="shared" ref="E8:Q8" si="4">E10+E17+E113</f>
        <v>1000525768</v>
      </c>
      <c r="F8" s="331">
        <f t="shared" si="4"/>
        <v>7098888755</v>
      </c>
      <c r="G8" s="331">
        <f t="shared" si="4"/>
        <v>4702249558</v>
      </c>
      <c r="H8" s="331">
        <f t="shared" si="4"/>
        <v>565716658</v>
      </c>
      <c r="I8" s="331">
        <f t="shared" si="4"/>
        <v>5267966216</v>
      </c>
      <c r="J8" s="331">
        <f t="shared" si="4"/>
        <v>4131223291</v>
      </c>
      <c r="K8" s="331">
        <f t="shared" si="4"/>
        <v>532323707</v>
      </c>
      <c r="L8" s="331">
        <f t="shared" si="4"/>
        <v>4663546998</v>
      </c>
      <c r="M8" s="331">
        <f t="shared" si="4"/>
        <v>1830922539</v>
      </c>
      <c r="N8" s="331">
        <f t="shared" si="4"/>
        <v>2435341757</v>
      </c>
      <c r="O8" s="333"/>
      <c r="P8" s="334">
        <f t="shared" si="4"/>
        <v>0</v>
      </c>
      <c r="Q8" s="332">
        <f t="shared" si="4"/>
        <v>0</v>
      </c>
      <c r="S8" s="702" t="str">
        <f>+IF(AGOSTO!S8=0,"",AGOSTO!S8)</f>
        <v/>
      </c>
      <c r="T8" s="676" t="str">
        <f>+IF(AGOSTO!T8=0,"",AGOSTO!T8)</f>
        <v>GASTOS</v>
      </c>
      <c r="U8" s="335">
        <f>U10+U193+U220+U232</f>
        <v>6098362987</v>
      </c>
      <c r="V8" s="336">
        <f t="shared" ref="V8:AJ8" si="5">V10+V193+V220+V232</f>
        <v>0</v>
      </c>
      <c r="W8" s="336">
        <f t="shared" si="5"/>
        <v>1000525768</v>
      </c>
      <c r="X8" s="337">
        <f t="shared" si="5"/>
        <v>7098888755</v>
      </c>
      <c r="Y8" s="338">
        <f t="shared" si="5"/>
        <v>5303312224</v>
      </c>
      <c r="Z8" s="336">
        <f t="shared" si="5"/>
        <v>332305893</v>
      </c>
      <c r="AA8" s="337">
        <f t="shared" si="5"/>
        <v>5635618117</v>
      </c>
      <c r="AB8" s="338">
        <f t="shared" si="5"/>
        <v>4757887216</v>
      </c>
      <c r="AC8" s="336">
        <f t="shared" si="5"/>
        <v>470051287</v>
      </c>
      <c r="AD8" s="337">
        <f t="shared" si="5"/>
        <v>5227938503</v>
      </c>
      <c r="AE8" s="338">
        <f t="shared" si="5"/>
        <v>4062951819</v>
      </c>
      <c r="AF8" s="336">
        <f t="shared" si="5"/>
        <v>475320783</v>
      </c>
      <c r="AG8" s="337">
        <f t="shared" si="5"/>
        <v>4538272602</v>
      </c>
      <c r="AH8" s="338">
        <f t="shared" si="5"/>
        <v>1463270638</v>
      </c>
      <c r="AI8" s="336">
        <f t="shared" si="5"/>
        <v>1870950252</v>
      </c>
      <c r="AJ8" s="339">
        <f t="shared" si="5"/>
        <v>2560616153</v>
      </c>
      <c r="AL8" s="340">
        <f t="shared" ref="AL8:AM8" si="6">AL10+AL193+AL220+AL232</f>
        <v>0</v>
      </c>
      <c r="AM8" s="341">
        <f t="shared" si="6"/>
        <v>0</v>
      </c>
      <c r="AO8" s="21"/>
      <c r="AP8" s="11" t="s">
        <v>56</v>
      </c>
      <c r="AQ8" s="12">
        <f>F25</f>
        <v>2997277173</v>
      </c>
      <c r="AR8" s="12">
        <f>I25</f>
        <v>2169801640</v>
      </c>
      <c r="AS8" s="12">
        <f>L25</f>
        <v>2022977833</v>
      </c>
      <c r="AT8" s="13"/>
      <c r="AU8" s="342">
        <f t="shared" si="0"/>
        <v>0.72392425350112921</v>
      </c>
      <c r="AV8" s="342">
        <f t="shared" si="1"/>
        <v>0.67493852461271853</v>
      </c>
      <c r="AW8" s="12">
        <f>I26/AO$2*12+I27</f>
        <v>2864097021.3333335</v>
      </c>
      <c r="AX8" s="12">
        <f>L26/AO$2*12+L27</f>
        <v>2668331945.3333335</v>
      </c>
      <c r="AY8" s="12">
        <f t="shared" si="2"/>
        <v>-133180151.66666651</v>
      </c>
      <c r="AZ8" s="343">
        <f t="shared" si="3"/>
        <v>-328945227.66666651</v>
      </c>
      <c r="BB8" s="140" t="s">
        <v>57</v>
      </c>
      <c r="BC8" s="65">
        <f>BC9+BC19</f>
        <v>5712170249</v>
      </c>
      <c r="BD8" s="66">
        <f>BD9+BD19</f>
        <v>4375837059</v>
      </c>
      <c r="BE8" s="67">
        <f>BE9+BE19</f>
        <v>526643566</v>
      </c>
      <c r="BF8" s="53">
        <f>+BE8+AGOSTO!BE8+JULIO!BE8+JUNIO!BF8</f>
        <v>3771417841</v>
      </c>
      <c r="BG8" s="68" t="s">
        <v>58</v>
      </c>
      <c r="BH8" s="69">
        <f>BN9+BN13</f>
        <v>2928814672</v>
      </c>
      <c r="BI8" s="69">
        <f>BO9+BO13</f>
        <v>2117404299</v>
      </c>
      <c r="BJ8" s="69">
        <f>BP9+BP13</f>
        <v>2117404299</v>
      </c>
      <c r="BK8" s="69">
        <f>BQ9+BQ13</f>
        <v>222920932</v>
      </c>
      <c r="BL8" s="40">
        <f>+BK8+AGOSTO!BK8+JULIO!BK8+JUNIO!BL8</f>
        <v>1883064060</v>
      </c>
      <c r="BM8" s="71" t="s">
        <v>59</v>
      </c>
      <c r="BN8" s="72">
        <f>BN9+BN14+BN13</f>
        <v>3200136374</v>
      </c>
      <c r="BO8" s="69">
        <f>BO9+BO14+BO13</f>
        <v>2383516828</v>
      </c>
      <c r="BP8" s="69">
        <f>BP9+BP14+BP13</f>
        <v>2310625034</v>
      </c>
      <c r="BQ8" s="70">
        <f>BQ9+BQ14+BQ13</f>
        <v>244790544</v>
      </c>
    </row>
    <row r="9" spans="1:69" s="9" customFormat="1" ht="24.95" customHeight="1" thickBot="1">
      <c r="A9" s="669"/>
      <c r="B9" s="636"/>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247152498</v>
      </c>
      <c r="AR9" s="12">
        <f>I28+I75</f>
        <v>185364378</v>
      </c>
      <c r="AS9" s="12">
        <f>L28+L75</f>
        <v>164768336</v>
      </c>
      <c r="AT9" s="13"/>
      <c r="AU9" s="350">
        <f t="shared" si="0"/>
        <v>0.75000001820738227</v>
      </c>
      <c r="AV9" s="350">
        <f t="shared" si="1"/>
        <v>0.66666668285100639</v>
      </c>
      <c r="AW9" s="351">
        <f>(I30+I33+I36+I76)/AO$2*12+I31+I34+I37+I38+I39+I40+I77</f>
        <v>185364378</v>
      </c>
      <c r="AX9" s="351">
        <f>(L30+L33+L36+L76)/AO$2*12+L31+L34+L37+L38+L39+L40+L77</f>
        <v>164768336</v>
      </c>
      <c r="AY9" s="351">
        <f t="shared" si="2"/>
        <v>-61788120</v>
      </c>
      <c r="AZ9" s="352">
        <f t="shared" si="3"/>
        <v>-82384162</v>
      </c>
      <c r="BB9" s="353" t="s">
        <v>421</v>
      </c>
      <c r="BC9" s="73">
        <f>BC10+BC18</f>
        <v>5696976639</v>
      </c>
      <c r="BD9" s="74">
        <f>BD10+BD18</f>
        <v>4366640201</v>
      </c>
      <c r="BE9" s="75">
        <f>BE10+BE18</f>
        <v>523817440</v>
      </c>
      <c r="BF9" s="53">
        <f>+BE9+AGOSTO!BE9+JULIO!BE9+JUNIO!BF9</f>
        <v>3762221854</v>
      </c>
      <c r="BG9" s="77" t="s">
        <v>62</v>
      </c>
      <c r="BH9" s="78">
        <f t="shared" ref="BH9:BK10" si="7">BN14</f>
        <v>271321702</v>
      </c>
      <c r="BI9" s="78">
        <f t="shared" si="7"/>
        <v>266112529</v>
      </c>
      <c r="BJ9" s="78">
        <f t="shared" si="7"/>
        <v>193220735</v>
      </c>
      <c r="BK9" s="78">
        <f t="shared" si="7"/>
        <v>21869612</v>
      </c>
      <c r="BL9" s="40">
        <f>+BK9+AGOSTO!BK9+JULIO!BK9+JUNIO!BL9</f>
        <v>160150146</v>
      </c>
      <c r="BM9" s="137" t="s">
        <v>63</v>
      </c>
      <c r="BN9" s="80">
        <f>SUM(BN10:BN12)</f>
        <v>2307288541</v>
      </c>
      <c r="BO9" s="78">
        <f>SUM(BO10:BO12)</f>
        <v>1630627825</v>
      </c>
      <c r="BP9" s="78">
        <f>SUM(BP10:BP12)</f>
        <v>1630627825</v>
      </c>
      <c r="BQ9" s="79">
        <f>SUM(BQ10:BQ12)</f>
        <v>170080801</v>
      </c>
    </row>
    <row r="10" spans="1:69" s="9" customFormat="1" ht="24.95" customHeight="1">
      <c r="A10" s="732">
        <f>+IF(AGOSTO!A10=0,"",AGOSTO!A10)</f>
        <v>10</v>
      </c>
      <c r="B10" s="637" t="str">
        <f>+IF(AGOSTO!B10=0,"",AGOSTO!B10)</f>
        <v>DISPONIBILIDAD INICIAL</v>
      </c>
      <c r="C10" s="174">
        <f t="shared" ref="C10:N10" si="8">SUM(C12:C15)</f>
        <v>165000000</v>
      </c>
      <c r="D10" s="354">
        <f t="shared" si="8"/>
        <v>0</v>
      </c>
      <c r="E10" s="354">
        <f t="shared" si="8"/>
        <v>383920717</v>
      </c>
      <c r="F10" s="175">
        <f t="shared" si="8"/>
        <v>548920717</v>
      </c>
      <c r="G10" s="355">
        <f t="shared" si="8"/>
        <v>548920717</v>
      </c>
      <c r="H10" s="354">
        <f t="shared" si="8"/>
        <v>0</v>
      </c>
      <c r="I10" s="356">
        <f t="shared" si="8"/>
        <v>548920717</v>
      </c>
      <c r="J10" s="174">
        <f t="shared" si="8"/>
        <v>548920717</v>
      </c>
      <c r="K10" s="354">
        <f t="shared" si="8"/>
        <v>0</v>
      </c>
      <c r="L10" s="175">
        <f t="shared" si="8"/>
        <v>548920717</v>
      </c>
      <c r="M10" s="174">
        <f t="shared" si="8"/>
        <v>0</v>
      </c>
      <c r="N10" s="175">
        <f t="shared" si="8"/>
        <v>0</v>
      </c>
      <c r="O10" s="13"/>
      <c r="P10" s="174">
        <f>SUM(P12:P15)</f>
        <v>0</v>
      </c>
      <c r="Q10" s="175">
        <f>SUM(Q12:Q15)</f>
        <v>0</v>
      </c>
      <c r="S10" s="357" t="str">
        <f>+IF(AGOSTO!S10=0,"",AGOSTO!S10)</f>
        <v>A</v>
      </c>
      <c r="T10" s="677" t="str">
        <f>+IF(AGOSTO!T10=0,"",AGOSTO!T10)</f>
        <v>GASTOS DE FUNCIONAMIENTO</v>
      </c>
      <c r="U10" s="358">
        <f>U12+U110+U170</f>
        <v>4338474358</v>
      </c>
      <c r="V10" s="359">
        <f t="shared" ref="V10:AJ10" si="9">V12+V110+V170</f>
        <v>-44969121</v>
      </c>
      <c r="W10" s="359">
        <f t="shared" si="9"/>
        <v>290368399</v>
      </c>
      <c r="X10" s="362">
        <f t="shared" si="9"/>
        <v>4583873636</v>
      </c>
      <c r="Y10" s="361">
        <f t="shared" si="9"/>
        <v>3223675094</v>
      </c>
      <c r="Z10" s="359">
        <f t="shared" si="9"/>
        <v>279439985</v>
      </c>
      <c r="AA10" s="362">
        <f t="shared" si="9"/>
        <v>3503115079</v>
      </c>
      <c r="AB10" s="361">
        <f t="shared" si="9"/>
        <v>3107281111</v>
      </c>
      <c r="AC10" s="359">
        <f t="shared" si="9"/>
        <v>297687663</v>
      </c>
      <c r="AD10" s="362">
        <f t="shared" si="9"/>
        <v>3404968774</v>
      </c>
      <c r="AE10" s="361">
        <f t="shared" si="9"/>
        <v>2716529279</v>
      </c>
      <c r="AF10" s="359">
        <f t="shared" si="9"/>
        <v>313260535</v>
      </c>
      <c r="AG10" s="362">
        <f t="shared" si="9"/>
        <v>3029789814</v>
      </c>
      <c r="AH10" s="361">
        <f t="shared" si="9"/>
        <v>1080758557</v>
      </c>
      <c r="AI10" s="359">
        <f t="shared" si="9"/>
        <v>1178904862</v>
      </c>
      <c r="AJ10" s="360">
        <f t="shared" si="9"/>
        <v>1554083822</v>
      </c>
      <c r="AL10" s="363">
        <f t="shared" ref="AL10:AM10" si="10">AL12+AL110+AL170</f>
        <v>0</v>
      </c>
      <c r="AM10" s="364">
        <f t="shared" si="10"/>
        <v>0</v>
      </c>
      <c r="AO10" s="349"/>
      <c r="AP10" s="11" t="s">
        <v>65</v>
      </c>
      <c r="AQ10" s="12">
        <f>F42</f>
        <v>125000000</v>
      </c>
      <c r="AR10" s="12">
        <f>I42</f>
        <v>97342171</v>
      </c>
      <c r="AS10" s="12">
        <f>L42</f>
        <v>84207083</v>
      </c>
      <c r="AT10" s="13"/>
      <c r="AU10" s="350">
        <f t="shared" si="0"/>
        <v>0.77873736800000004</v>
      </c>
      <c r="AV10" s="350">
        <f t="shared" si="1"/>
        <v>0.67365666400000002</v>
      </c>
      <c r="AW10" s="351">
        <f>I43/AO$2*12+I44</f>
        <v>126456228</v>
      </c>
      <c r="AX10" s="351">
        <f>L43/AO$2*12+L44</f>
        <v>108942777.33333333</v>
      </c>
      <c r="AY10" s="351">
        <f t="shared" si="2"/>
        <v>1456228</v>
      </c>
      <c r="AZ10" s="352">
        <f t="shared" si="3"/>
        <v>-16057222.666666672</v>
      </c>
      <c r="BB10" s="365" t="s">
        <v>422</v>
      </c>
      <c r="BC10" s="73">
        <f>BC11+BC12+BC13+BC14+BC16+BC17+BC15</f>
        <v>5696976639</v>
      </c>
      <c r="BD10" s="74">
        <f>BD11+BD12+BD13+BD14+BD16+BD17+BD15</f>
        <v>4366640201</v>
      </c>
      <c r="BE10" s="75">
        <f>BE11+BE12+BE13+BE14+BE16+BE17+BE15</f>
        <v>523817440</v>
      </c>
      <c r="BF10" s="53">
        <f>+BE10+AGOSTO!BE10+JULIO!BE10+JUNIO!BF10</f>
        <v>3762221854</v>
      </c>
      <c r="BG10" s="68" t="s">
        <v>66</v>
      </c>
      <c r="BH10" s="81">
        <f t="shared" si="7"/>
        <v>635357730</v>
      </c>
      <c r="BI10" s="81">
        <f t="shared" si="7"/>
        <v>485079999</v>
      </c>
      <c r="BJ10" s="81">
        <f t="shared" si="7"/>
        <v>459825488</v>
      </c>
      <c r="BK10" s="81">
        <f t="shared" si="7"/>
        <v>53941327</v>
      </c>
      <c r="BL10" s="40">
        <f>+BK10+AGOSTO!BK10+JULIO!BK10+JUNIO!BL10</f>
        <v>381839195</v>
      </c>
      <c r="BM10" s="134" t="s">
        <v>434</v>
      </c>
      <c r="BN10" s="83">
        <f>X17+X66</f>
        <v>1755379326</v>
      </c>
      <c r="BO10" s="81">
        <f>AA17+AA66</f>
        <v>1349382064</v>
      </c>
      <c r="BP10" s="81">
        <f>AD17+AD66</f>
        <v>1349382064</v>
      </c>
      <c r="BQ10" s="82">
        <f>AF17+AF66</f>
        <v>151652185</v>
      </c>
    </row>
    <row r="11" spans="1:69" s="9" customFormat="1" ht="24.95" customHeight="1">
      <c r="A11" s="669"/>
      <c r="B11" s="636"/>
      <c r="C11" s="344"/>
      <c r="D11" s="344"/>
      <c r="E11" s="344"/>
      <c r="F11" s="344"/>
      <c r="G11" s="344"/>
      <c r="H11" s="344"/>
      <c r="I11" s="344"/>
      <c r="J11" s="344"/>
      <c r="K11" s="344"/>
      <c r="L11" s="344"/>
      <c r="M11" s="344"/>
      <c r="N11" s="345"/>
      <c r="O11" s="333"/>
      <c r="P11" s="346"/>
      <c r="Q11" s="345"/>
      <c r="S11" s="366"/>
      <c r="T11" s="696"/>
      <c r="U11" s="161"/>
      <c r="V11" s="161"/>
      <c r="W11" s="161"/>
      <c r="X11" s="161"/>
      <c r="Y11" s="161"/>
      <c r="Z11" s="161"/>
      <c r="AA11" s="161"/>
      <c r="AB11" s="161"/>
      <c r="AC11" s="161"/>
      <c r="AD11" s="161"/>
      <c r="AE11" s="161"/>
      <c r="AF11" s="161"/>
      <c r="AG11" s="161"/>
      <c r="AH11" s="161"/>
      <c r="AI11" s="161"/>
      <c r="AJ11" s="166"/>
      <c r="AL11" s="368"/>
      <c r="AM11" s="369"/>
      <c r="AO11" s="370" t="s">
        <v>11</v>
      </c>
      <c r="AP11" s="527" t="s">
        <v>527</v>
      </c>
      <c r="AQ11" s="12">
        <f>F88</f>
        <v>0</v>
      </c>
      <c r="AR11" s="12">
        <f>I88</f>
        <v>0</v>
      </c>
      <c r="AS11" s="12">
        <f>L88</f>
        <v>0</v>
      </c>
      <c r="AT11" s="371">
        <f>AO2/12</f>
        <v>0.75</v>
      </c>
      <c r="AU11" s="350" t="str">
        <f t="shared" si="0"/>
        <v xml:space="preserve"> </v>
      </c>
      <c r="AV11" s="350" t="str">
        <f t="shared" si="1"/>
        <v xml:space="preserve"> </v>
      </c>
      <c r="AW11" s="351">
        <f>I88</f>
        <v>0</v>
      </c>
      <c r="AX11" s="351">
        <f>L88</f>
        <v>0</v>
      </c>
      <c r="AY11" s="351">
        <f t="shared" si="2"/>
        <v>0</v>
      </c>
      <c r="AZ11" s="352">
        <f t="shared" si="3"/>
        <v>0</v>
      </c>
      <c r="BB11" s="365" t="s">
        <v>423</v>
      </c>
      <c r="BC11" s="73">
        <f>F26</f>
        <v>2868716784</v>
      </c>
      <c r="BD11" s="74">
        <f>I26</f>
        <v>2082886144</v>
      </c>
      <c r="BE11" s="75">
        <f>K26</f>
        <v>239428318</v>
      </c>
      <c r="BF11" s="53">
        <f>+BE11+AGOSTO!BE11+JULIO!BE11+JUNIO!BF11</f>
        <v>1936062337</v>
      </c>
      <c r="BG11" s="68" t="s">
        <v>67</v>
      </c>
      <c r="BH11" s="84">
        <f>BN22</f>
        <v>168498244</v>
      </c>
      <c r="BI11" s="84">
        <f>BO22</f>
        <v>101164602</v>
      </c>
      <c r="BJ11" s="84">
        <f>BP22</f>
        <v>101164602</v>
      </c>
      <c r="BK11" s="84">
        <f>BQ22</f>
        <v>10270672</v>
      </c>
      <c r="BL11" s="40">
        <f>+BK11+AGOSTO!BK11+JULIO!BK11+JUNIO!BL11</f>
        <v>92978665</v>
      </c>
      <c r="BM11" s="135" t="s">
        <v>435</v>
      </c>
      <c r="BN11" s="86">
        <f>X18+X67</f>
        <v>157666955</v>
      </c>
      <c r="BO11" s="84">
        <f>AA18+AA67</f>
        <v>131246068</v>
      </c>
      <c r="BP11" s="84">
        <f>AD18+AD67</f>
        <v>131246068</v>
      </c>
      <c r="BQ11" s="85">
        <f>AF18+AF67</f>
        <v>11914221</v>
      </c>
    </row>
    <row r="12" spans="1:69" s="9" customFormat="1" ht="24.95" customHeight="1">
      <c r="A12" s="611">
        <f>+IF(AGOSTO!A12=0,"",AGOSTO!A12)</f>
        <v>1001</v>
      </c>
      <c r="B12" s="638" t="str">
        <f>+IF(AGOSTO!B12=0,"",AGOSTO!B12)</f>
        <v>Bienestar Social (Caja, Bancos, Inversiones Tempor.) a Dic-31-2017</v>
      </c>
      <c r="C12" s="673">
        <f>+ENERO!C12</f>
        <v>0</v>
      </c>
      <c r="D12" s="373">
        <f>AGOSTO!D12+SEPTIEMBRE!P12</f>
        <v>0</v>
      </c>
      <c r="E12" s="373">
        <f>AGOSTO!E12+SEPTIEMBRE!Q12</f>
        <v>0</v>
      </c>
      <c r="F12" s="143">
        <f>SUM(C12:E12)</f>
        <v>0</v>
      </c>
      <c r="G12" s="219">
        <f>AGOSTO!I12</f>
        <v>0</v>
      </c>
      <c r="H12" s="374">
        <v>0</v>
      </c>
      <c r="I12" s="143">
        <f>SUM(G12:H12)</f>
        <v>0</v>
      </c>
      <c r="J12" s="219">
        <f>AGOSTO!L12</f>
        <v>0</v>
      </c>
      <c r="K12" s="131">
        <v>0</v>
      </c>
      <c r="L12" s="143">
        <f>SUM(J12:K12)</f>
        <v>0</v>
      </c>
      <c r="M12" s="219">
        <f>F12-I12</f>
        <v>0</v>
      </c>
      <c r="N12" s="143">
        <f>F12-L12</f>
        <v>0</v>
      </c>
      <c r="O12" s="294"/>
      <c r="P12" s="372">
        <v>0</v>
      </c>
      <c r="Q12" s="375">
        <v>0</v>
      </c>
      <c r="S12" s="703">
        <f>+IF(AGOSTO!S12=0,"",AGOSTO!S12)</f>
        <v>1000000</v>
      </c>
      <c r="T12" s="679" t="str">
        <f>+IF(AGOSTO!T12=0,"",AGOSTO!T12)</f>
        <v>GASTOS DE PERSONAL</v>
      </c>
      <c r="U12" s="376">
        <f t="shared" ref="U12:AJ12" si="11">U14+U63</f>
        <v>3452834077</v>
      </c>
      <c r="V12" s="377">
        <f t="shared" si="11"/>
        <v>13942123</v>
      </c>
      <c r="W12" s="377">
        <f t="shared" si="11"/>
        <v>121677224</v>
      </c>
      <c r="X12" s="378">
        <f t="shared" si="11"/>
        <v>3588453424</v>
      </c>
      <c r="Y12" s="363">
        <f t="shared" si="11"/>
        <v>2503365307</v>
      </c>
      <c r="Z12" s="377">
        <f t="shared" si="11"/>
        <v>221940933</v>
      </c>
      <c r="AA12" s="378">
        <f t="shared" si="11"/>
        <v>2725306240</v>
      </c>
      <c r="AB12" s="363">
        <f t="shared" si="11"/>
        <v>2415390114</v>
      </c>
      <c r="AC12" s="377">
        <f t="shared" si="11"/>
        <v>237024332</v>
      </c>
      <c r="AD12" s="378">
        <f t="shared" si="11"/>
        <v>2652414446</v>
      </c>
      <c r="AE12" s="363">
        <f t="shared" si="11"/>
        <v>2131721269</v>
      </c>
      <c r="AF12" s="377">
        <f t="shared" si="11"/>
        <v>244790544</v>
      </c>
      <c r="AG12" s="378">
        <f t="shared" si="11"/>
        <v>2376511813</v>
      </c>
      <c r="AH12" s="363">
        <f t="shared" si="11"/>
        <v>863147184</v>
      </c>
      <c r="AI12" s="377">
        <f t="shared" si="11"/>
        <v>936038978</v>
      </c>
      <c r="AJ12" s="364">
        <f t="shared" si="11"/>
        <v>1211941611</v>
      </c>
      <c r="AK12" s="10"/>
      <c r="AL12" s="379">
        <f>AL14+AL63</f>
        <v>0</v>
      </c>
      <c r="AM12" s="380">
        <f>AM14+AM63</f>
        <v>0</v>
      </c>
      <c r="AO12" s="370"/>
      <c r="AP12" s="528" t="s">
        <v>528</v>
      </c>
      <c r="AQ12" s="12">
        <f>F89</f>
        <v>1217709248</v>
      </c>
      <c r="AR12" s="12">
        <f>I89</f>
        <v>895275140</v>
      </c>
      <c r="AS12" s="12">
        <f>L89</f>
        <v>895275134</v>
      </c>
      <c r="AT12" s="13"/>
      <c r="AU12" s="350">
        <f t="shared" si="0"/>
        <v>0.73521256529046253</v>
      </c>
      <c r="AV12" s="350">
        <f t="shared" si="1"/>
        <v>0.73521256036317795</v>
      </c>
      <c r="AW12" s="351">
        <f>I89</f>
        <v>895275140</v>
      </c>
      <c r="AX12" s="351">
        <f>L89</f>
        <v>895275134</v>
      </c>
      <c r="AY12" s="351">
        <f t="shared" si="2"/>
        <v>-322434108</v>
      </c>
      <c r="AZ12" s="352">
        <f t="shared" si="3"/>
        <v>-322434114</v>
      </c>
      <c r="BB12" s="365" t="s">
        <v>424</v>
      </c>
      <c r="BC12" s="73">
        <f>F23</f>
        <v>759358852</v>
      </c>
      <c r="BD12" s="74">
        <f>I23</f>
        <v>779842062</v>
      </c>
      <c r="BE12" s="75">
        <f>K23</f>
        <v>39837975</v>
      </c>
      <c r="BF12" s="53">
        <f>+BE12+AGOSTO!BE12+JULIO!BE12+JUNIO!BF12</f>
        <v>447380683</v>
      </c>
      <c r="BG12" s="381" t="s">
        <v>388</v>
      </c>
      <c r="BH12" s="84">
        <f>BN25</f>
        <v>464300000</v>
      </c>
      <c r="BI12" s="84">
        <f>BO25</f>
        <v>417585215</v>
      </c>
      <c r="BJ12" s="84">
        <f>BP25</f>
        <v>362789233</v>
      </c>
      <c r="BK12" s="84">
        <f>BQ25</f>
        <v>32593365</v>
      </c>
      <c r="BL12" s="40">
        <f>+BK12+AGOSTO!BK12+JULIO!BK12+JUNIO!BL12</f>
        <v>211077221</v>
      </c>
      <c r="BM12" s="136" t="s">
        <v>436</v>
      </c>
      <c r="BN12" s="86">
        <f>X16+X65-X81-X33-BN10-BN11</f>
        <v>394242260</v>
      </c>
      <c r="BO12" s="84">
        <f>AA16+AA65-AA81-AA33-BO10-BO11</f>
        <v>149999693</v>
      </c>
      <c r="BP12" s="84">
        <f>AD16+AD65-AD81-AD33-BP10-BP11</f>
        <v>149999693</v>
      </c>
      <c r="BQ12" s="85">
        <f>AF16+AF65-AF81-AF33-BQ10-BQ11</f>
        <v>6514395</v>
      </c>
    </row>
    <row r="13" spans="1:69" s="9" customFormat="1" ht="24.95" customHeight="1">
      <c r="A13" s="611">
        <f>+IF(AGOSTO!A13=0,"",AGOSTO!A13)</f>
        <v>1002</v>
      </c>
      <c r="B13" s="638" t="str">
        <f>+IF(AGOSTO!B13=0,"",AGOSTO!B13)</f>
        <v>Fondo Vivienda (Caja, Bancos, Inversiones Tempor.) a Dic-31-2017</v>
      </c>
      <c r="C13" s="673">
        <f>+ENERO!C13</f>
        <v>0</v>
      </c>
      <c r="D13" s="373">
        <f>AGOSTO!D13+SEPTIEMBRE!P13</f>
        <v>0</v>
      </c>
      <c r="E13" s="373">
        <f>AGOSTO!E13+SEPTIEMBRE!Q13</f>
        <v>0</v>
      </c>
      <c r="F13" s="143">
        <f>SUM(C13:E13)</f>
        <v>0</v>
      </c>
      <c r="G13" s="219">
        <f>AGOSTO!I13</f>
        <v>0</v>
      </c>
      <c r="H13" s="374">
        <v>0</v>
      </c>
      <c r="I13" s="143">
        <f>SUM(G13:H13)</f>
        <v>0</v>
      </c>
      <c r="J13" s="219">
        <f>AGOSTO!L13</f>
        <v>0</v>
      </c>
      <c r="K13" s="131">
        <v>0</v>
      </c>
      <c r="L13" s="143">
        <f>SUM(J13:K13)</f>
        <v>0</v>
      </c>
      <c r="M13" s="219">
        <f>F13-I13</f>
        <v>0</v>
      </c>
      <c r="N13" s="143">
        <f>F13-L13</f>
        <v>0</v>
      </c>
      <c r="O13" s="382"/>
      <c r="P13" s="372">
        <v>0</v>
      </c>
      <c r="Q13" s="375">
        <v>0</v>
      </c>
      <c r="S13" s="366"/>
      <c r="T13" s="696"/>
      <c r="U13" s="161"/>
      <c r="V13" s="161"/>
      <c r="W13" s="161"/>
      <c r="X13" s="161"/>
      <c r="Y13" s="161"/>
      <c r="Z13" s="161"/>
      <c r="AA13" s="161"/>
      <c r="AB13" s="161"/>
      <c r="AC13" s="161"/>
      <c r="AD13" s="161"/>
      <c r="AE13" s="161"/>
      <c r="AF13" s="161"/>
      <c r="AG13" s="161"/>
      <c r="AH13" s="161"/>
      <c r="AI13" s="161"/>
      <c r="AJ13" s="166"/>
      <c r="AK13" s="10"/>
      <c r="AL13" s="368"/>
      <c r="AM13" s="369"/>
      <c r="AO13" s="20"/>
      <c r="AP13" s="528" t="s">
        <v>529</v>
      </c>
      <c r="AQ13" s="12">
        <f>F90</f>
        <v>72000000</v>
      </c>
      <c r="AR13" s="12">
        <f>I90</f>
        <v>44460000</v>
      </c>
      <c r="AS13" s="12">
        <f>L90</f>
        <v>35395000</v>
      </c>
      <c r="AT13" s="13"/>
      <c r="AU13" s="350">
        <f t="shared" si="0"/>
        <v>0.61750000000000005</v>
      </c>
      <c r="AV13" s="350">
        <f t="shared" si="1"/>
        <v>0.49159722222222224</v>
      </c>
      <c r="AW13" s="351">
        <f>I90</f>
        <v>44460000</v>
      </c>
      <c r="AX13" s="351">
        <f>L90</f>
        <v>35395000</v>
      </c>
      <c r="AY13" s="351">
        <f t="shared" si="2"/>
        <v>-27540000</v>
      </c>
      <c r="AZ13" s="352">
        <f t="shared" si="3"/>
        <v>-36605000</v>
      </c>
      <c r="BA13" s="382"/>
      <c r="BB13" s="383" t="s">
        <v>425</v>
      </c>
      <c r="BC13" s="87">
        <f>+F30+F33+F36+F38+F39+F40</f>
        <v>247152498</v>
      </c>
      <c r="BD13" s="88">
        <f>+I30+I33+I36+I38+I39+I40</f>
        <v>185364378</v>
      </c>
      <c r="BE13" s="89">
        <f>+K30+K33+K36+K38+K39+K40</f>
        <v>20596042</v>
      </c>
      <c r="BF13" s="53">
        <f>+BE13+AGOSTO!BE13+JULIO!BE13+JUNIO!BF13</f>
        <v>164768336</v>
      </c>
      <c r="BG13" s="91" t="s">
        <v>70</v>
      </c>
      <c r="BH13" s="84">
        <f t="shared" ref="BH13:BK15" si="12">BN29</f>
        <v>1701586418</v>
      </c>
      <c r="BI13" s="84">
        <f t="shared" si="12"/>
        <v>1365789122</v>
      </c>
      <c r="BJ13" s="84">
        <f t="shared" si="12"/>
        <v>1111051795</v>
      </c>
      <c r="BK13" s="84">
        <f t="shared" si="12"/>
        <v>129466883</v>
      </c>
      <c r="BL13" s="40">
        <f>+BK13+AGOSTO!BK13+JULIO!BK13+JUNIO!BL13</f>
        <v>948276866</v>
      </c>
      <c r="BM13" s="139" t="s">
        <v>437</v>
      </c>
      <c r="BN13" s="83">
        <f>X43-X55+X57-X61+X90-X102+X104-X108</f>
        <v>621526131</v>
      </c>
      <c r="BO13" s="81">
        <f>AA43-AA55+AA57-AA61+AA90-AA102+AA104-AA108</f>
        <v>486776474</v>
      </c>
      <c r="BP13" s="81">
        <f>AD43-AD55+AD57-AD61+AD90-AD102+AD104-AD108</f>
        <v>486776474</v>
      </c>
      <c r="BQ13" s="82">
        <f>AF43-AF55+AF57-AF61+AF90-AF102+AF104-AF108</f>
        <v>52840131</v>
      </c>
    </row>
    <row r="14" spans="1:69" s="9" customFormat="1" ht="24.95" customHeight="1">
      <c r="A14" s="611">
        <f>+IF(AGOSTO!A14=0,"",AGOSTO!A14)</f>
        <v>1003</v>
      </c>
      <c r="B14" s="638" t="str">
        <f>+IF(AGOSTO!B14=0,"",AGOSTO!B14)</f>
        <v>Fondos Comunes y Especiales (Caja, Bancos, Invers. Tempor.) a Dic-31-2017</v>
      </c>
      <c r="C14" s="673">
        <f>+ENERO!C14</f>
        <v>20000000</v>
      </c>
      <c r="D14" s="373">
        <f>AGOSTO!D14+SEPTIEMBRE!P14</f>
        <v>0</v>
      </c>
      <c r="E14" s="373">
        <f>AGOSTO!E14+SEPTIEMBRE!Q14</f>
        <v>383920717</v>
      </c>
      <c r="F14" s="143">
        <f>SUM(C14:E14)</f>
        <v>403920717</v>
      </c>
      <c r="G14" s="219">
        <f>AGOSTO!I14</f>
        <v>403920717</v>
      </c>
      <c r="H14" s="374">
        <v>0</v>
      </c>
      <c r="I14" s="143">
        <f>SUM(G14:H14)</f>
        <v>403920717</v>
      </c>
      <c r="J14" s="219">
        <f>AGOSTO!L14</f>
        <v>403920717</v>
      </c>
      <c r="K14" s="131">
        <v>0</v>
      </c>
      <c r="L14" s="143">
        <f>SUM(J14:K14)</f>
        <v>403920717</v>
      </c>
      <c r="M14" s="219">
        <f>F14-I14</f>
        <v>0</v>
      </c>
      <c r="N14" s="143">
        <f>F14-L14</f>
        <v>0</v>
      </c>
      <c r="O14" s="382"/>
      <c r="P14" s="372">
        <v>0</v>
      </c>
      <c r="Q14" s="375">
        <v>0</v>
      </c>
      <c r="S14" s="704">
        <f>+IF(AGOSTO!S14=0,"",AGOSTO!S14)</f>
        <v>1010000</v>
      </c>
      <c r="T14" s="680" t="str">
        <f>+IF(AGOSTO!T14=0,"",AGOSTO!T14)</f>
        <v>Gastos de Administración</v>
      </c>
      <c r="U14" s="132">
        <f t="shared" ref="U14:AJ14" si="13">U16+U35+U43+U57</f>
        <v>993993872</v>
      </c>
      <c r="V14" s="122">
        <f t="shared" si="13"/>
        <v>51815574</v>
      </c>
      <c r="W14" s="122">
        <f t="shared" si="13"/>
        <v>30374979</v>
      </c>
      <c r="X14" s="129">
        <f t="shared" si="13"/>
        <v>1076184425</v>
      </c>
      <c r="Y14" s="128">
        <f t="shared" si="13"/>
        <v>771074711</v>
      </c>
      <c r="Z14" s="122">
        <f t="shared" si="13"/>
        <v>58233832</v>
      </c>
      <c r="AA14" s="129">
        <f t="shared" si="13"/>
        <v>829308543</v>
      </c>
      <c r="AB14" s="128">
        <f t="shared" si="13"/>
        <v>698091204</v>
      </c>
      <c r="AC14" s="122">
        <f t="shared" si="13"/>
        <v>68685801</v>
      </c>
      <c r="AD14" s="129">
        <f t="shared" si="13"/>
        <v>766777005</v>
      </c>
      <c r="AE14" s="128">
        <f t="shared" si="13"/>
        <v>635564639</v>
      </c>
      <c r="AF14" s="122">
        <f t="shared" si="13"/>
        <v>70497491</v>
      </c>
      <c r="AG14" s="129">
        <f t="shared" si="13"/>
        <v>706062130</v>
      </c>
      <c r="AH14" s="128">
        <f t="shared" si="13"/>
        <v>246875882</v>
      </c>
      <c r="AI14" s="122">
        <f t="shared" si="13"/>
        <v>309407420</v>
      </c>
      <c r="AJ14" s="130">
        <f t="shared" si="13"/>
        <v>370122295</v>
      </c>
      <c r="AK14" s="10"/>
      <c r="AL14" s="128">
        <f>AL16+AL35+AL43+AL57</f>
        <v>0</v>
      </c>
      <c r="AM14" s="130">
        <f>AM16+AM35+AM43+AM57</f>
        <v>0</v>
      </c>
      <c r="AO14" s="21"/>
      <c r="AP14" s="11" t="s">
        <v>73</v>
      </c>
      <c r="AQ14" s="12">
        <f>F19-AQ7-AQ8-AQ9-AQ10-AQ11-AQ12-AQ13</f>
        <v>676577463</v>
      </c>
      <c r="AR14" s="12">
        <f>I19-AR7-AR8-AR9-AR10-AR11-AR12-AR13</f>
        <v>457768971</v>
      </c>
      <c r="AS14" s="12">
        <f>L19-AS7-AS8-AS9-AS10-AS11-AS12-AS13</f>
        <v>375431946</v>
      </c>
      <c r="AT14" s="382"/>
      <c r="AU14" s="350">
        <f t="shared" si="0"/>
        <v>0.67659506270015968</v>
      </c>
      <c r="AV14" s="350">
        <f t="shared" si="1"/>
        <v>0.55489868718846169</v>
      </c>
      <c r="AW14" s="351">
        <f>(I41+I46+I49+I52+I55+I58+I61+I64+I67+I70+I73+I78+I81+I82+I83+I85+I94+I104)/AO$2*12+I47+I50+I53+I56+I59+I62+I65+I68+I71+I74</f>
        <v>1868682014.6666667</v>
      </c>
      <c r="AX14" s="351">
        <f>(L41+L46+L49+L52+L55+L58+L61+L64+L67+L70+L73+L78+L81+L82+L83+L85+L94+L104)/AO$2*12+L47+L50+L53+L56+L59+L62+L65+L68+L71+L74</f>
        <v>1746811478.6666667</v>
      </c>
      <c r="AY14" s="351">
        <f t="shared" si="2"/>
        <v>1192104551.6666667</v>
      </c>
      <c r="AZ14" s="352">
        <f t="shared" si="3"/>
        <v>1070234015.6666667</v>
      </c>
      <c r="BB14" s="383" t="s">
        <v>426</v>
      </c>
      <c r="BC14" s="92">
        <f>+F64</f>
        <v>76217515</v>
      </c>
      <c r="BD14" s="93">
        <f>+I64</f>
        <v>64321186</v>
      </c>
      <c r="BE14" s="94">
        <f>K64</f>
        <v>5757930</v>
      </c>
      <c r="BF14" s="53">
        <f>+BE14+AGOSTO!BE14+JULIO!BE14+JUNIO!BF14</f>
        <v>41375198</v>
      </c>
      <c r="BG14" s="91" t="s">
        <v>74</v>
      </c>
      <c r="BH14" s="81">
        <f t="shared" si="12"/>
        <v>0</v>
      </c>
      <c r="BI14" s="81">
        <f t="shared" si="12"/>
        <v>0</v>
      </c>
      <c r="BJ14" s="81">
        <f t="shared" si="12"/>
        <v>0</v>
      </c>
      <c r="BK14" s="81">
        <f t="shared" si="12"/>
        <v>0</v>
      </c>
      <c r="BL14" s="40">
        <f>+BK14+AGOSTO!BK14+JULIO!BK14+JUNIO!BL14</f>
        <v>0</v>
      </c>
      <c r="BM14" s="138" t="s">
        <v>433</v>
      </c>
      <c r="BN14" s="86">
        <f>X35-X41+X83-X88</f>
        <v>271321702</v>
      </c>
      <c r="BO14" s="84">
        <f>AA35-AA41+AA83-AA88</f>
        <v>266112529</v>
      </c>
      <c r="BP14" s="84">
        <f>AD35-AD41+AD83-AD88</f>
        <v>193220735</v>
      </c>
      <c r="BQ14" s="85">
        <f>AF35-AF41+AF83-AF88</f>
        <v>21869612</v>
      </c>
    </row>
    <row r="15" spans="1:69" s="9" customFormat="1" ht="24.95" customHeight="1" thickBot="1">
      <c r="A15" s="612">
        <f>+IF(AGOSTO!A15=0,"",AGOSTO!A15)</f>
        <v>1004</v>
      </c>
      <c r="B15" s="638" t="str">
        <f>+IF(AGOSTO!B15=0,"",AGOSTO!B15)</f>
        <v>Cesantias Ley 50/1990 a Dic-31-2017</v>
      </c>
      <c r="C15" s="779">
        <f>+ENERO!C15</f>
        <v>145000000</v>
      </c>
      <c r="D15" s="385">
        <f>AGOSTO!D15+SEPTIEMBRE!P15</f>
        <v>0</v>
      </c>
      <c r="E15" s="385">
        <f>AGOSTO!E15+SEPTIEMBRE!Q15</f>
        <v>0</v>
      </c>
      <c r="F15" s="386">
        <f>SUM(C15:E15)</f>
        <v>145000000</v>
      </c>
      <c r="G15" s="387">
        <f>AGOSTO!I15</f>
        <v>145000000</v>
      </c>
      <c r="H15" s="388">
        <v>0</v>
      </c>
      <c r="I15" s="386">
        <f>SUM(G15:H15)</f>
        <v>145000000</v>
      </c>
      <c r="J15" s="387">
        <f>AGOSTO!L15</f>
        <v>145000000</v>
      </c>
      <c r="K15" s="165">
        <v>0</v>
      </c>
      <c r="L15" s="386">
        <f>SUM(J15:K15)</f>
        <v>145000000</v>
      </c>
      <c r="M15" s="387">
        <f>F15-I15</f>
        <v>0</v>
      </c>
      <c r="N15" s="386">
        <f>F15-L15</f>
        <v>0</v>
      </c>
      <c r="O15" s="382"/>
      <c r="P15" s="384">
        <v>0</v>
      </c>
      <c r="Q15" s="389">
        <v>0</v>
      </c>
      <c r="S15" s="366" t="str">
        <f>+IF(AGOSTO!S15=0,"",AGOSTO!S15)</f>
        <v/>
      </c>
      <c r="T15" s="696" t="str">
        <f>+IF(AGOSTO!T15=0,"",AGOSTO!T15)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319699194</v>
      </c>
      <c r="AR15" s="12">
        <f>I113</f>
        <v>21947891</v>
      </c>
      <c r="AS15" s="12">
        <f>L113</f>
        <v>21947891</v>
      </c>
      <c r="AT15" s="13"/>
      <c r="AU15" s="342">
        <f t="shared" si="0"/>
        <v>6.8651693253877891E-2</v>
      </c>
      <c r="AV15" s="350">
        <f t="shared" si="1"/>
        <v>6.8651693253877891E-2</v>
      </c>
      <c r="AW15" s="12">
        <f>+AR15</f>
        <v>21947891</v>
      </c>
      <c r="AX15" s="12">
        <f>+AS15</f>
        <v>21947891</v>
      </c>
      <c r="AY15" s="12">
        <f t="shared" si="2"/>
        <v>-297751303</v>
      </c>
      <c r="AZ15" s="343">
        <f t="shared" si="3"/>
        <v>-297751303</v>
      </c>
      <c r="BA15" s="382"/>
      <c r="BB15" s="383" t="s">
        <v>77</v>
      </c>
      <c r="BC15" s="92">
        <f>F46+F49</f>
        <v>0</v>
      </c>
      <c r="BD15" s="93">
        <f>I46+I49</f>
        <v>0</v>
      </c>
      <c r="BE15" s="94">
        <f>K46+K49</f>
        <v>0</v>
      </c>
      <c r="BF15" s="53">
        <f>+BE15+AGOSTO!BE15+JULIO!BE15+JUNIO!BF15</f>
        <v>0</v>
      </c>
      <c r="BG15" s="91" t="s">
        <v>78</v>
      </c>
      <c r="BH15" s="81">
        <f t="shared" si="12"/>
        <v>929009989</v>
      </c>
      <c r="BI15" s="81">
        <f t="shared" si="12"/>
        <v>882482351</v>
      </c>
      <c r="BJ15" s="81">
        <f t="shared" si="12"/>
        <v>882482351</v>
      </c>
      <c r="BK15" s="81">
        <f t="shared" si="12"/>
        <v>4257992</v>
      </c>
      <c r="BL15" s="40">
        <f>+BK15+AGOSTO!BK15+JULIO!BK15+JUNIO!BL15</f>
        <v>860886449</v>
      </c>
      <c r="BM15" s="71" t="s">
        <v>66</v>
      </c>
      <c r="BN15" s="83">
        <f>SUM(BN16:BN21)</f>
        <v>635357730</v>
      </c>
      <c r="BO15" s="81">
        <f>SUM(BO16:BO21)</f>
        <v>485079999</v>
      </c>
      <c r="BP15" s="81">
        <f>SUM(BP16:BP21)</f>
        <v>459825488</v>
      </c>
      <c r="BQ15" s="82">
        <f>SUM(BQ16:BQ21)</f>
        <v>53941327</v>
      </c>
    </row>
    <row r="16" spans="1:69" s="9" customFormat="1" ht="24.95" customHeight="1" thickBot="1">
      <c r="A16" s="733" t="str">
        <f>+IF(AGOSTO!A16=0,"",AGOSTO!A16)</f>
        <v/>
      </c>
      <c r="B16" s="639" t="str">
        <f>+IF(AGOSTO!B16=0,"",AGOSTO!B16)</f>
        <v/>
      </c>
      <c r="C16" s="390"/>
      <c r="D16" s="390"/>
      <c r="E16" s="390"/>
      <c r="F16" s="390"/>
      <c r="G16" s="390"/>
      <c r="H16" s="390"/>
      <c r="I16" s="390"/>
      <c r="J16" s="390"/>
      <c r="K16" s="390"/>
      <c r="L16" s="390"/>
      <c r="M16" s="390"/>
      <c r="N16" s="391"/>
      <c r="O16" s="382"/>
      <c r="P16" s="392"/>
      <c r="Q16" s="393"/>
      <c r="S16" s="705">
        <f>+IF(AGOSTO!S16=0,"",AGOSTO!S16)</f>
        <v>1010100</v>
      </c>
      <c r="T16" s="681" t="str">
        <f>+IF(AGOSTO!T16=0,"",AGOSTO!T16)</f>
        <v>Servicios Personales Asociados a Nómina</v>
      </c>
      <c r="U16" s="132">
        <f t="shared" ref="U16:AJ16" si="14">SUM(U17:U20)+U33</f>
        <v>581632025</v>
      </c>
      <c r="V16" s="122">
        <f t="shared" si="14"/>
        <v>38614387</v>
      </c>
      <c r="W16" s="122">
        <f t="shared" si="14"/>
        <v>30374979</v>
      </c>
      <c r="X16" s="129">
        <f t="shared" si="14"/>
        <v>650621391</v>
      </c>
      <c r="Y16" s="128">
        <f t="shared" si="14"/>
        <v>407794730</v>
      </c>
      <c r="Z16" s="122">
        <f t="shared" si="14"/>
        <v>45399620</v>
      </c>
      <c r="AA16" s="129">
        <f t="shared" si="14"/>
        <v>453194350</v>
      </c>
      <c r="AB16" s="128">
        <f t="shared" si="14"/>
        <v>407794730</v>
      </c>
      <c r="AC16" s="122">
        <f t="shared" si="14"/>
        <v>45399620</v>
      </c>
      <c r="AD16" s="129">
        <f t="shared" si="14"/>
        <v>453194350</v>
      </c>
      <c r="AE16" s="128">
        <f t="shared" si="14"/>
        <v>379369304</v>
      </c>
      <c r="AF16" s="122">
        <f t="shared" si="14"/>
        <v>44246216</v>
      </c>
      <c r="AG16" s="129">
        <f t="shared" si="14"/>
        <v>423615520</v>
      </c>
      <c r="AH16" s="128">
        <f t="shared" si="14"/>
        <v>197427041</v>
      </c>
      <c r="AI16" s="122">
        <f t="shared" si="14"/>
        <v>197427041</v>
      </c>
      <c r="AJ16" s="130">
        <f t="shared" si="14"/>
        <v>227005871</v>
      </c>
      <c r="AK16" s="10"/>
      <c r="AL16" s="128">
        <f>SUM(AL17:AL20)+AL33</f>
        <v>0</v>
      </c>
      <c r="AM16" s="130">
        <f>SUM(AM17:AM20)+AM33</f>
        <v>0</v>
      </c>
      <c r="AO16" s="21"/>
      <c r="AP16" s="394" t="s">
        <v>81</v>
      </c>
      <c r="AQ16" s="395">
        <f>F10</f>
        <v>548920717</v>
      </c>
      <c r="AR16" s="395">
        <f>I10</f>
        <v>548920717</v>
      </c>
      <c r="AS16" s="395">
        <f>L10</f>
        <v>548920717</v>
      </c>
      <c r="AT16" s="382"/>
      <c r="AU16" s="396">
        <f t="shared" si="0"/>
        <v>1</v>
      </c>
      <c r="AV16" s="396">
        <f t="shared" si="1"/>
        <v>1</v>
      </c>
      <c r="AW16" s="395">
        <f t="shared" ref="AW16:AX16" si="15">+AR16</f>
        <v>548920717</v>
      </c>
      <c r="AX16" s="395">
        <f t="shared" si="15"/>
        <v>548920717</v>
      </c>
      <c r="AY16" s="12">
        <f t="shared" si="2"/>
        <v>0</v>
      </c>
      <c r="AZ16" s="397">
        <f t="shared" si="3"/>
        <v>0</v>
      </c>
      <c r="BA16" s="382"/>
      <c r="BB16" s="365" t="s">
        <v>427</v>
      </c>
      <c r="BC16" s="73">
        <f>F43</f>
        <v>115000000</v>
      </c>
      <c r="BD16" s="74">
        <f>I43</f>
        <v>87342171</v>
      </c>
      <c r="BE16" s="75">
        <f>K43</f>
        <v>10039609</v>
      </c>
      <c r="BF16" s="53">
        <f>+BE16+AGOSTO!BE16+JULIO!BE16+JUNIO!BF16</f>
        <v>74207083</v>
      </c>
      <c r="BG16" s="91" t="s">
        <v>82</v>
      </c>
      <c r="BH16" s="96">
        <f>BH7+BH12+BH13+BH14+BH15</f>
        <v>7098888755</v>
      </c>
      <c r="BI16" s="96">
        <f>BI7+BI12+BI13+BI14+BI15</f>
        <v>5635618117</v>
      </c>
      <c r="BJ16" s="96">
        <f>BJ7+BJ12+BJ13+BJ14+BJ15</f>
        <v>5227938503</v>
      </c>
      <c r="BK16" s="96">
        <f>BK7+BK12+BK13+BK14+BK15</f>
        <v>475320783</v>
      </c>
      <c r="BL16" s="40">
        <f>+BK16+AGOSTO!BK16+JULIO!BK16+JUNIO!BL16</f>
        <v>4538272602</v>
      </c>
      <c r="BM16" s="137" t="s">
        <v>83</v>
      </c>
      <c r="BN16" s="83">
        <f>X114-X121+X147-X148-X153</f>
        <v>76854685</v>
      </c>
      <c r="BO16" s="81">
        <f>AA114-AA121+AA147-AA148-AA153</f>
        <v>50332738</v>
      </c>
      <c r="BP16" s="81">
        <f>AD114-AD121+AD147-AD148-AD153</f>
        <v>50316999</v>
      </c>
      <c r="BQ16" s="82">
        <f>AF114-AF121+AF147-AF148-AF153</f>
        <v>5313079</v>
      </c>
    </row>
    <row r="17" spans="1:70" s="382" customFormat="1" ht="24.95" customHeight="1" thickBot="1">
      <c r="A17" s="732">
        <f>+IF(AGOSTO!A17=0,"",AGOSTO!A17)</f>
        <v>11</v>
      </c>
      <c r="B17" s="640" t="str">
        <f>+IF(AGOSTO!B17=0,"",AGOSTO!B17)</f>
        <v>INGRESOS  CORRIENTES</v>
      </c>
      <c r="C17" s="334">
        <f>C19+C94+C104</f>
        <v>5768854735</v>
      </c>
      <c r="D17" s="331">
        <f t="shared" ref="D17:Q17" si="16">D19+D94+D104</f>
        <v>0</v>
      </c>
      <c r="E17" s="331">
        <f t="shared" si="16"/>
        <v>461414109</v>
      </c>
      <c r="F17" s="331">
        <f t="shared" si="16"/>
        <v>6230268844</v>
      </c>
      <c r="G17" s="331">
        <f t="shared" si="16"/>
        <v>4131494932</v>
      </c>
      <c r="H17" s="331">
        <f t="shared" si="16"/>
        <v>565602676</v>
      </c>
      <c r="I17" s="331">
        <f t="shared" si="16"/>
        <v>4697097608</v>
      </c>
      <c r="J17" s="331">
        <f t="shared" si="16"/>
        <v>3560468665</v>
      </c>
      <c r="K17" s="331">
        <f t="shared" si="16"/>
        <v>532209725</v>
      </c>
      <c r="L17" s="331">
        <f t="shared" si="16"/>
        <v>4092678390</v>
      </c>
      <c r="M17" s="331">
        <f t="shared" si="16"/>
        <v>1533171236</v>
      </c>
      <c r="N17" s="332">
        <f t="shared" si="16"/>
        <v>2137590454</v>
      </c>
      <c r="P17" s="174">
        <f t="shared" si="16"/>
        <v>0</v>
      </c>
      <c r="Q17" s="175">
        <f t="shared" si="16"/>
        <v>0</v>
      </c>
      <c r="R17" s="9"/>
      <c r="S17" s="706">
        <f>+IF(AGOSTO!S17=0,"",AGOSTO!S17)</f>
        <v>1010101</v>
      </c>
      <c r="T17" s="682" t="str">
        <f>+IF(AGOSTO!T17=0,"",AGOSTO!T17)</f>
        <v>Sueldos del Personal de nómina</v>
      </c>
      <c r="U17" s="27">
        <f>+ENERO!U17</f>
        <v>438834836</v>
      </c>
      <c r="V17" s="15">
        <f>AGOSTO!V17+SEPTIEMBRE!AL17</f>
        <v>44250409</v>
      </c>
      <c r="W17" s="15">
        <f>AGOSTO!W17+SEPTIEMBRE!AM17</f>
        <v>0</v>
      </c>
      <c r="X17" s="18">
        <f>SUM(U17:W17)</f>
        <v>483085245</v>
      </c>
      <c r="Y17" s="19">
        <f>AGOSTO!AA17</f>
        <v>328348229</v>
      </c>
      <c r="Z17" s="374">
        <v>42087507</v>
      </c>
      <c r="AA17" s="18">
        <f>SUM(Y17:Z17)</f>
        <v>370435736</v>
      </c>
      <c r="AB17" s="19">
        <f>AGOSTO!AD17</f>
        <v>328348229</v>
      </c>
      <c r="AC17" s="374">
        <v>42087507</v>
      </c>
      <c r="AD17" s="18">
        <f>SUM(AB17:AC17)</f>
        <v>370435736</v>
      </c>
      <c r="AE17" s="19">
        <f>AGOSTO!AG17</f>
        <v>306836616</v>
      </c>
      <c r="AF17" s="374">
        <v>41099021</v>
      </c>
      <c r="AG17" s="18">
        <f>SUM(AE17:AF17)</f>
        <v>347935637</v>
      </c>
      <c r="AH17" s="19">
        <f>X17-AA17</f>
        <v>112649509</v>
      </c>
      <c r="AI17" s="15">
        <f>X17-AD17</f>
        <v>112649509</v>
      </c>
      <c r="AJ17" s="16">
        <f>X17-AG17</f>
        <v>135149608</v>
      </c>
      <c r="AK17" s="9"/>
      <c r="AL17" s="372">
        <v>0</v>
      </c>
      <c r="AM17" s="375">
        <v>0</v>
      </c>
      <c r="AN17" s="9"/>
      <c r="AO17" s="349"/>
      <c r="AP17" s="399" t="s">
        <v>85</v>
      </c>
      <c r="AQ17" s="400">
        <f>SUM(AQ7:AQ16)</f>
        <v>7083695145</v>
      </c>
      <c r="AR17" s="401">
        <f>SUM(AR7:AR16)</f>
        <v>5258769358</v>
      </c>
      <c r="AS17" s="402">
        <f>SUM(AS7:AS16)</f>
        <v>4654351011</v>
      </c>
      <c r="AT17" s="403"/>
      <c r="AU17" s="401">
        <f t="shared" si="0"/>
        <v>0.74237657752845032</v>
      </c>
      <c r="AV17" s="401">
        <f t="shared" si="1"/>
        <v>0.65705128689583092</v>
      </c>
      <c r="AW17" s="404">
        <f>SUM(AX7:AX16)</f>
        <v>6844947244.666667</v>
      </c>
      <c r="AX17" s="404">
        <f>SUM(AX7:AX16)</f>
        <v>6844947244.666667</v>
      </c>
      <c r="AY17" s="404">
        <f>SUM(AY7:AY16)</f>
        <v>569344049.00000024</v>
      </c>
      <c r="AZ17" s="405">
        <f>SUM(AZ7:AZ16)</f>
        <v>-238747900.33333313</v>
      </c>
      <c r="BA17" s="9"/>
      <c r="BB17" s="365" t="s">
        <v>428</v>
      </c>
      <c r="BC17" s="73">
        <f>F41+F52+F55+F58+F61+F67+F70+F73+F76+F79+F82+F86+F87+F88+F89+F90+F91</f>
        <v>1630530990</v>
      </c>
      <c r="BD17" s="74">
        <f>I41+I52+I55+I58+I61+I67+I70+I73+I76+I79+I82+I86+I87+I88+I89+I90+I91</f>
        <v>1166884260</v>
      </c>
      <c r="BE17" s="75">
        <f>K41+K52+K55+K58+K61+K67+K70+K73+K76+K79+K82+K86+K87+K88+K89+K90+K91</f>
        <v>208157566</v>
      </c>
      <c r="BF17" s="53">
        <f>+BE17+AGOSTO!BE17+JULIO!BE17+JUNIO!BF17</f>
        <v>1098428217</v>
      </c>
      <c r="BG17" s="98" t="s">
        <v>86</v>
      </c>
      <c r="BH17" s="99">
        <f>BC23-BH16</f>
        <v>-7098888755</v>
      </c>
      <c r="BI17" s="99"/>
      <c r="BJ17" s="99"/>
      <c r="BK17" s="99"/>
      <c r="BL17" s="40">
        <f>+BK17+AGOSTO!BK17+JULIO!BK17+JUNIO!BL17</f>
        <v>0</v>
      </c>
      <c r="BM17" s="137" t="s">
        <v>443</v>
      </c>
      <c r="BN17" s="83">
        <f>X123-X126-X139+X155-X156-X167-X168</f>
        <v>221299368</v>
      </c>
      <c r="BO17" s="81">
        <f>AA123-AA126-AA139+AA155-AA156-AA167-AA168</f>
        <v>160862598</v>
      </c>
      <c r="BP17" s="81">
        <f>AD123-AD126-AD139+AD155-AD156-AD167-AD168</f>
        <v>143109079</v>
      </c>
      <c r="BQ17" s="82">
        <f>AF123-AF126-AF139+AF155-AF156-AF167-AF168</f>
        <v>8657069</v>
      </c>
      <c r="BR17" s="9"/>
    </row>
    <row r="18" spans="1:70" s="9" customFormat="1" ht="24.95" customHeight="1" thickBot="1">
      <c r="A18" s="611" t="str">
        <f>+IF(AGOSTO!A18=0,"",AGOSTO!A18)</f>
        <v/>
      </c>
      <c r="B18" s="641" t="str">
        <f>+IF(AGOSTO!B18=0,"",AGOSTO!B18)</f>
        <v/>
      </c>
      <c r="C18" s="294"/>
      <c r="D18" s="294"/>
      <c r="E18" s="294"/>
      <c r="F18" s="294"/>
      <c r="G18" s="294"/>
      <c r="H18" s="294"/>
      <c r="I18" s="294"/>
      <c r="J18" s="294"/>
      <c r="K18" s="294"/>
      <c r="L18" s="294"/>
      <c r="M18" s="294"/>
      <c r="N18" s="463"/>
      <c r="P18" s="407"/>
      <c r="Q18" s="406"/>
      <c r="S18" s="706">
        <f>+IF(AGOSTO!S18=0,"",AGOSTO!S18)</f>
        <v>1010102</v>
      </c>
      <c r="T18" s="682" t="str">
        <f>+IF(AGOSTO!T18=0,"",AGOSTO!T18)</f>
        <v>Horas Extras,Dominic.,Festivos y Rec. Nocturnos</v>
      </c>
      <c r="U18" s="27">
        <f>+ENERO!U18</f>
        <v>24789912</v>
      </c>
      <c r="V18" s="15">
        <f>AGOSTO!V18+SEPTIEMBRE!AL18</f>
        <v>-7865537</v>
      </c>
      <c r="W18" s="15">
        <f>AGOSTO!W18+SEPTIEMBRE!AM18</f>
        <v>0</v>
      </c>
      <c r="X18" s="18">
        <f>SUM(U18:W18)</f>
        <v>16924375</v>
      </c>
      <c r="Y18" s="19">
        <f>AGOSTO!AA18</f>
        <v>11257562</v>
      </c>
      <c r="Z18" s="374">
        <v>603519</v>
      </c>
      <c r="AA18" s="18">
        <f>SUM(Y18:Z18)</f>
        <v>11861081</v>
      </c>
      <c r="AB18" s="19">
        <f>AGOSTO!AD18</f>
        <v>11257562</v>
      </c>
      <c r="AC18" s="374">
        <v>603519</v>
      </c>
      <c r="AD18" s="18">
        <f>SUM(AB18:AC18)</f>
        <v>11861081</v>
      </c>
      <c r="AE18" s="19">
        <f>AGOSTO!AG18</f>
        <v>11257562</v>
      </c>
      <c r="AF18" s="374">
        <v>603519</v>
      </c>
      <c r="AG18" s="18">
        <f>SUM(AE18:AF18)</f>
        <v>11861081</v>
      </c>
      <c r="AH18" s="19">
        <f>X18-AA18</f>
        <v>5063294</v>
      </c>
      <c r="AI18" s="15">
        <f>X18-AD18</f>
        <v>5063294</v>
      </c>
      <c r="AJ18" s="16">
        <f>X18-AG18</f>
        <v>5063294</v>
      </c>
      <c r="AL18" s="372">
        <v>0</v>
      </c>
      <c r="AM18" s="375">
        <v>0</v>
      </c>
      <c r="AO18" s="21"/>
      <c r="AP18" s="294" t="s">
        <v>51</v>
      </c>
      <c r="AQ18" s="294"/>
      <c r="AR18" s="294"/>
      <c r="AS18" s="294"/>
      <c r="AT18" s="294"/>
      <c r="AU18" s="294"/>
      <c r="AV18" s="294"/>
      <c r="AW18" s="294"/>
      <c r="AX18" s="294"/>
      <c r="AY18" s="294"/>
      <c r="AZ18" s="294"/>
      <c r="BA18" s="382"/>
      <c r="BB18" s="383" t="s">
        <v>429</v>
      </c>
      <c r="BC18" s="73">
        <f>+F95+F96+F97+F99+F100+F101</f>
        <v>0</v>
      </c>
      <c r="BD18" s="74">
        <f>+I95+I96+I97+I99+I100+I101</f>
        <v>0</v>
      </c>
      <c r="BE18" s="75">
        <f>+K95+K96+K97+K99+K100+K101</f>
        <v>0</v>
      </c>
      <c r="BF18" s="53">
        <f>+BE18+AGOSTO!BE18+JULIO!BE18+JUNIO!BF18</f>
        <v>0</v>
      </c>
      <c r="BM18" s="137" t="s">
        <v>87</v>
      </c>
      <c r="BN18" s="83">
        <f>X148+X156</f>
        <v>264281718</v>
      </c>
      <c r="BO18" s="81">
        <f>AA148+AA156</f>
        <v>216379984</v>
      </c>
      <c r="BP18" s="81">
        <f>AD148+AD156</f>
        <v>208894731</v>
      </c>
      <c r="BQ18" s="82">
        <f>AF148+AF156</f>
        <v>31556805</v>
      </c>
      <c r="BR18" s="382"/>
    </row>
    <row r="19" spans="1:70" s="9" customFormat="1" ht="24.95" customHeight="1" thickBot="1">
      <c r="A19" s="734">
        <f>+IF(AGOSTO!A19=0,"",AGOSTO!A19)</f>
        <v>113</v>
      </c>
      <c r="B19" s="642" t="str">
        <f>+IF(AGOSTO!B19=0,"",AGOSTO!B19)</f>
        <v>VENTA DE SERVICIOS</v>
      </c>
      <c r="C19" s="334">
        <f t="shared" ref="C19:N19" si="17">C21+C85</f>
        <v>5753661125</v>
      </c>
      <c r="D19" s="331">
        <f t="shared" si="17"/>
        <v>0</v>
      </c>
      <c r="E19" s="331">
        <f t="shared" si="17"/>
        <v>461414109</v>
      </c>
      <c r="F19" s="332">
        <f t="shared" si="17"/>
        <v>6215075234</v>
      </c>
      <c r="G19" s="334">
        <f t="shared" si="17"/>
        <v>4124187390</v>
      </c>
      <c r="H19" s="331">
        <f t="shared" si="17"/>
        <v>563713360</v>
      </c>
      <c r="I19" s="332">
        <f t="shared" si="17"/>
        <v>4687900750</v>
      </c>
      <c r="J19" s="334">
        <f t="shared" si="17"/>
        <v>3554098804</v>
      </c>
      <c r="K19" s="331">
        <f t="shared" si="17"/>
        <v>529383599</v>
      </c>
      <c r="L19" s="332">
        <f t="shared" si="17"/>
        <v>4083482403</v>
      </c>
      <c r="M19" s="334">
        <f t="shared" si="17"/>
        <v>1527174484</v>
      </c>
      <c r="N19" s="332">
        <f t="shared" si="17"/>
        <v>2131592831</v>
      </c>
      <c r="O19" s="382"/>
      <c r="P19" s="43">
        <f>P21+P85</f>
        <v>0</v>
      </c>
      <c r="Q19" s="45">
        <f>Q21+Q85</f>
        <v>0</v>
      </c>
      <c r="S19" s="706">
        <f>+IF(AGOSTO!S19=0,"",AGOSTO!S19)</f>
        <v>1010103</v>
      </c>
      <c r="T19" s="682" t="str">
        <f>+IF(AGOSTO!T19=0,"",AGOSTO!T19)</f>
        <v>Prima Técnica</v>
      </c>
      <c r="U19" s="27">
        <f>+ENERO!U19</f>
        <v>0</v>
      </c>
      <c r="V19" s="15">
        <f>AGOSTO!V19+SEPTIEMBRE!AL19</f>
        <v>0</v>
      </c>
      <c r="W19" s="15">
        <f>AGOSTO!W19+SEPTIEMBRE!AM19</f>
        <v>0</v>
      </c>
      <c r="X19" s="18">
        <f>SUM(U19:W19)</f>
        <v>0</v>
      </c>
      <c r="Y19" s="19">
        <f>AGOSTO!AA19</f>
        <v>0</v>
      </c>
      <c r="Z19" s="374">
        <v>0</v>
      </c>
      <c r="AA19" s="18">
        <f>SUM(Y19:Z19)</f>
        <v>0</v>
      </c>
      <c r="AB19" s="19">
        <f>AGOSTO!AD19</f>
        <v>0</v>
      </c>
      <c r="AC19" s="374">
        <v>0</v>
      </c>
      <c r="AD19" s="18">
        <f>SUM(AB19:AC19)</f>
        <v>0</v>
      </c>
      <c r="AE19" s="19">
        <f>AGOSTO!AG19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4" t="str">
        <f>+CONCATENATE("PROYECCION A DICIEMBRE 31 DEL ",N3)</f>
        <v>PROYECCION A DICIEMBRE 31 DEL 2018</v>
      </c>
      <c r="AX19" s="965"/>
      <c r="AY19" s="965"/>
      <c r="AZ19" s="966"/>
      <c r="BA19" s="382"/>
      <c r="BB19" s="414" t="s">
        <v>93</v>
      </c>
      <c r="BC19" s="621">
        <f>+F105+F106+F107+F108+F109+F110+F98</f>
        <v>15193610</v>
      </c>
      <c r="BD19" s="93">
        <f>+I105+I106+I107+I108+I109+I110+I98</f>
        <v>9196858</v>
      </c>
      <c r="BE19" s="94">
        <f>+K105+K106+K107+K108+K109+K110+K98</f>
        <v>2826126</v>
      </c>
      <c r="BF19" s="53">
        <f>+BE19+AGOSTO!BE19+JULIO!BE19+JUNIO!BF19</f>
        <v>9195987</v>
      </c>
      <c r="BG19" s="382"/>
      <c r="BH19" s="382">
        <f>BN33</f>
        <v>0</v>
      </c>
      <c r="BI19" s="382"/>
      <c r="BJ19" s="382"/>
      <c r="BK19" s="382"/>
      <c r="BM19" s="137" t="s">
        <v>94</v>
      </c>
      <c r="BN19" s="83">
        <f>X126+X167</f>
        <v>72921959</v>
      </c>
      <c r="BO19" s="81">
        <f>AA126+AA167</f>
        <v>57504679</v>
      </c>
      <c r="BP19" s="81">
        <f>AD126+AD167</f>
        <v>57504679</v>
      </c>
      <c r="BQ19" s="82">
        <f>AF126+AF167</f>
        <v>8414374</v>
      </c>
    </row>
    <row r="20" spans="1:70" s="422" customFormat="1" ht="24.95" customHeight="1" thickBot="1">
      <c r="A20" s="611" t="str">
        <f>+IF(AGOSTO!A20=0,"",AGOSTO!A20)</f>
        <v/>
      </c>
      <c r="B20" s="643" t="str">
        <f>+IF(AGOSTO!B20=0,"",AGOSTO!B20)</f>
        <v/>
      </c>
      <c r="C20" s="294"/>
      <c r="D20" s="294"/>
      <c r="E20" s="294"/>
      <c r="F20" s="294"/>
      <c r="G20" s="294"/>
      <c r="H20" s="294"/>
      <c r="I20" s="294"/>
      <c r="J20" s="294"/>
      <c r="K20" s="294"/>
      <c r="L20" s="294"/>
      <c r="M20" s="294"/>
      <c r="N20" s="463"/>
      <c r="O20" s="9"/>
      <c r="P20" s="407"/>
      <c r="Q20" s="406"/>
      <c r="R20" s="9"/>
      <c r="S20" s="706">
        <f>+IF(AGOSTO!S20=0,"",AGOSTO!S20)</f>
        <v>1010104</v>
      </c>
      <c r="T20" s="682" t="str">
        <f>+IF(AGOSTO!T20=0,"",AGOSTO!T20)</f>
        <v>Otros</v>
      </c>
      <c r="U20" s="27">
        <f t="shared" ref="U20:AJ20" si="18">SUM(U21:U32)</f>
        <v>116236154</v>
      </c>
      <c r="V20" s="15">
        <f t="shared" si="18"/>
        <v>4000638</v>
      </c>
      <c r="W20" s="15">
        <f t="shared" si="18"/>
        <v>0</v>
      </c>
      <c r="X20" s="18">
        <f t="shared" si="18"/>
        <v>120236792</v>
      </c>
      <c r="Y20" s="19">
        <f t="shared" si="18"/>
        <v>51375854</v>
      </c>
      <c r="Z20" s="142">
        <f t="shared" si="18"/>
        <v>2708594</v>
      </c>
      <c r="AA20" s="18">
        <f t="shared" si="18"/>
        <v>54084448</v>
      </c>
      <c r="AB20" s="19">
        <f t="shared" si="18"/>
        <v>51375854</v>
      </c>
      <c r="AC20" s="142">
        <f t="shared" si="18"/>
        <v>2708594</v>
      </c>
      <c r="AD20" s="18">
        <f t="shared" si="18"/>
        <v>54084448</v>
      </c>
      <c r="AE20" s="19">
        <f t="shared" si="18"/>
        <v>45679204</v>
      </c>
      <c r="AF20" s="142">
        <f t="shared" si="18"/>
        <v>2543676</v>
      </c>
      <c r="AG20" s="18">
        <f t="shared" si="18"/>
        <v>48222880</v>
      </c>
      <c r="AH20" s="19">
        <f t="shared" si="18"/>
        <v>66152344</v>
      </c>
      <c r="AI20" s="15">
        <f t="shared" si="18"/>
        <v>66152344</v>
      </c>
      <c r="AJ20" s="16">
        <f t="shared" si="18"/>
        <v>72013912</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430</v>
      </c>
      <c r="BC20" s="65">
        <f>+F115+F117+F119+F120+F121+F123+F124</f>
        <v>0</v>
      </c>
      <c r="BD20" s="66">
        <f>+I115+I117+I119+I120+I121+I123+I124</f>
        <v>787567</v>
      </c>
      <c r="BE20" s="67">
        <f>+K115+K117+K119+K120+K121+K123+K124</f>
        <v>30982</v>
      </c>
      <c r="BF20" s="53">
        <f>+BE20+AGOSTO!BE20+JULIO!BE20+JUNIO!BF20</f>
        <v>787567</v>
      </c>
      <c r="BG20" s="382"/>
      <c r="BH20" s="382">
        <f>BH19-BH16</f>
        <v>-7098888755</v>
      </c>
      <c r="BI20" s="382"/>
      <c r="BJ20" s="382"/>
      <c r="BK20" s="382"/>
      <c r="BL20" s="382"/>
      <c r="BM20" s="139" t="s">
        <v>438</v>
      </c>
      <c r="BN20" s="83">
        <f>+X141-X143</f>
        <v>0</v>
      </c>
      <c r="BO20" s="81">
        <f>+AA141-AA143</f>
        <v>0</v>
      </c>
      <c r="BP20" s="81">
        <f>+AD141-AD143</f>
        <v>0</v>
      </c>
      <c r="BQ20" s="82">
        <f>+AF141-AF143</f>
        <v>0</v>
      </c>
      <c r="BR20" s="9"/>
    </row>
    <row r="21" spans="1:70" s="422" customFormat="1" ht="24.95" customHeight="1" thickBot="1">
      <c r="A21" s="735">
        <f>+IF(AGOSTO!A21=0,"",AGOSTO!A21)</f>
        <v>11301</v>
      </c>
      <c r="B21" s="644" t="str">
        <f>+IF(AGOSTO!B21=0,"",AGOSTO!B21)</f>
        <v>Venta de Servicios de Salud</v>
      </c>
      <c r="C21" s="174">
        <f t="shared" ref="C21:N21" si="19">C22+C25+C28+C41+C42+C45+C48+C51+C54+C57+C60+C63+C66+C69+C72+C75+C78+C81</f>
        <v>4656979522</v>
      </c>
      <c r="D21" s="354">
        <f t="shared" si="19"/>
        <v>0</v>
      </c>
      <c r="E21" s="354">
        <f t="shared" si="19"/>
        <v>49000000</v>
      </c>
      <c r="F21" s="354">
        <f t="shared" si="19"/>
        <v>4705979522</v>
      </c>
      <c r="G21" s="354">
        <f t="shared" si="19"/>
        <v>3199825373</v>
      </c>
      <c r="H21" s="354">
        <f t="shared" si="19"/>
        <v>384321401</v>
      </c>
      <c r="I21" s="354">
        <f t="shared" si="19"/>
        <v>3584146774</v>
      </c>
      <c r="J21" s="354">
        <f t="shared" si="19"/>
        <v>2643116793</v>
      </c>
      <c r="K21" s="354">
        <f t="shared" si="19"/>
        <v>345676640</v>
      </c>
      <c r="L21" s="354">
        <f t="shared" si="19"/>
        <v>2988793433</v>
      </c>
      <c r="M21" s="354">
        <f t="shared" si="19"/>
        <v>1121832748</v>
      </c>
      <c r="N21" s="175">
        <f t="shared" si="19"/>
        <v>1717186089</v>
      </c>
      <c r="O21" s="382"/>
      <c r="P21" s="43">
        <f>P22+P25+P28+P41+P42+P45+P48+P51+P54+P57+P60+P63+P66+P69+P72+P75+P78+P81</f>
        <v>0</v>
      </c>
      <c r="Q21" s="45">
        <f>Q22+Q25+Q28+Q41+Q42+Q45+Q48+Q51+Q54+Q57+Q60+Q63+Q66+Q69+Q72+Q75+Q78+Q81</f>
        <v>0</v>
      </c>
      <c r="R21" s="9"/>
      <c r="S21" s="707" t="str">
        <f>+IF(AGOSTO!S21=0,"",AGOSTO!S21)</f>
        <v>1010104-1</v>
      </c>
      <c r="T21" s="683" t="str">
        <f>+IF(AGOSTO!T21=0,"",AGOSTO!T21)</f>
        <v xml:space="preserve">Prima de Navidad </v>
      </c>
      <c r="U21" s="27">
        <f>+ENERO!U21</f>
        <v>43218582</v>
      </c>
      <c r="V21" s="15">
        <f>AGOSTO!V21+SEPTIEMBRE!AL21</f>
        <v>204980</v>
      </c>
      <c r="W21" s="15">
        <f>AGOSTO!W21+SEPTIEMBRE!AM21</f>
        <v>0</v>
      </c>
      <c r="X21" s="18">
        <f t="shared" ref="X21:X33" si="20">SUM(U21:W21)</f>
        <v>43423562</v>
      </c>
      <c r="Y21" s="19">
        <f>AGOSTO!AA21</f>
        <v>122010</v>
      </c>
      <c r="Z21" s="374">
        <v>0</v>
      </c>
      <c r="AA21" s="18">
        <f t="shared" ref="AA21:AA33" si="21">SUM(Y21:Z21)</f>
        <v>122010</v>
      </c>
      <c r="AB21" s="19">
        <f>AGOSTO!AD21</f>
        <v>122010</v>
      </c>
      <c r="AC21" s="374">
        <v>0</v>
      </c>
      <c r="AD21" s="18">
        <f t="shared" ref="AD21:AD33" si="22">SUM(AB21:AC21)</f>
        <v>122010</v>
      </c>
      <c r="AE21" s="19">
        <f>AGOSTO!AG21</f>
        <v>122010</v>
      </c>
      <c r="AF21" s="374">
        <v>0</v>
      </c>
      <c r="AG21" s="18">
        <f t="shared" ref="AG21:AG33" si="23">SUM(AE21:AF21)</f>
        <v>122010</v>
      </c>
      <c r="AH21" s="19">
        <f t="shared" ref="AH21:AH33" si="24">X21-AA21</f>
        <v>43301552</v>
      </c>
      <c r="AI21" s="15">
        <f t="shared" ref="AI21:AI33" si="25">X21-AD21</f>
        <v>43301552</v>
      </c>
      <c r="AJ21" s="16">
        <f t="shared" ref="AJ21:AJ33" si="26">X21-AG21</f>
        <v>43301552</v>
      </c>
      <c r="AK21" s="9"/>
      <c r="AL21" s="372">
        <v>0</v>
      </c>
      <c r="AM21" s="375">
        <v>0</v>
      </c>
      <c r="AN21" s="9"/>
      <c r="AO21" s="349"/>
      <c r="AP21" s="423"/>
      <c r="AQ21" s="424"/>
      <c r="AR21" s="425" t="str">
        <f>AR6</f>
        <v>SEPTIEMBRE</v>
      </c>
      <c r="AS21" s="426" t="str">
        <f>AR6</f>
        <v>SEPTIEMBRE</v>
      </c>
      <c r="AT21" s="425" t="str">
        <f>AR6</f>
        <v>SEPTIEMBRE</v>
      </c>
      <c r="AU21" s="425" t="s">
        <v>44</v>
      </c>
      <c r="AV21" s="425" t="s">
        <v>22</v>
      </c>
      <c r="AW21" s="427"/>
      <c r="AX21" s="427"/>
      <c r="AY21" s="425" t="s">
        <v>44</v>
      </c>
      <c r="AZ21" s="428" t="s">
        <v>22</v>
      </c>
      <c r="BA21" s="9"/>
      <c r="BB21" s="101" t="s">
        <v>431</v>
      </c>
      <c r="BC21" s="65">
        <f>SUMIF($B8:B122,"*Vigencia Anterior*",F8:F122)+F122</f>
        <v>837797789</v>
      </c>
      <c r="BD21" s="66">
        <f>SUMIF($B8:B122,"*Vigencia Anterior*",I8:I122)+I122</f>
        <v>342420873</v>
      </c>
      <c r="BE21" s="67">
        <f>SUMIF($B8:B122,"*Vigencia Anterior*",K8:K122)+K122</f>
        <v>5649159</v>
      </c>
      <c r="BF21" s="53">
        <f>+BE21+AGOSTO!BE21+JULIO!BE21+JUNIO!BF21</f>
        <v>342420873</v>
      </c>
      <c r="BG21" s="382"/>
      <c r="BH21" s="382"/>
      <c r="BI21" s="382"/>
      <c r="BJ21" s="382"/>
      <c r="BK21" s="382"/>
      <c r="BL21" s="382"/>
      <c r="BM21" s="137" t="s">
        <v>99</v>
      </c>
      <c r="BN21" s="83">
        <v>0</v>
      </c>
      <c r="BO21" s="81">
        <v>0</v>
      </c>
      <c r="BP21" s="81">
        <v>0</v>
      </c>
      <c r="BQ21" s="82">
        <v>0</v>
      </c>
      <c r="BR21" s="382"/>
    </row>
    <row r="22" spans="1:70" s="9" customFormat="1" ht="24.95" customHeight="1" thickBot="1">
      <c r="A22" s="734">
        <f>+IF(AGOSTO!A22=0,"",AGOSTO!A22)</f>
        <v>1130101</v>
      </c>
      <c r="B22" s="645" t="str">
        <f>+IF(AGOSTO!B22=0,"",AGOSTO!B22)</f>
        <v>EPS - REGIMEN CONTRIBUTIVO</v>
      </c>
      <c r="C22" s="43">
        <f t="shared" ref="C22:N22" si="27">SUM(C23:C24)</f>
        <v>879358852</v>
      </c>
      <c r="D22" s="44">
        <f t="shared" si="27"/>
        <v>0</v>
      </c>
      <c r="E22" s="44">
        <f t="shared" si="27"/>
        <v>0</v>
      </c>
      <c r="F22" s="44">
        <f t="shared" si="27"/>
        <v>879358852</v>
      </c>
      <c r="G22" s="44">
        <f t="shared" si="27"/>
        <v>767704117</v>
      </c>
      <c r="H22" s="44">
        <f t="shared" si="27"/>
        <v>70184333</v>
      </c>
      <c r="I22" s="44">
        <f t="shared" si="27"/>
        <v>837888450</v>
      </c>
      <c r="J22" s="44">
        <f t="shared" si="27"/>
        <v>460042334</v>
      </c>
      <c r="K22" s="44">
        <f t="shared" si="27"/>
        <v>45384737</v>
      </c>
      <c r="L22" s="44">
        <f t="shared" si="27"/>
        <v>505427071</v>
      </c>
      <c r="M22" s="44">
        <f t="shared" si="27"/>
        <v>41470402</v>
      </c>
      <c r="N22" s="45">
        <f t="shared" si="27"/>
        <v>373931781</v>
      </c>
      <c r="P22" s="43">
        <f>SUM(P23:P24)</f>
        <v>0</v>
      </c>
      <c r="Q22" s="45">
        <f>SUM(Q23:Q24)</f>
        <v>0</v>
      </c>
      <c r="S22" s="707" t="str">
        <f>+IF(AGOSTO!S22=0,"",AGOSTO!S22)</f>
        <v>1010104-2</v>
      </c>
      <c r="T22" s="683" t="str">
        <f>+IF(AGOSTO!T22=0,"",AGOSTO!T22)</f>
        <v>Prima Vida Cara</v>
      </c>
      <c r="U22" s="27">
        <f>+ENERO!U22</f>
        <v>0</v>
      </c>
      <c r="V22" s="15">
        <f>AGOSTO!V22+SEPTIEMBRE!AL22</f>
        <v>0</v>
      </c>
      <c r="W22" s="15">
        <f>AGOSTO!W22+SEPTIEMBRE!AM22</f>
        <v>0</v>
      </c>
      <c r="X22" s="18">
        <f t="shared" si="20"/>
        <v>0</v>
      </c>
      <c r="Y22" s="19">
        <f>AGOSTO!AA22</f>
        <v>0</v>
      </c>
      <c r="Z22" s="374">
        <v>0</v>
      </c>
      <c r="AA22" s="18">
        <f t="shared" si="21"/>
        <v>0</v>
      </c>
      <c r="AB22" s="19">
        <f>AGOSTO!AD22</f>
        <v>0</v>
      </c>
      <c r="AC22" s="374">
        <v>0</v>
      </c>
      <c r="AD22" s="18">
        <f t="shared" si="22"/>
        <v>0</v>
      </c>
      <c r="AE22" s="19">
        <f>AGOSTO!AG22</f>
        <v>0</v>
      </c>
      <c r="AF22" s="374">
        <v>0</v>
      </c>
      <c r="AG22" s="18">
        <f t="shared" si="23"/>
        <v>0</v>
      </c>
      <c r="AH22" s="19">
        <f t="shared" si="24"/>
        <v>0</v>
      </c>
      <c r="AI22" s="15">
        <f t="shared" si="25"/>
        <v>0</v>
      </c>
      <c r="AJ22" s="16">
        <f t="shared" si="26"/>
        <v>0</v>
      </c>
      <c r="AL22" s="372">
        <v>0</v>
      </c>
      <c r="AM22" s="375">
        <v>0</v>
      </c>
      <c r="AO22" s="21"/>
      <c r="AP22" s="429" t="s">
        <v>104</v>
      </c>
      <c r="AQ22" s="430">
        <f>X17+X66</f>
        <v>1755379326</v>
      </c>
      <c r="AR22" s="430">
        <f>AD17+AD66</f>
        <v>1349382064</v>
      </c>
      <c r="AS22" s="430">
        <f>AG17+AG66</f>
        <v>1259116129</v>
      </c>
      <c r="AT22" s="431"/>
      <c r="AU22" s="432">
        <f t="shared" ref="AU22:AU32" si="28">IF(AQ22=0," ",AR22/AQ22)</f>
        <v>0.76871251929054563</v>
      </c>
      <c r="AV22" s="432">
        <f t="shared" ref="AV22:AV32" si="29">IF(AQ22=0," ",AS22/AQ22)</f>
        <v>0.7172900525547149</v>
      </c>
      <c r="AW22" s="433">
        <f>AR22/$AO$2*12</f>
        <v>1799176085.3333335</v>
      </c>
      <c r="AX22" s="433">
        <f>AS22/$AO$2*12</f>
        <v>1678821505.3333333</v>
      </c>
      <c r="AY22" s="433">
        <f t="shared" ref="AY22:AY31" si="30">AW22-AQ22</f>
        <v>43796759.333333492</v>
      </c>
      <c r="AZ22" s="434">
        <f t="shared" ref="AZ22:AZ31" si="31">AQ22-AX22</f>
        <v>76557820.666666746</v>
      </c>
      <c r="BA22" s="382"/>
      <c r="BB22" s="102" t="s">
        <v>109</v>
      </c>
      <c r="BC22" s="103">
        <f>BC7+BC8+BC20+BC21</f>
        <v>7098888755</v>
      </c>
      <c r="BD22" s="104">
        <f>BD7+BD8+BD20+BD21</f>
        <v>5267966216</v>
      </c>
      <c r="BE22" s="105">
        <f>BE7+BE8+BE20+BE21</f>
        <v>532323707</v>
      </c>
      <c r="BF22" s="53">
        <f>+BE22+AGOSTO!BE22+JULIO!BE22+JUNIO!BF22</f>
        <v>4663546998</v>
      </c>
      <c r="BG22" s="382"/>
      <c r="BH22" s="382"/>
      <c r="BI22" s="382"/>
      <c r="BJ22" s="382"/>
      <c r="BK22" s="382"/>
      <c r="BM22" s="71" t="s">
        <v>67</v>
      </c>
      <c r="BN22" s="83">
        <f>BN23+BN24</f>
        <v>168498244</v>
      </c>
      <c r="BO22" s="81">
        <f>BO23+BO24</f>
        <v>101164602</v>
      </c>
      <c r="BP22" s="81">
        <f>BP23+BP24</f>
        <v>101164602</v>
      </c>
      <c r="BQ22" s="82">
        <f>BQ23+BQ24</f>
        <v>10270672</v>
      </c>
      <c r="BR22" s="382"/>
    </row>
    <row r="23" spans="1:70" s="422" customFormat="1" ht="24.95" customHeight="1">
      <c r="A23" s="611" t="str">
        <f>+IF(AGOSTO!A23=0,"",AGOSTO!A23)</f>
        <v>1130101-1</v>
      </c>
      <c r="B23" s="646" t="str">
        <f>+CONCATENATE("Vigencia ",INSTRUCCIONES!$F$3)</f>
        <v>Vigencia 2018</v>
      </c>
      <c r="C23" s="673">
        <f>+ENERO!C23</f>
        <v>759358852</v>
      </c>
      <c r="D23" s="373">
        <f>AGOSTO!D23+SEPTIEMBRE!P23</f>
        <v>0</v>
      </c>
      <c r="E23" s="373">
        <f>AGOSTO!E23+SEPTIEMBRE!Q23</f>
        <v>0</v>
      </c>
      <c r="F23" s="373">
        <f>SUM(C23:E23)</f>
        <v>759358852</v>
      </c>
      <c r="G23" s="373">
        <f>AGOSTO!I23</f>
        <v>715204491</v>
      </c>
      <c r="H23" s="374">
        <v>64637571</v>
      </c>
      <c r="I23" s="373">
        <f>SUM(G23:H23)</f>
        <v>779842062</v>
      </c>
      <c r="J23" s="373">
        <f>AGOSTO!L23</f>
        <v>407542708</v>
      </c>
      <c r="K23" s="374">
        <v>39837975</v>
      </c>
      <c r="L23" s="373">
        <f>SUM(J23:K23)</f>
        <v>447380683</v>
      </c>
      <c r="M23" s="373">
        <f>F23-I23</f>
        <v>-20483210</v>
      </c>
      <c r="N23" s="143">
        <f>F23-L23</f>
        <v>311978169</v>
      </c>
      <c r="O23" s="9"/>
      <c r="P23" s="372">
        <v>0</v>
      </c>
      <c r="Q23" s="375">
        <v>0</v>
      </c>
      <c r="R23" s="9"/>
      <c r="S23" s="707" t="str">
        <f>+IF(AGOSTO!S23=0,"",AGOSTO!S23)</f>
        <v>1010104-3</v>
      </c>
      <c r="T23" s="683" t="str">
        <f>+IF(AGOSTO!T23=0,"",AGOSTO!T23)</f>
        <v>Prima de Vacaciones</v>
      </c>
      <c r="U23" s="27">
        <f>+ENERO!U23</f>
        <v>19947038</v>
      </c>
      <c r="V23" s="15">
        <f>AGOSTO!V23+SEPTIEMBRE!AL23</f>
        <v>-531696</v>
      </c>
      <c r="W23" s="15">
        <f>AGOSTO!W23+SEPTIEMBRE!AM23</f>
        <v>0</v>
      </c>
      <c r="X23" s="18">
        <f t="shared" si="20"/>
        <v>19415342</v>
      </c>
      <c r="Y23" s="19">
        <f>AGOSTO!AA23</f>
        <v>13723527</v>
      </c>
      <c r="Z23" s="374">
        <v>0</v>
      </c>
      <c r="AA23" s="18">
        <f t="shared" si="21"/>
        <v>13723527</v>
      </c>
      <c r="AB23" s="19">
        <f>AGOSTO!AD23</f>
        <v>13723527</v>
      </c>
      <c r="AC23" s="374">
        <v>0</v>
      </c>
      <c r="AD23" s="18">
        <f t="shared" si="22"/>
        <v>13723527</v>
      </c>
      <c r="AE23" s="19">
        <f>AGOSTO!AG23</f>
        <v>12089608</v>
      </c>
      <c r="AF23" s="374">
        <v>0</v>
      </c>
      <c r="AG23" s="18">
        <f t="shared" si="23"/>
        <v>12089608</v>
      </c>
      <c r="AH23" s="19">
        <f t="shared" si="24"/>
        <v>5691815</v>
      </c>
      <c r="AI23" s="15">
        <f t="shared" si="25"/>
        <v>5691815</v>
      </c>
      <c r="AJ23" s="16">
        <f t="shared" si="26"/>
        <v>7325734</v>
      </c>
      <c r="AK23" s="9"/>
      <c r="AL23" s="372">
        <v>0</v>
      </c>
      <c r="AM23" s="375">
        <v>0</v>
      </c>
      <c r="AN23" s="9"/>
      <c r="AO23" s="370"/>
      <c r="AP23" s="435" t="s">
        <v>108</v>
      </c>
      <c r="AQ23" s="436">
        <f>X16+X65-AQ22</f>
        <v>689986598</v>
      </c>
      <c r="AR23" s="436">
        <f>AD16+AD65-AR22</f>
        <v>381240976</v>
      </c>
      <c r="AS23" s="436">
        <f>AG16+AG65-AS22</f>
        <v>296437486</v>
      </c>
      <c r="AT23" s="327"/>
      <c r="AU23" s="342">
        <f t="shared" si="28"/>
        <v>0.55253388559294891</v>
      </c>
      <c r="AV23" s="342">
        <f t="shared" si="29"/>
        <v>0.4296278896709817</v>
      </c>
      <c r="AW23" s="436">
        <f>(AR23-AD21-AD22-AD23-AD25-AD30-AD33-AD70-AD71-AD72-AD74-AD78-AD81)/$AO$2*12+AX22/12*2.5+AD30+AD33+AD78+AD81</f>
        <v>738681791.27777779</v>
      </c>
      <c r="AX23" s="436">
        <f>(AS23-AG21-AG22-AG23-AG25-AG30-AG33-AG70-AG71-AG72-AG74-AG78-AG81)/$AO$2*12+AX22/12*2.5+AG30+AG33+AG78+AG81</f>
        <v>672897135.27777779</v>
      </c>
      <c r="AY23" s="436">
        <f t="shared" si="30"/>
        <v>48695193.277777791</v>
      </c>
      <c r="AZ23" s="46">
        <f t="shared" si="31"/>
        <v>17089462.722222209</v>
      </c>
      <c r="BA23" s="382"/>
      <c r="BF23" s="382"/>
      <c r="BG23" s="382"/>
      <c r="BH23" s="382"/>
      <c r="BI23" s="382"/>
      <c r="BJ23" s="382"/>
      <c r="BK23" s="382"/>
      <c r="BL23" s="382"/>
      <c r="BM23" s="137" t="s">
        <v>105</v>
      </c>
      <c r="BN23" s="83">
        <f>X177</f>
        <v>140230476</v>
      </c>
      <c r="BO23" s="81">
        <f>AA177</f>
        <v>92436048</v>
      </c>
      <c r="BP23" s="81">
        <f>AD177</f>
        <v>92436048</v>
      </c>
      <c r="BQ23" s="82">
        <f>AF177</f>
        <v>10270672</v>
      </c>
      <c r="BR23" s="9"/>
    </row>
    <row r="24" spans="1:70" s="422" customFormat="1" ht="24.95" customHeight="1">
      <c r="A24" s="611" t="str">
        <f>+IF(AGOSTO!A24=0,"",AGOSTO!A24)</f>
        <v>1130101-2</v>
      </c>
      <c r="B24" s="646" t="str">
        <f>+IF(AGOSTO!B24=0,"",AGOSTO!B24)</f>
        <v>(Vigencia Anterior) Regimen contributivo</v>
      </c>
      <c r="C24" s="673">
        <f>+ENERO!C24</f>
        <v>120000000</v>
      </c>
      <c r="D24" s="373">
        <f>AGOSTO!D24+SEPTIEMBRE!P24</f>
        <v>0</v>
      </c>
      <c r="E24" s="373">
        <f>AGOSTO!E24+SEPTIEMBRE!Q24</f>
        <v>0</v>
      </c>
      <c r="F24" s="373">
        <f>SUM(C24:E24)</f>
        <v>120000000</v>
      </c>
      <c r="G24" s="373">
        <f>AGOSTO!I24</f>
        <v>52499626</v>
      </c>
      <c r="H24" s="374">
        <v>5546762</v>
      </c>
      <c r="I24" s="373">
        <f>SUM(G24:H24)</f>
        <v>58046388</v>
      </c>
      <c r="J24" s="373">
        <f>AGOSTO!L24</f>
        <v>52499626</v>
      </c>
      <c r="K24" s="374">
        <v>5546762</v>
      </c>
      <c r="L24" s="373">
        <f>SUM(J24:K24)</f>
        <v>58046388</v>
      </c>
      <c r="M24" s="373">
        <f>F24-I24</f>
        <v>61953612</v>
      </c>
      <c r="N24" s="143">
        <f>F24-L24</f>
        <v>61953612</v>
      </c>
      <c r="O24" s="382"/>
      <c r="P24" s="372">
        <v>0</v>
      </c>
      <c r="Q24" s="375">
        <v>0</v>
      </c>
      <c r="R24" s="9"/>
      <c r="S24" s="707" t="str">
        <f>+IF(AGOSTO!S24=0,"",AGOSTO!S24)</f>
        <v>1010104-4</v>
      </c>
      <c r="T24" s="683" t="str">
        <f>+IF(AGOSTO!T24=0,"",AGOSTO!T24)</f>
        <v>Prima Clima</v>
      </c>
      <c r="U24" s="27">
        <f>+ENERO!U24</f>
        <v>0</v>
      </c>
      <c r="V24" s="15">
        <f>AGOSTO!V24+SEPTIEMBRE!AL24</f>
        <v>0</v>
      </c>
      <c r="W24" s="15">
        <f>AGOSTO!W24+SEPTIEMBRE!AM24</f>
        <v>0</v>
      </c>
      <c r="X24" s="18">
        <f t="shared" si="20"/>
        <v>0</v>
      </c>
      <c r="Y24" s="19">
        <f>AGOSTO!AA24</f>
        <v>0</v>
      </c>
      <c r="Z24" s="374">
        <v>0</v>
      </c>
      <c r="AA24" s="18">
        <f t="shared" si="21"/>
        <v>0</v>
      </c>
      <c r="AB24" s="19">
        <f>AGOSTO!AD24</f>
        <v>0</v>
      </c>
      <c r="AC24" s="374">
        <v>0</v>
      </c>
      <c r="AD24" s="18">
        <f t="shared" si="22"/>
        <v>0</v>
      </c>
      <c r="AE24" s="19">
        <f>AGOSTO!AG24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338048631</v>
      </c>
      <c r="AR24" s="431">
        <f>AD35+AD83</f>
        <v>259947664</v>
      </c>
      <c r="AS24" s="431">
        <f>AG35+AG83</f>
        <v>226874054</v>
      </c>
      <c r="AT24" s="431"/>
      <c r="AU24" s="373">
        <f t="shared" si="28"/>
        <v>0.76896529126899493</v>
      </c>
      <c r="AV24" s="373">
        <f t="shared" si="29"/>
        <v>0.67112845074648442</v>
      </c>
      <c r="AW24" s="373">
        <f>(AR24-AD41-AD88)/$AO$2*12+AD41+AD88</f>
        <v>324354575.66666669</v>
      </c>
      <c r="AX24" s="373">
        <f>(AS24-AG41-AG88)/$AO$2*12+AG41+AG88</f>
        <v>280257436</v>
      </c>
      <c r="AY24" s="373">
        <f t="shared" si="30"/>
        <v>-13694055.333333313</v>
      </c>
      <c r="AZ24" s="143">
        <f t="shared" si="31"/>
        <v>57791195</v>
      </c>
      <c r="BA24" s="9"/>
      <c r="BB24" s="437"/>
      <c r="BC24" s="382"/>
      <c r="BD24" s="382"/>
      <c r="BE24" s="382"/>
      <c r="BF24" s="382"/>
      <c r="BG24" s="382"/>
      <c r="BH24" s="382"/>
      <c r="BI24" s="382"/>
      <c r="BJ24" s="382"/>
      <c r="BK24" s="382"/>
      <c r="BL24" s="382"/>
      <c r="BM24" s="137" t="s">
        <v>110</v>
      </c>
      <c r="BN24" s="83">
        <f>X170-X177-X174-X183-X191</f>
        <v>28267768</v>
      </c>
      <c r="BO24" s="81">
        <f>AA170-AA177-AA174-AA183-AA191</f>
        <v>8728554</v>
      </c>
      <c r="BP24" s="81">
        <f>AD170-AD177-AD174-AD183-AD191</f>
        <v>8728554</v>
      </c>
      <c r="BQ24" s="82">
        <f>AF170-AF177-AF174-AF183-AF191</f>
        <v>0</v>
      </c>
      <c r="BR24" s="382"/>
    </row>
    <row r="25" spans="1:70" s="382" customFormat="1" ht="24.95" customHeight="1">
      <c r="A25" s="734">
        <f>+IF(AGOSTO!A25=0,"",AGOSTO!A25)</f>
        <v>1130102</v>
      </c>
      <c r="B25" s="645" t="str">
        <f>+IF(AGOSTO!B25=0,"",AGOSTO!B25)</f>
        <v>ARS - REGIMEN SUBSIDIADO</v>
      </c>
      <c r="C25" s="43">
        <f t="shared" ref="C25:N25" si="32">SUM(C26:C27)</f>
        <v>2997277173</v>
      </c>
      <c r="D25" s="44">
        <f t="shared" si="32"/>
        <v>0</v>
      </c>
      <c r="E25" s="44">
        <f t="shared" si="32"/>
        <v>0</v>
      </c>
      <c r="F25" s="44">
        <f t="shared" si="32"/>
        <v>2997277173</v>
      </c>
      <c r="G25" s="44">
        <f t="shared" si="32"/>
        <v>1912787326</v>
      </c>
      <c r="H25" s="44">
        <f t="shared" si="32"/>
        <v>257014314</v>
      </c>
      <c r="I25" s="44">
        <f t="shared" si="32"/>
        <v>2169801640</v>
      </c>
      <c r="J25" s="44">
        <f t="shared" si="32"/>
        <v>1783530118</v>
      </c>
      <c r="K25" s="44">
        <f t="shared" si="32"/>
        <v>239447715</v>
      </c>
      <c r="L25" s="44">
        <f t="shared" si="32"/>
        <v>2022977833</v>
      </c>
      <c r="M25" s="44">
        <f t="shared" si="32"/>
        <v>827475533</v>
      </c>
      <c r="N25" s="45">
        <f t="shared" si="32"/>
        <v>974299340</v>
      </c>
      <c r="P25" s="43">
        <f>SUM(P26:P27)</f>
        <v>0</v>
      </c>
      <c r="Q25" s="45">
        <f>SUM(Q26:Q27)</f>
        <v>0</v>
      </c>
      <c r="R25" s="9"/>
      <c r="S25" s="707" t="str">
        <f>+IF(AGOSTO!S25=0,"",AGOSTO!S25)</f>
        <v>1010104-5</v>
      </c>
      <c r="T25" s="683" t="str">
        <f>+IF(AGOSTO!T25=0,"",AGOSTO!T25)</f>
        <v>Prima de Servicios</v>
      </c>
      <c r="U25" s="27">
        <f>+ENERO!U25</f>
        <v>19947038</v>
      </c>
      <c r="V25" s="15">
        <f>AGOSTO!V25+SEPTIEMBRE!AL25</f>
        <v>-6538530</v>
      </c>
      <c r="W25" s="15">
        <f>AGOSTO!W25+SEPTIEMBRE!AM25</f>
        <v>0</v>
      </c>
      <c r="X25" s="18">
        <f t="shared" si="20"/>
        <v>13408508</v>
      </c>
      <c r="Y25" s="19">
        <f>AGOSTO!AA25</f>
        <v>1296016</v>
      </c>
      <c r="Z25" s="374">
        <v>0</v>
      </c>
      <c r="AA25" s="18">
        <f t="shared" si="21"/>
        <v>1296016</v>
      </c>
      <c r="AB25" s="19">
        <f>AGOSTO!AD25</f>
        <v>1296016</v>
      </c>
      <c r="AC25" s="374">
        <v>0</v>
      </c>
      <c r="AD25" s="18">
        <f t="shared" si="22"/>
        <v>1296016</v>
      </c>
      <c r="AE25" s="19">
        <f>AGOSTO!AG25</f>
        <v>383189</v>
      </c>
      <c r="AF25" s="374">
        <v>0</v>
      </c>
      <c r="AG25" s="18">
        <f t="shared" si="23"/>
        <v>383189</v>
      </c>
      <c r="AH25" s="19">
        <f t="shared" si="24"/>
        <v>12112492</v>
      </c>
      <c r="AI25" s="15">
        <f t="shared" si="25"/>
        <v>12112492</v>
      </c>
      <c r="AJ25" s="16">
        <f t="shared" si="26"/>
        <v>13025319</v>
      </c>
      <c r="AK25" s="9"/>
      <c r="AL25" s="372">
        <v>0</v>
      </c>
      <c r="AM25" s="375">
        <v>0</v>
      </c>
      <c r="AN25" s="9"/>
      <c r="AO25" s="21"/>
      <c r="AP25" s="438" t="s">
        <v>116</v>
      </c>
      <c r="AQ25" s="373">
        <f>X43+X57+X90+X104</f>
        <v>805038869</v>
      </c>
      <c r="AR25" s="373">
        <f>AD43+AD57+AD90+AD104</f>
        <v>661843742</v>
      </c>
      <c r="AS25" s="373">
        <f>AG43+AG57+AG90+AG104</f>
        <v>594084144</v>
      </c>
      <c r="AT25" s="431"/>
      <c r="AU25" s="373">
        <f t="shared" si="28"/>
        <v>0.82212644318916728</v>
      </c>
      <c r="AV25" s="373">
        <f t="shared" si="29"/>
        <v>0.73795709359717887</v>
      </c>
      <c r="AW25" s="373">
        <f>(AR25-AD55-AD61-AD102-AD108)/$AO$2*12+AD55+AD61+AD102+AD108</f>
        <v>824102566.66666663</v>
      </c>
      <c r="AX25" s="373">
        <f>(AS25-AG55-AG61-AG102-AG108)/$AO$2*12+AG55+AG61+AG102+AG108</f>
        <v>733757941.33333337</v>
      </c>
      <c r="AY25" s="373">
        <f t="shared" si="30"/>
        <v>19063697.666666627</v>
      </c>
      <c r="AZ25" s="143">
        <f t="shared" si="31"/>
        <v>71280927.666666627</v>
      </c>
      <c r="BM25" s="140" t="s">
        <v>439</v>
      </c>
      <c r="BN25" s="106">
        <f>+SUM(BN26:BN28)</f>
        <v>464300000</v>
      </c>
      <c r="BO25" s="107">
        <f>+SUM(BO26:BO28)</f>
        <v>417585215</v>
      </c>
      <c r="BP25" s="107">
        <f>+SUM(BP26:BP28)</f>
        <v>362789233</v>
      </c>
      <c r="BQ25" s="108">
        <f>+SUM(BQ26:BQ28)</f>
        <v>32593365</v>
      </c>
    </row>
    <row r="26" spans="1:70" s="9" customFormat="1" ht="24.95" customHeight="1">
      <c r="A26" s="611" t="str">
        <f>+IF(AGOSTO!A26=0,"",AGOSTO!A26)</f>
        <v>1130102-1</v>
      </c>
      <c r="B26" s="646" t="str">
        <f>+CONCATENATE("Vigencia ",INSTRUCCIONES!$F$3)</f>
        <v>Vigencia 2018</v>
      </c>
      <c r="C26" s="673">
        <f>+ENERO!C26</f>
        <v>2868716784</v>
      </c>
      <c r="D26" s="373">
        <f>AGOSTO!D26+SEPTIEMBRE!P26</f>
        <v>0</v>
      </c>
      <c r="E26" s="373">
        <f>AGOSTO!E26+SEPTIEMBRE!Q26</f>
        <v>0</v>
      </c>
      <c r="F26" s="373">
        <f>SUM(C26:E26)</f>
        <v>2868716784</v>
      </c>
      <c r="G26" s="373">
        <f>AGOSTO!I26</f>
        <v>1825891227</v>
      </c>
      <c r="H26" s="374">
        <v>256994917</v>
      </c>
      <c r="I26" s="373">
        <f>SUM(G26:H26)</f>
        <v>2082886144</v>
      </c>
      <c r="J26" s="373">
        <f>AGOSTO!L26</f>
        <v>1696634019</v>
      </c>
      <c r="K26" s="374">
        <v>239428318</v>
      </c>
      <c r="L26" s="373">
        <f>SUM(J26:K26)</f>
        <v>1936062337</v>
      </c>
      <c r="M26" s="373">
        <f>F26-I26</f>
        <v>785830640</v>
      </c>
      <c r="N26" s="143">
        <f>F26-L26</f>
        <v>932654447</v>
      </c>
      <c r="P26" s="372">
        <v>0</v>
      </c>
      <c r="Q26" s="375">
        <v>0</v>
      </c>
      <c r="S26" s="707" t="str">
        <f>+IF(AGOSTO!S26=0,"",AGOSTO!S26)</f>
        <v>1010104-8</v>
      </c>
      <c r="T26" s="683" t="str">
        <f>+IF(AGOSTO!T26=0,"",AGOSTO!T26)</f>
        <v>Bonific. por Servicios Prestados</v>
      </c>
      <c r="U26" s="27">
        <f>+ENERO!U26</f>
        <v>16690680</v>
      </c>
      <c r="V26" s="15">
        <f>AGOSTO!V26+SEPTIEMBRE!AL26</f>
        <v>9383436</v>
      </c>
      <c r="W26" s="15">
        <f>AGOSTO!W26+SEPTIEMBRE!AM26</f>
        <v>0</v>
      </c>
      <c r="X26" s="18">
        <f t="shared" si="20"/>
        <v>26074116</v>
      </c>
      <c r="Y26" s="19">
        <f>AGOSTO!AA26</f>
        <v>24264388</v>
      </c>
      <c r="Z26" s="374">
        <v>1280106</v>
      </c>
      <c r="AA26" s="18">
        <f t="shared" si="21"/>
        <v>25544494</v>
      </c>
      <c r="AB26" s="19">
        <f>AGOSTO!AD26</f>
        <v>24264388</v>
      </c>
      <c r="AC26" s="374">
        <v>1280106</v>
      </c>
      <c r="AD26" s="18">
        <f t="shared" si="22"/>
        <v>25544494</v>
      </c>
      <c r="AE26" s="19">
        <f>AGOSTO!AG26</f>
        <v>21944587</v>
      </c>
      <c r="AF26" s="374">
        <v>1280106</v>
      </c>
      <c r="AG26" s="18">
        <f t="shared" si="23"/>
        <v>23224693</v>
      </c>
      <c r="AH26" s="19">
        <f t="shared" si="24"/>
        <v>529622</v>
      </c>
      <c r="AI26" s="15">
        <f t="shared" si="25"/>
        <v>529622</v>
      </c>
      <c r="AJ26" s="16">
        <f t="shared" si="26"/>
        <v>2849423</v>
      </c>
      <c r="AL26" s="372">
        <v>0</v>
      </c>
      <c r="AM26" s="375">
        <v>0</v>
      </c>
      <c r="AO26" s="21"/>
      <c r="AP26" s="439" t="s">
        <v>120</v>
      </c>
      <c r="AQ26" s="327">
        <f>X110</f>
        <v>749840134</v>
      </c>
      <c r="AR26" s="327">
        <f>AD110</f>
        <v>574307892</v>
      </c>
      <c r="AS26" s="327">
        <f>AG110</f>
        <v>486416098</v>
      </c>
      <c r="AT26" s="371">
        <f>AO2/12</f>
        <v>0.75</v>
      </c>
      <c r="AU26" s="342">
        <f t="shared" si="28"/>
        <v>0.76590711267529998</v>
      </c>
      <c r="AV26" s="342">
        <f t="shared" si="29"/>
        <v>0.64869306928828641</v>
      </c>
      <c r="AW26" s="436">
        <f>(AR26-AD121-AD139-AD143-AD153-AD168)/$AO$2*12+AD121+AD139+AD143+AD153+AD168</f>
        <v>727583054.66666663</v>
      </c>
      <c r="AX26" s="436">
        <f>(AS26-AG121-AG139-AG143-AG153-AG168)/$AO$2*12+AG121+AG139+AG143+AG153+AG168</f>
        <v>613695829.66666675</v>
      </c>
      <c r="AY26" s="436">
        <f t="shared" si="30"/>
        <v>-22257079.333333373</v>
      </c>
      <c r="AZ26" s="46">
        <f t="shared" si="31"/>
        <v>136144304.33333325</v>
      </c>
      <c r="BA26" s="382"/>
      <c r="BB26" s="382"/>
      <c r="BC26" s="382"/>
      <c r="BD26" s="382"/>
      <c r="BE26" s="382"/>
      <c r="BF26" s="382"/>
      <c r="BG26" s="382"/>
      <c r="BH26" s="382"/>
      <c r="BI26" s="382"/>
      <c r="BJ26" s="382"/>
      <c r="BK26" s="382"/>
      <c r="BM26" s="109" t="s">
        <v>440</v>
      </c>
      <c r="BN26" s="86">
        <f>+X198+X212</f>
        <v>285000000</v>
      </c>
      <c r="BO26" s="84">
        <f>+AA198+AA212</f>
        <v>262078353</v>
      </c>
      <c r="BP26" s="84">
        <f>+AD198+AD212</f>
        <v>227056846</v>
      </c>
      <c r="BQ26" s="85">
        <f>+AF198+AF212</f>
        <v>17545977</v>
      </c>
      <c r="BR26" s="382"/>
    </row>
    <row r="27" spans="1:70" s="422" customFormat="1" ht="24.95" customHeight="1">
      <c r="A27" s="611" t="str">
        <f>+IF(AGOSTO!A27=0,"",AGOSTO!A27)</f>
        <v>1130102-2</v>
      </c>
      <c r="B27" s="646" t="str">
        <f>+IF(AGOSTO!B27=0,"",AGOSTO!B27)</f>
        <v>Vigencia Anterior Regimen Subsidiado</v>
      </c>
      <c r="C27" s="673">
        <f>+ENERO!C27</f>
        <v>128560389</v>
      </c>
      <c r="D27" s="373">
        <f>AGOSTO!D27+SEPTIEMBRE!P27</f>
        <v>0</v>
      </c>
      <c r="E27" s="373">
        <f>AGOSTO!E27+SEPTIEMBRE!Q27</f>
        <v>0</v>
      </c>
      <c r="F27" s="373">
        <f>SUM(C27:E27)</f>
        <v>128560389</v>
      </c>
      <c r="G27" s="373">
        <f>AGOSTO!I27</f>
        <v>86896099</v>
      </c>
      <c r="H27" s="374">
        <v>19397</v>
      </c>
      <c r="I27" s="373">
        <f>SUM(G27:H27)</f>
        <v>86915496</v>
      </c>
      <c r="J27" s="373">
        <f>AGOSTO!L27</f>
        <v>86896099</v>
      </c>
      <c r="K27" s="374">
        <v>19397</v>
      </c>
      <c r="L27" s="373">
        <f>SUM(J27:K27)</f>
        <v>86915496</v>
      </c>
      <c r="M27" s="373">
        <f>F27-I27</f>
        <v>41644893</v>
      </c>
      <c r="N27" s="143">
        <f>F27-L27</f>
        <v>41644893</v>
      </c>
      <c r="O27" s="382"/>
      <c r="P27" s="372">
        <v>0</v>
      </c>
      <c r="Q27" s="375">
        <v>0</v>
      </c>
      <c r="R27" s="9"/>
      <c r="S27" s="707" t="str">
        <f>+IF(AGOSTO!S27=0,"",AGOSTO!S27)</f>
        <v>1010104-9</v>
      </c>
      <c r="T27" s="683" t="str">
        <f>+IF(AGOSTO!T27=0,"",AGOSTO!T27)</f>
        <v>Auxilio de Transporte</v>
      </c>
      <c r="U27" s="27">
        <f>+ENERO!U27</f>
        <v>0</v>
      </c>
      <c r="V27" s="15">
        <f>AGOSTO!V27+SEPTIEMBRE!AL27</f>
        <v>0</v>
      </c>
      <c r="W27" s="15">
        <f>AGOSTO!W27+SEPTIEMBRE!AM27</f>
        <v>0</v>
      </c>
      <c r="X27" s="18">
        <f t="shared" si="20"/>
        <v>0</v>
      </c>
      <c r="Y27" s="19">
        <f>AGOSTO!AA27</f>
        <v>0</v>
      </c>
      <c r="Z27" s="374">
        <v>0</v>
      </c>
      <c r="AA27" s="18">
        <f t="shared" si="21"/>
        <v>0</v>
      </c>
      <c r="AB27" s="19">
        <f>AGOSTO!AD27</f>
        <v>0</v>
      </c>
      <c r="AC27" s="374">
        <v>0</v>
      </c>
      <c r="AD27" s="18">
        <f t="shared" si="22"/>
        <v>0</v>
      </c>
      <c r="AE27" s="19">
        <f>AGOSTO!AG27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245580078</v>
      </c>
      <c r="AR27" s="373">
        <f>AD170</f>
        <v>178246436</v>
      </c>
      <c r="AS27" s="373">
        <f>AG170</f>
        <v>166861903</v>
      </c>
      <c r="AT27" s="431"/>
      <c r="AU27" s="373">
        <f t="shared" si="28"/>
        <v>0.72581797942095283</v>
      </c>
      <c r="AV27" s="373">
        <f t="shared" si="29"/>
        <v>0.67946025735849791</v>
      </c>
      <c r="AW27" s="373">
        <f>(AR27-AD174-AD183-AD191)/$AO$2*12+AD174+AD183+AD191</f>
        <v>211967970</v>
      </c>
      <c r="AX27" s="373">
        <f>(AS27-AG174-AG183-AG191)/$AO$2*12+AG174+AG183+AG191</f>
        <v>197854791.33333334</v>
      </c>
      <c r="AY27" s="373">
        <f t="shared" si="30"/>
        <v>-33612108</v>
      </c>
      <c r="AZ27" s="143">
        <f t="shared" si="31"/>
        <v>47725286.666666657</v>
      </c>
      <c r="BA27" s="9"/>
      <c r="BB27" s="382"/>
      <c r="BC27" s="382"/>
      <c r="BD27" s="382"/>
      <c r="BE27" s="382"/>
      <c r="BF27" s="382"/>
      <c r="BG27" s="382"/>
      <c r="BH27" s="382"/>
      <c r="BI27" s="382"/>
      <c r="BJ27" s="382"/>
      <c r="BK27" s="382"/>
      <c r="BL27" s="382"/>
      <c r="BM27" s="109" t="s">
        <v>441</v>
      </c>
      <c r="BN27" s="86">
        <f>+X209-X212-X218</f>
        <v>0</v>
      </c>
      <c r="BO27" s="84">
        <f>+AA209-AA212-AA218</f>
        <v>0</v>
      </c>
      <c r="BP27" s="84">
        <f>+AD209-AD212-AD218</f>
        <v>0</v>
      </c>
      <c r="BQ27" s="85">
        <f>+AF209-AF212-AF218</f>
        <v>0</v>
      </c>
      <c r="BR27" s="382"/>
    </row>
    <row r="28" spans="1:70" s="422" customFormat="1" ht="24.95" customHeight="1">
      <c r="A28" s="734">
        <f>+IF(AGOSTO!A28=0,"",AGOSTO!A28)</f>
        <v>1130103</v>
      </c>
      <c r="B28" s="622" t="str">
        <f>+IF(AGOSTO!B28=0,"",AGOSTO!B28)</f>
        <v>SUBSIDIO A LA OFERTA- ATENCION PERSONAS POBRES NO CUBIERTOS CON SUBSIDIO A LA DEMANDA</v>
      </c>
      <c r="C28" s="43">
        <f>C29+C32+C35+C38+C39+C40</f>
        <v>247152498</v>
      </c>
      <c r="D28" s="44">
        <f>+D29+D32+D35+D38+D39+D40</f>
        <v>0</v>
      </c>
      <c r="E28" s="44">
        <f>+E29+E32+E35+E38+E39+E40</f>
        <v>0</v>
      </c>
      <c r="F28" s="44">
        <f>+F29+F32+F35+F38+F39+F40</f>
        <v>247152498</v>
      </c>
      <c r="G28" s="44">
        <f t="shared" ref="G28:N28" si="33">G29+G32+G35+G38+G39+G40</f>
        <v>164768336</v>
      </c>
      <c r="H28" s="44">
        <f t="shared" si="33"/>
        <v>20596042</v>
      </c>
      <c r="I28" s="44">
        <f t="shared" si="33"/>
        <v>185364378</v>
      </c>
      <c r="J28" s="44">
        <f t="shared" si="33"/>
        <v>144172294</v>
      </c>
      <c r="K28" s="44">
        <f t="shared" si="33"/>
        <v>20596042</v>
      </c>
      <c r="L28" s="44">
        <f t="shared" si="33"/>
        <v>164768336</v>
      </c>
      <c r="M28" s="44">
        <f t="shared" si="33"/>
        <v>61788120</v>
      </c>
      <c r="N28" s="45">
        <f t="shared" si="33"/>
        <v>82384162</v>
      </c>
      <c r="O28" s="382"/>
      <c r="P28" s="43">
        <f>P29+P32+P35+P38+P39+P940</f>
        <v>0</v>
      </c>
      <c r="Q28" s="45">
        <f>Q29+Q32+Q35+Q38+Q39+Q40</f>
        <v>0</v>
      </c>
      <c r="R28" s="9"/>
      <c r="S28" s="707" t="str">
        <f>+IF(AGOSTO!S28=0,"",AGOSTO!S28)</f>
        <v>1010104-10</v>
      </c>
      <c r="T28" s="683" t="str">
        <f>+IF(AGOSTO!T28=0,"",AGOSTO!T28)</f>
        <v>Subsidio de Alimentación</v>
      </c>
      <c r="U28" s="27">
        <f>+ENERO!U28</f>
        <v>13773211</v>
      </c>
      <c r="V28" s="15">
        <f>AGOSTO!V28+SEPTIEMBRE!AL28</f>
        <v>1482448</v>
      </c>
      <c r="W28" s="15">
        <f>AGOSTO!W28+SEPTIEMBRE!AM28</f>
        <v>0</v>
      </c>
      <c r="X28" s="18">
        <f t="shared" si="20"/>
        <v>15255659</v>
      </c>
      <c r="Y28" s="19">
        <f>AGOSTO!AA28</f>
        <v>10033556</v>
      </c>
      <c r="Z28" s="374">
        <v>1315718</v>
      </c>
      <c r="AA28" s="18">
        <f t="shared" si="21"/>
        <v>11349274</v>
      </c>
      <c r="AB28" s="19">
        <f>AGOSTO!AD28</f>
        <v>10033556</v>
      </c>
      <c r="AC28" s="374">
        <v>1315718</v>
      </c>
      <c r="AD28" s="18">
        <f t="shared" si="22"/>
        <v>11349274</v>
      </c>
      <c r="AE28" s="19">
        <f>AGOSTO!AG28</f>
        <v>9411799</v>
      </c>
      <c r="AF28" s="374">
        <v>1263570</v>
      </c>
      <c r="AG28" s="18">
        <f t="shared" si="23"/>
        <v>10675369</v>
      </c>
      <c r="AH28" s="19">
        <f t="shared" si="24"/>
        <v>3906385</v>
      </c>
      <c r="AI28" s="15">
        <f t="shared" si="25"/>
        <v>3906385</v>
      </c>
      <c r="AJ28" s="16">
        <f t="shared" si="26"/>
        <v>4580290</v>
      </c>
      <c r="AK28" s="9"/>
      <c r="AL28" s="372">
        <v>0</v>
      </c>
      <c r="AM28" s="375">
        <v>0</v>
      </c>
      <c r="AN28" s="9"/>
      <c r="AO28" s="349"/>
      <c r="AP28" s="797" t="s">
        <v>574</v>
      </c>
      <c r="AQ28" s="373">
        <f>X195</f>
        <v>662176147</v>
      </c>
      <c r="AR28" s="373">
        <f>AD195</f>
        <v>560665380</v>
      </c>
      <c r="AS28" s="373">
        <f>AG195</f>
        <v>408953368</v>
      </c>
      <c r="AT28" s="431"/>
      <c r="AU28" s="373">
        <f t="shared" si="28"/>
        <v>0.84670126301000692</v>
      </c>
      <c r="AV28" s="373">
        <f t="shared" si="29"/>
        <v>0.61759000207538428</v>
      </c>
      <c r="AW28" s="373">
        <f>(AR28-AD207)/$AO$2*12+AD207</f>
        <v>681595124.33333325</v>
      </c>
      <c r="AX28" s="373">
        <f>(AS28-AG207)/$AO$2*12+AG207</f>
        <v>479312441.66666669</v>
      </c>
      <c r="AY28" s="373">
        <f t="shared" si="30"/>
        <v>19418977.333333254</v>
      </c>
      <c r="AZ28" s="143">
        <f t="shared" si="31"/>
        <v>182863705.33333331</v>
      </c>
      <c r="BA28" s="382"/>
      <c r="BB28" s="382"/>
      <c r="BC28" s="382"/>
      <c r="BD28" s="382"/>
      <c r="BE28" s="382"/>
      <c r="BF28" s="382"/>
      <c r="BG28" s="382"/>
      <c r="BH28" s="382"/>
      <c r="BI28" s="382"/>
      <c r="BJ28" s="382"/>
      <c r="BK28" s="382"/>
      <c r="BL28" s="382"/>
      <c r="BM28" s="71" t="s">
        <v>442</v>
      </c>
      <c r="BN28" s="83">
        <f>+X196-X198-X207</f>
        <v>179300000</v>
      </c>
      <c r="BO28" s="81">
        <f>+AA196-AA198-AA207</f>
        <v>155506862</v>
      </c>
      <c r="BP28" s="81">
        <f>+AD196-AD198-AD207</f>
        <v>135732387</v>
      </c>
      <c r="BQ28" s="82">
        <f>+AF196-AF198-AF207</f>
        <v>15047388</v>
      </c>
      <c r="BR28" s="9"/>
    </row>
    <row r="29" spans="1:70" s="9" customFormat="1" ht="24.95" customHeight="1">
      <c r="A29" s="611" t="str">
        <f>+IF(AGOSTO!A29=0,"",AGOSTO!A29)</f>
        <v>1130103-1</v>
      </c>
      <c r="B29" s="647" t="str">
        <f>+IF(AGOSTO!B29=0,"",AGOSTO!B29)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07" t="str">
        <f>+IF(AGOSTO!S29=0,"",AGOSTO!S29)</f>
        <v>1010104-11</v>
      </c>
      <c r="T29" s="683" t="str">
        <f>+IF(AGOSTO!T29=0,"",AGOSTO!T29)</f>
        <v>Gastos de Representación</v>
      </c>
      <c r="U29" s="27">
        <f>+ENERO!U29</f>
        <v>0</v>
      </c>
      <c r="V29" s="15">
        <f>AGOSTO!V29+SEPTIEMBRE!AL29</f>
        <v>0</v>
      </c>
      <c r="W29" s="15">
        <f>AGOSTO!W29+SEPTIEMBRE!AM29</f>
        <v>0</v>
      </c>
      <c r="X29" s="18">
        <f t="shared" si="20"/>
        <v>0</v>
      </c>
      <c r="Y29" s="19">
        <f>AGOSTO!AA29</f>
        <v>0</v>
      </c>
      <c r="Z29" s="374">
        <v>0</v>
      </c>
      <c r="AA29" s="18">
        <f t="shared" si="21"/>
        <v>0</v>
      </c>
      <c r="AB29" s="19">
        <f>AGOSTO!AD29</f>
        <v>0</v>
      </c>
      <c r="AC29" s="374">
        <v>0</v>
      </c>
      <c r="AD29" s="18">
        <f t="shared" si="22"/>
        <v>0</v>
      </c>
      <c r="AE29" s="19">
        <f>AGOSTO!AG29</f>
        <v>0</v>
      </c>
      <c r="AF29" s="374">
        <v>0</v>
      </c>
      <c r="AG29" s="18">
        <f t="shared" si="23"/>
        <v>0</v>
      </c>
      <c r="AH29" s="19">
        <f t="shared" si="24"/>
        <v>0</v>
      </c>
      <c r="AI29" s="15">
        <f t="shared" si="25"/>
        <v>0</v>
      </c>
      <c r="AJ29" s="16">
        <f t="shared" si="26"/>
        <v>0</v>
      </c>
      <c r="AL29" s="372">
        <v>0</v>
      </c>
      <c r="AM29" s="375">
        <v>0</v>
      </c>
      <c r="AO29" s="21"/>
      <c r="AP29" s="797" t="s">
        <v>573</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1701586418</v>
      </c>
      <c r="BO29" s="107">
        <f>AA232-AA256-AA241</f>
        <v>1365789122</v>
      </c>
      <c r="BP29" s="107">
        <f>AD232-AD256-AD241</f>
        <v>1111051795</v>
      </c>
      <c r="BQ29" s="108">
        <f>AF232-AF256-AF241</f>
        <v>129466883</v>
      </c>
      <c r="BR29" s="382"/>
    </row>
    <row r="30" spans="1:70" s="422" customFormat="1" ht="24.95" customHeight="1">
      <c r="A30" s="611" t="str">
        <f>+IF(AGOSTO!A30=0,"",AGOSTO!A30)</f>
        <v>1130103-1-1</v>
      </c>
      <c r="B30" s="646" t="str">
        <f>+CONCATENATE("Vigencia ",INSTRUCCIONES!$F$3)</f>
        <v>Vigencia 2018</v>
      </c>
      <c r="C30" s="673">
        <f>+ENERO!C30</f>
        <v>0</v>
      </c>
      <c r="D30" s="373">
        <f>AGOSTO!D30+SEPTIEMBRE!P30</f>
        <v>0</v>
      </c>
      <c r="E30" s="373">
        <f>AGOSTO!E30+SEPTIEMBRE!Q30</f>
        <v>0</v>
      </c>
      <c r="F30" s="373">
        <f>SUM(C30:E30)</f>
        <v>0</v>
      </c>
      <c r="G30" s="373">
        <f>AGOSTO!I30</f>
        <v>0</v>
      </c>
      <c r="H30" s="374">
        <v>0</v>
      </c>
      <c r="I30" s="373">
        <f>SUM(G30:H30)</f>
        <v>0</v>
      </c>
      <c r="J30" s="373">
        <f>AGOSTO!L30</f>
        <v>0</v>
      </c>
      <c r="K30" s="374">
        <v>0</v>
      </c>
      <c r="L30" s="373">
        <f>SUM(J30:K30)</f>
        <v>0</v>
      </c>
      <c r="M30" s="373">
        <f>F30-I30</f>
        <v>0</v>
      </c>
      <c r="N30" s="143">
        <f>F30-L30</f>
        <v>0</v>
      </c>
      <c r="O30" s="9"/>
      <c r="P30" s="372">
        <v>0</v>
      </c>
      <c r="Q30" s="375">
        <v>0</v>
      </c>
      <c r="R30" s="9"/>
      <c r="S30" s="707" t="str">
        <f>+IF(AGOSTO!S30=0,"",AGOSTO!S30)</f>
        <v>1010104-12</v>
      </c>
      <c r="T30" s="683" t="str">
        <f>+IF(AGOSTO!T30=0,"",AGOSTO!T30)</f>
        <v xml:space="preserve"> Indemnizaciones por Vacaciones o Supresión de Cargos por Reestructuración</v>
      </c>
      <c r="U30" s="27">
        <f>+ENERO!U30</f>
        <v>0</v>
      </c>
      <c r="V30" s="15">
        <f>AGOSTO!V30+SEPTIEMBRE!AL30</f>
        <v>0</v>
      </c>
      <c r="W30" s="15">
        <f>AGOSTO!W30+SEPTIEMBRE!AM30</f>
        <v>0</v>
      </c>
      <c r="X30" s="18">
        <f t="shared" si="20"/>
        <v>0</v>
      </c>
      <c r="Y30" s="19">
        <f>AGOSTO!AA30</f>
        <v>0</v>
      </c>
      <c r="Z30" s="374">
        <v>0</v>
      </c>
      <c r="AA30" s="18">
        <f t="shared" si="21"/>
        <v>0</v>
      </c>
      <c r="AB30" s="19">
        <f>AGOSTO!AD30</f>
        <v>0</v>
      </c>
      <c r="AC30" s="374">
        <v>0</v>
      </c>
      <c r="AD30" s="18">
        <f t="shared" si="22"/>
        <v>0</v>
      </c>
      <c r="AE30" s="19">
        <f>AGOSTO!AG30</f>
        <v>0</v>
      </c>
      <c r="AF30" s="374">
        <v>0</v>
      </c>
      <c r="AG30" s="18">
        <f t="shared" si="23"/>
        <v>0</v>
      </c>
      <c r="AH30" s="19">
        <f t="shared" si="24"/>
        <v>0</v>
      </c>
      <c r="AI30" s="15">
        <f t="shared" si="25"/>
        <v>0</v>
      </c>
      <c r="AJ30" s="16">
        <f t="shared" si="26"/>
        <v>0</v>
      </c>
      <c r="AK30" s="9"/>
      <c r="AL30" s="372">
        <v>0</v>
      </c>
      <c r="AM30" s="375">
        <v>0</v>
      </c>
      <c r="AN30" s="9"/>
      <c r="AO30" s="370" t="s">
        <v>51</v>
      </c>
      <c r="AP30" s="438" t="s">
        <v>131</v>
      </c>
      <c r="AQ30" s="373">
        <f>X220+X232</f>
        <v>1852838972</v>
      </c>
      <c r="AR30" s="373">
        <f>AD220+AD232</f>
        <v>1262304349</v>
      </c>
      <c r="AS30" s="373">
        <f>AG220+AG232</f>
        <v>1099529420</v>
      </c>
      <c r="AT30" s="431"/>
      <c r="AU30" s="373">
        <f t="shared" si="28"/>
        <v>0.68128119500716111</v>
      </c>
      <c r="AV30" s="373">
        <f t="shared" si="29"/>
        <v>0.59342956221022325</v>
      </c>
      <c r="AW30" s="373">
        <f>(AR30-AD225-AD230-AD241-AD256)/$AO$2*12+AD225+AD230+AD241+AD256</f>
        <v>1632654947.3333335</v>
      </c>
      <c r="AX30" s="373">
        <f>(AS30-AG225-AG230-AG241-AG256)/$AO$2*12+AG225+AG230+AG241+AG256</f>
        <v>1415621708.6666667</v>
      </c>
      <c r="AY30" s="373">
        <f t="shared" si="30"/>
        <v>-220184024.66666651</v>
      </c>
      <c r="AZ30" s="143">
        <f t="shared" si="31"/>
        <v>437217263.33333325</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+IF(AGOSTO!A31=0,"",AGOSTO!A31)</f>
        <v>1130103-1-2</v>
      </c>
      <c r="B31" s="646" t="str">
        <f>+IF(AGOSTO!B31=0,"",AGOSTO!B31)</f>
        <v>Vigencia Anterior Prestacion Svcios 1er nivel</v>
      </c>
      <c r="C31" s="673">
        <f>+ENERO!C31</f>
        <v>0</v>
      </c>
      <c r="D31" s="373">
        <f>AGOSTO!D31+SEPTIEMBRE!P31</f>
        <v>0</v>
      </c>
      <c r="E31" s="373">
        <f>AGOSTO!E31+SEPTIEMBRE!Q31</f>
        <v>0</v>
      </c>
      <c r="F31" s="373">
        <f>SUM(C31:E31)</f>
        <v>0</v>
      </c>
      <c r="G31" s="373">
        <f>AGOSTO!I31</f>
        <v>0</v>
      </c>
      <c r="H31" s="374">
        <v>0</v>
      </c>
      <c r="I31" s="373">
        <f>SUM(G31:H31)</f>
        <v>0</v>
      </c>
      <c r="J31" s="373">
        <f>AGOSTO!L31</f>
        <v>0</v>
      </c>
      <c r="K31" s="374">
        <v>0</v>
      </c>
      <c r="L31" s="373">
        <f>SUM(J31:K31)</f>
        <v>0</v>
      </c>
      <c r="M31" s="373">
        <f>F31-I31</f>
        <v>0</v>
      </c>
      <c r="N31" s="143">
        <f>F31-L31</f>
        <v>0</v>
      </c>
      <c r="O31" s="382"/>
      <c r="P31" s="372">
        <v>0</v>
      </c>
      <c r="Q31" s="375">
        <v>0</v>
      </c>
      <c r="R31" s="9"/>
      <c r="S31" s="707" t="str">
        <f>+IF(AGOSTO!S31=0,"",AGOSTO!S31)</f>
        <v>1010104-13</v>
      </c>
      <c r="T31" s="683" t="str">
        <f>+IF(AGOSTO!T31=0,"",AGOSTO!T31)</f>
        <v>Bonificación Especial por Recreación</v>
      </c>
      <c r="U31" s="27">
        <f>+ENERO!U31</f>
        <v>2659605</v>
      </c>
      <c r="V31" s="15">
        <f>AGOSTO!V31+SEPTIEMBRE!AL31</f>
        <v>0</v>
      </c>
      <c r="W31" s="15">
        <f>AGOSTO!W31+SEPTIEMBRE!AM31</f>
        <v>0</v>
      </c>
      <c r="X31" s="18">
        <f t="shared" si="20"/>
        <v>2659605</v>
      </c>
      <c r="Y31" s="19">
        <f>AGOSTO!AA31</f>
        <v>1936357</v>
      </c>
      <c r="Z31" s="374">
        <v>112770</v>
      </c>
      <c r="AA31" s="18">
        <f t="shared" si="21"/>
        <v>2049127</v>
      </c>
      <c r="AB31" s="19">
        <f>AGOSTO!AD31</f>
        <v>1936357</v>
      </c>
      <c r="AC31" s="374">
        <v>112770</v>
      </c>
      <c r="AD31" s="18">
        <f t="shared" si="22"/>
        <v>2049127</v>
      </c>
      <c r="AE31" s="19">
        <f>AGOSTO!AG31</f>
        <v>1728011</v>
      </c>
      <c r="AF31" s="374">
        <v>0</v>
      </c>
      <c r="AG31" s="18">
        <f t="shared" si="23"/>
        <v>1728011</v>
      </c>
      <c r="AH31" s="19">
        <f t="shared" si="24"/>
        <v>610478</v>
      </c>
      <c r="AI31" s="15">
        <f t="shared" si="25"/>
        <v>610478</v>
      </c>
      <c r="AJ31" s="16">
        <f t="shared" si="26"/>
        <v>931594</v>
      </c>
      <c r="AK31" s="9"/>
      <c r="AL31" s="372">
        <v>0</v>
      </c>
      <c r="AM31" s="375">
        <v>0</v>
      </c>
      <c r="AN31" s="9"/>
      <c r="AO31" s="349"/>
      <c r="AP31" s="415" t="s">
        <v>134</v>
      </c>
      <c r="AQ31" s="431">
        <f>X258</f>
        <v>0</v>
      </c>
      <c r="AR31" s="431">
        <f>AD258</f>
        <v>-564391505</v>
      </c>
      <c r="AS31" s="431">
        <f>AG258</f>
        <v>-4538272602</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129</v>
      </c>
      <c r="BN31" s="106">
        <f>X33+X41+X55+X61+X81+X88+X102+X108+X121+X139+X143+X153+X168+X174+X183+X191+X207+X218+X230+X241+X256+X225</f>
        <v>929009989</v>
      </c>
      <c r="BO31" s="107">
        <f>AA33+AA41+AA55+AA61+AA81+AA88+AA102+AA108+AA121+AA139+AA143+AA153+AA168+AA174+AA183+AA191+AA207+AA218+AA230+AA241+AA256+AA225</f>
        <v>882482351</v>
      </c>
      <c r="BP31" s="107">
        <f>AD33+AD41+AD55+AD61+AD81+AD88+AD102+AD108+AD121+AD139+AD143+AD153+AD168+AD174+AD183+AD191+AD207+AD218+AD230+AD241+AD256+AD225</f>
        <v>882482351</v>
      </c>
      <c r="BQ31" s="108">
        <f>AF33+AF41+AF55+AF61+AF81+AF88+AF102+AF108+AF121+AF139+AF143+AF153+AF168+AF174+AF183+AF191+AF207+AF218+AF230+AF241+AF256+AF225</f>
        <v>4257992</v>
      </c>
      <c r="BR31" s="9"/>
    </row>
    <row r="32" spans="1:70" s="9" customFormat="1" ht="24.95" customHeight="1" thickBot="1">
      <c r="A32" s="611" t="str">
        <f>+IF(AGOSTO!A32=0,"",AGOSTO!A32)</f>
        <v>1130103-2</v>
      </c>
      <c r="B32" s="647" t="str">
        <f>+IF(AGOSTO!B32=0,"",AGOSTO!B32)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07" t="str">
        <f>+IF(AGOSTO!S32=0,"",AGOSTO!S32)</f>
        <v>1010104-14</v>
      </c>
      <c r="T32" s="683" t="str">
        <f>+IF(AGOSTO!T32=0,"",AGOSTO!T32)</f>
        <v/>
      </c>
      <c r="U32" s="27">
        <f>+ENERO!U32</f>
        <v>0</v>
      </c>
      <c r="V32" s="15">
        <f>AGOSTO!V32+SEPTIEMBRE!AL32</f>
        <v>0</v>
      </c>
      <c r="W32" s="15">
        <f>AGOSTO!W32+SEPTIEMBRE!AM32</f>
        <v>0</v>
      </c>
      <c r="X32" s="18">
        <f t="shared" si="20"/>
        <v>0</v>
      </c>
      <c r="Y32" s="19">
        <f>AGOSTO!AA32</f>
        <v>0</v>
      </c>
      <c r="Z32" s="374">
        <v>0</v>
      </c>
      <c r="AA32" s="18">
        <f t="shared" si="21"/>
        <v>0</v>
      </c>
      <c r="AB32" s="19">
        <f>AGOSTO!AD32</f>
        <v>0</v>
      </c>
      <c r="AC32" s="374">
        <v>0</v>
      </c>
      <c r="AD32" s="18">
        <f t="shared" si="22"/>
        <v>0</v>
      </c>
      <c r="AE32" s="19">
        <f>AGOSTO!AG32</f>
        <v>0</v>
      </c>
      <c r="AF32" s="374">
        <v>0</v>
      </c>
      <c r="AG32" s="18">
        <f t="shared" si="23"/>
        <v>0</v>
      </c>
      <c r="AH32" s="19">
        <f t="shared" si="24"/>
        <v>0</v>
      </c>
      <c r="AI32" s="15">
        <f t="shared" si="25"/>
        <v>0</v>
      </c>
      <c r="AJ32" s="16">
        <f t="shared" si="26"/>
        <v>0</v>
      </c>
      <c r="AL32" s="372">
        <v>0</v>
      </c>
      <c r="AM32" s="375">
        <v>0</v>
      </c>
      <c r="AO32" s="21"/>
      <c r="AP32" s="440" t="s">
        <v>139</v>
      </c>
      <c r="AQ32" s="395">
        <f>SUM(AQ22:AQ31)</f>
        <v>7098888755</v>
      </c>
      <c r="AR32" s="395">
        <f>SUM(AR22:AR31)</f>
        <v>4663546998</v>
      </c>
      <c r="AS32" s="395">
        <f>SUM(AS22:AS31)</f>
        <v>0</v>
      </c>
      <c r="AT32" s="441"/>
      <c r="AU32" s="442">
        <f t="shared" si="28"/>
        <v>0.65694042531872299</v>
      </c>
      <c r="AV32" s="442">
        <f t="shared" si="29"/>
        <v>0</v>
      </c>
      <c r="AW32" s="351">
        <f>SUM(AW22:AW31)</f>
        <v>6940116115.2777767</v>
      </c>
      <c r="AX32" s="351">
        <f>SUM(AX22:AX31)</f>
        <v>6072218789.2777786</v>
      </c>
      <c r="AY32" s="351">
        <f>SUM(AY22:AY31)</f>
        <v>-158772639.72222203</v>
      </c>
      <c r="AZ32" s="352">
        <f>SUM(AZ22:AZ31)</f>
        <v>1026669965.7222221</v>
      </c>
      <c r="BA32" s="382"/>
      <c r="BB32" s="422"/>
      <c r="BC32" s="422"/>
      <c r="BD32" s="422"/>
      <c r="BE32" s="422"/>
      <c r="BF32" s="422"/>
      <c r="BG32" s="382"/>
      <c r="BH32" s="382"/>
      <c r="BI32" s="382"/>
      <c r="BJ32" s="382"/>
      <c r="BK32" s="382"/>
      <c r="BM32" s="110" t="s">
        <v>135</v>
      </c>
      <c r="BN32" s="106">
        <f>+BN7+BN25+BN29+BN30+BN31</f>
        <v>7098888755</v>
      </c>
      <c r="BO32" s="107">
        <f t="shared" ref="BO32:BQ32" si="36">+BO7+BO25+BO29+BO30+BO31</f>
        <v>5635618117</v>
      </c>
      <c r="BP32" s="107">
        <f t="shared" si="36"/>
        <v>5227938503</v>
      </c>
      <c r="BQ32" s="108">
        <f t="shared" si="36"/>
        <v>475320783</v>
      </c>
      <c r="BR32" s="382"/>
    </row>
    <row r="33" spans="1:70" s="422" customFormat="1" ht="24.95" customHeight="1" thickBot="1">
      <c r="A33" s="611" t="str">
        <f>+IF(AGOSTO!A33=0,"",AGOSTO!A33)</f>
        <v>1130103-2-1</v>
      </c>
      <c r="B33" s="646" t="str">
        <f>+CONCATENATE("Vigencia ",INSTRUCCIONES!$F$3)</f>
        <v>Vigencia 2018</v>
      </c>
      <c r="C33" s="673">
        <f>+ENERO!C33</f>
        <v>0</v>
      </c>
      <c r="D33" s="373">
        <f>AGOSTO!D33+SEPTIEMBRE!P33</f>
        <v>0</v>
      </c>
      <c r="E33" s="373">
        <f>AGOSTO!E33+SEPTIEMBRE!Q33</f>
        <v>0</v>
      </c>
      <c r="F33" s="373">
        <f>SUM(C33:E33)</f>
        <v>0</v>
      </c>
      <c r="G33" s="373">
        <f>AGOSTO!I33</f>
        <v>0</v>
      </c>
      <c r="H33" s="374">
        <v>0</v>
      </c>
      <c r="I33" s="373">
        <f>SUM(G33:H33)</f>
        <v>0</v>
      </c>
      <c r="J33" s="373">
        <f>AGOSTO!L33</f>
        <v>0</v>
      </c>
      <c r="K33" s="374">
        <v>0</v>
      </c>
      <c r="L33" s="373">
        <f>SUM(J33:K33)</f>
        <v>0</v>
      </c>
      <c r="M33" s="373">
        <f>F33-I33</f>
        <v>0</v>
      </c>
      <c r="N33" s="143">
        <f>F33-L33</f>
        <v>0</v>
      </c>
      <c r="O33" s="9"/>
      <c r="P33" s="372">
        <v>0</v>
      </c>
      <c r="Q33" s="375">
        <v>0</v>
      </c>
      <c r="R33" s="9"/>
      <c r="S33" s="706">
        <f>+IF(AGOSTO!S33=0,"",AGOSTO!S33)</f>
        <v>1010199</v>
      </c>
      <c r="T33" s="682" t="str">
        <f>+IF(AGOSTO!T33=0,"",AGOSTO!T33)</f>
        <v>Vigencias Anteriores Servicios Asociados a nomina Admón.</v>
      </c>
      <c r="U33" s="27">
        <f>+ENERO!U33</f>
        <v>1771123</v>
      </c>
      <c r="V33" s="15">
        <f>AGOSTO!V33+SEPTIEMBRE!AL33</f>
        <v>-1771123</v>
      </c>
      <c r="W33" s="15">
        <f>AGOSTO!W33+SEPTIEMBRE!AM33</f>
        <v>30374979</v>
      </c>
      <c r="X33" s="18">
        <f t="shared" si="20"/>
        <v>30374979</v>
      </c>
      <c r="Y33" s="19">
        <f>AGOSTO!AA33</f>
        <v>16813085</v>
      </c>
      <c r="Z33" s="374">
        <v>0</v>
      </c>
      <c r="AA33" s="18">
        <f t="shared" si="21"/>
        <v>16813085</v>
      </c>
      <c r="AB33" s="19">
        <f>AGOSTO!AD33</f>
        <v>16813085</v>
      </c>
      <c r="AC33" s="374">
        <v>0</v>
      </c>
      <c r="AD33" s="18">
        <f t="shared" si="22"/>
        <v>16813085</v>
      </c>
      <c r="AE33" s="19">
        <f>AGOSTO!AG33</f>
        <v>15595922</v>
      </c>
      <c r="AF33" s="374">
        <v>0</v>
      </c>
      <c r="AG33" s="18">
        <f t="shared" si="23"/>
        <v>15595922</v>
      </c>
      <c r="AH33" s="19">
        <f t="shared" si="24"/>
        <v>13561894</v>
      </c>
      <c r="AI33" s="15">
        <f t="shared" si="25"/>
        <v>13561894</v>
      </c>
      <c r="AJ33" s="16">
        <f t="shared" si="26"/>
        <v>14779057</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132</v>
      </c>
      <c r="BN33" s="112">
        <f>X258</f>
        <v>0</v>
      </c>
      <c r="BO33" s="113">
        <f>AA258</f>
        <v>-367651901</v>
      </c>
      <c r="BP33" s="113">
        <f>AD258</f>
        <v>-564391505</v>
      </c>
      <c r="BQ33" s="114">
        <f>AF258</f>
        <v>1960020974</v>
      </c>
      <c r="BR33" s="382"/>
    </row>
    <row r="34" spans="1:70" s="422" customFormat="1" ht="24.95" customHeight="1" thickBot="1">
      <c r="A34" s="611" t="str">
        <f>+IF(AGOSTO!A34=0,"",AGOSTO!A34)</f>
        <v>1130103-2-2</v>
      </c>
      <c r="B34" s="646" t="str">
        <f>+IF(AGOSTO!B34=0,"",AGOSTO!B34)</f>
        <v>Vigencia Anterior</v>
      </c>
      <c r="C34" s="673">
        <f>+ENERO!C34</f>
        <v>0</v>
      </c>
      <c r="D34" s="373">
        <f>AGOSTO!D34+SEPTIEMBRE!P34</f>
        <v>0</v>
      </c>
      <c r="E34" s="373">
        <f>AGOSTO!E34+SEPTIEMBRE!Q34</f>
        <v>0</v>
      </c>
      <c r="F34" s="373">
        <f>SUM(C34:E34)</f>
        <v>0</v>
      </c>
      <c r="G34" s="373">
        <f>AGOSTO!I34</f>
        <v>0</v>
      </c>
      <c r="H34" s="374">
        <v>0</v>
      </c>
      <c r="I34" s="373">
        <f>SUM(G34:H34)</f>
        <v>0</v>
      </c>
      <c r="J34" s="373">
        <f>AGOSTO!L34</f>
        <v>0</v>
      </c>
      <c r="K34" s="374">
        <v>0</v>
      </c>
      <c r="L34" s="373">
        <f>SUM(J34:K34)</f>
        <v>0</v>
      </c>
      <c r="M34" s="373">
        <f>F34-I34</f>
        <v>0</v>
      </c>
      <c r="N34" s="143">
        <f>F34-L34</f>
        <v>0</v>
      </c>
      <c r="O34" s="382"/>
      <c r="P34" s="372">
        <v>0</v>
      </c>
      <c r="Q34" s="375">
        <v>0</v>
      </c>
      <c r="R34" s="9"/>
      <c r="S34" s="366" t="str">
        <f>+IF(AGOSTO!S34=0,"",AGOSTO!S34)</f>
        <v/>
      </c>
      <c r="T34" s="696" t="str">
        <f>+IF(AGOSTO!T34=0,"",AGOSTO!T34)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146</v>
      </c>
      <c r="AT34" s="13"/>
      <c r="AU34" s="447" t="s">
        <v>147</v>
      </c>
      <c r="AV34" s="448" t="s">
        <v>148</v>
      </c>
      <c r="AW34" s="385" t="s">
        <v>146</v>
      </c>
      <c r="AX34" s="449"/>
      <c r="AY34" s="385" t="s">
        <v>149</v>
      </c>
      <c r="AZ34" s="386" t="s">
        <v>150</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+IF(AGOSTO!A35=0,"",AGOSTO!A35)</f>
        <v>1130103-3</v>
      </c>
      <c r="B35" s="647" t="str">
        <f>+IF(AGOSTO!B35=0,"",AGOSTO!B35)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5">
        <f>+IF(AGOSTO!S35=0,"",AGOSTO!S35)</f>
        <v>1010200</v>
      </c>
      <c r="T35" s="681" t="str">
        <f>+IF(AGOSTO!T35=0,"",AGOSTO!T35)</f>
        <v>Servicios Personales Indirectos</v>
      </c>
      <c r="U35" s="132">
        <f t="shared" ref="U35:AJ35" si="38">SUM(U36:U41)</f>
        <v>189117672</v>
      </c>
      <c r="V35" s="122">
        <f t="shared" si="38"/>
        <v>27808874</v>
      </c>
      <c r="W35" s="122">
        <f t="shared" si="38"/>
        <v>0</v>
      </c>
      <c r="X35" s="129">
        <f t="shared" si="38"/>
        <v>216926546</v>
      </c>
      <c r="Y35" s="128">
        <f t="shared" si="38"/>
        <v>215682699</v>
      </c>
      <c r="Z35" s="122">
        <f t="shared" si="38"/>
        <v>234372</v>
      </c>
      <c r="AA35" s="129">
        <f t="shared" si="38"/>
        <v>215917071</v>
      </c>
      <c r="AB35" s="128">
        <f t="shared" si="38"/>
        <v>142699192</v>
      </c>
      <c r="AC35" s="122">
        <f t="shared" si="38"/>
        <v>10686341</v>
      </c>
      <c r="AD35" s="129">
        <f t="shared" si="38"/>
        <v>153385533</v>
      </c>
      <c r="AE35" s="128">
        <f t="shared" si="38"/>
        <v>123645146</v>
      </c>
      <c r="AF35" s="122">
        <f t="shared" si="38"/>
        <v>11204182</v>
      </c>
      <c r="AG35" s="129">
        <f t="shared" si="38"/>
        <v>134849328</v>
      </c>
      <c r="AH35" s="128">
        <f t="shared" si="38"/>
        <v>1009475</v>
      </c>
      <c r="AI35" s="122">
        <f t="shared" si="38"/>
        <v>63541013</v>
      </c>
      <c r="AJ35" s="130">
        <f t="shared" si="38"/>
        <v>82077218</v>
      </c>
      <c r="AK35" s="9"/>
      <c r="AL35" s="128">
        <f>SUM(AL36:AL41)</f>
        <v>0</v>
      </c>
      <c r="AM35" s="130">
        <f>SUM(AM36:AM41)</f>
        <v>0</v>
      </c>
      <c r="AN35" s="9"/>
      <c r="AO35" s="349"/>
      <c r="AP35" s="450"/>
      <c r="AQ35" s="292"/>
      <c r="AR35" s="451"/>
      <c r="AS35" s="451"/>
      <c r="AT35" s="451"/>
      <c r="AU35" s="452">
        <f>AR17-AR32</f>
        <v>595222360</v>
      </c>
      <c r="AV35" s="453">
        <f>AS17-AR32</f>
        <v>-9195987</v>
      </c>
      <c r="AW35" s="453" t="s">
        <v>152</v>
      </c>
      <c r="AX35" s="454"/>
      <c r="AY35" s="453">
        <f>AY17+AY32</f>
        <v>410571409.27777821</v>
      </c>
      <c r="AZ35" s="455">
        <f>AZ17+AY32</f>
        <v>-397520540.05555516</v>
      </c>
      <c r="BB35" s="422"/>
      <c r="BC35" s="422"/>
      <c r="BD35" s="422"/>
      <c r="BE35" s="422"/>
      <c r="BF35" s="422"/>
    </row>
    <row r="36" spans="1:70" s="382" customFormat="1" ht="24.95" customHeight="1" thickBot="1">
      <c r="A36" s="611" t="str">
        <f>+IF(AGOSTO!A36=0,"",AGOSTO!A36)</f>
        <v>1130103-3-1</v>
      </c>
      <c r="B36" s="646" t="str">
        <f>+CONCATENATE("Vigencia ",INSTRUCCIONES!$F$3)</f>
        <v>Vigencia 2018</v>
      </c>
      <c r="C36" s="673">
        <f>+ENERO!C36</f>
        <v>0</v>
      </c>
      <c r="D36" s="373">
        <f>AGOSTO!D36+SEPTIEMBRE!P36</f>
        <v>0</v>
      </c>
      <c r="E36" s="373">
        <f>AGOSTO!E36+SEPTIEMBRE!Q36</f>
        <v>0</v>
      </c>
      <c r="F36" s="373">
        <f>SUM(C36:E36)</f>
        <v>0</v>
      </c>
      <c r="G36" s="373">
        <f>AGOSTO!I36</f>
        <v>0</v>
      </c>
      <c r="H36" s="374">
        <v>0</v>
      </c>
      <c r="I36" s="373">
        <f>SUM(G36:H36)</f>
        <v>0</v>
      </c>
      <c r="J36" s="373">
        <f>AGOSTO!L36</f>
        <v>0</v>
      </c>
      <c r="K36" s="374">
        <v>0</v>
      </c>
      <c r="L36" s="373">
        <f>SUM(J36:K36)</f>
        <v>0</v>
      </c>
      <c r="M36" s="373">
        <f>F36-I36</f>
        <v>0</v>
      </c>
      <c r="N36" s="143">
        <f>F36-L36</f>
        <v>0</v>
      </c>
      <c r="O36" s="9"/>
      <c r="P36" s="372">
        <v>0</v>
      </c>
      <c r="Q36" s="375">
        <v>0</v>
      </c>
      <c r="R36" s="9"/>
      <c r="S36" s="706" t="str">
        <f>+IF(AGOSTO!S36=0,"",AGOSTO!S36)</f>
        <v>1010200-1</v>
      </c>
      <c r="T36" s="682" t="str">
        <f>+IF(AGOSTO!T36=0,"",AGOSTO!T36)</f>
        <v>Remuneración y Honorarios por Servicios Técnicos y Profesionales</v>
      </c>
      <c r="U36" s="27">
        <f>+ENERO!U36</f>
        <v>66358680</v>
      </c>
      <c r="V36" s="15">
        <f>AGOSTO!V36+SEPTIEMBRE!AL36</f>
        <v>11029750</v>
      </c>
      <c r="W36" s="15">
        <f>AGOSTO!W36+SEPTIEMBRE!AM36</f>
        <v>0</v>
      </c>
      <c r="X36" s="18">
        <f t="shared" ref="X36:X41" si="39">SUM(U36:W36)</f>
        <v>77388430</v>
      </c>
      <c r="Y36" s="19">
        <f>AGOSTO!AA36</f>
        <v>77210267</v>
      </c>
      <c r="Z36" s="374">
        <v>0</v>
      </c>
      <c r="AA36" s="18">
        <f t="shared" ref="AA36:AA41" si="40">SUM(Y36:Z36)</f>
        <v>77210267</v>
      </c>
      <c r="AB36" s="19">
        <f>AGOSTO!AD36</f>
        <v>46145988</v>
      </c>
      <c r="AC36" s="374">
        <v>5022367</v>
      </c>
      <c r="AD36" s="18">
        <f t="shared" ref="AD36:AD41" si="41">SUM(AB36:AC36)</f>
        <v>51168355</v>
      </c>
      <c r="AE36" s="19">
        <f>AGOSTO!AG36</f>
        <v>43390357</v>
      </c>
      <c r="AF36" s="374">
        <v>2755631</v>
      </c>
      <c r="AG36" s="18">
        <f t="shared" ref="AG36:AG41" si="42">SUM(AE36:AF36)</f>
        <v>46145988</v>
      </c>
      <c r="AH36" s="19">
        <f t="shared" ref="AH36:AH41" si="43">X36-AA36</f>
        <v>178163</v>
      </c>
      <c r="AI36" s="15">
        <f t="shared" ref="AI36:AI41" si="44">X36-AD36</f>
        <v>26220075</v>
      </c>
      <c r="AJ36" s="16">
        <f t="shared" ref="AJ36:AJ41" si="45">X36-AG36</f>
        <v>31242442</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+IF(AGOSTO!A37=0,"",AGOSTO!A37)</f>
        <v>1130103-3-2</v>
      </c>
      <c r="B37" s="646" t="str">
        <f>+IF(AGOSTO!B37=0,"",AGOSTO!B37)</f>
        <v>Vigencia Anterior</v>
      </c>
      <c r="C37" s="673">
        <f>+ENERO!C37</f>
        <v>0</v>
      </c>
      <c r="D37" s="373">
        <f>AGOSTO!D37+SEPTIEMBRE!P37</f>
        <v>0</v>
      </c>
      <c r="E37" s="373">
        <f>AGOSTO!E37+SEPTIEMBRE!Q37</f>
        <v>0</v>
      </c>
      <c r="F37" s="373">
        <f>SUM(C37:E37)</f>
        <v>0</v>
      </c>
      <c r="G37" s="373">
        <f>AGOSTO!I37</f>
        <v>0</v>
      </c>
      <c r="H37" s="374">
        <v>0</v>
      </c>
      <c r="I37" s="373">
        <f>SUM(G37:H37)</f>
        <v>0</v>
      </c>
      <c r="J37" s="373">
        <f>AGOSTO!L37</f>
        <v>0</v>
      </c>
      <c r="K37" s="374">
        <v>0</v>
      </c>
      <c r="L37" s="373">
        <f>SUM(J37:K37)</f>
        <v>0</v>
      </c>
      <c r="M37" s="373">
        <f>F37-I37</f>
        <v>0</v>
      </c>
      <c r="N37" s="143">
        <f>F37-L37</f>
        <v>0</v>
      </c>
      <c r="P37" s="372">
        <v>0</v>
      </c>
      <c r="Q37" s="375">
        <v>0</v>
      </c>
      <c r="R37" s="9"/>
      <c r="S37" s="706" t="str">
        <f>+IF(AGOSTO!S37=0,"",AGOSTO!S37)</f>
        <v>1010200-2</v>
      </c>
      <c r="T37" s="682" t="str">
        <f>+IF(AGOSTO!T37=0,"",AGOSTO!T37)</f>
        <v>Personal Supernumerario</v>
      </c>
      <c r="U37" s="27">
        <f>+ENERO!U37</f>
        <v>0</v>
      </c>
      <c r="V37" s="15">
        <f>AGOSTO!V37+SEPTIEMBRE!AL37</f>
        <v>0</v>
      </c>
      <c r="W37" s="15">
        <f>AGOSTO!W37+SEPTIEMBRE!AM37</f>
        <v>0</v>
      </c>
      <c r="X37" s="18">
        <f t="shared" si="39"/>
        <v>0</v>
      </c>
      <c r="Y37" s="19">
        <f>AGOSTO!AA37</f>
        <v>0</v>
      </c>
      <c r="Z37" s="374">
        <v>0</v>
      </c>
      <c r="AA37" s="18">
        <f t="shared" si="40"/>
        <v>0</v>
      </c>
      <c r="AB37" s="19">
        <f>AGOSTO!AD37</f>
        <v>0</v>
      </c>
      <c r="AC37" s="374">
        <v>0</v>
      </c>
      <c r="AD37" s="18">
        <f t="shared" si="41"/>
        <v>0</v>
      </c>
      <c r="AE37" s="19">
        <f>AGOSTO!AG37</f>
        <v>0</v>
      </c>
      <c r="AF37" s="374">
        <v>0</v>
      </c>
      <c r="AG37" s="18">
        <f t="shared" si="42"/>
        <v>0</v>
      </c>
      <c r="AH37" s="19">
        <f t="shared" si="43"/>
        <v>0</v>
      </c>
      <c r="AI37" s="15">
        <f t="shared" si="44"/>
        <v>0</v>
      </c>
      <c r="AJ37" s="16">
        <f t="shared" si="45"/>
        <v>0</v>
      </c>
      <c r="AK37" s="9"/>
      <c r="AL37" s="372">
        <v>0</v>
      </c>
      <c r="AM37" s="375">
        <v>0</v>
      </c>
      <c r="AN37" s="9"/>
      <c r="AO37" s="24" t="s">
        <v>155</v>
      </c>
    </row>
    <row r="38" spans="1:70" s="382" customFormat="1" ht="24.95" customHeight="1">
      <c r="A38" s="736" t="str">
        <f>+IF(AGOSTO!A38=0,"",AGOSTO!A38)</f>
        <v>1130103-4</v>
      </c>
      <c r="B38" s="648" t="str">
        <f>+IF(AGOSTO!B38=0,"",AGOSTO!B38)</f>
        <v xml:space="preserve"> Aportes Patronales  1o. Nivel</v>
      </c>
      <c r="C38" s="673">
        <f>+ENERO!C38</f>
        <v>247152498</v>
      </c>
      <c r="D38" s="373">
        <f>AGOSTO!D38+SEPTIEMBRE!P38</f>
        <v>0</v>
      </c>
      <c r="E38" s="373">
        <f>AGOSTO!E38+SEPTIEMBRE!Q38</f>
        <v>0</v>
      </c>
      <c r="F38" s="373">
        <f t="shared" ref="F38:F41" si="46">SUM(C38:E38)</f>
        <v>247152498</v>
      </c>
      <c r="G38" s="373">
        <f>AGOSTO!I38</f>
        <v>164768336</v>
      </c>
      <c r="H38" s="374">
        <v>20596042</v>
      </c>
      <c r="I38" s="373">
        <f t="shared" ref="I38:I41" si="47">SUM(G38:H38)</f>
        <v>185364378</v>
      </c>
      <c r="J38" s="373">
        <f>AGOSTO!L38</f>
        <v>144172294</v>
      </c>
      <c r="K38" s="374">
        <v>20596042</v>
      </c>
      <c r="L38" s="373">
        <f t="shared" ref="L38:L41" si="48">SUM(J38:K38)</f>
        <v>164768336</v>
      </c>
      <c r="M38" s="373">
        <f t="shared" ref="M38:M41" si="49">F38-I38</f>
        <v>61788120</v>
      </c>
      <c r="N38" s="143">
        <f t="shared" ref="N38:N41" si="50">F38-L38</f>
        <v>82384162</v>
      </c>
      <c r="O38" s="525"/>
      <c r="P38" s="372">
        <v>0</v>
      </c>
      <c r="Q38" s="375">
        <v>0</v>
      </c>
      <c r="R38" s="9"/>
      <c r="S38" s="706" t="str">
        <f>+IF(AGOSTO!S38=0,"",AGOSTO!S38)</f>
        <v>1010200-3</v>
      </c>
      <c r="T38" s="682" t="str">
        <f>+IF(AGOSTO!T38=0,"",AGOSTO!T38)</f>
        <v>Honorarios de la Junta Directiva</v>
      </c>
      <c r="U38" s="27">
        <f>+ENERO!U38</f>
        <v>1768800</v>
      </c>
      <c r="V38" s="15">
        <f>AGOSTO!V38+SEPTIEMBRE!AL38</f>
        <v>0</v>
      </c>
      <c r="W38" s="15">
        <f>AGOSTO!W38+SEPTIEMBRE!AM38</f>
        <v>0</v>
      </c>
      <c r="X38" s="18">
        <f t="shared" si="39"/>
        <v>1768800</v>
      </c>
      <c r="Y38" s="19">
        <f>AGOSTO!AA38</f>
        <v>703116</v>
      </c>
      <c r="Z38" s="374">
        <v>234372</v>
      </c>
      <c r="AA38" s="18">
        <f t="shared" si="40"/>
        <v>937488</v>
      </c>
      <c r="AB38" s="19">
        <f>AGOSTO!AD38</f>
        <v>703116</v>
      </c>
      <c r="AC38" s="374">
        <v>234372</v>
      </c>
      <c r="AD38" s="18">
        <f t="shared" si="41"/>
        <v>937488</v>
      </c>
      <c r="AE38" s="19">
        <f>AGOSTO!AG38</f>
        <v>0</v>
      </c>
      <c r="AF38" s="374">
        <v>468744</v>
      </c>
      <c r="AG38" s="18">
        <f t="shared" si="42"/>
        <v>468744</v>
      </c>
      <c r="AH38" s="19">
        <f t="shared" si="43"/>
        <v>831312</v>
      </c>
      <c r="AI38" s="15">
        <f t="shared" si="44"/>
        <v>831312</v>
      </c>
      <c r="AJ38" s="16">
        <f t="shared" si="45"/>
        <v>1300056</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6" t="str">
        <f>+IF(AGOSTO!A39=0,"",AGOSTO!A39)</f>
        <v>1130103-5</v>
      </c>
      <c r="B39" s="648" t="str">
        <f>+IF(AGOSTO!B39=0,"",AGOSTO!B39)</f>
        <v xml:space="preserve"> Aportes Patronales  2o. Nivel</v>
      </c>
      <c r="C39" s="673">
        <f>+ENERO!C39</f>
        <v>0</v>
      </c>
      <c r="D39" s="373">
        <f>AGOSTO!D39+SEPTIEMBRE!P39</f>
        <v>0</v>
      </c>
      <c r="E39" s="373">
        <f>AGOSTO!E39+SEPTIEMBRE!Q39</f>
        <v>0</v>
      </c>
      <c r="F39" s="373">
        <f t="shared" si="46"/>
        <v>0</v>
      </c>
      <c r="G39" s="373">
        <f>AGOSTO!I39</f>
        <v>0</v>
      </c>
      <c r="H39" s="374">
        <v>0</v>
      </c>
      <c r="I39" s="373">
        <f t="shared" si="47"/>
        <v>0</v>
      </c>
      <c r="J39" s="373">
        <f>AGOSTO!L39</f>
        <v>0</v>
      </c>
      <c r="K39" s="374">
        <v>0</v>
      </c>
      <c r="L39" s="373">
        <f t="shared" si="48"/>
        <v>0</v>
      </c>
      <c r="M39" s="373">
        <f t="shared" si="49"/>
        <v>0</v>
      </c>
      <c r="N39" s="143">
        <f t="shared" si="50"/>
        <v>0</v>
      </c>
      <c r="O39" s="525"/>
      <c r="P39" s="372">
        <v>0</v>
      </c>
      <c r="Q39" s="375">
        <v>0</v>
      </c>
      <c r="R39" s="9"/>
      <c r="S39" s="706" t="str">
        <f>+IF(AGOSTO!S39=0,"",AGOSTO!S39)</f>
        <v>1010200-4</v>
      </c>
      <c r="T39" s="682" t="str">
        <f>+IF(AGOSTO!T39=0,"",AGOSTO!T39)</f>
        <v>Otros Honorarios</v>
      </c>
      <c r="U39" s="27">
        <f>+ENERO!U39</f>
        <v>120990192</v>
      </c>
      <c r="V39" s="15">
        <f>AGOSTO!V39+SEPTIEMBRE!AL39</f>
        <v>-9487426</v>
      </c>
      <c r="W39" s="15">
        <f>AGOSTO!W39+SEPTIEMBRE!AM39</f>
        <v>0</v>
      </c>
      <c r="X39" s="18">
        <f t="shared" si="39"/>
        <v>111502766</v>
      </c>
      <c r="Y39" s="19">
        <f>AGOSTO!AA39</f>
        <v>111502766</v>
      </c>
      <c r="Z39" s="374">
        <v>0</v>
      </c>
      <c r="AA39" s="18">
        <f t="shared" si="40"/>
        <v>111502766</v>
      </c>
      <c r="AB39" s="19">
        <f>AGOSTO!AD39</f>
        <v>69583538</v>
      </c>
      <c r="AC39" s="374">
        <v>5429602</v>
      </c>
      <c r="AD39" s="18">
        <f t="shared" si="41"/>
        <v>75013140</v>
      </c>
      <c r="AE39" s="19">
        <f>AGOSTO!AG39</f>
        <v>53988239</v>
      </c>
      <c r="AF39" s="374">
        <v>7979807</v>
      </c>
      <c r="AG39" s="18">
        <f t="shared" si="42"/>
        <v>61968046</v>
      </c>
      <c r="AH39" s="19">
        <f t="shared" si="43"/>
        <v>0</v>
      </c>
      <c r="AI39" s="15">
        <f t="shared" si="44"/>
        <v>36489626</v>
      </c>
      <c r="AJ39" s="16">
        <f t="shared" si="45"/>
        <v>49534720</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6" t="str">
        <f>+IF(AGOSTO!A40=0,"",AGOSTO!A40)</f>
        <v>1130103-6</v>
      </c>
      <c r="B40" s="648" t="str">
        <f>+IF(AGOSTO!B40=0,"",AGOSTO!B40)</f>
        <v xml:space="preserve"> Aportes Patronales  3er. Nivel</v>
      </c>
      <c r="C40" s="673">
        <f>+ENERO!C40</f>
        <v>0</v>
      </c>
      <c r="D40" s="373">
        <f>AGOSTO!D40+SEPTIEMBRE!P40</f>
        <v>0</v>
      </c>
      <c r="E40" s="373">
        <f>AGOSTO!E40+SEPTIEMBRE!Q40</f>
        <v>0</v>
      </c>
      <c r="F40" s="373">
        <f t="shared" si="46"/>
        <v>0</v>
      </c>
      <c r="G40" s="373">
        <f>AGOSTO!I40</f>
        <v>0</v>
      </c>
      <c r="H40" s="374">
        <v>0</v>
      </c>
      <c r="I40" s="373">
        <f t="shared" si="47"/>
        <v>0</v>
      </c>
      <c r="J40" s="373">
        <f>AGOSTO!L40</f>
        <v>0</v>
      </c>
      <c r="K40" s="374">
        <v>0</v>
      </c>
      <c r="L40" s="373">
        <f t="shared" si="48"/>
        <v>0</v>
      </c>
      <c r="M40" s="373">
        <f t="shared" si="49"/>
        <v>0</v>
      </c>
      <c r="N40" s="143">
        <f t="shared" si="50"/>
        <v>0</v>
      </c>
      <c r="O40" s="525"/>
      <c r="P40" s="372">
        <v>0</v>
      </c>
      <c r="Q40" s="375">
        <v>0</v>
      </c>
      <c r="R40" s="9"/>
      <c r="S40" s="706" t="str">
        <f>+IF(AGOSTO!S40=0,"",AGOSTO!S40)</f>
        <v>1010200-6</v>
      </c>
      <c r="T40" s="682" t="str">
        <f>+IF(AGOSTO!T40=0,"",AGOSTO!T40)</f>
        <v>Certificación, Habilitación y Acreditación</v>
      </c>
      <c r="U40" s="27">
        <f>+ENERO!U40</f>
        <v>0</v>
      </c>
      <c r="V40" s="15">
        <f>AGOSTO!V40+SEPTIEMBRE!AL40</f>
        <v>0</v>
      </c>
      <c r="W40" s="15">
        <f>AGOSTO!W40+SEPTIEMBRE!AM40</f>
        <v>0</v>
      </c>
      <c r="X40" s="18">
        <f t="shared" si="39"/>
        <v>0</v>
      </c>
      <c r="Y40" s="19">
        <f>AGOSTO!AA40</f>
        <v>0</v>
      </c>
      <c r="Z40" s="374">
        <v>0</v>
      </c>
      <c r="AA40" s="18">
        <f t="shared" si="40"/>
        <v>0</v>
      </c>
      <c r="AB40" s="19">
        <f>AGOSTO!AD40</f>
        <v>0</v>
      </c>
      <c r="AC40" s="374">
        <v>0</v>
      </c>
      <c r="AD40" s="18">
        <f t="shared" si="41"/>
        <v>0</v>
      </c>
      <c r="AE40" s="19">
        <f>AGOSTO!AG40</f>
        <v>0</v>
      </c>
      <c r="AF40" s="374">
        <v>0</v>
      </c>
      <c r="AG40" s="18">
        <f t="shared" si="42"/>
        <v>0</v>
      </c>
      <c r="AH40" s="19">
        <f t="shared" si="43"/>
        <v>0</v>
      </c>
      <c r="AI40" s="15">
        <f t="shared" si="44"/>
        <v>0</v>
      </c>
      <c r="AJ40" s="16">
        <f t="shared" si="45"/>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4">
        <f>+IF(AGOSTO!A41=0,"",AGOSTO!A41)</f>
        <v>1130104</v>
      </c>
      <c r="B41" s="645" t="str">
        <f>+IF(AGOSTO!B41=0,"",AGOSTO!B41)</f>
        <v>SUBSIDIO A LA OFERTA- ACTIVIDADES NO POS-S</v>
      </c>
      <c r="C41" s="673">
        <f>+ENERO!C41</f>
        <v>0</v>
      </c>
      <c r="D41" s="122">
        <f>AGOSTO!D41+SEPTIEMBRE!P41</f>
        <v>0</v>
      </c>
      <c r="E41" s="122">
        <f>AGOSTO!E41+SEPTIEMBRE!Q41</f>
        <v>0</v>
      </c>
      <c r="F41" s="855">
        <f t="shared" si="46"/>
        <v>0</v>
      </c>
      <c r="G41" s="122">
        <f>AGOSTO!I41</f>
        <v>0</v>
      </c>
      <c r="H41" s="374">
        <v>0</v>
      </c>
      <c r="I41" s="855">
        <f t="shared" si="47"/>
        <v>0</v>
      </c>
      <c r="J41" s="122">
        <f>AGOSTO!L41</f>
        <v>0</v>
      </c>
      <c r="K41" s="374">
        <v>0</v>
      </c>
      <c r="L41" s="855">
        <f t="shared" si="48"/>
        <v>0</v>
      </c>
      <c r="M41" s="122">
        <f t="shared" si="49"/>
        <v>0</v>
      </c>
      <c r="N41" s="130">
        <f t="shared" si="50"/>
        <v>0</v>
      </c>
      <c r="O41" s="382"/>
      <c r="P41" s="374">
        <v>0</v>
      </c>
      <c r="Q41" s="375">
        <v>0</v>
      </c>
      <c r="R41" s="9"/>
      <c r="S41" s="706">
        <f>+IF(AGOSTO!S41=0,"",AGOSTO!S41)</f>
        <v>1010299</v>
      </c>
      <c r="T41" s="682" t="str">
        <f>+IF(AGOSTO!T41=0,"",AGOSTO!T41)</f>
        <v>Vigencias Anteriores Servicios Asociados a nomina Operativo</v>
      </c>
      <c r="U41" s="27">
        <f>+ENERO!U41</f>
        <v>0</v>
      </c>
      <c r="V41" s="15">
        <f>AGOSTO!V41+SEPTIEMBRE!AL41</f>
        <v>26266550</v>
      </c>
      <c r="W41" s="15">
        <f>AGOSTO!W41+SEPTIEMBRE!AM41</f>
        <v>0</v>
      </c>
      <c r="X41" s="18">
        <f t="shared" si="39"/>
        <v>26266550</v>
      </c>
      <c r="Y41" s="19">
        <f>AGOSTO!AA41</f>
        <v>26266550</v>
      </c>
      <c r="Z41" s="374">
        <v>0</v>
      </c>
      <c r="AA41" s="18">
        <f t="shared" si="40"/>
        <v>26266550</v>
      </c>
      <c r="AB41" s="19">
        <f>AGOSTO!AD41</f>
        <v>26266550</v>
      </c>
      <c r="AC41" s="374">
        <v>0</v>
      </c>
      <c r="AD41" s="18">
        <f t="shared" si="41"/>
        <v>26266550</v>
      </c>
      <c r="AE41" s="19">
        <f>AGOSTO!AG41</f>
        <v>26266550</v>
      </c>
      <c r="AF41" s="374">
        <v>0</v>
      </c>
      <c r="AG41" s="18">
        <f t="shared" si="42"/>
        <v>26266550</v>
      </c>
      <c r="AH41" s="19">
        <f t="shared" si="43"/>
        <v>0</v>
      </c>
      <c r="AI41" s="15">
        <f t="shared" si="44"/>
        <v>0</v>
      </c>
      <c r="AJ41" s="16">
        <f t="shared" si="45"/>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4">
        <f>+IF(AGOSTO!A42=0,"",AGOSTO!A42)</f>
        <v>1130106</v>
      </c>
      <c r="B42" s="645" t="str">
        <f>+IF(AGOSTO!B42=0,"",AGOSTO!B42)</f>
        <v>SALUD PUBLICA - PLAN DE INTERVENCIONES COLECTIVAS</v>
      </c>
      <c r="C42" s="43">
        <f t="shared" ref="C42:N42" si="51">SUM(C43:C44)</f>
        <v>76000000</v>
      </c>
      <c r="D42" s="44">
        <f t="shared" si="51"/>
        <v>0</v>
      </c>
      <c r="E42" s="44">
        <f t="shared" si="51"/>
        <v>49000000</v>
      </c>
      <c r="F42" s="44">
        <f t="shared" si="51"/>
        <v>125000000</v>
      </c>
      <c r="G42" s="44">
        <f t="shared" si="51"/>
        <v>85175120</v>
      </c>
      <c r="H42" s="44">
        <f t="shared" si="51"/>
        <v>12167051</v>
      </c>
      <c r="I42" s="44">
        <f t="shared" si="51"/>
        <v>97342171</v>
      </c>
      <c r="J42" s="44">
        <f t="shared" si="51"/>
        <v>74167474</v>
      </c>
      <c r="K42" s="44">
        <f t="shared" si="51"/>
        <v>10039609</v>
      </c>
      <c r="L42" s="44">
        <f t="shared" si="51"/>
        <v>84207083</v>
      </c>
      <c r="M42" s="44">
        <f t="shared" si="51"/>
        <v>27657829</v>
      </c>
      <c r="N42" s="45">
        <f t="shared" si="51"/>
        <v>40792917</v>
      </c>
      <c r="P42" s="43">
        <f>SUM(P43:P44)</f>
        <v>0</v>
      </c>
      <c r="Q42" s="45">
        <f>SUM(Q43:Q44)</f>
        <v>0</v>
      </c>
      <c r="R42" s="9"/>
      <c r="S42" s="366" t="str">
        <f>+IF(AGOSTO!S42=0,"",AGOSTO!S42)</f>
        <v/>
      </c>
      <c r="T42" s="696" t="str">
        <f>+IF(AGOSTO!T42=0,"",AGOSTO!T42)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+IF(AGOSTO!A43=0,"",AGOSTO!A43)</f>
        <v>1130106-1</v>
      </c>
      <c r="B43" s="646" t="str">
        <f>+CONCATENATE("Vigencia ",INSTRUCCIONES!$F$3)</f>
        <v>Vigencia 2018</v>
      </c>
      <c r="C43" s="673">
        <f>+ENERO!C43</f>
        <v>76000000</v>
      </c>
      <c r="D43" s="373">
        <f>AGOSTO!D43+SEPTIEMBRE!P43</f>
        <v>0</v>
      </c>
      <c r="E43" s="373">
        <f>AGOSTO!E43+SEPTIEMBRE!Q43</f>
        <v>39000000</v>
      </c>
      <c r="F43" s="373">
        <f>SUM(C43:E43)</f>
        <v>115000000</v>
      </c>
      <c r="G43" s="373">
        <f>AGOSTO!I43</f>
        <v>75175120</v>
      </c>
      <c r="H43" s="374">
        <v>12167051</v>
      </c>
      <c r="I43" s="373">
        <f>SUM(G43:H43)</f>
        <v>87342171</v>
      </c>
      <c r="J43" s="373">
        <f>AGOSTO!L43</f>
        <v>64167474</v>
      </c>
      <c r="K43" s="374">
        <v>10039609</v>
      </c>
      <c r="L43" s="373">
        <f>SUM(J43:K43)</f>
        <v>74207083</v>
      </c>
      <c r="M43" s="373">
        <f>F43-I43</f>
        <v>27657829</v>
      </c>
      <c r="N43" s="143">
        <f>F43-L43</f>
        <v>40792917</v>
      </c>
      <c r="O43" s="382"/>
      <c r="P43" s="372">
        <v>0</v>
      </c>
      <c r="Q43" s="375">
        <v>0</v>
      </c>
      <c r="R43" s="9"/>
      <c r="S43" s="705">
        <f>+IF(AGOSTO!S43=0,"",AGOSTO!S43)</f>
        <v>1010300</v>
      </c>
      <c r="T43" s="681" t="str">
        <f>+IF(AGOSTO!T43=0,"",AGOSTO!T43)</f>
        <v>Contribuciones Inherentes nómina al Sector Privado</v>
      </c>
      <c r="U43" s="132">
        <f t="shared" ref="U43:AJ43" si="52">U44+U49+U55</f>
        <v>193912600</v>
      </c>
      <c r="V43" s="122">
        <f t="shared" si="52"/>
        <v>-10756447</v>
      </c>
      <c r="W43" s="122">
        <f t="shared" si="52"/>
        <v>0</v>
      </c>
      <c r="X43" s="129">
        <f t="shared" si="52"/>
        <v>183156153</v>
      </c>
      <c r="Y43" s="128">
        <f t="shared" si="52"/>
        <v>130715982</v>
      </c>
      <c r="Z43" s="122">
        <f t="shared" si="52"/>
        <v>10484240</v>
      </c>
      <c r="AA43" s="129">
        <f t="shared" si="52"/>
        <v>141200222</v>
      </c>
      <c r="AB43" s="128">
        <f t="shared" si="52"/>
        <v>130715982</v>
      </c>
      <c r="AC43" s="122">
        <f t="shared" si="52"/>
        <v>10484240</v>
      </c>
      <c r="AD43" s="129">
        <f t="shared" si="52"/>
        <v>141200222</v>
      </c>
      <c r="AE43" s="128">
        <f t="shared" si="52"/>
        <v>117902389</v>
      </c>
      <c r="AF43" s="122">
        <f t="shared" si="52"/>
        <v>12813593</v>
      </c>
      <c r="AG43" s="129">
        <f t="shared" si="52"/>
        <v>130715982</v>
      </c>
      <c r="AH43" s="128">
        <f t="shared" si="52"/>
        <v>41955931</v>
      </c>
      <c r="AI43" s="122">
        <f t="shared" si="52"/>
        <v>41955931</v>
      </c>
      <c r="AJ43" s="130">
        <f t="shared" si="52"/>
        <v>52440171</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+IF(AGOSTO!A44=0,"",AGOSTO!A44)</f>
        <v>1130106-2</v>
      </c>
      <c r="B44" s="646" t="str">
        <f>+IF(AGOSTO!B44=0,"",AGOSTO!B44)</f>
        <v>Vigencia Anterior Salud Publica</v>
      </c>
      <c r="C44" s="673">
        <f>+ENERO!C44</f>
        <v>0</v>
      </c>
      <c r="D44" s="373">
        <f>AGOSTO!D44+SEPTIEMBRE!P44</f>
        <v>0</v>
      </c>
      <c r="E44" s="373">
        <f>AGOSTO!E44+SEPTIEMBRE!Q44</f>
        <v>10000000</v>
      </c>
      <c r="F44" s="373">
        <f>SUM(C44:E44)</f>
        <v>10000000</v>
      </c>
      <c r="G44" s="373">
        <f>AGOSTO!I44</f>
        <v>10000000</v>
      </c>
      <c r="H44" s="374">
        <v>0</v>
      </c>
      <c r="I44" s="373">
        <f>SUM(G44:H44)</f>
        <v>10000000</v>
      </c>
      <c r="J44" s="373">
        <f>AGOSTO!L44</f>
        <v>10000000</v>
      </c>
      <c r="K44" s="374">
        <v>0</v>
      </c>
      <c r="L44" s="373">
        <f>SUM(J44:K44)</f>
        <v>10000000</v>
      </c>
      <c r="M44" s="373">
        <f>F44-I44</f>
        <v>0</v>
      </c>
      <c r="N44" s="143">
        <f>F44-L44</f>
        <v>0</v>
      </c>
      <c r="O44" s="382"/>
      <c r="P44" s="372">
        <v>0</v>
      </c>
      <c r="Q44" s="375">
        <v>0</v>
      </c>
      <c r="R44" s="9"/>
      <c r="S44" s="706">
        <f>+IF(AGOSTO!S44=0,"",AGOSTO!S44)</f>
        <v>1010301</v>
      </c>
      <c r="T44" s="682" t="str">
        <f>+IF(AGOSTO!T44=0,"",AGOSTO!T44)</f>
        <v>Contribuciones - SGP - Aportes Patronales - Cuenta Maestra</v>
      </c>
      <c r="U44" s="27">
        <f t="shared" ref="U44:AJ44" si="53">SUM(U45:U48)</f>
        <v>54094142</v>
      </c>
      <c r="V44" s="15">
        <f t="shared" si="53"/>
        <v>36297561</v>
      </c>
      <c r="W44" s="15">
        <f t="shared" si="53"/>
        <v>0</v>
      </c>
      <c r="X44" s="18">
        <f t="shared" si="53"/>
        <v>90391703</v>
      </c>
      <c r="Y44" s="19">
        <f t="shared" si="53"/>
        <v>69422357</v>
      </c>
      <c r="Z44" s="142">
        <f t="shared" si="53"/>
        <v>8588493</v>
      </c>
      <c r="AA44" s="18">
        <f t="shared" si="53"/>
        <v>78010850</v>
      </c>
      <c r="AB44" s="19">
        <f t="shared" si="53"/>
        <v>69422357</v>
      </c>
      <c r="AC44" s="142">
        <f t="shared" si="53"/>
        <v>8588493</v>
      </c>
      <c r="AD44" s="18">
        <f t="shared" si="53"/>
        <v>78010850</v>
      </c>
      <c r="AE44" s="19">
        <f t="shared" si="53"/>
        <v>60449257</v>
      </c>
      <c r="AF44" s="142">
        <f t="shared" si="53"/>
        <v>8973100</v>
      </c>
      <c r="AG44" s="18">
        <f t="shared" si="53"/>
        <v>69422357</v>
      </c>
      <c r="AH44" s="19">
        <f t="shared" si="53"/>
        <v>12380853</v>
      </c>
      <c r="AI44" s="15">
        <f t="shared" si="53"/>
        <v>12380853</v>
      </c>
      <c r="AJ44" s="16">
        <f t="shared" si="53"/>
        <v>20969346</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4">
        <f>+IF(AGOSTO!A45=0,"",AGOSTO!A45)</f>
        <v>1130107</v>
      </c>
      <c r="B45" s="645" t="str">
        <f>+IF(AGOSTO!B45=0,"",AGOSTO!B45)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07" t="str">
        <f>+IF(AGOSTO!S45=0,"",AGOSTO!S45)</f>
        <v>1010301-1</v>
      </c>
      <c r="T45" s="683" t="str">
        <f>+IF(AGOSTO!T45=0,"",AGOSTO!T45)</f>
        <v>E.P.S. - Aportes cuenta maestra</v>
      </c>
      <c r="U45" s="27">
        <f>+ENERO!U45</f>
        <v>20661530</v>
      </c>
      <c r="V45" s="15">
        <f>AGOSTO!V45+SEPTIEMBRE!AL45</f>
        <v>16669381</v>
      </c>
      <c r="W45" s="15">
        <f>AGOSTO!W45+SEPTIEMBRE!AM45</f>
        <v>0</v>
      </c>
      <c r="X45" s="18">
        <f>SUM(U45:W45)</f>
        <v>37330911</v>
      </c>
      <c r="Y45" s="19">
        <f>AGOSTO!AA45</f>
        <v>28465819</v>
      </c>
      <c r="Z45" s="374">
        <v>3441581</v>
      </c>
      <c r="AA45" s="18">
        <f>SUM(Y45:Z45)</f>
        <v>31907400</v>
      </c>
      <c r="AB45" s="19">
        <f>AGOSTO!AD45</f>
        <v>28465819</v>
      </c>
      <c r="AC45" s="374">
        <v>3441581</v>
      </c>
      <c r="AD45" s="18">
        <f>SUM(AB45:AC45)</f>
        <v>31907400</v>
      </c>
      <c r="AE45" s="19">
        <f>AGOSTO!AG45</f>
        <v>24864766</v>
      </c>
      <c r="AF45" s="374">
        <v>3601053</v>
      </c>
      <c r="AG45" s="18">
        <f>SUM(AE45:AF45)</f>
        <v>28465819</v>
      </c>
      <c r="AH45" s="19">
        <f>X45-AA45</f>
        <v>5423511</v>
      </c>
      <c r="AI45" s="15">
        <f>X45-AD45</f>
        <v>5423511</v>
      </c>
      <c r="AJ45" s="16">
        <f>X45-AG45</f>
        <v>8865092</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c r="A46" s="611" t="str">
        <f>+IF(AGOSTO!A46=0,"",AGOSTO!A46)</f>
        <v>1130107-1</v>
      </c>
      <c r="B46" s="646" t="str">
        <f>+CONCATENATE("Vigencia ",INSTRUCCIONES!$F$3)</f>
        <v>Vigencia 2018</v>
      </c>
      <c r="C46" s="673">
        <f>+ENERO!C46</f>
        <v>0</v>
      </c>
      <c r="D46" s="373">
        <f>AGOSTO!D46+SEPTIEMBRE!P46</f>
        <v>0</v>
      </c>
      <c r="E46" s="373">
        <f>AGOSTO!E46+SEPTIEMBRE!Q46</f>
        <v>0</v>
      </c>
      <c r="F46" s="373">
        <f>SUM(C46:E46)</f>
        <v>0</v>
      </c>
      <c r="G46" s="373">
        <f>AGOSTO!I46</f>
        <v>0</v>
      </c>
      <c r="H46" s="374">
        <v>0</v>
      </c>
      <c r="I46" s="373">
        <f>SUM(G46:H46)</f>
        <v>0</v>
      </c>
      <c r="J46" s="373">
        <f>AGOSTO!L46</f>
        <v>0</v>
      </c>
      <c r="K46" s="374">
        <v>0</v>
      </c>
      <c r="L46" s="373">
        <f>SUM(J46:K46)</f>
        <v>0</v>
      </c>
      <c r="M46" s="373">
        <f>F46-I46</f>
        <v>0</v>
      </c>
      <c r="N46" s="143">
        <f>F46-L46</f>
        <v>0</v>
      </c>
      <c r="O46" s="382"/>
      <c r="P46" s="372">
        <v>0</v>
      </c>
      <c r="Q46" s="375">
        <v>0</v>
      </c>
      <c r="R46" s="9"/>
      <c r="S46" s="707" t="str">
        <f>+IF(AGOSTO!S46=0,"",AGOSTO!S46)</f>
        <v>1010301-2</v>
      </c>
      <c r="T46" s="683" t="str">
        <f>+IF(AGOSTO!T46=0,"",AGOSTO!T46)</f>
        <v>Fondos pensionales - Aportes cuenta maestra</v>
      </c>
      <c r="U46" s="27">
        <f>+ENERO!U46</f>
        <v>26366539</v>
      </c>
      <c r="V46" s="15">
        <f>AGOSTO!V46+SEPTIEMBRE!AL46</f>
        <v>26694253</v>
      </c>
      <c r="W46" s="15">
        <f>AGOSTO!W46+SEPTIEMBRE!AM46</f>
        <v>0</v>
      </c>
      <c r="X46" s="18">
        <f>SUM(U46:W46)</f>
        <v>53060792</v>
      </c>
      <c r="Y46" s="19">
        <f>AGOSTO!AA46</f>
        <v>40956538</v>
      </c>
      <c r="Z46" s="374">
        <v>5146912</v>
      </c>
      <c r="AA46" s="18">
        <f>SUM(Y46:Z46)</f>
        <v>46103450</v>
      </c>
      <c r="AB46" s="19">
        <f>AGOSTO!AD46</f>
        <v>40956538</v>
      </c>
      <c r="AC46" s="374">
        <v>5146912</v>
      </c>
      <c r="AD46" s="18">
        <f>SUM(AB46:AC46)</f>
        <v>46103450</v>
      </c>
      <c r="AE46" s="19">
        <f>AGOSTO!AG46</f>
        <v>35584491</v>
      </c>
      <c r="AF46" s="374">
        <v>5372047</v>
      </c>
      <c r="AG46" s="18">
        <f>SUM(AE46:AF46)</f>
        <v>40956538</v>
      </c>
      <c r="AH46" s="19">
        <f>X46-AA46</f>
        <v>6957342</v>
      </c>
      <c r="AI46" s="15">
        <f>X46-AD46</f>
        <v>6957342</v>
      </c>
      <c r="AJ46" s="16">
        <f>X46-AG46</f>
        <v>12104254</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+IF(AGOSTO!A47=0,"",AGOSTO!A47)</f>
        <v>1130107-2</v>
      </c>
      <c r="B47" s="646" t="str">
        <f>+IF(AGOSTO!B47=0,"",AGOSTO!B47)</f>
        <v>Vigencia Anterior</v>
      </c>
      <c r="C47" s="673">
        <f>+ENERO!C47</f>
        <v>0</v>
      </c>
      <c r="D47" s="373">
        <f>AGOSTO!D47+SEPTIEMBRE!P47</f>
        <v>0</v>
      </c>
      <c r="E47" s="373">
        <f>AGOSTO!E47+SEPTIEMBRE!Q47</f>
        <v>0</v>
      </c>
      <c r="F47" s="373">
        <f>SUM(C47:E47)</f>
        <v>0</v>
      </c>
      <c r="G47" s="373">
        <f>AGOSTO!I47</f>
        <v>0</v>
      </c>
      <c r="H47" s="374">
        <v>0</v>
      </c>
      <c r="I47" s="373">
        <f>SUM(G47:H47)</f>
        <v>0</v>
      </c>
      <c r="J47" s="373">
        <f>AGOSTO!L47</f>
        <v>0</v>
      </c>
      <c r="K47" s="374">
        <v>0</v>
      </c>
      <c r="L47" s="373">
        <f>SUM(J47:K47)</f>
        <v>0</v>
      </c>
      <c r="M47" s="373">
        <f>F47-I47</f>
        <v>0</v>
      </c>
      <c r="N47" s="143">
        <f>F47-L47</f>
        <v>0</v>
      </c>
      <c r="O47" s="382"/>
      <c r="P47" s="372">
        <v>0</v>
      </c>
      <c r="Q47" s="375">
        <v>0</v>
      </c>
      <c r="R47" s="9"/>
      <c r="S47" s="707" t="str">
        <f>+IF(AGOSTO!S47=0,"",AGOSTO!S47)</f>
        <v>1010301-3</v>
      </c>
      <c r="T47" s="683" t="str">
        <f>+IF(AGOSTO!T47=0,"",AGOSTO!T47)</f>
        <v>Fondos de cesantías - Aportes cuenta maestra</v>
      </c>
      <c r="U47" s="27">
        <f>+ENERO!U47</f>
        <v>7066073</v>
      </c>
      <c r="V47" s="15">
        <f>AGOSTO!V47+SEPTIEMBRE!AL47</f>
        <v>-7066073</v>
      </c>
      <c r="W47" s="15">
        <f>AGOSTO!W47+SEPTIEMBRE!AM47</f>
        <v>0</v>
      </c>
      <c r="X47" s="18">
        <f>SUM(U47:W47)</f>
        <v>0</v>
      </c>
      <c r="Y47" s="19">
        <f>AGOSTO!AA47</f>
        <v>0</v>
      </c>
      <c r="Z47" s="374">
        <v>0</v>
      </c>
      <c r="AA47" s="18">
        <f>SUM(Y47:Z47)</f>
        <v>0</v>
      </c>
      <c r="AB47" s="19">
        <f>AGOSTO!AD47</f>
        <v>0</v>
      </c>
      <c r="AC47" s="374">
        <v>0</v>
      </c>
      <c r="AD47" s="18">
        <f>SUM(AB47:AC47)</f>
        <v>0</v>
      </c>
      <c r="AE47" s="19">
        <f>AGOSTO!AG47</f>
        <v>0</v>
      </c>
      <c r="AF47" s="374">
        <v>0</v>
      </c>
      <c r="AG47" s="18">
        <f>SUM(AE47:AF47)</f>
        <v>0</v>
      </c>
      <c r="AH47" s="19">
        <f>X47-AA47</f>
        <v>0</v>
      </c>
      <c r="AI47" s="15">
        <f>X47-AD47</f>
        <v>0</v>
      </c>
      <c r="AJ47" s="16">
        <f>X47-AG47</f>
        <v>0</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4">
        <f>+IF(AGOSTO!A48=0,"",AGOSTO!A48)</f>
        <v>1130108</v>
      </c>
      <c r="B48" s="645" t="str">
        <f>+IF(AGOSTO!B48=0,"",AGOSTO!B48)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07" t="str">
        <f>+IF(AGOSTO!S48=0,"",AGOSTO!S48)</f>
        <v>1010301-4</v>
      </c>
      <c r="T48" s="683" t="str">
        <f>+IF(AGOSTO!T48=0,"",AGOSTO!T48)</f>
        <v>Riesgos laborales - Aportes cuenta maestra</v>
      </c>
      <c r="U48" s="27">
        <f>+ENERO!U48</f>
        <v>0</v>
      </c>
      <c r="V48" s="15">
        <f>AGOSTO!V48+SEPTIEMBRE!AL48</f>
        <v>0</v>
      </c>
      <c r="W48" s="15">
        <f>AGOSTO!W48+SEPTIEMBRE!AM48</f>
        <v>0</v>
      </c>
      <c r="X48" s="18">
        <f>SUM(U48:W48)</f>
        <v>0</v>
      </c>
      <c r="Y48" s="19">
        <f>AGOSTO!AA48</f>
        <v>0</v>
      </c>
      <c r="Z48" s="374">
        <v>0</v>
      </c>
      <c r="AA48" s="18">
        <f>SUM(Y48:Z48)</f>
        <v>0</v>
      </c>
      <c r="AB48" s="19">
        <f>AGOSTO!AD48</f>
        <v>0</v>
      </c>
      <c r="AC48" s="374">
        <v>0</v>
      </c>
      <c r="AD48" s="18">
        <f>SUM(AB48:AC48)</f>
        <v>0</v>
      </c>
      <c r="AE48" s="19">
        <f>AGOSTO!AG48</f>
        <v>0</v>
      </c>
      <c r="AF48" s="374">
        <v>0</v>
      </c>
      <c r="AG48" s="18">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c r="A49" s="611" t="str">
        <f>+IF(AGOSTO!A49=0,"",AGOSTO!A49)</f>
        <v>1130108-1</v>
      </c>
      <c r="B49" s="646" t="str">
        <f>+CONCATENATE("Vigencia ",INSTRUCCIONES!$F$3)</f>
        <v>Vigencia 2018</v>
      </c>
      <c r="C49" s="673">
        <f>+ENERO!C49</f>
        <v>0</v>
      </c>
      <c r="D49" s="373">
        <f>AGOSTO!D49+SEPTIEMBRE!P49</f>
        <v>0</v>
      </c>
      <c r="E49" s="373">
        <f>AGOSTO!E49+SEPTIEMBRE!Q49</f>
        <v>0</v>
      </c>
      <c r="F49" s="373">
        <f>SUM(C49:E49)</f>
        <v>0</v>
      </c>
      <c r="G49" s="373">
        <f>AGOSTO!I49</f>
        <v>0</v>
      </c>
      <c r="H49" s="374">
        <v>0</v>
      </c>
      <c r="I49" s="373">
        <f>SUM(G49:H49)</f>
        <v>0</v>
      </c>
      <c r="J49" s="373">
        <f>AGOSTO!L49</f>
        <v>0</v>
      </c>
      <c r="K49" s="374">
        <v>0</v>
      </c>
      <c r="L49" s="373">
        <f>SUM(J49:K49)</f>
        <v>0</v>
      </c>
      <c r="M49" s="373">
        <f>F49-I49</f>
        <v>0</v>
      </c>
      <c r="N49" s="143">
        <f>F49-L49</f>
        <v>0</v>
      </c>
      <c r="O49" s="382"/>
      <c r="P49" s="372">
        <v>0</v>
      </c>
      <c r="Q49" s="375">
        <v>0</v>
      </c>
      <c r="R49" s="9"/>
      <c r="S49" s="706">
        <f>+IF(AGOSTO!S49=0,"",AGOSTO!S49)</f>
        <v>1010302</v>
      </c>
      <c r="T49" s="682" t="str">
        <f>+IF(AGOSTO!T49=0,"",AGOSTO!T49)</f>
        <v>Contribuciones - Otros</v>
      </c>
      <c r="U49" s="27">
        <f t="shared" ref="U49:AJ49" si="56">SUM(U50:U54)</f>
        <v>98818458</v>
      </c>
      <c r="V49" s="15">
        <f t="shared" si="56"/>
        <v>-51084391</v>
      </c>
      <c r="W49" s="15">
        <f t="shared" si="56"/>
        <v>0</v>
      </c>
      <c r="X49" s="18">
        <f t="shared" si="56"/>
        <v>47734067</v>
      </c>
      <c r="Y49" s="19">
        <f t="shared" si="56"/>
        <v>19096729</v>
      </c>
      <c r="Z49" s="142">
        <f t="shared" si="56"/>
        <v>1895747</v>
      </c>
      <c r="AA49" s="18">
        <f t="shared" si="56"/>
        <v>20992476</v>
      </c>
      <c r="AB49" s="19">
        <f t="shared" si="56"/>
        <v>19096729</v>
      </c>
      <c r="AC49" s="142">
        <f t="shared" si="56"/>
        <v>1895747</v>
      </c>
      <c r="AD49" s="18">
        <f t="shared" si="56"/>
        <v>20992476</v>
      </c>
      <c r="AE49" s="19">
        <f t="shared" si="56"/>
        <v>15256236</v>
      </c>
      <c r="AF49" s="142">
        <f t="shared" si="56"/>
        <v>3840493</v>
      </c>
      <c r="AG49" s="18">
        <f t="shared" si="56"/>
        <v>19096729</v>
      </c>
      <c r="AH49" s="19">
        <f t="shared" si="56"/>
        <v>26741591</v>
      </c>
      <c r="AI49" s="15">
        <f t="shared" si="56"/>
        <v>26741591</v>
      </c>
      <c r="AJ49" s="16">
        <f t="shared" si="56"/>
        <v>28637338</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+IF(AGOSTO!A50=0,"",AGOSTO!A50)</f>
        <v>1130108-2</v>
      </c>
      <c r="B50" s="646" t="str">
        <f>+IF(AGOSTO!B50=0,"",AGOSTO!B50)</f>
        <v>Vigencia Anterior Fosyga</v>
      </c>
      <c r="C50" s="673">
        <f>+ENERO!C50</f>
        <v>0</v>
      </c>
      <c r="D50" s="373">
        <f>AGOSTO!D50+SEPTIEMBRE!P50</f>
        <v>0</v>
      </c>
      <c r="E50" s="373">
        <f>AGOSTO!E50+SEPTIEMBRE!Q50</f>
        <v>0</v>
      </c>
      <c r="F50" s="373">
        <f>SUM(C50:E50)</f>
        <v>0</v>
      </c>
      <c r="G50" s="373">
        <f>AGOSTO!I50</f>
        <v>0</v>
      </c>
      <c r="H50" s="374">
        <v>0</v>
      </c>
      <c r="I50" s="373">
        <f>SUM(G50:H50)</f>
        <v>0</v>
      </c>
      <c r="J50" s="373">
        <f>AGOSTO!L50</f>
        <v>0</v>
      </c>
      <c r="K50" s="374">
        <v>0</v>
      </c>
      <c r="L50" s="373">
        <f>SUM(J50:K50)</f>
        <v>0</v>
      </c>
      <c r="M50" s="373">
        <f>F50-I50</f>
        <v>0</v>
      </c>
      <c r="N50" s="143">
        <f>F50-L50</f>
        <v>0</v>
      </c>
      <c r="O50" s="382"/>
      <c r="P50" s="372">
        <v>0</v>
      </c>
      <c r="Q50" s="375">
        <v>0</v>
      </c>
      <c r="R50" s="9"/>
      <c r="S50" s="707" t="str">
        <f>+IF(AGOSTO!S50=0,"",AGOSTO!S50)</f>
        <v>1010302-1</v>
      </c>
      <c r="T50" s="683" t="str">
        <f>+IF(AGOSTO!T50=0,"",AGOSTO!T50)</f>
        <v>Aportes a E.P.S. - recursos propios</v>
      </c>
      <c r="U50" s="27">
        <f>+ENERO!U50</f>
        <v>22137574</v>
      </c>
      <c r="V50" s="15">
        <f>AGOSTO!V50+SEPTIEMBRE!AL50</f>
        <v>-10000000</v>
      </c>
      <c r="W50" s="15">
        <f>AGOSTO!W50+SEPTIEMBRE!AM50</f>
        <v>0</v>
      </c>
      <c r="X50" s="18">
        <f t="shared" ref="X50:X55" si="57">SUM(U50:W50)</f>
        <v>12137574</v>
      </c>
      <c r="Y50" s="19">
        <f>AGOSTO!AA50</f>
        <v>908382</v>
      </c>
      <c r="Z50" s="374">
        <v>204147</v>
      </c>
      <c r="AA50" s="18">
        <f t="shared" ref="AA50:AA55" si="58">SUM(Y50:Z50)</f>
        <v>1112529</v>
      </c>
      <c r="AB50" s="19">
        <f>AGOSTO!AD50</f>
        <v>908382</v>
      </c>
      <c r="AC50" s="374">
        <v>204147</v>
      </c>
      <c r="AD50" s="18">
        <f t="shared" ref="AD50:AD55" si="59">SUM(AB50:AC50)</f>
        <v>1112529</v>
      </c>
      <c r="AE50" s="19">
        <f>AGOSTO!AG50</f>
        <v>704235</v>
      </c>
      <c r="AF50" s="374">
        <v>204147</v>
      </c>
      <c r="AG50" s="18">
        <f t="shared" ref="AG50:AG55" si="60">SUM(AE50:AF50)</f>
        <v>908382</v>
      </c>
      <c r="AH50" s="19">
        <f t="shared" ref="AH50:AH55" si="61">X50-AA50</f>
        <v>11025045</v>
      </c>
      <c r="AI50" s="15">
        <f t="shared" ref="AI50:AI55" si="62">X50-AD50</f>
        <v>11025045</v>
      </c>
      <c r="AJ50" s="16">
        <f t="shared" ref="AJ50:AJ55" si="63">X50-AG50</f>
        <v>11229192</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4">
        <f>+IF(AGOSTO!A51=0,"",AGOSTO!A51)</f>
        <v>1130109</v>
      </c>
      <c r="B51" s="645" t="str">
        <f>+IF(AGOSTO!B51=0,"",AGOSTO!B51)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07" t="str">
        <f>+IF(AGOSTO!S51=0,"",AGOSTO!S51)</f>
        <v>1010302-2</v>
      </c>
      <c r="T51" s="683" t="str">
        <f>+IF(AGOSTO!T51=0,"",AGOSTO!T51)</f>
        <v>Aportes Fondos Pensionales - recursos propios</v>
      </c>
      <c r="U51" s="27">
        <f>+ENERO!U51</f>
        <v>8767373</v>
      </c>
      <c r="V51" s="15">
        <f>AGOSTO!V51+SEPTIEMBRE!AL51</f>
        <v>0</v>
      </c>
      <c r="W51" s="15">
        <f>AGOSTO!W51+SEPTIEMBRE!AM51</f>
        <v>0</v>
      </c>
      <c r="X51" s="18">
        <f t="shared" si="57"/>
        <v>8767373</v>
      </c>
      <c r="Y51" s="19">
        <f>AGOSTO!AA51</f>
        <v>1850346</v>
      </c>
      <c r="Z51" s="374">
        <v>0</v>
      </c>
      <c r="AA51" s="18">
        <f t="shared" si="58"/>
        <v>1850346</v>
      </c>
      <c r="AB51" s="19">
        <f>AGOSTO!AD51</f>
        <v>1850346</v>
      </c>
      <c r="AC51" s="374">
        <v>0</v>
      </c>
      <c r="AD51" s="18">
        <f t="shared" si="59"/>
        <v>1850346</v>
      </c>
      <c r="AE51" s="19">
        <f>AGOSTO!AG51</f>
        <v>0</v>
      </c>
      <c r="AF51" s="374">
        <v>1850346</v>
      </c>
      <c r="AG51" s="18">
        <f t="shared" si="60"/>
        <v>1850346</v>
      </c>
      <c r="AH51" s="19">
        <f t="shared" si="61"/>
        <v>6917027</v>
      </c>
      <c r="AI51" s="15">
        <f t="shared" si="62"/>
        <v>6917027</v>
      </c>
      <c r="AJ51" s="16">
        <f t="shared" si="63"/>
        <v>6917027</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c r="A52" s="611" t="str">
        <f>+IF(AGOSTO!A52=0,"",AGOSTO!A52)</f>
        <v>1130109-1</v>
      </c>
      <c r="B52" s="646" t="str">
        <f>+CONCATENATE("Vigencia ",INSTRUCCIONES!$F$3)</f>
        <v>Vigencia 2018</v>
      </c>
      <c r="C52" s="673">
        <f>+ENERO!C52</f>
        <v>0</v>
      </c>
      <c r="D52" s="373">
        <f>AGOSTO!D52+SEPTIEMBRE!P52</f>
        <v>0</v>
      </c>
      <c r="E52" s="373">
        <f>AGOSTO!E52+SEPTIEMBRE!Q52</f>
        <v>0</v>
      </c>
      <c r="F52" s="373">
        <f>SUM(C52:E52)</f>
        <v>0</v>
      </c>
      <c r="G52" s="373">
        <f>AGOSTO!I52</f>
        <v>0</v>
      </c>
      <c r="H52" s="374">
        <v>0</v>
      </c>
      <c r="I52" s="373">
        <f>SUM(G52:H52)</f>
        <v>0</v>
      </c>
      <c r="J52" s="373">
        <f>AGOSTO!L52</f>
        <v>0</v>
      </c>
      <c r="K52" s="374">
        <v>0</v>
      </c>
      <c r="L52" s="373">
        <f>SUM(J52:K52)</f>
        <v>0</v>
      </c>
      <c r="M52" s="373">
        <f>F52-I52</f>
        <v>0</v>
      </c>
      <c r="N52" s="143">
        <f>F52-L52</f>
        <v>0</v>
      </c>
      <c r="O52" s="382"/>
      <c r="P52" s="372">
        <v>0</v>
      </c>
      <c r="Q52" s="375">
        <v>0</v>
      </c>
      <c r="R52" s="9"/>
      <c r="S52" s="707" t="str">
        <f>+IF(AGOSTO!S52=0,"",AGOSTO!S52)</f>
        <v>1010302-3</v>
      </c>
      <c r="T52" s="683" t="str">
        <f>+IF(AGOSTO!T52=0,"",AGOSTO!T52)</f>
        <v>Aportes a Fondos de Cesantia - recursos propios</v>
      </c>
      <c r="U52" s="27">
        <f>+ENERO!U52</f>
        <v>41819883</v>
      </c>
      <c r="V52" s="15">
        <f>AGOSTO!V52+SEPTIEMBRE!AL52</f>
        <v>-38000000</v>
      </c>
      <c r="W52" s="15">
        <f>AGOSTO!W52+SEPTIEMBRE!AM52</f>
        <v>0</v>
      </c>
      <c r="X52" s="18">
        <f t="shared" si="57"/>
        <v>3819883</v>
      </c>
      <c r="Y52" s="19">
        <f>AGOSTO!AA52</f>
        <v>210533</v>
      </c>
      <c r="Z52" s="374">
        <v>0</v>
      </c>
      <c r="AA52" s="18">
        <f t="shared" si="58"/>
        <v>210533</v>
      </c>
      <c r="AB52" s="19">
        <f>AGOSTO!AD52</f>
        <v>210533</v>
      </c>
      <c r="AC52" s="374">
        <v>0</v>
      </c>
      <c r="AD52" s="18">
        <f t="shared" si="59"/>
        <v>210533</v>
      </c>
      <c r="AE52" s="19">
        <f>AGOSTO!AG52</f>
        <v>210533</v>
      </c>
      <c r="AF52" s="374">
        <v>0</v>
      </c>
      <c r="AG52" s="18">
        <f t="shared" si="60"/>
        <v>210533</v>
      </c>
      <c r="AH52" s="19">
        <f t="shared" si="61"/>
        <v>3609350</v>
      </c>
      <c r="AI52" s="15">
        <f t="shared" si="62"/>
        <v>3609350</v>
      </c>
      <c r="AJ52" s="16">
        <f t="shared" si="63"/>
        <v>3609350</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+IF(AGOSTO!A53=0,"",AGOSTO!A53)</f>
        <v>1130109-2</v>
      </c>
      <c r="B53" s="646" t="str">
        <f>+IF(AGOSTO!B53=0,"",AGOSTO!B53)</f>
        <v>Vigencia Anterior Planes Complementarios</v>
      </c>
      <c r="C53" s="673">
        <f>+ENERO!C53</f>
        <v>0</v>
      </c>
      <c r="D53" s="373">
        <f>AGOSTO!D53+SEPTIEMBRE!P53</f>
        <v>0</v>
      </c>
      <c r="E53" s="373">
        <f>AGOSTO!E53+SEPTIEMBRE!Q53</f>
        <v>0</v>
      </c>
      <c r="F53" s="373">
        <f>SUM(C53:E53)</f>
        <v>0</v>
      </c>
      <c r="G53" s="373">
        <f>AGOSTO!I53</f>
        <v>0</v>
      </c>
      <c r="H53" s="374">
        <v>0</v>
      </c>
      <c r="I53" s="373">
        <f>SUM(G53:H53)</f>
        <v>0</v>
      </c>
      <c r="J53" s="373">
        <f>AGOSTO!L53</f>
        <v>0</v>
      </c>
      <c r="K53" s="374">
        <v>0</v>
      </c>
      <c r="L53" s="373">
        <f>SUM(J53:K53)</f>
        <v>0</v>
      </c>
      <c r="M53" s="373">
        <f>F53-I53</f>
        <v>0</v>
      </c>
      <c r="N53" s="143">
        <f>F53-L53</f>
        <v>0</v>
      </c>
      <c r="O53" s="382"/>
      <c r="P53" s="372">
        <v>0</v>
      </c>
      <c r="Q53" s="375">
        <v>0</v>
      </c>
      <c r="R53" s="9"/>
      <c r="S53" s="707" t="str">
        <f>+IF(AGOSTO!S53=0,"",AGOSTO!S53)</f>
        <v>1010302-4</v>
      </c>
      <c r="T53" s="683" t="str">
        <f>+IF(AGOSTO!T53=0,"",AGOSTO!T53)</f>
        <v>Aporte a ARL. - recursos propios</v>
      </c>
      <c r="U53" s="27">
        <f>+ENERO!U53</f>
        <v>2628368</v>
      </c>
      <c r="V53" s="15">
        <f>AGOSTO!V53+SEPTIEMBRE!AL53</f>
        <v>0</v>
      </c>
      <c r="W53" s="15">
        <f>AGOSTO!W53+SEPTIEMBRE!AM53</f>
        <v>0</v>
      </c>
      <c r="X53" s="18">
        <f t="shared" si="57"/>
        <v>2628368</v>
      </c>
      <c r="Y53" s="19">
        <f>AGOSTO!AA53</f>
        <v>2628368</v>
      </c>
      <c r="Z53" s="374">
        <v>0</v>
      </c>
      <c r="AA53" s="18">
        <f t="shared" si="58"/>
        <v>2628368</v>
      </c>
      <c r="AB53" s="19">
        <f>AGOSTO!AD53</f>
        <v>2628368</v>
      </c>
      <c r="AC53" s="374">
        <v>0</v>
      </c>
      <c r="AD53" s="18">
        <f t="shared" si="59"/>
        <v>2628368</v>
      </c>
      <c r="AE53" s="19">
        <f>AGOSTO!AG53</f>
        <v>2628368</v>
      </c>
      <c r="AF53" s="374">
        <v>0</v>
      </c>
      <c r="AG53" s="18">
        <f t="shared" si="60"/>
        <v>2628368</v>
      </c>
      <c r="AH53" s="19">
        <f t="shared" si="61"/>
        <v>0</v>
      </c>
      <c r="AI53" s="15">
        <f t="shared" si="62"/>
        <v>0</v>
      </c>
      <c r="AJ53" s="16">
        <f t="shared" si="63"/>
        <v>0</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4">
        <f>+IF(AGOSTO!A54=0,"",AGOSTO!A54)</f>
        <v>1130110</v>
      </c>
      <c r="B54" s="645" t="str">
        <f>+IF(AGOSTO!B54=0,"",AGOSTO!B54)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07" t="str">
        <f>+IF(AGOSTO!S54=0,"",AGOSTO!S54)</f>
        <v>1010302-5</v>
      </c>
      <c r="T54" s="683" t="str">
        <f>+IF(AGOSTO!T54=0,"",AGOSTO!T54)</f>
        <v>Aporte a Caja Compensación Familiar</v>
      </c>
      <c r="U54" s="27">
        <f>+ENERO!U54</f>
        <v>23465260</v>
      </c>
      <c r="V54" s="15">
        <f>AGOSTO!V54+SEPTIEMBRE!AL54</f>
        <v>-3084391</v>
      </c>
      <c r="W54" s="15">
        <f>AGOSTO!W54+SEPTIEMBRE!AM54</f>
        <v>0</v>
      </c>
      <c r="X54" s="18">
        <f t="shared" si="57"/>
        <v>20380869</v>
      </c>
      <c r="Y54" s="19">
        <f>AGOSTO!AA54</f>
        <v>13499100</v>
      </c>
      <c r="Z54" s="374">
        <v>1691600</v>
      </c>
      <c r="AA54" s="18">
        <f t="shared" si="58"/>
        <v>15190700</v>
      </c>
      <c r="AB54" s="19">
        <f>AGOSTO!AD54</f>
        <v>13499100</v>
      </c>
      <c r="AC54" s="374">
        <v>1691600</v>
      </c>
      <c r="AD54" s="18">
        <f t="shared" si="59"/>
        <v>15190700</v>
      </c>
      <c r="AE54" s="19">
        <f>AGOSTO!AG54</f>
        <v>11713100</v>
      </c>
      <c r="AF54" s="374">
        <v>1786000</v>
      </c>
      <c r="AG54" s="18">
        <f t="shared" si="60"/>
        <v>13499100</v>
      </c>
      <c r="AH54" s="19">
        <f t="shared" si="61"/>
        <v>5190169</v>
      </c>
      <c r="AI54" s="15">
        <f t="shared" si="62"/>
        <v>5190169</v>
      </c>
      <c r="AJ54" s="16">
        <f t="shared" si="63"/>
        <v>6881769</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c r="A55" s="611" t="str">
        <f>+IF(AGOSTO!A55=0,"",AGOSTO!A55)</f>
        <v>1130110-1</v>
      </c>
      <c r="B55" s="646" t="str">
        <f>+CONCATENATE("Vigencia ",INSTRUCCIONES!$F$3)</f>
        <v>Vigencia 2018</v>
      </c>
      <c r="C55" s="673">
        <f>+ENERO!C55</f>
        <v>0</v>
      </c>
      <c r="D55" s="373">
        <f>AGOSTO!D55+SEPTIEMBRE!P55</f>
        <v>0</v>
      </c>
      <c r="E55" s="373">
        <f>AGOSTO!E55+SEPTIEMBRE!Q55</f>
        <v>0</v>
      </c>
      <c r="F55" s="373">
        <f>SUM(C55:E55)</f>
        <v>0</v>
      </c>
      <c r="G55" s="373">
        <f>AGOSTO!I55</f>
        <v>0</v>
      </c>
      <c r="H55" s="374">
        <v>0</v>
      </c>
      <c r="I55" s="373">
        <f>SUM(G55:H55)</f>
        <v>0</v>
      </c>
      <c r="J55" s="373">
        <f>AGOSTO!L55</f>
        <v>0</v>
      </c>
      <c r="K55" s="374">
        <v>0</v>
      </c>
      <c r="L55" s="373">
        <f>SUM(J55:K55)</f>
        <v>0</v>
      </c>
      <c r="M55" s="373">
        <f>F55-I55</f>
        <v>0</v>
      </c>
      <c r="N55" s="143">
        <f>F55-L55</f>
        <v>0</v>
      </c>
      <c r="O55" s="382"/>
      <c r="P55" s="372">
        <v>0</v>
      </c>
      <c r="Q55" s="375">
        <v>0</v>
      </c>
      <c r="R55" s="9"/>
      <c r="S55" s="706">
        <f>+IF(AGOSTO!S55=0,"",AGOSTO!S55)</f>
        <v>1010399</v>
      </c>
      <c r="T55" s="682" t="str">
        <f>+IF(AGOSTO!T55=0,"",AGOSTO!T55)</f>
        <v>Vigencias Anteriores Contribuciones Inherentes de nómina sector publico</v>
      </c>
      <c r="U55" s="27">
        <f>+ENERO!U55</f>
        <v>41000000</v>
      </c>
      <c r="V55" s="15">
        <f>AGOSTO!V55+SEPTIEMBRE!AL55</f>
        <v>4030383</v>
      </c>
      <c r="W55" s="15">
        <f>AGOSTO!W55+SEPTIEMBRE!AM55</f>
        <v>0</v>
      </c>
      <c r="X55" s="18">
        <f t="shared" si="57"/>
        <v>45030383</v>
      </c>
      <c r="Y55" s="19">
        <f>AGOSTO!AA55</f>
        <v>42196896</v>
      </c>
      <c r="Z55" s="374">
        <v>0</v>
      </c>
      <c r="AA55" s="18">
        <f t="shared" si="58"/>
        <v>42196896</v>
      </c>
      <c r="AB55" s="19">
        <f>AGOSTO!AD55</f>
        <v>42196896</v>
      </c>
      <c r="AC55" s="374">
        <v>0</v>
      </c>
      <c r="AD55" s="18">
        <f t="shared" si="59"/>
        <v>42196896</v>
      </c>
      <c r="AE55" s="19">
        <f>AGOSTO!AG55</f>
        <v>42196896</v>
      </c>
      <c r="AF55" s="374">
        <v>0</v>
      </c>
      <c r="AG55" s="18">
        <f t="shared" si="60"/>
        <v>42196896</v>
      </c>
      <c r="AH55" s="19">
        <f t="shared" si="61"/>
        <v>2833487</v>
      </c>
      <c r="AI55" s="15">
        <f t="shared" si="62"/>
        <v>2833487</v>
      </c>
      <c r="AJ55" s="16">
        <f t="shared" si="63"/>
        <v>2833487</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+IF(AGOSTO!A56=0,"",AGOSTO!A56)</f>
        <v>1130110-2</v>
      </c>
      <c r="B56" s="646" t="str">
        <f>+IF(AGOSTO!B56=0,"",AGOSTO!B56)</f>
        <v>Vigencia Anterior Medicina Prepagada</v>
      </c>
      <c r="C56" s="673">
        <f>+ENERO!C56</f>
        <v>0</v>
      </c>
      <c r="D56" s="373">
        <f>AGOSTO!D56+SEPTIEMBRE!P56</f>
        <v>0</v>
      </c>
      <c r="E56" s="373">
        <f>AGOSTO!E56+SEPTIEMBRE!Q56</f>
        <v>0</v>
      </c>
      <c r="F56" s="373">
        <f>SUM(C56:E56)</f>
        <v>0</v>
      </c>
      <c r="G56" s="373">
        <f>AGOSTO!I56</f>
        <v>0</v>
      </c>
      <c r="H56" s="374">
        <v>0</v>
      </c>
      <c r="I56" s="373">
        <f>SUM(G56:H56)</f>
        <v>0</v>
      </c>
      <c r="J56" s="373">
        <f>AGOSTO!L56</f>
        <v>0</v>
      </c>
      <c r="K56" s="374">
        <v>0</v>
      </c>
      <c r="L56" s="373">
        <f>SUM(J56:K56)</f>
        <v>0</v>
      </c>
      <c r="M56" s="373">
        <f>F56-I56</f>
        <v>0</v>
      </c>
      <c r="N56" s="143">
        <f>F56-L56</f>
        <v>0</v>
      </c>
      <c r="O56" s="382"/>
      <c r="P56" s="372">
        <v>0</v>
      </c>
      <c r="Q56" s="375">
        <v>0</v>
      </c>
      <c r="R56" s="9"/>
      <c r="S56" s="366" t="str">
        <f>+IF(AGOSTO!S56=0,"",AGOSTO!S56)</f>
        <v/>
      </c>
      <c r="T56" s="696" t="str">
        <f>+IF(AGOSTO!T56=0,"",AGOSTO!T56)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4">
        <f>+IF(AGOSTO!A57=0,"",AGOSTO!A57)</f>
        <v>1130111</v>
      </c>
      <c r="B57" s="645" t="str">
        <f>+IF(AGOSTO!B57=0,"",AGOSTO!B57)</f>
        <v>IPS PRIVADAS</v>
      </c>
      <c r="C57" s="43">
        <f t="shared" ref="C57:N57" si="66">SUM(C58:C59)</f>
        <v>0</v>
      </c>
      <c r="D57" s="44">
        <f t="shared" si="66"/>
        <v>0</v>
      </c>
      <c r="E57" s="44">
        <f t="shared" si="66"/>
        <v>0</v>
      </c>
      <c r="F57" s="44">
        <f t="shared" si="66"/>
        <v>0</v>
      </c>
      <c r="G57" s="44">
        <f t="shared" si="66"/>
        <v>0</v>
      </c>
      <c r="H57" s="44">
        <f t="shared" si="66"/>
        <v>0</v>
      </c>
      <c r="I57" s="44">
        <f t="shared" si="66"/>
        <v>0</v>
      </c>
      <c r="J57" s="44">
        <f t="shared" si="66"/>
        <v>0</v>
      </c>
      <c r="K57" s="44">
        <f t="shared" si="66"/>
        <v>0</v>
      </c>
      <c r="L57" s="44">
        <f t="shared" si="66"/>
        <v>0</v>
      </c>
      <c r="M57" s="44">
        <f t="shared" si="66"/>
        <v>0</v>
      </c>
      <c r="N57" s="45">
        <f t="shared" si="66"/>
        <v>0</v>
      </c>
      <c r="P57" s="43">
        <f>SUM(P58:P59)</f>
        <v>0</v>
      </c>
      <c r="Q57" s="45">
        <f>SUM(Q58:Q59)</f>
        <v>0</v>
      </c>
      <c r="R57" s="9"/>
      <c r="S57" s="705">
        <f>+IF(AGOSTO!S57=0,"",AGOSTO!S57)</f>
        <v>1010400</v>
      </c>
      <c r="T57" s="681" t="str">
        <f>+IF(AGOSTO!T57=0,"",AGOSTO!T57)</f>
        <v>Contribuciones Inherentes nómina del Sector Publico</v>
      </c>
      <c r="U57" s="132">
        <f t="shared" ref="U57:AJ57" si="67">U58+U61</f>
        <v>29331575</v>
      </c>
      <c r="V57" s="122">
        <f t="shared" si="67"/>
        <v>-3851240</v>
      </c>
      <c r="W57" s="122">
        <f t="shared" si="67"/>
        <v>0</v>
      </c>
      <c r="X57" s="129">
        <f t="shared" si="67"/>
        <v>25480335</v>
      </c>
      <c r="Y57" s="128">
        <f t="shared" si="67"/>
        <v>16881300</v>
      </c>
      <c r="Z57" s="122">
        <f t="shared" si="67"/>
        <v>2115600</v>
      </c>
      <c r="AA57" s="129">
        <f t="shared" si="67"/>
        <v>18996900</v>
      </c>
      <c r="AB57" s="128">
        <f t="shared" si="67"/>
        <v>16881300</v>
      </c>
      <c r="AC57" s="122">
        <f t="shared" si="67"/>
        <v>2115600</v>
      </c>
      <c r="AD57" s="129">
        <f t="shared" si="67"/>
        <v>18996900</v>
      </c>
      <c r="AE57" s="128">
        <f t="shared" si="67"/>
        <v>14647800</v>
      </c>
      <c r="AF57" s="122">
        <f t="shared" si="67"/>
        <v>2233500</v>
      </c>
      <c r="AG57" s="129">
        <f t="shared" si="67"/>
        <v>16881300</v>
      </c>
      <c r="AH57" s="128">
        <f t="shared" si="67"/>
        <v>6483435</v>
      </c>
      <c r="AI57" s="122">
        <f t="shared" si="67"/>
        <v>6483435</v>
      </c>
      <c r="AJ57" s="130">
        <f t="shared" si="67"/>
        <v>8599035</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+IF(AGOSTO!A58=0,"",AGOSTO!A58)</f>
        <v>1130111-1</v>
      </c>
      <c r="B58" s="646" t="str">
        <f>+CONCATENATE("Vigencia ",INSTRUCCIONES!$F$3)</f>
        <v>Vigencia 2018</v>
      </c>
      <c r="C58" s="673">
        <f>+ENERO!C58</f>
        <v>0</v>
      </c>
      <c r="D58" s="373">
        <f>AGOSTO!D58+SEPTIEMBRE!P58</f>
        <v>0</v>
      </c>
      <c r="E58" s="373">
        <f>AGOSTO!E58+SEPTIEMBRE!Q58</f>
        <v>0</v>
      </c>
      <c r="F58" s="373">
        <f>SUM(C58:E58)</f>
        <v>0</v>
      </c>
      <c r="G58" s="373">
        <f>AGOSTO!I58</f>
        <v>0</v>
      </c>
      <c r="H58" s="374">
        <v>0</v>
      </c>
      <c r="I58" s="373">
        <f>SUM(G58:H58)</f>
        <v>0</v>
      </c>
      <c r="J58" s="373">
        <f>AGOSTO!L58</f>
        <v>0</v>
      </c>
      <c r="K58" s="374">
        <v>0</v>
      </c>
      <c r="L58" s="373">
        <f>SUM(J58:K58)</f>
        <v>0</v>
      </c>
      <c r="M58" s="373">
        <f>F58-I58</f>
        <v>0</v>
      </c>
      <c r="N58" s="143">
        <f>F58-L58</f>
        <v>0</v>
      </c>
      <c r="O58" s="382"/>
      <c r="P58" s="372">
        <v>0</v>
      </c>
      <c r="Q58" s="375">
        <v>0</v>
      </c>
      <c r="R58" s="9"/>
      <c r="S58" s="706">
        <f>+IF(AGOSTO!S58=0,"",AGOSTO!S58)</f>
        <v>1010402</v>
      </c>
      <c r="T58" s="682" t="str">
        <f>+IF(AGOSTO!T58=0,"",AGOSTO!T58)</f>
        <v>Contribuciones - Otros</v>
      </c>
      <c r="U58" s="27">
        <f t="shared" ref="U58:AJ58" si="68">SUM(U59:U60)</f>
        <v>29331575</v>
      </c>
      <c r="V58" s="15">
        <f t="shared" si="68"/>
        <v>-3851240</v>
      </c>
      <c r="W58" s="15">
        <f t="shared" si="68"/>
        <v>0</v>
      </c>
      <c r="X58" s="18">
        <f t="shared" si="68"/>
        <v>25480335</v>
      </c>
      <c r="Y58" s="19">
        <f t="shared" si="68"/>
        <v>16881300</v>
      </c>
      <c r="Z58" s="142">
        <f t="shared" si="68"/>
        <v>2115600</v>
      </c>
      <c r="AA58" s="18">
        <f t="shared" si="68"/>
        <v>18996900</v>
      </c>
      <c r="AB58" s="19">
        <f t="shared" si="68"/>
        <v>16881300</v>
      </c>
      <c r="AC58" s="142">
        <f t="shared" si="68"/>
        <v>2115600</v>
      </c>
      <c r="AD58" s="18">
        <f t="shared" si="68"/>
        <v>18996900</v>
      </c>
      <c r="AE58" s="19">
        <f t="shared" si="68"/>
        <v>14647800</v>
      </c>
      <c r="AF58" s="142">
        <f t="shared" si="68"/>
        <v>2233500</v>
      </c>
      <c r="AG58" s="18">
        <f t="shared" si="68"/>
        <v>16881300</v>
      </c>
      <c r="AH58" s="19">
        <f t="shared" si="68"/>
        <v>6483435</v>
      </c>
      <c r="AI58" s="15">
        <f t="shared" si="68"/>
        <v>6483435</v>
      </c>
      <c r="AJ58" s="16">
        <f t="shared" si="68"/>
        <v>8599035</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+IF(AGOSTO!A59=0,"",AGOSTO!A59)</f>
        <v>1130111-2</v>
      </c>
      <c r="B59" s="646" t="str">
        <f>+IF(AGOSTO!B59=0,"",AGOSTO!B59)</f>
        <v>Vigencia Anterior</v>
      </c>
      <c r="C59" s="673">
        <f>+ENERO!C59</f>
        <v>0</v>
      </c>
      <c r="D59" s="373">
        <f>AGOSTO!D59+SEPTIEMBRE!P59</f>
        <v>0</v>
      </c>
      <c r="E59" s="373">
        <f>AGOSTO!E59+SEPTIEMBRE!Q59</f>
        <v>0</v>
      </c>
      <c r="F59" s="373">
        <f>SUM(C59:E59)</f>
        <v>0</v>
      </c>
      <c r="G59" s="373">
        <f>AGOSTO!I59</f>
        <v>0</v>
      </c>
      <c r="H59" s="374">
        <v>0</v>
      </c>
      <c r="I59" s="373">
        <f>SUM(G59:H59)</f>
        <v>0</v>
      </c>
      <c r="J59" s="373">
        <f>AGOSTO!L59</f>
        <v>0</v>
      </c>
      <c r="K59" s="374">
        <v>0</v>
      </c>
      <c r="L59" s="373">
        <f>SUM(J59:K59)</f>
        <v>0</v>
      </c>
      <c r="M59" s="373">
        <f>F59-I59</f>
        <v>0</v>
      </c>
      <c r="N59" s="143">
        <f>F59-L59</f>
        <v>0</v>
      </c>
      <c r="O59" s="382"/>
      <c r="P59" s="372">
        <v>0</v>
      </c>
      <c r="Q59" s="375">
        <v>0</v>
      </c>
      <c r="R59" s="9"/>
      <c r="S59" s="707" t="str">
        <f>+IF(AGOSTO!S59=0,"",AGOSTO!S59)</f>
        <v>1010402-1</v>
      </c>
      <c r="T59" s="683" t="str">
        <f>+IF(AGOSTO!T59=0,"",AGOSTO!T59)</f>
        <v>S.E.N.A.</v>
      </c>
      <c r="U59" s="27">
        <f>+ENERO!U59</f>
        <v>11732630</v>
      </c>
      <c r="V59" s="15">
        <f>AGOSTO!V59+SEPTIEMBRE!AL59</f>
        <v>-1539896</v>
      </c>
      <c r="W59" s="15">
        <f>AGOSTO!W59+SEPTIEMBRE!AM59</f>
        <v>0</v>
      </c>
      <c r="X59" s="18">
        <f>SUM(U59:W59)</f>
        <v>10192734</v>
      </c>
      <c r="Y59" s="19">
        <f>AGOSTO!AA59</f>
        <v>6754100</v>
      </c>
      <c r="Z59" s="374">
        <v>846700</v>
      </c>
      <c r="AA59" s="18">
        <f>SUM(Y59:Z59)</f>
        <v>7600800</v>
      </c>
      <c r="AB59" s="19">
        <f>AGOSTO!AD59</f>
        <v>6754100</v>
      </c>
      <c r="AC59" s="374">
        <v>846700</v>
      </c>
      <c r="AD59" s="18">
        <f>SUM(AB59:AC59)</f>
        <v>7600800</v>
      </c>
      <c r="AE59" s="19">
        <f>AGOSTO!AG59</f>
        <v>5860400</v>
      </c>
      <c r="AF59" s="374">
        <v>893700</v>
      </c>
      <c r="AG59" s="18">
        <f>SUM(AE59:AF59)</f>
        <v>6754100</v>
      </c>
      <c r="AH59" s="19">
        <f>X59-AA59</f>
        <v>2591934</v>
      </c>
      <c r="AI59" s="15">
        <f>X59-AD59</f>
        <v>2591934</v>
      </c>
      <c r="AJ59" s="16">
        <f>X59-AG59</f>
        <v>3438634</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4">
        <f>+IF(AGOSTO!A60=0,"",AGOSTO!A60)</f>
        <v>1130112</v>
      </c>
      <c r="B60" s="645" t="str">
        <f>+IF(AGOSTO!B60=0,"",AGOSTO!B60)</f>
        <v>IPS PUBLICAS</v>
      </c>
      <c r="C60" s="43">
        <f t="shared" ref="C60:N60" si="69">SUM(C61:C62)</f>
        <v>9643484</v>
      </c>
      <c r="D60" s="44">
        <f t="shared" si="69"/>
        <v>0</v>
      </c>
      <c r="E60" s="44">
        <f t="shared" si="69"/>
        <v>0</v>
      </c>
      <c r="F60" s="44">
        <f t="shared" si="69"/>
        <v>9643484</v>
      </c>
      <c r="G60" s="44">
        <f t="shared" si="69"/>
        <v>12679343</v>
      </c>
      <c r="H60" s="44">
        <f t="shared" si="69"/>
        <v>968650</v>
      </c>
      <c r="I60" s="44">
        <f t="shared" si="69"/>
        <v>13647993</v>
      </c>
      <c r="J60" s="44">
        <f t="shared" si="69"/>
        <v>0</v>
      </c>
      <c r="K60" s="44">
        <f t="shared" si="69"/>
        <v>0</v>
      </c>
      <c r="L60" s="44">
        <f t="shared" si="69"/>
        <v>0</v>
      </c>
      <c r="M60" s="44">
        <f t="shared" si="69"/>
        <v>-4004509</v>
      </c>
      <c r="N60" s="45">
        <f t="shared" si="69"/>
        <v>9643484</v>
      </c>
      <c r="P60" s="43">
        <f>SUM(P61:P62)</f>
        <v>0</v>
      </c>
      <c r="Q60" s="45">
        <f>SUM(Q61:Q62)</f>
        <v>0</v>
      </c>
      <c r="R60" s="9"/>
      <c r="S60" s="707" t="str">
        <f>+IF(AGOSTO!S60=0,"",AGOSTO!S60)</f>
        <v>1010402-2</v>
      </c>
      <c r="T60" s="683" t="str">
        <f>+IF(AGOSTO!T60=0,"",AGOSTO!T60)</f>
        <v>I.C.B.F.</v>
      </c>
      <c r="U60" s="27">
        <f>+ENERO!U60</f>
        <v>17598945</v>
      </c>
      <c r="V60" s="15">
        <f>AGOSTO!V60+SEPTIEMBRE!AL60</f>
        <v>-2311344</v>
      </c>
      <c r="W60" s="15">
        <f>AGOSTO!W60+SEPTIEMBRE!AM60</f>
        <v>0</v>
      </c>
      <c r="X60" s="18">
        <f>SUM(U60:W60)</f>
        <v>15287601</v>
      </c>
      <c r="Y60" s="19">
        <f>AGOSTO!AA60</f>
        <v>10127200</v>
      </c>
      <c r="Z60" s="374">
        <v>1268900</v>
      </c>
      <c r="AA60" s="18">
        <f>SUM(Y60:Z60)</f>
        <v>11396100</v>
      </c>
      <c r="AB60" s="19">
        <f>AGOSTO!AD60</f>
        <v>10127200</v>
      </c>
      <c r="AC60" s="374">
        <v>1268900</v>
      </c>
      <c r="AD60" s="18">
        <f>SUM(AB60:AC60)</f>
        <v>11396100</v>
      </c>
      <c r="AE60" s="19">
        <f>AGOSTO!AG60</f>
        <v>8787400</v>
      </c>
      <c r="AF60" s="374">
        <v>1339800</v>
      </c>
      <c r="AG60" s="18">
        <f>SUM(AE60:AF60)</f>
        <v>10127200</v>
      </c>
      <c r="AH60" s="19">
        <f>X60-AA60</f>
        <v>3891501</v>
      </c>
      <c r="AI60" s="15">
        <f>X60-AD60</f>
        <v>3891501</v>
      </c>
      <c r="AJ60" s="16">
        <f>X60-AG60</f>
        <v>5160401</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c r="A61" s="611" t="str">
        <f>+IF(AGOSTO!A61=0,"",AGOSTO!A61)</f>
        <v>1130112-1</v>
      </c>
      <c r="B61" s="646" t="str">
        <f>+CONCATENATE("Vigencia ",INSTRUCCIONES!$F$3)</f>
        <v>Vigencia 2018</v>
      </c>
      <c r="C61" s="673">
        <f>+ENERO!C61</f>
        <v>4821742</v>
      </c>
      <c r="D61" s="373">
        <f>AGOSTO!D61+SEPTIEMBRE!P61</f>
        <v>0</v>
      </c>
      <c r="E61" s="373">
        <f>AGOSTO!E61+SEPTIEMBRE!Q61</f>
        <v>0</v>
      </c>
      <c r="F61" s="853">
        <f>SUM(C61:E61)</f>
        <v>4821742</v>
      </c>
      <c r="G61" s="373">
        <f>AGOSTO!I61</f>
        <v>12679343</v>
      </c>
      <c r="H61" s="374">
        <v>968650</v>
      </c>
      <c r="I61" s="853">
        <f>SUM(G61:H61)</f>
        <v>13647993</v>
      </c>
      <c r="J61" s="373">
        <f>AGOSTO!L61</f>
        <v>0</v>
      </c>
      <c r="K61" s="374">
        <v>0</v>
      </c>
      <c r="L61" s="853">
        <f>SUM(J61:K61)</f>
        <v>0</v>
      </c>
      <c r="M61" s="373">
        <f>F61-I61</f>
        <v>-8826251</v>
      </c>
      <c r="N61" s="143">
        <f>F61-L61</f>
        <v>4821742</v>
      </c>
      <c r="O61" s="382"/>
      <c r="P61" s="372">
        <v>0</v>
      </c>
      <c r="Q61" s="375">
        <v>0</v>
      </c>
      <c r="R61" s="9"/>
      <c r="S61" s="706">
        <f>+IF(AGOSTO!S61=0,"",AGOSTO!S61)</f>
        <v>1010499</v>
      </c>
      <c r="T61" s="682" t="str">
        <f>+IF(AGOSTO!T61=0,"",AGOSTO!T61)</f>
        <v>Vigencias Anteriores Contribuciones Inherentes de nómina sector publico administrativo</v>
      </c>
      <c r="U61" s="27">
        <f>+ENERO!U61</f>
        <v>0</v>
      </c>
      <c r="V61" s="15">
        <f>AGOSTO!V61+SEPTIEMBRE!AL61</f>
        <v>0</v>
      </c>
      <c r="W61" s="15">
        <f>AGOSTO!W61+SEPTIEMBRE!AM61</f>
        <v>0</v>
      </c>
      <c r="X61" s="18">
        <f>SUM(U61:W61)</f>
        <v>0</v>
      </c>
      <c r="Y61" s="19">
        <f>AGOSTO!AA61</f>
        <v>0</v>
      </c>
      <c r="Z61" s="374">
        <v>0</v>
      </c>
      <c r="AA61" s="18">
        <f>SUM(Y61:Z61)</f>
        <v>0</v>
      </c>
      <c r="AB61" s="19">
        <f>AGOSTO!AD61</f>
        <v>0</v>
      </c>
      <c r="AC61" s="374">
        <v>0</v>
      </c>
      <c r="AD61" s="18">
        <f>SUM(AB61:AC61)</f>
        <v>0</v>
      </c>
      <c r="AE61" s="19">
        <f>AGOSTO!AG61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+IF(AGOSTO!A62=0,"",AGOSTO!A62)</f>
        <v>1130112-2</v>
      </c>
      <c r="B62" s="646" t="str">
        <f>+IF(AGOSTO!B62=0,"",AGOSTO!B62)</f>
        <v>Vigencia Anterior IPS Privadas</v>
      </c>
      <c r="C62" s="673">
        <f>+ENERO!C62</f>
        <v>4821742</v>
      </c>
      <c r="D62" s="373">
        <f>AGOSTO!D62+SEPTIEMBRE!P62</f>
        <v>0</v>
      </c>
      <c r="E62" s="373">
        <f>AGOSTO!E62+SEPTIEMBRE!Q62</f>
        <v>0</v>
      </c>
      <c r="F62" s="373">
        <f>SUM(C62:E62)</f>
        <v>4821742</v>
      </c>
      <c r="G62" s="373">
        <f>AGOSTO!I62</f>
        <v>0</v>
      </c>
      <c r="H62" s="374">
        <v>0</v>
      </c>
      <c r="I62" s="373">
        <f>SUM(G62:H62)</f>
        <v>0</v>
      </c>
      <c r="J62" s="373">
        <f>AGOSTO!L62</f>
        <v>0</v>
      </c>
      <c r="K62" s="374">
        <v>0</v>
      </c>
      <c r="L62" s="373">
        <f>SUM(J62:K62)</f>
        <v>0</v>
      </c>
      <c r="M62" s="373">
        <f>F62-I62</f>
        <v>4821742</v>
      </c>
      <c r="N62" s="143">
        <f>F62-L62</f>
        <v>4821742</v>
      </c>
      <c r="O62" s="382"/>
      <c r="P62" s="372">
        <v>0</v>
      </c>
      <c r="Q62" s="375">
        <v>0</v>
      </c>
      <c r="R62" s="9"/>
      <c r="S62" s="366" t="str">
        <f>+IF(AGOSTO!S62=0,"",AGOSTO!S62)</f>
        <v/>
      </c>
      <c r="T62" s="696" t="str">
        <f>+IF(AGOSTO!T62=0,"",AGOSTO!T62)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4">
        <f>+IF(AGOSTO!A63=0,"",AGOSTO!A63)</f>
        <v>1130113</v>
      </c>
      <c r="B63" s="645" t="str">
        <f>+IF(AGOSTO!B63=0,"",AGOSTO!B63)</f>
        <v>COMPAÑIAS DE SEGUROS  - ACCIDENTES DE TRANSITO (SOAT)</v>
      </c>
      <c r="C63" s="43">
        <f t="shared" ref="C63:N63" si="70">SUM(C64:C65)</f>
        <v>101217515</v>
      </c>
      <c r="D63" s="44">
        <f t="shared" si="70"/>
        <v>0</v>
      </c>
      <c r="E63" s="44">
        <f t="shared" si="70"/>
        <v>0</v>
      </c>
      <c r="F63" s="44">
        <f t="shared" si="70"/>
        <v>101217515</v>
      </c>
      <c r="G63" s="44">
        <f t="shared" si="70"/>
        <v>76190178</v>
      </c>
      <c r="H63" s="44">
        <f t="shared" si="70"/>
        <v>1463735</v>
      </c>
      <c r="I63" s="44">
        <f t="shared" si="70"/>
        <v>77653913</v>
      </c>
      <c r="J63" s="44">
        <f t="shared" si="70"/>
        <v>48949995</v>
      </c>
      <c r="K63" s="44">
        <f t="shared" si="70"/>
        <v>5757930</v>
      </c>
      <c r="L63" s="44">
        <f t="shared" si="70"/>
        <v>54707925</v>
      </c>
      <c r="M63" s="44">
        <f t="shared" si="70"/>
        <v>23563602</v>
      </c>
      <c r="N63" s="45">
        <f t="shared" si="70"/>
        <v>46509590</v>
      </c>
      <c r="P63" s="43">
        <f>SUM(P64:P65)</f>
        <v>0</v>
      </c>
      <c r="Q63" s="45">
        <f>SUM(Q64:Q65)</f>
        <v>0</v>
      </c>
      <c r="R63" s="9"/>
      <c r="S63" s="704">
        <f>+IF(AGOSTO!S63=0,"",AGOSTO!S63)</f>
        <v>1020010</v>
      </c>
      <c r="T63" s="680" t="str">
        <f>+IF(AGOSTO!T63=0,"",AGOSTO!T63)</f>
        <v>Gastos de Operación</v>
      </c>
      <c r="U63" s="132">
        <f t="shared" ref="U63:AJ63" si="71">U65+U83+U90+U104</f>
        <v>2458840205</v>
      </c>
      <c r="V63" s="122">
        <f t="shared" si="71"/>
        <v>-37873451</v>
      </c>
      <c r="W63" s="122">
        <f t="shared" si="71"/>
        <v>91302245</v>
      </c>
      <c r="X63" s="129">
        <f t="shared" si="71"/>
        <v>2512268999</v>
      </c>
      <c r="Y63" s="128">
        <f t="shared" si="71"/>
        <v>1732290596</v>
      </c>
      <c r="Z63" s="122">
        <f t="shared" si="71"/>
        <v>163707101</v>
      </c>
      <c r="AA63" s="129">
        <f t="shared" si="71"/>
        <v>1895997697</v>
      </c>
      <c r="AB63" s="128">
        <f t="shared" si="71"/>
        <v>1717298910</v>
      </c>
      <c r="AC63" s="122">
        <f t="shared" si="71"/>
        <v>168338531</v>
      </c>
      <c r="AD63" s="129">
        <f t="shared" si="71"/>
        <v>1885637441</v>
      </c>
      <c r="AE63" s="128">
        <f t="shared" si="71"/>
        <v>1496156630</v>
      </c>
      <c r="AF63" s="122">
        <f t="shared" si="71"/>
        <v>174293053</v>
      </c>
      <c r="AG63" s="129">
        <f t="shared" si="71"/>
        <v>1670449683</v>
      </c>
      <c r="AH63" s="128">
        <f t="shared" si="71"/>
        <v>616271302</v>
      </c>
      <c r="AI63" s="122">
        <f t="shared" si="71"/>
        <v>626631558</v>
      </c>
      <c r="AJ63" s="130">
        <f t="shared" si="71"/>
        <v>841819316</v>
      </c>
      <c r="AK63" s="9"/>
      <c r="AL63" s="128">
        <f>AL65+AL83+AL90+AL104</f>
        <v>0</v>
      </c>
      <c r="AM63" s="130">
        <f>AM65+AM83+AM90+AM104</f>
        <v>0</v>
      </c>
      <c r="AN63" s="9"/>
      <c r="AO63" s="294"/>
      <c r="AP63" s="294"/>
      <c r="AQ63" s="294"/>
      <c r="AR63" s="294"/>
      <c r="AS63" s="294"/>
      <c r="AT63" s="294"/>
      <c r="AU63" s="294"/>
      <c r="AV63" s="294"/>
      <c r="AW63" s="294"/>
      <c r="AX63" s="294"/>
      <c r="AY63" s="294"/>
      <c r="AZ63" s="294"/>
    </row>
    <row r="64" spans="1:70" s="422" customFormat="1" ht="24.95" customHeight="1">
      <c r="A64" s="611" t="str">
        <f>+IF(AGOSTO!A64=0,"",AGOSTO!A64)</f>
        <v>1130113-1</v>
      </c>
      <c r="B64" s="646" t="str">
        <f>+CONCATENATE("Vigencia ",INSTRUCCIONES!$F$3)</f>
        <v>Vigencia 2018</v>
      </c>
      <c r="C64" s="673">
        <f>+ENERO!C64</f>
        <v>76217515</v>
      </c>
      <c r="D64" s="373">
        <f>AGOSTO!D64+SEPTIEMBRE!P64</f>
        <v>0</v>
      </c>
      <c r="E64" s="373">
        <f>AGOSTO!E64+SEPTIEMBRE!Q64</f>
        <v>0</v>
      </c>
      <c r="F64" s="373">
        <f>SUM(C64:E64)</f>
        <v>76217515</v>
      </c>
      <c r="G64" s="373">
        <f>AGOSTO!I64</f>
        <v>62857451</v>
      </c>
      <c r="H64" s="374">
        <v>1463735</v>
      </c>
      <c r="I64" s="373">
        <f>SUM(G64:H64)</f>
        <v>64321186</v>
      </c>
      <c r="J64" s="373">
        <f>AGOSTO!L64</f>
        <v>35617268</v>
      </c>
      <c r="K64" s="374">
        <v>5757930</v>
      </c>
      <c r="L64" s="373">
        <f>SUM(J64:K64)</f>
        <v>41375198</v>
      </c>
      <c r="M64" s="373">
        <f>F64-I64</f>
        <v>11896329</v>
      </c>
      <c r="N64" s="143">
        <f>F64-L64</f>
        <v>34842317</v>
      </c>
      <c r="O64" s="382"/>
      <c r="P64" s="372">
        <v>0</v>
      </c>
      <c r="Q64" s="375">
        <v>0</v>
      </c>
      <c r="R64" s="9"/>
      <c r="S64" s="366" t="str">
        <f>+IF(AGOSTO!S64=0,"",AGOSTO!S64)</f>
        <v/>
      </c>
      <c r="T64" s="696" t="str">
        <f>+IF(AGOSTO!T64=0,"",AGOSTO!T64)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+IF(AGOSTO!A65=0,"",AGOSTO!A65)</f>
        <v>1130113-2</v>
      </c>
      <c r="B65" s="646" t="str">
        <f>+IF(AGOSTO!B65=0,"",AGOSTO!B65)</f>
        <v>Vigencia Anterior Accidentes de Transito</v>
      </c>
      <c r="C65" s="673">
        <f>+ENERO!C65</f>
        <v>25000000</v>
      </c>
      <c r="D65" s="373">
        <f>AGOSTO!D65+SEPTIEMBRE!P65</f>
        <v>0</v>
      </c>
      <c r="E65" s="373">
        <f>AGOSTO!E65+SEPTIEMBRE!Q65</f>
        <v>0</v>
      </c>
      <c r="F65" s="373">
        <f>SUM(C65:E65)</f>
        <v>25000000</v>
      </c>
      <c r="G65" s="373">
        <f>AGOSTO!I65</f>
        <v>13332727</v>
      </c>
      <c r="H65" s="374">
        <v>0</v>
      </c>
      <c r="I65" s="373">
        <f>SUM(G65:H65)</f>
        <v>13332727</v>
      </c>
      <c r="J65" s="373">
        <f>AGOSTO!L65</f>
        <v>13332727</v>
      </c>
      <c r="K65" s="374">
        <v>0</v>
      </c>
      <c r="L65" s="373">
        <f>SUM(J65:K65)</f>
        <v>13332727</v>
      </c>
      <c r="M65" s="373">
        <f>F65-I65</f>
        <v>11667273</v>
      </c>
      <c r="N65" s="143">
        <f>F65-L65</f>
        <v>11667273</v>
      </c>
      <c r="O65" s="382"/>
      <c r="P65" s="372">
        <v>0</v>
      </c>
      <c r="Q65" s="375">
        <v>0</v>
      </c>
      <c r="R65" s="9"/>
      <c r="S65" s="705">
        <f>+IF(AGOSTO!S65=0,"",AGOSTO!S65)</f>
        <v>1020100</v>
      </c>
      <c r="T65" s="681" t="str">
        <f>+IF(AGOSTO!T65=0,"",AGOSTO!T65)</f>
        <v>Servicios Personales Asociados a Nómina</v>
      </c>
      <c r="U65" s="132">
        <f t="shared" ref="U65:AJ65" si="72">SUM(U66:U69)+U81</f>
        <v>1674033669</v>
      </c>
      <c r="V65" s="122">
        <f t="shared" si="72"/>
        <v>80258000</v>
      </c>
      <c r="W65" s="122">
        <f t="shared" si="72"/>
        <v>40452864</v>
      </c>
      <c r="X65" s="129">
        <f t="shared" si="72"/>
        <v>1794744533</v>
      </c>
      <c r="Y65" s="128">
        <f t="shared" si="72"/>
        <v>1155009144</v>
      </c>
      <c r="Z65" s="122">
        <f t="shared" si="72"/>
        <v>122419546</v>
      </c>
      <c r="AA65" s="129">
        <f t="shared" si="72"/>
        <v>1277428690</v>
      </c>
      <c r="AB65" s="128">
        <f t="shared" si="72"/>
        <v>1155009144</v>
      </c>
      <c r="AC65" s="122">
        <f t="shared" si="72"/>
        <v>122419546</v>
      </c>
      <c r="AD65" s="129">
        <f t="shared" si="72"/>
        <v>1277428690</v>
      </c>
      <c r="AE65" s="128">
        <f t="shared" si="72"/>
        <v>1006103510</v>
      </c>
      <c r="AF65" s="122">
        <f t="shared" si="72"/>
        <v>125834585</v>
      </c>
      <c r="AG65" s="129">
        <f t="shared" si="72"/>
        <v>1131938095</v>
      </c>
      <c r="AH65" s="128">
        <f t="shared" si="72"/>
        <v>517315843</v>
      </c>
      <c r="AI65" s="122">
        <f t="shared" si="72"/>
        <v>517315843</v>
      </c>
      <c r="AJ65" s="130">
        <f t="shared" si="72"/>
        <v>662806438</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4">
        <f>+IF(AGOSTO!A66=0,"",AGOSTO!A66)</f>
        <v>1130114</v>
      </c>
      <c r="B66" s="645" t="str">
        <f>+IF(AGOSTO!B66=0,"",AGOSTO!B66)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706">
        <f>+IF(AGOSTO!S66=0,"",AGOSTO!S66)</f>
        <v>1020101</v>
      </c>
      <c r="T66" s="682" t="str">
        <f>+IF(AGOSTO!T66=0,"",AGOSTO!T66)</f>
        <v>Sueldos del Personal de nómina</v>
      </c>
      <c r="U66" s="27">
        <f>+ENERO!U66</f>
        <v>1142841348</v>
      </c>
      <c r="V66" s="15">
        <f>AGOSTO!V66+SEPTIEMBRE!AL66</f>
        <v>120759419</v>
      </c>
      <c r="W66" s="15">
        <f>AGOSTO!W66+SEPTIEMBRE!AM66</f>
        <v>8693314</v>
      </c>
      <c r="X66" s="18">
        <f>SUM(U66:W66)</f>
        <v>1272294081</v>
      </c>
      <c r="Y66" s="19">
        <f>AGOSTO!AA66</f>
        <v>869938020</v>
      </c>
      <c r="Z66" s="374">
        <v>109008308</v>
      </c>
      <c r="AA66" s="18">
        <f>SUM(Y66:Z66)</f>
        <v>978946328</v>
      </c>
      <c r="AB66" s="19">
        <f>AGOSTO!AD66</f>
        <v>869938020</v>
      </c>
      <c r="AC66" s="374">
        <v>109008308</v>
      </c>
      <c r="AD66" s="18">
        <f>SUM(AB66:AC66)</f>
        <v>978946328</v>
      </c>
      <c r="AE66" s="19">
        <f>AGOSTO!AG66</f>
        <v>800627328</v>
      </c>
      <c r="AF66" s="374">
        <v>110553164</v>
      </c>
      <c r="AG66" s="18">
        <f>SUM(AE66:AF66)</f>
        <v>911180492</v>
      </c>
      <c r="AH66" s="19">
        <f>X66-AA66</f>
        <v>293347753</v>
      </c>
      <c r="AI66" s="15">
        <f>X66-AD66</f>
        <v>293347753</v>
      </c>
      <c r="AJ66" s="16">
        <f>X66-AG66</f>
        <v>361113589</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c r="A67" s="611" t="str">
        <f>+IF(AGOSTO!A67=0,"",AGOSTO!A67)</f>
        <v>1130114-1</v>
      </c>
      <c r="B67" s="646" t="str">
        <f>+CONCATENATE("Vigencia ",INSTRUCCIONES!$F$3)</f>
        <v>Vigencia 2018</v>
      </c>
      <c r="C67" s="673">
        <f>+ENERO!C67</f>
        <v>0</v>
      </c>
      <c r="D67" s="373">
        <f>AGOSTO!D67+SEPTIEMBRE!P67</f>
        <v>0</v>
      </c>
      <c r="E67" s="373">
        <f>AGOSTO!E67+SEPTIEMBRE!Q67</f>
        <v>0</v>
      </c>
      <c r="F67" s="373">
        <f>SUM(C67:E67)</f>
        <v>0</v>
      </c>
      <c r="G67" s="373">
        <f>AGOSTO!I67</f>
        <v>0</v>
      </c>
      <c r="H67" s="374">
        <v>0</v>
      </c>
      <c r="I67" s="373">
        <f>SUM(G67:H67)</f>
        <v>0</v>
      </c>
      <c r="J67" s="373">
        <f>AGOSTO!L67</f>
        <v>0</v>
      </c>
      <c r="K67" s="374">
        <v>0</v>
      </c>
      <c r="L67" s="373">
        <f>SUM(J67:K67)</f>
        <v>0</v>
      </c>
      <c r="M67" s="373">
        <f>F67-I67</f>
        <v>0</v>
      </c>
      <c r="N67" s="143">
        <f>F67-L67</f>
        <v>0</v>
      </c>
      <c r="O67" s="382"/>
      <c r="P67" s="372">
        <v>0</v>
      </c>
      <c r="Q67" s="375">
        <v>0</v>
      </c>
      <c r="R67" s="9"/>
      <c r="S67" s="706">
        <f>+IF(AGOSTO!S67=0,"",AGOSTO!S67)</f>
        <v>1020102</v>
      </c>
      <c r="T67" s="682" t="str">
        <f>+IF(AGOSTO!T67=0,"",AGOSTO!T67)</f>
        <v>Horas Extras,Dominic.,Festivos y Rec. Nocturnos</v>
      </c>
      <c r="U67" s="27">
        <f>+ENERO!U67</f>
        <v>200000000</v>
      </c>
      <c r="V67" s="15">
        <f>AGOSTO!V67+SEPTIEMBRE!AL67</f>
        <v>-59257420</v>
      </c>
      <c r="W67" s="15">
        <f>AGOSTO!W67+SEPTIEMBRE!AM67</f>
        <v>0</v>
      </c>
      <c r="X67" s="18">
        <f>SUM(U67:W67)</f>
        <v>140742580</v>
      </c>
      <c r="Y67" s="19">
        <f>AGOSTO!AA67</f>
        <v>108456293</v>
      </c>
      <c r="Z67" s="374">
        <v>10928694</v>
      </c>
      <c r="AA67" s="18">
        <f>SUM(Y67:Z67)</f>
        <v>119384987</v>
      </c>
      <c r="AB67" s="19">
        <f>AGOSTO!AD67</f>
        <v>108456293</v>
      </c>
      <c r="AC67" s="374">
        <v>10928694</v>
      </c>
      <c r="AD67" s="18">
        <f>SUM(AB67:AC67)</f>
        <v>119384987</v>
      </c>
      <c r="AE67" s="19">
        <f>AGOSTO!AG67</f>
        <v>80228995</v>
      </c>
      <c r="AF67" s="374">
        <v>11310702</v>
      </c>
      <c r="AG67" s="18">
        <f>SUM(AE67:AF67)</f>
        <v>91539697</v>
      </c>
      <c r="AH67" s="19">
        <f>X67-AA67</f>
        <v>21357593</v>
      </c>
      <c r="AI67" s="15">
        <f>X67-AD67</f>
        <v>21357593</v>
      </c>
      <c r="AJ67" s="16">
        <f>X67-AG67</f>
        <v>49202883</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+IF(AGOSTO!A68=0,"",AGOSTO!A68)</f>
        <v>1130114-2</v>
      </c>
      <c r="B68" s="646" t="str">
        <f>+IF(AGOSTO!B68=0,"",AGOSTO!B68)</f>
        <v>Vigencia Anterior Compañias de Seguros</v>
      </c>
      <c r="C68" s="673">
        <f>+ENERO!C68</f>
        <v>0</v>
      </c>
      <c r="D68" s="373">
        <f>AGOSTO!D68+SEPTIEMBRE!P68</f>
        <v>0</v>
      </c>
      <c r="E68" s="373">
        <f>AGOSTO!E68+SEPTIEMBRE!Q68</f>
        <v>0</v>
      </c>
      <c r="F68" s="373">
        <f>SUM(C68:E68)</f>
        <v>0</v>
      </c>
      <c r="G68" s="373">
        <f>AGOSTO!I68</f>
        <v>0</v>
      </c>
      <c r="H68" s="374">
        <v>0</v>
      </c>
      <c r="I68" s="373">
        <f>SUM(G68:H68)</f>
        <v>0</v>
      </c>
      <c r="J68" s="373">
        <f>AGOSTO!L68</f>
        <v>0</v>
      </c>
      <c r="K68" s="374">
        <v>0</v>
      </c>
      <c r="L68" s="373">
        <f>SUM(J68:K68)</f>
        <v>0</v>
      </c>
      <c r="M68" s="373">
        <f>F68-I68</f>
        <v>0</v>
      </c>
      <c r="N68" s="143">
        <f>F68-L68</f>
        <v>0</v>
      </c>
      <c r="O68" s="382"/>
      <c r="P68" s="372">
        <v>0</v>
      </c>
      <c r="Q68" s="375">
        <v>0</v>
      </c>
      <c r="R68" s="9"/>
      <c r="S68" s="706">
        <f>+IF(AGOSTO!S68=0,"",AGOSTO!S68)</f>
        <v>1020103</v>
      </c>
      <c r="T68" s="682" t="str">
        <f>+IF(AGOSTO!T68=0,"",AGOSTO!T68)</f>
        <v>Prima Técnica</v>
      </c>
      <c r="U68" s="27">
        <f>+ENERO!U68</f>
        <v>0</v>
      </c>
      <c r="V68" s="15">
        <f>AGOSTO!V68+SEPTIEMBRE!AL68</f>
        <v>0</v>
      </c>
      <c r="W68" s="15">
        <f>AGOSTO!W68+SEPTIEMBRE!AM68</f>
        <v>0</v>
      </c>
      <c r="X68" s="18">
        <f>SUM(U68:W68)</f>
        <v>0</v>
      </c>
      <c r="Y68" s="19">
        <f>AGOSTO!AA68</f>
        <v>0</v>
      </c>
      <c r="Z68" s="374">
        <v>0</v>
      </c>
      <c r="AA68" s="18">
        <f>SUM(Y68:Z68)</f>
        <v>0</v>
      </c>
      <c r="AB68" s="19">
        <f>AGOSTO!AD68</f>
        <v>0</v>
      </c>
      <c r="AC68" s="374">
        <v>0</v>
      </c>
      <c r="AD68" s="18">
        <f>SUM(AB68:AC68)</f>
        <v>0</v>
      </c>
      <c r="AE68" s="19">
        <f>AGOSTO!AG68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4">
        <f>+IF(AGOSTO!A69=0,"",AGOSTO!A69)</f>
        <v>1130115</v>
      </c>
      <c r="B69" s="645" t="str">
        <f>+IF(AGOSTO!B69=0,"",AGOSTO!B69)</f>
        <v>ENTIDADES DE REGIMEN ESPECIAL (Magisterio, Fuerza Pca.)</v>
      </c>
      <c r="C69" s="43">
        <f t="shared" ref="C69:N69" si="74">SUM(C70:C71)</f>
        <v>154330000</v>
      </c>
      <c r="D69" s="44">
        <f t="shared" si="74"/>
        <v>0</v>
      </c>
      <c r="E69" s="44">
        <f t="shared" si="74"/>
        <v>0</v>
      </c>
      <c r="F69" s="44">
        <f t="shared" si="74"/>
        <v>154330000</v>
      </c>
      <c r="G69" s="44">
        <f t="shared" si="74"/>
        <v>73551578</v>
      </c>
      <c r="H69" s="44">
        <f t="shared" si="74"/>
        <v>9382376</v>
      </c>
      <c r="I69" s="44">
        <f t="shared" si="74"/>
        <v>82933954</v>
      </c>
      <c r="J69" s="44">
        <f t="shared" si="74"/>
        <v>36063433</v>
      </c>
      <c r="K69" s="44">
        <f t="shared" si="74"/>
        <v>8093039</v>
      </c>
      <c r="L69" s="44">
        <f t="shared" si="74"/>
        <v>44156472</v>
      </c>
      <c r="M69" s="44">
        <f t="shared" si="74"/>
        <v>71396046</v>
      </c>
      <c r="N69" s="45">
        <f t="shared" si="74"/>
        <v>110173528</v>
      </c>
      <c r="P69" s="43">
        <f>SUM(P70:P71)</f>
        <v>0</v>
      </c>
      <c r="Q69" s="45">
        <f>SUM(Q70:Q71)</f>
        <v>0</v>
      </c>
      <c r="R69" s="9"/>
      <c r="S69" s="706">
        <f>+IF(AGOSTO!S69=0,"",AGOSTO!S69)</f>
        <v>1020104</v>
      </c>
      <c r="T69" s="682" t="str">
        <f>+IF(AGOSTO!T69=0,"",AGOSTO!T69)</f>
        <v>Otros</v>
      </c>
      <c r="U69" s="27">
        <f t="shared" ref="U69:AJ69" si="75">SUM(U70:U80)</f>
        <v>268733154</v>
      </c>
      <c r="V69" s="15">
        <f t="shared" si="75"/>
        <v>5272314</v>
      </c>
      <c r="W69" s="15">
        <f t="shared" si="75"/>
        <v>0</v>
      </c>
      <c r="X69" s="18">
        <f t="shared" si="75"/>
        <v>274005468</v>
      </c>
      <c r="Y69" s="19">
        <f t="shared" si="75"/>
        <v>93432701</v>
      </c>
      <c r="Z69" s="142">
        <f t="shared" si="75"/>
        <v>2482544</v>
      </c>
      <c r="AA69" s="18">
        <f t="shared" si="75"/>
        <v>95915245</v>
      </c>
      <c r="AB69" s="19">
        <f t="shared" si="75"/>
        <v>93432701</v>
      </c>
      <c r="AC69" s="142">
        <f t="shared" si="75"/>
        <v>2482544</v>
      </c>
      <c r="AD69" s="18">
        <f t="shared" si="75"/>
        <v>95915245</v>
      </c>
      <c r="AE69" s="19">
        <f t="shared" si="75"/>
        <v>49332162</v>
      </c>
      <c r="AF69" s="142">
        <f t="shared" si="75"/>
        <v>3970719</v>
      </c>
      <c r="AG69" s="18">
        <f t="shared" si="75"/>
        <v>53302881</v>
      </c>
      <c r="AH69" s="19">
        <f t="shared" si="75"/>
        <v>178090223</v>
      </c>
      <c r="AI69" s="15">
        <f t="shared" si="75"/>
        <v>178090223</v>
      </c>
      <c r="AJ69" s="16">
        <f t="shared" si="75"/>
        <v>220702587</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c r="A70" s="611" t="str">
        <f>+IF(AGOSTO!A70=0,"",AGOSTO!A70)</f>
        <v>1130115-1</v>
      </c>
      <c r="B70" s="646" t="str">
        <f>+CONCATENATE("Vigencia ",INSTRUCCIONES!$F$3)</f>
        <v>Vigencia 2018</v>
      </c>
      <c r="C70" s="673">
        <f>+ENERO!C70</f>
        <v>118000000</v>
      </c>
      <c r="D70" s="373">
        <f>AGOSTO!D70+SEPTIEMBRE!P70</f>
        <v>0</v>
      </c>
      <c r="E70" s="373">
        <f>AGOSTO!E70+SEPTIEMBRE!Q70</f>
        <v>0</v>
      </c>
      <c r="F70" s="853">
        <f>SUM(C70:E70)</f>
        <v>118000000</v>
      </c>
      <c r="G70" s="373">
        <f>AGOSTO!I70</f>
        <v>68365877</v>
      </c>
      <c r="H70" s="374">
        <v>9382376</v>
      </c>
      <c r="I70" s="853">
        <f>SUM(G70:H70)</f>
        <v>77748253</v>
      </c>
      <c r="J70" s="373">
        <f>AGOSTO!L70</f>
        <v>30877732</v>
      </c>
      <c r="K70" s="374">
        <v>8093039</v>
      </c>
      <c r="L70" s="853">
        <f>SUM(J70:K70)</f>
        <v>38970771</v>
      </c>
      <c r="M70" s="373">
        <f>F70-I70</f>
        <v>40251747</v>
      </c>
      <c r="N70" s="143">
        <f>F70-L70</f>
        <v>79029229</v>
      </c>
      <c r="O70" s="382"/>
      <c r="P70" s="372">
        <v>0</v>
      </c>
      <c r="Q70" s="375">
        <v>0</v>
      </c>
      <c r="R70" s="9"/>
      <c r="S70" s="707" t="str">
        <f>+IF(AGOSTO!S70=0,"",AGOSTO!S70)</f>
        <v>1020104-1</v>
      </c>
      <c r="T70" s="683" t="str">
        <f>+IF(AGOSTO!T70=0,"",AGOSTO!T70)</f>
        <v xml:space="preserve">Prima de Navidad </v>
      </c>
      <c r="U70" s="27">
        <f>+ENERO!U70</f>
        <v>112552557</v>
      </c>
      <c r="V70" s="15">
        <f>AGOSTO!V70+SEPTIEMBRE!AL70</f>
        <v>3061727</v>
      </c>
      <c r="W70" s="15">
        <f>AGOSTO!W70+SEPTIEMBRE!AM70</f>
        <v>0</v>
      </c>
      <c r="X70" s="18">
        <f t="shared" ref="X70:X81" si="76">SUM(U70:W70)</f>
        <v>115614284</v>
      </c>
      <c r="Y70" s="19">
        <f>AGOSTO!AA70</f>
        <v>5032482</v>
      </c>
      <c r="Z70" s="374">
        <v>0</v>
      </c>
      <c r="AA70" s="18">
        <f t="shared" ref="AA70:AA81" si="77">SUM(Y70:Z70)</f>
        <v>5032482</v>
      </c>
      <c r="AB70" s="19">
        <f>AGOSTO!AD70</f>
        <v>5032482</v>
      </c>
      <c r="AC70" s="374">
        <v>0</v>
      </c>
      <c r="AD70" s="18">
        <f t="shared" ref="AD70:AD81" si="78">SUM(AB70:AC70)</f>
        <v>5032482</v>
      </c>
      <c r="AE70" s="19">
        <f>AGOSTO!AG70</f>
        <v>272137</v>
      </c>
      <c r="AF70" s="374">
        <v>0</v>
      </c>
      <c r="AG70" s="18">
        <f t="shared" ref="AG70:AG81" si="79">SUM(AE70:AF70)</f>
        <v>272137</v>
      </c>
      <c r="AH70" s="19">
        <f t="shared" ref="AH70:AH81" si="80">X70-AA70</f>
        <v>110581802</v>
      </c>
      <c r="AI70" s="15">
        <f t="shared" ref="AI70:AI81" si="81">X70-AD70</f>
        <v>110581802</v>
      </c>
      <c r="AJ70" s="16">
        <f t="shared" ref="AJ70:AJ81" si="82">X70-AG70</f>
        <v>115342147</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+IF(AGOSTO!A71=0,"",AGOSTO!A71)</f>
        <v>1130115-2</v>
      </c>
      <c r="B71" s="646" t="str">
        <f>+IF(AGOSTO!B71=0,"",AGOSTO!B71)</f>
        <v>Vigencia Anterior Regimen Especial</v>
      </c>
      <c r="C71" s="673">
        <f>+ENERO!C71</f>
        <v>36330000</v>
      </c>
      <c r="D71" s="373">
        <f>AGOSTO!D71+SEPTIEMBRE!P71</f>
        <v>0</v>
      </c>
      <c r="E71" s="373">
        <f>AGOSTO!E71+SEPTIEMBRE!Q71</f>
        <v>0</v>
      </c>
      <c r="F71" s="373">
        <f>SUM(C71:E71)</f>
        <v>36330000</v>
      </c>
      <c r="G71" s="373">
        <f>AGOSTO!I71</f>
        <v>5185701</v>
      </c>
      <c r="H71" s="374">
        <v>0</v>
      </c>
      <c r="I71" s="373">
        <f>SUM(G71:H71)</f>
        <v>5185701</v>
      </c>
      <c r="J71" s="373">
        <f>AGOSTO!L71</f>
        <v>5185701</v>
      </c>
      <c r="K71" s="374">
        <v>0</v>
      </c>
      <c r="L71" s="373">
        <f>SUM(J71:K71)</f>
        <v>5185701</v>
      </c>
      <c r="M71" s="373">
        <f>F71-I71</f>
        <v>31144299</v>
      </c>
      <c r="N71" s="143">
        <f>F71-L71</f>
        <v>31144299</v>
      </c>
      <c r="O71" s="382"/>
      <c r="P71" s="372">
        <v>0</v>
      </c>
      <c r="Q71" s="375">
        <v>0</v>
      </c>
      <c r="R71" s="9"/>
      <c r="S71" s="707" t="str">
        <f>+IF(AGOSTO!S71=0,"",AGOSTO!S71)</f>
        <v>1020104-2</v>
      </c>
      <c r="T71" s="683" t="str">
        <f>+IF(AGOSTO!T71=0,"",AGOSTO!T71)</f>
        <v>Prima Vida Cara</v>
      </c>
      <c r="U71" s="27">
        <f>+ENERO!U71</f>
        <v>0</v>
      </c>
      <c r="V71" s="15">
        <f>AGOSTO!V71+SEPTIEMBRE!AL71</f>
        <v>0</v>
      </c>
      <c r="W71" s="15">
        <f>AGOSTO!W71+SEPTIEMBRE!AM71</f>
        <v>0</v>
      </c>
      <c r="X71" s="18">
        <f t="shared" si="76"/>
        <v>0</v>
      </c>
      <c r="Y71" s="19">
        <f>AGOSTO!AA71</f>
        <v>0</v>
      </c>
      <c r="Z71" s="374">
        <v>0</v>
      </c>
      <c r="AA71" s="18">
        <f t="shared" si="77"/>
        <v>0</v>
      </c>
      <c r="AB71" s="19">
        <f>AGOSTO!AD71</f>
        <v>0</v>
      </c>
      <c r="AC71" s="374">
        <v>0</v>
      </c>
      <c r="AD71" s="18">
        <f t="shared" si="78"/>
        <v>0</v>
      </c>
      <c r="AE71" s="19">
        <f>AGOSTO!AG71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4">
        <f>+IF(AGOSTO!A72=0,"",AGOSTO!A72)</f>
        <v>1130116</v>
      </c>
      <c r="B72" s="645" t="str">
        <f>+IF(AGOSTO!B72=0,"",AGOSTO!B72)</f>
        <v>ADMINISTRADORAS DE RIESGOS LABORALES</v>
      </c>
      <c r="C72" s="43">
        <f t="shared" ref="C72:N72" si="83">SUM(C73:C74)</f>
        <v>32000000</v>
      </c>
      <c r="D72" s="44">
        <f t="shared" si="83"/>
        <v>0</v>
      </c>
      <c r="E72" s="44">
        <f t="shared" si="83"/>
        <v>0</v>
      </c>
      <c r="F72" s="44">
        <f t="shared" si="83"/>
        <v>32000000</v>
      </c>
      <c r="G72" s="44">
        <f t="shared" si="83"/>
        <v>21145168</v>
      </c>
      <c r="H72" s="44">
        <f t="shared" si="83"/>
        <v>959107</v>
      </c>
      <c r="I72" s="44">
        <f t="shared" si="83"/>
        <v>22104275</v>
      </c>
      <c r="J72" s="44">
        <f t="shared" si="83"/>
        <v>15769386</v>
      </c>
      <c r="K72" s="44">
        <f t="shared" si="83"/>
        <v>1814241</v>
      </c>
      <c r="L72" s="44">
        <f t="shared" si="83"/>
        <v>17583627</v>
      </c>
      <c r="M72" s="44">
        <f t="shared" si="83"/>
        <v>9895725</v>
      </c>
      <c r="N72" s="45">
        <f t="shared" si="83"/>
        <v>14416373</v>
      </c>
      <c r="P72" s="43">
        <f>SUM(P73:P74)</f>
        <v>0</v>
      </c>
      <c r="Q72" s="45">
        <f>SUM(Q73:Q74)</f>
        <v>0</v>
      </c>
      <c r="R72" s="9"/>
      <c r="S72" s="707" t="str">
        <f>+IF(AGOSTO!S72=0,"",AGOSTO!S72)</f>
        <v>1020104-3</v>
      </c>
      <c r="T72" s="683" t="str">
        <f>+IF(AGOSTO!T72=0,"",AGOSTO!T72)</f>
        <v>Prima de Vacaciones</v>
      </c>
      <c r="U72" s="27">
        <f>+ENERO!U72</f>
        <v>51947334</v>
      </c>
      <c r="V72" s="15">
        <f>AGOSTO!V72+SEPTIEMBRE!AL72</f>
        <v>-2641464</v>
      </c>
      <c r="W72" s="15">
        <f>AGOSTO!W72+SEPTIEMBRE!AM72</f>
        <v>0</v>
      </c>
      <c r="X72" s="18">
        <f t="shared" si="76"/>
        <v>49305870</v>
      </c>
      <c r="Y72" s="19">
        <f>AGOSTO!AA72</f>
        <v>30472134</v>
      </c>
      <c r="Z72" s="374">
        <v>845775</v>
      </c>
      <c r="AA72" s="18">
        <f t="shared" si="77"/>
        <v>31317909</v>
      </c>
      <c r="AB72" s="19">
        <f>AGOSTO!AD72</f>
        <v>30472134</v>
      </c>
      <c r="AC72" s="374">
        <v>845775</v>
      </c>
      <c r="AD72" s="18">
        <f t="shared" si="78"/>
        <v>31317909</v>
      </c>
      <c r="AE72" s="19">
        <f>AGOSTO!AG72</f>
        <v>16807129</v>
      </c>
      <c r="AF72" s="374">
        <v>878123</v>
      </c>
      <c r="AG72" s="18">
        <f t="shared" si="79"/>
        <v>17685252</v>
      </c>
      <c r="AH72" s="19">
        <f t="shared" si="80"/>
        <v>17987961</v>
      </c>
      <c r="AI72" s="15">
        <f t="shared" si="81"/>
        <v>17987961</v>
      </c>
      <c r="AJ72" s="16">
        <f t="shared" si="82"/>
        <v>31620618</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tr">
        <f>+IF(AGOSTO!A73=0,"",AGOSTO!A73)</f>
        <v>1130116-1</v>
      </c>
      <c r="B73" s="646" t="str">
        <f>+CONCATENATE("Vigencia ",INSTRUCCIONES!$F$3)</f>
        <v>Vigencia 2018</v>
      </c>
      <c r="C73" s="673">
        <f>+ENERO!C73</f>
        <v>28000000</v>
      </c>
      <c r="D73" s="373">
        <f>AGOSTO!D73+SEPTIEMBRE!P73</f>
        <v>0</v>
      </c>
      <c r="E73" s="373">
        <f>AGOSTO!E73+SEPTIEMBRE!Q73</f>
        <v>0</v>
      </c>
      <c r="F73" s="853">
        <f>SUM(C73:E73)</f>
        <v>28000000</v>
      </c>
      <c r="G73" s="373">
        <f>AGOSTO!I73</f>
        <v>18905764</v>
      </c>
      <c r="H73" s="374">
        <v>959107</v>
      </c>
      <c r="I73" s="853">
        <f>SUM(G73:H73)</f>
        <v>19864871</v>
      </c>
      <c r="J73" s="373">
        <f>AGOSTO!L73</f>
        <v>13529982</v>
      </c>
      <c r="K73" s="374">
        <v>1814241</v>
      </c>
      <c r="L73" s="853">
        <f>SUM(J73:K73)</f>
        <v>15344223</v>
      </c>
      <c r="M73" s="373">
        <f>F73-I73</f>
        <v>8135129</v>
      </c>
      <c r="N73" s="143">
        <f>F73-L73</f>
        <v>12655777</v>
      </c>
      <c r="O73" s="382"/>
      <c r="P73" s="372">
        <v>0</v>
      </c>
      <c r="Q73" s="375">
        <v>0</v>
      </c>
      <c r="R73" s="9"/>
      <c r="S73" s="707" t="str">
        <f>+IF(AGOSTO!S73=0,"",AGOSTO!S73)</f>
        <v>1020104-4</v>
      </c>
      <c r="T73" s="683" t="str">
        <f>+IF(AGOSTO!T73=0,"",AGOSTO!T73)</f>
        <v>Prima Clima</v>
      </c>
      <c r="U73" s="27">
        <f>+ENERO!U73</f>
        <v>0</v>
      </c>
      <c r="V73" s="15">
        <f>AGOSTO!V73+SEPTIEMBRE!AL73</f>
        <v>0</v>
      </c>
      <c r="W73" s="15">
        <f>AGOSTO!W73+SEPTIEMBRE!AM73</f>
        <v>0</v>
      </c>
      <c r="X73" s="18">
        <f t="shared" si="76"/>
        <v>0</v>
      </c>
      <c r="Y73" s="19">
        <f>AGOSTO!AA73</f>
        <v>0</v>
      </c>
      <c r="Z73" s="374">
        <v>0</v>
      </c>
      <c r="AA73" s="18">
        <f t="shared" si="77"/>
        <v>0</v>
      </c>
      <c r="AB73" s="19">
        <f>AGOSTO!AD73</f>
        <v>0</v>
      </c>
      <c r="AC73" s="374">
        <v>0</v>
      </c>
      <c r="AD73" s="18">
        <f t="shared" si="78"/>
        <v>0</v>
      </c>
      <c r="AE73" s="19">
        <f>AGOSTO!AG73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+IF(AGOSTO!A74=0,"",AGOSTO!A74)</f>
        <v>1130116-2</v>
      </c>
      <c r="B74" s="646" t="str">
        <f>+IF(AGOSTO!B74=0,"",AGOSTO!B74)</f>
        <v>Vigencia Anterior Riesgos Laborales</v>
      </c>
      <c r="C74" s="673">
        <f>+ENERO!C74</f>
        <v>4000000</v>
      </c>
      <c r="D74" s="373">
        <f>AGOSTO!D74+SEPTIEMBRE!P74</f>
        <v>0</v>
      </c>
      <c r="E74" s="373">
        <f>AGOSTO!E74+SEPTIEMBRE!Q74</f>
        <v>0</v>
      </c>
      <c r="F74" s="373">
        <f>SUM(C74:E74)</f>
        <v>4000000</v>
      </c>
      <c r="G74" s="373">
        <f>AGOSTO!I74</f>
        <v>2239404</v>
      </c>
      <c r="H74" s="374">
        <v>0</v>
      </c>
      <c r="I74" s="373">
        <f>SUM(G74:H74)</f>
        <v>2239404</v>
      </c>
      <c r="J74" s="373">
        <f>AGOSTO!L74</f>
        <v>2239404</v>
      </c>
      <c r="K74" s="374">
        <v>0</v>
      </c>
      <c r="L74" s="373">
        <f>SUM(J74:K74)</f>
        <v>2239404</v>
      </c>
      <c r="M74" s="373">
        <f>F74-I74</f>
        <v>1760596</v>
      </c>
      <c r="N74" s="143">
        <f>F74-L74</f>
        <v>1760596</v>
      </c>
      <c r="O74" s="382"/>
      <c r="P74" s="372">
        <v>0</v>
      </c>
      <c r="Q74" s="375">
        <v>0</v>
      </c>
      <c r="R74" s="9"/>
      <c r="S74" s="707" t="str">
        <f>+IF(AGOSTO!S74=0,"",AGOSTO!S74)</f>
        <v>1020104-5</v>
      </c>
      <c r="T74" s="683" t="str">
        <f>+IF(AGOSTO!T74=0,"",AGOSTO!T74)</f>
        <v>Prima de Servicios</v>
      </c>
      <c r="U74" s="27">
        <f>+ENERO!U74</f>
        <v>51947334</v>
      </c>
      <c r="V74" s="15">
        <f>AGOSTO!V74+SEPTIEMBRE!AL74</f>
        <v>-3618043</v>
      </c>
      <c r="W74" s="15">
        <f>AGOSTO!W74+SEPTIEMBRE!AM74</f>
        <v>0</v>
      </c>
      <c r="X74" s="18">
        <f t="shared" si="76"/>
        <v>48329291</v>
      </c>
      <c r="Y74" s="19">
        <f>AGOSTO!AA74</f>
        <v>13054745</v>
      </c>
      <c r="Z74" s="374">
        <v>0</v>
      </c>
      <c r="AA74" s="18">
        <f t="shared" si="77"/>
        <v>13054745</v>
      </c>
      <c r="AB74" s="19">
        <f>AGOSTO!AD74</f>
        <v>13054745</v>
      </c>
      <c r="AC74" s="374">
        <v>0</v>
      </c>
      <c r="AD74" s="18">
        <f t="shared" si="78"/>
        <v>13054745</v>
      </c>
      <c r="AE74" s="19">
        <f>AGOSTO!AG74</f>
        <v>650562</v>
      </c>
      <c r="AF74" s="374">
        <v>0</v>
      </c>
      <c r="AG74" s="18">
        <f t="shared" si="79"/>
        <v>650562</v>
      </c>
      <c r="AH74" s="19">
        <f t="shared" si="80"/>
        <v>35274546</v>
      </c>
      <c r="AI74" s="15">
        <f t="shared" si="81"/>
        <v>35274546</v>
      </c>
      <c r="AJ74" s="16">
        <f t="shared" si="82"/>
        <v>47678729</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4">
        <f>+IF(AGOSTO!A75=0,"",AGOSTO!A75)</f>
        <v>1130117</v>
      </c>
      <c r="B75" s="645" t="str">
        <f>+IF(AGOSTO!B75=0,"",AGOSTO!B75)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07" t="str">
        <f>+IF(AGOSTO!S75=0,"",AGOSTO!S75)</f>
        <v>1020104-8</v>
      </c>
      <c r="T75" s="683" t="str">
        <f>+IF(AGOSTO!T75=0,"",AGOSTO!T75)</f>
        <v>Bonific. por Servicios Prestados</v>
      </c>
      <c r="U75" s="27">
        <f>+ENERO!U75</f>
        <v>39850334</v>
      </c>
      <c r="V75" s="15">
        <f>AGOSTO!V75+SEPTIEMBRE!AL75</f>
        <v>8624668</v>
      </c>
      <c r="W75" s="15">
        <f>AGOSTO!W75+SEPTIEMBRE!AM75</f>
        <v>0</v>
      </c>
      <c r="X75" s="18">
        <f t="shared" si="76"/>
        <v>48475002</v>
      </c>
      <c r="Y75" s="19">
        <f>AGOSTO!AA75</f>
        <v>37585877</v>
      </c>
      <c r="Z75" s="374">
        <v>1155409</v>
      </c>
      <c r="AA75" s="18">
        <f t="shared" si="77"/>
        <v>38741286</v>
      </c>
      <c r="AB75" s="19">
        <f>AGOSTO!AD75</f>
        <v>37585877</v>
      </c>
      <c r="AC75" s="374">
        <v>1155409</v>
      </c>
      <c r="AD75" s="18">
        <f t="shared" si="78"/>
        <v>38741286</v>
      </c>
      <c r="AE75" s="19">
        <f>AGOSTO!AG75</f>
        <v>26268751</v>
      </c>
      <c r="AF75" s="374">
        <v>2494153</v>
      </c>
      <c r="AG75" s="18">
        <f t="shared" si="79"/>
        <v>28762904</v>
      </c>
      <c r="AH75" s="19">
        <f t="shared" si="80"/>
        <v>9733716</v>
      </c>
      <c r="AI75" s="15">
        <f t="shared" si="81"/>
        <v>9733716</v>
      </c>
      <c r="AJ75" s="16">
        <f t="shared" si="82"/>
        <v>19712098</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tr">
        <f>+IF(AGOSTO!A76=0,"",AGOSTO!A76)</f>
        <v>1130117-1</v>
      </c>
      <c r="B76" s="646" t="str">
        <f>+CONCATENATE("Vigencia ",INSTRUCCIONES!$F$3)</f>
        <v>Vigencia 2018</v>
      </c>
      <c r="C76" s="673">
        <f>+ENERO!C76</f>
        <v>0</v>
      </c>
      <c r="D76" s="373">
        <f>AGOSTO!D76+SEPTIEMBRE!P76</f>
        <v>0</v>
      </c>
      <c r="E76" s="373">
        <f>AGOSTO!E76+SEPTIEMBRE!Q76</f>
        <v>0</v>
      </c>
      <c r="F76" s="373">
        <f t="shared" ref="F76:F83" si="85">SUM(C76:E76)</f>
        <v>0</v>
      </c>
      <c r="G76" s="373">
        <f>AGOSTO!I76</f>
        <v>0</v>
      </c>
      <c r="H76" s="374">
        <v>0</v>
      </c>
      <c r="I76" s="373">
        <f t="shared" ref="I76:I83" si="86">SUM(G76:H76)</f>
        <v>0</v>
      </c>
      <c r="J76" s="373">
        <f>AGOSTO!L76</f>
        <v>0</v>
      </c>
      <c r="K76" s="374">
        <v>0</v>
      </c>
      <c r="L76" s="373">
        <f t="shared" ref="L76:L83" si="87">SUM(J76:K76)</f>
        <v>0</v>
      </c>
      <c r="M76" s="373">
        <f t="shared" ref="M76:M83" si="88">F76-I76</f>
        <v>0</v>
      </c>
      <c r="N76" s="143">
        <f t="shared" ref="N76:N83" si="89">F76-L76</f>
        <v>0</v>
      </c>
      <c r="O76" s="382"/>
      <c r="P76" s="372">
        <v>0</v>
      </c>
      <c r="Q76" s="375">
        <v>0</v>
      </c>
      <c r="R76" s="9"/>
      <c r="S76" s="707" t="str">
        <f>+IF(AGOSTO!S76=0,"",AGOSTO!S76)</f>
        <v>1020104-9</v>
      </c>
      <c r="T76" s="683" t="str">
        <f>+IF(AGOSTO!T76=0,"",AGOSTO!T76)</f>
        <v>Auxilio de Transporte</v>
      </c>
      <c r="U76" s="27">
        <f>+ENERO!U76</f>
        <v>0</v>
      </c>
      <c r="V76" s="15">
        <f>AGOSTO!V76+SEPTIEMBRE!AL76</f>
        <v>0</v>
      </c>
      <c r="W76" s="15">
        <f>AGOSTO!W76+SEPTIEMBRE!AM76</f>
        <v>0</v>
      </c>
      <c r="X76" s="18">
        <f t="shared" si="76"/>
        <v>0</v>
      </c>
      <c r="Y76" s="19">
        <f>AGOSTO!AA76</f>
        <v>0</v>
      </c>
      <c r="Z76" s="374">
        <v>0</v>
      </c>
      <c r="AA76" s="18">
        <f t="shared" si="77"/>
        <v>0</v>
      </c>
      <c r="AB76" s="19">
        <f>AGOSTO!AD76</f>
        <v>0</v>
      </c>
      <c r="AC76" s="374">
        <v>0</v>
      </c>
      <c r="AD76" s="18">
        <f t="shared" si="78"/>
        <v>0</v>
      </c>
      <c r="AE76" s="19">
        <f>AGOSTO!AG76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+IF(AGOSTO!A77=0,"",AGOSTO!A77)</f>
        <v>1130117-2</v>
      </c>
      <c r="B77" s="646" t="str">
        <f>+IF(AGOSTO!B77=0,"",AGOSTO!B77)</f>
        <v>Vigencia Anterior Cuotas de Recuperacion</v>
      </c>
      <c r="C77" s="673">
        <f>+ENERO!C77</f>
        <v>0</v>
      </c>
      <c r="D77" s="373">
        <f>AGOSTO!D77+SEPTIEMBRE!P77</f>
        <v>0</v>
      </c>
      <c r="E77" s="373">
        <f>AGOSTO!E77+SEPTIEMBRE!Q77</f>
        <v>0</v>
      </c>
      <c r="F77" s="373">
        <f t="shared" si="85"/>
        <v>0</v>
      </c>
      <c r="G77" s="373">
        <f>AGOSTO!I77</f>
        <v>0</v>
      </c>
      <c r="H77" s="374">
        <v>0</v>
      </c>
      <c r="I77" s="373">
        <f t="shared" si="86"/>
        <v>0</v>
      </c>
      <c r="J77" s="373">
        <f>AGOSTO!L77</f>
        <v>0</v>
      </c>
      <c r="K77" s="374">
        <v>0</v>
      </c>
      <c r="L77" s="373">
        <f t="shared" si="87"/>
        <v>0</v>
      </c>
      <c r="M77" s="373">
        <f t="shared" si="88"/>
        <v>0</v>
      </c>
      <c r="N77" s="143">
        <f t="shared" si="89"/>
        <v>0</v>
      </c>
      <c r="O77" s="382"/>
      <c r="P77" s="372">
        <v>0</v>
      </c>
      <c r="Q77" s="375">
        <v>0</v>
      </c>
      <c r="R77" s="9"/>
      <c r="S77" s="707" t="str">
        <f>+IF(AGOSTO!S77=0,"",AGOSTO!S77)</f>
        <v>1020104-10</v>
      </c>
      <c r="T77" s="683" t="str">
        <f>+IF(AGOSTO!T77=0,"",AGOSTO!T77)</f>
        <v>Subsidio de Alimentación</v>
      </c>
      <c r="U77" s="27">
        <f>+ENERO!U77</f>
        <v>5509284</v>
      </c>
      <c r="V77" s="15">
        <f>AGOSTO!V77+SEPTIEMBRE!AL77</f>
        <v>-114106</v>
      </c>
      <c r="W77" s="15">
        <f>AGOSTO!W77+SEPTIEMBRE!AM77</f>
        <v>0</v>
      </c>
      <c r="X77" s="18">
        <f t="shared" si="76"/>
        <v>5395178</v>
      </c>
      <c r="Y77" s="19">
        <f>AGOSTO!AA77</f>
        <v>3579450</v>
      </c>
      <c r="Z77" s="374">
        <v>481360</v>
      </c>
      <c r="AA77" s="18">
        <f t="shared" si="77"/>
        <v>4060810</v>
      </c>
      <c r="AB77" s="19">
        <f>AGOSTO!AD77</f>
        <v>3579450</v>
      </c>
      <c r="AC77" s="374">
        <v>481360</v>
      </c>
      <c r="AD77" s="18">
        <f t="shared" si="78"/>
        <v>4060810</v>
      </c>
      <c r="AE77" s="19">
        <f>AGOSTO!AG77</f>
        <v>3338770</v>
      </c>
      <c r="AF77" s="374">
        <v>481360</v>
      </c>
      <c r="AG77" s="18">
        <f t="shared" si="79"/>
        <v>3820130</v>
      </c>
      <c r="AH77" s="19">
        <f t="shared" si="80"/>
        <v>1334368</v>
      </c>
      <c r="AI77" s="15">
        <f t="shared" si="81"/>
        <v>1334368</v>
      </c>
      <c r="AJ77" s="16">
        <f t="shared" si="82"/>
        <v>1575048</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4">
        <f>+IF(AGOSTO!A78=0,"",AGOSTO!A78)</f>
        <v>1130118</v>
      </c>
      <c r="B78" s="645" t="str">
        <f>+IF(AGOSTO!B78=0,"",AGOSTO!B78)</f>
        <v>PARTICULARES   (Venta de Contado)</v>
      </c>
      <c r="C78" s="43">
        <f>SUM(C79:C80)</f>
        <v>160000000</v>
      </c>
      <c r="D78" s="44">
        <f>SUM(D79:D80)</f>
        <v>0</v>
      </c>
      <c r="E78" s="44">
        <f>SUM(E79:E80)</f>
        <v>0</v>
      </c>
      <c r="F78" s="44">
        <f t="shared" si="85"/>
        <v>160000000</v>
      </c>
      <c r="G78" s="44">
        <f>SUM(G79:G80)</f>
        <v>85824207</v>
      </c>
      <c r="H78" s="44">
        <f>SUM(H79:H80)</f>
        <v>11585793</v>
      </c>
      <c r="I78" s="44">
        <f t="shared" si="86"/>
        <v>97410000</v>
      </c>
      <c r="J78" s="44">
        <f>SUM(J79:J80)</f>
        <v>80421759</v>
      </c>
      <c r="K78" s="44">
        <f>SUM(K79:K80)</f>
        <v>14543327</v>
      </c>
      <c r="L78" s="44">
        <f t="shared" si="87"/>
        <v>94965086</v>
      </c>
      <c r="M78" s="44">
        <f t="shared" si="88"/>
        <v>62590000</v>
      </c>
      <c r="N78" s="45">
        <f t="shared" si="89"/>
        <v>65034914</v>
      </c>
      <c r="O78" s="382"/>
      <c r="P78" s="43">
        <f>SUM(P79:P80)</f>
        <v>0</v>
      </c>
      <c r="Q78" s="45">
        <f>SUM(Q79:Q80)</f>
        <v>0</v>
      </c>
      <c r="R78" s="9"/>
      <c r="S78" s="707" t="str">
        <f>+IF(AGOSTO!S78=0,"",AGOSTO!S78)</f>
        <v>1020104-12</v>
      </c>
      <c r="T78" s="683" t="str">
        <f>+IF(AGOSTO!T78=0,"",AGOSTO!T78)</f>
        <v>Indemnizaciones por Vacaciones o Supresión de Cargos por Reestructuración</v>
      </c>
      <c r="U78" s="27">
        <f>+ENERO!U78</f>
        <v>0</v>
      </c>
      <c r="V78" s="15">
        <f>AGOSTO!V78+SEPTIEMBRE!AL78</f>
        <v>0</v>
      </c>
      <c r="W78" s="15">
        <f>AGOSTO!W78+SEPTIEMBRE!AM78</f>
        <v>0</v>
      </c>
      <c r="X78" s="18">
        <f t="shared" si="76"/>
        <v>0</v>
      </c>
      <c r="Y78" s="19">
        <f>AGOSTO!AA78</f>
        <v>0</v>
      </c>
      <c r="Z78" s="374">
        <v>0</v>
      </c>
      <c r="AA78" s="18">
        <f t="shared" si="77"/>
        <v>0</v>
      </c>
      <c r="AB78" s="19">
        <f>AGOSTO!AD78</f>
        <v>0</v>
      </c>
      <c r="AC78" s="374">
        <v>0</v>
      </c>
      <c r="AD78" s="18">
        <f t="shared" si="78"/>
        <v>0</v>
      </c>
      <c r="AE78" s="19">
        <f>AGOSTO!AG78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+IF(AGOSTO!A79=0,"",AGOSTO!A79)</f>
        <v>1130118-1</v>
      </c>
      <c r="B79" s="646" t="str">
        <f>+CONCATENATE("Vigencia ",INSTRUCCIONES!$F$3)</f>
        <v>Vigencia 2018</v>
      </c>
      <c r="C79" s="673">
        <f>+ENERO!C79</f>
        <v>160000000</v>
      </c>
      <c r="D79" s="373">
        <f>AGOSTO!D79+SEPTIEMBRE!P79</f>
        <v>0</v>
      </c>
      <c r="E79" s="373">
        <f>AGOSTO!E79+SEPTIEMBRE!Q79</f>
        <v>0</v>
      </c>
      <c r="F79" s="853">
        <f t="shared" si="85"/>
        <v>160000000</v>
      </c>
      <c r="G79" s="373">
        <f>AGOSTO!I79</f>
        <v>85824207</v>
      </c>
      <c r="H79" s="374">
        <v>11585793</v>
      </c>
      <c r="I79" s="853">
        <f t="shared" si="86"/>
        <v>97410000</v>
      </c>
      <c r="J79" s="373">
        <f>AGOSTO!L79</f>
        <v>80421759</v>
      </c>
      <c r="K79" s="374">
        <v>14543327</v>
      </c>
      <c r="L79" s="853">
        <f t="shared" si="87"/>
        <v>94965086</v>
      </c>
      <c r="M79" s="373">
        <f t="shared" si="88"/>
        <v>62590000</v>
      </c>
      <c r="N79" s="143">
        <f t="shared" si="89"/>
        <v>65034914</v>
      </c>
      <c r="P79" s="372">
        <v>0</v>
      </c>
      <c r="Q79" s="375">
        <v>0</v>
      </c>
      <c r="R79" s="9"/>
      <c r="S79" s="707" t="str">
        <f>+IF(AGOSTO!S79=0,"",AGOSTO!S79)</f>
        <v>1020104-13</v>
      </c>
      <c r="T79" s="683" t="str">
        <f>+IF(AGOSTO!T79=0,"",AGOSTO!T79)</f>
        <v>Bonificación Especial por Recreación</v>
      </c>
      <c r="U79" s="27">
        <f>+ENERO!U79</f>
        <v>6926311</v>
      </c>
      <c r="V79" s="15">
        <f>AGOSTO!V79+SEPTIEMBRE!AL79</f>
        <v>-40468</v>
      </c>
      <c r="W79" s="15">
        <f>AGOSTO!W79+SEPTIEMBRE!AM79</f>
        <v>0</v>
      </c>
      <c r="X79" s="18">
        <f t="shared" si="76"/>
        <v>6885843</v>
      </c>
      <c r="Y79" s="19">
        <f>AGOSTO!AA79</f>
        <v>3708013</v>
      </c>
      <c r="Z79" s="374">
        <v>0</v>
      </c>
      <c r="AA79" s="18">
        <f t="shared" si="77"/>
        <v>3708013</v>
      </c>
      <c r="AB79" s="19">
        <f>AGOSTO!AD79</f>
        <v>3708013</v>
      </c>
      <c r="AC79" s="374">
        <v>0</v>
      </c>
      <c r="AD79" s="18">
        <f t="shared" si="78"/>
        <v>3708013</v>
      </c>
      <c r="AE79" s="19">
        <f>AGOSTO!AG79</f>
        <v>1994813</v>
      </c>
      <c r="AF79" s="374">
        <v>117083</v>
      </c>
      <c r="AG79" s="18">
        <f t="shared" si="79"/>
        <v>2111896</v>
      </c>
      <c r="AH79" s="19">
        <f t="shared" si="80"/>
        <v>3177830</v>
      </c>
      <c r="AI79" s="15">
        <f t="shared" si="81"/>
        <v>3177830</v>
      </c>
      <c r="AJ79" s="16">
        <f t="shared" si="82"/>
        <v>4773947</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+IF(AGOSTO!A80=0,"",AGOSTO!A80)</f>
        <v>1130118-2</v>
      </c>
      <c r="B80" s="646" t="str">
        <f>+IF(AGOSTO!B80=0,"",AGOSTO!B80)</f>
        <v>Vigencia Anterior Particulares</v>
      </c>
      <c r="C80" s="673">
        <f>+ENERO!C80</f>
        <v>0</v>
      </c>
      <c r="D80" s="373">
        <f>AGOSTO!D80+SEPTIEMBRE!P80</f>
        <v>0</v>
      </c>
      <c r="E80" s="373">
        <f>AGOSTO!E80+SEPTIEMBRE!Q80</f>
        <v>0</v>
      </c>
      <c r="F80" s="373">
        <f t="shared" si="85"/>
        <v>0</v>
      </c>
      <c r="G80" s="373">
        <f>AGOSTO!I80</f>
        <v>0</v>
      </c>
      <c r="H80" s="374">
        <v>0</v>
      </c>
      <c r="I80" s="373">
        <f t="shared" si="86"/>
        <v>0</v>
      </c>
      <c r="J80" s="373">
        <f>AGOSTO!L80</f>
        <v>0</v>
      </c>
      <c r="K80" s="374">
        <v>0</v>
      </c>
      <c r="L80" s="373">
        <f t="shared" si="87"/>
        <v>0</v>
      </c>
      <c r="M80" s="373">
        <f t="shared" si="88"/>
        <v>0</v>
      </c>
      <c r="N80" s="143">
        <f t="shared" si="89"/>
        <v>0</v>
      </c>
      <c r="O80" s="382"/>
      <c r="P80" s="372">
        <v>0</v>
      </c>
      <c r="Q80" s="375">
        <v>0</v>
      </c>
      <c r="S80" s="707" t="str">
        <f>+IF(AGOSTO!S80=0,"",AGOSTO!S80)</f>
        <v>1020104-14</v>
      </c>
      <c r="T80" s="683" t="str">
        <f>+IF(AGOSTO!T80=0,"",AGOSTO!T80)</f>
        <v/>
      </c>
      <c r="U80" s="27">
        <f>+ENERO!U80</f>
        <v>0</v>
      </c>
      <c r="V80" s="15">
        <f>AGOSTO!V80+SEPTIEMBRE!AL80</f>
        <v>0</v>
      </c>
      <c r="W80" s="15">
        <f>AGOSTO!W80+SEPTIEMBRE!AM80</f>
        <v>0</v>
      </c>
      <c r="X80" s="18">
        <f t="shared" si="76"/>
        <v>0</v>
      </c>
      <c r="Y80" s="19">
        <f>AGOSTO!AA80</f>
        <v>0</v>
      </c>
      <c r="Z80" s="374">
        <v>0</v>
      </c>
      <c r="AA80" s="18">
        <f t="shared" si="77"/>
        <v>0</v>
      </c>
      <c r="AB80" s="19">
        <f>AGOSTO!AD80</f>
        <v>0</v>
      </c>
      <c r="AC80" s="374">
        <v>0</v>
      </c>
      <c r="AD80" s="18">
        <f t="shared" si="78"/>
        <v>0</v>
      </c>
      <c r="AE80" s="19">
        <f>AGOSTO!AG80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F80" s="382"/>
      <c r="BL80" s="382"/>
      <c r="BM80" s="382"/>
      <c r="BN80" s="382"/>
      <c r="BO80" s="382"/>
      <c r="BP80" s="382"/>
      <c r="BQ80" s="382"/>
      <c r="BR80" s="382"/>
    </row>
    <row r="81" spans="1:70" s="382" customFormat="1" ht="24.95" customHeight="1">
      <c r="A81" s="734">
        <f>+IF(AGOSTO!A81=0,"",AGOSTO!A81)</f>
        <v>1130119</v>
      </c>
      <c r="B81" s="649" t="str">
        <f>+IF(AGOSTO!B81=0,"",AGOSTO!B81)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6">
        <f>+IF(AGOSTO!S81=0,"",AGOSTO!S81)</f>
        <v>1020199</v>
      </c>
      <c r="T81" s="682" t="str">
        <f>+IF(AGOSTO!T81=0,"",AGOSTO!T81)</f>
        <v>Vigencias Anteriores Servicios Asociados a nomina Operativo</v>
      </c>
      <c r="U81" s="27">
        <f>+ENERO!U81</f>
        <v>62459167</v>
      </c>
      <c r="V81" s="15">
        <f>AGOSTO!V81+SEPTIEMBRE!AL81</f>
        <v>13483687</v>
      </c>
      <c r="W81" s="15">
        <f>AGOSTO!W81+SEPTIEMBRE!AM81</f>
        <v>31759550</v>
      </c>
      <c r="X81" s="18">
        <f t="shared" si="76"/>
        <v>107702404</v>
      </c>
      <c r="Y81" s="19">
        <f>AGOSTO!AA81</f>
        <v>83182130</v>
      </c>
      <c r="Z81" s="374">
        <v>0</v>
      </c>
      <c r="AA81" s="18">
        <f t="shared" si="77"/>
        <v>83182130</v>
      </c>
      <c r="AB81" s="19">
        <f>AGOSTO!AD81</f>
        <v>83182130</v>
      </c>
      <c r="AC81" s="374">
        <v>0</v>
      </c>
      <c r="AD81" s="18">
        <f t="shared" si="78"/>
        <v>83182130</v>
      </c>
      <c r="AE81" s="19">
        <f>AGOSTO!AG81</f>
        <v>75915025</v>
      </c>
      <c r="AF81" s="374">
        <v>0</v>
      </c>
      <c r="AG81" s="18">
        <f t="shared" si="79"/>
        <v>75915025</v>
      </c>
      <c r="AH81" s="19">
        <f t="shared" si="80"/>
        <v>24520274</v>
      </c>
      <c r="AI81" s="15">
        <f t="shared" si="81"/>
        <v>24520274</v>
      </c>
      <c r="AJ81" s="16">
        <f t="shared" si="82"/>
        <v>31787379</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+IF(AGOSTO!A82=0,"",AGOSTO!A82)</f>
        <v>1130119-1</v>
      </c>
      <c r="B82" s="646" t="str">
        <f>+CONCATENATE("Vigencia ",INSTRUCCIONES!$F$3)</f>
        <v>Vigencia 2018</v>
      </c>
      <c r="C82" s="673">
        <f>+ENERO!C82</f>
        <v>0</v>
      </c>
      <c r="D82" s="373">
        <f>AGOSTO!D82+SEPTIEMBRE!P82</f>
        <v>0</v>
      </c>
      <c r="E82" s="373">
        <f>AGOSTO!E82+SEPTIEMBRE!Q82</f>
        <v>0</v>
      </c>
      <c r="F82" s="373">
        <f t="shared" si="85"/>
        <v>0</v>
      </c>
      <c r="G82" s="373">
        <f>AGOSTO!I82</f>
        <v>0</v>
      </c>
      <c r="H82" s="374">
        <v>0</v>
      </c>
      <c r="I82" s="373">
        <f t="shared" si="86"/>
        <v>0</v>
      </c>
      <c r="J82" s="373">
        <f>AGOSTO!L82</f>
        <v>0</v>
      </c>
      <c r="K82" s="374">
        <v>0</v>
      </c>
      <c r="L82" s="373">
        <f t="shared" si="87"/>
        <v>0</v>
      </c>
      <c r="M82" s="373">
        <f t="shared" si="88"/>
        <v>0</v>
      </c>
      <c r="N82" s="143">
        <f t="shared" si="89"/>
        <v>0</v>
      </c>
      <c r="P82" s="372">
        <v>0</v>
      </c>
      <c r="Q82" s="375">
        <v>0</v>
      </c>
      <c r="R82" s="9"/>
      <c r="S82" s="366" t="str">
        <f>+IF(AGOSTO!S82=0,"",AGOSTO!S82)</f>
        <v/>
      </c>
      <c r="T82" s="696" t="str">
        <f>+IF(AGOSTO!T82=0,"",AGOSTO!T82)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+IF(AGOSTO!A83=0,"",AGOSTO!A83)</f>
        <v>1130119-2</v>
      </c>
      <c r="B83" s="650" t="str">
        <f>+IF(AGOSTO!B83=0,"",AGOSTO!B83)</f>
        <v>Vigencia Anterior</v>
      </c>
      <c r="C83" s="779">
        <f>+ENERO!C83</f>
        <v>0</v>
      </c>
      <c r="D83" s="385">
        <f>AGOSTO!D83+SEPTIEMBRE!P83</f>
        <v>0</v>
      </c>
      <c r="E83" s="385">
        <f>AGOSTO!E83+SEPTIEMBRE!Q83</f>
        <v>0</v>
      </c>
      <c r="F83" s="385">
        <f t="shared" si="85"/>
        <v>0</v>
      </c>
      <c r="G83" s="385">
        <f>AGOSTO!I83</f>
        <v>0</v>
      </c>
      <c r="H83" s="388">
        <v>0</v>
      </c>
      <c r="I83" s="385">
        <f t="shared" si="86"/>
        <v>0</v>
      </c>
      <c r="J83" s="385">
        <f>AGOSTO!L83</f>
        <v>0</v>
      </c>
      <c r="K83" s="388">
        <v>0</v>
      </c>
      <c r="L83" s="385">
        <f t="shared" si="87"/>
        <v>0</v>
      </c>
      <c r="M83" s="385">
        <f t="shared" si="88"/>
        <v>0</v>
      </c>
      <c r="N83" s="386">
        <f t="shared" si="89"/>
        <v>0</v>
      </c>
      <c r="P83" s="372">
        <v>0</v>
      </c>
      <c r="Q83" s="375">
        <v>0</v>
      </c>
      <c r="R83" s="9"/>
      <c r="S83" s="705">
        <f>+IF(AGOSTO!S83=0,"",AGOSTO!S83)</f>
        <v>1020200</v>
      </c>
      <c r="T83" s="681" t="str">
        <f>+IF(AGOSTO!T83=0,"",AGOSTO!T83)</f>
        <v>Servicios Personales Indirectos</v>
      </c>
      <c r="U83" s="132">
        <f t="shared" ref="U83:AJ83" si="91">SUM(U84:U88)</f>
        <v>66928769</v>
      </c>
      <c r="V83" s="122">
        <f t="shared" si="91"/>
        <v>3343935</v>
      </c>
      <c r="W83" s="122">
        <f t="shared" si="91"/>
        <v>50849381</v>
      </c>
      <c r="X83" s="129">
        <f t="shared" si="91"/>
        <v>121122085</v>
      </c>
      <c r="Y83" s="128">
        <f t="shared" si="91"/>
        <v>115248387</v>
      </c>
      <c r="Z83" s="122">
        <f t="shared" si="91"/>
        <v>1674000</v>
      </c>
      <c r="AA83" s="129">
        <f t="shared" si="91"/>
        <v>116922387</v>
      </c>
      <c r="AB83" s="128">
        <f t="shared" si="91"/>
        <v>100256701</v>
      </c>
      <c r="AC83" s="122">
        <f t="shared" si="91"/>
        <v>6305430</v>
      </c>
      <c r="AD83" s="129">
        <f t="shared" si="91"/>
        <v>106562131</v>
      </c>
      <c r="AE83" s="128">
        <f t="shared" si="91"/>
        <v>81359296</v>
      </c>
      <c r="AF83" s="122">
        <f t="shared" si="91"/>
        <v>10665430</v>
      </c>
      <c r="AG83" s="129">
        <f t="shared" si="91"/>
        <v>92024726</v>
      </c>
      <c r="AH83" s="128">
        <f t="shared" si="91"/>
        <v>4199698</v>
      </c>
      <c r="AI83" s="122">
        <f t="shared" si="91"/>
        <v>14559954</v>
      </c>
      <c r="AJ83" s="130">
        <f t="shared" si="91"/>
        <v>29097359</v>
      </c>
      <c r="AK83" s="9"/>
      <c r="AL83" s="128">
        <f>SUM(AL84:AL88)</f>
        <v>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c r="A84" s="737" t="str">
        <f>+IF(AGOSTO!A84=0,"",AGOSTO!A84)</f>
        <v/>
      </c>
      <c r="B84" s="651" t="str">
        <f>+IF(AGOSTO!B84=0,"",AGOSTO!B84)</f>
        <v/>
      </c>
      <c r="C84" s="294"/>
      <c r="D84" s="294"/>
      <c r="E84" s="294"/>
      <c r="F84" s="294"/>
      <c r="G84" s="294"/>
      <c r="H84" s="294"/>
      <c r="I84" s="294"/>
      <c r="J84" s="294"/>
      <c r="K84" s="294"/>
      <c r="L84" s="294"/>
      <c r="M84" s="294"/>
      <c r="N84" s="463"/>
      <c r="O84" s="461"/>
      <c r="P84" s="467"/>
      <c r="Q84" s="391"/>
      <c r="R84" s="9"/>
      <c r="S84" s="706" t="str">
        <f>+IF(AGOSTO!S84=0,"",AGOSTO!S84)</f>
        <v>1020200-1</v>
      </c>
      <c r="T84" s="682" t="str">
        <f>+IF(AGOSTO!T84=0,"",AGOSTO!T84)</f>
        <v>Remuneración y Honorarios por Servicios Técnicos y Profesionales</v>
      </c>
      <c r="U84" s="27">
        <f>+ENERO!U84</f>
        <v>9984769</v>
      </c>
      <c r="V84" s="15">
        <f>AGOSTO!V84+SEPTIEMBRE!AL84</f>
        <v>174487</v>
      </c>
      <c r="W84" s="15">
        <f>AGOSTO!W84+SEPTIEMBRE!AM84</f>
        <v>10389002</v>
      </c>
      <c r="X84" s="18">
        <f>SUM(U84:W84)</f>
        <v>20548258</v>
      </c>
      <c r="Y84" s="19">
        <f>AGOSTO!AA84</f>
        <v>20453560</v>
      </c>
      <c r="Z84" s="374">
        <v>0</v>
      </c>
      <c r="AA84" s="18">
        <f>SUM(Y84:Z84)</f>
        <v>20453560</v>
      </c>
      <c r="AB84" s="19">
        <f>AGOSTO!AD84</f>
        <v>16909690</v>
      </c>
      <c r="AC84" s="374">
        <v>1769476</v>
      </c>
      <c r="AD84" s="18">
        <f>SUM(AB84:AC84)</f>
        <v>18679166</v>
      </c>
      <c r="AE84" s="19">
        <f>AGOSTO!AG84</f>
        <v>15140214</v>
      </c>
      <c r="AF84" s="374">
        <v>1769476</v>
      </c>
      <c r="AG84" s="18">
        <f>SUM(AE84:AF84)</f>
        <v>16909690</v>
      </c>
      <c r="AH84" s="19">
        <f>X84-AA84</f>
        <v>94698</v>
      </c>
      <c r="AI84" s="15">
        <f>X84-AD84</f>
        <v>1869092</v>
      </c>
      <c r="AJ84" s="16">
        <f>X84-AG84</f>
        <v>3638568</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c r="A85" s="738">
        <f>+IF(AGOSTO!A85=0,"",AGOSTO!A85)</f>
        <v>11302</v>
      </c>
      <c r="B85" s="652" t="str">
        <f>+IF(AGOSTO!B85=0,"",AGOSTO!B85)</f>
        <v>Otras Ventas de Servicios de Salud</v>
      </c>
      <c r="C85" s="617">
        <f t="shared" ref="C85:N85" si="92">SUM(C86:C92)</f>
        <v>1096681603</v>
      </c>
      <c r="D85" s="615">
        <f t="shared" si="92"/>
        <v>0</v>
      </c>
      <c r="E85" s="615">
        <f t="shared" si="92"/>
        <v>412414109</v>
      </c>
      <c r="F85" s="615">
        <f t="shared" si="92"/>
        <v>1509095712</v>
      </c>
      <c r="G85" s="615">
        <f t="shared" si="92"/>
        <v>924362017</v>
      </c>
      <c r="H85" s="615">
        <f t="shared" si="92"/>
        <v>179391959</v>
      </c>
      <c r="I85" s="615">
        <f t="shared" si="92"/>
        <v>1103753976</v>
      </c>
      <c r="J85" s="615">
        <f t="shared" si="92"/>
        <v>910982011</v>
      </c>
      <c r="K85" s="615">
        <f t="shared" si="92"/>
        <v>183706959</v>
      </c>
      <c r="L85" s="615">
        <f t="shared" si="92"/>
        <v>1094688970</v>
      </c>
      <c r="M85" s="615">
        <f t="shared" si="92"/>
        <v>405341736</v>
      </c>
      <c r="N85" s="616">
        <f t="shared" si="92"/>
        <v>414406742</v>
      </c>
      <c r="P85" s="43">
        <f>SUM(P86:P92)</f>
        <v>0</v>
      </c>
      <c r="Q85" s="45">
        <f>SUM(Q86:Q92)</f>
        <v>0</v>
      </c>
      <c r="R85" s="9"/>
      <c r="S85" s="706" t="str">
        <f>+IF(AGOSTO!S85=0,"",AGOSTO!S85)</f>
        <v>1020200-2</v>
      </c>
      <c r="T85" s="682" t="str">
        <f>+IF(AGOSTO!T85=0,"",AGOSTO!T85)</f>
        <v>Personal Supernumerario</v>
      </c>
      <c r="U85" s="27">
        <f>+ENERO!U85</f>
        <v>0</v>
      </c>
      <c r="V85" s="15">
        <f>AGOSTO!V85+SEPTIEMBRE!AL85</f>
        <v>0</v>
      </c>
      <c r="W85" s="15">
        <f>AGOSTO!W85+SEPTIEMBRE!AM85</f>
        <v>0</v>
      </c>
      <c r="X85" s="18">
        <f>SUM(U85:W85)</f>
        <v>0</v>
      </c>
      <c r="Y85" s="19">
        <f>AGOSTO!AA85</f>
        <v>0</v>
      </c>
      <c r="Z85" s="374">
        <v>0</v>
      </c>
      <c r="AA85" s="18">
        <f>SUM(Y85:Z85)</f>
        <v>0</v>
      </c>
      <c r="AB85" s="19">
        <f>AGOSTO!AD85</f>
        <v>0</v>
      </c>
      <c r="AC85" s="374">
        <v>0</v>
      </c>
      <c r="AD85" s="18">
        <f>SUM(AB85:AC85)</f>
        <v>0</v>
      </c>
      <c r="AE85" s="19">
        <f>AGOSTO!AG85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39">
        <f>+IF(AGOSTO!A86=0,"",AGOSTO!A86)</f>
        <v>1130201</v>
      </c>
      <c r="B86" s="626" t="str">
        <f>+IF(AGOSTO!B86=0,"",AGOSTO!B86)</f>
        <v/>
      </c>
      <c r="C86" s="672">
        <f>+ENERO!C86</f>
        <v>0</v>
      </c>
      <c r="D86" s="373">
        <f>AGOSTO!D86+SEPTIEMBRE!P86</f>
        <v>0</v>
      </c>
      <c r="E86" s="373">
        <f>AGOSTO!E86+SEPTIEMBRE!Q86</f>
        <v>0</v>
      </c>
      <c r="F86" s="373">
        <f t="shared" ref="F86:F92" si="93">SUM(C86:E86)</f>
        <v>0</v>
      </c>
      <c r="G86" s="373">
        <f>AGOSTO!I86</f>
        <v>0</v>
      </c>
      <c r="H86" s="374">
        <v>0</v>
      </c>
      <c r="I86" s="373">
        <f t="shared" ref="I86:I92" si="94">SUM(G86:H86)</f>
        <v>0</v>
      </c>
      <c r="J86" s="373">
        <f>AGOSTO!L86</f>
        <v>0</v>
      </c>
      <c r="K86" s="374">
        <v>0</v>
      </c>
      <c r="L86" s="373">
        <f t="shared" ref="L86:L92" si="95">SUM(J86:K86)</f>
        <v>0</v>
      </c>
      <c r="M86" s="373">
        <f t="shared" ref="M86:M92" si="96">F86-I86</f>
        <v>0</v>
      </c>
      <c r="N86" s="143">
        <f t="shared" ref="N86:N92" si="97">F86-L86</f>
        <v>0</v>
      </c>
      <c r="O86" s="382"/>
      <c r="P86" s="372">
        <v>0</v>
      </c>
      <c r="Q86" s="375">
        <v>0</v>
      </c>
      <c r="R86" s="9">
        <v>0</v>
      </c>
      <c r="S86" s="706" t="str">
        <f>+IF(AGOSTO!S86=0,"",AGOSTO!S86)</f>
        <v>1020200-4</v>
      </c>
      <c r="T86" s="682" t="str">
        <f>+IF(AGOSTO!T86=0,"",AGOSTO!T86)</f>
        <v>Otros Honorarios</v>
      </c>
      <c r="U86" s="27">
        <f>+ENERO!U86</f>
        <v>56944000</v>
      </c>
      <c r="V86" s="15">
        <f>AGOSTO!V86+SEPTIEMBRE!AL86</f>
        <v>3169448</v>
      </c>
      <c r="W86" s="15">
        <f>AGOSTO!W86+SEPTIEMBRE!AM86</f>
        <v>0</v>
      </c>
      <c r="X86" s="18">
        <f>SUM(U86:W86)</f>
        <v>60113448</v>
      </c>
      <c r="Y86" s="19">
        <f>AGOSTO!AA86</f>
        <v>54334448</v>
      </c>
      <c r="Z86" s="374">
        <v>1674000</v>
      </c>
      <c r="AA86" s="18">
        <f>SUM(Y86:Z86)</f>
        <v>56008448</v>
      </c>
      <c r="AB86" s="19">
        <f>AGOSTO!AD86</f>
        <v>42886632</v>
      </c>
      <c r="AC86" s="374">
        <v>4535954</v>
      </c>
      <c r="AD86" s="18">
        <f>SUM(AB86:AC86)</f>
        <v>47422586</v>
      </c>
      <c r="AE86" s="19">
        <f>AGOSTO!AG86</f>
        <v>25761724</v>
      </c>
      <c r="AF86" s="374">
        <v>8895954</v>
      </c>
      <c r="AG86" s="18">
        <f>SUM(AE86:AF86)</f>
        <v>34657678</v>
      </c>
      <c r="AH86" s="19">
        <f>X86-AA86</f>
        <v>4105000</v>
      </c>
      <c r="AI86" s="15">
        <f>X86-AD86</f>
        <v>12690862</v>
      </c>
      <c r="AJ86" s="16">
        <f>X86-AG86</f>
        <v>25455770</v>
      </c>
      <c r="AL86" s="372">
        <v>0</v>
      </c>
      <c r="AM86" s="375">
        <v>0</v>
      </c>
      <c r="AO86" s="294"/>
      <c r="AP86" s="294"/>
      <c r="AQ86" s="294"/>
      <c r="AR86" s="294"/>
      <c r="AS86" s="294"/>
      <c r="AT86" s="294"/>
      <c r="AU86" s="294"/>
      <c r="AV86" s="294"/>
      <c r="AW86" s="294"/>
      <c r="AX86" s="294"/>
      <c r="AY86" s="294"/>
      <c r="AZ86" s="294"/>
      <c r="BA86" s="382"/>
      <c r="BC86" s="382"/>
      <c r="BD86" s="382"/>
      <c r="BE86" s="382"/>
      <c r="BF86" s="382"/>
      <c r="BL86" s="382"/>
      <c r="BM86" s="382"/>
      <c r="BN86" s="382"/>
      <c r="BO86" s="382"/>
      <c r="BP86" s="382"/>
      <c r="BQ86" s="382"/>
      <c r="BR86" s="382"/>
    </row>
    <row r="87" spans="1:70" s="382" customFormat="1" ht="24.95" customHeight="1">
      <c r="A87" s="739">
        <f>+IF(AGOSTO!A87=0,"",AGOSTO!A87)</f>
        <v>1130202</v>
      </c>
      <c r="B87" s="626" t="str">
        <f>+IF(AGOSTO!B87=0,"",AGOSTO!B87)</f>
        <v>COMERCIALIZACION DE MERCANCIAS</v>
      </c>
      <c r="C87" s="672">
        <f>+ENERO!C87</f>
        <v>30000000</v>
      </c>
      <c r="D87" s="373">
        <f>AGOSTO!D87+SEPTIEMBRE!P87</f>
        <v>0</v>
      </c>
      <c r="E87" s="373">
        <f>AGOSTO!E87+SEPTIEMBRE!Q87</f>
        <v>0</v>
      </c>
      <c r="F87" s="853">
        <f t="shared" si="93"/>
        <v>30000000</v>
      </c>
      <c r="G87" s="373">
        <f>AGOSTO!I87</f>
        <v>16789795</v>
      </c>
      <c r="H87" s="374">
        <v>1688208</v>
      </c>
      <c r="I87" s="853">
        <f t="shared" si="94"/>
        <v>18478003</v>
      </c>
      <c r="J87" s="373">
        <f>AGOSTO!L87</f>
        <v>16789795</v>
      </c>
      <c r="K87" s="374">
        <v>1688208</v>
      </c>
      <c r="L87" s="853">
        <f t="shared" si="95"/>
        <v>18478003</v>
      </c>
      <c r="M87" s="373">
        <f t="shared" si="96"/>
        <v>11521997</v>
      </c>
      <c r="N87" s="143">
        <f t="shared" si="97"/>
        <v>11521997</v>
      </c>
      <c r="P87" s="372">
        <v>0</v>
      </c>
      <c r="Q87" s="375">
        <v>0</v>
      </c>
      <c r="R87" s="9"/>
      <c r="S87" s="706" t="str">
        <f>+IF(AGOSTO!S87=0,"",AGOSTO!S87)</f>
        <v/>
      </c>
      <c r="T87" s="682" t="str">
        <f>+IF(AGOSTO!T87=0,"",AGOSTO!T87)</f>
        <v/>
      </c>
      <c r="U87" s="27">
        <f>+ENERO!U87</f>
        <v>0</v>
      </c>
      <c r="V87" s="15">
        <f>AGOSTO!V87+SEPTIEMBRE!AL87</f>
        <v>0</v>
      </c>
      <c r="W87" s="15">
        <f>AGOSTO!W87+SEPTIEMBRE!AM87</f>
        <v>0</v>
      </c>
      <c r="X87" s="18">
        <f>SUM(U87:W87)</f>
        <v>0</v>
      </c>
      <c r="Y87" s="19">
        <f>AGOSTO!AA87</f>
        <v>0</v>
      </c>
      <c r="Z87" s="374">
        <v>0</v>
      </c>
      <c r="AA87" s="18">
        <f>SUM(Y87:Z87)</f>
        <v>0</v>
      </c>
      <c r="AB87" s="19">
        <f>AGOSTO!AD87</f>
        <v>0</v>
      </c>
      <c r="AC87" s="374">
        <v>0</v>
      </c>
      <c r="AD87" s="18">
        <f>SUM(AB87:AC87)</f>
        <v>0</v>
      </c>
      <c r="AE87" s="19">
        <f>AGOSTO!AG87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c r="A88" s="739">
        <f>+IF(AGOSTO!A88=0,"",AGOSTO!A88)</f>
        <v>1130203</v>
      </c>
      <c r="B88" s="627" t="str">
        <f>+IF(AGOSTO!B88=0,"",AGOSTO!B88)</f>
        <v>CONVENIOS CON LA NACION LIGADOS A LA VENTA DE SERVICIOS</v>
      </c>
      <c r="C88" s="672">
        <f>+ENERO!C88</f>
        <v>0</v>
      </c>
      <c r="D88" s="373">
        <f>AGOSTO!D88+SEPTIEMBRE!P88</f>
        <v>0</v>
      </c>
      <c r="E88" s="373">
        <f>AGOSTO!E88+SEPTIEMBRE!Q88</f>
        <v>0</v>
      </c>
      <c r="F88" s="373">
        <f t="shared" si="93"/>
        <v>0</v>
      </c>
      <c r="G88" s="373">
        <f>AGOSTO!I88</f>
        <v>0</v>
      </c>
      <c r="H88" s="374">
        <v>0</v>
      </c>
      <c r="I88" s="373">
        <f t="shared" si="94"/>
        <v>0</v>
      </c>
      <c r="J88" s="373">
        <f>AGOSTO!L88</f>
        <v>0</v>
      </c>
      <c r="K88" s="374">
        <v>0</v>
      </c>
      <c r="L88" s="373">
        <f t="shared" si="95"/>
        <v>0</v>
      </c>
      <c r="M88" s="373">
        <f t="shared" si="96"/>
        <v>0</v>
      </c>
      <c r="N88" s="143">
        <f t="shared" si="97"/>
        <v>0</v>
      </c>
      <c r="P88" s="372">
        <v>0</v>
      </c>
      <c r="Q88" s="375">
        <v>0</v>
      </c>
      <c r="R88" s="9"/>
      <c r="S88" s="706">
        <f>+IF(AGOSTO!S88=0,"",AGOSTO!S88)</f>
        <v>1020299</v>
      </c>
      <c r="T88" s="682" t="str">
        <f>+IF(AGOSTO!T88=0,"",AGOSTO!T88)</f>
        <v>Vigencias Anteriores Servicios personales Indirectos operativo</v>
      </c>
      <c r="U88" s="27">
        <f>+ENERO!U88</f>
        <v>0</v>
      </c>
      <c r="V88" s="15">
        <f>AGOSTO!V88+SEPTIEMBRE!AL88</f>
        <v>0</v>
      </c>
      <c r="W88" s="15">
        <f>AGOSTO!W88+SEPTIEMBRE!AM88</f>
        <v>40460379</v>
      </c>
      <c r="X88" s="18">
        <f>SUM(U88:W88)</f>
        <v>40460379</v>
      </c>
      <c r="Y88" s="19">
        <f>AGOSTO!AA88</f>
        <v>40460379</v>
      </c>
      <c r="Z88" s="374">
        <v>0</v>
      </c>
      <c r="AA88" s="18">
        <f>SUM(Y88:Z88)</f>
        <v>40460379</v>
      </c>
      <c r="AB88" s="19">
        <f>AGOSTO!AD88</f>
        <v>40460379</v>
      </c>
      <c r="AC88" s="374">
        <v>0</v>
      </c>
      <c r="AD88" s="18">
        <f>SUM(AB88:AC88)</f>
        <v>40460379</v>
      </c>
      <c r="AE88" s="19">
        <f>AGOSTO!AG88</f>
        <v>40457358</v>
      </c>
      <c r="AF88" s="374">
        <v>0</v>
      </c>
      <c r="AG88" s="18">
        <f>SUM(AE88:AF88)</f>
        <v>40457358</v>
      </c>
      <c r="AH88" s="19">
        <f>X88-AA88</f>
        <v>0</v>
      </c>
      <c r="AI88" s="15">
        <f>X88-AD88</f>
        <v>0</v>
      </c>
      <c r="AJ88" s="16">
        <f>X88-AG88</f>
        <v>3021</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c r="A89" s="739">
        <f>+IF(AGOSTO!A89=0,"",AGOSTO!A89)</f>
        <v>1130204</v>
      </c>
      <c r="B89" s="627" t="str">
        <f>+IF(AGOSTO!B89=0,"",AGOSTO!B89)</f>
        <v>CONVENIOS CON EL DEPARTAMENTO LIGADOS A LA VENTA SERVICIOS</v>
      </c>
      <c r="C89" s="672">
        <f>+ENERO!C89</f>
        <v>1066681603</v>
      </c>
      <c r="D89" s="373">
        <f>AGOSTO!D89+SEPTIEMBRE!P89</f>
        <v>0</v>
      </c>
      <c r="E89" s="373">
        <f>AGOSTO!E89+SEPTIEMBRE!Q89</f>
        <v>151027645</v>
      </c>
      <c r="F89" s="853">
        <f t="shared" si="93"/>
        <v>1217709248</v>
      </c>
      <c r="G89" s="373">
        <f>AGOSTO!I89</f>
        <v>726636389</v>
      </c>
      <c r="H89" s="374">
        <v>168638751</v>
      </c>
      <c r="I89" s="853">
        <f t="shared" si="94"/>
        <v>895275140</v>
      </c>
      <c r="J89" s="373">
        <f>AGOSTO!L89</f>
        <v>726636383</v>
      </c>
      <c r="K89" s="374">
        <v>168638751</v>
      </c>
      <c r="L89" s="853">
        <f t="shared" si="95"/>
        <v>895275134</v>
      </c>
      <c r="M89" s="373">
        <f t="shared" si="96"/>
        <v>322434108</v>
      </c>
      <c r="N89" s="143">
        <f t="shared" si="97"/>
        <v>322434114</v>
      </c>
      <c r="P89" s="372">
        <v>0</v>
      </c>
      <c r="Q89" s="375">
        <v>0</v>
      </c>
      <c r="R89" s="9"/>
      <c r="S89" s="366" t="str">
        <f>+IF(AGOSTO!S89=0,"",AGOSTO!S89)</f>
        <v/>
      </c>
      <c r="T89" s="696" t="str">
        <f>+IF(AGOSTO!T89=0,"",AGOSTO!T89)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c r="A90" s="739">
        <f>+IF(AGOSTO!A90=0,"",AGOSTO!A90)</f>
        <v>1130205</v>
      </c>
      <c r="B90" s="627" t="str">
        <f>+IF(AGOSTO!B90=0,"",AGOSTO!B90)</f>
        <v>CONVENIOS CON EL MUNICIPIO LIGADOS A LA VENTA DE SERVICIOS</v>
      </c>
      <c r="C90" s="672">
        <f>+ENERO!C90</f>
        <v>0</v>
      </c>
      <c r="D90" s="373">
        <f>AGOSTO!D90+SEPTIEMBRE!P90</f>
        <v>0</v>
      </c>
      <c r="E90" s="373">
        <f>AGOSTO!E90+SEPTIEMBRE!Q90</f>
        <v>72000000</v>
      </c>
      <c r="F90" s="853">
        <f t="shared" si="93"/>
        <v>72000000</v>
      </c>
      <c r="G90" s="373">
        <f>AGOSTO!I90</f>
        <v>35395000</v>
      </c>
      <c r="H90" s="374">
        <v>9065000</v>
      </c>
      <c r="I90" s="853">
        <f t="shared" si="94"/>
        <v>44460000</v>
      </c>
      <c r="J90" s="373">
        <f>AGOSTO!L90</f>
        <v>22015000</v>
      </c>
      <c r="K90" s="374">
        <v>13380000</v>
      </c>
      <c r="L90" s="853">
        <f t="shared" si="95"/>
        <v>35395000</v>
      </c>
      <c r="M90" s="373">
        <f t="shared" si="96"/>
        <v>27540000</v>
      </c>
      <c r="N90" s="143">
        <f t="shared" si="97"/>
        <v>36605000</v>
      </c>
      <c r="O90" s="382"/>
      <c r="P90" s="372">
        <v>0</v>
      </c>
      <c r="Q90" s="375">
        <v>0</v>
      </c>
      <c r="R90" s="30"/>
      <c r="S90" s="705">
        <f>+IF(AGOSTO!S90=0,"",AGOSTO!S90)</f>
        <v>1020300</v>
      </c>
      <c r="T90" s="681" t="str">
        <f>+IF(AGOSTO!T90=0,"",AGOSTO!T90)</f>
        <v>Contribuciones Inherentes nómina al Sector Privado</v>
      </c>
      <c r="U90" s="132">
        <f t="shared" ref="U90:AJ90" si="98">U91+U96+U102</f>
        <v>630980140</v>
      </c>
      <c r="V90" s="122">
        <f t="shared" si="98"/>
        <v>-113996377</v>
      </c>
      <c r="W90" s="122">
        <f t="shared" si="98"/>
        <v>0</v>
      </c>
      <c r="X90" s="129">
        <f t="shared" si="98"/>
        <v>516983763</v>
      </c>
      <c r="Y90" s="128">
        <f t="shared" si="98"/>
        <v>407637265</v>
      </c>
      <c r="Z90" s="122">
        <f t="shared" si="98"/>
        <v>33551155</v>
      </c>
      <c r="AA90" s="129">
        <f t="shared" si="98"/>
        <v>441188420</v>
      </c>
      <c r="AB90" s="128">
        <f t="shared" si="98"/>
        <v>407637265</v>
      </c>
      <c r="AC90" s="122">
        <f t="shared" si="98"/>
        <v>33551155</v>
      </c>
      <c r="AD90" s="129">
        <f t="shared" si="98"/>
        <v>441188420</v>
      </c>
      <c r="AE90" s="128">
        <f t="shared" si="98"/>
        <v>360339124</v>
      </c>
      <c r="AF90" s="122">
        <f t="shared" si="98"/>
        <v>31751938</v>
      </c>
      <c r="AG90" s="129">
        <f t="shared" si="98"/>
        <v>392091062</v>
      </c>
      <c r="AH90" s="128">
        <f t="shared" si="98"/>
        <v>75795343</v>
      </c>
      <c r="AI90" s="122">
        <f t="shared" si="98"/>
        <v>75795343</v>
      </c>
      <c r="AJ90" s="130">
        <f t="shared" si="98"/>
        <v>124892701</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c r="A91" s="739">
        <f>+IF(AGOSTO!A91=0,"",AGOSTO!A91)</f>
        <v>1130206</v>
      </c>
      <c r="B91" s="627" t="str">
        <f>+IF(AGOSTO!B91=0,"",AGOSTO!B91)</f>
        <v>OTROS CONVENIOS LIGADOS A LA VENTA DE SERVICIOS</v>
      </c>
      <c r="C91" s="672">
        <f>+ENERO!C91</f>
        <v>0</v>
      </c>
      <c r="D91" s="373">
        <f>AGOSTO!D91+SEPTIEMBRE!P91</f>
        <v>0</v>
      </c>
      <c r="E91" s="373">
        <f>AGOSTO!E91+SEPTIEMBRE!Q91</f>
        <v>0</v>
      </c>
      <c r="F91" s="373">
        <f t="shared" si="93"/>
        <v>0</v>
      </c>
      <c r="G91" s="373">
        <f>AGOSTO!I91</f>
        <v>0</v>
      </c>
      <c r="H91" s="374">
        <v>0</v>
      </c>
      <c r="I91" s="373">
        <f t="shared" si="94"/>
        <v>0</v>
      </c>
      <c r="J91" s="373">
        <f>AGOSTO!L91</f>
        <v>0</v>
      </c>
      <c r="K91" s="374">
        <v>0</v>
      </c>
      <c r="L91" s="373">
        <f t="shared" si="95"/>
        <v>0</v>
      </c>
      <c r="M91" s="373">
        <f t="shared" si="96"/>
        <v>0</v>
      </c>
      <c r="N91" s="143">
        <f t="shared" si="97"/>
        <v>0</v>
      </c>
      <c r="O91" s="382"/>
      <c r="P91" s="372">
        <v>0</v>
      </c>
      <c r="Q91" s="375">
        <v>0</v>
      </c>
      <c r="R91" s="30"/>
      <c r="S91" s="706">
        <f>+IF(AGOSTO!S91=0,"",AGOSTO!S91)</f>
        <v>1020301</v>
      </c>
      <c r="T91" s="682" t="str">
        <f>+IF(AGOSTO!T91=0,"",AGOSTO!T91)</f>
        <v>Contribuciones - SGP - Aportes Patronales - Cuenta Maestra</v>
      </c>
      <c r="U91" s="27">
        <f t="shared" ref="U91:AJ91" si="99">SUM(U92:U95)</f>
        <v>193058356</v>
      </c>
      <c r="V91" s="15">
        <f t="shared" si="99"/>
        <v>-36297561</v>
      </c>
      <c r="W91" s="15">
        <f t="shared" si="99"/>
        <v>0</v>
      </c>
      <c r="X91" s="18">
        <f t="shared" si="99"/>
        <v>156760795</v>
      </c>
      <c r="Y91" s="19">
        <f t="shared" si="99"/>
        <v>101732690</v>
      </c>
      <c r="Z91" s="142">
        <f t="shared" si="99"/>
        <v>24765266</v>
      </c>
      <c r="AA91" s="18">
        <f t="shared" si="99"/>
        <v>126497956</v>
      </c>
      <c r="AB91" s="19">
        <f t="shared" si="99"/>
        <v>101732690</v>
      </c>
      <c r="AC91" s="142">
        <f t="shared" si="99"/>
        <v>24765266</v>
      </c>
      <c r="AD91" s="18">
        <f t="shared" si="99"/>
        <v>126497956</v>
      </c>
      <c r="AE91" s="19">
        <f t="shared" si="99"/>
        <v>90109749</v>
      </c>
      <c r="AF91" s="142">
        <f t="shared" si="99"/>
        <v>11622941</v>
      </c>
      <c r="AG91" s="18">
        <f t="shared" si="99"/>
        <v>101732690</v>
      </c>
      <c r="AH91" s="19">
        <f t="shared" si="99"/>
        <v>30262839</v>
      </c>
      <c r="AI91" s="15">
        <f t="shared" si="99"/>
        <v>30262839</v>
      </c>
      <c r="AJ91" s="16">
        <f t="shared" si="99"/>
        <v>55028105</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39">
        <f>+IF(AGOSTO!A92=0,"",AGOSTO!A92)</f>
        <v>1130207</v>
      </c>
      <c r="B92" s="628" t="str">
        <f>+IF(AGOSTO!B92=0,"",AGOSTO!B92)</f>
        <v>Vigencia Anterior Venta Otros Svcios de Salud</v>
      </c>
      <c r="C92" s="780">
        <f>+ENERO!C92</f>
        <v>0</v>
      </c>
      <c r="D92" s="385">
        <f>AGOSTO!D92+SEPTIEMBRE!P92</f>
        <v>0</v>
      </c>
      <c r="E92" s="385">
        <f>AGOSTO!E92+SEPTIEMBRE!Q92</f>
        <v>189386464</v>
      </c>
      <c r="F92" s="385">
        <f t="shared" si="93"/>
        <v>189386464</v>
      </c>
      <c r="G92" s="385">
        <f>AGOSTO!I92</f>
        <v>145540833</v>
      </c>
      <c r="H92" s="388">
        <v>0</v>
      </c>
      <c r="I92" s="385">
        <f t="shared" si="94"/>
        <v>145540833</v>
      </c>
      <c r="J92" s="385">
        <f>AGOSTO!L92</f>
        <v>145540833</v>
      </c>
      <c r="K92" s="388">
        <v>0</v>
      </c>
      <c r="L92" s="385">
        <f t="shared" si="95"/>
        <v>145540833</v>
      </c>
      <c r="M92" s="385">
        <f t="shared" si="96"/>
        <v>43845631</v>
      </c>
      <c r="N92" s="386">
        <f t="shared" si="97"/>
        <v>43845631</v>
      </c>
      <c r="O92" s="382"/>
      <c r="P92" s="372">
        <v>0</v>
      </c>
      <c r="Q92" s="375">
        <v>0</v>
      </c>
      <c r="R92" s="30"/>
      <c r="S92" s="707" t="str">
        <f>+IF(AGOSTO!S92=0,"",AGOSTO!S92)</f>
        <v>1020301-1</v>
      </c>
      <c r="T92" s="683" t="str">
        <f>+IF(AGOSTO!T92=0,"",AGOSTO!T92)</f>
        <v>E.P.S. - Aportes cuenta maestra</v>
      </c>
      <c r="U92" s="27">
        <f>+ENERO!U92</f>
        <v>62490968</v>
      </c>
      <c r="V92" s="15">
        <f>AGOSTO!V92+SEPTIEMBRE!AL92</f>
        <v>45413603</v>
      </c>
      <c r="W92" s="15">
        <f>AGOSTO!W92+SEPTIEMBRE!AM92</f>
        <v>0</v>
      </c>
      <c r="X92" s="18">
        <f>SUM(U92:W92)</f>
        <v>107904571</v>
      </c>
      <c r="Y92" s="19">
        <f>AGOSTO!AA92</f>
        <v>80806674</v>
      </c>
      <c r="Z92" s="374">
        <v>9818486</v>
      </c>
      <c r="AA92" s="18">
        <f>SUM(Y92:Z92)</f>
        <v>90625160</v>
      </c>
      <c r="AB92" s="19">
        <f>AGOSTO!AD92</f>
        <v>80806674</v>
      </c>
      <c r="AC92" s="374">
        <v>9818486</v>
      </c>
      <c r="AD92" s="18">
        <f>SUM(AB92:AC92)</f>
        <v>90625160</v>
      </c>
      <c r="AE92" s="19">
        <f>AGOSTO!AG92</f>
        <v>70925908</v>
      </c>
      <c r="AF92" s="374">
        <v>9880766</v>
      </c>
      <c r="AG92" s="18">
        <f>SUM(AE92:AF92)</f>
        <v>80806674</v>
      </c>
      <c r="AH92" s="19">
        <f>X92-AA92</f>
        <v>17279411</v>
      </c>
      <c r="AI92" s="15">
        <f>X92-AD92</f>
        <v>17279411</v>
      </c>
      <c r="AJ92" s="16">
        <f>X92-AG92</f>
        <v>27097897</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37" t="str">
        <f>+IF(AGOSTO!A93=0,"",AGOSTO!A93)</f>
        <v/>
      </c>
      <c r="B93" s="651" t="str">
        <f>+IF(AGOSTO!B93=0,"",AGOSTO!B93)</f>
        <v/>
      </c>
      <c r="C93" s="294"/>
      <c r="D93" s="294"/>
      <c r="E93" s="294"/>
      <c r="F93" s="294"/>
      <c r="G93" s="294"/>
      <c r="H93" s="294"/>
      <c r="I93" s="294"/>
      <c r="J93" s="294"/>
      <c r="K93" s="294"/>
      <c r="L93" s="294"/>
      <c r="M93" s="294"/>
      <c r="N93" s="463"/>
      <c r="P93" s="467"/>
      <c r="Q93" s="391"/>
      <c r="R93" s="30"/>
      <c r="S93" s="707" t="str">
        <f>+IF(AGOSTO!S93=0,"",AGOSTO!S93)</f>
        <v>1020301-2</v>
      </c>
      <c r="T93" s="683" t="str">
        <f>+IF(AGOSTO!T93=0,"",AGOSTO!T93)</f>
        <v>Fondos pensionales - Aportes cuenta maestra</v>
      </c>
      <c r="U93" s="27">
        <f>+ENERO!U93</f>
        <v>109633461</v>
      </c>
      <c r="V93" s="15">
        <f>AGOSTO!V93+SEPTIEMBRE!AL93</f>
        <v>-60777237</v>
      </c>
      <c r="W93" s="15">
        <f>AGOSTO!W93+SEPTIEMBRE!AM93</f>
        <v>0</v>
      </c>
      <c r="X93" s="18">
        <f>SUM(U93:W93)</f>
        <v>48856224</v>
      </c>
      <c r="Y93" s="19">
        <f>AGOSTO!AA93</f>
        <v>20926016</v>
      </c>
      <c r="Z93" s="374">
        <v>14946780</v>
      </c>
      <c r="AA93" s="18">
        <f>SUM(Y93:Z93)</f>
        <v>35872796</v>
      </c>
      <c r="AB93" s="19">
        <f>AGOSTO!AD93</f>
        <v>20926016</v>
      </c>
      <c r="AC93" s="374">
        <v>14946780</v>
      </c>
      <c r="AD93" s="18">
        <f>SUM(AB93:AC93)</f>
        <v>35872796</v>
      </c>
      <c r="AE93" s="19">
        <f>AGOSTO!AG93</f>
        <v>19183841</v>
      </c>
      <c r="AF93" s="374">
        <v>1742175</v>
      </c>
      <c r="AG93" s="18">
        <f>SUM(AE93:AF93)</f>
        <v>20926016</v>
      </c>
      <c r="AH93" s="19">
        <f>X93-AA93</f>
        <v>12983428</v>
      </c>
      <c r="AI93" s="15">
        <f>X93-AD93</f>
        <v>12983428</v>
      </c>
      <c r="AJ93" s="16">
        <f>X93-AG93</f>
        <v>27930208</v>
      </c>
      <c r="AK93" s="9"/>
      <c r="AL93" s="372">
        <v>0</v>
      </c>
      <c r="AM93" s="375">
        <v>0</v>
      </c>
      <c r="AN93" s="30"/>
      <c r="AO93" s="460"/>
      <c r="AP93" s="460"/>
      <c r="AQ93" s="460"/>
      <c r="AR93" s="460"/>
      <c r="AS93" s="460"/>
      <c r="AT93" s="460"/>
      <c r="AU93" s="460"/>
      <c r="AV93" s="460"/>
      <c r="AW93" s="460"/>
      <c r="AX93" s="460"/>
      <c r="AY93" s="460"/>
      <c r="AZ93" s="460"/>
      <c r="BL93" s="30"/>
    </row>
    <row r="94" spans="1:70" s="461" customFormat="1" ht="39.75" customHeight="1">
      <c r="A94" s="740">
        <f>+IF(AGOSTO!A94=0,"",AGOSTO!A94)</f>
        <v>11303</v>
      </c>
      <c r="B94" s="618" t="str">
        <f>+IF(AGOSTO!B94=0,"",AGOSTO!B94)</f>
        <v>Aportes (No ligados a la venta de servicios de salud)</v>
      </c>
      <c r="C94" s="617">
        <f>SUM(C95:C102)</f>
        <v>0</v>
      </c>
      <c r="D94" s="615">
        <f t="shared" ref="D94:N94" si="100">SUM(D95:D102)</f>
        <v>0</v>
      </c>
      <c r="E94" s="615">
        <f t="shared" si="100"/>
        <v>0</v>
      </c>
      <c r="F94" s="615">
        <f t="shared" si="100"/>
        <v>0</v>
      </c>
      <c r="G94" s="615">
        <f t="shared" si="100"/>
        <v>0</v>
      </c>
      <c r="H94" s="615">
        <f t="shared" si="100"/>
        <v>0</v>
      </c>
      <c r="I94" s="615">
        <f t="shared" si="100"/>
        <v>0</v>
      </c>
      <c r="J94" s="615">
        <f t="shared" si="100"/>
        <v>0</v>
      </c>
      <c r="K94" s="615">
        <f t="shared" si="100"/>
        <v>0</v>
      </c>
      <c r="L94" s="615">
        <f t="shared" si="100"/>
        <v>0</v>
      </c>
      <c r="M94" s="615">
        <f t="shared" si="100"/>
        <v>0</v>
      </c>
      <c r="N94" s="616">
        <f t="shared" si="100"/>
        <v>0</v>
      </c>
      <c r="O94" s="382"/>
      <c r="P94" s="43">
        <f>SUM(P95:P102)</f>
        <v>0</v>
      </c>
      <c r="Q94" s="45">
        <f>SUM(Q95:Q102)</f>
        <v>0</v>
      </c>
      <c r="R94" s="30"/>
      <c r="S94" s="707" t="str">
        <f>+IF(AGOSTO!S94=0,"",AGOSTO!S94)</f>
        <v>1020301-3</v>
      </c>
      <c r="T94" s="683" t="str">
        <f>+IF(AGOSTO!T94=0,"",AGOSTO!T94)</f>
        <v>Fondos de cesantías - Aportes cuenta maestra</v>
      </c>
      <c r="U94" s="27">
        <f>+ENERO!U94</f>
        <v>20933927</v>
      </c>
      <c r="V94" s="15">
        <f>AGOSTO!V94+SEPTIEMBRE!AL94</f>
        <v>-20933927</v>
      </c>
      <c r="W94" s="15">
        <f>AGOSTO!W94+SEPTIEMBRE!AM94</f>
        <v>0</v>
      </c>
      <c r="X94" s="18">
        <f>SUM(U94:W94)</f>
        <v>0</v>
      </c>
      <c r="Y94" s="19">
        <f>AGOSTO!AA94</f>
        <v>0</v>
      </c>
      <c r="Z94" s="374">
        <v>0</v>
      </c>
      <c r="AA94" s="18">
        <f>SUM(Y94:Z94)</f>
        <v>0</v>
      </c>
      <c r="AB94" s="19">
        <f>AGOSTO!AD94</f>
        <v>0</v>
      </c>
      <c r="AC94" s="374">
        <v>0</v>
      </c>
      <c r="AD94" s="18">
        <f>SUM(AB94:AC94)</f>
        <v>0</v>
      </c>
      <c r="AE94" s="19">
        <f>AGOSTO!AG94</f>
        <v>0</v>
      </c>
      <c r="AF94" s="374">
        <v>0</v>
      </c>
      <c r="AG94" s="18">
        <f>SUM(AE94:AF94)</f>
        <v>0</v>
      </c>
      <c r="AH94" s="19">
        <f>X94-AA94</f>
        <v>0</v>
      </c>
      <c r="AI94" s="15">
        <f>X94-AD94</f>
        <v>0</v>
      </c>
      <c r="AJ94" s="16">
        <f>X94-AG94</f>
        <v>0</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1" t="str">
        <f>+IF(AGOSTO!A95=0,"",AGOSTO!A95)</f>
        <v>11303-1</v>
      </c>
      <c r="B95" s="619" t="str">
        <f>+IF(AGOSTO!B95=0,"",AGOSTO!B95)</f>
        <v>CONVENIOS CON LA NACION NO LIGADOS A LA VENTA DE SERVICIOS</v>
      </c>
      <c r="C95" s="672">
        <f>+ENERO!C95</f>
        <v>0</v>
      </c>
      <c r="D95" s="373">
        <f>AGOSTO!D95+SEPTIEMBRE!P95</f>
        <v>0</v>
      </c>
      <c r="E95" s="373">
        <f>AGOSTO!E95+SEPTIEMBRE!Q95</f>
        <v>0</v>
      </c>
      <c r="F95" s="373">
        <f t="shared" ref="F95:F102" si="101">SUM(C95:E95)</f>
        <v>0</v>
      </c>
      <c r="G95" s="373">
        <f>AGOSTO!I95</f>
        <v>0</v>
      </c>
      <c r="H95" s="374">
        <v>0</v>
      </c>
      <c r="I95" s="373">
        <f t="shared" ref="I95:I102" si="102">SUM(G95:H95)</f>
        <v>0</v>
      </c>
      <c r="J95" s="373">
        <f>AGOSTO!L95</f>
        <v>0</v>
      </c>
      <c r="K95" s="374">
        <v>0</v>
      </c>
      <c r="L95" s="373">
        <f t="shared" ref="L95:L102" si="103">SUM(J95:K95)</f>
        <v>0</v>
      </c>
      <c r="M95" s="373">
        <f t="shared" ref="M95:M102" si="104">F95-I95</f>
        <v>0</v>
      </c>
      <c r="N95" s="143">
        <f t="shared" ref="N95:N102" si="105">F95-L95</f>
        <v>0</v>
      </c>
      <c r="O95" s="382"/>
      <c r="P95" s="372">
        <v>0</v>
      </c>
      <c r="Q95" s="375">
        <v>0</v>
      </c>
      <c r="R95" s="30">
        <v>0</v>
      </c>
      <c r="S95" s="707" t="str">
        <f>+IF(AGOSTO!S95=0,"",AGOSTO!S95)</f>
        <v>1020301-4</v>
      </c>
      <c r="T95" s="683" t="str">
        <f>+IF(AGOSTO!T95=0,"",AGOSTO!T95)</f>
        <v>Riesgos laborales - Aportes cuenta maestra</v>
      </c>
      <c r="U95" s="27">
        <f>+ENERO!U95</f>
        <v>0</v>
      </c>
      <c r="V95" s="15">
        <f>AGOSTO!V95+SEPTIEMBRE!AL95</f>
        <v>0</v>
      </c>
      <c r="W95" s="15">
        <f>AGOSTO!W95+SEPTIEMBRE!AM95</f>
        <v>0</v>
      </c>
      <c r="X95" s="18">
        <f>SUM(U95:W95)</f>
        <v>0</v>
      </c>
      <c r="Y95" s="19">
        <f>AGOSTO!AA95</f>
        <v>0</v>
      </c>
      <c r="Z95" s="374">
        <v>0</v>
      </c>
      <c r="AA95" s="18">
        <f>SUM(Y95:Z95)</f>
        <v>0</v>
      </c>
      <c r="AB95" s="19">
        <f>AGOSTO!AD95</f>
        <v>0</v>
      </c>
      <c r="AC95" s="374">
        <v>0</v>
      </c>
      <c r="AD95" s="18">
        <f>SUM(AB95:AC95)</f>
        <v>0</v>
      </c>
      <c r="AE95" s="19">
        <f>AGOSTO!AG95</f>
        <v>0</v>
      </c>
      <c r="AF95" s="374">
        <v>0</v>
      </c>
      <c r="AG95" s="18">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1" t="str">
        <f>+IF(AGOSTO!A96=0,"",AGOSTO!A96)</f>
        <v>11303-2</v>
      </c>
      <c r="B96" s="619" t="str">
        <f>+IF(AGOSTO!B96=0,"",AGOSTO!B96)</f>
        <v>CONVENIOS CON EL DEPARTAMENTO NO LIGADOS A LA VENTA SERVICIOS</v>
      </c>
      <c r="C96" s="672">
        <f>+ENERO!C96</f>
        <v>0</v>
      </c>
      <c r="D96" s="373">
        <f>AGOSTO!D96+SEPTIEMBRE!P96</f>
        <v>0</v>
      </c>
      <c r="E96" s="373">
        <f>AGOSTO!E96+SEPTIEMBRE!Q96</f>
        <v>0</v>
      </c>
      <c r="F96" s="373">
        <f t="shared" si="101"/>
        <v>0</v>
      </c>
      <c r="G96" s="373">
        <f>AGOSTO!I96</f>
        <v>0</v>
      </c>
      <c r="H96" s="374">
        <v>0</v>
      </c>
      <c r="I96" s="373">
        <f t="shared" si="102"/>
        <v>0</v>
      </c>
      <c r="J96" s="373">
        <f>AGOSTO!L96</f>
        <v>0</v>
      </c>
      <c r="K96" s="374">
        <v>0</v>
      </c>
      <c r="L96" s="373">
        <f t="shared" si="103"/>
        <v>0</v>
      </c>
      <c r="M96" s="373">
        <f t="shared" si="104"/>
        <v>0</v>
      </c>
      <c r="N96" s="143">
        <f t="shared" si="105"/>
        <v>0</v>
      </c>
      <c r="O96" s="382"/>
      <c r="P96" s="372">
        <v>0</v>
      </c>
      <c r="Q96" s="375">
        <v>0</v>
      </c>
      <c r="S96" s="706">
        <f>+IF(AGOSTO!S96=0,"",AGOSTO!S96)</f>
        <v>1020302</v>
      </c>
      <c r="T96" s="682" t="str">
        <f>+IF(AGOSTO!T96=0,"",AGOSTO!T96)</f>
        <v>Contribuciones - Otros</v>
      </c>
      <c r="U96" s="27">
        <f t="shared" ref="U96:AJ96" si="106">SUM(U97:U101)</f>
        <v>333921784</v>
      </c>
      <c r="V96" s="15">
        <f t="shared" si="106"/>
        <v>-106416271</v>
      </c>
      <c r="W96" s="15">
        <f t="shared" si="106"/>
        <v>0</v>
      </c>
      <c r="X96" s="18">
        <f t="shared" si="106"/>
        <v>227505513</v>
      </c>
      <c r="Y96" s="19">
        <f t="shared" si="106"/>
        <v>178799103</v>
      </c>
      <c r="Z96" s="142">
        <f t="shared" si="106"/>
        <v>8785889</v>
      </c>
      <c r="AA96" s="18">
        <f t="shared" si="106"/>
        <v>187584992</v>
      </c>
      <c r="AB96" s="19">
        <f t="shared" si="106"/>
        <v>178799103</v>
      </c>
      <c r="AC96" s="142">
        <f t="shared" si="106"/>
        <v>8785889</v>
      </c>
      <c r="AD96" s="18">
        <f t="shared" si="106"/>
        <v>187584992</v>
      </c>
      <c r="AE96" s="19">
        <f t="shared" si="106"/>
        <v>143128419</v>
      </c>
      <c r="AF96" s="142">
        <f t="shared" si="106"/>
        <v>20128997</v>
      </c>
      <c r="AG96" s="18">
        <f t="shared" si="106"/>
        <v>163257416</v>
      </c>
      <c r="AH96" s="19">
        <f t="shared" si="106"/>
        <v>39920521</v>
      </c>
      <c r="AI96" s="15">
        <f t="shared" si="106"/>
        <v>39920521</v>
      </c>
      <c r="AJ96" s="16">
        <f t="shared" si="106"/>
        <v>64248097</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F96" s="461"/>
      <c r="BL96" s="461"/>
      <c r="BM96" s="461"/>
      <c r="BN96" s="461"/>
      <c r="BO96" s="461"/>
      <c r="BP96" s="461"/>
      <c r="BQ96" s="461"/>
      <c r="BR96" s="461"/>
    </row>
    <row r="97" spans="1:70" s="461" customFormat="1" ht="24.95" customHeight="1">
      <c r="A97" s="741" t="str">
        <f>+IF(AGOSTO!A97=0,"",AGOSTO!A97)</f>
        <v>11303-3</v>
      </c>
      <c r="B97" s="619" t="str">
        <f>+IF(AGOSTO!B97=0,"",AGOSTO!B97)</f>
        <v>CONVENIOS CON EL MUNICIPIO NO LIGADOS A LA VENTA DE SERVICIOS</v>
      </c>
      <c r="C97" s="672">
        <f>+ENERO!C97</f>
        <v>0</v>
      </c>
      <c r="D97" s="373">
        <f>AGOSTO!D97+SEPTIEMBRE!P97</f>
        <v>0</v>
      </c>
      <c r="E97" s="373">
        <f>AGOSTO!E97+SEPTIEMBRE!Q97</f>
        <v>0</v>
      </c>
      <c r="F97" s="373">
        <f t="shared" si="101"/>
        <v>0</v>
      </c>
      <c r="G97" s="373">
        <f>AGOSTO!I97</f>
        <v>0</v>
      </c>
      <c r="H97" s="374">
        <v>0</v>
      </c>
      <c r="I97" s="373">
        <f t="shared" si="102"/>
        <v>0</v>
      </c>
      <c r="J97" s="373">
        <f>AGOSTO!L97</f>
        <v>0</v>
      </c>
      <c r="K97" s="374">
        <v>0</v>
      </c>
      <c r="L97" s="373">
        <f t="shared" si="103"/>
        <v>0</v>
      </c>
      <c r="M97" s="373">
        <f t="shared" si="104"/>
        <v>0</v>
      </c>
      <c r="N97" s="143">
        <f t="shared" si="105"/>
        <v>0</v>
      </c>
      <c r="O97" s="382"/>
      <c r="P97" s="372">
        <v>0</v>
      </c>
      <c r="Q97" s="375">
        <v>0</v>
      </c>
      <c r="R97" s="30"/>
      <c r="S97" s="707" t="str">
        <f>+IF(AGOSTO!S97=0,"",AGOSTO!S97)</f>
        <v>1020302-1</v>
      </c>
      <c r="T97" s="683" t="str">
        <f>+IF(AGOSTO!T97=0,"",AGOSTO!T97)</f>
        <v>Aportes a E.P.S. - recursos propios</v>
      </c>
      <c r="U97" s="27">
        <f>+ENERO!U97</f>
        <v>66955276</v>
      </c>
      <c r="V97" s="15">
        <f>AGOSTO!V97+SEPTIEMBRE!AL97</f>
        <v>-50000000</v>
      </c>
      <c r="W97" s="15">
        <f>AGOSTO!W97+SEPTIEMBRE!AM97</f>
        <v>0</v>
      </c>
      <c r="X97" s="18">
        <f t="shared" ref="X97:X102" si="107">SUM(U97:W97)</f>
        <v>16955276</v>
      </c>
      <c r="Y97" s="19">
        <f>AGOSTO!AA97</f>
        <v>2326984</v>
      </c>
      <c r="Z97" s="374">
        <v>629989</v>
      </c>
      <c r="AA97" s="18">
        <f t="shared" ref="AA97:AA102" si="108">SUM(Y97:Z97)</f>
        <v>2956973</v>
      </c>
      <c r="AB97" s="19">
        <f>AGOSTO!AD97</f>
        <v>2326984</v>
      </c>
      <c r="AC97" s="374">
        <v>629989</v>
      </c>
      <c r="AD97" s="18">
        <f t="shared" ref="AD97:AD102" si="109">SUM(AB97:AC97)</f>
        <v>2956973</v>
      </c>
      <c r="AE97" s="19">
        <f>AGOSTO!AG97</f>
        <v>1767051</v>
      </c>
      <c r="AF97" s="374">
        <v>559933</v>
      </c>
      <c r="AG97" s="18">
        <f t="shared" ref="AG97:AG102" si="110">SUM(AE97:AF97)</f>
        <v>2326984</v>
      </c>
      <c r="AH97" s="19">
        <f t="shared" ref="AH97:AH102" si="111">X97-AA97</f>
        <v>13998303</v>
      </c>
      <c r="AI97" s="15">
        <f t="shared" ref="AI97:AI102" si="112">X97-AD97</f>
        <v>13998303</v>
      </c>
      <c r="AJ97" s="16">
        <f t="shared" ref="AJ97:AJ102" si="113">X97-AG97</f>
        <v>14628292</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1" t="str">
        <f>+IF(AGOSTO!A98=0,"",AGOSTO!A98)</f>
        <v>11303-4</v>
      </c>
      <c r="B98" s="619" t="str">
        <f>+IF(AGOSTO!B98=0,"",AGOSTO!B98)</f>
        <v>OTROS CONVENIOS NO LIGADOS A LA VENTA DE SERVICIOS</v>
      </c>
      <c r="C98" s="672">
        <f>+ENERO!C98</f>
        <v>0</v>
      </c>
      <c r="D98" s="373">
        <f>AGOSTO!D98+SEPTIEMBRE!P98</f>
        <v>0</v>
      </c>
      <c r="E98" s="373">
        <f>AGOSTO!E98+SEPTIEMBRE!Q98</f>
        <v>0</v>
      </c>
      <c r="F98" s="373">
        <f t="shared" si="101"/>
        <v>0</v>
      </c>
      <c r="G98" s="373">
        <f>AGOSTO!I98</f>
        <v>0</v>
      </c>
      <c r="H98" s="374">
        <v>0</v>
      </c>
      <c r="I98" s="373">
        <f t="shared" si="102"/>
        <v>0</v>
      </c>
      <c r="J98" s="373">
        <f>AGOSTO!L98</f>
        <v>0</v>
      </c>
      <c r="K98" s="374">
        <v>0</v>
      </c>
      <c r="L98" s="373">
        <f t="shared" si="103"/>
        <v>0</v>
      </c>
      <c r="M98" s="373">
        <f t="shared" si="104"/>
        <v>0</v>
      </c>
      <c r="N98" s="143">
        <f t="shared" si="105"/>
        <v>0</v>
      </c>
      <c r="O98" s="382"/>
      <c r="P98" s="372">
        <v>0</v>
      </c>
      <c r="Q98" s="375">
        <v>0</v>
      </c>
      <c r="R98" s="30"/>
      <c r="S98" s="707" t="str">
        <f>+IF(AGOSTO!S98=0,"",AGOSTO!S98)</f>
        <v>1020302-2</v>
      </c>
      <c r="T98" s="683" t="str">
        <f>+IF(AGOSTO!T98=0,"",AGOSTO!T98)</f>
        <v>Aportes Fondos Pensionales - recursos propios</v>
      </c>
      <c r="U98" s="27">
        <f>+ENERO!U98</f>
        <v>36455199</v>
      </c>
      <c r="V98" s="15">
        <f>AGOSTO!V98+SEPTIEMBRE!AL98</f>
        <v>60000000</v>
      </c>
      <c r="W98" s="15">
        <f>AGOSTO!W98+SEPTIEMBRE!AM98</f>
        <v>0</v>
      </c>
      <c r="X98" s="18">
        <f t="shared" si="107"/>
        <v>96455199</v>
      </c>
      <c r="Y98" s="19">
        <f>AGOSTO!AA98</f>
        <v>96455199</v>
      </c>
      <c r="Z98" s="374">
        <v>0</v>
      </c>
      <c r="AA98" s="18">
        <f t="shared" si="108"/>
        <v>96455199</v>
      </c>
      <c r="AB98" s="19">
        <f>AGOSTO!AD98</f>
        <v>96455199</v>
      </c>
      <c r="AC98" s="374">
        <v>0</v>
      </c>
      <c r="AD98" s="18">
        <f t="shared" si="109"/>
        <v>96455199</v>
      </c>
      <c r="AE98" s="19">
        <f>AGOSTO!AG98</f>
        <v>85108263</v>
      </c>
      <c r="AF98" s="374">
        <v>11346936</v>
      </c>
      <c r="AG98" s="18">
        <f t="shared" si="110"/>
        <v>96455199</v>
      </c>
      <c r="AH98" s="19">
        <f t="shared" si="111"/>
        <v>0</v>
      </c>
      <c r="AI98" s="15">
        <f t="shared" si="112"/>
        <v>0</v>
      </c>
      <c r="AJ98" s="16">
        <f t="shared" si="113"/>
        <v>0</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1" t="str">
        <f>+IF(AGOSTO!A99=0,"",AGOSTO!A99)</f>
        <v>11303-5</v>
      </c>
      <c r="B99" s="619" t="str">
        <f>+IF(AGOSTO!B99=0,"",AGOSTO!B99)</f>
        <v>APORTES PATRONALES - MUNICIPIO / DEPARTAMENTO</v>
      </c>
      <c r="C99" s="672">
        <f>+ENERO!C99</f>
        <v>0</v>
      </c>
      <c r="D99" s="373">
        <f>AGOSTO!D99+SEPTIEMBRE!P99</f>
        <v>0</v>
      </c>
      <c r="E99" s="373">
        <f>AGOSTO!E99+SEPTIEMBRE!Q99</f>
        <v>0</v>
      </c>
      <c r="F99" s="373">
        <f t="shared" si="101"/>
        <v>0</v>
      </c>
      <c r="G99" s="373">
        <f>AGOSTO!I99</f>
        <v>0</v>
      </c>
      <c r="H99" s="374">
        <v>0</v>
      </c>
      <c r="I99" s="373">
        <f t="shared" si="102"/>
        <v>0</v>
      </c>
      <c r="J99" s="373">
        <f>AGOSTO!L99</f>
        <v>0</v>
      </c>
      <c r="K99" s="374">
        <v>0</v>
      </c>
      <c r="L99" s="373">
        <f t="shared" si="103"/>
        <v>0</v>
      </c>
      <c r="M99" s="373">
        <f t="shared" si="104"/>
        <v>0</v>
      </c>
      <c r="N99" s="143">
        <f t="shared" si="105"/>
        <v>0</v>
      </c>
      <c r="O99" s="382"/>
      <c r="P99" s="372">
        <v>0</v>
      </c>
      <c r="Q99" s="375">
        <v>0</v>
      </c>
      <c r="R99" s="30"/>
      <c r="S99" s="707" t="str">
        <f>+IF(AGOSTO!S99=0,"",AGOSTO!S99)</f>
        <v>1020302-3</v>
      </c>
      <c r="T99" s="683" t="str">
        <f>+IF(AGOSTO!T99=0,"",AGOSTO!T99)</f>
        <v>Aportes a Fondos de Cesantia - recursos propios</v>
      </c>
      <c r="U99" s="27">
        <f>+ENERO!U99</f>
        <v>123895451</v>
      </c>
      <c r="V99" s="15">
        <f>AGOSTO!V99+SEPTIEMBRE!AL99</f>
        <v>-105813363</v>
      </c>
      <c r="W99" s="15">
        <f>AGOSTO!W99+SEPTIEMBRE!AM99</f>
        <v>0</v>
      </c>
      <c r="X99" s="18">
        <f t="shared" si="107"/>
        <v>18082088</v>
      </c>
      <c r="Y99" s="19">
        <f>AGOSTO!AA99</f>
        <v>18082088</v>
      </c>
      <c r="Z99" s="374">
        <v>0</v>
      </c>
      <c r="AA99" s="18">
        <f t="shared" si="108"/>
        <v>18082088</v>
      </c>
      <c r="AB99" s="19">
        <f>AGOSTO!AD99</f>
        <v>18082088</v>
      </c>
      <c r="AC99" s="374">
        <v>0</v>
      </c>
      <c r="AD99" s="18">
        <f t="shared" si="109"/>
        <v>18082088</v>
      </c>
      <c r="AE99" s="19">
        <f>AGOSTO!AG99</f>
        <v>2475573</v>
      </c>
      <c r="AF99" s="374">
        <v>64828</v>
      </c>
      <c r="AG99" s="18">
        <f t="shared" si="110"/>
        <v>2540401</v>
      </c>
      <c r="AH99" s="19">
        <f t="shared" si="111"/>
        <v>0</v>
      </c>
      <c r="AI99" s="15">
        <f t="shared" si="112"/>
        <v>0</v>
      </c>
      <c r="AJ99" s="16">
        <f t="shared" si="113"/>
        <v>15541687</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1" t="str">
        <f>+IF(AGOSTO!A100=0,"",AGOSTO!A100)</f>
        <v>11303-6</v>
      </c>
      <c r="B100" s="619" t="str">
        <f>+IF(AGOSTO!B100=0,"",AGOSTO!B100)</f>
        <v>RECURSOS PARA PROGRAMA DE SANEAMIENTO FINANCIERO</v>
      </c>
      <c r="C100" s="672">
        <f>+ENERO!C100</f>
        <v>0</v>
      </c>
      <c r="D100" s="373">
        <f>AGOSTO!D100+SEPTIEMBRE!P100</f>
        <v>0</v>
      </c>
      <c r="E100" s="373">
        <f>AGOSTO!E100+SEPTIEMBRE!Q100</f>
        <v>0</v>
      </c>
      <c r="F100" s="373">
        <f t="shared" si="101"/>
        <v>0</v>
      </c>
      <c r="G100" s="373">
        <f>AGOSTO!I100</f>
        <v>0</v>
      </c>
      <c r="H100" s="374">
        <v>0</v>
      </c>
      <c r="I100" s="373">
        <f t="shared" si="102"/>
        <v>0</v>
      </c>
      <c r="J100" s="373">
        <f>AGOSTO!L100</f>
        <v>0</v>
      </c>
      <c r="K100" s="374">
        <v>0</v>
      </c>
      <c r="L100" s="373">
        <f t="shared" si="103"/>
        <v>0</v>
      </c>
      <c r="M100" s="373">
        <f t="shared" si="104"/>
        <v>0</v>
      </c>
      <c r="N100" s="143">
        <f t="shared" si="105"/>
        <v>0</v>
      </c>
      <c r="P100" s="372">
        <v>0</v>
      </c>
      <c r="Q100" s="375">
        <v>0</v>
      </c>
      <c r="R100" s="9"/>
      <c r="S100" s="707" t="str">
        <f>+IF(AGOSTO!S100=0,"",AGOSTO!S100)</f>
        <v>1020302-4</v>
      </c>
      <c r="T100" s="683" t="str">
        <f>+IF(AGOSTO!T100=0,"",AGOSTO!T100)</f>
        <v>Aporte a ARL. - recursos propios</v>
      </c>
      <c r="U100" s="27">
        <f>+ENERO!U100</f>
        <v>37097756</v>
      </c>
      <c r="V100" s="15">
        <f>AGOSTO!V100+SEPTIEMBRE!AL100</f>
        <v>0</v>
      </c>
      <c r="W100" s="15">
        <f>AGOSTO!W100+SEPTIEMBRE!AM100</f>
        <v>0</v>
      </c>
      <c r="X100" s="18">
        <f t="shared" si="107"/>
        <v>37097756</v>
      </c>
      <c r="Y100" s="19">
        <f>AGOSTO!AA100</f>
        <v>23042732</v>
      </c>
      <c r="Z100" s="374">
        <v>3307600</v>
      </c>
      <c r="AA100" s="18">
        <f t="shared" si="108"/>
        <v>26350332</v>
      </c>
      <c r="AB100" s="19">
        <f>AGOSTO!AD100</f>
        <v>23042732</v>
      </c>
      <c r="AC100" s="374">
        <v>3307600</v>
      </c>
      <c r="AD100" s="18">
        <f t="shared" si="109"/>
        <v>26350332</v>
      </c>
      <c r="AE100" s="19">
        <f>AGOSTO!AG100</f>
        <v>19717032</v>
      </c>
      <c r="AF100" s="374">
        <v>3325700</v>
      </c>
      <c r="AG100" s="18">
        <f t="shared" si="110"/>
        <v>23042732</v>
      </c>
      <c r="AH100" s="19">
        <f t="shared" si="111"/>
        <v>10747424</v>
      </c>
      <c r="AI100" s="15">
        <f t="shared" si="112"/>
        <v>10747424</v>
      </c>
      <c r="AJ100" s="16">
        <f t="shared" si="113"/>
        <v>14055024</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1" t="str">
        <f>+IF(AGOSTO!A101=0,"",AGOSTO!A101)</f>
        <v>11303-7</v>
      </c>
      <c r="B101" s="619" t="str">
        <f>+IF(AGOSTO!B101=0,"",AGOSTO!B101)</f>
        <v/>
      </c>
      <c r="C101" s="672">
        <f>+ENERO!C101</f>
        <v>0</v>
      </c>
      <c r="D101" s="373">
        <f>AGOSTO!D101+SEPTIEMBRE!P101</f>
        <v>0</v>
      </c>
      <c r="E101" s="373">
        <f>AGOSTO!E101+SEPTIEMBRE!Q101</f>
        <v>0</v>
      </c>
      <c r="F101" s="373">
        <f t="shared" si="101"/>
        <v>0</v>
      </c>
      <c r="G101" s="373">
        <f>AGOSTO!I101</f>
        <v>0</v>
      </c>
      <c r="H101" s="374">
        <v>0</v>
      </c>
      <c r="I101" s="373">
        <f t="shared" si="102"/>
        <v>0</v>
      </c>
      <c r="J101" s="373">
        <f>AGOSTO!L101</f>
        <v>0</v>
      </c>
      <c r="K101" s="374">
        <v>0</v>
      </c>
      <c r="L101" s="373">
        <f t="shared" si="103"/>
        <v>0</v>
      </c>
      <c r="M101" s="373">
        <f t="shared" si="104"/>
        <v>0</v>
      </c>
      <c r="N101" s="143">
        <f t="shared" si="105"/>
        <v>0</v>
      </c>
      <c r="P101" s="372">
        <v>0</v>
      </c>
      <c r="Q101" s="375">
        <v>0</v>
      </c>
      <c r="R101" s="9"/>
      <c r="S101" s="707" t="str">
        <f>+IF(AGOSTO!S101=0,"",AGOSTO!S101)</f>
        <v>1020302-5</v>
      </c>
      <c r="T101" s="683" t="str">
        <f>+IF(AGOSTO!T101=0,"",AGOSTO!T101)</f>
        <v>Aporte a Caja Compensación Familiar</v>
      </c>
      <c r="U101" s="27">
        <f>+ENERO!U101</f>
        <v>69518102</v>
      </c>
      <c r="V101" s="15">
        <f>AGOSTO!V101+SEPTIEMBRE!AL101</f>
        <v>-10602908</v>
      </c>
      <c r="W101" s="15">
        <f>AGOSTO!W101+SEPTIEMBRE!AM101</f>
        <v>0</v>
      </c>
      <c r="X101" s="18">
        <f t="shared" si="107"/>
        <v>58915194</v>
      </c>
      <c r="Y101" s="19">
        <f>AGOSTO!AA101</f>
        <v>38892100</v>
      </c>
      <c r="Z101" s="374">
        <v>4848300</v>
      </c>
      <c r="AA101" s="18">
        <f t="shared" si="108"/>
        <v>43740400</v>
      </c>
      <c r="AB101" s="19">
        <f>AGOSTO!AD101</f>
        <v>38892100</v>
      </c>
      <c r="AC101" s="374">
        <v>4848300</v>
      </c>
      <c r="AD101" s="18">
        <f t="shared" si="109"/>
        <v>43740400</v>
      </c>
      <c r="AE101" s="19">
        <f>AGOSTO!AG101</f>
        <v>34060500</v>
      </c>
      <c r="AF101" s="374">
        <v>4831600</v>
      </c>
      <c r="AG101" s="18">
        <f t="shared" si="110"/>
        <v>38892100</v>
      </c>
      <c r="AH101" s="19">
        <f t="shared" si="111"/>
        <v>15174794</v>
      </c>
      <c r="AI101" s="15">
        <f t="shared" si="112"/>
        <v>15174794</v>
      </c>
      <c r="AJ101" s="16">
        <f t="shared" si="113"/>
        <v>20023094</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1" t="str">
        <f>+IF(AGOSTO!A102=0,"",AGOSTO!A102)</f>
        <v>11303-8</v>
      </c>
      <c r="B102" s="628" t="str">
        <f>+IF(AGOSTO!B102=0,"",AGOSTO!B102)</f>
        <v>Vigencia Anterior Aportes no Ligados a la Venta de Svcios</v>
      </c>
      <c r="C102" s="780">
        <f>+ENERO!C102</f>
        <v>0</v>
      </c>
      <c r="D102" s="385">
        <f>AGOSTO!D102+SEPTIEMBRE!P102</f>
        <v>0</v>
      </c>
      <c r="E102" s="385">
        <f>AGOSTO!E102+SEPTIEMBRE!Q102</f>
        <v>0</v>
      </c>
      <c r="F102" s="385">
        <f t="shared" si="101"/>
        <v>0</v>
      </c>
      <c r="G102" s="385">
        <f>AGOSTO!I102</f>
        <v>0</v>
      </c>
      <c r="H102" s="388">
        <v>0</v>
      </c>
      <c r="I102" s="385">
        <f t="shared" si="102"/>
        <v>0</v>
      </c>
      <c r="J102" s="385">
        <f>AGOSTO!L102</f>
        <v>0</v>
      </c>
      <c r="K102" s="388">
        <v>0</v>
      </c>
      <c r="L102" s="385">
        <f t="shared" si="103"/>
        <v>0</v>
      </c>
      <c r="M102" s="385">
        <f t="shared" si="104"/>
        <v>0</v>
      </c>
      <c r="N102" s="386">
        <f t="shared" si="105"/>
        <v>0</v>
      </c>
      <c r="P102" s="372">
        <v>0</v>
      </c>
      <c r="Q102" s="375">
        <v>0</v>
      </c>
      <c r="R102" s="9"/>
      <c r="S102" s="706">
        <f>+IF(AGOSTO!S102=0,"",AGOSTO!S102)</f>
        <v>1020399</v>
      </c>
      <c r="T102" s="682" t="str">
        <f>+IF(AGOSTO!T102=0,"",AGOSTO!T102)</f>
        <v>Vigencias Anteriores Contribuciones Inherentes de nómina sector privado operativo</v>
      </c>
      <c r="U102" s="27">
        <f>+ENERO!U102</f>
        <v>104000000</v>
      </c>
      <c r="V102" s="15">
        <f>AGOSTO!V102+SEPTIEMBRE!AL102</f>
        <v>28717455</v>
      </c>
      <c r="W102" s="15">
        <f>AGOSTO!W102+SEPTIEMBRE!AM102</f>
        <v>0</v>
      </c>
      <c r="X102" s="18">
        <f t="shared" si="107"/>
        <v>132717455</v>
      </c>
      <c r="Y102" s="19">
        <f>AGOSTO!AA102</f>
        <v>127105472</v>
      </c>
      <c r="Z102" s="374">
        <v>0</v>
      </c>
      <c r="AA102" s="18">
        <f t="shared" si="108"/>
        <v>127105472</v>
      </c>
      <c r="AB102" s="19">
        <f>AGOSTO!AD102</f>
        <v>127105472</v>
      </c>
      <c r="AC102" s="374">
        <v>0</v>
      </c>
      <c r="AD102" s="18">
        <f t="shared" si="109"/>
        <v>127105472</v>
      </c>
      <c r="AE102" s="19">
        <f>AGOSTO!AG102</f>
        <v>127100956</v>
      </c>
      <c r="AF102" s="374">
        <v>0</v>
      </c>
      <c r="AG102" s="18">
        <f t="shared" si="110"/>
        <v>127100956</v>
      </c>
      <c r="AH102" s="19">
        <f t="shared" si="111"/>
        <v>5611983</v>
      </c>
      <c r="AI102" s="15">
        <f t="shared" si="112"/>
        <v>5611983</v>
      </c>
      <c r="AJ102" s="16">
        <f t="shared" si="113"/>
        <v>5616499</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2" t="str">
        <f>+IF(AGOSTO!A103=0,"",AGOSTO!A103)</f>
        <v/>
      </c>
      <c r="B103" s="653" t="str">
        <f>+IF(AGOSTO!B103=0,"",AGOSTO!B103)</f>
        <v/>
      </c>
      <c r="C103" s="480"/>
      <c r="D103" s="480"/>
      <c r="E103" s="480"/>
      <c r="F103" s="480"/>
      <c r="G103" s="480"/>
      <c r="H103" s="480"/>
      <c r="I103" s="480"/>
      <c r="J103" s="480"/>
      <c r="K103" s="480"/>
      <c r="L103" s="480"/>
      <c r="M103" s="480"/>
      <c r="N103" s="481"/>
      <c r="P103" s="482"/>
      <c r="Q103" s="481"/>
      <c r="R103" s="9"/>
      <c r="S103" s="366" t="str">
        <f>+IF(AGOSTO!S103=0,"",AGOSTO!S103)</f>
        <v/>
      </c>
      <c r="T103" s="696" t="str">
        <f>+IF(AGOSTO!T103=0,"",AGOSTO!T103)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40">
        <f>+IF(AGOSTO!A104=0,"",AGOSTO!A104)</f>
        <v>11304</v>
      </c>
      <c r="B104" s="618" t="str">
        <f>+IF(AGOSTO!B104=0,"",AGOSTO!B104)</f>
        <v>Otros ingresos corrientes</v>
      </c>
      <c r="C104" s="617">
        <f>SUM(C105:C111)</f>
        <v>15193610</v>
      </c>
      <c r="D104" s="615">
        <f t="shared" ref="D104:N104" si="114">SUM(D105:D111)</f>
        <v>0</v>
      </c>
      <c r="E104" s="615">
        <f t="shared" si="114"/>
        <v>0</v>
      </c>
      <c r="F104" s="615">
        <f t="shared" si="114"/>
        <v>15193610</v>
      </c>
      <c r="G104" s="615">
        <f t="shared" si="114"/>
        <v>7307542</v>
      </c>
      <c r="H104" s="615">
        <f t="shared" si="114"/>
        <v>1889316</v>
      </c>
      <c r="I104" s="615">
        <f t="shared" si="114"/>
        <v>9196858</v>
      </c>
      <c r="J104" s="615">
        <f t="shared" si="114"/>
        <v>6369861</v>
      </c>
      <c r="K104" s="615">
        <f t="shared" si="114"/>
        <v>2826126</v>
      </c>
      <c r="L104" s="615">
        <f t="shared" si="114"/>
        <v>9195987</v>
      </c>
      <c r="M104" s="615">
        <f t="shared" si="114"/>
        <v>5996752</v>
      </c>
      <c r="N104" s="616">
        <f t="shared" si="114"/>
        <v>5997623</v>
      </c>
      <c r="P104" s="43">
        <f>SUM(P105:P111)</f>
        <v>0</v>
      </c>
      <c r="Q104" s="45">
        <f>SUM(Q105:Q111)</f>
        <v>0</v>
      </c>
      <c r="R104" s="9"/>
      <c r="S104" s="705">
        <f>+IF(AGOSTO!S104=0,"",AGOSTO!S104)</f>
        <v>1020400</v>
      </c>
      <c r="T104" s="681" t="str">
        <f>+IF(AGOSTO!T104=0,"",AGOSTO!T104)</f>
        <v>Contribuciones Inherentes nómina del Sector Publico</v>
      </c>
      <c r="U104" s="132">
        <f t="shared" ref="U104:AJ104" si="115">U105+U108</f>
        <v>86897627</v>
      </c>
      <c r="V104" s="122">
        <f t="shared" si="115"/>
        <v>-7479009</v>
      </c>
      <c r="W104" s="122">
        <f t="shared" si="115"/>
        <v>0</v>
      </c>
      <c r="X104" s="129">
        <f t="shared" si="115"/>
        <v>79418618</v>
      </c>
      <c r="Y104" s="128">
        <f t="shared" si="115"/>
        <v>54395800</v>
      </c>
      <c r="Z104" s="122">
        <f t="shared" si="115"/>
        <v>6062400</v>
      </c>
      <c r="AA104" s="129">
        <f t="shared" si="115"/>
        <v>60458200</v>
      </c>
      <c r="AB104" s="128">
        <f t="shared" si="115"/>
        <v>54395800</v>
      </c>
      <c r="AC104" s="122">
        <f t="shared" si="115"/>
        <v>6062400</v>
      </c>
      <c r="AD104" s="129">
        <f t="shared" si="115"/>
        <v>60458200</v>
      </c>
      <c r="AE104" s="128">
        <f t="shared" si="115"/>
        <v>48354700</v>
      </c>
      <c r="AF104" s="122">
        <f t="shared" si="115"/>
        <v>6041100</v>
      </c>
      <c r="AG104" s="129">
        <f t="shared" si="115"/>
        <v>54395800</v>
      </c>
      <c r="AH104" s="128">
        <f t="shared" si="115"/>
        <v>18960418</v>
      </c>
      <c r="AI104" s="122">
        <f t="shared" si="115"/>
        <v>18960418</v>
      </c>
      <c r="AJ104" s="130">
        <f t="shared" si="115"/>
        <v>25022818</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1" t="str">
        <f>+IF(AGOSTO!A105=0,"",AGOSTO!A105)</f>
        <v>11304-1</v>
      </c>
      <c r="B105" s="619" t="str">
        <f>+IF(AGOSTO!B105=0,"",AGOSTO!B105)</f>
        <v>ARRENDAMIENTO Y ALQUILER DE BIENES MUEBLES E INMUEBLES</v>
      </c>
      <c r="C105" s="672">
        <f>+ENERO!C105</f>
        <v>0</v>
      </c>
      <c r="D105" s="373">
        <f>AGOSTO!D105+SEPTIEMBRE!P105</f>
        <v>0</v>
      </c>
      <c r="E105" s="373">
        <f>AGOSTO!E105+SEPTIEMBRE!Q105</f>
        <v>0</v>
      </c>
      <c r="F105" s="373">
        <f t="shared" ref="F105:F111" si="116">SUM(C105:E105)</f>
        <v>0</v>
      </c>
      <c r="G105" s="373">
        <f>AGOSTO!I105</f>
        <v>0</v>
      </c>
      <c r="H105" s="374">
        <v>0</v>
      </c>
      <c r="I105" s="373">
        <f t="shared" ref="I105:I111" si="117">SUM(G105:H105)</f>
        <v>0</v>
      </c>
      <c r="J105" s="373">
        <f>AGOSTO!L105</f>
        <v>0</v>
      </c>
      <c r="K105" s="374">
        <v>0</v>
      </c>
      <c r="L105" s="373">
        <f t="shared" ref="L105:L111" si="118">SUM(J105:K105)</f>
        <v>0</v>
      </c>
      <c r="M105" s="373">
        <f t="shared" ref="M105:M111" si="119">F105-I105</f>
        <v>0</v>
      </c>
      <c r="N105" s="143">
        <f t="shared" ref="N105:N111" si="120">F105-L105</f>
        <v>0</v>
      </c>
      <c r="P105" s="372">
        <v>0</v>
      </c>
      <c r="Q105" s="375">
        <v>0</v>
      </c>
      <c r="R105" s="9"/>
      <c r="S105" s="706">
        <f>+IF(AGOSTO!S105=0,"",AGOSTO!S105)</f>
        <v>1020402</v>
      </c>
      <c r="T105" s="682" t="str">
        <f>+IF(AGOSTO!T105=0,"",AGOSTO!T105)</f>
        <v>Contribuciones - Otros</v>
      </c>
      <c r="U105" s="27">
        <f t="shared" ref="U105:AJ105" si="121">SUM(U106:U107)</f>
        <v>86897627</v>
      </c>
      <c r="V105" s="15">
        <f t="shared" si="121"/>
        <v>-13243909</v>
      </c>
      <c r="W105" s="15">
        <f t="shared" si="121"/>
        <v>0</v>
      </c>
      <c r="X105" s="18">
        <f t="shared" si="121"/>
        <v>73653718</v>
      </c>
      <c r="Y105" s="19">
        <f t="shared" si="121"/>
        <v>48630900</v>
      </c>
      <c r="Z105" s="142">
        <f t="shared" si="121"/>
        <v>6062400</v>
      </c>
      <c r="AA105" s="18">
        <f t="shared" si="121"/>
        <v>54693300</v>
      </c>
      <c r="AB105" s="19">
        <f t="shared" si="121"/>
        <v>48630900</v>
      </c>
      <c r="AC105" s="142">
        <f t="shared" si="121"/>
        <v>6062400</v>
      </c>
      <c r="AD105" s="18">
        <f t="shared" si="121"/>
        <v>54693300</v>
      </c>
      <c r="AE105" s="19">
        <f t="shared" si="121"/>
        <v>42589800</v>
      </c>
      <c r="AF105" s="142">
        <f t="shared" si="121"/>
        <v>6041100</v>
      </c>
      <c r="AG105" s="18">
        <f t="shared" si="121"/>
        <v>48630900</v>
      </c>
      <c r="AH105" s="19">
        <f t="shared" si="121"/>
        <v>18960418</v>
      </c>
      <c r="AI105" s="15">
        <f t="shared" si="121"/>
        <v>18960418</v>
      </c>
      <c r="AJ105" s="16">
        <f t="shared" si="121"/>
        <v>25022818</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1" t="str">
        <f>+IF(AGOSTO!A106=0,"",AGOSTO!A106)</f>
        <v>11304-2</v>
      </c>
      <c r="B106" s="620" t="str">
        <f>+IF(AGOSTO!B106=0,"",AGOSTO!B106)</f>
        <v>COMERCIALIZACIÓN DE MERCANCÍAS</v>
      </c>
      <c r="C106" s="672">
        <f>+ENERO!C106</f>
        <v>0</v>
      </c>
      <c r="D106" s="373">
        <f>AGOSTO!D106+SEPTIEMBRE!P106</f>
        <v>0</v>
      </c>
      <c r="E106" s="373">
        <f>AGOSTO!E106+SEPTIEMBRE!Q106</f>
        <v>0</v>
      </c>
      <c r="F106" s="373">
        <f t="shared" si="116"/>
        <v>0</v>
      </c>
      <c r="G106" s="373">
        <f>AGOSTO!I106</f>
        <v>0</v>
      </c>
      <c r="H106" s="374">
        <v>0</v>
      </c>
      <c r="I106" s="373">
        <f t="shared" si="117"/>
        <v>0</v>
      </c>
      <c r="J106" s="373">
        <f>AGOSTO!L106</f>
        <v>0</v>
      </c>
      <c r="K106" s="374">
        <v>0</v>
      </c>
      <c r="L106" s="373">
        <f t="shared" si="118"/>
        <v>0</v>
      </c>
      <c r="M106" s="373">
        <f t="shared" si="119"/>
        <v>0</v>
      </c>
      <c r="N106" s="143">
        <f t="shared" si="120"/>
        <v>0</v>
      </c>
      <c r="P106" s="372">
        <v>0</v>
      </c>
      <c r="Q106" s="375">
        <v>0</v>
      </c>
      <c r="R106" s="9"/>
      <c r="S106" s="707" t="str">
        <f>+IF(AGOSTO!S106=0,"",AGOSTO!S106)</f>
        <v>1020402-1</v>
      </c>
      <c r="T106" s="683" t="str">
        <f>+IF(AGOSTO!T106=0,"",AGOSTO!T106)</f>
        <v>S.E.N.A.</v>
      </c>
      <c r="U106" s="27">
        <f>+ENERO!U106</f>
        <v>34759051</v>
      </c>
      <c r="V106" s="15">
        <f>AGOSTO!V106+SEPTIEMBRE!AL106</f>
        <v>-5295004</v>
      </c>
      <c r="W106" s="15">
        <f>AGOSTO!W106+SEPTIEMBRE!AM106</f>
        <v>0</v>
      </c>
      <c r="X106" s="18">
        <f>SUM(U106:W106)</f>
        <v>29464047</v>
      </c>
      <c r="Y106" s="19">
        <f>AGOSTO!AA106</f>
        <v>19456700</v>
      </c>
      <c r="Z106" s="374">
        <v>2425400</v>
      </c>
      <c r="AA106" s="18">
        <f>SUM(Y106:Z106)</f>
        <v>21882100</v>
      </c>
      <c r="AB106" s="19">
        <f>AGOSTO!AD106</f>
        <v>19456700</v>
      </c>
      <c r="AC106" s="374">
        <v>2425400</v>
      </c>
      <c r="AD106" s="18">
        <f>SUM(AB106:AC106)</f>
        <v>21882100</v>
      </c>
      <c r="AE106" s="19">
        <f>AGOSTO!AG106</f>
        <v>17039700</v>
      </c>
      <c r="AF106" s="374">
        <v>2417000</v>
      </c>
      <c r="AG106" s="18">
        <f>SUM(AE106:AF106)</f>
        <v>19456700</v>
      </c>
      <c r="AH106" s="19">
        <f>X106-AA106</f>
        <v>7581947</v>
      </c>
      <c r="AI106" s="15">
        <f>X106-AD106</f>
        <v>7581947</v>
      </c>
      <c r="AJ106" s="16">
        <f>X106-AG106</f>
        <v>10007347</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1" t="str">
        <f>+IF(AGOSTO!A107=0,"",AGOSTO!A107)</f>
        <v>11304-3</v>
      </c>
      <c r="B107" s="619" t="str">
        <f>+IF(AGOSTO!B107=0,"",AGOSTO!B107)</f>
        <v>Bienestar Social</v>
      </c>
      <c r="C107" s="672">
        <f>+ENERO!C107</f>
        <v>0</v>
      </c>
      <c r="D107" s="373">
        <f>AGOSTO!D107+SEPTIEMBRE!P107</f>
        <v>0</v>
      </c>
      <c r="E107" s="373">
        <f>AGOSTO!E107+SEPTIEMBRE!Q107</f>
        <v>0</v>
      </c>
      <c r="F107" s="373">
        <f t="shared" si="116"/>
        <v>0</v>
      </c>
      <c r="G107" s="373">
        <f>AGOSTO!I107</f>
        <v>0</v>
      </c>
      <c r="H107" s="374">
        <v>0</v>
      </c>
      <c r="I107" s="373">
        <f t="shared" si="117"/>
        <v>0</v>
      </c>
      <c r="J107" s="373">
        <f>AGOSTO!L107</f>
        <v>0</v>
      </c>
      <c r="K107" s="374">
        <v>0</v>
      </c>
      <c r="L107" s="373">
        <f t="shared" si="118"/>
        <v>0</v>
      </c>
      <c r="M107" s="373">
        <f t="shared" si="119"/>
        <v>0</v>
      </c>
      <c r="N107" s="143">
        <f t="shared" si="120"/>
        <v>0</v>
      </c>
      <c r="P107" s="372">
        <v>0</v>
      </c>
      <c r="Q107" s="375">
        <v>0</v>
      </c>
      <c r="R107" s="9"/>
      <c r="S107" s="707" t="str">
        <f>+IF(AGOSTO!S107=0,"",AGOSTO!S107)</f>
        <v>1020402-2</v>
      </c>
      <c r="T107" s="683" t="str">
        <f>+IF(AGOSTO!T107=0,"",AGOSTO!T107)</f>
        <v>I.C.B.F.</v>
      </c>
      <c r="U107" s="27">
        <f>+ENERO!U107</f>
        <v>52138576</v>
      </c>
      <c r="V107" s="15">
        <f>AGOSTO!V107+SEPTIEMBRE!AL107</f>
        <v>-7948905</v>
      </c>
      <c r="W107" s="15">
        <f>AGOSTO!W107+SEPTIEMBRE!AM107</f>
        <v>0</v>
      </c>
      <c r="X107" s="18">
        <f>SUM(U107:W107)</f>
        <v>44189671</v>
      </c>
      <c r="Y107" s="19">
        <f>AGOSTO!AA107</f>
        <v>29174200</v>
      </c>
      <c r="Z107" s="374">
        <v>3637000</v>
      </c>
      <c r="AA107" s="18">
        <f>SUM(Y107:Z107)</f>
        <v>32811200</v>
      </c>
      <c r="AB107" s="19">
        <f>AGOSTO!AD107</f>
        <v>29174200</v>
      </c>
      <c r="AC107" s="374">
        <v>3637000</v>
      </c>
      <c r="AD107" s="18">
        <f>SUM(AB107:AC107)</f>
        <v>32811200</v>
      </c>
      <c r="AE107" s="19">
        <f>AGOSTO!AG107</f>
        <v>25550100</v>
      </c>
      <c r="AF107" s="374">
        <v>3624100</v>
      </c>
      <c r="AG107" s="18">
        <f>SUM(AE107:AF107)</f>
        <v>29174200</v>
      </c>
      <c r="AH107" s="19">
        <f>X107-AA107</f>
        <v>11378471</v>
      </c>
      <c r="AI107" s="15">
        <f>X107-AD107</f>
        <v>11378471</v>
      </c>
      <c r="AJ107" s="16">
        <f>X107-AG107</f>
        <v>15015471</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1" t="str">
        <f>+IF(AGOSTO!A108=0,"",AGOSTO!A108)</f>
        <v>11304-4</v>
      </c>
      <c r="B108" s="619" t="str">
        <f>+IF(AGOSTO!B108=0,"",AGOSTO!B108)</f>
        <v>Fondo de la Vivienda</v>
      </c>
      <c r="C108" s="672">
        <f>+ENERO!C108</f>
        <v>0</v>
      </c>
      <c r="D108" s="373">
        <f>AGOSTO!D108+SEPTIEMBRE!P108</f>
        <v>0</v>
      </c>
      <c r="E108" s="373">
        <f>AGOSTO!E108+SEPTIEMBRE!Q108</f>
        <v>0</v>
      </c>
      <c r="F108" s="373">
        <f t="shared" si="116"/>
        <v>0</v>
      </c>
      <c r="G108" s="373">
        <f>AGOSTO!I108</f>
        <v>0</v>
      </c>
      <c r="H108" s="374">
        <v>0</v>
      </c>
      <c r="I108" s="373">
        <f t="shared" si="117"/>
        <v>0</v>
      </c>
      <c r="J108" s="373">
        <f>AGOSTO!L108</f>
        <v>0</v>
      </c>
      <c r="K108" s="374">
        <v>0</v>
      </c>
      <c r="L108" s="373">
        <f t="shared" si="118"/>
        <v>0</v>
      </c>
      <c r="M108" s="373">
        <f t="shared" si="119"/>
        <v>0</v>
      </c>
      <c r="N108" s="143">
        <f t="shared" si="120"/>
        <v>0</v>
      </c>
      <c r="P108" s="372">
        <v>0</v>
      </c>
      <c r="Q108" s="375">
        <v>0</v>
      </c>
      <c r="R108" s="9"/>
      <c r="S108" s="706">
        <f>+IF(AGOSTO!S108=0,"",AGOSTO!S108)</f>
        <v>1020499</v>
      </c>
      <c r="T108" s="682" t="str">
        <f>+IF(AGOSTO!T108=0,"",AGOSTO!T108)</f>
        <v>Vigencias Anteriores Contribuciones Inherentes de nómina sector publico operativo</v>
      </c>
      <c r="U108" s="27">
        <f>+ENERO!U108</f>
        <v>0</v>
      </c>
      <c r="V108" s="15">
        <f>AGOSTO!V108+SEPTIEMBRE!AL108</f>
        <v>5764900</v>
      </c>
      <c r="W108" s="15">
        <f>AGOSTO!W108+SEPTIEMBRE!AM108</f>
        <v>0</v>
      </c>
      <c r="X108" s="18">
        <f>SUM(U108:W108)</f>
        <v>5764900</v>
      </c>
      <c r="Y108" s="19">
        <f>AGOSTO!AA108</f>
        <v>5764900</v>
      </c>
      <c r="Z108" s="374">
        <v>0</v>
      </c>
      <c r="AA108" s="18">
        <f>SUM(Y108:Z108)</f>
        <v>5764900</v>
      </c>
      <c r="AB108" s="19">
        <f>AGOSTO!AD108</f>
        <v>5764900</v>
      </c>
      <c r="AC108" s="374">
        <v>0</v>
      </c>
      <c r="AD108" s="18">
        <f>SUM(AB108:AC108)</f>
        <v>5764900</v>
      </c>
      <c r="AE108" s="19">
        <f>AGOSTO!AG108</f>
        <v>5764900</v>
      </c>
      <c r="AF108" s="374">
        <v>0</v>
      </c>
      <c r="AG108" s="18">
        <f>SUM(AE108:AF108)</f>
        <v>5764900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1" t="str">
        <f>+IF(AGOSTO!A109=0,"",AGOSTO!A109)</f>
        <v>11304-5</v>
      </c>
      <c r="B109" s="619" t="str">
        <f>+IF(AGOSTO!B109=0,"",AGOSTO!B109)</f>
        <v xml:space="preserve">Aprovechamientos </v>
      </c>
      <c r="C109" s="672">
        <f>+ENERO!C109</f>
        <v>15193610</v>
      </c>
      <c r="D109" s="373">
        <f>AGOSTO!D109+SEPTIEMBRE!P109</f>
        <v>0</v>
      </c>
      <c r="E109" s="373">
        <f>AGOSTO!E109+SEPTIEMBRE!Q109</f>
        <v>0</v>
      </c>
      <c r="F109" s="373">
        <f t="shared" si="116"/>
        <v>15193610</v>
      </c>
      <c r="G109" s="373">
        <f>AGOSTO!I109</f>
        <v>7307542</v>
      </c>
      <c r="H109" s="374">
        <v>1889316</v>
      </c>
      <c r="I109" s="373">
        <f t="shared" si="117"/>
        <v>9196858</v>
      </c>
      <c r="J109" s="373">
        <f>AGOSTO!L109</f>
        <v>6369861</v>
      </c>
      <c r="K109" s="374">
        <v>2826126</v>
      </c>
      <c r="L109" s="373">
        <f t="shared" si="118"/>
        <v>9195987</v>
      </c>
      <c r="M109" s="373">
        <f t="shared" si="119"/>
        <v>5996752</v>
      </c>
      <c r="N109" s="143">
        <f t="shared" si="120"/>
        <v>5997623</v>
      </c>
      <c r="P109" s="372">
        <v>0</v>
      </c>
      <c r="Q109" s="375">
        <v>0</v>
      </c>
      <c r="R109" s="9"/>
      <c r="S109" s="366" t="str">
        <f>+IF(AGOSTO!S109=0,"",AGOSTO!S109)</f>
        <v/>
      </c>
      <c r="T109" s="696" t="str">
        <f>+IF(AGOSTO!T109=0,"",AGOSTO!T109)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1" t="str">
        <f>+IF(AGOSTO!A110=0,"",AGOSTO!A110)</f>
        <v>11304-6</v>
      </c>
      <c r="B110" s="619" t="str">
        <f>+IF(AGOSTO!B110=0,"",AGOSTO!B110)</f>
        <v>Otros</v>
      </c>
      <c r="C110" s="672">
        <f>+ENERO!C110</f>
        <v>0</v>
      </c>
      <c r="D110" s="373">
        <f>AGOSTO!D110+SEPTIEMBRE!P110</f>
        <v>0</v>
      </c>
      <c r="E110" s="373">
        <f>AGOSTO!E110+SEPTIEMBRE!Q110</f>
        <v>0</v>
      </c>
      <c r="F110" s="373">
        <f t="shared" si="116"/>
        <v>0</v>
      </c>
      <c r="G110" s="373">
        <f>AGOSTO!I110</f>
        <v>0</v>
      </c>
      <c r="H110" s="374">
        <v>0</v>
      </c>
      <c r="I110" s="373">
        <f t="shared" si="117"/>
        <v>0</v>
      </c>
      <c r="J110" s="373">
        <f>AGOSTO!L110</f>
        <v>0</v>
      </c>
      <c r="K110" s="374">
        <v>0</v>
      </c>
      <c r="L110" s="373">
        <f t="shared" si="118"/>
        <v>0</v>
      </c>
      <c r="M110" s="373">
        <f t="shared" si="119"/>
        <v>0</v>
      </c>
      <c r="N110" s="143">
        <f t="shared" si="120"/>
        <v>0</v>
      </c>
      <c r="P110" s="372">
        <v>0</v>
      </c>
      <c r="Q110" s="375">
        <v>0</v>
      </c>
      <c r="R110" s="9"/>
      <c r="S110" s="704">
        <f>+IF(AGOSTO!S110=0,"",AGOSTO!S110)</f>
        <v>2000000</v>
      </c>
      <c r="T110" s="686" t="str">
        <f>+IF(AGOSTO!T110=0,"",AGOSTO!T110)</f>
        <v>GASTOS GENERALES</v>
      </c>
      <c r="U110" s="470">
        <f t="shared" ref="U110:AJ110" si="122">U112+U145</f>
        <v>718663965</v>
      </c>
      <c r="V110" s="471">
        <f t="shared" si="122"/>
        <v>-64594566</v>
      </c>
      <c r="W110" s="471">
        <f t="shared" si="122"/>
        <v>95770735</v>
      </c>
      <c r="X110" s="472">
        <f t="shared" si="122"/>
        <v>749840134</v>
      </c>
      <c r="Y110" s="379">
        <f t="shared" si="122"/>
        <v>552584107</v>
      </c>
      <c r="Z110" s="471">
        <f t="shared" si="122"/>
        <v>46978296</v>
      </c>
      <c r="AA110" s="472">
        <f t="shared" si="122"/>
        <v>599562403</v>
      </c>
      <c r="AB110" s="379">
        <f t="shared" si="122"/>
        <v>524165317</v>
      </c>
      <c r="AC110" s="471">
        <f t="shared" si="122"/>
        <v>50142575</v>
      </c>
      <c r="AD110" s="472">
        <f t="shared" si="122"/>
        <v>574307892</v>
      </c>
      <c r="AE110" s="379">
        <f t="shared" si="122"/>
        <v>428216779</v>
      </c>
      <c r="AF110" s="471">
        <f t="shared" si="122"/>
        <v>58199319</v>
      </c>
      <c r="AG110" s="472">
        <f t="shared" si="122"/>
        <v>486416098</v>
      </c>
      <c r="AH110" s="379">
        <f t="shared" si="122"/>
        <v>150277731</v>
      </c>
      <c r="AI110" s="471">
        <f t="shared" si="122"/>
        <v>175532242</v>
      </c>
      <c r="AJ110" s="380">
        <f t="shared" si="122"/>
        <v>263424036</v>
      </c>
      <c r="AK110" s="10"/>
      <c r="AL110" s="128">
        <f>AL112+AL145</f>
        <v>0</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c r="A111" s="741" t="str">
        <f>+IF(AGOSTO!A111=0,"",AGOSTO!A111)</f>
        <v>11304-7</v>
      </c>
      <c r="B111" s="654" t="str">
        <f>+IF(AGOSTO!B111=0,"",AGOSTO!B111)</f>
        <v>Vigencia Anterior Otros Ingresos Corrientes</v>
      </c>
      <c r="C111" s="780">
        <f>+ENERO!C111</f>
        <v>0</v>
      </c>
      <c r="D111" s="385">
        <f>AGOSTO!D111+SEPTIEMBRE!P111</f>
        <v>0</v>
      </c>
      <c r="E111" s="385">
        <f>AGOSTO!E111+SEPTIEMBRE!Q111</f>
        <v>0</v>
      </c>
      <c r="F111" s="385">
        <f t="shared" si="116"/>
        <v>0</v>
      </c>
      <c r="G111" s="385">
        <f>AGOSTO!I111</f>
        <v>0</v>
      </c>
      <c r="H111" s="388">
        <v>0</v>
      </c>
      <c r="I111" s="385">
        <f t="shared" si="117"/>
        <v>0</v>
      </c>
      <c r="J111" s="385">
        <f>AGOSTO!L111</f>
        <v>0</v>
      </c>
      <c r="K111" s="388">
        <v>0</v>
      </c>
      <c r="L111" s="385">
        <f t="shared" si="118"/>
        <v>0</v>
      </c>
      <c r="M111" s="385">
        <f t="shared" si="119"/>
        <v>0</v>
      </c>
      <c r="N111" s="386">
        <f t="shared" si="120"/>
        <v>0</v>
      </c>
      <c r="P111" s="372">
        <v>0</v>
      </c>
      <c r="Q111" s="375">
        <v>0</v>
      </c>
      <c r="R111" s="9"/>
      <c r="S111" s="366" t="str">
        <f>+IF(AGOSTO!S111=0,"",AGOSTO!S111)</f>
        <v/>
      </c>
      <c r="T111" s="696" t="str">
        <f>+IF(AGOSTO!T111=0,"",AGOSTO!T111)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2" t="str">
        <f>+IF(AGOSTO!A112=0,"",AGOSTO!A112)</f>
        <v/>
      </c>
      <c r="B112" s="653" t="str">
        <f>+IF(AGOSTO!B112=0,"",AGOSTO!B112)</f>
        <v/>
      </c>
      <c r="C112" s="480"/>
      <c r="D112" s="480"/>
      <c r="E112" s="480"/>
      <c r="F112" s="480"/>
      <c r="G112" s="480"/>
      <c r="H112" s="480"/>
      <c r="I112" s="480"/>
      <c r="J112" s="480"/>
      <c r="K112" s="480"/>
      <c r="L112" s="480"/>
      <c r="M112" s="480"/>
      <c r="N112" s="481"/>
      <c r="P112" s="482"/>
      <c r="Q112" s="481"/>
      <c r="R112" s="9"/>
      <c r="S112" s="704">
        <f>+IF(AGOSTO!S112=0,"",AGOSTO!S112)</f>
        <v>2010000</v>
      </c>
      <c r="T112" s="680" t="str">
        <f>+IF(AGOSTO!T112=0,"",AGOSTO!T112)</f>
        <v>Gastos de Administración</v>
      </c>
      <c r="U112" s="132">
        <f t="shared" ref="U112:AJ112" si="123">U114+U123+U141</f>
        <v>190227325</v>
      </c>
      <c r="V112" s="122">
        <f t="shared" si="123"/>
        <v>20539342</v>
      </c>
      <c r="W112" s="122">
        <f t="shared" si="123"/>
        <v>1603319</v>
      </c>
      <c r="X112" s="129">
        <f t="shared" si="123"/>
        <v>212369986</v>
      </c>
      <c r="Y112" s="128">
        <f t="shared" si="123"/>
        <v>154098691</v>
      </c>
      <c r="Z112" s="122">
        <f t="shared" si="123"/>
        <v>9818442</v>
      </c>
      <c r="AA112" s="129">
        <f t="shared" si="123"/>
        <v>163917133</v>
      </c>
      <c r="AB112" s="128">
        <f t="shared" si="123"/>
        <v>153901912</v>
      </c>
      <c r="AC112" s="122">
        <f t="shared" si="123"/>
        <v>9818346</v>
      </c>
      <c r="AD112" s="129">
        <f t="shared" si="123"/>
        <v>163720258</v>
      </c>
      <c r="AE112" s="128">
        <f t="shared" si="123"/>
        <v>116951211</v>
      </c>
      <c r="AF112" s="122">
        <f t="shared" si="123"/>
        <v>14842392</v>
      </c>
      <c r="AG112" s="129">
        <f t="shared" si="123"/>
        <v>131793603</v>
      </c>
      <c r="AH112" s="128">
        <f t="shared" si="123"/>
        <v>48452853</v>
      </c>
      <c r="AI112" s="122">
        <f t="shared" si="123"/>
        <v>48649728</v>
      </c>
      <c r="AJ112" s="130">
        <f t="shared" si="123"/>
        <v>80576383</v>
      </c>
      <c r="AK112" s="9"/>
      <c r="AL112" s="128">
        <f>AL114+AL123+AL141</f>
        <v>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c r="A113" s="731">
        <f>+IF(AGOSTO!A113=0,"",AGOSTO!A113)</f>
        <v>2000</v>
      </c>
      <c r="B113" s="640" t="str">
        <f>+IF(AGOSTO!B113=0,"",AGOSTO!B113)</f>
        <v>INGRESOS DE CAPITAL</v>
      </c>
      <c r="C113" s="623">
        <f>SUM(C115:C124)</f>
        <v>164508252</v>
      </c>
      <c r="D113" s="624">
        <f>SUM(D115:D124)</f>
        <v>0</v>
      </c>
      <c r="E113" s="624">
        <f t="shared" ref="E113:N113" si="124">SUM(E115:E124)</f>
        <v>155190942</v>
      </c>
      <c r="F113" s="624">
        <f t="shared" si="124"/>
        <v>319699194</v>
      </c>
      <c r="G113" s="624">
        <f t="shared" si="124"/>
        <v>21833909</v>
      </c>
      <c r="H113" s="624">
        <f t="shared" si="124"/>
        <v>113982</v>
      </c>
      <c r="I113" s="624">
        <f t="shared" si="124"/>
        <v>21947891</v>
      </c>
      <c r="J113" s="624">
        <f t="shared" si="124"/>
        <v>21833909</v>
      </c>
      <c r="K113" s="624">
        <f t="shared" si="124"/>
        <v>113982</v>
      </c>
      <c r="L113" s="624">
        <f t="shared" si="124"/>
        <v>21947891</v>
      </c>
      <c r="M113" s="624">
        <f t="shared" si="124"/>
        <v>297751303</v>
      </c>
      <c r="N113" s="625">
        <f t="shared" si="124"/>
        <v>297751303</v>
      </c>
      <c r="O113" s="461"/>
      <c r="P113" s="174">
        <f>SUM(P115:P124)</f>
        <v>0</v>
      </c>
      <c r="Q113" s="175">
        <f>SUM(Q115:Q124)</f>
        <v>0</v>
      </c>
      <c r="R113" s="9"/>
      <c r="S113" s="366" t="str">
        <f>+IF(AGOSTO!S113=0,"",AGOSTO!S113)</f>
        <v/>
      </c>
      <c r="T113" s="696" t="str">
        <f>+IF(AGOSTO!T113=0,"",AGOSTO!T113)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2" t="str">
        <f>+IF(AGOSTO!A114=0,"",AGOSTO!A114)</f>
        <v/>
      </c>
      <c r="B114" s="653" t="str">
        <f>+IF(AGOSTO!B114=0,"",AGOSTO!B114)</f>
        <v/>
      </c>
      <c r="C114" s="480"/>
      <c r="D114" s="480"/>
      <c r="E114" s="480"/>
      <c r="F114" s="480"/>
      <c r="G114" s="480"/>
      <c r="H114" s="480"/>
      <c r="I114" s="480"/>
      <c r="J114" s="480"/>
      <c r="K114" s="480"/>
      <c r="L114" s="480"/>
      <c r="M114" s="480"/>
      <c r="N114" s="481"/>
      <c r="P114" s="482"/>
      <c r="Q114" s="481"/>
      <c r="R114" s="9"/>
      <c r="S114" s="705">
        <f>+IF(AGOSTO!S114=0,"",AGOSTO!S114)</f>
        <v>2010100</v>
      </c>
      <c r="T114" s="681" t="str">
        <f>+IF(AGOSTO!T114=0,"",AGOSTO!T114)</f>
        <v>Adquisición de bienes</v>
      </c>
      <c r="U114" s="132">
        <f t="shared" ref="U114:AJ114" si="125">SUM(U115:U121)</f>
        <v>98600000</v>
      </c>
      <c r="V114" s="122">
        <f t="shared" si="125"/>
        <v>-28555420</v>
      </c>
      <c r="W114" s="122">
        <f t="shared" si="125"/>
        <v>0</v>
      </c>
      <c r="X114" s="129">
        <f t="shared" si="125"/>
        <v>70044580</v>
      </c>
      <c r="Y114" s="128">
        <f t="shared" si="125"/>
        <v>53347491</v>
      </c>
      <c r="Z114" s="122">
        <f t="shared" si="125"/>
        <v>2327692</v>
      </c>
      <c r="AA114" s="129">
        <f t="shared" si="125"/>
        <v>55675183</v>
      </c>
      <c r="AB114" s="128">
        <f t="shared" si="125"/>
        <v>53331760</v>
      </c>
      <c r="AC114" s="122">
        <f t="shared" si="125"/>
        <v>2327689</v>
      </c>
      <c r="AD114" s="129">
        <f t="shared" si="125"/>
        <v>55659449</v>
      </c>
      <c r="AE114" s="128">
        <f t="shared" si="125"/>
        <v>40168041</v>
      </c>
      <c r="AF114" s="122">
        <f t="shared" si="125"/>
        <v>5059609</v>
      </c>
      <c r="AG114" s="129">
        <f t="shared" si="125"/>
        <v>45227650</v>
      </c>
      <c r="AH114" s="128">
        <f t="shared" si="125"/>
        <v>14369397</v>
      </c>
      <c r="AI114" s="122">
        <f t="shared" si="125"/>
        <v>14385131</v>
      </c>
      <c r="AJ114" s="130">
        <f t="shared" si="125"/>
        <v>24816930</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c r="A115" s="743">
        <f>+IF(AGOSTO!A115=0,"",AGOSTO!A115)</f>
        <v>2100</v>
      </c>
      <c r="B115" s="626" t="str">
        <f>+IF(AGOSTO!B115=0,"",AGOSTO!B115)</f>
        <v>CREDITO INTERNO</v>
      </c>
      <c r="C115" s="673">
        <f>+ENERO!C115</f>
        <v>0</v>
      </c>
      <c r="D115" s="464">
        <f>AGOSTO!D115+SEPTIEMBRE!P115</f>
        <v>0</v>
      </c>
      <c r="E115" s="464">
        <f>AGOSTO!E115+SEPTIEMBRE!Q115</f>
        <v>0</v>
      </c>
      <c r="F115" s="468">
        <f t="shared" ref="F115:F124" si="126">SUM(C115:E115)</f>
        <v>0</v>
      </c>
      <c r="G115" s="466">
        <f>AGOSTO!I115</f>
        <v>0</v>
      </c>
      <c r="H115" s="374">
        <v>0</v>
      </c>
      <c r="I115" s="468">
        <f t="shared" ref="I115:I124" si="127">SUM(G115:H115)</f>
        <v>0</v>
      </c>
      <c r="J115" s="466">
        <f>AGOSTO!L115</f>
        <v>0</v>
      </c>
      <c r="K115" s="374">
        <v>0</v>
      </c>
      <c r="L115" s="465">
        <f t="shared" ref="L115:L124" si="128">SUM(J115:K115)</f>
        <v>0</v>
      </c>
      <c r="M115" s="469">
        <f t="shared" ref="M115:M124" si="129">F115-I115</f>
        <v>0</v>
      </c>
      <c r="N115" s="465">
        <f t="shared" ref="N115:N124" si="130">F115-L115</f>
        <v>0</v>
      </c>
      <c r="O115" s="461"/>
      <c r="P115" s="372">
        <v>0</v>
      </c>
      <c r="Q115" s="375">
        <v>0</v>
      </c>
      <c r="R115" s="9"/>
      <c r="S115" s="706" t="str">
        <f>+IF(AGOSTO!S115=0,"",AGOSTO!S115)</f>
        <v>2010100-1</v>
      </c>
      <c r="T115" s="682" t="str">
        <f>+IF(AGOSTO!T115=0,"",AGOSTO!T115)</f>
        <v>Compra de Equipos</v>
      </c>
      <c r="U115" s="27">
        <f>+ENERO!U115</f>
        <v>20000000</v>
      </c>
      <c r="V115" s="15">
        <f>AGOSTO!V115+SEPTIEMBRE!AL115</f>
        <v>-20000000</v>
      </c>
      <c r="W115" s="15">
        <f>AGOSTO!W115+SEPTIEMBRE!AM115</f>
        <v>0</v>
      </c>
      <c r="X115" s="18">
        <f t="shared" ref="X115:X121" si="131">SUM(U115:W115)</f>
        <v>0</v>
      </c>
      <c r="Y115" s="19">
        <f>AGOSTO!AA115</f>
        <v>0</v>
      </c>
      <c r="Z115" s="374">
        <v>0</v>
      </c>
      <c r="AA115" s="18">
        <f t="shared" ref="AA115:AA121" si="132">SUM(Y115:Z115)</f>
        <v>0</v>
      </c>
      <c r="AB115" s="19">
        <f>AGOSTO!AD115</f>
        <v>0</v>
      </c>
      <c r="AC115" s="374">
        <v>0</v>
      </c>
      <c r="AD115" s="18">
        <f t="shared" ref="AD115:AD121" si="133">SUM(AB115:AC115)</f>
        <v>0</v>
      </c>
      <c r="AE115" s="19">
        <f>AGOSTO!AG115</f>
        <v>0</v>
      </c>
      <c r="AF115" s="374">
        <v>0</v>
      </c>
      <c r="AG115" s="18">
        <f t="shared" ref="AG115:AG121" si="134">SUM(AE115:AF115)</f>
        <v>0</v>
      </c>
      <c r="AH115" s="19">
        <f t="shared" ref="AH115:AH121" si="135">X115-AA115</f>
        <v>0</v>
      </c>
      <c r="AI115" s="15">
        <f t="shared" ref="AI115:AI121" si="136">X115-AD115</f>
        <v>0</v>
      </c>
      <c r="AJ115" s="16">
        <f t="shared" ref="AJ115:AJ121" si="137">X115-AG115</f>
        <v>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3" t="str">
        <f>+IF(AGOSTO!A116=0,"",AGOSTO!A116)</f>
        <v>2100-1</v>
      </c>
      <c r="B116" s="627" t="str">
        <f>+IF(AGOSTO!B116=0,"",AGOSTO!B116)</f>
        <v>Vigencia Anterior</v>
      </c>
      <c r="C116" s="673">
        <f>+ENERO!C116</f>
        <v>0</v>
      </c>
      <c r="D116" s="464">
        <f>AGOSTO!D116+SEPTIEMBRE!P116</f>
        <v>0</v>
      </c>
      <c r="E116" s="464">
        <f>AGOSTO!E116+SEPTIEMBRE!Q116</f>
        <v>0</v>
      </c>
      <c r="F116" s="468">
        <f t="shared" si="126"/>
        <v>0</v>
      </c>
      <c r="G116" s="466">
        <f>AGOSTO!I116</f>
        <v>0</v>
      </c>
      <c r="H116" s="374">
        <v>0</v>
      </c>
      <c r="I116" s="468">
        <f t="shared" si="127"/>
        <v>0</v>
      </c>
      <c r="J116" s="466">
        <f>AGOSTO!L116</f>
        <v>0</v>
      </c>
      <c r="K116" s="374">
        <v>0</v>
      </c>
      <c r="L116" s="465">
        <f t="shared" si="128"/>
        <v>0</v>
      </c>
      <c r="M116" s="469">
        <f t="shared" si="129"/>
        <v>0</v>
      </c>
      <c r="N116" s="465">
        <f t="shared" si="130"/>
        <v>0</v>
      </c>
      <c r="O116" s="461"/>
      <c r="P116" s="372">
        <v>0</v>
      </c>
      <c r="Q116" s="375">
        <v>0</v>
      </c>
      <c r="R116" s="9"/>
      <c r="S116" s="706" t="str">
        <f>+IF(AGOSTO!S116=0,"",AGOSTO!S116)</f>
        <v>2010100-2</v>
      </c>
      <c r="T116" s="682" t="str">
        <f>+IF(AGOSTO!T116=0,"",AGOSTO!T116)</f>
        <v>Materiales</v>
      </c>
      <c r="U116" s="27">
        <f>+ENERO!U116</f>
        <v>75600000</v>
      </c>
      <c r="V116" s="15">
        <f>AGOSTO!V116+SEPTIEMBRE!AL116</f>
        <v>-25120750</v>
      </c>
      <c r="W116" s="15">
        <f>AGOSTO!W116+SEPTIEMBRE!AM116</f>
        <v>0</v>
      </c>
      <c r="X116" s="18">
        <f t="shared" si="131"/>
        <v>50479250</v>
      </c>
      <c r="Y116" s="19">
        <f>AGOSTO!AA116</f>
        <v>36782161</v>
      </c>
      <c r="Z116" s="374">
        <v>2327692</v>
      </c>
      <c r="AA116" s="18">
        <f t="shared" si="132"/>
        <v>39109853</v>
      </c>
      <c r="AB116" s="19">
        <f>AGOSTO!AD116</f>
        <v>36766430</v>
      </c>
      <c r="AC116" s="374">
        <v>2327689</v>
      </c>
      <c r="AD116" s="18">
        <f t="shared" si="133"/>
        <v>39094119</v>
      </c>
      <c r="AE116" s="19">
        <f>AGOSTO!AG116</f>
        <v>23602711</v>
      </c>
      <c r="AF116" s="374">
        <v>5059609</v>
      </c>
      <c r="AG116" s="18">
        <f t="shared" si="134"/>
        <v>28662320</v>
      </c>
      <c r="AH116" s="19">
        <f t="shared" si="135"/>
        <v>11369397</v>
      </c>
      <c r="AI116" s="15">
        <f t="shared" si="136"/>
        <v>11385131</v>
      </c>
      <c r="AJ116" s="16">
        <f t="shared" si="137"/>
        <v>21816930</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3">
        <f>+IF(AGOSTO!A117=0,"",AGOSTO!A117)</f>
        <v>2200</v>
      </c>
      <c r="B117" s="626" t="str">
        <f>+IF(AGOSTO!B117=0,"",AGOSTO!B117)</f>
        <v>CREDITO EXTERNO</v>
      </c>
      <c r="C117" s="673">
        <f>+ENERO!C117</f>
        <v>0</v>
      </c>
      <c r="D117" s="464">
        <f>AGOSTO!D117+SEPTIEMBRE!P117</f>
        <v>0</v>
      </c>
      <c r="E117" s="464">
        <f>AGOSTO!E117+SEPTIEMBRE!Q117</f>
        <v>0</v>
      </c>
      <c r="F117" s="468">
        <f t="shared" si="126"/>
        <v>0</v>
      </c>
      <c r="G117" s="466">
        <f>AGOSTO!I117</f>
        <v>0</v>
      </c>
      <c r="H117" s="374">
        <v>0</v>
      </c>
      <c r="I117" s="468">
        <f t="shared" si="127"/>
        <v>0</v>
      </c>
      <c r="J117" s="466">
        <f>AGOSTO!L117</f>
        <v>0</v>
      </c>
      <c r="K117" s="374">
        <v>0</v>
      </c>
      <c r="L117" s="465">
        <f t="shared" si="128"/>
        <v>0</v>
      </c>
      <c r="M117" s="469">
        <f t="shared" si="129"/>
        <v>0</v>
      </c>
      <c r="N117" s="465">
        <f t="shared" si="130"/>
        <v>0</v>
      </c>
      <c r="O117" s="461"/>
      <c r="P117" s="372">
        <v>0</v>
      </c>
      <c r="Q117" s="375">
        <v>0</v>
      </c>
      <c r="R117" s="9"/>
      <c r="S117" s="706" t="str">
        <f>+IF(AGOSTO!S117=0,"",AGOSTO!S117)</f>
        <v>2010100-3</v>
      </c>
      <c r="T117" s="682" t="str">
        <f>+IF(AGOSTO!T117=0,"",AGOSTO!T117)</f>
        <v>Salud Ocupacional</v>
      </c>
      <c r="U117" s="27">
        <f>+ENERO!U117</f>
        <v>3000000</v>
      </c>
      <c r="V117" s="15">
        <f>AGOSTO!V117+SEPTIEMBRE!AL117</f>
        <v>0</v>
      </c>
      <c r="W117" s="15">
        <f>AGOSTO!W117+SEPTIEMBRE!AM117</f>
        <v>0</v>
      </c>
      <c r="X117" s="18">
        <f t="shared" si="131"/>
        <v>3000000</v>
      </c>
      <c r="Y117" s="19">
        <f>AGOSTO!AA117</f>
        <v>0</v>
      </c>
      <c r="Z117" s="374">
        <v>0</v>
      </c>
      <c r="AA117" s="18">
        <f t="shared" si="132"/>
        <v>0</v>
      </c>
      <c r="AB117" s="19">
        <f>AGOSTO!AD117</f>
        <v>0</v>
      </c>
      <c r="AC117" s="374">
        <v>0</v>
      </c>
      <c r="AD117" s="18">
        <f t="shared" si="133"/>
        <v>0</v>
      </c>
      <c r="AE117" s="19">
        <f>AGOSTO!AG117</f>
        <v>0</v>
      </c>
      <c r="AF117" s="374">
        <v>0</v>
      </c>
      <c r="AG117" s="18">
        <f t="shared" si="134"/>
        <v>0</v>
      </c>
      <c r="AH117" s="19">
        <f t="shared" si="135"/>
        <v>3000000</v>
      </c>
      <c r="AI117" s="15">
        <f t="shared" si="136"/>
        <v>3000000</v>
      </c>
      <c r="AJ117" s="16">
        <f t="shared" si="137"/>
        <v>3000000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4" t="str">
        <f>+IF(AGOSTO!A118=0,"",AGOSTO!A118)</f>
        <v>2200-1</v>
      </c>
      <c r="B118" s="627" t="str">
        <f>+IF(AGOSTO!B118=0,"",AGOSTO!B118)</f>
        <v>Vigencia Anterior Ingresos de Capital</v>
      </c>
      <c r="C118" s="673">
        <f>+ENERO!C118</f>
        <v>0</v>
      </c>
      <c r="D118" s="464">
        <f>AGOSTO!D118+SEPTIEMBRE!P118</f>
        <v>0</v>
      </c>
      <c r="E118" s="464">
        <f>AGOSTO!E118+SEPTIEMBRE!Q118</f>
        <v>0</v>
      </c>
      <c r="F118" s="468">
        <f t="shared" si="126"/>
        <v>0</v>
      </c>
      <c r="G118" s="466">
        <f>AGOSTO!I118</f>
        <v>0</v>
      </c>
      <c r="H118" s="374">
        <v>0</v>
      </c>
      <c r="I118" s="468">
        <f t="shared" si="127"/>
        <v>0</v>
      </c>
      <c r="J118" s="466">
        <f>AGOSTO!L118</f>
        <v>0</v>
      </c>
      <c r="K118" s="374">
        <v>0</v>
      </c>
      <c r="L118" s="465">
        <f t="shared" si="128"/>
        <v>0</v>
      </c>
      <c r="M118" s="469">
        <f t="shared" si="129"/>
        <v>0</v>
      </c>
      <c r="N118" s="465">
        <f t="shared" si="130"/>
        <v>0</v>
      </c>
      <c r="O118" s="461"/>
      <c r="P118" s="372">
        <v>0</v>
      </c>
      <c r="Q118" s="375">
        <v>0</v>
      </c>
      <c r="R118" s="9"/>
      <c r="S118" s="706" t="str">
        <f>+IF(AGOSTO!S118=0,"",AGOSTO!S118)</f>
        <v>2010100-4</v>
      </c>
      <c r="T118" s="682" t="str">
        <f>+IF(AGOSTO!T118=0,"",AGOSTO!T118)</f>
        <v/>
      </c>
      <c r="U118" s="27">
        <f>+ENERO!U118</f>
        <v>0</v>
      </c>
      <c r="V118" s="15">
        <f>AGOSTO!V118+SEPTIEMBRE!AL118</f>
        <v>0</v>
      </c>
      <c r="W118" s="15">
        <f>AGOSTO!W118+SEPTIEMBRE!AM118</f>
        <v>0</v>
      </c>
      <c r="X118" s="18">
        <f t="shared" si="131"/>
        <v>0</v>
      </c>
      <c r="Y118" s="19">
        <f>AGOSTO!AA118</f>
        <v>0</v>
      </c>
      <c r="Z118" s="374">
        <v>0</v>
      </c>
      <c r="AA118" s="18">
        <f t="shared" si="132"/>
        <v>0</v>
      </c>
      <c r="AB118" s="19">
        <f>AGOSTO!AD118</f>
        <v>0</v>
      </c>
      <c r="AC118" s="374">
        <v>0</v>
      </c>
      <c r="AD118" s="18">
        <f t="shared" si="133"/>
        <v>0</v>
      </c>
      <c r="AE118" s="19">
        <f>AGOSTO!AG118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3">
        <f>+IF(AGOSTO!A119=0,"",AGOSTO!A119)</f>
        <v>2300</v>
      </c>
      <c r="B119" s="626" t="str">
        <f>+IF(AGOSTO!B119=0,"",AGOSTO!B119)</f>
        <v>RENDIMIENTOS FINANCIEROS</v>
      </c>
      <c r="C119" s="673">
        <f>+ENERO!C119</f>
        <v>0</v>
      </c>
      <c r="D119" s="464">
        <f>AGOSTO!D119+SEPTIEMBRE!P119</f>
        <v>0</v>
      </c>
      <c r="E119" s="464">
        <f>AGOSTO!E119+SEPTIEMBRE!Q119</f>
        <v>0</v>
      </c>
      <c r="F119" s="468">
        <f t="shared" si="126"/>
        <v>0</v>
      </c>
      <c r="G119" s="219">
        <f>AGOSTO!I119</f>
        <v>756585</v>
      </c>
      <c r="H119" s="374">
        <v>30982</v>
      </c>
      <c r="I119" s="473">
        <f t="shared" si="127"/>
        <v>787567</v>
      </c>
      <c r="J119" s="219">
        <f>AGOSTO!L119</f>
        <v>756585</v>
      </c>
      <c r="K119" s="374">
        <v>30982</v>
      </c>
      <c r="L119" s="143">
        <f t="shared" si="128"/>
        <v>787567</v>
      </c>
      <c r="M119" s="438">
        <f t="shared" si="129"/>
        <v>-787567</v>
      </c>
      <c r="N119" s="143">
        <f t="shared" si="130"/>
        <v>-787567</v>
      </c>
      <c r="O119" s="461"/>
      <c r="P119" s="372">
        <v>0</v>
      </c>
      <c r="Q119" s="375">
        <v>0</v>
      </c>
      <c r="R119" s="9"/>
      <c r="S119" s="706" t="str">
        <f>+IF(AGOSTO!S119=0,"",AGOSTO!S119)</f>
        <v>2010100-5</v>
      </c>
      <c r="T119" s="682" t="str">
        <f>+IF(AGOSTO!T119=0,"",AGOSTO!T119)</f>
        <v/>
      </c>
      <c r="U119" s="27">
        <f>+ENERO!U119</f>
        <v>0</v>
      </c>
      <c r="V119" s="15">
        <f>AGOSTO!V119+SEPTIEMBRE!AL119</f>
        <v>0</v>
      </c>
      <c r="W119" s="15">
        <f>AGOSTO!W119+SEPTIEMBRE!AM119</f>
        <v>0</v>
      </c>
      <c r="X119" s="18">
        <f t="shared" si="131"/>
        <v>0</v>
      </c>
      <c r="Y119" s="19">
        <f>AGOSTO!AA119</f>
        <v>0</v>
      </c>
      <c r="Z119" s="374">
        <v>0</v>
      </c>
      <c r="AA119" s="18">
        <f t="shared" si="132"/>
        <v>0</v>
      </c>
      <c r="AB119" s="19">
        <f>AGOSTO!AD119</f>
        <v>0</v>
      </c>
      <c r="AC119" s="374">
        <v>0</v>
      </c>
      <c r="AD119" s="18">
        <f t="shared" si="133"/>
        <v>0</v>
      </c>
      <c r="AE119" s="19">
        <f>AGOSTO!AG119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5">
        <f>+IF(AGOSTO!A120=0,"",AGOSTO!A120)</f>
        <v>2400</v>
      </c>
      <c r="B120" s="627" t="str">
        <f>+IF(AGOSTO!B120=0,"",AGOSTO!B120)</f>
        <v>VENTA DE ACTIVOS</v>
      </c>
      <c r="C120" s="673">
        <f>+ENERO!C120</f>
        <v>0</v>
      </c>
      <c r="D120" s="464">
        <f>AGOSTO!D120+SEPTIEMBRE!P120</f>
        <v>0</v>
      </c>
      <c r="E120" s="464">
        <f>AGOSTO!E120+SEPTIEMBRE!Q120</f>
        <v>0</v>
      </c>
      <c r="F120" s="468">
        <f t="shared" si="126"/>
        <v>0</v>
      </c>
      <c r="G120" s="219">
        <f>AGOSTO!I120</f>
        <v>0</v>
      </c>
      <c r="H120" s="374">
        <v>0</v>
      </c>
      <c r="I120" s="473">
        <f t="shared" si="127"/>
        <v>0</v>
      </c>
      <c r="J120" s="219">
        <f>AGOSTO!L120</f>
        <v>0</v>
      </c>
      <c r="K120" s="374">
        <v>0</v>
      </c>
      <c r="L120" s="143">
        <f t="shared" si="128"/>
        <v>0</v>
      </c>
      <c r="M120" s="438">
        <f t="shared" si="129"/>
        <v>0</v>
      </c>
      <c r="N120" s="143">
        <f t="shared" si="130"/>
        <v>0</v>
      </c>
      <c r="P120" s="372">
        <v>0</v>
      </c>
      <c r="Q120" s="375">
        <v>0</v>
      </c>
      <c r="R120" s="9"/>
      <c r="S120" s="706" t="str">
        <f>+IF(AGOSTO!S120=0,"",AGOSTO!S120)</f>
        <v>2010100-6</v>
      </c>
      <c r="T120" s="682" t="str">
        <f>+IF(AGOSTO!T120=0,"",AGOSTO!T120)</f>
        <v/>
      </c>
      <c r="U120" s="27">
        <f>+ENERO!U120</f>
        <v>0</v>
      </c>
      <c r="V120" s="15">
        <f>AGOSTO!V120+SEPTIEMBRE!AL120</f>
        <v>0</v>
      </c>
      <c r="W120" s="15">
        <f>AGOSTO!W120+SEPTIEMBRE!AM120</f>
        <v>0</v>
      </c>
      <c r="X120" s="18">
        <f t="shared" si="131"/>
        <v>0</v>
      </c>
      <c r="Y120" s="19">
        <f>AGOSTO!AA120</f>
        <v>0</v>
      </c>
      <c r="Z120" s="374">
        <v>0</v>
      </c>
      <c r="AA120" s="18">
        <f t="shared" si="132"/>
        <v>0</v>
      </c>
      <c r="AB120" s="19">
        <f>AGOSTO!AD120</f>
        <v>0</v>
      </c>
      <c r="AC120" s="374">
        <v>0</v>
      </c>
      <c r="AD120" s="18">
        <f t="shared" si="133"/>
        <v>0</v>
      </c>
      <c r="AE120" s="19">
        <f>AGOSTO!AG120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5">
        <f>+IF(AGOSTO!A121=0,"",AGOSTO!A121)</f>
        <v>2500</v>
      </c>
      <c r="B121" s="627" t="str">
        <f>+IF(AGOSTO!B121=0,"",AGOSTO!B121)</f>
        <v>DONACIONES</v>
      </c>
      <c r="C121" s="673">
        <f>+ENERO!C121</f>
        <v>0</v>
      </c>
      <c r="D121" s="464">
        <f>AGOSTO!D121+SEPTIEMBRE!P121</f>
        <v>0</v>
      </c>
      <c r="E121" s="464">
        <f>AGOSTO!E121+SEPTIEMBRE!Q121</f>
        <v>0</v>
      </c>
      <c r="F121" s="468">
        <f t="shared" si="126"/>
        <v>0</v>
      </c>
      <c r="G121" s="219">
        <f>AGOSTO!I121</f>
        <v>0</v>
      </c>
      <c r="H121" s="374">
        <v>0</v>
      </c>
      <c r="I121" s="473">
        <f t="shared" si="127"/>
        <v>0</v>
      </c>
      <c r="J121" s="219">
        <f>AGOSTO!L121</f>
        <v>0</v>
      </c>
      <c r="K121" s="374">
        <v>0</v>
      </c>
      <c r="L121" s="143">
        <f t="shared" si="128"/>
        <v>0</v>
      </c>
      <c r="M121" s="438">
        <f t="shared" si="129"/>
        <v>0</v>
      </c>
      <c r="N121" s="143">
        <f t="shared" si="130"/>
        <v>0</v>
      </c>
      <c r="P121" s="372">
        <v>0</v>
      </c>
      <c r="Q121" s="375">
        <v>0</v>
      </c>
      <c r="R121" s="9"/>
      <c r="S121" s="706">
        <f>+IF(AGOSTO!S121=0,"",AGOSTO!S121)</f>
        <v>2010199</v>
      </c>
      <c r="T121" s="682" t="str">
        <f>+IF(AGOSTO!T121=0,"",AGOSTO!T121)</f>
        <v>Vigencias Anteriores Adquisición de bienes Admón</v>
      </c>
      <c r="U121" s="27">
        <f>+ENERO!U121</f>
        <v>0</v>
      </c>
      <c r="V121" s="15">
        <f>AGOSTO!V121+SEPTIEMBRE!AL121</f>
        <v>16565330</v>
      </c>
      <c r="W121" s="15">
        <f>AGOSTO!W121+SEPTIEMBRE!AM121</f>
        <v>0</v>
      </c>
      <c r="X121" s="18">
        <f t="shared" si="131"/>
        <v>16565330</v>
      </c>
      <c r="Y121" s="19">
        <f>AGOSTO!AA121</f>
        <v>16565330</v>
      </c>
      <c r="Z121" s="374">
        <v>0</v>
      </c>
      <c r="AA121" s="18">
        <f t="shared" si="132"/>
        <v>16565330</v>
      </c>
      <c r="AB121" s="19">
        <f>AGOSTO!AD121</f>
        <v>16565330</v>
      </c>
      <c r="AC121" s="374">
        <v>0</v>
      </c>
      <c r="AD121" s="18">
        <f t="shared" si="133"/>
        <v>16565330</v>
      </c>
      <c r="AE121" s="19">
        <f>AGOSTO!AG121</f>
        <v>16565330</v>
      </c>
      <c r="AF121" s="374">
        <v>0</v>
      </c>
      <c r="AG121" s="18">
        <f t="shared" si="134"/>
        <v>16565330</v>
      </c>
      <c r="AH121" s="19">
        <f t="shared" si="135"/>
        <v>0</v>
      </c>
      <c r="AI121" s="15">
        <f t="shared" si="136"/>
        <v>0</v>
      </c>
      <c r="AJ121" s="16">
        <f t="shared" si="137"/>
        <v>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c r="A122" s="745">
        <f>+IF(AGOSTO!A122=0,"",AGOSTO!A122)</f>
        <v>2600</v>
      </c>
      <c r="B122" s="627" t="str">
        <f>+IF(AGOSTO!B122=0,"",AGOSTO!B122)</f>
        <v>RECUPERACIÓN DE CARTERA (AÑO 2016 Y ANTERIORES)</v>
      </c>
      <c r="C122" s="673">
        <f>+ENERO!C122</f>
        <v>164508252</v>
      </c>
      <c r="D122" s="464">
        <f>AGOSTO!D122+SEPTIEMBRE!P122</f>
        <v>0</v>
      </c>
      <c r="E122" s="464">
        <f>AGOSTO!E122+SEPTIEMBRE!Q122</f>
        <v>155190942</v>
      </c>
      <c r="F122" s="468">
        <f t="shared" si="126"/>
        <v>319699194</v>
      </c>
      <c r="G122" s="219">
        <f>AGOSTO!I122</f>
        <v>21077324</v>
      </c>
      <c r="H122" s="374">
        <v>83000</v>
      </c>
      <c r="I122" s="473">
        <f t="shared" si="127"/>
        <v>21160324</v>
      </c>
      <c r="J122" s="219">
        <f>AGOSTO!L122</f>
        <v>21077324</v>
      </c>
      <c r="K122" s="374">
        <v>83000</v>
      </c>
      <c r="L122" s="143">
        <f t="shared" si="128"/>
        <v>21160324</v>
      </c>
      <c r="M122" s="438">
        <f t="shared" si="129"/>
        <v>298538870</v>
      </c>
      <c r="N122" s="143">
        <f t="shared" si="130"/>
        <v>298538870</v>
      </c>
      <c r="P122" s="372">
        <v>0</v>
      </c>
      <c r="Q122" s="375">
        <v>0</v>
      </c>
      <c r="R122" s="9"/>
      <c r="S122" s="366" t="str">
        <f>+IF(AGOSTO!S122=0,"",AGOSTO!S122)</f>
        <v/>
      </c>
      <c r="T122" s="696" t="str">
        <f>+IF(AGOSTO!T122=0,"",AGOSTO!T122)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6">
        <f>+IF(AGOSTO!A123=0,"",AGOSTO!A123)</f>
        <v>2700</v>
      </c>
      <c r="B123" s="627" t="str">
        <f>+IF(AGOSTO!B123=0,"",AGOSTO!B123)</f>
        <v>OTROS INGRESOS DE CAPITAL</v>
      </c>
      <c r="C123" s="673">
        <f>+ENERO!C123</f>
        <v>0</v>
      </c>
      <c r="D123" s="464">
        <f>AGOSTO!D123+SEPTIEMBRE!P123</f>
        <v>0</v>
      </c>
      <c r="E123" s="464">
        <f>AGOSTO!E123+SEPTIEMBRE!Q123</f>
        <v>0</v>
      </c>
      <c r="F123" s="468">
        <f t="shared" si="126"/>
        <v>0</v>
      </c>
      <c r="G123" s="219">
        <f>AGOSTO!I123</f>
        <v>0</v>
      </c>
      <c r="H123" s="374">
        <v>0</v>
      </c>
      <c r="I123" s="473">
        <f t="shared" si="127"/>
        <v>0</v>
      </c>
      <c r="J123" s="219">
        <f>AGOSTO!L123</f>
        <v>0</v>
      </c>
      <c r="K123" s="374">
        <v>0</v>
      </c>
      <c r="L123" s="143">
        <f t="shared" si="128"/>
        <v>0</v>
      </c>
      <c r="M123" s="438">
        <f t="shared" si="129"/>
        <v>0</v>
      </c>
      <c r="N123" s="143">
        <f t="shared" si="130"/>
        <v>0</v>
      </c>
      <c r="P123" s="372">
        <v>0</v>
      </c>
      <c r="Q123" s="375">
        <v>0</v>
      </c>
      <c r="R123" s="9"/>
      <c r="S123" s="705">
        <f>+IF(AGOSTO!S123=0,"",AGOSTO!S123)</f>
        <v>2010200</v>
      </c>
      <c r="T123" s="681" t="str">
        <f>+IF(AGOSTO!T123=0,"",AGOSTO!T123)</f>
        <v>Adquisición de Servicios</v>
      </c>
      <c r="U123" s="132">
        <f t="shared" ref="U123:AJ123" si="138">SUM(U124:U139)</f>
        <v>91627325</v>
      </c>
      <c r="V123" s="122">
        <f t="shared" si="138"/>
        <v>49094762</v>
      </c>
      <c r="W123" s="122">
        <f t="shared" si="138"/>
        <v>1603319</v>
      </c>
      <c r="X123" s="129">
        <f t="shared" si="138"/>
        <v>142325406</v>
      </c>
      <c r="Y123" s="128">
        <f t="shared" si="138"/>
        <v>100751200</v>
      </c>
      <c r="Z123" s="122">
        <f t="shared" si="138"/>
        <v>7490750</v>
      </c>
      <c r="AA123" s="129">
        <f t="shared" si="138"/>
        <v>108241950</v>
      </c>
      <c r="AB123" s="128">
        <f t="shared" si="138"/>
        <v>100570152</v>
      </c>
      <c r="AC123" s="122">
        <f t="shared" si="138"/>
        <v>7490657</v>
      </c>
      <c r="AD123" s="129">
        <f t="shared" si="138"/>
        <v>108060809</v>
      </c>
      <c r="AE123" s="128">
        <f t="shared" si="138"/>
        <v>76783170</v>
      </c>
      <c r="AF123" s="122">
        <f t="shared" si="138"/>
        <v>9782783</v>
      </c>
      <c r="AG123" s="129">
        <f t="shared" si="138"/>
        <v>86565953</v>
      </c>
      <c r="AH123" s="128">
        <f t="shared" si="138"/>
        <v>34083456</v>
      </c>
      <c r="AI123" s="122">
        <f t="shared" si="138"/>
        <v>34264597</v>
      </c>
      <c r="AJ123" s="130">
        <f t="shared" si="138"/>
        <v>55759453</v>
      </c>
      <c r="AK123" s="9"/>
      <c r="AL123" s="128">
        <f>SUM(AL124:AL139)</f>
        <v>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c r="A124" s="747">
        <f>+IF(AGOSTO!A124=0,"",AGOSTO!A124)</f>
        <v>2800</v>
      </c>
      <c r="B124" s="655" t="str">
        <f>+IF(AGOSTO!B124=0,"",AGOSTO!B124)</f>
        <v/>
      </c>
      <c r="C124" s="779">
        <f>+ENERO!C124</f>
        <v>0</v>
      </c>
      <c r="D124" s="462">
        <f>AGOSTO!D124+SEPTIEMBRE!P124</f>
        <v>0</v>
      </c>
      <c r="E124" s="462">
        <f>AGOSTO!E124+SEPTIEMBRE!Q124</f>
        <v>0</v>
      </c>
      <c r="F124" s="474">
        <f t="shared" si="126"/>
        <v>0</v>
      </c>
      <c r="G124" s="387">
        <f>AGOSTO!I124</f>
        <v>0</v>
      </c>
      <c r="H124" s="388">
        <v>0</v>
      </c>
      <c r="I124" s="475">
        <f t="shared" si="127"/>
        <v>0</v>
      </c>
      <c r="J124" s="387">
        <f>AGOSTO!L124</f>
        <v>0</v>
      </c>
      <c r="K124" s="388">
        <v>0</v>
      </c>
      <c r="L124" s="386">
        <f t="shared" si="128"/>
        <v>0</v>
      </c>
      <c r="M124" s="476">
        <f t="shared" si="129"/>
        <v>0</v>
      </c>
      <c r="N124" s="386">
        <f t="shared" si="130"/>
        <v>0</v>
      </c>
      <c r="P124" s="384">
        <v>0</v>
      </c>
      <c r="Q124" s="389">
        <v>0</v>
      </c>
      <c r="R124" s="9"/>
      <c r="S124" s="706" t="str">
        <f>+IF(AGOSTO!S124=0,"",AGOSTO!S124)</f>
        <v>2010200-1</v>
      </c>
      <c r="T124" s="682" t="str">
        <f>+IF(AGOSTO!T124=0,"",AGOSTO!T124)</f>
        <v>Seguros</v>
      </c>
      <c r="U124" s="27">
        <f>+ENERO!U124</f>
        <v>0</v>
      </c>
      <c r="V124" s="15">
        <f>AGOSTO!V124+SEPTIEMBRE!AL124</f>
        <v>0</v>
      </c>
      <c r="W124" s="15">
        <f>AGOSTO!W124+SEPTIEMBRE!AM124</f>
        <v>0</v>
      </c>
      <c r="X124" s="18">
        <f t="shared" ref="X124:X139" si="139">SUM(U124:W124)</f>
        <v>0</v>
      </c>
      <c r="Y124" s="19">
        <f>AGOSTO!AA124</f>
        <v>0</v>
      </c>
      <c r="Z124" s="374">
        <v>0</v>
      </c>
      <c r="AA124" s="18">
        <f t="shared" ref="AA124:AA139" si="140">SUM(Y124:Z124)</f>
        <v>0</v>
      </c>
      <c r="AB124" s="19">
        <f>AGOSTO!AD124</f>
        <v>0</v>
      </c>
      <c r="AC124" s="374">
        <v>0</v>
      </c>
      <c r="AD124" s="18">
        <f t="shared" ref="AD124:AD139" si="141">SUM(AB124:AC124)</f>
        <v>0</v>
      </c>
      <c r="AE124" s="19">
        <f>AGOSTO!AG124</f>
        <v>0</v>
      </c>
      <c r="AF124" s="374">
        <v>0</v>
      </c>
      <c r="AG124" s="18">
        <f t="shared" ref="AG124:AG139" si="142">SUM(AE124:AF124)</f>
        <v>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2"/>
      <c r="B125" s="653"/>
      <c r="C125" s="480"/>
      <c r="D125" s="480"/>
      <c r="E125" s="480"/>
      <c r="F125" s="480"/>
      <c r="G125" s="480"/>
      <c r="H125" s="480"/>
      <c r="I125" s="480"/>
      <c r="J125" s="480"/>
      <c r="K125" s="480"/>
      <c r="L125" s="480"/>
      <c r="M125" s="480"/>
      <c r="N125" s="481"/>
      <c r="P125" s="482"/>
      <c r="Q125" s="481"/>
      <c r="R125" s="9"/>
      <c r="S125" s="706" t="str">
        <f>+IF(AGOSTO!S125=0,"",AGOSTO!S125)</f>
        <v>2010200-2</v>
      </c>
      <c r="T125" s="682" t="str">
        <f>+IF(AGOSTO!T125=0,"",AGOSTO!T125)</f>
        <v>Impresos y Publicaciones</v>
      </c>
      <c r="U125" s="27">
        <f>+ENERO!U125</f>
        <v>0</v>
      </c>
      <c r="V125" s="15">
        <f>AGOSTO!V125+SEPTIEMBRE!AL125</f>
        <v>0</v>
      </c>
      <c r="W125" s="15">
        <f>AGOSTO!W125+SEPTIEMBRE!AM125</f>
        <v>0</v>
      </c>
      <c r="X125" s="18">
        <f t="shared" si="139"/>
        <v>0</v>
      </c>
      <c r="Y125" s="19">
        <f>AGOSTO!AA125</f>
        <v>0</v>
      </c>
      <c r="Z125" s="374">
        <v>0</v>
      </c>
      <c r="AA125" s="18">
        <f t="shared" si="140"/>
        <v>0</v>
      </c>
      <c r="AB125" s="19">
        <f>AGOSTO!AD125</f>
        <v>0</v>
      </c>
      <c r="AC125" s="374">
        <v>0</v>
      </c>
      <c r="AD125" s="18">
        <f t="shared" si="141"/>
        <v>0</v>
      </c>
      <c r="AE125" s="19">
        <f>AGOSTO!AG125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71" t="s">
        <v>244</v>
      </c>
      <c r="B126" s="772"/>
      <c r="C126" s="477">
        <f t="shared" ref="C126:Q126" si="146">C8-C128</f>
        <v>5615142604</v>
      </c>
      <c r="D126" s="477">
        <f t="shared" si="146"/>
        <v>0</v>
      </c>
      <c r="E126" s="477">
        <f t="shared" si="146"/>
        <v>645948362</v>
      </c>
      <c r="F126" s="477">
        <f t="shared" si="146"/>
        <v>6261090966</v>
      </c>
      <c r="G126" s="477">
        <f t="shared" si="146"/>
        <v>4365477844</v>
      </c>
      <c r="H126" s="477">
        <f t="shared" si="146"/>
        <v>560067499</v>
      </c>
      <c r="I126" s="477">
        <f t="shared" si="146"/>
        <v>4925545343</v>
      </c>
      <c r="J126" s="477">
        <f t="shared" si="146"/>
        <v>3794451577</v>
      </c>
      <c r="K126" s="477">
        <f t="shared" si="146"/>
        <v>526674548</v>
      </c>
      <c r="L126" s="477">
        <f t="shared" si="146"/>
        <v>4321126125</v>
      </c>
      <c r="M126" s="477">
        <f t="shared" si="146"/>
        <v>1335545623</v>
      </c>
      <c r="N126" s="614">
        <f t="shared" si="146"/>
        <v>1939964841</v>
      </c>
      <c r="O126" s="382">
        <f t="shared" si="146"/>
        <v>0</v>
      </c>
      <c r="P126" s="478">
        <f t="shared" si="146"/>
        <v>0</v>
      </c>
      <c r="Q126" s="479">
        <f t="shared" si="146"/>
        <v>0</v>
      </c>
      <c r="R126" s="9"/>
      <c r="S126" s="706" t="str">
        <f>+IF(AGOSTO!S126=0,"",AGOSTO!S126)</f>
        <v>2010200-3</v>
      </c>
      <c r="T126" s="682" t="str">
        <f>+IF(AGOSTO!T126=0,"",AGOSTO!T126)</f>
        <v xml:space="preserve">Servicios Públicos </v>
      </c>
      <c r="U126" s="27">
        <f>+ENERO!U126</f>
        <v>70000000</v>
      </c>
      <c r="V126" s="15">
        <f>AGOSTO!V126+SEPTIEMBRE!AL126</f>
        <v>2921959</v>
      </c>
      <c r="W126" s="15">
        <f>AGOSTO!W126+SEPTIEMBRE!AM126</f>
        <v>0</v>
      </c>
      <c r="X126" s="18">
        <f t="shared" si="139"/>
        <v>72921959</v>
      </c>
      <c r="Y126" s="19">
        <f>AGOSTO!AA126</f>
        <v>51382431</v>
      </c>
      <c r="Z126" s="374">
        <v>6122248</v>
      </c>
      <c r="AA126" s="18">
        <f t="shared" si="140"/>
        <v>57504679</v>
      </c>
      <c r="AB126" s="19">
        <f>AGOSTO!AD126</f>
        <v>51382431</v>
      </c>
      <c r="AC126" s="374">
        <v>6122248</v>
      </c>
      <c r="AD126" s="18">
        <f t="shared" si="141"/>
        <v>57504679</v>
      </c>
      <c r="AE126" s="19">
        <f>AGOSTO!AG126</f>
        <v>49090305</v>
      </c>
      <c r="AF126" s="374">
        <v>8414374</v>
      </c>
      <c r="AG126" s="18">
        <f t="shared" si="142"/>
        <v>57504679</v>
      </c>
      <c r="AH126" s="19">
        <f t="shared" si="143"/>
        <v>15417280</v>
      </c>
      <c r="AI126" s="15">
        <f t="shared" si="144"/>
        <v>15417280</v>
      </c>
      <c r="AJ126" s="16">
        <f t="shared" si="145"/>
        <v>15417280</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73"/>
      <c r="B127" s="774"/>
      <c r="C127" s="480"/>
      <c r="D127" s="480"/>
      <c r="E127" s="480"/>
      <c r="F127" s="480"/>
      <c r="G127" s="480"/>
      <c r="H127" s="480"/>
      <c r="I127" s="480"/>
      <c r="J127" s="480"/>
      <c r="K127" s="480"/>
      <c r="L127" s="480"/>
      <c r="M127" s="480"/>
      <c r="N127" s="481"/>
      <c r="P127" s="482"/>
      <c r="Q127" s="481"/>
      <c r="R127" s="9"/>
      <c r="S127" s="706" t="str">
        <f>+IF(AGOSTO!S127=0,"",AGOSTO!S127)</f>
        <v>2010200-4</v>
      </c>
      <c r="T127" s="682" t="str">
        <f>+IF(AGOSTO!T127=0,"",AGOSTO!T127)</f>
        <v>Comunicaciones y Transportes</v>
      </c>
      <c r="U127" s="27">
        <f>+ENERO!U127</f>
        <v>0</v>
      </c>
      <c r="V127" s="15">
        <f>AGOSTO!V127+SEPTIEMBRE!AL127</f>
        <v>0</v>
      </c>
      <c r="W127" s="15">
        <f>AGOSTO!W127+SEPTIEMBRE!AM127</f>
        <v>0</v>
      </c>
      <c r="X127" s="18">
        <f t="shared" si="139"/>
        <v>0</v>
      </c>
      <c r="Y127" s="19">
        <f>AGOSTO!AA127</f>
        <v>0</v>
      </c>
      <c r="Z127" s="374">
        <v>0</v>
      </c>
      <c r="AA127" s="18">
        <f t="shared" si="140"/>
        <v>0</v>
      </c>
      <c r="AB127" s="19">
        <f>AGOSTO!AD127</f>
        <v>0</v>
      </c>
      <c r="AC127" s="374">
        <v>0</v>
      </c>
      <c r="AD127" s="18">
        <f t="shared" si="141"/>
        <v>0</v>
      </c>
      <c r="AE127" s="19">
        <f>AGOSTO!AG127</f>
        <v>0</v>
      </c>
      <c r="AF127" s="374">
        <v>0</v>
      </c>
      <c r="AG127" s="18">
        <f t="shared" si="142"/>
        <v>0</v>
      </c>
      <c r="AH127" s="19">
        <f t="shared" si="143"/>
        <v>0</v>
      </c>
      <c r="AI127" s="15">
        <f t="shared" si="144"/>
        <v>0</v>
      </c>
      <c r="AJ127" s="16">
        <f t="shared" si="145"/>
        <v>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75" t="s">
        <v>247</v>
      </c>
      <c r="B128" s="776"/>
      <c r="C128" s="483">
        <f>SUMIF($B$8:$B$122,"*Vigencia Anterior*",C8:C122)+C122</f>
        <v>483220383</v>
      </c>
      <c r="D128" s="483">
        <f t="shared" ref="D128:N128" si="147">SUMIF($B$8:$B$122,"*Vigencia Anterior*",D8:D122)+D122</f>
        <v>0</v>
      </c>
      <c r="E128" s="483">
        <f t="shared" si="147"/>
        <v>354577406</v>
      </c>
      <c r="F128" s="483">
        <f t="shared" si="147"/>
        <v>837797789</v>
      </c>
      <c r="G128" s="483">
        <f t="shared" si="147"/>
        <v>336771714</v>
      </c>
      <c r="H128" s="483">
        <f t="shared" si="147"/>
        <v>5649159</v>
      </c>
      <c r="I128" s="483">
        <f t="shared" si="147"/>
        <v>342420873</v>
      </c>
      <c r="J128" s="483">
        <f t="shared" si="147"/>
        <v>336771714</v>
      </c>
      <c r="K128" s="483">
        <f t="shared" si="147"/>
        <v>5649159</v>
      </c>
      <c r="L128" s="483">
        <f t="shared" si="147"/>
        <v>342420873</v>
      </c>
      <c r="M128" s="483">
        <f t="shared" si="147"/>
        <v>495376916</v>
      </c>
      <c r="N128" s="483">
        <f t="shared" si="147"/>
        <v>495376916</v>
      </c>
      <c r="O128" s="461"/>
      <c r="P128" s="483">
        <f>SUMIF($B8:$B$122,$B$24,P8:P122)+P122</f>
        <v>0</v>
      </c>
      <c r="Q128" s="484">
        <f>SUMIF($B8:$B$122,$B$24,Q8:Q122)+Q122</f>
        <v>0</v>
      </c>
      <c r="R128" s="9"/>
      <c r="S128" s="706" t="str">
        <f>+IF(AGOSTO!S128=0,"",AGOSTO!S128)</f>
        <v>2010200-5</v>
      </c>
      <c r="T128" s="682" t="str">
        <f>+IF(AGOSTO!T128=0,"",AGOSTO!T128)</f>
        <v>Viáticos y Gastos de Viaje</v>
      </c>
      <c r="U128" s="27">
        <f>+ENERO!U128</f>
        <v>3000000</v>
      </c>
      <c r="V128" s="15">
        <f>AGOSTO!V128+SEPTIEMBRE!AL128</f>
        <v>0</v>
      </c>
      <c r="W128" s="15">
        <f>AGOSTO!W128+SEPTIEMBRE!AM128</f>
        <v>0</v>
      </c>
      <c r="X128" s="18">
        <f t="shared" si="139"/>
        <v>3000000</v>
      </c>
      <c r="Y128" s="19">
        <f>AGOSTO!AA128</f>
        <v>1299928</v>
      </c>
      <c r="Z128" s="374">
        <v>129748</v>
      </c>
      <c r="AA128" s="18">
        <f t="shared" si="140"/>
        <v>1429676</v>
      </c>
      <c r="AB128" s="19">
        <f>AGOSTO!AD128</f>
        <v>1299928</v>
      </c>
      <c r="AC128" s="374">
        <v>129748</v>
      </c>
      <c r="AD128" s="18">
        <f t="shared" si="141"/>
        <v>1429676</v>
      </c>
      <c r="AE128" s="19">
        <f>AGOSTO!AG128</f>
        <v>1299928</v>
      </c>
      <c r="AF128" s="374">
        <v>129748</v>
      </c>
      <c r="AG128" s="18">
        <f t="shared" si="142"/>
        <v>1429676</v>
      </c>
      <c r="AH128" s="19">
        <f t="shared" si="143"/>
        <v>1570324</v>
      </c>
      <c r="AI128" s="15">
        <f t="shared" si="144"/>
        <v>1570324</v>
      </c>
      <c r="AJ128" s="16">
        <f t="shared" si="145"/>
        <v>1570324</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73"/>
      <c r="B129" s="774"/>
      <c r="C129" s="480"/>
      <c r="D129" s="480"/>
      <c r="E129" s="480"/>
      <c r="F129" s="480"/>
      <c r="G129" s="480"/>
      <c r="H129" s="480"/>
      <c r="I129" s="480"/>
      <c r="J129" s="480"/>
      <c r="K129" s="480"/>
      <c r="L129" s="480"/>
      <c r="M129" s="480"/>
      <c r="N129" s="481"/>
      <c r="P129" s="482"/>
      <c r="Q129" s="481"/>
      <c r="R129" s="9"/>
      <c r="S129" s="706" t="str">
        <f>+IF(AGOSTO!S129=0,"",AGOSTO!S129)</f>
        <v>2010200-6</v>
      </c>
      <c r="T129" s="682" t="str">
        <f>+IF(AGOSTO!T129=0,"",AGOSTO!T129)</f>
        <v>Arrendamientos</v>
      </c>
      <c r="U129" s="27">
        <f>+ENERO!U129</f>
        <v>0</v>
      </c>
      <c r="V129" s="15">
        <f>AGOSTO!V129+SEPTIEMBRE!AL129</f>
        <v>0</v>
      </c>
      <c r="W129" s="15">
        <f>AGOSTO!W129+SEPTIEMBRE!AM129</f>
        <v>0</v>
      </c>
      <c r="X129" s="18">
        <f t="shared" si="139"/>
        <v>0</v>
      </c>
      <c r="Y129" s="19">
        <f>AGOSTO!AA129</f>
        <v>0</v>
      </c>
      <c r="Z129" s="374">
        <v>0</v>
      </c>
      <c r="AA129" s="18">
        <f t="shared" si="140"/>
        <v>0</v>
      </c>
      <c r="AB129" s="19">
        <f>AGOSTO!AD129</f>
        <v>0</v>
      </c>
      <c r="AC129" s="374">
        <v>0</v>
      </c>
      <c r="AD129" s="18">
        <f t="shared" si="141"/>
        <v>0</v>
      </c>
      <c r="AE129" s="19">
        <f>AGOSTO!AG129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77" t="s">
        <v>250</v>
      </c>
      <c r="B130" s="778"/>
      <c r="C130" s="485">
        <f t="shared" ref="C130:N130" si="148">C128+C126</f>
        <v>6098362987</v>
      </c>
      <c r="D130" s="486">
        <f t="shared" si="148"/>
        <v>0</v>
      </c>
      <c r="E130" s="486">
        <f t="shared" si="148"/>
        <v>1000525768</v>
      </c>
      <c r="F130" s="487">
        <f t="shared" si="148"/>
        <v>7098888755</v>
      </c>
      <c r="G130" s="485">
        <f t="shared" si="148"/>
        <v>4702249558</v>
      </c>
      <c r="H130" s="486">
        <f t="shared" si="148"/>
        <v>565716658</v>
      </c>
      <c r="I130" s="487">
        <f t="shared" si="148"/>
        <v>5267966216</v>
      </c>
      <c r="J130" s="485">
        <f t="shared" si="148"/>
        <v>4131223291</v>
      </c>
      <c r="K130" s="486">
        <f t="shared" si="148"/>
        <v>532323707</v>
      </c>
      <c r="L130" s="487">
        <f t="shared" si="148"/>
        <v>4663546998</v>
      </c>
      <c r="M130" s="485">
        <f t="shared" si="148"/>
        <v>1830922539</v>
      </c>
      <c r="N130" s="487">
        <f t="shared" si="148"/>
        <v>2435341757</v>
      </c>
      <c r="P130" s="478">
        <f>P128+P126</f>
        <v>0</v>
      </c>
      <c r="Q130" s="479">
        <f>Q128+Q126</f>
        <v>0</v>
      </c>
      <c r="R130" s="9"/>
      <c r="S130" s="706" t="str">
        <f>+IF(AGOSTO!S130=0,"",AGOSTO!S130)</f>
        <v>2010200-7</v>
      </c>
      <c r="T130" s="682" t="str">
        <f>+IF(AGOSTO!T130=0,"",AGOSTO!T130)</f>
        <v>Vigilancia y Aseo</v>
      </c>
      <c r="U130" s="27">
        <f>+ENERO!U130</f>
        <v>0</v>
      </c>
      <c r="V130" s="15">
        <f>AGOSTO!V130+SEPTIEMBRE!AL130</f>
        <v>0</v>
      </c>
      <c r="W130" s="15">
        <f>AGOSTO!W130+SEPTIEMBRE!AM130</f>
        <v>0</v>
      </c>
      <c r="X130" s="18">
        <f t="shared" si="139"/>
        <v>0</v>
      </c>
      <c r="Y130" s="19">
        <f>AGOSTO!AA130</f>
        <v>0</v>
      </c>
      <c r="Z130" s="374">
        <v>0</v>
      </c>
      <c r="AA130" s="18">
        <f t="shared" si="140"/>
        <v>0</v>
      </c>
      <c r="AB130" s="19">
        <f>AGOSTO!AD130</f>
        <v>0</v>
      </c>
      <c r="AC130" s="374">
        <v>0</v>
      </c>
      <c r="AD130" s="18">
        <f t="shared" si="141"/>
        <v>0</v>
      </c>
      <c r="AE130" s="19">
        <f>AGOSTO!AG130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54"/>
      <c r="B131" s="660"/>
      <c r="N131" s="9"/>
      <c r="R131" s="9"/>
      <c r="S131" s="706" t="str">
        <f>+IF(AGOSTO!S131=0,"",AGOSTO!S131)</f>
        <v>2010200-8</v>
      </c>
      <c r="T131" s="682" t="str">
        <f>+IF(AGOSTO!T131=0,"",AGOSTO!T131)</f>
        <v>Bienestar Social</v>
      </c>
      <c r="U131" s="27">
        <f>+ENERO!U131</f>
        <v>8627325</v>
      </c>
      <c r="V131" s="15">
        <f>AGOSTO!V131+SEPTIEMBRE!AL131</f>
        <v>0</v>
      </c>
      <c r="W131" s="15">
        <f>AGOSTO!W131+SEPTIEMBRE!AM131</f>
        <v>0</v>
      </c>
      <c r="X131" s="18">
        <f t="shared" si="139"/>
        <v>8627325</v>
      </c>
      <c r="Y131" s="19">
        <f>AGOSTO!AA131</f>
        <v>800000</v>
      </c>
      <c r="Z131" s="374">
        <v>0</v>
      </c>
      <c r="AA131" s="18">
        <f t="shared" si="140"/>
        <v>800000</v>
      </c>
      <c r="AB131" s="19">
        <f>AGOSTO!AD131</f>
        <v>800000</v>
      </c>
      <c r="AC131" s="374">
        <v>0</v>
      </c>
      <c r="AD131" s="18">
        <f t="shared" si="141"/>
        <v>800000</v>
      </c>
      <c r="AE131" s="19">
        <f>AGOSTO!AG131</f>
        <v>800000</v>
      </c>
      <c r="AF131" s="374">
        <v>0</v>
      </c>
      <c r="AG131" s="18">
        <f t="shared" si="142"/>
        <v>800000</v>
      </c>
      <c r="AH131" s="19">
        <f t="shared" si="143"/>
        <v>7827325</v>
      </c>
      <c r="AI131" s="15">
        <f t="shared" si="144"/>
        <v>7827325</v>
      </c>
      <c r="AJ131" s="16">
        <f t="shared" si="145"/>
        <v>7827325</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54"/>
      <c r="B132" s="660"/>
      <c r="N132" s="9"/>
      <c r="R132" s="9"/>
      <c r="S132" s="706" t="str">
        <f>+IF(AGOSTO!S132=0,"",AGOSTO!S132)</f>
        <v>2010200-9</v>
      </c>
      <c r="T132" s="682" t="str">
        <f>+IF(AGOSTO!T132=0,"",AGOSTO!T132)</f>
        <v>Capacitación, estimulos, incentivos, programa de calidad</v>
      </c>
      <c r="U132" s="27">
        <f>+ENERO!U132</f>
        <v>0</v>
      </c>
      <c r="V132" s="15">
        <f>AGOSTO!V132+SEPTIEMBRE!AL132</f>
        <v>38000000</v>
      </c>
      <c r="W132" s="15">
        <f>AGOSTO!W132+SEPTIEMBRE!AM132</f>
        <v>0</v>
      </c>
      <c r="X132" s="18">
        <f t="shared" si="139"/>
        <v>38000000</v>
      </c>
      <c r="Y132" s="19">
        <f>AGOSTO!AA132</f>
        <v>35496650</v>
      </c>
      <c r="Z132" s="374">
        <v>0</v>
      </c>
      <c r="AA132" s="18">
        <f t="shared" si="140"/>
        <v>35496650</v>
      </c>
      <c r="AB132" s="19">
        <f>AGOSTO!AD132</f>
        <v>35496650</v>
      </c>
      <c r="AC132" s="374">
        <v>0</v>
      </c>
      <c r="AD132" s="18">
        <f t="shared" si="141"/>
        <v>35496650</v>
      </c>
      <c r="AE132" s="19">
        <f>AGOSTO!AG132</f>
        <v>17923326</v>
      </c>
      <c r="AF132" s="374">
        <v>0</v>
      </c>
      <c r="AG132" s="18">
        <f t="shared" si="142"/>
        <v>17923326</v>
      </c>
      <c r="AH132" s="19">
        <f t="shared" si="143"/>
        <v>2503350</v>
      </c>
      <c r="AI132" s="15">
        <f t="shared" si="144"/>
        <v>2503350</v>
      </c>
      <c r="AJ132" s="16">
        <f t="shared" si="145"/>
        <v>20076674</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4"/>
      <c r="B133" s="660"/>
      <c r="N133" s="9"/>
      <c r="R133" s="9"/>
      <c r="S133" s="706" t="str">
        <f>+IF(AGOSTO!S133=0,"",AGOSTO!S133)</f>
        <v>2010200-10</v>
      </c>
      <c r="T133" s="682" t="str">
        <f>+IF(AGOSTO!T133=0,"",AGOSTO!T133)</f>
        <v>Pagos otras IPS</v>
      </c>
      <c r="U133" s="27">
        <f>+ENERO!U133</f>
        <v>5000000</v>
      </c>
      <c r="V133" s="15">
        <f>AGOSTO!V133+SEPTIEMBRE!AL133</f>
        <v>0</v>
      </c>
      <c r="W133" s="15">
        <f>AGOSTO!W133+SEPTIEMBRE!AM133</f>
        <v>0</v>
      </c>
      <c r="X133" s="18">
        <f t="shared" si="139"/>
        <v>5000000</v>
      </c>
      <c r="Y133" s="19">
        <f>AGOSTO!AA133</f>
        <v>543410</v>
      </c>
      <c r="Z133" s="374">
        <v>0</v>
      </c>
      <c r="AA133" s="18">
        <f t="shared" si="140"/>
        <v>543410</v>
      </c>
      <c r="AB133" s="19">
        <f>AGOSTO!AD133</f>
        <v>374874</v>
      </c>
      <c r="AC133" s="374">
        <v>0</v>
      </c>
      <c r="AD133" s="18">
        <f t="shared" si="141"/>
        <v>374874</v>
      </c>
      <c r="AE133" s="19">
        <f>AGOSTO!AG133</f>
        <v>0</v>
      </c>
      <c r="AF133" s="374">
        <v>0</v>
      </c>
      <c r="AG133" s="18">
        <f t="shared" si="142"/>
        <v>0</v>
      </c>
      <c r="AH133" s="19">
        <f t="shared" si="143"/>
        <v>4456590</v>
      </c>
      <c r="AI133" s="15">
        <f t="shared" si="144"/>
        <v>4625126</v>
      </c>
      <c r="AJ133" s="16">
        <f t="shared" si="145"/>
        <v>5000000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4"/>
      <c r="B134" s="660"/>
      <c r="N134" s="9"/>
      <c r="R134" s="9"/>
      <c r="S134" s="706" t="str">
        <f>+IF(AGOSTO!S134=0,"",AGOSTO!S134)</f>
        <v>2010200-11</v>
      </c>
      <c r="T134" s="682" t="str">
        <f>+IF(AGOSTO!T134=0,"",AGOSTO!T134)</f>
        <v>Gastos financieros</v>
      </c>
      <c r="U134" s="27">
        <f>+ENERO!U134</f>
        <v>5000000</v>
      </c>
      <c r="V134" s="15">
        <f>AGOSTO!V134+SEPTIEMBRE!AL134</f>
        <v>6026464</v>
      </c>
      <c r="W134" s="15">
        <f>AGOSTO!W134+SEPTIEMBRE!AM134</f>
        <v>0</v>
      </c>
      <c r="X134" s="18">
        <f t="shared" si="139"/>
        <v>11026464</v>
      </c>
      <c r="Y134" s="19">
        <f>AGOSTO!AA134</f>
        <v>7479123</v>
      </c>
      <c r="Z134" s="374">
        <v>1238754</v>
      </c>
      <c r="AA134" s="18">
        <f t="shared" si="140"/>
        <v>8717877</v>
      </c>
      <c r="AB134" s="19">
        <f>AGOSTO!AD134</f>
        <v>7466611</v>
      </c>
      <c r="AC134" s="374">
        <v>1238661</v>
      </c>
      <c r="AD134" s="18">
        <f t="shared" si="141"/>
        <v>8705272</v>
      </c>
      <c r="AE134" s="19">
        <f>AGOSTO!AG134</f>
        <v>7466611</v>
      </c>
      <c r="AF134" s="374">
        <v>1238661</v>
      </c>
      <c r="AG134" s="18">
        <f t="shared" si="142"/>
        <v>8705272</v>
      </c>
      <c r="AH134" s="19">
        <f t="shared" si="143"/>
        <v>2308587</v>
      </c>
      <c r="AI134" s="15">
        <f t="shared" si="144"/>
        <v>2321192</v>
      </c>
      <c r="AJ134" s="16">
        <f t="shared" si="145"/>
        <v>2321192</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c r="A135" s="754"/>
      <c r="B135" s="660"/>
      <c r="N135" s="9"/>
      <c r="R135" s="9"/>
      <c r="S135" s="706" t="str">
        <f>+IF(AGOSTO!S135=0,"",AGOSTO!S135)</f>
        <v>2010200-12</v>
      </c>
      <c r="T135" s="682" t="str">
        <f>+IF(AGOSTO!T135=0,"",AGOSTO!T135)</f>
        <v/>
      </c>
      <c r="U135" s="27">
        <f>+ENERO!U135</f>
        <v>0</v>
      </c>
      <c r="V135" s="15">
        <f>AGOSTO!V135+SEPTIEMBRE!AL135</f>
        <v>0</v>
      </c>
      <c r="W135" s="15">
        <f>AGOSTO!W135+SEPTIEMBRE!AM135</f>
        <v>0</v>
      </c>
      <c r="X135" s="18">
        <f t="shared" si="139"/>
        <v>0</v>
      </c>
      <c r="Y135" s="19">
        <f>AGOSTO!AA135</f>
        <v>0</v>
      </c>
      <c r="Z135" s="374">
        <v>0</v>
      </c>
      <c r="AA135" s="18">
        <f t="shared" si="140"/>
        <v>0</v>
      </c>
      <c r="AB135" s="19">
        <f>AGOSTO!AD135</f>
        <v>0</v>
      </c>
      <c r="AC135" s="374">
        <v>0</v>
      </c>
      <c r="AD135" s="18">
        <f t="shared" si="141"/>
        <v>0</v>
      </c>
      <c r="AE135" s="19">
        <f>AGOSTO!AG135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4"/>
      <c r="B136" s="660"/>
      <c r="N136" s="9"/>
      <c r="R136" s="9"/>
      <c r="S136" s="706" t="str">
        <f>+IF(AGOSTO!S136=0,"",AGOSTO!S136)</f>
        <v>2010200-13</v>
      </c>
      <c r="T136" s="682" t="str">
        <f>+IF(AGOSTO!T136=0,"",AGOSTO!T136)</f>
        <v/>
      </c>
      <c r="U136" s="27">
        <f>+ENERO!U136</f>
        <v>0</v>
      </c>
      <c r="V136" s="15">
        <f>AGOSTO!V136+SEPTIEMBRE!AL136</f>
        <v>0</v>
      </c>
      <c r="W136" s="15">
        <f>AGOSTO!W136+SEPTIEMBRE!AM136</f>
        <v>0</v>
      </c>
      <c r="X136" s="18">
        <f t="shared" si="139"/>
        <v>0</v>
      </c>
      <c r="Y136" s="19">
        <f>AGOSTO!AA136</f>
        <v>0</v>
      </c>
      <c r="Z136" s="374">
        <v>0</v>
      </c>
      <c r="AA136" s="18">
        <f t="shared" si="140"/>
        <v>0</v>
      </c>
      <c r="AB136" s="19">
        <f>AGOSTO!AD136</f>
        <v>0</v>
      </c>
      <c r="AC136" s="374">
        <v>0</v>
      </c>
      <c r="AD136" s="18">
        <f t="shared" si="141"/>
        <v>0</v>
      </c>
      <c r="AE136" s="19">
        <f>AGOSTO!AG136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4"/>
      <c r="B137" s="660"/>
      <c r="N137" s="9"/>
      <c r="R137" s="9"/>
      <c r="S137" s="706" t="str">
        <f>+IF(AGOSTO!S137=0,"",AGOSTO!S137)</f>
        <v>2010020-14</v>
      </c>
      <c r="T137" s="682" t="str">
        <f>+IF(AGOSTO!T137=0,"",AGOSTO!T137)</f>
        <v/>
      </c>
      <c r="U137" s="27">
        <f>+ENERO!U137</f>
        <v>0</v>
      </c>
      <c r="V137" s="15">
        <f>AGOSTO!V137+SEPTIEMBRE!AL137</f>
        <v>0</v>
      </c>
      <c r="W137" s="15">
        <f>AGOSTO!W137+SEPTIEMBRE!AM137</f>
        <v>0</v>
      </c>
      <c r="X137" s="18">
        <f t="shared" si="139"/>
        <v>0</v>
      </c>
      <c r="Y137" s="19">
        <f>AGOSTO!AA137</f>
        <v>0</v>
      </c>
      <c r="Z137" s="374">
        <v>0</v>
      </c>
      <c r="AA137" s="18">
        <f t="shared" si="140"/>
        <v>0</v>
      </c>
      <c r="AB137" s="19">
        <f>AGOSTO!AD137</f>
        <v>0</v>
      </c>
      <c r="AC137" s="374">
        <v>0</v>
      </c>
      <c r="AD137" s="18">
        <f t="shared" si="141"/>
        <v>0</v>
      </c>
      <c r="AE137" s="19">
        <f>AGOSTO!AG137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4"/>
      <c r="B138" s="660"/>
      <c r="N138" s="9"/>
      <c r="R138" s="9"/>
      <c r="S138" s="706" t="str">
        <f>+IF(AGOSTO!S138=0,"",AGOSTO!S138)</f>
        <v>2010200-15</v>
      </c>
      <c r="T138" s="682" t="str">
        <f>+IF(AGOSTO!T138=0,"",AGOSTO!T138)</f>
        <v/>
      </c>
      <c r="U138" s="27">
        <f>+ENERO!U138</f>
        <v>0</v>
      </c>
      <c r="V138" s="15">
        <f>AGOSTO!V138+SEPTIEMBRE!AL138</f>
        <v>0</v>
      </c>
      <c r="W138" s="15">
        <f>AGOSTO!W138+SEPTIEMBRE!AM138</f>
        <v>0</v>
      </c>
      <c r="X138" s="18">
        <f t="shared" si="139"/>
        <v>0</v>
      </c>
      <c r="Y138" s="19">
        <f>AGOSTO!AA138</f>
        <v>0</v>
      </c>
      <c r="Z138" s="374">
        <v>0</v>
      </c>
      <c r="AA138" s="18">
        <f t="shared" si="140"/>
        <v>0</v>
      </c>
      <c r="AB138" s="19">
        <f>AGOSTO!AD138</f>
        <v>0</v>
      </c>
      <c r="AC138" s="374">
        <v>0</v>
      </c>
      <c r="AD138" s="18">
        <f t="shared" si="141"/>
        <v>0</v>
      </c>
      <c r="AE138" s="19">
        <f>AGOSTO!AG138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4"/>
      <c r="B139" s="660"/>
      <c r="N139" s="9"/>
      <c r="R139" s="9"/>
      <c r="S139" s="706">
        <f>+IF(AGOSTO!S139=0,"",AGOSTO!S139)</f>
        <v>2010299</v>
      </c>
      <c r="T139" s="682" t="str">
        <f>+IF(AGOSTO!T139=0,"",AGOSTO!T139)</f>
        <v>Vigencias Anteriores Adquisición de Servicios Admón.</v>
      </c>
      <c r="U139" s="27">
        <f>+ENERO!U139</f>
        <v>0</v>
      </c>
      <c r="V139" s="15">
        <f>AGOSTO!V139+SEPTIEMBRE!AL139</f>
        <v>2146339</v>
      </c>
      <c r="W139" s="15">
        <f>AGOSTO!W139+SEPTIEMBRE!AM139</f>
        <v>1603319</v>
      </c>
      <c r="X139" s="18">
        <f t="shared" si="139"/>
        <v>3749658</v>
      </c>
      <c r="Y139" s="19">
        <f>AGOSTO!AA139</f>
        <v>3749658</v>
      </c>
      <c r="Z139" s="374">
        <v>0</v>
      </c>
      <c r="AA139" s="18">
        <f t="shared" si="140"/>
        <v>3749658</v>
      </c>
      <c r="AB139" s="19">
        <f>AGOSTO!AD139</f>
        <v>3749658</v>
      </c>
      <c r="AC139" s="374">
        <v>0</v>
      </c>
      <c r="AD139" s="18">
        <f t="shared" si="141"/>
        <v>3749658</v>
      </c>
      <c r="AE139" s="19">
        <f>AGOSTO!AG139</f>
        <v>203000</v>
      </c>
      <c r="AF139" s="374">
        <v>0</v>
      </c>
      <c r="AG139" s="18">
        <f t="shared" si="142"/>
        <v>203000</v>
      </c>
      <c r="AH139" s="19">
        <f t="shared" si="143"/>
        <v>0</v>
      </c>
      <c r="AI139" s="15">
        <f t="shared" si="144"/>
        <v>0</v>
      </c>
      <c r="AJ139" s="16">
        <f t="shared" si="145"/>
        <v>3546658</v>
      </c>
      <c r="AK139" s="9"/>
      <c r="AL139" s="372">
        <v>0</v>
      </c>
      <c r="AM139" s="375">
        <v>0</v>
      </c>
      <c r="AN139" s="9"/>
      <c r="AO139" s="294"/>
      <c r="AP139" s="294"/>
      <c r="AQ139" s="294"/>
    </row>
    <row r="140" spans="1:52" s="382" customFormat="1" ht="24.95" customHeight="1">
      <c r="A140" s="754"/>
      <c r="B140" s="660"/>
      <c r="N140" s="9"/>
      <c r="R140" s="9"/>
      <c r="S140" s="366" t="str">
        <f>+IF(AGOSTO!S140=0,"",AGOSTO!S140)</f>
        <v/>
      </c>
      <c r="T140" s="696" t="str">
        <f>+IF(AGOSTO!T140=0,"",AGOSTO!T140)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c r="A141" s="754"/>
      <c r="B141" s="660"/>
      <c r="N141" s="9"/>
      <c r="R141" s="9"/>
      <c r="S141" s="705">
        <f>+IF(AGOSTO!S141=0,"",AGOSTO!S141)</f>
        <v>2010300</v>
      </c>
      <c r="T141" s="681" t="str">
        <f>+IF(AGOSTO!T141=0,"",AGOSTO!T141)</f>
        <v>Impuestos y Multas</v>
      </c>
      <c r="U141" s="132">
        <f t="shared" ref="U141:AJ141" si="149">U142+U143</f>
        <v>0</v>
      </c>
      <c r="V141" s="122">
        <f t="shared" si="149"/>
        <v>0</v>
      </c>
      <c r="W141" s="122">
        <f t="shared" si="149"/>
        <v>0</v>
      </c>
      <c r="X141" s="129">
        <f t="shared" si="149"/>
        <v>0</v>
      </c>
      <c r="Y141" s="128">
        <f t="shared" si="149"/>
        <v>0</v>
      </c>
      <c r="Z141" s="122">
        <f t="shared" si="149"/>
        <v>0</v>
      </c>
      <c r="AA141" s="129">
        <f t="shared" si="149"/>
        <v>0</v>
      </c>
      <c r="AB141" s="128">
        <f t="shared" si="149"/>
        <v>0</v>
      </c>
      <c r="AC141" s="122">
        <f t="shared" si="149"/>
        <v>0</v>
      </c>
      <c r="AD141" s="129">
        <f t="shared" si="149"/>
        <v>0</v>
      </c>
      <c r="AE141" s="128">
        <f t="shared" si="149"/>
        <v>0</v>
      </c>
      <c r="AF141" s="122">
        <f t="shared" si="149"/>
        <v>0</v>
      </c>
      <c r="AG141" s="129">
        <f t="shared" si="149"/>
        <v>0</v>
      </c>
      <c r="AH141" s="128">
        <f t="shared" si="149"/>
        <v>0</v>
      </c>
      <c r="AI141" s="122">
        <f t="shared" si="149"/>
        <v>0</v>
      </c>
      <c r="AJ141" s="130">
        <f t="shared" si="149"/>
        <v>0</v>
      </c>
      <c r="AK141" s="10"/>
      <c r="AL141" s="128">
        <f>AL142+AL143</f>
        <v>0</v>
      </c>
      <c r="AM141" s="130">
        <f>AM142+AM143</f>
        <v>0</v>
      </c>
      <c r="AN141" s="9"/>
    </row>
    <row r="142" spans="1:52" s="382" customFormat="1" ht="24.95" customHeight="1">
      <c r="A142" s="754"/>
      <c r="B142" s="660"/>
      <c r="N142" s="9"/>
      <c r="R142" s="9"/>
      <c r="S142" s="706" t="str">
        <f>+IF(AGOSTO!S142=0,"",AGOSTO!S142)</f>
        <v>2010300-1</v>
      </c>
      <c r="T142" s="682" t="str">
        <f>+IF(AGOSTO!T142=0,"",AGOSTO!T142)</f>
        <v>Impuestos (Predial, Vehiculos, Otros)</v>
      </c>
      <c r="U142" s="27">
        <f>+ENERO!U142</f>
        <v>0</v>
      </c>
      <c r="V142" s="15">
        <f>AGOSTO!V142+SEPTIEMBRE!AL142</f>
        <v>0</v>
      </c>
      <c r="W142" s="15">
        <f>AGOSTO!W142+SEPTIEMBRE!AM142</f>
        <v>0</v>
      </c>
      <c r="X142" s="18">
        <f>SUM(U142:W142)</f>
        <v>0</v>
      </c>
      <c r="Y142" s="19">
        <f>AGOSTO!AA142</f>
        <v>0</v>
      </c>
      <c r="Z142" s="374">
        <v>0</v>
      </c>
      <c r="AA142" s="18">
        <f>SUM(Y142:Z142)</f>
        <v>0</v>
      </c>
      <c r="AB142" s="19">
        <f>AGOSTO!AD142</f>
        <v>0</v>
      </c>
      <c r="AC142" s="374">
        <v>0</v>
      </c>
      <c r="AD142" s="18">
        <f>SUM(AB142:AC142)</f>
        <v>0</v>
      </c>
      <c r="AE142" s="19">
        <f>AGOSTO!AG142</f>
        <v>0</v>
      </c>
      <c r="AF142" s="374">
        <v>0</v>
      </c>
      <c r="AG142" s="18">
        <f>SUM(AE142:AF142)</f>
        <v>0</v>
      </c>
      <c r="AH142" s="19">
        <f>X142-AA142</f>
        <v>0</v>
      </c>
      <c r="AI142" s="15">
        <f>X142-AD142</f>
        <v>0</v>
      </c>
      <c r="AJ142" s="16">
        <f>X142-AG142</f>
        <v>0</v>
      </c>
      <c r="AK142" s="9"/>
      <c r="AL142" s="372">
        <v>0</v>
      </c>
      <c r="AM142" s="375">
        <v>0</v>
      </c>
      <c r="AN142" s="9"/>
    </row>
    <row r="143" spans="1:52" s="382" customFormat="1" ht="24.95" customHeight="1">
      <c r="A143" s="754"/>
      <c r="B143" s="660"/>
      <c r="N143" s="9"/>
      <c r="R143" s="9"/>
      <c r="S143" s="706">
        <f>+IF(AGOSTO!S143=0,"",AGOSTO!S143)</f>
        <v>2010399</v>
      </c>
      <c r="T143" s="682" t="str">
        <f>+IF(AGOSTO!T143=0,"",AGOSTO!T143)</f>
        <v>Vigencias AnterioresImpuestos y Multas</v>
      </c>
      <c r="U143" s="27">
        <f>+ENERO!U143</f>
        <v>0</v>
      </c>
      <c r="V143" s="15">
        <f>AGOSTO!V143+SEPTIEMBRE!AL143</f>
        <v>0</v>
      </c>
      <c r="W143" s="15">
        <f>AGOSTO!W143+SEPTIEMBRE!AM143</f>
        <v>0</v>
      </c>
      <c r="X143" s="18">
        <f>SUM(U143:W143)</f>
        <v>0</v>
      </c>
      <c r="Y143" s="19">
        <f>AGOSTO!AA143</f>
        <v>0</v>
      </c>
      <c r="Z143" s="374">
        <v>0</v>
      </c>
      <c r="AA143" s="18">
        <f>SUM(Y143:Z143)</f>
        <v>0</v>
      </c>
      <c r="AB143" s="19">
        <f>AGOSTO!AD143</f>
        <v>0</v>
      </c>
      <c r="AC143" s="374">
        <v>0</v>
      </c>
      <c r="AD143" s="18">
        <f>SUM(AB143:AC143)</f>
        <v>0</v>
      </c>
      <c r="AE143" s="19">
        <f>AGOSTO!AG143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c r="A144" s="754"/>
      <c r="B144" s="660"/>
      <c r="N144" s="9"/>
      <c r="R144" s="9"/>
      <c r="S144" s="366" t="str">
        <f>+IF(AGOSTO!S144=0,"",AGOSTO!S144)</f>
        <v/>
      </c>
      <c r="T144" s="696" t="str">
        <f>+IF(AGOSTO!T144=0,"",AGOSTO!T144)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c r="A145" s="754"/>
      <c r="B145" s="660"/>
      <c r="N145" s="9"/>
      <c r="R145" s="9"/>
      <c r="S145" s="704">
        <f>+IF(AGOSTO!S145=0,"",AGOSTO!S145)</f>
        <v>2020010</v>
      </c>
      <c r="T145" s="680" t="str">
        <f>+IF(AGOSTO!T145=0,"",AGOSTO!T145)</f>
        <v>Gastos de Operación</v>
      </c>
      <c r="U145" s="132">
        <f t="shared" ref="U145:AJ145" si="150">U147+U155</f>
        <v>528436640</v>
      </c>
      <c r="V145" s="122">
        <f t="shared" si="150"/>
        <v>-85133908</v>
      </c>
      <c r="W145" s="122">
        <f t="shared" si="150"/>
        <v>94167416</v>
      </c>
      <c r="X145" s="129">
        <f t="shared" si="150"/>
        <v>537470148</v>
      </c>
      <c r="Y145" s="128">
        <f t="shared" si="150"/>
        <v>398485416</v>
      </c>
      <c r="Z145" s="122">
        <f t="shared" si="150"/>
        <v>37159854</v>
      </c>
      <c r="AA145" s="129">
        <f t="shared" si="150"/>
        <v>435645270</v>
      </c>
      <c r="AB145" s="128">
        <f t="shared" si="150"/>
        <v>370263405</v>
      </c>
      <c r="AC145" s="122">
        <f t="shared" si="150"/>
        <v>40324229</v>
      </c>
      <c r="AD145" s="129">
        <f t="shared" si="150"/>
        <v>410587634</v>
      </c>
      <c r="AE145" s="128">
        <f t="shared" si="150"/>
        <v>311265568</v>
      </c>
      <c r="AF145" s="122">
        <f t="shared" si="150"/>
        <v>43356927</v>
      </c>
      <c r="AG145" s="129">
        <f t="shared" si="150"/>
        <v>354622495</v>
      </c>
      <c r="AH145" s="128">
        <f t="shared" si="150"/>
        <v>101824878</v>
      </c>
      <c r="AI145" s="122">
        <f t="shared" si="150"/>
        <v>126882514</v>
      </c>
      <c r="AJ145" s="130">
        <f t="shared" si="150"/>
        <v>182847653</v>
      </c>
      <c r="AK145" s="10"/>
      <c r="AL145" s="128">
        <f>AL147+AL155</f>
        <v>0</v>
      </c>
      <c r="AM145" s="130">
        <f>AM147+AM155</f>
        <v>0</v>
      </c>
      <c r="AN145" s="9"/>
    </row>
    <row r="146" spans="1:40" s="382" customFormat="1" ht="24.95" customHeight="1">
      <c r="A146" s="754"/>
      <c r="B146" s="660"/>
      <c r="N146" s="9"/>
      <c r="R146" s="9"/>
      <c r="S146" s="707" t="str">
        <f>+IF(AGOSTO!S146=0,"",AGOSTO!S146)</f>
        <v/>
      </c>
      <c r="T146" s="683" t="str">
        <f>+IF(AGOSTO!T146=0,"",AGOSTO!T146)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c r="A147" s="754"/>
      <c r="B147" s="660"/>
      <c r="N147" s="9"/>
      <c r="R147" s="9"/>
      <c r="S147" s="705">
        <f>+IF(AGOSTO!S147=0,"",AGOSTO!S147)</f>
        <v>2020100</v>
      </c>
      <c r="T147" s="681" t="str">
        <f>+IF(AGOSTO!T147=0,"",AGOSTO!T147)</f>
        <v>Adquisición de bienes</v>
      </c>
      <c r="U147" s="132">
        <f t="shared" ref="U147:AJ147" si="151">SUM(U148:U149)+U153</f>
        <v>187400000</v>
      </c>
      <c r="V147" s="122">
        <f t="shared" si="151"/>
        <v>-36624565</v>
      </c>
      <c r="W147" s="122">
        <f t="shared" si="151"/>
        <v>32823293</v>
      </c>
      <c r="X147" s="129">
        <f t="shared" si="151"/>
        <v>183598728</v>
      </c>
      <c r="Y147" s="128">
        <f t="shared" si="151"/>
        <v>152448808</v>
      </c>
      <c r="Z147" s="122">
        <f t="shared" si="151"/>
        <v>9255082</v>
      </c>
      <c r="AA147" s="129">
        <f t="shared" si="151"/>
        <v>161703890</v>
      </c>
      <c r="AB147" s="128">
        <f t="shared" si="151"/>
        <v>151412300</v>
      </c>
      <c r="AC147" s="122">
        <f t="shared" si="151"/>
        <v>9313482</v>
      </c>
      <c r="AD147" s="129">
        <f t="shared" si="151"/>
        <v>160725782</v>
      </c>
      <c r="AE147" s="128">
        <f t="shared" si="151"/>
        <v>132803292</v>
      </c>
      <c r="AF147" s="122">
        <f t="shared" si="151"/>
        <v>8949528</v>
      </c>
      <c r="AG147" s="129">
        <f t="shared" si="151"/>
        <v>141752820</v>
      </c>
      <c r="AH147" s="128">
        <f t="shared" si="151"/>
        <v>21894838</v>
      </c>
      <c r="AI147" s="122">
        <f t="shared" si="151"/>
        <v>22872946</v>
      </c>
      <c r="AJ147" s="130">
        <f t="shared" si="151"/>
        <v>41845908</v>
      </c>
      <c r="AK147" s="9"/>
      <c r="AL147" s="128">
        <f>SUM(AL148:AL149)+AL153</f>
        <v>0</v>
      </c>
      <c r="AM147" s="130">
        <f>SUM(AM148:AM149)+AM153</f>
        <v>0</v>
      </c>
      <c r="AN147" s="9"/>
    </row>
    <row r="148" spans="1:40" s="382" customFormat="1" ht="24.95" customHeight="1">
      <c r="A148" s="754"/>
      <c r="B148" s="660"/>
      <c r="N148" s="9"/>
      <c r="R148" s="9"/>
      <c r="S148" s="706">
        <f>+IF(AGOSTO!S148=0,"",AGOSTO!S148)</f>
        <v>2020101</v>
      </c>
      <c r="T148" s="682" t="str">
        <f>+IF(AGOSTO!T148=0,"",AGOSTO!T148)</f>
        <v>Mantenimiento Hospitalario</v>
      </c>
      <c r="U148" s="27">
        <f>+ENERO!U148</f>
        <v>127400000</v>
      </c>
      <c r="V148" s="15">
        <f>AGOSTO!V148+SEPTIEMBRE!AL148</f>
        <v>0</v>
      </c>
      <c r="W148" s="15">
        <f>AGOSTO!W148+SEPTIEMBRE!AM148</f>
        <v>0</v>
      </c>
      <c r="X148" s="18">
        <f>SUM(U148:W148)</f>
        <v>127400000</v>
      </c>
      <c r="Y148" s="19">
        <f>AGOSTO!AA148</f>
        <v>108402630</v>
      </c>
      <c r="Z148" s="374">
        <v>9255082</v>
      </c>
      <c r="AA148" s="18">
        <f>SUM(Y148:Z148)</f>
        <v>117657712</v>
      </c>
      <c r="AB148" s="19">
        <f>AGOSTO!AD148</f>
        <v>107366127</v>
      </c>
      <c r="AC148" s="374">
        <v>9313482</v>
      </c>
      <c r="AD148" s="18">
        <f>SUM(AB148:AC148)</f>
        <v>116679609</v>
      </c>
      <c r="AE148" s="19">
        <f>AGOSTO!AG148</f>
        <v>95076566</v>
      </c>
      <c r="AF148" s="374">
        <v>8696058</v>
      </c>
      <c r="AG148" s="18">
        <f>SUM(AE148:AF148)</f>
        <v>103772624</v>
      </c>
      <c r="AH148" s="19">
        <f>X148-AA148</f>
        <v>9742288</v>
      </c>
      <c r="AI148" s="15">
        <f>X148-AD148</f>
        <v>10720391</v>
      </c>
      <c r="AJ148" s="16">
        <f>X148-AG148</f>
        <v>23627376</v>
      </c>
      <c r="AK148" s="9"/>
      <c r="AL148" s="372">
        <v>0</v>
      </c>
      <c r="AM148" s="375">
        <v>0</v>
      </c>
      <c r="AN148" s="9"/>
    </row>
    <row r="149" spans="1:40" s="382" customFormat="1" ht="24.95" customHeight="1">
      <c r="A149" s="754"/>
      <c r="B149" s="660"/>
      <c r="N149" s="9"/>
      <c r="R149" s="9"/>
      <c r="S149" s="706">
        <f>+IF(AGOSTO!S149=0,"",AGOSTO!S149)</f>
        <v>2020102</v>
      </c>
      <c r="T149" s="682" t="str">
        <f>+IF(AGOSTO!T149=0,"",AGOSTO!T149)</f>
        <v>Otros</v>
      </c>
      <c r="U149" s="27">
        <f t="shared" ref="U149:AJ149" si="152">SUM(U150:U152)</f>
        <v>60000000</v>
      </c>
      <c r="V149" s="15">
        <f t="shared" si="152"/>
        <v>-36624565</v>
      </c>
      <c r="W149" s="15">
        <f t="shared" si="152"/>
        <v>0</v>
      </c>
      <c r="X149" s="18">
        <f t="shared" si="152"/>
        <v>23375435</v>
      </c>
      <c r="Y149" s="19">
        <f t="shared" si="152"/>
        <v>11222885</v>
      </c>
      <c r="Z149" s="142">
        <f t="shared" si="152"/>
        <v>0</v>
      </c>
      <c r="AA149" s="18">
        <f t="shared" si="152"/>
        <v>11222885</v>
      </c>
      <c r="AB149" s="19">
        <f t="shared" si="152"/>
        <v>11222880</v>
      </c>
      <c r="AC149" s="142">
        <f t="shared" si="152"/>
        <v>0</v>
      </c>
      <c r="AD149" s="18">
        <f t="shared" si="152"/>
        <v>11222880</v>
      </c>
      <c r="AE149" s="19">
        <f t="shared" si="152"/>
        <v>4968912</v>
      </c>
      <c r="AF149" s="142">
        <f t="shared" si="152"/>
        <v>253470</v>
      </c>
      <c r="AG149" s="18">
        <f t="shared" si="152"/>
        <v>5222382</v>
      </c>
      <c r="AH149" s="19">
        <f t="shared" si="152"/>
        <v>12152550</v>
      </c>
      <c r="AI149" s="15">
        <f t="shared" si="152"/>
        <v>12152555</v>
      </c>
      <c r="AJ149" s="16">
        <f t="shared" si="152"/>
        <v>18153053</v>
      </c>
      <c r="AK149" s="9"/>
      <c r="AL149" s="29">
        <f>SUM(AL150:AL152)</f>
        <v>0</v>
      </c>
      <c r="AM149" s="26">
        <f>SUM(AM150:AM152)</f>
        <v>0</v>
      </c>
      <c r="AN149" s="9"/>
    </row>
    <row r="150" spans="1:40" s="382" customFormat="1" ht="24.95" customHeight="1">
      <c r="A150" s="754"/>
      <c r="B150" s="660"/>
      <c r="N150" s="9"/>
      <c r="R150" s="9"/>
      <c r="S150" s="707" t="str">
        <f>+IF(AGOSTO!S150=0,"",AGOSTO!S150)</f>
        <v>2020102-1</v>
      </c>
      <c r="T150" s="682" t="str">
        <f>+IF(AGOSTO!T150=0,"",AGOSTO!T150)</f>
        <v>Compra de Equipo e Instr. Mco. y Laborat.</v>
      </c>
      <c r="U150" s="27">
        <f>+ENERO!U150</f>
        <v>40000000</v>
      </c>
      <c r="V150" s="15">
        <f>AGOSTO!V150+SEPTIEMBRE!AL150</f>
        <v>-32000000</v>
      </c>
      <c r="W150" s="15">
        <f>AGOSTO!W150+SEPTIEMBRE!AM150</f>
        <v>0</v>
      </c>
      <c r="X150" s="18">
        <f>SUM(U150:W150)</f>
        <v>8000000</v>
      </c>
      <c r="Y150" s="19">
        <f>AGOSTO!AA150</f>
        <v>7266120</v>
      </c>
      <c r="Z150" s="374">
        <v>0</v>
      </c>
      <c r="AA150" s="18">
        <f>SUM(Y150:Z150)</f>
        <v>7266120</v>
      </c>
      <c r="AB150" s="19">
        <f>AGOSTO!AD150</f>
        <v>7266119</v>
      </c>
      <c r="AC150" s="374">
        <v>0</v>
      </c>
      <c r="AD150" s="18">
        <f>SUM(AB150:AC150)</f>
        <v>7266119</v>
      </c>
      <c r="AE150" s="19">
        <f>AGOSTO!AG150</f>
        <v>1366120</v>
      </c>
      <c r="AF150" s="374">
        <v>0</v>
      </c>
      <c r="AG150" s="18">
        <f>SUM(AE150:AF150)</f>
        <v>1366120</v>
      </c>
      <c r="AH150" s="19">
        <f>X150-AA150</f>
        <v>733880</v>
      </c>
      <c r="AI150" s="15">
        <f>X150-AD150</f>
        <v>733881</v>
      </c>
      <c r="AJ150" s="16">
        <f>X150-AG150</f>
        <v>6633880</v>
      </c>
      <c r="AK150" s="9"/>
      <c r="AL150" s="372">
        <v>0</v>
      </c>
      <c r="AM150" s="375">
        <v>0</v>
      </c>
      <c r="AN150" s="9"/>
    </row>
    <row r="151" spans="1:40" s="382" customFormat="1" ht="24.95" customHeight="1">
      <c r="A151" s="754"/>
      <c r="B151" s="660"/>
      <c r="N151" s="9"/>
      <c r="R151" s="9"/>
      <c r="S151" s="707" t="str">
        <f>+IF(AGOSTO!S151=0,"",AGOSTO!S151)</f>
        <v>2020102-2</v>
      </c>
      <c r="T151" s="682" t="str">
        <f>+IF(AGOSTO!T151=0,"",AGOSTO!T151)</f>
        <v>Materiales</v>
      </c>
      <c r="U151" s="27">
        <f>+ENERO!U151</f>
        <v>20000000</v>
      </c>
      <c r="V151" s="15">
        <f>AGOSTO!V151+SEPTIEMBRE!AL151</f>
        <v>-4624565</v>
      </c>
      <c r="W151" s="15">
        <f>AGOSTO!W151+SEPTIEMBRE!AM151</f>
        <v>0</v>
      </c>
      <c r="X151" s="18">
        <f>SUM(U151:W151)</f>
        <v>15375435</v>
      </c>
      <c r="Y151" s="19">
        <f>AGOSTO!AA151</f>
        <v>3956765</v>
      </c>
      <c r="Z151" s="374">
        <v>0</v>
      </c>
      <c r="AA151" s="18">
        <f>SUM(Y151:Z151)</f>
        <v>3956765</v>
      </c>
      <c r="AB151" s="19">
        <f>AGOSTO!AD151</f>
        <v>3956761</v>
      </c>
      <c r="AC151" s="374">
        <v>0</v>
      </c>
      <c r="AD151" s="18">
        <f>SUM(AB151:AC151)</f>
        <v>3956761</v>
      </c>
      <c r="AE151" s="19">
        <f>AGOSTO!AG151</f>
        <v>3602792</v>
      </c>
      <c r="AF151" s="374">
        <v>253470</v>
      </c>
      <c r="AG151" s="18">
        <f>SUM(AE151:AF151)</f>
        <v>3856262</v>
      </c>
      <c r="AH151" s="19">
        <f>X151-AA151</f>
        <v>11418670</v>
      </c>
      <c r="AI151" s="15">
        <f>X151-AD151</f>
        <v>11418674</v>
      </c>
      <c r="AJ151" s="16">
        <f>X151-AG151</f>
        <v>11519173</v>
      </c>
      <c r="AK151" s="9"/>
      <c r="AL151" s="372">
        <v>0</v>
      </c>
      <c r="AM151" s="375">
        <v>0</v>
      </c>
      <c r="AN151" s="9"/>
    </row>
    <row r="152" spans="1:40" s="382" customFormat="1" ht="24.95" customHeight="1">
      <c r="A152" s="754"/>
      <c r="B152" s="660"/>
      <c r="N152" s="9"/>
      <c r="R152" s="9"/>
      <c r="S152" s="707" t="str">
        <f>+IF(AGOSTO!S152=0,"",AGOSTO!S152)</f>
        <v>2020102-3</v>
      </c>
      <c r="T152" s="682" t="str">
        <f>+IF(AGOSTO!T152=0,"",AGOSTO!T152)</f>
        <v/>
      </c>
      <c r="U152" s="27">
        <f>+ENERO!U152</f>
        <v>0</v>
      </c>
      <c r="V152" s="15">
        <f>AGOSTO!V152+SEPTIEMBRE!AL152</f>
        <v>0</v>
      </c>
      <c r="W152" s="15">
        <f>AGOSTO!W152+SEPTIEMBRE!AM152</f>
        <v>0</v>
      </c>
      <c r="X152" s="18">
        <f>SUM(U152:W152)</f>
        <v>0</v>
      </c>
      <c r="Y152" s="19">
        <f>AGOSTO!AA152</f>
        <v>0</v>
      </c>
      <c r="Z152" s="374">
        <v>0</v>
      </c>
      <c r="AA152" s="18">
        <f>SUM(Y152:Z152)</f>
        <v>0</v>
      </c>
      <c r="AB152" s="19">
        <f>AGOSTO!AD152</f>
        <v>0</v>
      </c>
      <c r="AC152" s="374">
        <v>0</v>
      </c>
      <c r="AD152" s="18">
        <f>SUM(AB152:AC152)</f>
        <v>0</v>
      </c>
      <c r="AE152" s="19">
        <f>AGOSTO!AG152</f>
        <v>0</v>
      </c>
      <c r="AF152" s="374">
        <v>0</v>
      </c>
      <c r="AG152" s="18">
        <f>SUM(AE152:AF152)</f>
        <v>0</v>
      </c>
      <c r="AH152" s="19">
        <f>X152-AA152</f>
        <v>0</v>
      </c>
      <c r="AI152" s="15">
        <f>X152-AD152</f>
        <v>0</v>
      </c>
      <c r="AJ152" s="16">
        <f>X152-AG152</f>
        <v>0</v>
      </c>
      <c r="AK152" s="9"/>
      <c r="AL152" s="372">
        <v>0</v>
      </c>
      <c r="AM152" s="375">
        <v>0</v>
      </c>
      <c r="AN152" s="9"/>
    </row>
    <row r="153" spans="1:40" s="382" customFormat="1" ht="24.95" customHeight="1">
      <c r="A153" s="754"/>
      <c r="B153" s="660"/>
      <c r="N153" s="9"/>
      <c r="R153" s="9"/>
      <c r="S153" s="706">
        <f>+IF(AGOSTO!S153=0,"",AGOSTO!S153)</f>
        <v>2020199</v>
      </c>
      <c r="T153" s="682" t="str">
        <f>+IF(AGOSTO!T153=0,"",AGOSTO!T153)</f>
        <v>Vigencias Anteriores Adquisición de Bienes Operativo</v>
      </c>
      <c r="U153" s="27">
        <f>+ENERO!U153</f>
        <v>0</v>
      </c>
      <c r="V153" s="15">
        <f>AGOSTO!V153+SEPTIEMBRE!AL153</f>
        <v>0</v>
      </c>
      <c r="W153" s="15">
        <f>AGOSTO!W153+SEPTIEMBRE!AM153</f>
        <v>32823293</v>
      </c>
      <c r="X153" s="18">
        <f>SUM(U153:W153)</f>
        <v>32823293</v>
      </c>
      <c r="Y153" s="19">
        <f>AGOSTO!AA153</f>
        <v>32823293</v>
      </c>
      <c r="Z153" s="374">
        <v>0</v>
      </c>
      <c r="AA153" s="18">
        <f>SUM(Y153:Z153)</f>
        <v>32823293</v>
      </c>
      <c r="AB153" s="19">
        <f>AGOSTO!AD153</f>
        <v>32823293</v>
      </c>
      <c r="AC153" s="374">
        <v>0</v>
      </c>
      <c r="AD153" s="18">
        <f>SUM(AB153:AC153)</f>
        <v>32823293</v>
      </c>
      <c r="AE153" s="19">
        <f>AGOSTO!AG153</f>
        <v>32757814</v>
      </c>
      <c r="AF153" s="374">
        <v>0</v>
      </c>
      <c r="AG153" s="18">
        <f>SUM(AE153:AF153)</f>
        <v>32757814</v>
      </c>
      <c r="AH153" s="19">
        <f>X153-AA153</f>
        <v>0</v>
      </c>
      <c r="AI153" s="15">
        <f>X153-AD153</f>
        <v>0</v>
      </c>
      <c r="AJ153" s="16">
        <f>X153-AG153</f>
        <v>65479</v>
      </c>
      <c r="AK153" s="9"/>
      <c r="AL153" s="372">
        <v>0</v>
      </c>
      <c r="AM153" s="375">
        <v>0</v>
      </c>
      <c r="AN153" s="9"/>
    </row>
    <row r="154" spans="1:40" s="382" customFormat="1" ht="24.95" customHeight="1">
      <c r="A154" s="754"/>
      <c r="B154" s="660"/>
      <c r="N154" s="9"/>
      <c r="R154" s="9"/>
      <c r="S154" s="366" t="str">
        <f>+IF(AGOSTO!S154=0,"",AGOSTO!S154)</f>
        <v/>
      </c>
      <c r="T154" s="696" t="str">
        <f>+IF(AGOSTO!T154=0,"",AGOSTO!T154)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c r="A155" s="754"/>
      <c r="B155" s="660"/>
      <c r="N155" s="9"/>
      <c r="R155" s="9"/>
      <c r="S155" s="705">
        <f>+IF(AGOSTO!S155=0,"",AGOSTO!S155)</f>
        <v>2020200</v>
      </c>
      <c r="T155" s="681" t="str">
        <f>+IF(AGOSTO!T155=0,"",AGOSTO!T155)</f>
        <v>Adquisición de Servicios</v>
      </c>
      <c r="U155" s="132">
        <f t="shared" ref="U155:AJ155" si="153">SUM(U156:U157)+U168</f>
        <v>341036640</v>
      </c>
      <c r="V155" s="122">
        <f t="shared" si="153"/>
        <v>-48509343</v>
      </c>
      <c r="W155" s="122">
        <f t="shared" si="153"/>
        <v>61344123</v>
      </c>
      <c r="X155" s="129">
        <f t="shared" si="153"/>
        <v>353871420</v>
      </c>
      <c r="Y155" s="128">
        <f t="shared" si="153"/>
        <v>246036608</v>
      </c>
      <c r="Z155" s="122">
        <f t="shared" si="153"/>
        <v>27904772</v>
      </c>
      <c r="AA155" s="129">
        <f t="shared" si="153"/>
        <v>273941380</v>
      </c>
      <c r="AB155" s="128">
        <f t="shared" si="153"/>
        <v>218851105</v>
      </c>
      <c r="AC155" s="122">
        <f t="shared" si="153"/>
        <v>31010747</v>
      </c>
      <c r="AD155" s="129">
        <f t="shared" si="153"/>
        <v>249861852</v>
      </c>
      <c r="AE155" s="128">
        <f t="shared" si="153"/>
        <v>178462276</v>
      </c>
      <c r="AF155" s="122">
        <f t="shared" si="153"/>
        <v>34407399</v>
      </c>
      <c r="AG155" s="129">
        <f t="shared" si="153"/>
        <v>212869675</v>
      </c>
      <c r="AH155" s="128">
        <f t="shared" si="153"/>
        <v>79930040</v>
      </c>
      <c r="AI155" s="122">
        <f t="shared" si="153"/>
        <v>104009568</v>
      </c>
      <c r="AJ155" s="130">
        <f t="shared" si="153"/>
        <v>141001745</v>
      </c>
      <c r="AK155" s="9"/>
      <c r="AL155" s="128">
        <f>SUM(AL156:AL157)+AL168</f>
        <v>0</v>
      </c>
      <c r="AM155" s="130">
        <f>SUM(AM156:AM157)+AM168</f>
        <v>0</v>
      </c>
      <c r="AN155" s="9"/>
    </row>
    <row r="156" spans="1:40" s="382" customFormat="1" ht="24.95" customHeight="1">
      <c r="A156" s="754"/>
      <c r="B156" s="660"/>
      <c r="N156" s="9"/>
      <c r="P156" s="9"/>
      <c r="Q156" s="9"/>
      <c r="R156" s="9"/>
      <c r="S156" s="706">
        <f>+IF(AGOSTO!S156=0,"",AGOSTO!S156)</f>
        <v>2020201</v>
      </c>
      <c r="T156" s="682" t="str">
        <f>+IF(AGOSTO!T156=0,"",AGOSTO!T156)</f>
        <v>Mantenimiento Hospitalario</v>
      </c>
      <c r="U156" s="27">
        <f>+ENERO!U156</f>
        <v>136881718</v>
      </c>
      <c r="V156" s="15">
        <f>AGOSTO!V156+SEPTIEMBRE!AL156</f>
        <v>0</v>
      </c>
      <c r="W156" s="15">
        <f>AGOSTO!W156+SEPTIEMBRE!AM156</f>
        <v>0</v>
      </c>
      <c r="X156" s="18">
        <f>SUM(U156:W156)</f>
        <v>136881718</v>
      </c>
      <c r="Y156" s="19">
        <f>AGOSTO!AA156</f>
        <v>80174551</v>
      </c>
      <c r="Z156" s="374">
        <v>18547721</v>
      </c>
      <c r="AA156" s="18">
        <f>SUM(Y156:Z156)</f>
        <v>98722272</v>
      </c>
      <c r="AB156" s="19">
        <f>AGOSTO!AD156</f>
        <v>73649401</v>
      </c>
      <c r="AC156" s="374">
        <v>18565721</v>
      </c>
      <c r="AD156" s="18">
        <f>SUM(AB156:AC156)</f>
        <v>92215122</v>
      </c>
      <c r="AE156" s="19">
        <f>AGOSTO!AG156</f>
        <v>53256983</v>
      </c>
      <c r="AF156" s="374">
        <v>22860747</v>
      </c>
      <c r="AG156" s="18">
        <f>SUM(AE156:AF156)</f>
        <v>76117730</v>
      </c>
      <c r="AH156" s="19">
        <f>X156-AA156</f>
        <v>38159446</v>
      </c>
      <c r="AI156" s="15">
        <f>X156-AD156</f>
        <v>44666596</v>
      </c>
      <c r="AJ156" s="16">
        <f>X156-AG156</f>
        <v>60763988</v>
      </c>
      <c r="AK156" s="9"/>
      <c r="AL156" s="372">
        <v>0</v>
      </c>
      <c r="AM156" s="375">
        <v>0</v>
      </c>
      <c r="AN156" s="9"/>
    </row>
    <row r="157" spans="1:40" s="382" customFormat="1" ht="24.95" customHeight="1">
      <c r="A157" s="754"/>
      <c r="B157" s="660"/>
      <c r="N157" s="9"/>
      <c r="P157" s="9"/>
      <c r="Q157" s="9"/>
      <c r="R157" s="9"/>
      <c r="S157" s="706">
        <f>+IF(AGOSTO!S157=0,"",AGOSTO!S157)</f>
        <v>2020202</v>
      </c>
      <c r="T157" s="682" t="str">
        <f>+IF(AGOSTO!T157=0,"",AGOSTO!T157)</f>
        <v>Otros</v>
      </c>
      <c r="U157" s="27">
        <f t="shared" ref="U157:AJ157" si="154">SUM(U158:U167)</f>
        <v>204154922</v>
      </c>
      <c r="V157" s="15">
        <f t="shared" si="154"/>
        <v>-48509343</v>
      </c>
      <c r="W157" s="15">
        <f t="shared" si="154"/>
        <v>0</v>
      </c>
      <c r="X157" s="18">
        <f t="shared" si="154"/>
        <v>155645579</v>
      </c>
      <c r="Y157" s="19">
        <f t="shared" si="154"/>
        <v>104517934</v>
      </c>
      <c r="Z157" s="142">
        <f t="shared" si="154"/>
        <v>9357051</v>
      </c>
      <c r="AA157" s="18">
        <f t="shared" si="154"/>
        <v>113874985</v>
      </c>
      <c r="AB157" s="19">
        <f t="shared" si="154"/>
        <v>83857581</v>
      </c>
      <c r="AC157" s="142">
        <f t="shared" si="154"/>
        <v>12445026</v>
      </c>
      <c r="AD157" s="18">
        <f t="shared" si="154"/>
        <v>96302607</v>
      </c>
      <c r="AE157" s="19">
        <f t="shared" si="154"/>
        <v>74412526</v>
      </c>
      <c r="AF157" s="142">
        <f t="shared" si="154"/>
        <v>7288660</v>
      </c>
      <c r="AG157" s="18">
        <f t="shared" si="154"/>
        <v>81701186</v>
      </c>
      <c r="AH157" s="19">
        <f t="shared" si="154"/>
        <v>41770594</v>
      </c>
      <c r="AI157" s="15">
        <f t="shared" si="154"/>
        <v>59342972</v>
      </c>
      <c r="AJ157" s="16">
        <f t="shared" si="154"/>
        <v>73944393</v>
      </c>
      <c r="AK157" s="10"/>
      <c r="AL157" s="29">
        <f>SUM(AL158:AL167)</f>
        <v>0</v>
      </c>
      <c r="AM157" s="26">
        <f>SUM(AM158:AM167)</f>
        <v>0</v>
      </c>
      <c r="AN157" s="9"/>
    </row>
    <row r="158" spans="1:40" s="382" customFormat="1" ht="24.95" customHeight="1">
      <c r="A158" s="754"/>
      <c r="B158" s="660"/>
      <c r="N158" s="9"/>
      <c r="P158" s="9"/>
      <c r="Q158" s="9"/>
      <c r="R158" s="9"/>
      <c r="S158" s="707" t="str">
        <f>+IF(AGOSTO!S158=0,"",AGOSTO!S158)</f>
        <v>2020202-1</v>
      </c>
      <c r="T158" s="683" t="str">
        <f>+IF(AGOSTO!T158=0,"",AGOSTO!T158)</f>
        <v>Seguros</v>
      </c>
      <c r="U158" s="27">
        <f>+ENERO!U158</f>
        <v>47640589</v>
      </c>
      <c r="V158" s="15">
        <f>AGOSTO!V158+SEPTIEMBRE!AL158</f>
        <v>0</v>
      </c>
      <c r="W158" s="15">
        <f>AGOSTO!W158+SEPTIEMBRE!AM158</f>
        <v>0</v>
      </c>
      <c r="X158" s="18">
        <f t="shared" ref="X158:X168" si="155">SUM(U158:W158)</f>
        <v>47640589</v>
      </c>
      <c r="Y158" s="19">
        <f>AGOSTO!AA158</f>
        <v>24360950</v>
      </c>
      <c r="Z158" s="374">
        <v>0</v>
      </c>
      <c r="AA158" s="18">
        <f t="shared" ref="AA158:AA168" si="156">SUM(Y158:Z158)</f>
        <v>24360950</v>
      </c>
      <c r="AB158" s="19">
        <f>AGOSTO!AD158</f>
        <v>23473303</v>
      </c>
      <c r="AC158" s="374">
        <v>557788</v>
      </c>
      <c r="AD158" s="18">
        <f t="shared" ref="AD158:AD168" si="157">SUM(AB158:AC158)</f>
        <v>24031091</v>
      </c>
      <c r="AE158" s="19">
        <f>AGOSTO!AG158</f>
        <v>23473303</v>
      </c>
      <c r="AF158" s="374">
        <v>557788</v>
      </c>
      <c r="AG158" s="18">
        <f t="shared" ref="AG158:AG168" si="158">SUM(AE158:AF158)</f>
        <v>24031091</v>
      </c>
      <c r="AH158" s="19">
        <f t="shared" ref="AH158:AH168" si="159">X158-AA158</f>
        <v>23279639</v>
      </c>
      <c r="AI158" s="15">
        <f t="shared" ref="AI158:AI168" si="160">X158-AD158</f>
        <v>23609498</v>
      </c>
      <c r="AJ158" s="16">
        <f t="shared" ref="AJ158:AJ168" si="161">X158-AG158</f>
        <v>23609498</v>
      </c>
      <c r="AK158" s="9"/>
      <c r="AL158" s="372">
        <v>0</v>
      </c>
      <c r="AM158" s="375">
        <v>0</v>
      </c>
      <c r="AN158" s="9"/>
    </row>
    <row r="159" spans="1:40" s="382" customFormat="1" ht="24.95" customHeight="1">
      <c r="A159" s="754"/>
      <c r="B159" s="660"/>
      <c r="N159" s="9"/>
      <c r="P159" s="9"/>
      <c r="Q159" s="9"/>
      <c r="R159" s="9"/>
      <c r="S159" s="707" t="str">
        <f>+IF(AGOSTO!S159=0,"",AGOSTO!S159)</f>
        <v>2020202-2</v>
      </c>
      <c r="T159" s="683" t="str">
        <f>+IF(AGOSTO!T159=0,"",AGOSTO!T159)</f>
        <v>Impresos y Publicaciones</v>
      </c>
      <c r="U159" s="27">
        <f>+ENERO!U159</f>
        <v>8000000</v>
      </c>
      <c r="V159" s="15">
        <f>AGOSTO!V159+SEPTIEMBRE!AL159</f>
        <v>0</v>
      </c>
      <c r="W159" s="15">
        <f>AGOSTO!W159+SEPTIEMBRE!AM159</f>
        <v>0</v>
      </c>
      <c r="X159" s="18">
        <f t="shared" si="155"/>
        <v>8000000</v>
      </c>
      <c r="Y159" s="19">
        <f>AGOSTO!AA159</f>
        <v>5851941</v>
      </c>
      <c r="Z159" s="374">
        <v>0</v>
      </c>
      <c r="AA159" s="18">
        <f t="shared" si="156"/>
        <v>5851941</v>
      </c>
      <c r="AB159" s="19">
        <f>AGOSTO!AD159</f>
        <v>5238788</v>
      </c>
      <c r="AC159" s="374">
        <v>20500</v>
      </c>
      <c r="AD159" s="18">
        <f t="shared" si="157"/>
        <v>5259288</v>
      </c>
      <c r="AE159" s="19">
        <f>AGOSTO!AG159</f>
        <v>4214404</v>
      </c>
      <c r="AF159" s="374">
        <v>355604</v>
      </c>
      <c r="AG159" s="18">
        <f t="shared" si="158"/>
        <v>4570008</v>
      </c>
      <c r="AH159" s="19">
        <f t="shared" si="159"/>
        <v>2148059</v>
      </c>
      <c r="AI159" s="15">
        <f t="shared" si="160"/>
        <v>2740712</v>
      </c>
      <c r="AJ159" s="16">
        <f t="shared" si="161"/>
        <v>3429992</v>
      </c>
      <c r="AK159" s="9"/>
      <c r="AL159" s="372">
        <v>0</v>
      </c>
      <c r="AM159" s="375">
        <v>0</v>
      </c>
      <c r="AN159" s="9"/>
    </row>
    <row r="160" spans="1:40" s="382" customFormat="1" ht="24.95" customHeight="1">
      <c r="A160" s="754"/>
      <c r="B160" s="660"/>
      <c r="N160" s="9"/>
      <c r="P160" s="9"/>
      <c r="Q160" s="9"/>
      <c r="R160" s="9"/>
      <c r="S160" s="707" t="str">
        <f>+IF(AGOSTO!S160=0,"",AGOSTO!S160)</f>
        <v>2020202-3</v>
      </c>
      <c r="T160" s="683" t="str">
        <f>+IF(AGOSTO!T160=0,"",AGOSTO!T160)</f>
        <v>Pago a otras IPS</v>
      </c>
      <c r="U160" s="27">
        <f>+ENERO!U160</f>
        <v>67117184</v>
      </c>
      <c r="V160" s="15">
        <f>AGOSTO!V160+SEPTIEMBRE!AL160</f>
        <v>-50938576</v>
      </c>
      <c r="W160" s="15">
        <f>AGOSTO!W160+SEPTIEMBRE!AM160</f>
        <v>0</v>
      </c>
      <c r="X160" s="18">
        <f t="shared" si="155"/>
        <v>16178608</v>
      </c>
      <c r="Y160" s="19">
        <f>AGOSTO!AA160</f>
        <v>13625649</v>
      </c>
      <c r="Z160" s="374">
        <v>81400</v>
      </c>
      <c r="AA160" s="18">
        <f t="shared" si="156"/>
        <v>13707049</v>
      </c>
      <c r="AB160" s="19">
        <f>AGOSTO!AD160</f>
        <v>3741774</v>
      </c>
      <c r="AC160" s="374">
        <v>81400</v>
      </c>
      <c r="AD160" s="18">
        <f t="shared" si="157"/>
        <v>3823174</v>
      </c>
      <c r="AE160" s="19">
        <f>AGOSTO!AG160</f>
        <v>2501250</v>
      </c>
      <c r="AF160" s="374">
        <v>477375</v>
      </c>
      <c r="AG160" s="18">
        <f t="shared" si="158"/>
        <v>2978625</v>
      </c>
      <c r="AH160" s="19">
        <f t="shared" si="159"/>
        <v>2471559</v>
      </c>
      <c r="AI160" s="15">
        <f t="shared" si="160"/>
        <v>12355434</v>
      </c>
      <c r="AJ160" s="16">
        <f t="shared" si="161"/>
        <v>13199983</v>
      </c>
      <c r="AK160" s="9"/>
      <c r="AL160" s="372">
        <v>0</v>
      </c>
      <c r="AM160" s="375">
        <v>0</v>
      </c>
      <c r="AN160" s="9"/>
    </row>
    <row r="161" spans="1:40" s="382" customFormat="1" ht="24.95" customHeight="1">
      <c r="A161" s="754"/>
      <c r="B161" s="660"/>
      <c r="N161" s="9"/>
      <c r="P161" s="9"/>
      <c r="Q161" s="9"/>
      <c r="R161" s="9"/>
      <c r="S161" s="707" t="str">
        <f>+IF(AGOSTO!S161=0,"",AGOSTO!S161)</f>
        <v>2020202-4</v>
      </c>
      <c r="T161" s="683" t="str">
        <f>+IF(AGOSTO!T161=0,"",AGOSTO!T161)</f>
        <v>Comunicaciones y Transportes</v>
      </c>
      <c r="U161" s="27">
        <f>+ENERO!U161</f>
        <v>24000000</v>
      </c>
      <c r="V161" s="15">
        <f>AGOSTO!V161+SEPTIEMBRE!AL161</f>
        <v>13929233</v>
      </c>
      <c r="W161" s="15">
        <f>AGOSTO!W161+SEPTIEMBRE!AM161</f>
        <v>0</v>
      </c>
      <c r="X161" s="18">
        <f t="shared" si="155"/>
        <v>37929233</v>
      </c>
      <c r="Y161" s="19">
        <f>AGOSTO!AA161</f>
        <v>21015367</v>
      </c>
      <c r="Z161" s="374">
        <v>6834331</v>
      </c>
      <c r="AA161" s="18">
        <f t="shared" si="156"/>
        <v>27849698</v>
      </c>
      <c r="AB161" s="19">
        <f>AGOSTO!AD161</f>
        <v>18744767</v>
      </c>
      <c r="AC161" s="374">
        <v>7251481</v>
      </c>
      <c r="AD161" s="18">
        <f t="shared" si="157"/>
        <v>25996248</v>
      </c>
      <c r="AE161" s="19">
        <f>AGOSTO!AG161</f>
        <v>16167102</v>
      </c>
      <c r="AF161" s="374">
        <v>1285165</v>
      </c>
      <c r="AG161" s="18">
        <f t="shared" si="158"/>
        <v>17452267</v>
      </c>
      <c r="AH161" s="19">
        <f t="shared" si="159"/>
        <v>10079535</v>
      </c>
      <c r="AI161" s="15">
        <f t="shared" si="160"/>
        <v>11932985</v>
      </c>
      <c r="AJ161" s="16">
        <f t="shared" si="161"/>
        <v>20476966</v>
      </c>
      <c r="AK161" s="9"/>
      <c r="AL161" s="372">
        <v>0</v>
      </c>
      <c r="AM161" s="375">
        <v>0</v>
      </c>
      <c r="AN161" s="9"/>
    </row>
    <row r="162" spans="1:40" s="382" customFormat="1" ht="24.95" customHeight="1">
      <c r="A162" s="754"/>
      <c r="B162" s="660"/>
      <c r="N162" s="9"/>
      <c r="P162" s="9"/>
      <c r="Q162" s="9"/>
      <c r="R162" s="9"/>
      <c r="S162" s="707" t="str">
        <f>+IF(AGOSTO!S162=0,"",AGOSTO!S162)</f>
        <v>2020202-5</v>
      </c>
      <c r="T162" s="683" t="str">
        <f>+IF(AGOSTO!T162=0,"",AGOSTO!T162)</f>
        <v>Viáticos y Gastos de Viaje</v>
      </c>
      <c r="U162" s="27">
        <f>+ENERO!U162</f>
        <v>24397149</v>
      </c>
      <c r="V162" s="15">
        <f>AGOSTO!V162+SEPTIEMBRE!AL162</f>
        <v>0</v>
      </c>
      <c r="W162" s="15">
        <f>AGOSTO!W162+SEPTIEMBRE!AM162</f>
        <v>0</v>
      </c>
      <c r="X162" s="18">
        <f t="shared" si="155"/>
        <v>24397149</v>
      </c>
      <c r="Y162" s="19">
        <f>AGOSTO!AA162</f>
        <v>18164027</v>
      </c>
      <c r="Z162" s="374">
        <v>2441320</v>
      </c>
      <c r="AA162" s="18">
        <f t="shared" si="156"/>
        <v>20605347</v>
      </c>
      <c r="AB162" s="19">
        <f>AGOSTO!AD162</f>
        <v>18164027</v>
      </c>
      <c r="AC162" s="374">
        <v>2441320</v>
      </c>
      <c r="AD162" s="18">
        <f t="shared" si="157"/>
        <v>20605347</v>
      </c>
      <c r="AE162" s="19">
        <f>AGOSTO!AG162</f>
        <v>17927049</v>
      </c>
      <c r="AF162" s="374">
        <v>2678298</v>
      </c>
      <c r="AG162" s="18">
        <f t="shared" si="158"/>
        <v>20605347</v>
      </c>
      <c r="AH162" s="19">
        <f t="shared" si="159"/>
        <v>3791802</v>
      </c>
      <c r="AI162" s="15">
        <f t="shared" si="160"/>
        <v>3791802</v>
      </c>
      <c r="AJ162" s="16">
        <f t="shared" si="161"/>
        <v>3791802</v>
      </c>
      <c r="AK162" s="9"/>
      <c r="AL162" s="372">
        <v>0</v>
      </c>
      <c r="AM162" s="375">
        <v>0</v>
      </c>
      <c r="AN162" s="9"/>
    </row>
    <row r="163" spans="1:40" s="382" customFormat="1" ht="24.95" customHeight="1">
      <c r="A163" s="754"/>
      <c r="B163" s="660"/>
      <c r="N163" s="9"/>
      <c r="P163" s="9"/>
      <c r="Q163" s="9"/>
      <c r="R163" s="9"/>
      <c r="S163" s="707" t="str">
        <f>+IF(AGOSTO!S163=0,"",AGOSTO!S163)</f>
        <v>2020202-6</v>
      </c>
      <c r="T163" s="683" t="str">
        <f>+IF(AGOSTO!T163=0,"",AGOSTO!T163)</f>
        <v>Plan Integral de Manejo de Residuos Sólidos Hospitalarios</v>
      </c>
      <c r="U163" s="27">
        <f>+ENERO!U163</f>
        <v>10000000</v>
      </c>
      <c r="V163" s="15">
        <f>AGOSTO!V163+SEPTIEMBRE!AL163</f>
        <v>-500000</v>
      </c>
      <c r="W163" s="15">
        <f>AGOSTO!W163+SEPTIEMBRE!AM163</f>
        <v>0</v>
      </c>
      <c r="X163" s="18">
        <f t="shared" si="155"/>
        <v>9500000</v>
      </c>
      <c r="Y163" s="19">
        <f>AGOSTO!AA163</f>
        <v>9500000</v>
      </c>
      <c r="Z163" s="374">
        <v>0</v>
      </c>
      <c r="AA163" s="18">
        <f t="shared" si="156"/>
        <v>9500000</v>
      </c>
      <c r="AB163" s="19">
        <f>AGOSTO!AD163</f>
        <v>5848767</v>
      </c>
      <c r="AC163" s="374">
        <v>706917</v>
      </c>
      <c r="AD163" s="18">
        <f t="shared" si="157"/>
        <v>6555684</v>
      </c>
      <c r="AE163" s="19">
        <f>AGOSTO!AG163</f>
        <v>3670701</v>
      </c>
      <c r="AF163" s="374">
        <v>676766</v>
      </c>
      <c r="AG163" s="18">
        <f t="shared" si="158"/>
        <v>4347467</v>
      </c>
      <c r="AH163" s="19">
        <f t="shared" si="159"/>
        <v>0</v>
      </c>
      <c r="AI163" s="15">
        <f t="shared" si="160"/>
        <v>2944316</v>
      </c>
      <c r="AJ163" s="16">
        <f t="shared" si="161"/>
        <v>5152533</v>
      </c>
      <c r="AK163" s="9"/>
      <c r="AL163" s="372">
        <v>0</v>
      </c>
      <c r="AM163" s="375">
        <v>0</v>
      </c>
      <c r="AN163" s="9"/>
    </row>
    <row r="164" spans="1:40" s="382" customFormat="1" ht="24.95" customHeight="1">
      <c r="A164" s="754"/>
      <c r="B164" s="660"/>
      <c r="N164" s="9"/>
      <c r="P164" s="9"/>
      <c r="Q164" s="9"/>
      <c r="R164" s="9"/>
      <c r="S164" s="707" t="str">
        <f>+IF(AGOSTO!S164=0,"",AGOSTO!S164)</f>
        <v>2020202-7</v>
      </c>
      <c r="T164" s="683" t="str">
        <f>+IF(AGOSTO!T164=0,"",AGOSTO!T164)</f>
        <v>Servicios de Laboratorio contratados con terceros</v>
      </c>
      <c r="U164" s="27">
        <f>+ENERO!U164</f>
        <v>23000000</v>
      </c>
      <c r="V164" s="15">
        <f>AGOSTO!V164+SEPTIEMBRE!AL164</f>
        <v>-11000000</v>
      </c>
      <c r="W164" s="15">
        <f>AGOSTO!W164+SEPTIEMBRE!AM164</f>
        <v>0</v>
      </c>
      <c r="X164" s="18">
        <f t="shared" si="155"/>
        <v>12000000</v>
      </c>
      <c r="Y164" s="19">
        <f>AGOSTO!AA164</f>
        <v>12000000</v>
      </c>
      <c r="Z164" s="374">
        <v>0</v>
      </c>
      <c r="AA164" s="18">
        <f t="shared" si="156"/>
        <v>12000000</v>
      </c>
      <c r="AB164" s="19">
        <f>AGOSTO!AD164</f>
        <v>8646155</v>
      </c>
      <c r="AC164" s="374">
        <v>1385620</v>
      </c>
      <c r="AD164" s="18">
        <f t="shared" si="157"/>
        <v>10031775</v>
      </c>
      <c r="AE164" s="19">
        <f>AGOSTO!AG164</f>
        <v>6458717</v>
      </c>
      <c r="AF164" s="374">
        <v>1257664</v>
      </c>
      <c r="AG164" s="18">
        <f t="shared" si="158"/>
        <v>7716381</v>
      </c>
      <c r="AH164" s="19">
        <f t="shared" si="159"/>
        <v>0</v>
      </c>
      <c r="AI164" s="15">
        <f t="shared" si="160"/>
        <v>1968225</v>
      </c>
      <c r="AJ164" s="16">
        <f t="shared" si="161"/>
        <v>4283619</v>
      </c>
      <c r="AK164" s="9"/>
      <c r="AL164" s="372">
        <v>0</v>
      </c>
      <c r="AM164" s="375">
        <v>0</v>
      </c>
      <c r="AN164" s="9"/>
    </row>
    <row r="165" spans="1:40" s="382" customFormat="1" ht="24.95" customHeight="1">
      <c r="A165" s="754"/>
      <c r="B165" s="660"/>
      <c r="N165" s="9"/>
      <c r="P165" s="9"/>
      <c r="Q165" s="9"/>
      <c r="R165" s="9"/>
      <c r="S165" s="707" t="str">
        <f>+IF(AGOSTO!S165=0,"",AGOSTO!S165)</f>
        <v>2020202-8</v>
      </c>
      <c r="T165" s="683" t="str">
        <f>+IF(AGOSTO!T165=0,"",AGOSTO!T165)</f>
        <v>Servicios de Rayos X e Imaginología contratado con terceros</v>
      </c>
      <c r="U165" s="27">
        <f>+ENERO!U165</f>
        <v>0</v>
      </c>
      <c r="V165" s="15">
        <f>AGOSTO!V165+SEPTIEMBRE!AL165</f>
        <v>0</v>
      </c>
      <c r="W165" s="15">
        <f>AGOSTO!W165+SEPTIEMBRE!AM165</f>
        <v>0</v>
      </c>
      <c r="X165" s="18">
        <f t="shared" si="155"/>
        <v>0</v>
      </c>
      <c r="Y165" s="19">
        <f>AGOSTO!AA165</f>
        <v>0</v>
      </c>
      <c r="Z165" s="374">
        <v>0</v>
      </c>
      <c r="AA165" s="18">
        <f t="shared" si="156"/>
        <v>0</v>
      </c>
      <c r="AB165" s="19">
        <f>AGOSTO!AD165</f>
        <v>0</v>
      </c>
      <c r="AC165" s="374">
        <v>0</v>
      </c>
      <c r="AD165" s="18">
        <f t="shared" si="157"/>
        <v>0</v>
      </c>
      <c r="AE165" s="19">
        <f>AGOSTO!AG165</f>
        <v>0</v>
      </c>
      <c r="AF165" s="374">
        <v>0</v>
      </c>
      <c r="AG165" s="18">
        <f t="shared" si="158"/>
        <v>0</v>
      </c>
      <c r="AH165" s="19">
        <f t="shared" si="159"/>
        <v>0</v>
      </c>
      <c r="AI165" s="15">
        <f t="shared" si="160"/>
        <v>0</v>
      </c>
      <c r="AJ165" s="16">
        <f t="shared" si="161"/>
        <v>0</v>
      </c>
      <c r="AK165" s="9"/>
      <c r="AL165" s="372">
        <v>0</v>
      </c>
      <c r="AM165" s="375">
        <v>0</v>
      </c>
      <c r="AN165" s="9"/>
    </row>
    <row r="166" spans="1:40" s="382" customFormat="1" ht="24.95" customHeight="1">
      <c r="A166" s="754"/>
      <c r="B166" s="660"/>
      <c r="N166" s="9"/>
      <c r="P166" s="9"/>
      <c r="Q166" s="9"/>
      <c r="R166" s="9"/>
      <c r="S166" s="707" t="str">
        <f>+IF(AGOSTO!S166=0,"",AGOSTO!S166)</f>
        <v>2020202-9</v>
      </c>
      <c r="T166" s="683" t="str">
        <f>+IF(AGOSTO!T166=0,"",AGOSTO!T166)</f>
        <v>Arrendamientos</v>
      </c>
      <c r="U166" s="27">
        <f>+ENERO!U166</f>
        <v>0</v>
      </c>
      <c r="V166" s="15">
        <f>AGOSTO!V166+SEPTIEMBRE!AL166</f>
        <v>0</v>
      </c>
      <c r="W166" s="15">
        <f>AGOSTO!W166+SEPTIEMBRE!AM166</f>
        <v>0</v>
      </c>
      <c r="X166" s="18">
        <f t="shared" si="155"/>
        <v>0</v>
      </c>
      <c r="Y166" s="19">
        <f>AGOSTO!AA166</f>
        <v>0</v>
      </c>
      <c r="Z166" s="374">
        <v>0</v>
      </c>
      <c r="AA166" s="18">
        <f t="shared" si="156"/>
        <v>0</v>
      </c>
      <c r="AB166" s="19">
        <f>AGOSTO!AD166</f>
        <v>0</v>
      </c>
      <c r="AC166" s="374">
        <v>0</v>
      </c>
      <c r="AD166" s="18">
        <f t="shared" si="157"/>
        <v>0</v>
      </c>
      <c r="AE166" s="19">
        <f>AGOSTO!AG166</f>
        <v>0</v>
      </c>
      <c r="AF166" s="374">
        <v>0</v>
      </c>
      <c r="AG166" s="18">
        <f t="shared" si="158"/>
        <v>0</v>
      </c>
      <c r="AH166" s="19">
        <f t="shared" si="159"/>
        <v>0</v>
      </c>
      <c r="AI166" s="15">
        <f t="shared" si="160"/>
        <v>0</v>
      </c>
      <c r="AJ166" s="16">
        <f t="shared" si="161"/>
        <v>0</v>
      </c>
      <c r="AK166" s="9"/>
      <c r="AL166" s="372">
        <v>0</v>
      </c>
      <c r="AM166" s="375">
        <v>0</v>
      </c>
      <c r="AN166" s="9"/>
    </row>
    <row r="167" spans="1:40" s="382" customFormat="1" ht="24.95" customHeight="1">
      <c r="A167" s="754"/>
      <c r="B167" s="660"/>
      <c r="N167" s="9"/>
      <c r="P167" s="9"/>
      <c r="Q167" s="9"/>
      <c r="R167" s="9"/>
      <c r="S167" s="707" t="str">
        <f>+IF(AGOSTO!S167=0,"",AGOSTO!S167)</f>
        <v>2020202-10</v>
      </c>
      <c r="T167" s="683" t="str">
        <f>+IF(AGOSTO!T167=0,"",AGOSTO!T167)</f>
        <v>Servicios Públicos</v>
      </c>
      <c r="U167" s="27">
        <f>+ENERO!U167</f>
        <v>0</v>
      </c>
      <c r="V167" s="15">
        <f>AGOSTO!V167+SEPTIEMBRE!AL167</f>
        <v>0</v>
      </c>
      <c r="W167" s="15">
        <f>AGOSTO!W167+SEPTIEMBRE!AM167</f>
        <v>0</v>
      </c>
      <c r="X167" s="18">
        <f>SUM(U167:W167)</f>
        <v>0</v>
      </c>
      <c r="Y167" s="19">
        <f>AGOSTO!AA167</f>
        <v>0</v>
      </c>
      <c r="Z167" s="374">
        <v>0</v>
      </c>
      <c r="AA167" s="18">
        <f>SUM(Y167:Z167)</f>
        <v>0</v>
      </c>
      <c r="AB167" s="19">
        <f>AGOSTO!AD167</f>
        <v>0</v>
      </c>
      <c r="AC167" s="374">
        <v>0</v>
      </c>
      <c r="AD167" s="18">
        <f>SUM(AB167:AC167)</f>
        <v>0</v>
      </c>
      <c r="AE167" s="19">
        <f>AGOSTO!AG167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c r="A168" s="754"/>
      <c r="B168" s="660"/>
      <c r="N168" s="9"/>
      <c r="P168" s="9"/>
      <c r="Q168" s="9"/>
      <c r="R168" s="9"/>
      <c r="S168" s="706">
        <f>+IF(AGOSTO!S168=0,"",AGOSTO!S168)</f>
        <v>2020299</v>
      </c>
      <c r="T168" s="682" t="str">
        <f>+IF(AGOSTO!T168=0,"",AGOSTO!T168)</f>
        <v>Vigencias Anteriores Adquisición de servicios Operativo</v>
      </c>
      <c r="U168" s="27">
        <f>+ENERO!U168</f>
        <v>0</v>
      </c>
      <c r="V168" s="15">
        <f>AGOSTO!V168+SEPTIEMBRE!AL168</f>
        <v>0</v>
      </c>
      <c r="W168" s="15">
        <f>AGOSTO!W168+SEPTIEMBRE!AM168</f>
        <v>61344123</v>
      </c>
      <c r="X168" s="18">
        <f t="shared" si="155"/>
        <v>61344123</v>
      </c>
      <c r="Y168" s="19">
        <f>AGOSTO!AA168</f>
        <v>61344123</v>
      </c>
      <c r="Z168" s="374">
        <v>0</v>
      </c>
      <c r="AA168" s="18">
        <f t="shared" si="156"/>
        <v>61344123</v>
      </c>
      <c r="AB168" s="19">
        <f>AGOSTO!AD168</f>
        <v>61344123</v>
      </c>
      <c r="AC168" s="374">
        <v>0</v>
      </c>
      <c r="AD168" s="18">
        <f t="shared" si="157"/>
        <v>61344123</v>
      </c>
      <c r="AE168" s="19">
        <f>AGOSTO!AG168</f>
        <v>50792767</v>
      </c>
      <c r="AF168" s="374">
        <v>4257992</v>
      </c>
      <c r="AG168" s="18">
        <f t="shared" si="158"/>
        <v>55050759</v>
      </c>
      <c r="AH168" s="19">
        <f t="shared" si="159"/>
        <v>0</v>
      </c>
      <c r="AI168" s="15">
        <f t="shared" si="160"/>
        <v>0</v>
      </c>
      <c r="AJ168" s="16">
        <f t="shared" si="161"/>
        <v>6293364</v>
      </c>
      <c r="AK168" s="9"/>
      <c r="AL168" s="372">
        <v>0</v>
      </c>
      <c r="AM168" s="375">
        <v>0</v>
      </c>
      <c r="AN168" s="9"/>
    </row>
    <row r="169" spans="1:40" s="382" customFormat="1" ht="24.95" customHeight="1">
      <c r="A169" s="754"/>
      <c r="B169" s="660"/>
      <c r="N169" s="9"/>
      <c r="P169" s="9"/>
      <c r="Q169" s="9"/>
      <c r="R169" s="9"/>
      <c r="S169" s="366" t="str">
        <f>+IF(AGOSTO!S169=0,"",AGOSTO!S169)</f>
        <v/>
      </c>
      <c r="T169" s="696" t="str">
        <f>+IF(AGOSTO!T169=0,"",AGOSTO!T169)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c r="A170" s="754"/>
      <c r="B170" s="660"/>
      <c r="N170" s="9"/>
      <c r="P170" s="9"/>
      <c r="Q170" s="9"/>
      <c r="R170" s="9"/>
      <c r="S170" s="704">
        <f>+IF(AGOSTO!S170=0,"",AGOSTO!S170)</f>
        <v>3000000</v>
      </c>
      <c r="T170" s="686" t="str">
        <f>+IF(AGOSTO!T170=0,"",AGOSTO!T170)</f>
        <v>TRANSFERENCIAS CORRIENTES</v>
      </c>
      <c r="U170" s="470">
        <f t="shared" ref="U170:AJ170" si="162">U172+U176+U185</f>
        <v>166976316</v>
      </c>
      <c r="V170" s="471">
        <f t="shared" si="162"/>
        <v>5683322</v>
      </c>
      <c r="W170" s="471">
        <f t="shared" si="162"/>
        <v>72920440</v>
      </c>
      <c r="X170" s="472">
        <f t="shared" si="162"/>
        <v>245580078</v>
      </c>
      <c r="Y170" s="379">
        <f t="shared" si="162"/>
        <v>167725680</v>
      </c>
      <c r="Z170" s="471">
        <f t="shared" si="162"/>
        <v>10520756</v>
      </c>
      <c r="AA170" s="472">
        <f t="shared" si="162"/>
        <v>178246436</v>
      </c>
      <c r="AB170" s="379">
        <f t="shared" si="162"/>
        <v>167725680</v>
      </c>
      <c r="AC170" s="471">
        <f t="shared" si="162"/>
        <v>10520756</v>
      </c>
      <c r="AD170" s="472">
        <f t="shared" si="162"/>
        <v>178246436</v>
      </c>
      <c r="AE170" s="379">
        <f t="shared" si="162"/>
        <v>156591231</v>
      </c>
      <c r="AF170" s="471">
        <f t="shared" si="162"/>
        <v>10270672</v>
      </c>
      <c r="AG170" s="472">
        <f t="shared" si="162"/>
        <v>166861903</v>
      </c>
      <c r="AH170" s="379">
        <f t="shared" si="162"/>
        <v>67333642</v>
      </c>
      <c r="AI170" s="471">
        <f t="shared" si="162"/>
        <v>67333642</v>
      </c>
      <c r="AJ170" s="380">
        <f t="shared" si="162"/>
        <v>78718175</v>
      </c>
      <c r="AK170" s="9"/>
      <c r="AL170" s="128">
        <f>AL172+AL176+AL185</f>
        <v>0</v>
      </c>
      <c r="AM170" s="130">
        <f>AM172+AM176+AM185</f>
        <v>0</v>
      </c>
      <c r="AN170" s="9"/>
    </row>
    <row r="171" spans="1:40" s="382" customFormat="1" ht="24.95" customHeight="1">
      <c r="A171" s="754"/>
      <c r="B171" s="660"/>
      <c r="N171" s="9"/>
      <c r="P171" s="9"/>
      <c r="Q171" s="9"/>
      <c r="R171" s="9"/>
      <c r="S171" s="366" t="str">
        <f>+IF(AGOSTO!S171=0,"",AGOSTO!S171)</f>
        <v/>
      </c>
      <c r="T171" s="696" t="str">
        <f>+IF(AGOSTO!T171=0,"",AGOSTO!T171)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c r="A172" s="754"/>
      <c r="B172" s="660"/>
      <c r="N172" s="9"/>
      <c r="P172" s="9"/>
      <c r="Q172" s="9"/>
      <c r="R172" s="9"/>
      <c r="S172" s="705">
        <f>+IF(AGOSTO!S172=0,"",AGOSTO!S172)</f>
        <v>3100000</v>
      </c>
      <c r="T172" s="681" t="str">
        <f>+IF(AGOSTO!T172=0,"",AGOSTO!T172)</f>
        <v>Transferencias al Sector Público</v>
      </c>
      <c r="U172" s="132">
        <f t="shared" ref="U172:AJ172" si="163">SUM(U173:U174)</f>
        <v>3500000</v>
      </c>
      <c r="V172" s="122">
        <f t="shared" si="163"/>
        <v>4161394</v>
      </c>
      <c r="W172" s="122">
        <f t="shared" si="163"/>
        <v>0</v>
      </c>
      <c r="X172" s="129">
        <f t="shared" si="163"/>
        <v>7661394</v>
      </c>
      <c r="Y172" s="128">
        <f t="shared" si="163"/>
        <v>6143338</v>
      </c>
      <c r="Z172" s="122">
        <f t="shared" si="163"/>
        <v>0</v>
      </c>
      <c r="AA172" s="129">
        <f t="shared" si="163"/>
        <v>6143338</v>
      </c>
      <c r="AB172" s="128">
        <f t="shared" si="163"/>
        <v>6143338</v>
      </c>
      <c r="AC172" s="122">
        <f t="shared" si="163"/>
        <v>0</v>
      </c>
      <c r="AD172" s="129">
        <f t="shared" si="163"/>
        <v>6143338</v>
      </c>
      <c r="AE172" s="128">
        <f t="shared" si="163"/>
        <v>6143338</v>
      </c>
      <c r="AF172" s="122">
        <f t="shared" si="163"/>
        <v>0</v>
      </c>
      <c r="AG172" s="129">
        <f t="shared" si="163"/>
        <v>6143338</v>
      </c>
      <c r="AH172" s="128">
        <f t="shared" si="163"/>
        <v>1518056</v>
      </c>
      <c r="AI172" s="122">
        <f t="shared" si="163"/>
        <v>1518056</v>
      </c>
      <c r="AJ172" s="130">
        <f t="shared" si="163"/>
        <v>1518056</v>
      </c>
      <c r="AK172" s="9"/>
      <c r="AL172" s="128">
        <f>SUM(AL173:AL174)</f>
        <v>0</v>
      </c>
      <c r="AM172" s="130">
        <f>SUM(AM173:AM174)</f>
        <v>0</v>
      </c>
      <c r="AN172" s="9"/>
    </row>
    <row r="173" spans="1:40" s="382" customFormat="1" ht="24.95" customHeight="1">
      <c r="A173" s="754"/>
      <c r="B173" s="660"/>
      <c r="N173" s="9"/>
      <c r="P173" s="9"/>
      <c r="Q173" s="9"/>
      <c r="R173" s="9"/>
      <c r="S173" s="706">
        <f>+IF(AGOSTO!S173=0,"",AGOSTO!S173)</f>
        <v>3100003</v>
      </c>
      <c r="T173" s="682" t="str">
        <f>+IF(AGOSTO!T173=0,"",AGOSTO!T173)</f>
        <v>Entidades Públicas (Contraloria, Supersalud,…)</v>
      </c>
      <c r="U173" s="27">
        <f>+ENERO!U173</f>
        <v>3500000</v>
      </c>
      <c r="V173" s="15">
        <f>AGOSTO!V173+SEPTIEMBRE!AL173</f>
        <v>0</v>
      </c>
      <c r="W173" s="15">
        <f>AGOSTO!W173+SEPTIEMBRE!AM173</f>
        <v>0</v>
      </c>
      <c r="X173" s="18">
        <f>SUM(U173:W173)</f>
        <v>3500000</v>
      </c>
      <c r="Y173" s="19">
        <f>AGOSTO!AA173</f>
        <v>1981944</v>
      </c>
      <c r="Z173" s="374">
        <v>0</v>
      </c>
      <c r="AA173" s="18">
        <f>SUM(Y173:Z173)</f>
        <v>1981944</v>
      </c>
      <c r="AB173" s="19">
        <f>AGOSTO!AD173</f>
        <v>1981944</v>
      </c>
      <c r="AC173" s="374">
        <v>0</v>
      </c>
      <c r="AD173" s="18">
        <f>SUM(AB173:AC173)</f>
        <v>1981944</v>
      </c>
      <c r="AE173" s="19">
        <f>AGOSTO!AG173</f>
        <v>1981944</v>
      </c>
      <c r="AF173" s="374">
        <v>0</v>
      </c>
      <c r="AG173" s="18">
        <f>SUM(AE173:AF173)</f>
        <v>1981944</v>
      </c>
      <c r="AH173" s="19">
        <f>X173-AA173</f>
        <v>1518056</v>
      </c>
      <c r="AI173" s="15">
        <f>X173-AD173</f>
        <v>1518056</v>
      </c>
      <c r="AJ173" s="16">
        <f>X173-AG173</f>
        <v>1518056</v>
      </c>
      <c r="AK173" s="9"/>
      <c r="AL173" s="372">
        <v>0</v>
      </c>
      <c r="AM173" s="375">
        <v>0</v>
      </c>
      <c r="AN173" s="9"/>
    </row>
    <row r="174" spans="1:40" s="382" customFormat="1" ht="24.95" customHeight="1">
      <c r="A174" s="754"/>
      <c r="B174" s="660"/>
      <c r="N174" s="9"/>
      <c r="P174" s="9"/>
      <c r="Q174" s="9"/>
      <c r="R174" s="9"/>
      <c r="S174" s="706">
        <f>+IF(AGOSTO!S174=0,"",AGOSTO!S174)</f>
        <v>3199999</v>
      </c>
      <c r="T174" s="682" t="str">
        <f>+IF(AGOSTO!T174=0,"",AGOSTO!T174)</f>
        <v>Vigencias Anteriores Tranf. Sector publico</v>
      </c>
      <c r="U174" s="27">
        <f>+ENERO!U174</f>
        <v>0</v>
      </c>
      <c r="V174" s="15">
        <f>AGOSTO!V174+SEPTIEMBRE!AL174</f>
        <v>4161394</v>
      </c>
      <c r="W174" s="15">
        <f>AGOSTO!W174+SEPTIEMBRE!AM174</f>
        <v>0</v>
      </c>
      <c r="X174" s="18">
        <f>SUM(U174:W174)</f>
        <v>4161394</v>
      </c>
      <c r="Y174" s="19">
        <f>AGOSTO!AA174</f>
        <v>4161394</v>
      </c>
      <c r="Z174" s="374">
        <v>0</v>
      </c>
      <c r="AA174" s="18">
        <f>SUM(Y174:Z174)</f>
        <v>4161394</v>
      </c>
      <c r="AB174" s="19">
        <f>AGOSTO!AD174</f>
        <v>4161394</v>
      </c>
      <c r="AC174" s="374">
        <v>0</v>
      </c>
      <c r="AD174" s="18">
        <f>SUM(AB174:AC174)</f>
        <v>4161394</v>
      </c>
      <c r="AE174" s="19">
        <f>AGOSTO!AG174</f>
        <v>4161394</v>
      </c>
      <c r="AF174" s="374">
        <v>0</v>
      </c>
      <c r="AG174" s="18">
        <f>SUM(AE174:AF174)</f>
        <v>4161394</v>
      </c>
      <c r="AH174" s="19">
        <f>X174-AA174</f>
        <v>0</v>
      </c>
      <c r="AI174" s="15">
        <f>X174-AD174</f>
        <v>0</v>
      </c>
      <c r="AJ174" s="16">
        <f>X174-AG174</f>
        <v>0</v>
      </c>
      <c r="AK174" s="9"/>
      <c r="AL174" s="372">
        <v>0</v>
      </c>
      <c r="AM174" s="375">
        <v>0</v>
      </c>
      <c r="AN174" s="9"/>
    </row>
    <row r="175" spans="1:40" s="382" customFormat="1" ht="24.95" customHeight="1">
      <c r="A175" s="754"/>
      <c r="B175" s="660"/>
      <c r="N175" s="9"/>
      <c r="P175" s="9"/>
      <c r="Q175" s="9"/>
      <c r="R175" s="9"/>
      <c r="S175" s="366" t="str">
        <f>+IF(AGOSTO!S175=0,"",AGOSTO!S175)</f>
        <v/>
      </c>
      <c r="T175" s="696" t="str">
        <f>+IF(AGOSTO!T175=0,"",AGOSTO!T175)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c r="A176" s="754"/>
      <c r="B176" s="660"/>
      <c r="N176" s="9"/>
      <c r="P176" s="9"/>
      <c r="Q176" s="9"/>
      <c r="R176" s="9"/>
      <c r="S176" s="705">
        <f>+IF(AGOSTO!S176=0,"",AGOSTO!S176)</f>
        <v>320000</v>
      </c>
      <c r="T176" s="681" t="str">
        <f>+IF(AGOSTO!T176=0,"",AGOSTO!T176)</f>
        <v>Transf. Previsión y Seguridad Social</v>
      </c>
      <c r="U176" s="132">
        <f t="shared" ref="U176:AJ176" si="164">SUM(U177:U183)</f>
        <v>163476316</v>
      </c>
      <c r="V176" s="122">
        <f t="shared" si="164"/>
        <v>-1745840</v>
      </c>
      <c r="W176" s="122">
        <f t="shared" si="164"/>
        <v>72920440</v>
      </c>
      <c r="X176" s="129">
        <f t="shared" si="164"/>
        <v>234650916</v>
      </c>
      <c r="Y176" s="128">
        <f t="shared" si="164"/>
        <v>158314574</v>
      </c>
      <c r="Z176" s="122">
        <f t="shared" si="164"/>
        <v>10520756</v>
      </c>
      <c r="AA176" s="129">
        <f t="shared" si="164"/>
        <v>168835330</v>
      </c>
      <c r="AB176" s="128">
        <f t="shared" si="164"/>
        <v>158314574</v>
      </c>
      <c r="AC176" s="122">
        <f t="shared" si="164"/>
        <v>10520756</v>
      </c>
      <c r="AD176" s="129">
        <f t="shared" si="164"/>
        <v>168835330</v>
      </c>
      <c r="AE176" s="128">
        <f t="shared" si="164"/>
        <v>147180125</v>
      </c>
      <c r="AF176" s="122">
        <f t="shared" si="164"/>
        <v>10270672</v>
      </c>
      <c r="AG176" s="129">
        <f t="shared" si="164"/>
        <v>157450797</v>
      </c>
      <c r="AH176" s="128">
        <f t="shared" si="164"/>
        <v>65815586</v>
      </c>
      <c r="AI176" s="122">
        <f t="shared" si="164"/>
        <v>65815586</v>
      </c>
      <c r="AJ176" s="130">
        <f t="shared" si="164"/>
        <v>77200119</v>
      </c>
      <c r="AK176" s="9"/>
      <c r="AL176" s="128">
        <f>SUM(AL177:AL183)</f>
        <v>0</v>
      </c>
      <c r="AM176" s="130">
        <f>SUM(AM177:AM183)</f>
        <v>0</v>
      </c>
      <c r="AN176" s="9"/>
    </row>
    <row r="177" spans="1:40" s="382" customFormat="1" ht="24.95" customHeight="1">
      <c r="A177" s="754"/>
      <c r="B177" s="660"/>
      <c r="N177" s="9"/>
      <c r="P177" s="9"/>
      <c r="Q177" s="9"/>
      <c r="R177" s="9"/>
      <c r="S177" s="706">
        <f>+IF(AGOSTO!S177=0,"",AGOSTO!S177)</f>
        <v>3200100</v>
      </c>
      <c r="T177" s="682" t="str">
        <f>+IF(AGOSTO!T177=0,"",AGOSTO!T177)</f>
        <v>Pensiones y Jubilaciones (Pago Directo)</v>
      </c>
      <c r="U177" s="27">
        <f>+ENERO!U177</f>
        <v>140230476</v>
      </c>
      <c r="V177" s="15">
        <f>AGOSTO!V177+SEPTIEMBRE!AL177</f>
        <v>0</v>
      </c>
      <c r="W177" s="15">
        <f>AGOSTO!W177+SEPTIEMBRE!AM177</f>
        <v>0</v>
      </c>
      <c r="X177" s="18">
        <f t="shared" ref="X177:X183" si="165">SUM(U177:W177)</f>
        <v>140230476</v>
      </c>
      <c r="Y177" s="19">
        <f>AGOSTO!AA177</f>
        <v>82165376</v>
      </c>
      <c r="Z177" s="374">
        <v>10270672</v>
      </c>
      <c r="AA177" s="18">
        <f t="shared" ref="AA177:AA183" si="166">SUM(Y177:Z177)</f>
        <v>92436048</v>
      </c>
      <c r="AB177" s="19">
        <f>AGOSTO!AD177</f>
        <v>82165376</v>
      </c>
      <c r="AC177" s="374">
        <v>10270672</v>
      </c>
      <c r="AD177" s="18">
        <f t="shared" ref="AD177:AD183" si="167">SUM(AB177:AC177)</f>
        <v>92436048</v>
      </c>
      <c r="AE177" s="19">
        <f>AGOSTO!AG177</f>
        <v>77030040</v>
      </c>
      <c r="AF177" s="374">
        <v>10270672</v>
      </c>
      <c r="AG177" s="18">
        <f t="shared" ref="AG177:AG183" si="168">SUM(AE177:AF177)</f>
        <v>87300712</v>
      </c>
      <c r="AH177" s="19">
        <f t="shared" ref="AH177:AH183" si="169">X177-AA177</f>
        <v>47794428</v>
      </c>
      <c r="AI177" s="15">
        <f t="shared" ref="AI177:AI183" si="170">X177-AD177</f>
        <v>47794428</v>
      </c>
      <c r="AJ177" s="16">
        <f t="shared" ref="AJ177:AJ183" si="171">X177-AG177</f>
        <v>52929764</v>
      </c>
      <c r="AK177" s="9"/>
      <c r="AL177" s="372">
        <v>0</v>
      </c>
      <c r="AM177" s="375">
        <v>0</v>
      </c>
      <c r="AN177" s="9"/>
    </row>
    <row r="178" spans="1:40" s="382" customFormat="1" ht="24.95" customHeight="1">
      <c r="A178" s="754"/>
      <c r="B178" s="660"/>
      <c r="N178" s="9"/>
      <c r="P178" s="9"/>
      <c r="Q178" s="9"/>
      <c r="R178" s="9"/>
      <c r="S178" s="706">
        <f>+IF(AGOSTO!S178=0,"",AGOSTO!S178)</f>
        <v>3200200</v>
      </c>
      <c r="T178" s="682" t="str">
        <f>+IF(AGOSTO!T178=0,"",AGOSTO!T178)</f>
        <v>Cesantías Pago Directo (Pago Directo)</v>
      </c>
      <c r="U178" s="27">
        <f>+ENERO!U178</f>
        <v>0</v>
      </c>
      <c r="V178" s="15">
        <f>AGOSTO!V178+SEPTIEMBRE!AL178</f>
        <v>0</v>
      </c>
      <c r="W178" s="15">
        <f>AGOSTO!W178+SEPTIEMBRE!AM178</f>
        <v>0</v>
      </c>
      <c r="X178" s="18">
        <f t="shared" si="165"/>
        <v>0</v>
      </c>
      <c r="Y178" s="19">
        <f>AGOSTO!AA178</f>
        <v>0</v>
      </c>
      <c r="Z178" s="374">
        <v>0</v>
      </c>
      <c r="AA178" s="18">
        <f t="shared" si="166"/>
        <v>0</v>
      </c>
      <c r="AB178" s="19">
        <f>AGOSTO!AD178</f>
        <v>0</v>
      </c>
      <c r="AC178" s="374">
        <v>0</v>
      </c>
      <c r="AD178" s="18">
        <f t="shared" si="167"/>
        <v>0</v>
      </c>
      <c r="AE178" s="19">
        <f>AGOSTO!AG178</f>
        <v>0</v>
      </c>
      <c r="AF178" s="374">
        <v>0</v>
      </c>
      <c r="AG178" s="18">
        <f t="shared" si="168"/>
        <v>0</v>
      </c>
      <c r="AH178" s="19">
        <f t="shared" si="169"/>
        <v>0</v>
      </c>
      <c r="AI178" s="15">
        <f t="shared" si="170"/>
        <v>0</v>
      </c>
      <c r="AJ178" s="16">
        <f t="shared" si="171"/>
        <v>0</v>
      </c>
      <c r="AK178" s="9"/>
      <c r="AL178" s="372">
        <v>0</v>
      </c>
      <c r="AM178" s="375">
        <v>0</v>
      </c>
      <c r="AN178" s="9"/>
    </row>
    <row r="179" spans="1:40" s="382" customFormat="1" ht="24.95" customHeight="1">
      <c r="A179" s="754"/>
      <c r="B179" s="660"/>
      <c r="N179" s="9"/>
      <c r="P179" s="9"/>
      <c r="Q179" s="9"/>
      <c r="R179" s="9"/>
      <c r="S179" s="706">
        <f>+IF(AGOSTO!S179=0,"",AGOSTO!S179)</f>
        <v>3200300</v>
      </c>
      <c r="T179" s="682" t="str">
        <f>+IF(AGOSTO!T179=0,"",AGOSTO!T179)</f>
        <v>Bonos, Cuotas de Bonos y cuotas partes jubilatorias</v>
      </c>
      <c r="U179" s="27">
        <f>+ENERO!U179</f>
        <v>0</v>
      </c>
      <c r="V179" s="15">
        <f>AGOSTO!V179+SEPTIEMBRE!AL179</f>
        <v>1500000</v>
      </c>
      <c r="W179" s="15">
        <f>AGOSTO!W179+SEPTIEMBRE!AM179</f>
        <v>0</v>
      </c>
      <c r="X179" s="18">
        <f t="shared" si="165"/>
        <v>1500000</v>
      </c>
      <c r="Y179" s="19">
        <f>AGOSTO!AA179</f>
        <v>875294</v>
      </c>
      <c r="Z179" s="374">
        <v>250084</v>
      </c>
      <c r="AA179" s="18">
        <f t="shared" si="166"/>
        <v>1125378</v>
      </c>
      <c r="AB179" s="19">
        <f>AGOSTO!AD179</f>
        <v>875294</v>
      </c>
      <c r="AC179" s="374">
        <v>250084</v>
      </c>
      <c r="AD179" s="18">
        <f t="shared" si="167"/>
        <v>1125378</v>
      </c>
      <c r="AE179" s="19">
        <f>AGOSTO!AG179</f>
        <v>0</v>
      </c>
      <c r="AF179" s="374">
        <v>0</v>
      </c>
      <c r="AG179" s="18">
        <f t="shared" si="168"/>
        <v>0</v>
      </c>
      <c r="AH179" s="19">
        <f t="shared" si="169"/>
        <v>374622</v>
      </c>
      <c r="AI179" s="15">
        <f t="shared" si="170"/>
        <v>374622</v>
      </c>
      <c r="AJ179" s="16">
        <f t="shared" si="171"/>
        <v>1500000</v>
      </c>
      <c r="AK179" s="9"/>
      <c r="AL179" s="372">
        <v>0</v>
      </c>
      <c r="AM179" s="375">
        <v>0</v>
      </c>
      <c r="AN179" s="9"/>
    </row>
    <row r="180" spans="1:40" s="382" customFormat="1" ht="24.95" customHeight="1">
      <c r="A180" s="754"/>
      <c r="B180" s="660"/>
      <c r="N180" s="9"/>
      <c r="P180" s="9"/>
      <c r="Q180" s="9"/>
      <c r="R180" s="9"/>
      <c r="S180" s="706">
        <f>+IF(AGOSTO!S180=0,"",AGOSTO!S180)</f>
        <v>3200400</v>
      </c>
      <c r="T180" s="682" t="str">
        <f>+IF(AGOSTO!T180=0,"",AGOSTO!T180)</f>
        <v>Intereses a las cesantias</v>
      </c>
      <c r="U180" s="27">
        <f>+ENERO!U180</f>
        <v>23245840</v>
      </c>
      <c r="V180" s="15">
        <f>AGOSTO!V180+SEPTIEMBRE!AL180</f>
        <v>-3245840</v>
      </c>
      <c r="W180" s="15">
        <f>AGOSTO!W180+SEPTIEMBRE!AM180</f>
        <v>0</v>
      </c>
      <c r="X180" s="18">
        <f t="shared" si="165"/>
        <v>20000000</v>
      </c>
      <c r="Y180" s="19">
        <f>AGOSTO!AA180</f>
        <v>2353464</v>
      </c>
      <c r="Z180" s="374">
        <v>0</v>
      </c>
      <c r="AA180" s="18">
        <f t="shared" si="166"/>
        <v>2353464</v>
      </c>
      <c r="AB180" s="19">
        <f>AGOSTO!AD180</f>
        <v>2353464</v>
      </c>
      <c r="AC180" s="374">
        <v>0</v>
      </c>
      <c r="AD180" s="18">
        <f t="shared" si="167"/>
        <v>2353464</v>
      </c>
      <c r="AE180" s="19">
        <f>AGOSTO!AG180</f>
        <v>428241</v>
      </c>
      <c r="AF180" s="374">
        <v>0</v>
      </c>
      <c r="AG180" s="18">
        <f t="shared" si="168"/>
        <v>428241</v>
      </c>
      <c r="AH180" s="19">
        <f t="shared" si="169"/>
        <v>17646536</v>
      </c>
      <c r="AI180" s="15">
        <f t="shared" si="170"/>
        <v>17646536</v>
      </c>
      <c r="AJ180" s="16">
        <f t="shared" si="171"/>
        <v>19571759</v>
      </c>
      <c r="AK180" s="9"/>
      <c r="AL180" s="372">
        <v>0</v>
      </c>
      <c r="AM180" s="375">
        <v>0</v>
      </c>
      <c r="AN180" s="9"/>
    </row>
    <row r="181" spans="1:40" s="382" customFormat="1" ht="24.95" customHeight="1">
      <c r="A181" s="754"/>
      <c r="B181" s="660"/>
      <c r="N181" s="9"/>
      <c r="P181" s="9"/>
      <c r="Q181" s="9"/>
      <c r="R181" s="9"/>
      <c r="S181" s="706" t="str">
        <f>+IF(AGOSTO!S181=0,"",AGOSTO!S181)</f>
        <v/>
      </c>
      <c r="T181" s="682" t="str">
        <f>+IF(AGOSTO!T181=0,"",AGOSTO!T181)</f>
        <v/>
      </c>
      <c r="U181" s="27">
        <f>+ENERO!U181</f>
        <v>0</v>
      </c>
      <c r="V181" s="15">
        <f>AGOSTO!V181+SEPTIEMBRE!AL181</f>
        <v>0</v>
      </c>
      <c r="W181" s="15">
        <f>AGOSTO!W181+SEPTIEMBRE!AM181</f>
        <v>0</v>
      </c>
      <c r="X181" s="18">
        <f t="shared" si="165"/>
        <v>0</v>
      </c>
      <c r="Y181" s="19">
        <f>AGOSTO!AA181</f>
        <v>0</v>
      </c>
      <c r="Z181" s="374">
        <v>0</v>
      </c>
      <c r="AA181" s="18">
        <f t="shared" si="166"/>
        <v>0</v>
      </c>
      <c r="AB181" s="19">
        <f>AGOSTO!AD181</f>
        <v>0</v>
      </c>
      <c r="AC181" s="374">
        <v>0</v>
      </c>
      <c r="AD181" s="18">
        <f t="shared" si="167"/>
        <v>0</v>
      </c>
      <c r="AE181" s="19">
        <f>AGOSTO!AG181</f>
        <v>0</v>
      </c>
      <c r="AF181" s="374">
        <v>0</v>
      </c>
      <c r="AG181" s="18">
        <f t="shared" si="168"/>
        <v>0</v>
      </c>
      <c r="AH181" s="19">
        <f t="shared" si="169"/>
        <v>0</v>
      </c>
      <c r="AI181" s="15">
        <f t="shared" si="170"/>
        <v>0</v>
      </c>
      <c r="AJ181" s="16">
        <f t="shared" si="171"/>
        <v>0</v>
      </c>
      <c r="AK181" s="9"/>
      <c r="AL181" s="372">
        <v>0</v>
      </c>
      <c r="AM181" s="375">
        <v>0</v>
      </c>
      <c r="AN181" s="9"/>
    </row>
    <row r="182" spans="1:40" s="382" customFormat="1" ht="24.95" customHeight="1">
      <c r="A182" s="754"/>
      <c r="B182" s="660"/>
      <c r="N182" s="9"/>
      <c r="P182" s="9"/>
      <c r="Q182" s="9"/>
      <c r="R182" s="9"/>
      <c r="S182" s="706" t="str">
        <f>+IF(AGOSTO!S182=0,"",AGOSTO!S182)</f>
        <v/>
      </c>
      <c r="T182" s="682" t="str">
        <f>+IF(AGOSTO!T182=0,"",AGOSTO!T182)</f>
        <v/>
      </c>
      <c r="U182" s="27">
        <f>+ENERO!U182</f>
        <v>0</v>
      </c>
      <c r="V182" s="15">
        <f>AGOSTO!V182+SEPTIEMBRE!AL182</f>
        <v>0</v>
      </c>
      <c r="W182" s="15">
        <f>AGOSTO!W182+SEPTIEMBRE!AM182</f>
        <v>0</v>
      </c>
      <c r="X182" s="18">
        <f t="shared" si="165"/>
        <v>0</v>
      </c>
      <c r="Y182" s="19">
        <f>AGOSTO!AA182</f>
        <v>0</v>
      </c>
      <c r="Z182" s="374">
        <v>0</v>
      </c>
      <c r="AA182" s="18">
        <f t="shared" si="166"/>
        <v>0</v>
      </c>
      <c r="AB182" s="19">
        <f>AGOSTO!AD182</f>
        <v>0</v>
      </c>
      <c r="AC182" s="374">
        <v>0</v>
      </c>
      <c r="AD182" s="18">
        <f t="shared" si="167"/>
        <v>0</v>
      </c>
      <c r="AE182" s="19">
        <f>AGOSTO!AG182</f>
        <v>0</v>
      </c>
      <c r="AF182" s="374">
        <v>0</v>
      </c>
      <c r="AG182" s="18">
        <f t="shared" si="168"/>
        <v>0</v>
      </c>
      <c r="AH182" s="19">
        <f t="shared" si="169"/>
        <v>0</v>
      </c>
      <c r="AI182" s="15">
        <f t="shared" si="170"/>
        <v>0</v>
      </c>
      <c r="AJ182" s="16">
        <f t="shared" si="171"/>
        <v>0</v>
      </c>
      <c r="AK182" s="9"/>
      <c r="AL182" s="372">
        <v>0</v>
      </c>
      <c r="AM182" s="375">
        <v>0</v>
      </c>
      <c r="AN182" s="9"/>
    </row>
    <row r="183" spans="1:40" s="382" customFormat="1" ht="24.95" customHeight="1">
      <c r="A183" s="754"/>
      <c r="B183" s="660"/>
      <c r="N183" s="9"/>
      <c r="P183" s="9"/>
      <c r="Q183" s="9"/>
      <c r="R183" s="9"/>
      <c r="S183" s="706">
        <f>+IF(AGOSTO!S183=0,"",AGOSTO!S183)</f>
        <v>3299999</v>
      </c>
      <c r="T183" s="682" t="str">
        <f>+IF(AGOSTO!T183=0,"",AGOSTO!T183)</f>
        <v>Vigencias Anteriores Transf. Previsión y Seguridad Social</v>
      </c>
      <c r="U183" s="27">
        <f>+ENERO!U183</f>
        <v>0</v>
      </c>
      <c r="V183" s="15">
        <f>AGOSTO!V183+SEPTIEMBRE!AL183</f>
        <v>0</v>
      </c>
      <c r="W183" s="15">
        <f>AGOSTO!W183+SEPTIEMBRE!AM183</f>
        <v>72920440</v>
      </c>
      <c r="X183" s="18">
        <f t="shared" si="165"/>
        <v>72920440</v>
      </c>
      <c r="Y183" s="19">
        <f>AGOSTO!AA183</f>
        <v>72920440</v>
      </c>
      <c r="Z183" s="374">
        <v>0</v>
      </c>
      <c r="AA183" s="18">
        <f t="shared" si="166"/>
        <v>72920440</v>
      </c>
      <c r="AB183" s="19">
        <f>AGOSTO!AD183</f>
        <v>72920440</v>
      </c>
      <c r="AC183" s="374">
        <v>0</v>
      </c>
      <c r="AD183" s="18">
        <f t="shared" si="167"/>
        <v>72920440</v>
      </c>
      <c r="AE183" s="19">
        <f>AGOSTO!AG183</f>
        <v>69721844</v>
      </c>
      <c r="AF183" s="374">
        <v>0</v>
      </c>
      <c r="AG183" s="18">
        <f t="shared" si="168"/>
        <v>69721844</v>
      </c>
      <c r="AH183" s="19">
        <f t="shared" si="169"/>
        <v>0</v>
      </c>
      <c r="AI183" s="15">
        <f t="shared" si="170"/>
        <v>0</v>
      </c>
      <c r="AJ183" s="16">
        <f t="shared" si="171"/>
        <v>3198596</v>
      </c>
      <c r="AK183" s="9"/>
      <c r="AL183" s="372">
        <v>0</v>
      </c>
      <c r="AM183" s="375">
        <v>0</v>
      </c>
      <c r="AN183" s="9"/>
    </row>
    <row r="184" spans="1:40" s="382" customFormat="1" ht="24.95" customHeight="1">
      <c r="A184" s="754"/>
      <c r="B184" s="660"/>
      <c r="N184" s="9"/>
      <c r="P184" s="9"/>
      <c r="Q184" s="9"/>
      <c r="R184" s="9"/>
      <c r="S184" s="366" t="str">
        <f>+IF(AGOSTO!S184=0,"",AGOSTO!S184)</f>
        <v/>
      </c>
      <c r="T184" s="696" t="str">
        <f>+IF(AGOSTO!T184=0,"",AGOSTO!T184)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c r="A185" s="754"/>
      <c r="B185" s="660"/>
      <c r="N185" s="9"/>
      <c r="P185" s="9"/>
      <c r="Q185" s="9"/>
      <c r="R185" s="9"/>
      <c r="S185" s="705">
        <f>+IF(AGOSTO!S185=0,"",AGOSTO!S185)</f>
        <v>3300000</v>
      </c>
      <c r="T185" s="681" t="str">
        <f>+IF(AGOSTO!T185=0,"",AGOSTO!T185)</f>
        <v>Otras Transferencias</v>
      </c>
      <c r="U185" s="132">
        <f t="shared" ref="U185:AJ185" si="172">U186+U187+U191</f>
        <v>0</v>
      </c>
      <c r="V185" s="122">
        <f t="shared" si="172"/>
        <v>3267768</v>
      </c>
      <c r="W185" s="122">
        <f t="shared" si="172"/>
        <v>0</v>
      </c>
      <c r="X185" s="129">
        <f t="shared" si="172"/>
        <v>3267768</v>
      </c>
      <c r="Y185" s="128">
        <f t="shared" si="172"/>
        <v>3267768</v>
      </c>
      <c r="Z185" s="122">
        <f t="shared" si="172"/>
        <v>0</v>
      </c>
      <c r="AA185" s="129">
        <f t="shared" si="172"/>
        <v>3267768</v>
      </c>
      <c r="AB185" s="128">
        <f t="shared" si="172"/>
        <v>3267768</v>
      </c>
      <c r="AC185" s="122">
        <f t="shared" si="172"/>
        <v>0</v>
      </c>
      <c r="AD185" s="129">
        <f t="shared" si="172"/>
        <v>3267768</v>
      </c>
      <c r="AE185" s="128">
        <f t="shared" si="172"/>
        <v>3267768</v>
      </c>
      <c r="AF185" s="122">
        <f t="shared" si="172"/>
        <v>0</v>
      </c>
      <c r="AG185" s="129">
        <f t="shared" si="172"/>
        <v>3267768</v>
      </c>
      <c r="AH185" s="128">
        <f t="shared" si="172"/>
        <v>0</v>
      </c>
      <c r="AI185" s="122">
        <f t="shared" si="172"/>
        <v>0</v>
      </c>
      <c r="AJ185" s="130">
        <f t="shared" si="172"/>
        <v>0</v>
      </c>
      <c r="AK185" s="9"/>
      <c r="AL185" s="128">
        <f>AL186+AL187+AL191</f>
        <v>0</v>
      </c>
      <c r="AM185" s="130">
        <f>AM186+AM187+AM191</f>
        <v>0</v>
      </c>
      <c r="AN185" s="9"/>
    </row>
    <row r="186" spans="1:40" s="382" customFormat="1" ht="24.95" customHeight="1">
      <c r="A186" s="754"/>
      <c r="B186" s="660"/>
      <c r="N186" s="9"/>
      <c r="P186" s="9"/>
      <c r="Q186" s="9"/>
      <c r="R186" s="9"/>
      <c r="S186" s="706">
        <f>+IF(AGOSTO!S186=0,"",AGOSTO!S186)</f>
        <v>3300100</v>
      </c>
      <c r="T186" s="682" t="str">
        <f>+IF(AGOSTO!T186=0,"",AGOSTO!T186)</f>
        <v>Sentencias y Conciliaciones</v>
      </c>
      <c r="U186" s="27">
        <f>+ENERO!U186</f>
        <v>0</v>
      </c>
      <c r="V186" s="15">
        <f>AGOSTO!V186+SEPTIEMBRE!AL186</f>
        <v>0</v>
      </c>
      <c r="W186" s="15">
        <f>AGOSTO!W186+SEPTIEMBRE!AM186</f>
        <v>0</v>
      </c>
      <c r="X186" s="18">
        <f>SUM(U186:W186)</f>
        <v>0</v>
      </c>
      <c r="Y186" s="19">
        <f>AGOSTO!AA186</f>
        <v>0</v>
      </c>
      <c r="Z186" s="374">
        <v>0</v>
      </c>
      <c r="AA186" s="18">
        <f>SUM(Y186:Z186)</f>
        <v>0</v>
      </c>
      <c r="AB186" s="19">
        <f>AGOSTO!AD186</f>
        <v>0</v>
      </c>
      <c r="AC186" s="374">
        <v>0</v>
      </c>
      <c r="AD186" s="18">
        <f>SUM(AB186:AC186)</f>
        <v>0</v>
      </c>
      <c r="AE186" s="19">
        <f>AGOSTO!AG186</f>
        <v>0</v>
      </c>
      <c r="AF186" s="374">
        <v>0</v>
      </c>
      <c r="AG186" s="18">
        <f>SUM(AE186:AF186)</f>
        <v>0</v>
      </c>
      <c r="AH186" s="19">
        <f>X186-AA186</f>
        <v>0</v>
      </c>
      <c r="AI186" s="15">
        <f>X186-AD186</f>
        <v>0</v>
      </c>
      <c r="AJ186" s="16">
        <f>X186-AG186</f>
        <v>0</v>
      </c>
      <c r="AK186" s="9"/>
      <c r="AL186" s="372">
        <v>0</v>
      </c>
      <c r="AM186" s="375">
        <v>0</v>
      </c>
      <c r="AN186" s="9"/>
    </row>
    <row r="187" spans="1:40" s="382" customFormat="1" ht="24.95" customHeight="1">
      <c r="A187" s="754"/>
      <c r="B187" s="660"/>
      <c r="N187" s="9"/>
      <c r="P187" s="9"/>
      <c r="Q187" s="9"/>
      <c r="R187" s="9"/>
      <c r="S187" s="706">
        <f>+IF(AGOSTO!S187=0,"",AGOSTO!S187)</f>
        <v>3300200</v>
      </c>
      <c r="T187" s="682" t="str">
        <f>+IF(AGOSTO!T187=0,"",AGOSTO!T187)</f>
        <v>Destinatarios de otras transferencias</v>
      </c>
      <c r="U187" s="27">
        <f t="shared" ref="U187:AM187" si="173">SUM(U188:U190)</f>
        <v>0</v>
      </c>
      <c r="V187" s="15">
        <f t="shared" si="173"/>
        <v>3267768</v>
      </c>
      <c r="W187" s="15">
        <f t="shared" si="173"/>
        <v>0</v>
      </c>
      <c r="X187" s="18">
        <f t="shared" si="173"/>
        <v>3267768</v>
      </c>
      <c r="Y187" s="19">
        <f t="shared" si="173"/>
        <v>3267768</v>
      </c>
      <c r="Z187" s="142">
        <f t="shared" si="173"/>
        <v>0</v>
      </c>
      <c r="AA187" s="18">
        <f t="shared" si="173"/>
        <v>3267768</v>
      </c>
      <c r="AB187" s="19">
        <f t="shared" si="173"/>
        <v>3267768</v>
      </c>
      <c r="AC187" s="142">
        <f t="shared" si="173"/>
        <v>0</v>
      </c>
      <c r="AD187" s="18">
        <f t="shared" si="173"/>
        <v>3267768</v>
      </c>
      <c r="AE187" s="19">
        <f t="shared" si="173"/>
        <v>3267768</v>
      </c>
      <c r="AF187" s="142">
        <f t="shared" si="173"/>
        <v>0</v>
      </c>
      <c r="AG187" s="18">
        <f t="shared" si="173"/>
        <v>3267768</v>
      </c>
      <c r="AH187" s="19">
        <f t="shared" si="173"/>
        <v>0</v>
      </c>
      <c r="AI187" s="15">
        <f t="shared" si="173"/>
        <v>0</v>
      </c>
      <c r="AJ187" s="16">
        <f t="shared" si="173"/>
        <v>0</v>
      </c>
      <c r="AK187" s="9"/>
      <c r="AL187" s="29">
        <f t="shared" si="173"/>
        <v>0</v>
      </c>
      <c r="AM187" s="26">
        <f t="shared" si="173"/>
        <v>0</v>
      </c>
      <c r="AN187" s="9"/>
    </row>
    <row r="188" spans="1:40" s="382" customFormat="1" ht="24.95" customHeight="1">
      <c r="A188" s="754"/>
      <c r="B188" s="661"/>
      <c r="N188" s="9"/>
      <c r="P188" s="9"/>
      <c r="Q188" s="9"/>
      <c r="R188" s="9"/>
      <c r="S188" s="707" t="str">
        <f>+IF(AGOSTO!S188=0,"",AGOSTO!S188)</f>
        <v>3300200-1</v>
      </c>
      <c r="T188" s="682" t="str">
        <f>+IF(AGOSTO!T188=0,"",AGOSTO!T188)</f>
        <v>COHAN</v>
      </c>
      <c r="U188" s="27">
        <f>+ENERO!U188</f>
        <v>0</v>
      </c>
      <c r="V188" s="15">
        <f>AGOSTO!V188+SEPTIEMBRE!AL188</f>
        <v>3267768</v>
      </c>
      <c r="W188" s="15">
        <f>AGOSTO!W188+SEPTIEMBRE!AM188</f>
        <v>0</v>
      </c>
      <c r="X188" s="18">
        <f>SUM(U188:W188)</f>
        <v>3267768</v>
      </c>
      <c r="Y188" s="19">
        <f>AGOSTO!AA188</f>
        <v>3267768</v>
      </c>
      <c r="Z188" s="374">
        <v>0</v>
      </c>
      <c r="AA188" s="18">
        <f>SUM(Y188:Z188)</f>
        <v>3267768</v>
      </c>
      <c r="AB188" s="19">
        <f>AGOSTO!AD188</f>
        <v>3267768</v>
      </c>
      <c r="AC188" s="374">
        <v>0</v>
      </c>
      <c r="AD188" s="18">
        <f>SUM(AB188:AC188)</f>
        <v>3267768</v>
      </c>
      <c r="AE188" s="19">
        <f>AGOSTO!AG188</f>
        <v>3267768</v>
      </c>
      <c r="AF188" s="374">
        <v>0</v>
      </c>
      <c r="AG188" s="18">
        <f>SUM(AE188:AF188)</f>
        <v>3267768</v>
      </c>
      <c r="AH188" s="19">
        <f>X188-AA188</f>
        <v>0</v>
      </c>
      <c r="AI188" s="15">
        <f>X188-AD188</f>
        <v>0</v>
      </c>
      <c r="AJ188" s="16">
        <f>X188-AG188</f>
        <v>0</v>
      </c>
      <c r="AK188" s="9"/>
      <c r="AL188" s="372">
        <v>0</v>
      </c>
      <c r="AM188" s="375">
        <v>0</v>
      </c>
      <c r="AN188" s="9"/>
    </row>
    <row r="189" spans="1:40" s="382" customFormat="1" ht="24.95" customHeight="1">
      <c r="A189" s="754"/>
      <c r="B189" s="661"/>
      <c r="N189" s="9"/>
      <c r="P189" s="9"/>
      <c r="Q189" s="9"/>
      <c r="R189" s="9"/>
      <c r="S189" s="707" t="str">
        <f>+IF(AGOSTO!S189=0,"",AGOSTO!S189)</f>
        <v>3300200-2</v>
      </c>
      <c r="T189" s="682" t="str">
        <f>+IF(AGOSTO!T189=0,"",AGOSTO!T189)</f>
        <v>AESA</v>
      </c>
      <c r="U189" s="27">
        <f>+ENERO!U189</f>
        <v>0</v>
      </c>
      <c r="V189" s="15">
        <f>AGOSTO!V189+SEPTIEMBRE!AL189</f>
        <v>0</v>
      </c>
      <c r="W189" s="15">
        <f>AGOSTO!W189+SEPTIEMBRE!AM189</f>
        <v>0</v>
      </c>
      <c r="X189" s="18">
        <f>SUM(U189:W189)</f>
        <v>0</v>
      </c>
      <c r="Y189" s="19">
        <f>AGOSTO!AA189</f>
        <v>0</v>
      </c>
      <c r="Z189" s="374">
        <v>0</v>
      </c>
      <c r="AA189" s="18">
        <f>SUM(Y189:Z189)</f>
        <v>0</v>
      </c>
      <c r="AB189" s="19">
        <f>AGOSTO!AD189</f>
        <v>0</v>
      </c>
      <c r="AC189" s="374">
        <v>0</v>
      </c>
      <c r="AD189" s="18">
        <f>SUM(AB189:AC189)</f>
        <v>0</v>
      </c>
      <c r="AE189" s="19">
        <f>AGOSTO!AG189</f>
        <v>0</v>
      </c>
      <c r="AF189" s="374">
        <v>0</v>
      </c>
      <c r="AG189" s="18">
        <f>SUM(AE189:AF189)</f>
        <v>0</v>
      </c>
      <c r="AH189" s="19">
        <f>X189-AA189</f>
        <v>0</v>
      </c>
      <c r="AI189" s="15">
        <f>X189-AD189</f>
        <v>0</v>
      </c>
      <c r="AJ189" s="16">
        <f>X189-AG189</f>
        <v>0</v>
      </c>
      <c r="AK189" s="9"/>
      <c r="AL189" s="372">
        <v>0</v>
      </c>
      <c r="AM189" s="375">
        <v>0</v>
      </c>
      <c r="AN189" s="9"/>
    </row>
    <row r="190" spans="1:40" s="382" customFormat="1" ht="24.95" customHeight="1">
      <c r="A190" s="754"/>
      <c r="B190" s="661"/>
      <c r="N190" s="9"/>
      <c r="P190" s="9"/>
      <c r="Q190" s="9"/>
      <c r="R190" s="9"/>
      <c r="S190" s="707" t="str">
        <f>+IF(AGOSTO!S190=0,"",AGOSTO!S190)</f>
        <v>3300200-3</v>
      </c>
      <c r="T190" s="682" t="str">
        <f>+IF(AGOSTO!T190=0,"",AGOSTO!T190)</f>
        <v xml:space="preserve">OTRAS </v>
      </c>
      <c r="U190" s="27">
        <f>+ENERO!U190</f>
        <v>0</v>
      </c>
      <c r="V190" s="15">
        <f>AGOSTO!V190+SEPTIEMBRE!AL190</f>
        <v>0</v>
      </c>
      <c r="W190" s="15">
        <f>AGOSTO!W190+SEPTIEMBRE!AM190</f>
        <v>0</v>
      </c>
      <c r="X190" s="18">
        <f>SUM(U190:W190)</f>
        <v>0</v>
      </c>
      <c r="Y190" s="19">
        <f>AGOSTO!AA190</f>
        <v>0</v>
      </c>
      <c r="Z190" s="374">
        <v>0</v>
      </c>
      <c r="AA190" s="18">
        <f>SUM(Y190:Z190)</f>
        <v>0</v>
      </c>
      <c r="AB190" s="19">
        <f>AGOSTO!AD190</f>
        <v>0</v>
      </c>
      <c r="AC190" s="374">
        <v>0</v>
      </c>
      <c r="AD190" s="18">
        <f>SUM(AB190:AC190)</f>
        <v>0</v>
      </c>
      <c r="AE190" s="19">
        <f>AGOSTO!AG190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c r="A191" s="754"/>
      <c r="B191" s="661"/>
      <c r="N191" s="9"/>
      <c r="P191" s="9"/>
      <c r="Q191" s="9"/>
      <c r="R191" s="9"/>
      <c r="S191" s="706">
        <f>+IF(AGOSTO!S191=0,"",AGOSTO!S191)</f>
        <v>3399999</v>
      </c>
      <c r="T191" s="682" t="str">
        <f>+IF(AGOSTO!T191=0,"",AGOSTO!T191)</f>
        <v>Vigencias Anteriores Otras Transferencias</v>
      </c>
      <c r="U191" s="27">
        <f>+ENERO!U191</f>
        <v>0</v>
      </c>
      <c r="V191" s="15">
        <f>AGOSTO!V191+SEPTIEMBRE!AL191</f>
        <v>0</v>
      </c>
      <c r="W191" s="15">
        <f>AGOSTO!W191+SEPTIEMBRE!AM191</f>
        <v>0</v>
      </c>
      <c r="X191" s="18">
        <f>SUM(U191:W191)</f>
        <v>0</v>
      </c>
      <c r="Y191" s="19">
        <f>AGOSTO!AA191</f>
        <v>0</v>
      </c>
      <c r="Z191" s="374">
        <v>0</v>
      </c>
      <c r="AA191" s="18">
        <f>SUM(Y191:Z191)</f>
        <v>0</v>
      </c>
      <c r="AB191" s="19">
        <f>AGOSTO!AD191</f>
        <v>0</v>
      </c>
      <c r="AC191" s="374">
        <v>0</v>
      </c>
      <c r="AD191" s="18">
        <f>SUM(AB191:AC191)</f>
        <v>0</v>
      </c>
      <c r="AE191" s="19">
        <f>AGOSTO!AG191</f>
        <v>0</v>
      </c>
      <c r="AF191" s="374">
        <v>0</v>
      </c>
      <c r="AG191" s="18">
        <f>SUM(AE191:AF191)</f>
        <v>0</v>
      </c>
      <c r="AH191" s="19">
        <f>X191-AA191</f>
        <v>0</v>
      </c>
      <c r="AI191" s="15">
        <f>X191-AD191</f>
        <v>0</v>
      </c>
      <c r="AJ191" s="16">
        <f>X191-AG191</f>
        <v>0</v>
      </c>
      <c r="AK191" s="9"/>
      <c r="AL191" s="372">
        <v>0</v>
      </c>
      <c r="AM191" s="375">
        <v>0</v>
      </c>
      <c r="AN191" s="9"/>
    </row>
    <row r="192" spans="1:40" s="382" customFormat="1" ht="24.95" customHeight="1">
      <c r="A192" s="754"/>
      <c r="B192" s="661"/>
      <c r="N192" s="9"/>
      <c r="P192" s="9"/>
      <c r="Q192" s="9"/>
      <c r="R192" s="9"/>
      <c r="S192" s="814"/>
      <c r="T192" s="815"/>
      <c r="U192" s="188"/>
      <c r="V192" s="816"/>
      <c r="W192" s="816"/>
      <c r="X192" s="816"/>
      <c r="Y192" s="816"/>
      <c r="Z192" s="817"/>
      <c r="AA192" s="816"/>
      <c r="AB192" s="816"/>
      <c r="AC192" s="817"/>
      <c r="AD192" s="816"/>
      <c r="AE192" s="816"/>
      <c r="AF192" s="817"/>
      <c r="AG192" s="816"/>
      <c r="AH192" s="816"/>
      <c r="AI192" s="816"/>
      <c r="AJ192" s="173"/>
      <c r="AK192" s="9"/>
      <c r="AL192" s="818"/>
      <c r="AM192" s="819"/>
      <c r="AN192" s="9"/>
    </row>
    <row r="193" spans="1:40" s="382" customFormat="1" ht="49.5" customHeight="1">
      <c r="A193" s="754"/>
      <c r="B193" s="661"/>
      <c r="N193" s="9"/>
      <c r="P193" s="9"/>
      <c r="Q193" s="9"/>
      <c r="R193" s="9"/>
      <c r="S193" s="493" t="s">
        <v>323</v>
      </c>
      <c r="T193" s="690" t="s">
        <v>569</v>
      </c>
      <c r="U193" s="470">
        <f>U195+U209</f>
        <v>617207026</v>
      </c>
      <c r="V193" s="471">
        <f t="shared" ref="V193:AJ193" si="174">V195+V209</f>
        <v>44969121</v>
      </c>
      <c r="W193" s="471">
        <f t="shared" si="174"/>
        <v>0</v>
      </c>
      <c r="X193" s="380">
        <f t="shared" si="174"/>
        <v>662176147</v>
      </c>
      <c r="Y193" s="379">
        <f t="shared" si="174"/>
        <v>608578622</v>
      </c>
      <c r="Z193" s="494">
        <f t="shared" si="174"/>
        <v>6882740</v>
      </c>
      <c r="AA193" s="380">
        <f t="shared" si="174"/>
        <v>615461362</v>
      </c>
      <c r="AB193" s="470">
        <f t="shared" si="174"/>
        <v>528746153</v>
      </c>
      <c r="AC193" s="494">
        <f t="shared" si="174"/>
        <v>31919227</v>
      </c>
      <c r="AD193" s="472">
        <f t="shared" si="174"/>
        <v>560665380</v>
      </c>
      <c r="AE193" s="379">
        <f t="shared" si="174"/>
        <v>376360003</v>
      </c>
      <c r="AF193" s="494">
        <f t="shared" si="174"/>
        <v>32593365</v>
      </c>
      <c r="AG193" s="380">
        <f t="shared" si="174"/>
        <v>408953368</v>
      </c>
      <c r="AH193" s="379">
        <f t="shared" si="174"/>
        <v>46714785</v>
      </c>
      <c r="AI193" s="471">
        <f t="shared" si="174"/>
        <v>101510767</v>
      </c>
      <c r="AJ193" s="380">
        <f t="shared" si="174"/>
        <v>253222779</v>
      </c>
      <c r="AK193" s="9"/>
      <c r="AL193" s="379">
        <f t="shared" ref="AL193:AM193" si="175">AL195+AL209</f>
        <v>0</v>
      </c>
      <c r="AM193" s="380">
        <f t="shared" si="175"/>
        <v>0</v>
      </c>
      <c r="AN193" s="9"/>
    </row>
    <row r="194" spans="1:40" s="382" customFormat="1" ht="24.95" customHeight="1">
      <c r="A194" s="754"/>
      <c r="B194" s="661"/>
      <c r="N194" s="9"/>
      <c r="P194" s="9"/>
      <c r="Q194" s="9"/>
      <c r="R194" s="9"/>
      <c r="S194" s="366" t="str">
        <f>+IF(AGOSTO!S194=0,"",AGOSTO!S194)</f>
        <v/>
      </c>
      <c r="T194" s="696" t="str">
        <f>+IF(AGOSTO!T194=0,"",AGOSTO!T194)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c r="A195" s="754"/>
      <c r="B195" s="661"/>
      <c r="N195" s="9"/>
      <c r="P195" s="9"/>
      <c r="Q195" s="9"/>
      <c r="R195" s="9"/>
      <c r="S195" s="704">
        <f>+IF(AGOSTO!S195=0,"",AGOSTO!S195)</f>
        <v>4000000</v>
      </c>
      <c r="T195" s="686" t="str">
        <f>+IF(AGOSTO!T195=0,"",AGOSTO!T195)</f>
        <v>GASTOS  DE PRESTACION DE SERVICIOS</v>
      </c>
      <c r="U195" s="470">
        <f t="shared" ref="U195:AJ195" si="176">U196</f>
        <v>617207026</v>
      </c>
      <c r="V195" s="471">
        <f t="shared" si="176"/>
        <v>44969121</v>
      </c>
      <c r="W195" s="471">
        <f t="shared" si="176"/>
        <v>0</v>
      </c>
      <c r="X195" s="472">
        <f t="shared" si="176"/>
        <v>662176147</v>
      </c>
      <c r="Y195" s="379">
        <f t="shared" si="176"/>
        <v>608578622</v>
      </c>
      <c r="Z195" s="471">
        <f t="shared" si="176"/>
        <v>6882740</v>
      </c>
      <c r="AA195" s="472">
        <f t="shared" si="176"/>
        <v>615461362</v>
      </c>
      <c r="AB195" s="379">
        <f t="shared" si="176"/>
        <v>528746153</v>
      </c>
      <c r="AC195" s="471">
        <f t="shared" si="176"/>
        <v>31919227</v>
      </c>
      <c r="AD195" s="472">
        <f t="shared" si="176"/>
        <v>560665380</v>
      </c>
      <c r="AE195" s="379">
        <f t="shared" si="176"/>
        <v>376360003</v>
      </c>
      <c r="AF195" s="471">
        <f t="shared" si="176"/>
        <v>32593365</v>
      </c>
      <c r="AG195" s="472">
        <f t="shared" si="176"/>
        <v>408953368</v>
      </c>
      <c r="AH195" s="379">
        <f t="shared" si="176"/>
        <v>46714785</v>
      </c>
      <c r="AI195" s="471">
        <f t="shared" si="176"/>
        <v>101510767</v>
      </c>
      <c r="AJ195" s="380">
        <f t="shared" si="176"/>
        <v>253222779</v>
      </c>
      <c r="AK195" s="9"/>
      <c r="AL195" s="128">
        <f>AL196</f>
        <v>0</v>
      </c>
      <c r="AM195" s="130">
        <f>AM196</f>
        <v>0</v>
      </c>
      <c r="AN195" s="9"/>
    </row>
    <row r="196" spans="1:40" s="382" customFormat="1" ht="24.95" customHeight="1">
      <c r="A196" s="754"/>
      <c r="B196" s="661"/>
      <c r="N196" s="9"/>
      <c r="P196" s="9"/>
      <c r="Q196" s="9"/>
      <c r="R196" s="9"/>
      <c r="S196" s="705">
        <f>+IF(AGOSTO!S196=0,"",AGOSTO!S196)</f>
        <v>4100000</v>
      </c>
      <c r="T196" s="681" t="str">
        <f>+IF(AGOSTO!T196=0,"",AGOSTO!T196)</f>
        <v>Insumos y Suministros Hospitalarios</v>
      </c>
      <c r="U196" s="132">
        <f t="shared" ref="U196:AJ196" si="177">U197+U205+U207</f>
        <v>617207026</v>
      </c>
      <c r="V196" s="122">
        <f t="shared" si="177"/>
        <v>44969121</v>
      </c>
      <c r="W196" s="122">
        <f t="shared" si="177"/>
        <v>0</v>
      </c>
      <c r="X196" s="129">
        <f t="shared" si="177"/>
        <v>662176147</v>
      </c>
      <c r="Y196" s="128">
        <f t="shared" si="177"/>
        <v>608578622</v>
      </c>
      <c r="Z196" s="122">
        <f t="shared" si="177"/>
        <v>6882740</v>
      </c>
      <c r="AA196" s="129">
        <f t="shared" si="177"/>
        <v>615461362</v>
      </c>
      <c r="AB196" s="128">
        <f t="shared" si="177"/>
        <v>528746153</v>
      </c>
      <c r="AC196" s="122">
        <f t="shared" si="177"/>
        <v>31919227</v>
      </c>
      <c r="AD196" s="129">
        <f t="shared" si="177"/>
        <v>560665380</v>
      </c>
      <c r="AE196" s="128">
        <f t="shared" si="177"/>
        <v>376360003</v>
      </c>
      <c r="AF196" s="122">
        <f t="shared" si="177"/>
        <v>32593365</v>
      </c>
      <c r="AG196" s="129">
        <f t="shared" si="177"/>
        <v>408953368</v>
      </c>
      <c r="AH196" s="128">
        <f t="shared" si="177"/>
        <v>46714785</v>
      </c>
      <c r="AI196" s="122">
        <f t="shared" si="177"/>
        <v>101510767</v>
      </c>
      <c r="AJ196" s="130">
        <f t="shared" si="177"/>
        <v>253222779</v>
      </c>
      <c r="AK196" s="10"/>
      <c r="AL196" s="128">
        <f>AL197+AL205+AL207</f>
        <v>0</v>
      </c>
      <c r="AM196" s="130">
        <f>AM197+AM205+AM207</f>
        <v>0</v>
      </c>
      <c r="AN196" s="9"/>
    </row>
    <row r="197" spans="1:40" s="382" customFormat="1" ht="24.95" customHeight="1">
      <c r="A197" s="754"/>
      <c r="B197" s="661"/>
      <c r="N197" s="9"/>
      <c r="P197" s="9"/>
      <c r="Q197" s="9"/>
      <c r="R197" s="9"/>
      <c r="S197" s="706">
        <f>+IF(AGOSTO!S197=0,"",AGOSTO!S197)</f>
        <v>4100100</v>
      </c>
      <c r="T197" s="682" t="str">
        <f>+IF(AGOSTO!T197=0,"",AGOSTO!T197)</f>
        <v>Compra de Bienes para la Prestacion de servicios</v>
      </c>
      <c r="U197" s="27">
        <f t="shared" ref="U197:AJ197" si="178">SUM(U198:U204)</f>
        <v>421300000</v>
      </c>
      <c r="V197" s="15">
        <f t="shared" si="178"/>
        <v>-2821500</v>
      </c>
      <c r="W197" s="15">
        <f t="shared" si="178"/>
        <v>0</v>
      </c>
      <c r="X197" s="18">
        <f t="shared" si="178"/>
        <v>418478500</v>
      </c>
      <c r="Y197" s="19">
        <f t="shared" si="178"/>
        <v>368233980</v>
      </c>
      <c r="Z197" s="142">
        <f t="shared" si="178"/>
        <v>5832740</v>
      </c>
      <c r="AA197" s="18">
        <f t="shared" si="178"/>
        <v>374066720</v>
      </c>
      <c r="AB197" s="19">
        <f t="shared" si="178"/>
        <v>295089010</v>
      </c>
      <c r="AC197" s="142">
        <f t="shared" si="178"/>
        <v>30092227</v>
      </c>
      <c r="AD197" s="18">
        <f t="shared" si="178"/>
        <v>325181237</v>
      </c>
      <c r="AE197" s="19">
        <f t="shared" si="178"/>
        <v>148494360</v>
      </c>
      <c r="AF197" s="142">
        <f t="shared" si="178"/>
        <v>26801865</v>
      </c>
      <c r="AG197" s="18">
        <f t="shared" si="178"/>
        <v>175296225</v>
      </c>
      <c r="AH197" s="19">
        <f t="shared" si="178"/>
        <v>44411780</v>
      </c>
      <c r="AI197" s="15">
        <f t="shared" si="178"/>
        <v>93297263</v>
      </c>
      <c r="AJ197" s="16">
        <f t="shared" si="178"/>
        <v>243182275</v>
      </c>
      <c r="AK197" s="9"/>
      <c r="AL197" s="29">
        <f>SUM(AL198:AL204)</f>
        <v>0</v>
      </c>
      <c r="AM197" s="26">
        <f>SUM(AM198:AM204)</f>
        <v>0</v>
      </c>
      <c r="AN197" s="9"/>
    </row>
    <row r="198" spans="1:40" s="382" customFormat="1" ht="24.95" customHeight="1">
      <c r="A198" s="754"/>
      <c r="B198" s="661"/>
      <c r="N198" s="9"/>
      <c r="P198" s="9"/>
      <c r="Q198" s="9"/>
      <c r="R198" s="9"/>
      <c r="S198" s="707" t="str">
        <f>+IF(AGOSTO!S198=0,"",AGOSTO!S198)</f>
        <v>4100100-1</v>
      </c>
      <c r="T198" s="683" t="str">
        <f>+IF(AGOSTO!T198=0,"",AGOSTO!T198)</f>
        <v>Productos Farmaceuticos</v>
      </c>
      <c r="U198" s="27">
        <f>+ENERO!U198</f>
        <v>285000000</v>
      </c>
      <c r="V198" s="15">
        <f>AGOSTO!V198+SEPTIEMBRE!AL198</f>
        <v>0</v>
      </c>
      <c r="W198" s="15">
        <f>AGOSTO!W198+SEPTIEMBRE!AM198</f>
        <v>0</v>
      </c>
      <c r="X198" s="18">
        <f t="shared" ref="X198:X204" si="179">SUM(U198:W198)</f>
        <v>285000000</v>
      </c>
      <c r="Y198" s="19">
        <f>AGOSTO!AA198</f>
        <v>261392153</v>
      </c>
      <c r="Z198" s="374">
        <v>686200</v>
      </c>
      <c r="AA198" s="18">
        <f t="shared" ref="AA198:AA204" si="180">SUM(Y198:Z198)</f>
        <v>262078353</v>
      </c>
      <c r="AB198" s="19">
        <f>AGOSTO!AD198</f>
        <v>206801896</v>
      </c>
      <c r="AC198" s="374">
        <v>20254950</v>
      </c>
      <c r="AD198" s="18">
        <f t="shared" ref="AD198:AD204" si="181">SUM(AB198:AC198)</f>
        <v>227056846</v>
      </c>
      <c r="AE198" s="19">
        <f>AGOSTO!AG198</f>
        <v>104059007</v>
      </c>
      <c r="AF198" s="374">
        <v>17545977</v>
      </c>
      <c r="AG198" s="18">
        <f t="shared" ref="AG198:AG204" si="182">SUM(AE198:AF198)</f>
        <v>121604984</v>
      </c>
      <c r="AH198" s="19">
        <f t="shared" ref="AH198:AH204" si="183">X198-AA198</f>
        <v>22921647</v>
      </c>
      <c r="AI198" s="15">
        <f t="shared" ref="AI198:AI204" si="184">X198-AD198</f>
        <v>57943154</v>
      </c>
      <c r="AJ198" s="16">
        <f t="shared" ref="AJ198:AJ204" si="185">X198-AG198</f>
        <v>163395016</v>
      </c>
      <c r="AK198" s="9"/>
      <c r="AL198" s="372">
        <v>0</v>
      </c>
      <c r="AM198" s="375">
        <v>0</v>
      </c>
      <c r="AN198" s="9"/>
    </row>
    <row r="199" spans="1:40" s="382" customFormat="1" ht="24.95" customHeight="1">
      <c r="A199" s="754"/>
      <c r="B199" s="661"/>
      <c r="N199" s="9"/>
      <c r="P199" s="9"/>
      <c r="Q199" s="9"/>
      <c r="R199" s="9"/>
      <c r="S199" s="707" t="str">
        <f>+IF(AGOSTO!S199=0,"",AGOSTO!S199)</f>
        <v>4100100-2</v>
      </c>
      <c r="T199" s="683" t="str">
        <f>+IF(AGOSTO!T199=0,"",AGOSTO!T199)</f>
        <v>Material Médico Quirúrgico</v>
      </c>
      <c r="U199" s="27">
        <f>+ENERO!U199</f>
        <v>67000000</v>
      </c>
      <c r="V199" s="15">
        <f>AGOSTO!V199+SEPTIEMBRE!AL199</f>
        <v>0</v>
      </c>
      <c r="W199" s="15">
        <f>AGOSTO!W199+SEPTIEMBRE!AM199</f>
        <v>0</v>
      </c>
      <c r="X199" s="18">
        <f t="shared" si="179"/>
        <v>67000000</v>
      </c>
      <c r="Y199" s="19">
        <f>AGOSTO!AA199</f>
        <v>61179956</v>
      </c>
      <c r="Z199" s="374">
        <v>1653800</v>
      </c>
      <c r="AA199" s="18">
        <f t="shared" si="180"/>
        <v>62833756</v>
      </c>
      <c r="AB199" s="19">
        <f>AGOSTO!AD199</f>
        <v>45410781</v>
      </c>
      <c r="AC199" s="374">
        <v>6344537</v>
      </c>
      <c r="AD199" s="18">
        <f t="shared" si="181"/>
        <v>51755318</v>
      </c>
      <c r="AE199" s="19">
        <f>AGOSTO!AG199</f>
        <v>30819788</v>
      </c>
      <c r="AF199" s="374">
        <v>1653800</v>
      </c>
      <c r="AG199" s="18">
        <f t="shared" si="182"/>
        <v>32473588</v>
      </c>
      <c r="AH199" s="19">
        <f t="shared" si="183"/>
        <v>4166244</v>
      </c>
      <c r="AI199" s="15">
        <f t="shared" si="184"/>
        <v>15244682</v>
      </c>
      <c r="AJ199" s="16">
        <f t="shared" si="185"/>
        <v>34526412</v>
      </c>
      <c r="AK199" s="9"/>
      <c r="AL199" s="372">
        <v>0</v>
      </c>
      <c r="AM199" s="375">
        <v>0</v>
      </c>
      <c r="AN199" s="9"/>
    </row>
    <row r="200" spans="1:40" s="382" customFormat="1" ht="24.95" customHeight="1">
      <c r="A200" s="754"/>
      <c r="B200" s="661"/>
      <c r="N200" s="9"/>
      <c r="P200" s="9"/>
      <c r="Q200" s="9"/>
      <c r="R200" s="9"/>
      <c r="S200" s="707" t="str">
        <f>+IF(AGOSTO!S200=0,"",AGOSTO!S200)</f>
        <v>4100100-3</v>
      </c>
      <c r="T200" s="683" t="str">
        <f>+IF(AGOSTO!T200=0,"",AGOSTO!T200)</f>
        <v>Material de Laboratorio</v>
      </c>
      <c r="U200" s="27">
        <f>+ENERO!U200</f>
        <v>55000000</v>
      </c>
      <c r="V200" s="15">
        <f>AGOSTO!V200+SEPTIEMBRE!AL200</f>
        <v>0</v>
      </c>
      <c r="W200" s="15">
        <f>AGOSTO!W200+SEPTIEMBRE!AM200</f>
        <v>0</v>
      </c>
      <c r="X200" s="18">
        <f t="shared" si="179"/>
        <v>55000000</v>
      </c>
      <c r="Y200" s="19">
        <f>AGOSTO!AA200</f>
        <v>39643171</v>
      </c>
      <c r="Z200" s="374">
        <v>3492740</v>
      </c>
      <c r="AA200" s="18">
        <f t="shared" si="180"/>
        <v>43135911</v>
      </c>
      <c r="AB200" s="19">
        <f>AGOSTO!AD200</f>
        <v>36857633</v>
      </c>
      <c r="AC200" s="374">
        <v>3492740</v>
      </c>
      <c r="AD200" s="18">
        <f t="shared" si="181"/>
        <v>40350373</v>
      </c>
      <c r="AE200" s="19">
        <f>AGOSTO!AG200</f>
        <v>9160865</v>
      </c>
      <c r="AF200" s="374">
        <v>6038088</v>
      </c>
      <c r="AG200" s="18">
        <f t="shared" si="182"/>
        <v>15198953</v>
      </c>
      <c r="AH200" s="19">
        <f t="shared" si="183"/>
        <v>11864089</v>
      </c>
      <c r="AI200" s="15">
        <f t="shared" si="184"/>
        <v>14649627</v>
      </c>
      <c r="AJ200" s="16">
        <f t="shared" si="185"/>
        <v>39801047</v>
      </c>
      <c r="AK200" s="9"/>
      <c r="AL200" s="372">
        <v>0</v>
      </c>
      <c r="AM200" s="375">
        <v>0</v>
      </c>
      <c r="AN200" s="9"/>
    </row>
    <row r="201" spans="1:40" s="382" customFormat="1" ht="24.95" customHeight="1">
      <c r="A201" s="754"/>
      <c r="B201" s="661"/>
      <c r="N201" s="9"/>
      <c r="P201" s="9"/>
      <c r="Q201" s="9"/>
      <c r="R201" s="9"/>
      <c r="S201" s="707" t="str">
        <f>+IF(AGOSTO!S201=0,"",AGOSTO!S201)</f>
        <v>4100100-4</v>
      </c>
      <c r="T201" s="683" t="str">
        <f>+IF(AGOSTO!T201=0,"",AGOSTO!T201)</f>
        <v>Material para Odontologia</v>
      </c>
      <c r="U201" s="27">
        <f>+ENERO!U201</f>
        <v>11300000</v>
      </c>
      <c r="V201" s="15">
        <f>AGOSTO!V201+SEPTIEMBRE!AL201</f>
        <v>0</v>
      </c>
      <c r="W201" s="15">
        <f>AGOSTO!W201+SEPTIEMBRE!AM201</f>
        <v>0</v>
      </c>
      <c r="X201" s="18">
        <f t="shared" si="179"/>
        <v>11300000</v>
      </c>
      <c r="Y201" s="19">
        <f>AGOSTO!AA201</f>
        <v>5840200</v>
      </c>
      <c r="Z201" s="374">
        <v>0</v>
      </c>
      <c r="AA201" s="18">
        <f t="shared" si="180"/>
        <v>5840200</v>
      </c>
      <c r="AB201" s="19">
        <f>AGOSTO!AD201</f>
        <v>5840200</v>
      </c>
      <c r="AC201" s="374">
        <v>0</v>
      </c>
      <c r="AD201" s="18">
        <f t="shared" si="181"/>
        <v>5840200</v>
      </c>
      <c r="AE201" s="19">
        <f>AGOSTO!AG201</f>
        <v>4276200</v>
      </c>
      <c r="AF201" s="374">
        <v>1564000</v>
      </c>
      <c r="AG201" s="18">
        <f t="shared" si="182"/>
        <v>5840200</v>
      </c>
      <c r="AH201" s="19">
        <f t="shared" si="183"/>
        <v>5459800</v>
      </c>
      <c r="AI201" s="15">
        <f t="shared" si="184"/>
        <v>5459800</v>
      </c>
      <c r="AJ201" s="16">
        <f t="shared" si="185"/>
        <v>5459800</v>
      </c>
      <c r="AK201" s="9"/>
      <c r="AL201" s="372">
        <v>0</v>
      </c>
      <c r="AM201" s="375">
        <v>0</v>
      </c>
      <c r="AN201" s="9"/>
    </row>
    <row r="202" spans="1:40" s="382" customFormat="1" ht="24.95" customHeight="1">
      <c r="A202" s="754"/>
      <c r="B202" s="661"/>
      <c r="N202" s="9"/>
      <c r="P202" s="9"/>
      <c r="Q202" s="9"/>
      <c r="R202" s="9"/>
      <c r="S202" s="707" t="str">
        <f>+IF(AGOSTO!S202=0,"",AGOSTO!S202)</f>
        <v>4100100-5</v>
      </c>
      <c r="T202" s="683" t="str">
        <f>+IF(AGOSTO!T202=0,"",AGOSTO!T202)</f>
        <v>Material para Rayos X</v>
      </c>
      <c r="U202" s="27">
        <f>+ENERO!U202</f>
        <v>3000000</v>
      </c>
      <c r="V202" s="15">
        <f>AGOSTO!V202+SEPTIEMBRE!AL202</f>
        <v>-2821500</v>
      </c>
      <c r="W202" s="15">
        <f>AGOSTO!W202+SEPTIEMBRE!AM202</f>
        <v>0</v>
      </c>
      <c r="X202" s="18">
        <f t="shared" si="179"/>
        <v>178500</v>
      </c>
      <c r="Y202" s="19">
        <f>AGOSTO!AA202</f>
        <v>178500</v>
      </c>
      <c r="Z202" s="374">
        <v>0</v>
      </c>
      <c r="AA202" s="18">
        <f t="shared" si="180"/>
        <v>178500</v>
      </c>
      <c r="AB202" s="19">
        <f>AGOSTO!AD202</f>
        <v>178500</v>
      </c>
      <c r="AC202" s="374">
        <v>0</v>
      </c>
      <c r="AD202" s="18">
        <f t="shared" si="181"/>
        <v>178500</v>
      </c>
      <c r="AE202" s="19">
        <f>AGOSTO!AG202</f>
        <v>178500</v>
      </c>
      <c r="AF202" s="374">
        <v>0</v>
      </c>
      <c r="AG202" s="18">
        <f t="shared" si="182"/>
        <v>178500</v>
      </c>
      <c r="AH202" s="19">
        <f t="shared" si="183"/>
        <v>0</v>
      </c>
      <c r="AI202" s="15">
        <f t="shared" si="184"/>
        <v>0</v>
      </c>
      <c r="AJ202" s="16">
        <f t="shared" si="185"/>
        <v>0</v>
      </c>
      <c r="AK202" s="9"/>
      <c r="AL202" s="372">
        <v>0</v>
      </c>
      <c r="AM202" s="375">
        <v>0</v>
      </c>
      <c r="AN202" s="9"/>
    </row>
    <row r="203" spans="1:40" s="382" customFormat="1" ht="24.95" customHeight="1">
      <c r="A203" s="754"/>
      <c r="B203" s="661"/>
      <c r="N203" s="9"/>
      <c r="P203" s="9"/>
      <c r="Q203" s="9"/>
      <c r="R203" s="9"/>
      <c r="S203" s="707" t="str">
        <f>+IF(AGOSTO!S203=0,"",AGOSTO!S203)</f>
        <v/>
      </c>
      <c r="T203" s="683" t="str">
        <f>+IF(AGOSTO!T203=0,"",AGOSTO!T203)</f>
        <v/>
      </c>
      <c r="U203" s="27">
        <f>+ENERO!U203</f>
        <v>0</v>
      </c>
      <c r="V203" s="15">
        <f>AGOSTO!V203+SEPTIEMBRE!AL203</f>
        <v>0</v>
      </c>
      <c r="W203" s="15">
        <f>AGOSTO!W203+SEPTIEMBRE!AM203</f>
        <v>0</v>
      </c>
      <c r="X203" s="18">
        <f t="shared" si="179"/>
        <v>0</v>
      </c>
      <c r="Y203" s="19">
        <f>AGOSTO!AA203</f>
        <v>0</v>
      </c>
      <c r="Z203" s="374">
        <v>0</v>
      </c>
      <c r="AA203" s="18">
        <f t="shared" si="180"/>
        <v>0</v>
      </c>
      <c r="AB203" s="19">
        <f>AGOSTO!AD203</f>
        <v>0</v>
      </c>
      <c r="AC203" s="374">
        <v>0</v>
      </c>
      <c r="AD203" s="18">
        <f t="shared" si="181"/>
        <v>0</v>
      </c>
      <c r="AE203" s="19">
        <f>AGOSTO!AG203</f>
        <v>0</v>
      </c>
      <c r="AF203" s="374">
        <v>0</v>
      </c>
      <c r="AG203" s="18">
        <f t="shared" si="182"/>
        <v>0</v>
      </c>
      <c r="AH203" s="19">
        <f t="shared" si="183"/>
        <v>0</v>
      </c>
      <c r="AI203" s="15">
        <f t="shared" si="184"/>
        <v>0</v>
      </c>
      <c r="AJ203" s="16">
        <f t="shared" si="185"/>
        <v>0</v>
      </c>
      <c r="AK203" s="9"/>
      <c r="AL203" s="372">
        <v>0</v>
      </c>
      <c r="AM203" s="375">
        <v>0</v>
      </c>
      <c r="AN203" s="9"/>
    </row>
    <row r="204" spans="1:40" s="382" customFormat="1" ht="24.95" customHeight="1">
      <c r="A204" s="754"/>
      <c r="B204" s="661"/>
      <c r="N204" s="9"/>
      <c r="P204" s="9"/>
      <c r="Q204" s="9"/>
      <c r="R204" s="9"/>
      <c r="S204" s="707" t="str">
        <f>+IF(AGOSTO!S204=0,"",AGOSTO!S204)</f>
        <v/>
      </c>
      <c r="T204" s="683" t="str">
        <f>+IF(AGOSTO!T204=0,"",AGOSTO!T204)</f>
        <v/>
      </c>
      <c r="U204" s="27">
        <f>+ENERO!U204</f>
        <v>0</v>
      </c>
      <c r="V204" s="15">
        <f>AGOSTO!V204+SEPTIEMBRE!AL204</f>
        <v>0</v>
      </c>
      <c r="W204" s="15">
        <f>AGOSTO!W204+SEPTIEMBRE!AM204</f>
        <v>0</v>
      </c>
      <c r="X204" s="18">
        <f t="shared" si="179"/>
        <v>0</v>
      </c>
      <c r="Y204" s="19">
        <f>AGOSTO!AA204</f>
        <v>0</v>
      </c>
      <c r="Z204" s="374">
        <v>0</v>
      </c>
      <c r="AA204" s="18">
        <f t="shared" si="180"/>
        <v>0</v>
      </c>
      <c r="AB204" s="19">
        <f>AGOSTO!AD204</f>
        <v>0</v>
      </c>
      <c r="AC204" s="374">
        <v>0</v>
      </c>
      <c r="AD204" s="18">
        <f t="shared" si="181"/>
        <v>0</v>
      </c>
      <c r="AE204" s="19">
        <f>AGOSTO!AG204</f>
        <v>0</v>
      </c>
      <c r="AF204" s="374">
        <v>0</v>
      </c>
      <c r="AG204" s="18">
        <f t="shared" si="182"/>
        <v>0</v>
      </c>
      <c r="AH204" s="19">
        <f t="shared" si="183"/>
        <v>0</v>
      </c>
      <c r="AI204" s="15">
        <f t="shared" si="184"/>
        <v>0</v>
      </c>
      <c r="AJ204" s="16">
        <f t="shared" si="185"/>
        <v>0</v>
      </c>
      <c r="AK204" s="9"/>
      <c r="AL204" s="372">
        <v>0</v>
      </c>
      <c r="AM204" s="375">
        <v>0</v>
      </c>
      <c r="AN204" s="9"/>
    </row>
    <row r="205" spans="1:40" s="382" customFormat="1" ht="24.95" customHeight="1">
      <c r="A205" s="754"/>
      <c r="B205" s="661"/>
      <c r="N205" s="9"/>
      <c r="P205" s="9"/>
      <c r="Q205" s="9"/>
      <c r="R205" s="9"/>
      <c r="S205" s="706">
        <f>+IF(AGOSTO!S205=0,"",AGOSTO!S205)</f>
        <v>4100200</v>
      </c>
      <c r="T205" s="682" t="str">
        <f>+IF(AGOSTO!T205=0,"",AGOSTO!T205)</f>
        <v>Gastos Complementarios e Intermedios</v>
      </c>
      <c r="U205" s="27">
        <f t="shared" ref="U205:AJ205" si="186">U206</f>
        <v>43000000</v>
      </c>
      <c r="V205" s="15">
        <f t="shared" si="186"/>
        <v>2821500</v>
      </c>
      <c r="W205" s="15">
        <f t="shared" si="186"/>
        <v>0</v>
      </c>
      <c r="X205" s="18">
        <f t="shared" si="186"/>
        <v>45821500</v>
      </c>
      <c r="Y205" s="19">
        <f t="shared" si="186"/>
        <v>42468495</v>
      </c>
      <c r="Z205" s="142">
        <f t="shared" si="186"/>
        <v>1050000</v>
      </c>
      <c r="AA205" s="18">
        <f t="shared" si="186"/>
        <v>43518495</v>
      </c>
      <c r="AB205" s="19">
        <f t="shared" si="186"/>
        <v>35780996</v>
      </c>
      <c r="AC205" s="142">
        <f t="shared" si="186"/>
        <v>1827000</v>
      </c>
      <c r="AD205" s="18">
        <f t="shared" si="186"/>
        <v>37607996</v>
      </c>
      <c r="AE205" s="19">
        <f t="shared" si="186"/>
        <v>29989496</v>
      </c>
      <c r="AF205" s="142">
        <f t="shared" si="186"/>
        <v>5791500</v>
      </c>
      <c r="AG205" s="18">
        <f t="shared" si="186"/>
        <v>35780996</v>
      </c>
      <c r="AH205" s="19">
        <f t="shared" si="186"/>
        <v>2303005</v>
      </c>
      <c r="AI205" s="15">
        <f t="shared" si="186"/>
        <v>8213504</v>
      </c>
      <c r="AJ205" s="16">
        <f t="shared" si="186"/>
        <v>10040504</v>
      </c>
      <c r="AK205" s="9"/>
      <c r="AL205" s="29">
        <f>AL206</f>
        <v>0</v>
      </c>
      <c r="AM205" s="26">
        <f>AM206</f>
        <v>0</v>
      </c>
      <c r="AN205" s="9"/>
    </row>
    <row r="206" spans="1:40" s="382" customFormat="1" ht="24.95" customHeight="1">
      <c r="A206" s="754"/>
      <c r="B206" s="661"/>
      <c r="N206" s="9"/>
      <c r="P206" s="9"/>
      <c r="Q206" s="9"/>
      <c r="R206" s="9"/>
      <c r="S206" s="707" t="str">
        <f>+IF(AGOSTO!S206=0,"",AGOSTO!S206)</f>
        <v>4100200-1</v>
      </c>
      <c r="T206" s="683" t="str">
        <f>+IF(AGOSTO!T206=0,"",AGOSTO!T206)</f>
        <v>Alimentación</v>
      </c>
      <c r="U206" s="27">
        <f>+ENERO!U206</f>
        <v>43000000</v>
      </c>
      <c r="V206" s="15">
        <f>AGOSTO!V206+SEPTIEMBRE!AL206</f>
        <v>2821500</v>
      </c>
      <c r="W206" s="15">
        <f>AGOSTO!W206+SEPTIEMBRE!AM206</f>
        <v>0</v>
      </c>
      <c r="X206" s="18">
        <f>SUM(U206:W206)</f>
        <v>45821500</v>
      </c>
      <c r="Y206" s="19">
        <f>AGOSTO!AA206</f>
        <v>42468495</v>
      </c>
      <c r="Z206" s="374">
        <v>1050000</v>
      </c>
      <c r="AA206" s="18">
        <f>SUM(Y206:Z206)</f>
        <v>43518495</v>
      </c>
      <c r="AB206" s="19">
        <f>AGOSTO!AD206</f>
        <v>35780996</v>
      </c>
      <c r="AC206" s="374">
        <v>1827000</v>
      </c>
      <c r="AD206" s="18">
        <f>SUM(AB206:AC206)</f>
        <v>37607996</v>
      </c>
      <c r="AE206" s="19">
        <f>AGOSTO!AG206</f>
        <v>29989496</v>
      </c>
      <c r="AF206" s="374">
        <v>5791500</v>
      </c>
      <c r="AG206" s="18">
        <f>SUM(AE206:AF206)</f>
        <v>35780996</v>
      </c>
      <c r="AH206" s="19">
        <f>X206-AA206</f>
        <v>2303005</v>
      </c>
      <c r="AI206" s="15">
        <f>X206-AD206</f>
        <v>8213504</v>
      </c>
      <c r="AJ206" s="16">
        <f>X206-AG206</f>
        <v>10040504</v>
      </c>
      <c r="AK206" s="9"/>
      <c r="AL206" s="372">
        <v>0</v>
      </c>
      <c r="AM206" s="375">
        <v>0</v>
      </c>
      <c r="AN206" s="9"/>
    </row>
    <row r="207" spans="1:40" s="382" customFormat="1" ht="24.95" customHeight="1" thickBot="1">
      <c r="A207" s="754"/>
      <c r="B207" s="661"/>
      <c r="N207" s="9"/>
      <c r="P207" s="9"/>
      <c r="Q207" s="9"/>
      <c r="R207" s="9"/>
      <c r="S207" s="711">
        <f>+IF(AGOSTO!S207=0,"",AGOSTO!S207)</f>
        <v>4199999</v>
      </c>
      <c r="T207" s="688" t="str">
        <f>+IF(AGOSTO!T207=0,"",AGOSTO!T207)</f>
        <v>Vigencias Anteriores Gastos Operación Comercial</v>
      </c>
      <c r="U207" s="133">
        <f>+ENERO!U207</f>
        <v>152907026</v>
      </c>
      <c r="V207" s="121">
        <f>AGOSTO!V207+SEPTIEMBRE!AL207</f>
        <v>44969121</v>
      </c>
      <c r="W207" s="121">
        <f>AGOSTO!W207+SEPTIEMBRE!AM207</f>
        <v>0</v>
      </c>
      <c r="X207" s="126">
        <f>SUM(U207:W207)</f>
        <v>197876147</v>
      </c>
      <c r="Y207" s="124">
        <f>AGOSTO!AA207</f>
        <v>197876147</v>
      </c>
      <c r="Z207" s="388">
        <v>0</v>
      </c>
      <c r="AA207" s="126">
        <f>SUM(Y207:Z207)</f>
        <v>197876147</v>
      </c>
      <c r="AB207" s="124">
        <f>AGOSTO!AD207</f>
        <v>197876147</v>
      </c>
      <c r="AC207" s="388">
        <v>0</v>
      </c>
      <c r="AD207" s="126">
        <f>SUM(AB207:AC207)</f>
        <v>197876147</v>
      </c>
      <c r="AE207" s="124">
        <f>AGOSTO!AG207</f>
        <v>197876147</v>
      </c>
      <c r="AF207" s="388">
        <v>0</v>
      </c>
      <c r="AG207" s="126">
        <f>SUM(AE207:AF207)</f>
        <v>197876147</v>
      </c>
      <c r="AH207" s="124">
        <f>X207-AA207</f>
        <v>0</v>
      </c>
      <c r="AI207" s="121">
        <f>X207-AD207</f>
        <v>0</v>
      </c>
      <c r="AJ207" s="125">
        <f>X207-AG207</f>
        <v>0</v>
      </c>
      <c r="AK207" s="9"/>
      <c r="AL207" s="384">
        <v>0</v>
      </c>
      <c r="AM207" s="389">
        <v>0</v>
      </c>
      <c r="AN207" s="9"/>
    </row>
    <row r="208" spans="1:40" s="382" customFormat="1" ht="24.95" customHeight="1">
      <c r="A208" s="754"/>
      <c r="B208" s="661"/>
      <c r="N208" s="9"/>
      <c r="P208" s="9"/>
      <c r="Q208" s="9"/>
      <c r="R208" s="9"/>
      <c r="S208" s="489" t="str">
        <f>+IF(AGOSTO!S208=0,"",AGOSTO!S208)</f>
        <v/>
      </c>
      <c r="T208" s="689" t="str">
        <f>+IF(AGOSTO!T208=0,"",AGOSTO!T208)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c r="A209" s="754"/>
      <c r="B209" s="661"/>
      <c r="N209" s="9"/>
      <c r="P209" s="9"/>
      <c r="Q209" s="9"/>
      <c r="R209" s="9"/>
      <c r="S209" s="704">
        <f>+IF(AGOSTO!S209=0,"",AGOSTO!S209)</f>
        <v>5000000</v>
      </c>
      <c r="T209" s="686" t="s">
        <v>444</v>
      </c>
      <c r="U209" s="470">
        <f t="shared" ref="U209:AJ209" si="187">U210</f>
        <v>0</v>
      </c>
      <c r="V209" s="471">
        <f t="shared" si="187"/>
        <v>0</v>
      </c>
      <c r="W209" s="471">
        <f t="shared" si="187"/>
        <v>0</v>
      </c>
      <c r="X209" s="472">
        <f t="shared" si="187"/>
        <v>0</v>
      </c>
      <c r="Y209" s="379">
        <f t="shared" si="187"/>
        <v>0</v>
      </c>
      <c r="Z209" s="471">
        <f t="shared" si="187"/>
        <v>0</v>
      </c>
      <c r="AA209" s="472">
        <f t="shared" si="187"/>
        <v>0</v>
      </c>
      <c r="AB209" s="379">
        <f t="shared" si="187"/>
        <v>0</v>
      </c>
      <c r="AC209" s="471">
        <f t="shared" si="187"/>
        <v>0</v>
      </c>
      <c r="AD209" s="472">
        <f t="shared" si="187"/>
        <v>0</v>
      </c>
      <c r="AE209" s="379">
        <f t="shared" si="187"/>
        <v>0</v>
      </c>
      <c r="AF209" s="471">
        <f t="shared" si="187"/>
        <v>0</v>
      </c>
      <c r="AG209" s="472">
        <f t="shared" si="187"/>
        <v>0</v>
      </c>
      <c r="AH209" s="379">
        <f t="shared" si="187"/>
        <v>0</v>
      </c>
      <c r="AI209" s="471">
        <f t="shared" si="187"/>
        <v>0</v>
      </c>
      <c r="AJ209" s="380">
        <f t="shared" si="187"/>
        <v>0</v>
      </c>
      <c r="AK209" s="9"/>
      <c r="AL209" s="128">
        <f>AL210</f>
        <v>0</v>
      </c>
      <c r="AM209" s="130">
        <f>AM210</f>
        <v>0</v>
      </c>
      <c r="AN209" s="9"/>
    </row>
    <row r="210" spans="1:40" s="382" customFormat="1" ht="24.95" customHeight="1">
      <c r="A210" s="754"/>
      <c r="B210" s="661"/>
      <c r="N210" s="9"/>
      <c r="P210" s="9"/>
      <c r="Q210" s="9"/>
      <c r="R210" s="9"/>
      <c r="S210" s="705">
        <f>+IF(AGOSTO!S210=0,"",AGOSTO!S210)</f>
        <v>5100000</v>
      </c>
      <c r="T210" s="681" t="str">
        <f>+IF(AGOSTO!T210=0,"",AGOSTO!T210)</f>
        <v>Insumos y Suministros para Venta al Público</v>
      </c>
      <c r="U210" s="132">
        <f t="shared" ref="U210:AJ210" si="188">U211+U218</f>
        <v>0</v>
      </c>
      <c r="V210" s="122">
        <f t="shared" si="188"/>
        <v>0</v>
      </c>
      <c r="W210" s="122">
        <f t="shared" si="188"/>
        <v>0</v>
      </c>
      <c r="X210" s="129">
        <f t="shared" si="188"/>
        <v>0</v>
      </c>
      <c r="Y210" s="128">
        <f t="shared" si="188"/>
        <v>0</v>
      </c>
      <c r="Z210" s="122">
        <f t="shared" si="188"/>
        <v>0</v>
      </c>
      <c r="AA210" s="129">
        <f t="shared" si="188"/>
        <v>0</v>
      </c>
      <c r="AB210" s="128">
        <f t="shared" si="188"/>
        <v>0</v>
      </c>
      <c r="AC210" s="122">
        <f t="shared" si="188"/>
        <v>0</v>
      </c>
      <c r="AD210" s="129">
        <f t="shared" si="188"/>
        <v>0</v>
      </c>
      <c r="AE210" s="128">
        <f t="shared" si="188"/>
        <v>0</v>
      </c>
      <c r="AF210" s="122">
        <f t="shared" si="188"/>
        <v>0</v>
      </c>
      <c r="AG210" s="129">
        <f t="shared" si="188"/>
        <v>0</v>
      </c>
      <c r="AH210" s="128">
        <f t="shared" si="188"/>
        <v>0</v>
      </c>
      <c r="AI210" s="122">
        <f t="shared" si="188"/>
        <v>0</v>
      </c>
      <c r="AJ210" s="130">
        <f t="shared" si="188"/>
        <v>0</v>
      </c>
      <c r="AK210" s="9"/>
      <c r="AL210" s="128">
        <f>AL211+AL218</f>
        <v>0</v>
      </c>
      <c r="AM210" s="130">
        <f>AM211+AM218</f>
        <v>0</v>
      </c>
      <c r="AN210" s="9"/>
    </row>
    <row r="211" spans="1:40" s="382" customFormat="1" ht="24.95" customHeight="1">
      <c r="A211" s="754"/>
      <c r="B211" s="661"/>
      <c r="N211" s="9"/>
      <c r="P211" s="9"/>
      <c r="Q211" s="9"/>
      <c r="R211" s="9"/>
      <c r="S211" s="706">
        <f>+IF(AGOSTO!S211=0,"",AGOSTO!S211)</f>
        <v>5100100</v>
      </c>
      <c r="T211" s="682" t="str">
        <f>+IF(AGOSTO!T211=0,"",AGOSTO!T211)</f>
        <v>Compra de Bienes para la venta</v>
      </c>
      <c r="U211" s="27">
        <f t="shared" ref="U211:AJ211" si="189">SUM(U212:U217)</f>
        <v>0</v>
      </c>
      <c r="V211" s="15">
        <f t="shared" si="189"/>
        <v>0</v>
      </c>
      <c r="W211" s="15">
        <f t="shared" si="189"/>
        <v>0</v>
      </c>
      <c r="X211" s="18">
        <f t="shared" si="189"/>
        <v>0</v>
      </c>
      <c r="Y211" s="19">
        <f t="shared" si="189"/>
        <v>0</v>
      </c>
      <c r="Z211" s="142">
        <f t="shared" si="189"/>
        <v>0</v>
      </c>
      <c r="AA211" s="18">
        <f t="shared" si="189"/>
        <v>0</v>
      </c>
      <c r="AB211" s="19">
        <f t="shared" si="189"/>
        <v>0</v>
      </c>
      <c r="AC211" s="142">
        <f t="shared" si="189"/>
        <v>0</v>
      </c>
      <c r="AD211" s="18">
        <f t="shared" si="189"/>
        <v>0</v>
      </c>
      <c r="AE211" s="19">
        <f t="shared" si="189"/>
        <v>0</v>
      </c>
      <c r="AF211" s="142">
        <f t="shared" si="189"/>
        <v>0</v>
      </c>
      <c r="AG211" s="18">
        <f t="shared" si="189"/>
        <v>0</v>
      </c>
      <c r="AH211" s="19">
        <f t="shared" si="189"/>
        <v>0</v>
      </c>
      <c r="AI211" s="15">
        <f t="shared" si="189"/>
        <v>0</v>
      </c>
      <c r="AJ211" s="16">
        <f t="shared" si="189"/>
        <v>0</v>
      </c>
      <c r="AK211" s="10"/>
      <c r="AL211" s="29">
        <f>SUM(AL212:AL217)</f>
        <v>0</v>
      </c>
      <c r="AM211" s="26">
        <f>SUM(AM212:AM217)</f>
        <v>0</v>
      </c>
      <c r="AN211" s="9"/>
    </row>
    <row r="212" spans="1:40" s="382" customFormat="1" ht="24.95" customHeight="1">
      <c r="A212" s="754"/>
      <c r="B212" s="661"/>
      <c r="N212" s="9"/>
      <c r="P212" s="9"/>
      <c r="Q212" s="9"/>
      <c r="R212" s="9"/>
      <c r="S212" s="707" t="str">
        <f>+IF(AGOSTO!S212=0,"",AGOSTO!S212)</f>
        <v>5100100-1</v>
      </c>
      <c r="T212" s="683" t="str">
        <f>+IF(AGOSTO!T212=0,"",AGOSTO!T212)</f>
        <v>Productos Farmaceuticos</v>
      </c>
      <c r="U212" s="27">
        <f>+ENERO!U212</f>
        <v>0</v>
      </c>
      <c r="V212" s="15">
        <f>AGOSTO!V212+SEPTIEMBRE!AL212</f>
        <v>0</v>
      </c>
      <c r="W212" s="15">
        <f>AGOSTO!W212+SEPTIEMBRE!AM212</f>
        <v>0</v>
      </c>
      <c r="X212" s="18">
        <f t="shared" ref="X212:X218" si="190">SUM(U212:W212)</f>
        <v>0</v>
      </c>
      <c r="Y212" s="19">
        <f>AGOSTO!AA212</f>
        <v>0</v>
      </c>
      <c r="Z212" s="374">
        <v>0</v>
      </c>
      <c r="AA212" s="18">
        <f t="shared" ref="AA212:AA218" si="191">SUM(Y212:Z212)</f>
        <v>0</v>
      </c>
      <c r="AB212" s="19">
        <f>AGOSTO!AD212</f>
        <v>0</v>
      </c>
      <c r="AC212" s="374">
        <v>0</v>
      </c>
      <c r="AD212" s="18">
        <f t="shared" ref="AD212:AD218" si="192">SUM(AB212:AC212)</f>
        <v>0</v>
      </c>
      <c r="AE212" s="19">
        <f>AGOSTO!AG212</f>
        <v>0</v>
      </c>
      <c r="AF212" s="374">
        <v>0</v>
      </c>
      <c r="AG212" s="18">
        <f t="shared" ref="AG212:AG218" si="193">SUM(AE212:AF212)</f>
        <v>0</v>
      </c>
      <c r="AH212" s="19">
        <f t="shared" ref="AH212:AH218" si="194">X212-AA212</f>
        <v>0</v>
      </c>
      <c r="AI212" s="15">
        <f t="shared" ref="AI212:AI218" si="195">X212-AD212</f>
        <v>0</v>
      </c>
      <c r="AJ212" s="16">
        <f t="shared" ref="AJ212:AJ218" si="196">X212-AG212</f>
        <v>0</v>
      </c>
      <c r="AK212" s="9"/>
      <c r="AL212" s="372">
        <v>0</v>
      </c>
      <c r="AM212" s="375">
        <v>0</v>
      </c>
      <c r="AN212" s="9"/>
    </row>
    <row r="213" spans="1:40" s="382" customFormat="1" ht="24.95" customHeight="1">
      <c r="A213" s="754"/>
      <c r="B213" s="661"/>
      <c r="N213" s="9"/>
      <c r="P213" s="9"/>
      <c r="Q213" s="9"/>
      <c r="R213" s="9"/>
      <c r="S213" s="707" t="str">
        <f>+IF(AGOSTO!S213=0,"",AGOSTO!S213)</f>
        <v>5100100-2</v>
      </c>
      <c r="T213" s="683" t="str">
        <f>+IF(AGOSTO!T213=0,"",AGOSTO!T213)</f>
        <v>Material Médico Quirúrgico</v>
      </c>
      <c r="U213" s="27">
        <f>+ENERO!U213</f>
        <v>0</v>
      </c>
      <c r="V213" s="15">
        <f>AGOSTO!V213+SEPTIEMBRE!AL213</f>
        <v>0</v>
      </c>
      <c r="W213" s="15">
        <f>AGOSTO!W213+SEPTIEMBRE!AM213</f>
        <v>0</v>
      </c>
      <c r="X213" s="18">
        <f t="shared" si="190"/>
        <v>0</v>
      </c>
      <c r="Y213" s="19">
        <f>AGOSTO!AA213</f>
        <v>0</v>
      </c>
      <c r="Z213" s="374">
        <v>0</v>
      </c>
      <c r="AA213" s="18">
        <f t="shared" si="191"/>
        <v>0</v>
      </c>
      <c r="AB213" s="19">
        <f>AGOSTO!AD213</f>
        <v>0</v>
      </c>
      <c r="AC213" s="374">
        <v>0</v>
      </c>
      <c r="AD213" s="18">
        <f t="shared" si="192"/>
        <v>0</v>
      </c>
      <c r="AE213" s="19">
        <f>AGOSTO!AG213</f>
        <v>0</v>
      </c>
      <c r="AF213" s="374">
        <v>0</v>
      </c>
      <c r="AG213" s="18">
        <f t="shared" si="193"/>
        <v>0</v>
      </c>
      <c r="AH213" s="19">
        <f t="shared" si="194"/>
        <v>0</v>
      </c>
      <c r="AI213" s="15">
        <f t="shared" si="195"/>
        <v>0</v>
      </c>
      <c r="AJ213" s="16">
        <f t="shared" si="196"/>
        <v>0</v>
      </c>
      <c r="AK213" s="9"/>
      <c r="AL213" s="372">
        <v>0</v>
      </c>
      <c r="AM213" s="375">
        <v>0</v>
      </c>
      <c r="AN213" s="9"/>
    </row>
    <row r="214" spans="1:40" s="382" customFormat="1" ht="24.95" customHeight="1">
      <c r="A214" s="754"/>
      <c r="B214" s="661"/>
      <c r="N214" s="9"/>
      <c r="P214" s="9"/>
      <c r="Q214" s="9"/>
      <c r="R214" s="9"/>
      <c r="S214" s="707" t="str">
        <f>+IF(AGOSTO!S214=0,"",AGOSTO!S214)</f>
        <v>5100100-3</v>
      </c>
      <c r="T214" s="683" t="str">
        <f>+IF(AGOSTO!T214=0,"",AGOSTO!T214)</f>
        <v>Material de Laboratorio</v>
      </c>
      <c r="U214" s="27">
        <f>+ENERO!U214</f>
        <v>0</v>
      </c>
      <c r="V214" s="15">
        <f>AGOSTO!V214+SEPTIEMBRE!AL214</f>
        <v>0</v>
      </c>
      <c r="W214" s="15">
        <f>AGOSTO!W214+SEPTIEMBRE!AM214</f>
        <v>0</v>
      </c>
      <c r="X214" s="18">
        <f t="shared" si="190"/>
        <v>0</v>
      </c>
      <c r="Y214" s="19">
        <f>AGOSTO!AA214</f>
        <v>0</v>
      </c>
      <c r="Z214" s="374">
        <v>0</v>
      </c>
      <c r="AA214" s="18">
        <f t="shared" si="191"/>
        <v>0</v>
      </c>
      <c r="AB214" s="19">
        <f>AGOSTO!AD214</f>
        <v>0</v>
      </c>
      <c r="AC214" s="374">
        <v>0</v>
      </c>
      <c r="AD214" s="18">
        <f t="shared" si="192"/>
        <v>0</v>
      </c>
      <c r="AE214" s="19">
        <f>AGOSTO!AG214</f>
        <v>0</v>
      </c>
      <c r="AF214" s="374">
        <v>0</v>
      </c>
      <c r="AG214" s="18">
        <f t="shared" si="193"/>
        <v>0</v>
      </c>
      <c r="AH214" s="19">
        <f t="shared" si="194"/>
        <v>0</v>
      </c>
      <c r="AI214" s="15">
        <f t="shared" si="195"/>
        <v>0</v>
      </c>
      <c r="AJ214" s="16">
        <f t="shared" si="196"/>
        <v>0</v>
      </c>
      <c r="AK214" s="9"/>
      <c r="AL214" s="372">
        <v>0</v>
      </c>
      <c r="AM214" s="375">
        <v>0</v>
      </c>
      <c r="AN214" s="9"/>
    </row>
    <row r="215" spans="1:40" s="382" customFormat="1" ht="24.95" customHeight="1">
      <c r="A215" s="754"/>
      <c r="B215" s="661"/>
      <c r="N215" s="9"/>
      <c r="P215" s="9"/>
      <c r="Q215" s="9"/>
      <c r="R215" s="9"/>
      <c r="S215" s="707" t="str">
        <f>+IF(AGOSTO!S215=0,"",AGOSTO!S215)</f>
        <v>5100100-4</v>
      </c>
      <c r="T215" s="683" t="str">
        <f>+IF(AGOSTO!T215=0,"",AGOSTO!T215)</f>
        <v>Material para Odontologia</v>
      </c>
      <c r="U215" s="27">
        <f>+ENERO!U215</f>
        <v>0</v>
      </c>
      <c r="V215" s="15">
        <f>AGOSTO!V215+SEPTIEMBRE!AL215</f>
        <v>0</v>
      </c>
      <c r="W215" s="15">
        <f>AGOSTO!W215+SEPTIEMBRE!AM215</f>
        <v>0</v>
      </c>
      <c r="X215" s="18">
        <f t="shared" si="190"/>
        <v>0</v>
      </c>
      <c r="Y215" s="19">
        <f>AGOSTO!AA215</f>
        <v>0</v>
      </c>
      <c r="Z215" s="374">
        <v>0</v>
      </c>
      <c r="AA215" s="18">
        <f t="shared" si="191"/>
        <v>0</v>
      </c>
      <c r="AB215" s="19">
        <f>AGOSTO!AD215</f>
        <v>0</v>
      </c>
      <c r="AC215" s="374">
        <v>0</v>
      </c>
      <c r="AD215" s="18">
        <f t="shared" si="192"/>
        <v>0</v>
      </c>
      <c r="AE215" s="19">
        <f>AGOSTO!AG215</f>
        <v>0</v>
      </c>
      <c r="AF215" s="374">
        <v>0</v>
      </c>
      <c r="AG215" s="18">
        <f t="shared" si="193"/>
        <v>0</v>
      </c>
      <c r="AH215" s="19">
        <f t="shared" si="194"/>
        <v>0</v>
      </c>
      <c r="AI215" s="15">
        <f t="shared" si="195"/>
        <v>0</v>
      </c>
      <c r="AJ215" s="16">
        <f t="shared" si="196"/>
        <v>0</v>
      </c>
      <c r="AK215" s="9"/>
      <c r="AL215" s="372">
        <v>0</v>
      </c>
      <c r="AM215" s="375">
        <v>0</v>
      </c>
      <c r="AN215" s="9"/>
    </row>
    <row r="216" spans="1:40" s="382" customFormat="1" ht="24.95" customHeight="1">
      <c r="A216" s="754"/>
      <c r="B216" s="661"/>
      <c r="N216" s="9"/>
      <c r="P216" s="9"/>
      <c r="Q216" s="9"/>
      <c r="R216" s="9"/>
      <c r="S216" s="707" t="str">
        <f>+IF(AGOSTO!S216=0,"",AGOSTO!S216)</f>
        <v>5100100-5</v>
      </c>
      <c r="T216" s="683" t="str">
        <f>+IF(AGOSTO!T216=0,"",AGOSTO!T216)</f>
        <v>Material para Rayos X</v>
      </c>
      <c r="U216" s="27">
        <f>+ENERO!U216</f>
        <v>0</v>
      </c>
      <c r="V216" s="15">
        <f>AGOSTO!V216+SEPTIEMBRE!AL216</f>
        <v>0</v>
      </c>
      <c r="W216" s="15">
        <f>AGOSTO!W216+SEPTIEMBRE!AM216</f>
        <v>0</v>
      </c>
      <c r="X216" s="18">
        <f t="shared" si="190"/>
        <v>0</v>
      </c>
      <c r="Y216" s="19">
        <f>AGOSTO!AA216</f>
        <v>0</v>
      </c>
      <c r="Z216" s="374">
        <v>0</v>
      </c>
      <c r="AA216" s="18">
        <f t="shared" si="191"/>
        <v>0</v>
      </c>
      <c r="AB216" s="19">
        <f>AGOSTO!AD216</f>
        <v>0</v>
      </c>
      <c r="AC216" s="374">
        <v>0</v>
      </c>
      <c r="AD216" s="18">
        <f t="shared" si="192"/>
        <v>0</v>
      </c>
      <c r="AE216" s="19">
        <f>AGOSTO!AG216</f>
        <v>0</v>
      </c>
      <c r="AF216" s="374">
        <v>0</v>
      </c>
      <c r="AG216" s="18">
        <f t="shared" si="193"/>
        <v>0</v>
      </c>
      <c r="AH216" s="19">
        <f t="shared" si="194"/>
        <v>0</v>
      </c>
      <c r="AI216" s="15">
        <f t="shared" si="195"/>
        <v>0</v>
      </c>
      <c r="AJ216" s="16">
        <f t="shared" si="196"/>
        <v>0</v>
      </c>
      <c r="AK216" s="9"/>
      <c r="AL216" s="372">
        <v>0</v>
      </c>
      <c r="AM216" s="375">
        <v>0</v>
      </c>
      <c r="AN216" s="9"/>
    </row>
    <row r="217" spans="1:40" s="382" customFormat="1" ht="24.95" customHeight="1">
      <c r="A217" s="754"/>
      <c r="B217" s="661"/>
      <c r="N217" s="9"/>
      <c r="P217" s="9"/>
      <c r="Q217" s="9"/>
      <c r="R217" s="9"/>
      <c r="S217" s="707" t="str">
        <f>+IF(AGOSTO!S217=0,"",AGOSTO!S217)</f>
        <v>5100100-6</v>
      </c>
      <c r="T217" s="683" t="str">
        <f>+IF(AGOSTO!T217=0,"",AGOSTO!T217)</f>
        <v>Material aseo personal, etc.</v>
      </c>
      <c r="U217" s="27">
        <f>+ENERO!U217</f>
        <v>0</v>
      </c>
      <c r="V217" s="15">
        <f>AGOSTO!V217+SEPTIEMBRE!AL217</f>
        <v>0</v>
      </c>
      <c r="W217" s="15">
        <f>AGOSTO!W217+SEPTIEMBRE!AM217</f>
        <v>0</v>
      </c>
      <c r="X217" s="18">
        <f t="shared" si="190"/>
        <v>0</v>
      </c>
      <c r="Y217" s="19">
        <f>AGOSTO!AA217</f>
        <v>0</v>
      </c>
      <c r="Z217" s="374">
        <v>0</v>
      </c>
      <c r="AA217" s="18">
        <f t="shared" si="191"/>
        <v>0</v>
      </c>
      <c r="AB217" s="19">
        <f>AGOSTO!AD217</f>
        <v>0</v>
      </c>
      <c r="AC217" s="374">
        <v>0</v>
      </c>
      <c r="AD217" s="18">
        <f t="shared" si="192"/>
        <v>0</v>
      </c>
      <c r="AE217" s="19">
        <f>AGOSTO!AG217</f>
        <v>0</v>
      </c>
      <c r="AF217" s="374">
        <v>0</v>
      </c>
      <c r="AG217" s="18">
        <f t="shared" si="193"/>
        <v>0</v>
      </c>
      <c r="AH217" s="19">
        <f t="shared" si="194"/>
        <v>0</v>
      </c>
      <c r="AI217" s="15">
        <f t="shared" si="195"/>
        <v>0</v>
      </c>
      <c r="AJ217" s="16">
        <f t="shared" si="196"/>
        <v>0</v>
      </c>
      <c r="AK217" s="9"/>
      <c r="AL217" s="372">
        <v>0</v>
      </c>
      <c r="AM217" s="375">
        <v>0</v>
      </c>
      <c r="AN217" s="9"/>
    </row>
    <row r="218" spans="1:40" s="382" customFormat="1" ht="24.95" customHeight="1" thickBot="1">
      <c r="A218" s="754"/>
      <c r="B218" s="661"/>
      <c r="N218" s="9"/>
      <c r="P218" s="9"/>
      <c r="Q218" s="9"/>
      <c r="R218" s="9"/>
      <c r="S218" s="718">
        <f>+IF(AGOSTO!S218=0,"",AGOSTO!S218)</f>
        <v>5199999</v>
      </c>
      <c r="T218" s="698" t="str">
        <f>+IF(AGOSTO!T218=0,"",AGOSTO!T218)</f>
        <v>Vigencias Anteriores Gastos de Comercializacion</v>
      </c>
      <c r="U218" s="133">
        <f>+ENERO!U218</f>
        <v>0</v>
      </c>
      <c r="V218" s="121">
        <f>AGOSTO!V218+SEPTIEMBRE!AL218</f>
        <v>0</v>
      </c>
      <c r="W218" s="121">
        <f>AGOSTO!W218+SEPTIEMBRE!AM218</f>
        <v>0</v>
      </c>
      <c r="X218" s="126">
        <f t="shared" si="190"/>
        <v>0</v>
      </c>
      <c r="Y218" s="124">
        <f>AGOSTO!AA218</f>
        <v>0</v>
      </c>
      <c r="Z218" s="388">
        <v>0</v>
      </c>
      <c r="AA218" s="126">
        <f t="shared" si="191"/>
        <v>0</v>
      </c>
      <c r="AB218" s="124">
        <f>AGOSTO!AD218</f>
        <v>0</v>
      </c>
      <c r="AC218" s="388">
        <v>0</v>
      </c>
      <c r="AD218" s="126">
        <f t="shared" si="192"/>
        <v>0</v>
      </c>
      <c r="AE218" s="124">
        <f>AGOSTO!AG218</f>
        <v>0</v>
      </c>
      <c r="AF218" s="388">
        <v>0</v>
      </c>
      <c r="AG218" s="126">
        <f t="shared" si="193"/>
        <v>0</v>
      </c>
      <c r="AH218" s="124">
        <f t="shared" si="194"/>
        <v>0</v>
      </c>
      <c r="AI218" s="121">
        <f t="shared" si="195"/>
        <v>0</v>
      </c>
      <c r="AJ218" s="125">
        <f t="shared" si="196"/>
        <v>0</v>
      </c>
      <c r="AK218" s="9"/>
      <c r="AL218" s="501">
        <v>0</v>
      </c>
      <c r="AM218" s="502">
        <v>0</v>
      </c>
      <c r="AN218" s="9"/>
    </row>
    <row r="219" spans="1:40" s="382" customFormat="1" ht="24.95" customHeight="1" thickBot="1">
      <c r="A219" s="754"/>
      <c r="B219" s="661"/>
      <c r="N219" s="9"/>
      <c r="P219" s="9"/>
      <c r="Q219" s="9"/>
      <c r="R219" s="9"/>
      <c r="S219" s="495" t="str">
        <f>+IF(AGOSTO!S219=0,"",AGOSTO!S219)</f>
        <v/>
      </c>
      <c r="T219" s="695" t="str">
        <f>+IF(AGOSTO!T219=0,"",AGOSTO!T219)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4"/>
      <c r="B220" s="661"/>
      <c r="N220" s="9"/>
      <c r="P220" s="9"/>
      <c r="Q220" s="9"/>
      <c r="R220" s="9"/>
      <c r="S220" s="357" t="str">
        <f>+IF(AGOSTO!S220=0,"",AGOSTO!S220)</f>
        <v>C</v>
      </c>
      <c r="T220" s="677" t="str">
        <f>+IF(AGOSTO!T220=0,"",AGOSTO!T220)</f>
        <v xml:space="preserve">SERVICIO DE LA DEUDA </v>
      </c>
      <c r="U220" s="358">
        <f t="shared" ref="U220:AJ220" si="197">U222+U227</f>
        <v>0</v>
      </c>
      <c r="V220" s="359">
        <f t="shared" si="197"/>
        <v>0</v>
      </c>
      <c r="W220" s="359">
        <f t="shared" si="197"/>
        <v>0</v>
      </c>
      <c r="X220" s="362">
        <f t="shared" si="197"/>
        <v>0</v>
      </c>
      <c r="Y220" s="361">
        <f t="shared" si="197"/>
        <v>0</v>
      </c>
      <c r="Z220" s="359">
        <f t="shared" si="197"/>
        <v>0</v>
      </c>
      <c r="AA220" s="362">
        <f t="shared" si="197"/>
        <v>0</v>
      </c>
      <c r="AB220" s="361">
        <f t="shared" si="197"/>
        <v>0</v>
      </c>
      <c r="AC220" s="359">
        <f t="shared" si="197"/>
        <v>0</v>
      </c>
      <c r="AD220" s="362">
        <f t="shared" si="197"/>
        <v>0</v>
      </c>
      <c r="AE220" s="361">
        <f t="shared" si="197"/>
        <v>0</v>
      </c>
      <c r="AF220" s="359">
        <f t="shared" si="197"/>
        <v>0</v>
      </c>
      <c r="AG220" s="362">
        <f t="shared" si="197"/>
        <v>0</v>
      </c>
      <c r="AH220" s="361">
        <f t="shared" si="197"/>
        <v>0</v>
      </c>
      <c r="AI220" s="359">
        <f t="shared" si="197"/>
        <v>0</v>
      </c>
      <c r="AJ220" s="360">
        <f t="shared" si="197"/>
        <v>0</v>
      </c>
      <c r="AK220" s="500"/>
      <c r="AL220" s="361">
        <f>AL222+AL227</f>
        <v>0</v>
      </c>
      <c r="AM220" s="360">
        <f>AM222+AM227</f>
        <v>0</v>
      </c>
      <c r="AN220" s="9"/>
    </row>
    <row r="221" spans="1:40" s="382" customFormat="1" ht="24.95" customHeight="1">
      <c r="A221" s="754"/>
      <c r="B221" s="661"/>
      <c r="N221" s="9"/>
      <c r="P221" s="9"/>
      <c r="Q221" s="9"/>
      <c r="R221" s="9"/>
      <c r="S221" s="366" t="str">
        <f>+IF(AGOSTO!S221=0,"",AGOSTO!S221)</f>
        <v/>
      </c>
      <c r="T221" s="696" t="str">
        <f>+IF(AGOSTO!T221=0,"",AGOSTO!T221)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4"/>
      <c r="B222" s="661"/>
      <c r="N222" s="9"/>
      <c r="P222" s="9"/>
      <c r="Q222" s="9"/>
      <c r="R222" s="9"/>
      <c r="S222" s="705">
        <f>+IF(AGOSTO!S222=0,"",AGOSTO!S222)</f>
        <v>7001000</v>
      </c>
      <c r="T222" s="681" t="str">
        <f>+IF(AGOSTO!T222=0,"",AGOSTO!T222)</f>
        <v>SERVICIO DE LA DEUDA INTERNA</v>
      </c>
      <c r="U222" s="132">
        <f t="shared" ref="U222:AJ222" si="198">SUM(U223:U225)</f>
        <v>0</v>
      </c>
      <c r="V222" s="122">
        <f t="shared" si="198"/>
        <v>0</v>
      </c>
      <c r="W222" s="122">
        <f t="shared" si="198"/>
        <v>0</v>
      </c>
      <c r="X222" s="129">
        <f t="shared" si="198"/>
        <v>0</v>
      </c>
      <c r="Y222" s="128">
        <f t="shared" si="198"/>
        <v>0</v>
      </c>
      <c r="Z222" s="122">
        <f t="shared" si="198"/>
        <v>0</v>
      </c>
      <c r="AA222" s="129">
        <f t="shared" si="198"/>
        <v>0</v>
      </c>
      <c r="AB222" s="128">
        <f t="shared" si="198"/>
        <v>0</v>
      </c>
      <c r="AC222" s="122">
        <f t="shared" si="198"/>
        <v>0</v>
      </c>
      <c r="AD222" s="129">
        <f t="shared" si="198"/>
        <v>0</v>
      </c>
      <c r="AE222" s="128">
        <f t="shared" si="198"/>
        <v>0</v>
      </c>
      <c r="AF222" s="122">
        <f t="shared" si="198"/>
        <v>0</v>
      </c>
      <c r="AG222" s="129">
        <f t="shared" si="198"/>
        <v>0</v>
      </c>
      <c r="AH222" s="128">
        <f t="shared" si="198"/>
        <v>0</v>
      </c>
      <c r="AI222" s="122">
        <f t="shared" si="198"/>
        <v>0</v>
      </c>
      <c r="AJ222" s="130">
        <f t="shared" si="198"/>
        <v>0</v>
      </c>
      <c r="AK222" s="9"/>
      <c r="AL222" s="128">
        <f>SUM(AL223:AL225)</f>
        <v>0</v>
      </c>
      <c r="AM222" s="130">
        <f>SUM(AM223:AM225)</f>
        <v>0</v>
      </c>
      <c r="AN222" s="9"/>
    </row>
    <row r="223" spans="1:40" s="382" customFormat="1" ht="24.95" customHeight="1">
      <c r="A223" s="754"/>
      <c r="B223" s="661"/>
      <c r="N223" s="9"/>
      <c r="P223" s="9"/>
      <c r="Q223" s="9"/>
      <c r="R223" s="9"/>
      <c r="S223" s="706">
        <f>+IF(AGOSTO!S223=0,"",AGOSTO!S223)</f>
        <v>7001100</v>
      </c>
      <c r="T223" s="682" t="str">
        <f>+IF(AGOSTO!T223=0,"",AGOSTO!T223)</f>
        <v>Amortización deuda Pública Interna</v>
      </c>
      <c r="U223" s="27">
        <f>+ENERO!U223</f>
        <v>0</v>
      </c>
      <c r="V223" s="15">
        <f>AGOSTO!V223+SEPTIEMBRE!AL223</f>
        <v>0</v>
      </c>
      <c r="W223" s="15">
        <f>AGOSTO!W223+SEPTIEMBRE!AM223</f>
        <v>0</v>
      </c>
      <c r="X223" s="18">
        <f>SUM(U223:W223)</f>
        <v>0</v>
      </c>
      <c r="Y223" s="19">
        <f>AGOSTO!AA223</f>
        <v>0</v>
      </c>
      <c r="Z223" s="374">
        <v>0</v>
      </c>
      <c r="AA223" s="18">
        <f>SUM(Y223:Z223)</f>
        <v>0</v>
      </c>
      <c r="AB223" s="19">
        <f>AGOSTO!AD223</f>
        <v>0</v>
      </c>
      <c r="AC223" s="374">
        <v>0</v>
      </c>
      <c r="AD223" s="18">
        <f>SUM(AB223:AC223)</f>
        <v>0</v>
      </c>
      <c r="AE223" s="19">
        <f>AGOSTO!AG223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4"/>
      <c r="B224" s="661"/>
      <c r="N224" s="9"/>
      <c r="P224" s="9"/>
      <c r="Q224" s="9"/>
      <c r="R224" s="9"/>
      <c r="S224" s="706">
        <f>+IF(AGOSTO!S224=0,"",AGOSTO!S224)</f>
        <v>7001200</v>
      </c>
      <c r="T224" s="682" t="str">
        <f>+IF(AGOSTO!T224=0,"",AGOSTO!T224)</f>
        <v>Intereses Comisiones y gastos de la Deuda Pública</v>
      </c>
      <c r="U224" s="27">
        <f>+ENERO!U224</f>
        <v>0</v>
      </c>
      <c r="V224" s="15">
        <f>AGOSTO!V224+SEPTIEMBRE!AL224</f>
        <v>0</v>
      </c>
      <c r="W224" s="15">
        <f>AGOSTO!W224+SEPTIEMBRE!AM224</f>
        <v>0</v>
      </c>
      <c r="X224" s="18">
        <f>SUM(U224:W224)</f>
        <v>0</v>
      </c>
      <c r="Y224" s="19">
        <f>AGOSTO!AA224</f>
        <v>0</v>
      </c>
      <c r="Z224" s="374">
        <v>0</v>
      </c>
      <c r="AA224" s="18">
        <f>SUM(Y224:Z224)</f>
        <v>0</v>
      </c>
      <c r="AB224" s="19">
        <f>AGOSTO!AD224</f>
        <v>0</v>
      </c>
      <c r="AC224" s="374">
        <v>0</v>
      </c>
      <c r="AD224" s="18">
        <f>SUM(AB224:AC224)</f>
        <v>0</v>
      </c>
      <c r="AE224" s="19">
        <f>AGOSTO!AG224</f>
        <v>0</v>
      </c>
      <c r="AF224" s="374">
        <v>0</v>
      </c>
      <c r="AG224" s="18">
        <f>SUM(AE224:AF224)</f>
        <v>0</v>
      </c>
      <c r="AH224" s="19">
        <f>X224-AA224</f>
        <v>0</v>
      </c>
      <c r="AI224" s="15">
        <f>X224-AD224</f>
        <v>0</v>
      </c>
      <c r="AJ224" s="16">
        <f>X224-AG224</f>
        <v>0</v>
      </c>
      <c r="AK224" s="9"/>
      <c r="AL224" s="372">
        <v>0</v>
      </c>
      <c r="AM224" s="375">
        <v>0</v>
      </c>
      <c r="AN224" s="9"/>
    </row>
    <row r="225" spans="1:40" s="382" customFormat="1" ht="24.95" customHeight="1">
      <c r="A225" s="754"/>
      <c r="B225" s="661"/>
      <c r="N225" s="9"/>
      <c r="P225" s="9"/>
      <c r="Q225" s="9"/>
      <c r="R225" s="9"/>
      <c r="S225" s="706">
        <f>+IF(AGOSTO!S225=0,"",AGOSTO!S225)</f>
        <v>7001999</v>
      </c>
      <c r="T225" s="682" t="str">
        <f>+IF(AGOSTO!T225=0,"",AGOSTO!T225)</f>
        <v>Vigencias Anteriores Servicio de la Deuda Interna</v>
      </c>
      <c r="U225" s="27">
        <f>+ENERO!U225</f>
        <v>0</v>
      </c>
      <c r="V225" s="15">
        <f>AGOSTO!V225+SEPTIEMBRE!AL225</f>
        <v>0</v>
      </c>
      <c r="W225" s="15">
        <f>AGOSTO!W225+SEPTIEMBRE!AM225</f>
        <v>0</v>
      </c>
      <c r="X225" s="18">
        <f>SUM(U225:W225)</f>
        <v>0</v>
      </c>
      <c r="Y225" s="19">
        <f>AGOSTO!AA225</f>
        <v>0</v>
      </c>
      <c r="Z225" s="374">
        <v>0</v>
      </c>
      <c r="AA225" s="18">
        <f>SUM(Y225:Z225)</f>
        <v>0</v>
      </c>
      <c r="AB225" s="19">
        <f>AGOSTO!AD225</f>
        <v>0</v>
      </c>
      <c r="AC225" s="374">
        <v>0</v>
      </c>
      <c r="AD225" s="18">
        <f>SUM(AB225:AC225)</f>
        <v>0</v>
      </c>
      <c r="AE225" s="19">
        <f>AGOSTO!AG225</f>
        <v>0</v>
      </c>
      <c r="AF225" s="374">
        <v>0</v>
      </c>
      <c r="AG225" s="18">
        <f>SUM(AE225:AF225)</f>
        <v>0</v>
      </c>
      <c r="AH225" s="19">
        <f>X225-AA225</f>
        <v>0</v>
      </c>
      <c r="AI225" s="15">
        <f>X225-AD225</f>
        <v>0</v>
      </c>
      <c r="AJ225" s="16">
        <f>X225-AG225</f>
        <v>0</v>
      </c>
      <c r="AK225" s="9"/>
      <c r="AL225" s="372">
        <v>0</v>
      </c>
      <c r="AM225" s="375">
        <v>0</v>
      </c>
      <c r="AN225" s="9"/>
    </row>
    <row r="226" spans="1:40" s="382" customFormat="1" ht="24.95" customHeight="1">
      <c r="A226" s="754"/>
      <c r="B226" s="661"/>
      <c r="N226" s="9"/>
      <c r="P226" s="9"/>
      <c r="Q226" s="9"/>
      <c r="R226" s="9"/>
      <c r="S226" s="366" t="str">
        <f>+IF(AGOSTO!S226=0,"",AGOSTO!S226)</f>
        <v/>
      </c>
      <c r="T226" s="696" t="str">
        <f>+IF(AGOSTO!T226=0,"",AGOSTO!T226)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82" customFormat="1" ht="24.95" customHeight="1">
      <c r="A227" s="754"/>
      <c r="B227" s="661"/>
      <c r="N227" s="9"/>
      <c r="P227" s="9"/>
      <c r="Q227" s="9"/>
      <c r="R227" s="9"/>
      <c r="S227" s="705">
        <f>+IF(AGOSTO!S227=0,"",AGOSTO!S227)</f>
        <v>7002001</v>
      </c>
      <c r="T227" s="681" t="str">
        <f>+IF(AGOSTO!T227=0,"",AGOSTO!T227)</f>
        <v>SERVICIO DE LA DEUDA EXTERNA</v>
      </c>
      <c r="U227" s="132">
        <f t="shared" ref="U227:AJ227" si="199">SUM(U228:U230)</f>
        <v>0</v>
      </c>
      <c r="V227" s="122">
        <f t="shared" si="199"/>
        <v>0</v>
      </c>
      <c r="W227" s="122">
        <f t="shared" si="199"/>
        <v>0</v>
      </c>
      <c r="X227" s="129">
        <f t="shared" si="199"/>
        <v>0</v>
      </c>
      <c r="Y227" s="128">
        <f t="shared" si="199"/>
        <v>0</v>
      </c>
      <c r="Z227" s="122">
        <f t="shared" si="199"/>
        <v>0</v>
      </c>
      <c r="AA227" s="129">
        <f t="shared" si="199"/>
        <v>0</v>
      </c>
      <c r="AB227" s="128">
        <f t="shared" si="199"/>
        <v>0</v>
      </c>
      <c r="AC227" s="122">
        <f t="shared" si="199"/>
        <v>0</v>
      </c>
      <c r="AD227" s="129">
        <f t="shared" si="199"/>
        <v>0</v>
      </c>
      <c r="AE227" s="128">
        <f t="shared" si="199"/>
        <v>0</v>
      </c>
      <c r="AF227" s="122">
        <f t="shared" si="199"/>
        <v>0</v>
      </c>
      <c r="AG227" s="129">
        <f t="shared" si="199"/>
        <v>0</v>
      </c>
      <c r="AH227" s="128">
        <f t="shared" si="199"/>
        <v>0</v>
      </c>
      <c r="AI227" s="122">
        <f t="shared" si="199"/>
        <v>0</v>
      </c>
      <c r="AJ227" s="130">
        <f t="shared" si="199"/>
        <v>0</v>
      </c>
      <c r="AK227" s="10"/>
      <c r="AL227" s="128">
        <f>SUM(AL228:AL230)</f>
        <v>0</v>
      </c>
      <c r="AM227" s="130">
        <f>SUM(AM228:AM230)</f>
        <v>0</v>
      </c>
      <c r="AN227" s="9"/>
    </row>
    <row r="228" spans="1:40" s="382" customFormat="1" ht="24.95" customHeight="1">
      <c r="A228" s="754"/>
      <c r="B228" s="661"/>
      <c r="N228" s="9"/>
      <c r="P228" s="9"/>
      <c r="Q228" s="9"/>
      <c r="R228" s="9"/>
      <c r="S228" s="706">
        <f>+IF(AGOSTO!S228=0,"",AGOSTO!S228)</f>
        <v>7002100</v>
      </c>
      <c r="T228" s="682" t="str">
        <f>+IF(AGOSTO!T228=0,"",AGOSTO!T228)</f>
        <v>Amortización deuda Pública Externa</v>
      </c>
      <c r="U228" s="27">
        <f>+ENERO!U228</f>
        <v>0</v>
      </c>
      <c r="V228" s="15">
        <f>AGOSTO!V228+SEPTIEMBRE!AL228</f>
        <v>0</v>
      </c>
      <c r="W228" s="15">
        <f>AGOSTO!W228+SEPTIEMBRE!AM228</f>
        <v>0</v>
      </c>
      <c r="X228" s="18">
        <f>SUM(U228:W228)</f>
        <v>0</v>
      </c>
      <c r="Y228" s="19">
        <f>AGOSTO!AA228</f>
        <v>0</v>
      </c>
      <c r="Z228" s="374">
        <v>0</v>
      </c>
      <c r="AA228" s="18">
        <f>SUM(Y228:Z228)</f>
        <v>0</v>
      </c>
      <c r="AB228" s="19">
        <f>AGOSTO!AD228</f>
        <v>0</v>
      </c>
      <c r="AC228" s="374">
        <v>0</v>
      </c>
      <c r="AD228" s="18">
        <f>SUM(AB228:AC228)</f>
        <v>0</v>
      </c>
      <c r="AE228" s="19">
        <f>AGOSTO!AG228</f>
        <v>0</v>
      </c>
      <c r="AF228" s="374">
        <v>0</v>
      </c>
      <c r="AG228" s="18">
        <f>SUM(AE228:AF228)</f>
        <v>0</v>
      </c>
      <c r="AH228" s="19">
        <f>X228-AA228</f>
        <v>0</v>
      </c>
      <c r="AI228" s="15">
        <f>X228-AD228</f>
        <v>0</v>
      </c>
      <c r="AJ228" s="16">
        <f>X228-AG228</f>
        <v>0</v>
      </c>
      <c r="AK228" s="9"/>
      <c r="AL228" s="372">
        <v>0</v>
      </c>
      <c r="AM228" s="375">
        <v>0</v>
      </c>
      <c r="AN228" s="9"/>
    </row>
    <row r="229" spans="1:40" s="382" customFormat="1" ht="24.95" customHeight="1">
      <c r="A229" s="754"/>
      <c r="B229" s="661"/>
      <c r="N229" s="9"/>
      <c r="P229" s="9"/>
      <c r="Q229" s="9"/>
      <c r="R229" s="9"/>
      <c r="S229" s="706">
        <f>+IF(AGOSTO!S229=0,"",AGOSTO!S229)</f>
        <v>7002200</v>
      </c>
      <c r="T229" s="682" t="str">
        <f>+IF(AGOSTO!T229=0,"",AGOSTO!T229)</f>
        <v>Intereses Comisiones y gastos de la Deuda Pública</v>
      </c>
      <c r="U229" s="27">
        <f>+ENERO!U229</f>
        <v>0</v>
      </c>
      <c r="V229" s="15">
        <f>AGOSTO!V229+SEPTIEMBRE!AL229</f>
        <v>0</v>
      </c>
      <c r="W229" s="15">
        <f>AGOSTO!W229+SEPTIEMBRE!AM229</f>
        <v>0</v>
      </c>
      <c r="X229" s="18">
        <f>SUM(U229:W229)</f>
        <v>0</v>
      </c>
      <c r="Y229" s="19">
        <f>AGOSTO!AA229</f>
        <v>0</v>
      </c>
      <c r="Z229" s="374">
        <v>0</v>
      </c>
      <c r="AA229" s="18">
        <f>SUM(Y229:Z229)</f>
        <v>0</v>
      </c>
      <c r="AB229" s="19">
        <f>AGOSTO!AD229</f>
        <v>0</v>
      </c>
      <c r="AC229" s="374">
        <v>0</v>
      </c>
      <c r="AD229" s="18">
        <f>SUM(AB229:AC229)</f>
        <v>0</v>
      </c>
      <c r="AE229" s="19">
        <f>AGOSTO!AG229</f>
        <v>0</v>
      </c>
      <c r="AF229" s="374">
        <v>0</v>
      </c>
      <c r="AG229" s="18">
        <f>SUM(AE229:AF229)</f>
        <v>0</v>
      </c>
      <c r="AH229" s="19">
        <f>X229-AA229</f>
        <v>0</v>
      </c>
      <c r="AI229" s="15">
        <f>X229-AD229</f>
        <v>0</v>
      </c>
      <c r="AJ229" s="16">
        <f>X229-AG229</f>
        <v>0</v>
      </c>
      <c r="AK229" s="9"/>
      <c r="AL229" s="372">
        <v>0</v>
      </c>
      <c r="AM229" s="375">
        <v>0</v>
      </c>
      <c r="AN229" s="9"/>
    </row>
    <row r="230" spans="1:40" s="382" customFormat="1" ht="24.95" customHeight="1" thickBot="1">
      <c r="A230" s="754"/>
      <c r="B230" s="661"/>
      <c r="N230" s="9"/>
      <c r="P230" s="9"/>
      <c r="Q230" s="9"/>
      <c r="R230" s="9"/>
      <c r="S230" s="711">
        <f>+IF(AGOSTO!S230=0,"",AGOSTO!S230)</f>
        <v>7002999</v>
      </c>
      <c r="T230" s="688" t="str">
        <f>+IF(AGOSTO!T230=0,"",AGOSTO!T230)</f>
        <v>Vigencias Anteriores  Servicio de la Deuda Externa</v>
      </c>
      <c r="U230" s="133">
        <f>+ENERO!U230</f>
        <v>0</v>
      </c>
      <c r="V230" s="121">
        <f>AGOSTO!V230+SEPTIEMBRE!AL230</f>
        <v>0</v>
      </c>
      <c r="W230" s="121">
        <f>AGOSTO!W230+SEPTIEMBRE!AM230</f>
        <v>0</v>
      </c>
      <c r="X230" s="126">
        <f>SUM(U230:W230)</f>
        <v>0</v>
      </c>
      <c r="Y230" s="124">
        <f>AGOSTO!AA230</f>
        <v>0</v>
      </c>
      <c r="Z230" s="388">
        <v>0</v>
      </c>
      <c r="AA230" s="126">
        <f>SUM(Y230:Z230)</f>
        <v>0</v>
      </c>
      <c r="AB230" s="124">
        <f>AGOSTO!AD230</f>
        <v>0</v>
      </c>
      <c r="AC230" s="388">
        <v>0</v>
      </c>
      <c r="AD230" s="126">
        <f>SUM(AB230:AC230)</f>
        <v>0</v>
      </c>
      <c r="AE230" s="124">
        <f>AGOSTO!AG230</f>
        <v>0</v>
      </c>
      <c r="AF230" s="388">
        <v>0</v>
      </c>
      <c r="AG230" s="126">
        <f>SUM(AE230:AF230)</f>
        <v>0</v>
      </c>
      <c r="AH230" s="124">
        <f>X230-AA230</f>
        <v>0</v>
      </c>
      <c r="AI230" s="121">
        <f>X230-AD230</f>
        <v>0</v>
      </c>
      <c r="AJ230" s="125">
        <f>X230-AG230</f>
        <v>0</v>
      </c>
      <c r="AK230" s="9"/>
      <c r="AL230" s="501">
        <v>0</v>
      </c>
      <c r="AM230" s="502">
        <v>0</v>
      </c>
      <c r="AN230" s="9"/>
    </row>
    <row r="231" spans="1:40" s="382" customFormat="1" ht="24.95" customHeight="1">
      <c r="A231" s="754"/>
      <c r="B231" s="661"/>
      <c r="N231" s="9"/>
      <c r="P231" s="9"/>
      <c r="Q231" s="9"/>
      <c r="R231" s="9"/>
      <c r="S231" s="489" t="str">
        <f>+IF(AGOSTO!S231=0,"",AGOSTO!S231)</f>
        <v/>
      </c>
      <c r="T231" s="689" t="str">
        <f>+IF(AGOSTO!T231=0,"",AGOSTO!T231)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40" s="382" customFormat="1" ht="24.95" customHeight="1">
      <c r="A232" s="754"/>
      <c r="B232" s="661"/>
      <c r="N232" s="9"/>
      <c r="P232" s="9"/>
      <c r="Q232" s="9"/>
      <c r="R232" s="9"/>
      <c r="S232" s="505" t="str">
        <f>+IF(AGOSTO!S232=0,"",AGOSTO!S232)</f>
        <v>D</v>
      </c>
      <c r="T232" s="697" t="str">
        <f>+IF(AGOSTO!T232=0,"",AGOSTO!T232)</f>
        <v>INVERSION</v>
      </c>
      <c r="U232" s="470">
        <f>U234+U243</f>
        <v>1142681603</v>
      </c>
      <c r="V232" s="471">
        <f t="shared" ref="V232:AJ232" si="200">V234+V243</f>
        <v>0</v>
      </c>
      <c r="W232" s="471">
        <f t="shared" si="200"/>
        <v>710157369</v>
      </c>
      <c r="X232" s="472">
        <f t="shared" si="200"/>
        <v>1852838972</v>
      </c>
      <c r="Y232" s="379">
        <f t="shared" si="200"/>
        <v>1471058508</v>
      </c>
      <c r="Z232" s="471">
        <f t="shared" si="200"/>
        <v>45983168</v>
      </c>
      <c r="AA232" s="472">
        <f t="shared" si="200"/>
        <v>1517041676</v>
      </c>
      <c r="AB232" s="379">
        <f t="shared" si="200"/>
        <v>1121859952</v>
      </c>
      <c r="AC232" s="471">
        <f t="shared" si="200"/>
        <v>140444397</v>
      </c>
      <c r="AD232" s="472">
        <f t="shared" si="200"/>
        <v>1262304349</v>
      </c>
      <c r="AE232" s="379">
        <f t="shared" si="200"/>
        <v>970062537</v>
      </c>
      <c r="AF232" s="471">
        <f t="shared" si="200"/>
        <v>129466883</v>
      </c>
      <c r="AG232" s="472">
        <f t="shared" si="200"/>
        <v>1099529420</v>
      </c>
      <c r="AH232" s="379">
        <f t="shared" si="200"/>
        <v>335797296</v>
      </c>
      <c r="AI232" s="471">
        <f t="shared" si="200"/>
        <v>590534623</v>
      </c>
      <c r="AJ232" s="380">
        <f t="shared" si="200"/>
        <v>753309552</v>
      </c>
      <c r="AK232" s="500"/>
      <c r="AL232" s="379">
        <f t="shared" ref="AL232:AM232" si="201">AL234+AL243</f>
        <v>0</v>
      </c>
      <c r="AM232" s="380">
        <f t="shared" si="201"/>
        <v>0</v>
      </c>
      <c r="AN232" s="9"/>
    </row>
    <row r="233" spans="1:40" s="382" customFormat="1" ht="24.95" customHeight="1">
      <c r="A233" s="754"/>
      <c r="B233" s="661"/>
      <c r="N233" s="9"/>
      <c r="P233" s="9"/>
      <c r="Q233" s="9"/>
      <c r="R233" s="9"/>
      <c r="S233" s="366" t="str">
        <f>+IF(AGOSTO!S233=0,"",AGOSTO!S233)</f>
        <v/>
      </c>
      <c r="T233" s="696" t="str">
        <f>+IF(AGOSTO!T233=0,"",AGOSTO!T233)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82" customFormat="1" ht="24.95" customHeight="1">
      <c r="A234" s="754"/>
      <c r="B234" s="661"/>
      <c r="N234" s="9"/>
      <c r="P234" s="9"/>
      <c r="Q234" s="9"/>
      <c r="R234" s="9"/>
      <c r="S234" s="705">
        <f>+IF(AGOSTO!S234=0,"",AGOSTO!S234)</f>
        <v>8000000</v>
      </c>
      <c r="T234" s="681" t="str">
        <f>+IF(AGOSTO!T234=0,"",AGOSTO!T234)</f>
        <v>Programas de Inversión</v>
      </c>
      <c r="U234" s="132">
        <f>U235</f>
        <v>0</v>
      </c>
      <c r="V234" s="122">
        <f t="shared" ref="V234:AJ234" si="202">V235</f>
        <v>73375958</v>
      </c>
      <c r="W234" s="122">
        <f t="shared" si="202"/>
        <v>114476591</v>
      </c>
      <c r="X234" s="129">
        <f t="shared" si="202"/>
        <v>187852549</v>
      </c>
      <c r="Y234" s="128">
        <f t="shared" si="202"/>
        <v>146320111</v>
      </c>
      <c r="Z234" s="122">
        <f t="shared" si="202"/>
        <v>0</v>
      </c>
      <c r="AA234" s="129">
        <f t="shared" si="202"/>
        <v>146320111</v>
      </c>
      <c r="AB234" s="128">
        <f t="shared" si="202"/>
        <v>134054695</v>
      </c>
      <c r="AC234" s="122">
        <f t="shared" si="202"/>
        <v>0</v>
      </c>
      <c r="AD234" s="129">
        <f t="shared" si="202"/>
        <v>134054695</v>
      </c>
      <c r="AE234" s="128">
        <f t="shared" si="202"/>
        <v>112044130</v>
      </c>
      <c r="AF234" s="122">
        <f t="shared" si="202"/>
        <v>1305000</v>
      </c>
      <c r="AG234" s="129">
        <f t="shared" si="202"/>
        <v>113349130</v>
      </c>
      <c r="AH234" s="128">
        <f t="shared" si="202"/>
        <v>41532438</v>
      </c>
      <c r="AI234" s="122">
        <f t="shared" si="202"/>
        <v>53797854</v>
      </c>
      <c r="AJ234" s="130">
        <f t="shared" si="202"/>
        <v>74503419</v>
      </c>
      <c r="AK234" s="9"/>
      <c r="AL234" s="128">
        <f t="shared" ref="AL234:AM234" si="203">AL235</f>
        <v>0</v>
      </c>
      <c r="AM234" s="130">
        <f t="shared" si="203"/>
        <v>0</v>
      </c>
      <c r="AN234" s="9"/>
    </row>
    <row r="235" spans="1:40" s="382" customFormat="1" ht="24.95" customHeight="1">
      <c r="A235" s="754"/>
      <c r="B235" s="661"/>
      <c r="N235" s="9"/>
      <c r="P235" s="9"/>
      <c r="Q235" s="9"/>
      <c r="R235" s="9"/>
      <c r="S235" s="706">
        <f>+IF(AGOSTO!S235=0,"",AGOSTO!S235)</f>
        <v>8001000</v>
      </c>
      <c r="T235" s="682" t="str">
        <f>+IF(AGOSTO!T235=0,"",AGOSTO!T235)</f>
        <v>Formación Bruta del Capital</v>
      </c>
      <c r="U235" s="27">
        <f t="shared" ref="U235:AJ235" si="204">SUM(U236:U241)</f>
        <v>0</v>
      </c>
      <c r="V235" s="15">
        <f t="shared" si="204"/>
        <v>73375958</v>
      </c>
      <c r="W235" s="15">
        <f t="shared" si="204"/>
        <v>114476591</v>
      </c>
      <c r="X235" s="18">
        <f t="shared" si="204"/>
        <v>187852549</v>
      </c>
      <c r="Y235" s="19">
        <f t="shared" si="204"/>
        <v>146320111</v>
      </c>
      <c r="Z235" s="142">
        <f t="shared" si="204"/>
        <v>0</v>
      </c>
      <c r="AA235" s="18">
        <f t="shared" si="204"/>
        <v>146320111</v>
      </c>
      <c r="AB235" s="19">
        <f t="shared" si="204"/>
        <v>134054695</v>
      </c>
      <c r="AC235" s="142">
        <f t="shared" si="204"/>
        <v>0</v>
      </c>
      <c r="AD235" s="18">
        <f t="shared" si="204"/>
        <v>134054695</v>
      </c>
      <c r="AE235" s="19">
        <f t="shared" si="204"/>
        <v>112044130</v>
      </c>
      <c r="AF235" s="142">
        <f t="shared" si="204"/>
        <v>1305000</v>
      </c>
      <c r="AG235" s="18">
        <f t="shared" si="204"/>
        <v>113349130</v>
      </c>
      <c r="AH235" s="19">
        <f t="shared" si="204"/>
        <v>41532438</v>
      </c>
      <c r="AI235" s="15">
        <f t="shared" si="204"/>
        <v>53797854</v>
      </c>
      <c r="AJ235" s="16">
        <f t="shared" si="204"/>
        <v>74503419</v>
      </c>
      <c r="AK235" s="9"/>
      <c r="AL235" s="29">
        <f>SUM(AL236:AL241)</f>
        <v>0</v>
      </c>
      <c r="AM235" s="26">
        <f>SUM(AM236:AM241)</f>
        <v>0</v>
      </c>
      <c r="AN235" s="9"/>
    </row>
    <row r="236" spans="1:40" s="382" customFormat="1" ht="24.95" customHeight="1">
      <c r="A236" s="754"/>
      <c r="B236" s="661"/>
      <c r="N236" s="9"/>
      <c r="P236" s="9"/>
      <c r="Q236" s="9"/>
      <c r="R236" s="9"/>
      <c r="S236" s="707" t="str">
        <f>+IF(AGOSTO!S236=0,"",AGOSTO!S236)</f>
        <v>8001000-1</v>
      </c>
      <c r="T236" s="683" t="str">
        <f>+IF(AGOSTO!T236=0,"",AGOSTO!T236)</f>
        <v>PROYECTO REMODELACION SALA DE PARTOS</v>
      </c>
      <c r="U236" s="27">
        <f>+ENERO!U236</f>
        <v>0</v>
      </c>
      <c r="V236" s="15">
        <f>AGOSTO!V236+SEPTIEMBRE!AL236</f>
        <v>73375958</v>
      </c>
      <c r="W236" s="15">
        <f>AGOSTO!W236+SEPTIEMBRE!AM236</f>
        <v>114476591</v>
      </c>
      <c r="X236" s="18">
        <f t="shared" ref="X236:X241" si="205">SUM(U236:W236)</f>
        <v>187852549</v>
      </c>
      <c r="Y236" s="19">
        <f>AGOSTO!AA236</f>
        <v>146320111</v>
      </c>
      <c r="Z236" s="374">
        <v>0</v>
      </c>
      <c r="AA236" s="18">
        <f t="shared" ref="AA236:AA241" si="206">SUM(Y236:Z236)</f>
        <v>146320111</v>
      </c>
      <c r="AB236" s="19">
        <f>AGOSTO!AD236</f>
        <v>134054695</v>
      </c>
      <c r="AC236" s="374">
        <v>0</v>
      </c>
      <c r="AD236" s="18">
        <f t="shared" ref="AD236:AD241" si="207">SUM(AB236:AC236)</f>
        <v>134054695</v>
      </c>
      <c r="AE236" s="19">
        <f>AGOSTO!AG236</f>
        <v>112044130</v>
      </c>
      <c r="AF236" s="374">
        <v>1305000</v>
      </c>
      <c r="AG236" s="18">
        <f t="shared" ref="AG236:AG241" si="208">SUM(AE236:AF236)</f>
        <v>113349130</v>
      </c>
      <c r="AH236" s="19">
        <f t="shared" ref="AH236:AH241" si="209">X236-AA236</f>
        <v>41532438</v>
      </c>
      <c r="AI236" s="15">
        <f t="shared" ref="AI236:AI241" si="210">X236-AD236</f>
        <v>53797854</v>
      </c>
      <c r="AJ236" s="16">
        <f t="shared" ref="AJ236:AJ241" si="211">X236-AG236</f>
        <v>74503419</v>
      </c>
      <c r="AK236" s="9"/>
      <c r="AL236" s="372">
        <v>0</v>
      </c>
      <c r="AM236" s="375">
        <v>0</v>
      </c>
      <c r="AN236" s="9"/>
    </row>
    <row r="237" spans="1:40" s="382" customFormat="1" ht="24.95" customHeight="1">
      <c r="A237" s="754"/>
      <c r="B237" s="661"/>
      <c r="N237" s="9"/>
      <c r="P237" s="9"/>
      <c r="Q237" s="9"/>
      <c r="R237" s="9"/>
      <c r="S237" s="707" t="str">
        <f>+IF(AGOSTO!S237=0,"",AGOSTO!S237)</f>
        <v>8001000-2</v>
      </c>
      <c r="T237" s="683" t="str">
        <f>+IF(AGOSTO!T237=0,"",AGOSTO!T237)</f>
        <v>Subprogr.Construc. Remodelac. Adecuación y Apliac.2</v>
      </c>
      <c r="U237" s="27">
        <f>+ENERO!U237</f>
        <v>0</v>
      </c>
      <c r="V237" s="15">
        <f>AGOSTO!V237+SEPTIEMBRE!AL237</f>
        <v>0</v>
      </c>
      <c r="W237" s="15">
        <f>AGOSTO!W237+SEPTIEMBRE!AM237</f>
        <v>0</v>
      </c>
      <c r="X237" s="18">
        <f t="shared" si="205"/>
        <v>0</v>
      </c>
      <c r="Y237" s="19">
        <f>AGOSTO!AA237</f>
        <v>0</v>
      </c>
      <c r="Z237" s="374">
        <v>0</v>
      </c>
      <c r="AA237" s="18">
        <f t="shared" si="206"/>
        <v>0</v>
      </c>
      <c r="AB237" s="19">
        <f>AGOSTO!AD237</f>
        <v>0</v>
      </c>
      <c r="AC237" s="374">
        <v>0</v>
      </c>
      <c r="AD237" s="18">
        <f t="shared" si="207"/>
        <v>0</v>
      </c>
      <c r="AE237" s="19">
        <f>AGOSTO!AG237</f>
        <v>0</v>
      </c>
      <c r="AF237" s="374">
        <v>0</v>
      </c>
      <c r="AG237" s="18">
        <f t="shared" si="208"/>
        <v>0</v>
      </c>
      <c r="AH237" s="19">
        <f t="shared" si="209"/>
        <v>0</v>
      </c>
      <c r="AI237" s="15">
        <f t="shared" si="210"/>
        <v>0</v>
      </c>
      <c r="AJ237" s="16">
        <f t="shared" si="211"/>
        <v>0</v>
      </c>
      <c r="AK237" s="9"/>
      <c r="AL237" s="372">
        <v>0</v>
      </c>
      <c r="AM237" s="375">
        <v>0</v>
      </c>
      <c r="AN237" s="9"/>
    </row>
    <row r="238" spans="1:40" s="382" customFormat="1" ht="24.95" customHeight="1">
      <c r="A238" s="754"/>
      <c r="B238" s="661"/>
      <c r="N238" s="9"/>
      <c r="P238" s="9"/>
      <c r="Q238" s="9"/>
      <c r="R238" s="9"/>
      <c r="S238" s="707" t="str">
        <f>+IF(AGOSTO!S238=0,"",AGOSTO!S238)</f>
        <v>8001000-3</v>
      </c>
      <c r="T238" s="683" t="str">
        <f>+IF(AGOSTO!T238=0,"",AGOSTO!T238)</f>
        <v>Subprogr.Construc. Remodelac. Adecuación y Apliac.3</v>
      </c>
      <c r="U238" s="27">
        <f>+ENERO!U238</f>
        <v>0</v>
      </c>
      <c r="V238" s="15">
        <f>AGOSTO!V238+SEPTIEMBRE!AL238</f>
        <v>0</v>
      </c>
      <c r="W238" s="15">
        <f>AGOSTO!W238+SEPTIEMBRE!AM238</f>
        <v>0</v>
      </c>
      <c r="X238" s="18">
        <f t="shared" si="205"/>
        <v>0</v>
      </c>
      <c r="Y238" s="19">
        <f>AGOSTO!AA238</f>
        <v>0</v>
      </c>
      <c r="Z238" s="374">
        <v>0</v>
      </c>
      <c r="AA238" s="18">
        <f t="shared" si="206"/>
        <v>0</v>
      </c>
      <c r="AB238" s="19">
        <f>AGOSTO!AD238</f>
        <v>0</v>
      </c>
      <c r="AC238" s="374">
        <v>0</v>
      </c>
      <c r="AD238" s="18">
        <f t="shared" si="207"/>
        <v>0</v>
      </c>
      <c r="AE238" s="19">
        <f>AGOSTO!AG238</f>
        <v>0</v>
      </c>
      <c r="AF238" s="374">
        <v>0</v>
      </c>
      <c r="AG238" s="18">
        <f t="shared" si="208"/>
        <v>0</v>
      </c>
      <c r="AH238" s="19">
        <f t="shared" si="209"/>
        <v>0</v>
      </c>
      <c r="AI238" s="15">
        <f t="shared" si="210"/>
        <v>0</v>
      </c>
      <c r="AJ238" s="16">
        <f t="shared" si="211"/>
        <v>0</v>
      </c>
      <c r="AK238" s="9"/>
      <c r="AL238" s="372">
        <v>0</v>
      </c>
      <c r="AM238" s="375">
        <v>0</v>
      </c>
      <c r="AN238" s="9"/>
    </row>
    <row r="239" spans="1:40" s="382" customFormat="1" ht="24.95" customHeight="1">
      <c r="A239" s="754"/>
      <c r="B239" s="661"/>
      <c r="N239" s="9"/>
      <c r="P239" s="9"/>
      <c r="Q239" s="9"/>
      <c r="S239" s="707" t="str">
        <f>+IF(AGOSTO!S239=0,"",AGOSTO!S239)</f>
        <v>8001000-4</v>
      </c>
      <c r="T239" s="683" t="str">
        <f>+IF(AGOSTO!T239=0,"",AGOSTO!T239)</f>
        <v>Subprogr.Construc. Remodelac. Adecuación y Apliac.4</v>
      </c>
      <c r="U239" s="27">
        <f>+ENERO!U239</f>
        <v>0</v>
      </c>
      <c r="V239" s="15">
        <f>AGOSTO!V239+SEPTIEMBRE!AL239</f>
        <v>0</v>
      </c>
      <c r="W239" s="15">
        <f>AGOSTO!W239+SEPTIEMBRE!AM239</f>
        <v>0</v>
      </c>
      <c r="X239" s="18">
        <f t="shared" si="205"/>
        <v>0</v>
      </c>
      <c r="Y239" s="19">
        <f>AGOSTO!AA239</f>
        <v>0</v>
      </c>
      <c r="Z239" s="374">
        <v>0</v>
      </c>
      <c r="AA239" s="18">
        <f t="shared" si="206"/>
        <v>0</v>
      </c>
      <c r="AB239" s="19">
        <f>AGOSTO!AD239</f>
        <v>0</v>
      </c>
      <c r="AC239" s="374">
        <v>0</v>
      </c>
      <c r="AD239" s="18">
        <f t="shared" si="207"/>
        <v>0</v>
      </c>
      <c r="AE239" s="19">
        <f>AGOSTO!AG239</f>
        <v>0</v>
      </c>
      <c r="AF239" s="374">
        <v>0</v>
      </c>
      <c r="AG239" s="18">
        <f t="shared" si="208"/>
        <v>0</v>
      </c>
      <c r="AH239" s="19">
        <f t="shared" si="209"/>
        <v>0</v>
      </c>
      <c r="AI239" s="15">
        <f t="shared" si="210"/>
        <v>0</v>
      </c>
      <c r="AJ239" s="16">
        <f t="shared" si="211"/>
        <v>0</v>
      </c>
      <c r="AK239" s="9"/>
      <c r="AL239" s="372">
        <v>0</v>
      </c>
      <c r="AM239" s="375">
        <v>0</v>
      </c>
      <c r="AN239" s="9"/>
    </row>
    <row r="240" spans="1:40" s="382" customFormat="1" ht="24.95" customHeight="1">
      <c r="A240" s="754"/>
      <c r="B240" s="661"/>
      <c r="N240" s="9"/>
      <c r="P240" s="9"/>
      <c r="Q240" s="9"/>
      <c r="S240" s="707" t="str">
        <f>+IF(AGOSTO!S240=0,"",AGOSTO!S240)</f>
        <v>8001000-7</v>
      </c>
      <c r="T240" s="683" t="str">
        <f>+IF(AGOSTO!T240=0,"",AGOSTO!T240)</f>
        <v>Subprogr.Construc. Remodelac. Adecuación y Apliac.5</v>
      </c>
      <c r="U240" s="27">
        <f>+ENERO!U240</f>
        <v>0</v>
      </c>
      <c r="V240" s="15">
        <f>AGOSTO!V240+SEPTIEMBRE!AL240</f>
        <v>0</v>
      </c>
      <c r="W240" s="15">
        <f>AGOSTO!W240+SEPTIEMBRE!AM240</f>
        <v>0</v>
      </c>
      <c r="X240" s="18">
        <f t="shared" si="205"/>
        <v>0</v>
      </c>
      <c r="Y240" s="19">
        <f>AGOSTO!AA240</f>
        <v>0</v>
      </c>
      <c r="Z240" s="374">
        <v>0</v>
      </c>
      <c r="AA240" s="18">
        <f t="shared" si="206"/>
        <v>0</v>
      </c>
      <c r="AB240" s="19">
        <f>AGOSTO!AD240</f>
        <v>0</v>
      </c>
      <c r="AC240" s="374">
        <v>0</v>
      </c>
      <c r="AD240" s="18">
        <f t="shared" si="207"/>
        <v>0</v>
      </c>
      <c r="AE240" s="19">
        <f>AGOSTO!AG240</f>
        <v>0</v>
      </c>
      <c r="AF240" s="374">
        <v>0</v>
      </c>
      <c r="AG240" s="18">
        <f t="shared" si="208"/>
        <v>0</v>
      </c>
      <c r="AH240" s="19">
        <f t="shared" si="209"/>
        <v>0</v>
      </c>
      <c r="AI240" s="15">
        <f t="shared" si="210"/>
        <v>0</v>
      </c>
      <c r="AJ240" s="16">
        <f t="shared" si="211"/>
        <v>0</v>
      </c>
      <c r="AK240" s="9"/>
      <c r="AL240" s="372">
        <v>0</v>
      </c>
      <c r="AM240" s="375">
        <v>0</v>
      </c>
      <c r="AN240" s="9"/>
    </row>
    <row r="241" spans="1:70" ht="24.95" customHeight="1">
      <c r="A241" s="754"/>
      <c r="B241" s="661"/>
      <c r="C241" s="382"/>
      <c r="D241" s="382"/>
      <c r="E241" s="382"/>
      <c r="F241" s="382"/>
      <c r="G241" s="382"/>
      <c r="H241" s="382"/>
      <c r="I241" s="382"/>
      <c r="J241" s="382"/>
      <c r="K241" s="382"/>
      <c r="L241" s="382"/>
      <c r="M241" s="382"/>
      <c r="N241" s="9"/>
      <c r="O241" s="382"/>
      <c r="P241" s="9"/>
      <c r="Q241" s="9"/>
      <c r="S241" s="717">
        <f>+IF(AGOSTO!S241=0,"",AGOSTO!S241)</f>
        <v>8001999</v>
      </c>
      <c r="T241" s="683" t="str">
        <f>+IF(AGOSTO!T241=0,"",AGOSTO!T241)</f>
        <v>Vigencias Anteriores Programas de Inversion</v>
      </c>
      <c r="U241" s="27">
        <f>+ENERO!U241</f>
        <v>0</v>
      </c>
      <c r="V241" s="15">
        <f>AGOSTO!V241+SEPTIEMBRE!AL241</f>
        <v>0</v>
      </c>
      <c r="W241" s="15">
        <f>AGOSTO!W241+SEPTIEMBRE!AM241</f>
        <v>0</v>
      </c>
      <c r="X241" s="18">
        <f t="shared" si="205"/>
        <v>0</v>
      </c>
      <c r="Y241" s="19">
        <f>AGOSTO!AA241</f>
        <v>0</v>
      </c>
      <c r="Z241" s="374">
        <v>0</v>
      </c>
      <c r="AA241" s="18">
        <f t="shared" si="206"/>
        <v>0</v>
      </c>
      <c r="AB241" s="19">
        <f>AGOSTO!AD241</f>
        <v>0</v>
      </c>
      <c r="AC241" s="374">
        <v>0</v>
      </c>
      <c r="AD241" s="18">
        <f t="shared" si="207"/>
        <v>0</v>
      </c>
      <c r="AE241" s="19">
        <f>AGOSTO!AG241</f>
        <v>0</v>
      </c>
      <c r="AF241" s="374">
        <v>0</v>
      </c>
      <c r="AG241" s="18">
        <f t="shared" si="208"/>
        <v>0</v>
      </c>
      <c r="AH241" s="19">
        <f t="shared" si="209"/>
        <v>0</v>
      </c>
      <c r="AI241" s="15">
        <f t="shared" si="210"/>
        <v>0</v>
      </c>
      <c r="AJ241" s="16">
        <f t="shared" si="211"/>
        <v>0</v>
      </c>
      <c r="AK241" s="9"/>
      <c r="AL241" s="372">
        <v>0</v>
      </c>
      <c r="AM241" s="375">
        <v>0</v>
      </c>
      <c r="BM241" s="382"/>
      <c r="BN241" s="382"/>
      <c r="BO241" s="382"/>
      <c r="BP241" s="382"/>
      <c r="BQ241" s="382"/>
      <c r="BR241" s="382"/>
    </row>
    <row r="242" spans="1:70" ht="24.95" customHeight="1">
      <c r="A242" s="754"/>
      <c r="B242" s="661"/>
      <c r="C242" s="382"/>
      <c r="D242" s="382"/>
      <c r="E242" s="382"/>
      <c r="F242" s="382"/>
      <c r="G242" s="382"/>
      <c r="H242" s="382"/>
      <c r="I242" s="382"/>
      <c r="J242" s="382"/>
      <c r="K242" s="382"/>
      <c r="L242" s="382"/>
      <c r="M242" s="382"/>
      <c r="N242" s="9"/>
      <c r="O242" s="382"/>
      <c r="P242" s="9"/>
      <c r="Q242" s="9"/>
      <c r="S242" s="366" t="str">
        <f>+IF(AGOSTO!S242=0,"",AGOSTO!S242)</f>
        <v/>
      </c>
      <c r="T242" s="696" t="str">
        <f>+IF(AGOSTO!T242=0,"",AGOSTO!T242)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82"/>
      <c r="BN242" s="382"/>
      <c r="BO242" s="382"/>
      <c r="BP242" s="382"/>
      <c r="BQ242" s="382"/>
      <c r="BR242" s="382"/>
    </row>
    <row r="243" spans="1:70" ht="24.95" customHeight="1">
      <c r="A243" s="754"/>
      <c r="B243" s="661"/>
      <c r="C243" s="382"/>
      <c r="D243" s="382"/>
      <c r="E243" s="382"/>
      <c r="F243" s="382"/>
      <c r="G243" s="382"/>
      <c r="H243" s="382"/>
      <c r="I243" s="382"/>
      <c r="J243" s="382"/>
      <c r="K243" s="382"/>
      <c r="L243" s="382"/>
      <c r="M243" s="382"/>
      <c r="N243" s="9"/>
      <c r="O243" s="382"/>
      <c r="P243" s="9"/>
      <c r="Q243" s="9"/>
      <c r="S243" s="705">
        <f>+IF(AGOSTO!S243=0,"",AGOSTO!S243)</f>
        <v>8002001</v>
      </c>
      <c r="T243" s="681" t="str">
        <f>+IF(AGOSTO!T243=0,"",AGOSTO!T243)</f>
        <v>Gastos Operativos de Inversion   (Programas Especiales)</v>
      </c>
      <c r="U243" s="132">
        <f t="shared" ref="U243:AJ243" si="212">SUM(U244:U256)</f>
        <v>1142681603</v>
      </c>
      <c r="V243" s="122">
        <f t="shared" si="212"/>
        <v>-73375958</v>
      </c>
      <c r="W243" s="122">
        <f t="shared" si="212"/>
        <v>595680778</v>
      </c>
      <c r="X243" s="129">
        <f t="shared" si="212"/>
        <v>1664986423</v>
      </c>
      <c r="Y243" s="128">
        <f t="shared" si="212"/>
        <v>1324738397</v>
      </c>
      <c r="Z243" s="122">
        <f t="shared" si="212"/>
        <v>45983168</v>
      </c>
      <c r="AA243" s="129">
        <f t="shared" si="212"/>
        <v>1370721565</v>
      </c>
      <c r="AB243" s="128">
        <f t="shared" si="212"/>
        <v>987805257</v>
      </c>
      <c r="AC243" s="122">
        <f t="shared" si="212"/>
        <v>140444397</v>
      </c>
      <c r="AD243" s="129">
        <f t="shared" si="212"/>
        <v>1128249654</v>
      </c>
      <c r="AE243" s="128">
        <f t="shared" si="212"/>
        <v>858018407</v>
      </c>
      <c r="AF243" s="122">
        <f t="shared" si="212"/>
        <v>128161883</v>
      </c>
      <c r="AG243" s="129">
        <f t="shared" si="212"/>
        <v>986180290</v>
      </c>
      <c r="AH243" s="128">
        <f t="shared" si="212"/>
        <v>294264858</v>
      </c>
      <c r="AI243" s="122">
        <f t="shared" si="212"/>
        <v>536736769</v>
      </c>
      <c r="AJ243" s="130">
        <f t="shared" si="212"/>
        <v>678806133</v>
      </c>
      <c r="AK243" s="9"/>
      <c r="AL243" s="128">
        <f>SUM(AL244:AL256)</f>
        <v>0</v>
      </c>
      <c r="AM243" s="130">
        <f>SUM(AM244:AM256)</f>
        <v>0</v>
      </c>
    </row>
    <row r="244" spans="1:70" ht="24.95" customHeight="1">
      <c r="A244" s="754"/>
      <c r="B244" s="661"/>
      <c r="C244" s="382"/>
      <c r="D244" s="382"/>
      <c r="E244" s="382"/>
      <c r="F244" s="382"/>
      <c r="G244" s="382"/>
      <c r="H244" s="382"/>
      <c r="I244" s="382"/>
      <c r="J244" s="382"/>
      <c r="K244" s="382"/>
      <c r="L244" s="382"/>
      <c r="M244" s="382"/>
      <c r="N244" s="9"/>
      <c r="O244" s="382"/>
      <c r="P244" s="9"/>
      <c r="Q244" s="9"/>
      <c r="S244" s="707" t="str">
        <f>+IF(AGOSTO!S244=0,"",AGOSTO!S244)</f>
        <v>8002100-1</v>
      </c>
      <c r="T244" s="683" t="str">
        <f>+IF(AGOSTO!T244=0,"",AGOSTO!T244)</f>
        <v>PROGRAMA ESPECIAL SALUD PUBLICA</v>
      </c>
      <c r="U244" s="27">
        <f>+ENERO!U244</f>
        <v>0</v>
      </c>
      <c r="V244" s="15">
        <f>AGOSTO!V244+SEPTIEMBRE!AL244</f>
        <v>0</v>
      </c>
      <c r="W244" s="15">
        <f>AGOSTO!W244+SEPTIEMBRE!AM244</f>
        <v>0</v>
      </c>
      <c r="X244" s="18">
        <f t="shared" ref="X244:X256" si="213">SUM(U244:W244)</f>
        <v>0</v>
      </c>
      <c r="Y244" s="19">
        <f>AGOSTO!AA244</f>
        <v>0</v>
      </c>
      <c r="Z244" s="374">
        <v>0</v>
      </c>
      <c r="AA244" s="18">
        <f t="shared" ref="AA244:AA256" si="214">SUM(Y244:Z244)</f>
        <v>0</v>
      </c>
      <c r="AB244" s="19">
        <f>AGOSTO!AD244</f>
        <v>0</v>
      </c>
      <c r="AC244" s="374">
        <v>0</v>
      </c>
      <c r="AD244" s="18">
        <f t="shared" ref="AD244:AD256" si="215">SUM(AB244:AC244)</f>
        <v>0</v>
      </c>
      <c r="AE244" s="19">
        <f>AGOSTO!AG244</f>
        <v>0</v>
      </c>
      <c r="AF244" s="374">
        <v>0</v>
      </c>
      <c r="AG244" s="18">
        <f t="shared" ref="AG244:AG256" si="216">SUM(AE244:AF244)</f>
        <v>0</v>
      </c>
      <c r="AH244" s="19">
        <f t="shared" ref="AH244:AH256" si="217">X244-AA244</f>
        <v>0</v>
      </c>
      <c r="AI244" s="15">
        <f t="shared" ref="AI244:AI256" si="218">X244-AD244</f>
        <v>0</v>
      </c>
      <c r="AJ244" s="16">
        <f t="shared" ref="AJ244:AJ256" si="219">X244-AG244</f>
        <v>0</v>
      </c>
      <c r="AK244" s="9"/>
      <c r="AL244" s="372">
        <v>0</v>
      </c>
      <c r="AM244" s="375">
        <v>0</v>
      </c>
    </row>
    <row r="245" spans="1:70" ht="24.95" customHeight="1">
      <c r="A245" s="754"/>
      <c r="B245" s="661"/>
      <c r="C245" s="382"/>
      <c r="D245" s="382"/>
      <c r="E245" s="382"/>
      <c r="F245" s="382"/>
      <c r="G245" s="382"/>
      <c r="H245" s="382"/>
      <c r="I245" s="382"/>
      <c r="J245" s="382"/>
      <c r="K245" s="382"/>
      <c r="L245" s="382"/>
      <c r="M245" s="382"/>
      <c r="N245" s="9"/>
      <c r="O245" s="382"/>
      <c r="P245" s="9"/>
      <c r="Q245" s="9"/>
      <c r="S245" s="707" t="str">
        <f>+IF(AGOSTO!S245=0,"",AGOSTO!S245)</f>
        <v>8002100-2</v>
      </c>
      <c r="T245" s="683" t="str">
        <f>+IF(AGOSTO!T245=0,"",AGOSTO!T245)</f>
        <v>PROYECTO BUEN COMIENZO ATENCION PRIMERA INFANCIA</v>
      </c>
      <c r="U245" s="27">
        <f>+ENERO!U245</f>
        <v>1066681603</v>
      </c>
      <c r="V245" s="15">
        <f>AGOSTO!V245+SEPTIEMBRE!AL245</f>
        <v>0</v>
      </c>
      <c r="W245" s="15">
        <f>AGOSTO!W245+SEPTIEMBRE!AM245</f>
        <v>151027645</v>
      </c>
      <c r="X245" s="18">
        <f t="shared" si="213"/>
        <v>1217709248</v>
      </c>
      <c r="Y245" s="19">
        <f>AGOSTO!AA245</f>
        <v>1010722636</v>
      </c>
      <c r="Z245" s="374">
        <v>45847866</v>
      </c>
      <c r="AA245" s="18">
        <f t="shared" si="214"/>
        <v>1056570502</v>
      </c>
      <c r="AB245" s="19">
        <f>AGOSTO!AD245</f>
        <v>746083206</v>
      </c>
      <c r="AC245" s="374">
        <v>120633244</v>
      </c>
      <c r="AD245" s="18">
        <f t="shared" si="215"/>
        <v>866716450</v>
      </c>
      <c r="AE245" s="19">
        <f>AGOSTO!AG245</f>
        <v>638126528</v>
      </c>
      <c r="AF245" s="374">
        <v>107186031</v>
      </c>
      <c r="AG245" s="18">
        <f t="shared" si="216"/>
        <v>745312559</v>
      </c>
      <c r="AH245" s="19">
        <f t="shared" si="217"/>
        <v>161138746</v>
      </c>
      <c r="AI245" s="15">
        <f t="shared" si="218"/>
        <v>350992798</v>
      </c>
      <c r="AJ245" s="16">
        <f t="shared" si="219"/>
        <v>472396689</v>
      </c>
      <c r="AK245" s="9"/>
      <c r="AL245" s="372">
        <v>0</v>
      </c>
      <c r="AM245" s="375">
        <v>0</v>
      </c>
    </row>
    <row r="246" spans="1:70" ht="24.95" customHeight="1">
      <c r="A246" s="754"/>
      <c r="B246" s="661"/>
      <c r="C246" s="382"/>
      <c r="D246" s="382"/>
      <c r="E246" s="382"/>
      <c r="F246" s="382"/>
      <c r="G246" s="382"/>
      <c r="H246" s="382"/>
      <c r="I246" s="382"/>
      <c r="J246" s="382"/>
      <c r="K246" s="382"/>
      <c r="L246" s="382"/>
      <c r="M246" s="382"/>
      <c r="N246" s="9"/>
      <c r="O246" s="382"/>
      <c r="P246" s="9"/>
      <c r="Q246" s="9"/>
      <c r="S246" s="707" t="str">
        <f>+IF(AGOSTO!S246=0,"",AGOSTO!S246)</f>
        <v>8002100-3</v>
      </c>
      <c r="T246" s="683" t="str">
        <f>+IF(AGOSTO!T246=0,"",AGOSTO!T246)</f>
        <v xml:space="preserve">CONVENIO SALUD PUBLICA CI-01-2018     </v>
      </c>
      <c r="U246" s="27">
        <f>+ENERO!U246</f>
        <v>76000000</v>
      </c>
      <c r="V246" s="15">
        <f>AGOSTO!V246+SEPTIEMBRE!AL246</f>
        <v>-73375958</v>
      </c>
      <c r="W246" s="15">
        <f>AGOSTO!W246+SEPTIEMBRE!AM246</f>
        <v>112375958</v>
      </c>
      <c r="X246" s="18">
        <f t="shared" si="213"/>
        <v>115000000</v>
      </c>
      <c r="Y246" s="19">
        <f>AGOSTO!AA246</f>
        <v>104425073</v>
      </c>
      <c r="Z246" s="374">
        <v>135302</v>
      </c>
      <c r="AA246" s="18">
        <f t="shared" si="214"/>
        <v>104560375</v>
      </c>
      <c r="AB246" s="19">
        <f>AGOSTO!AD246</f>
        <v>65705866</v>
      </c>
      <c r="AC246" s="374">
        <v>9944477</v>
      </c>
      <c r="AD246" s="18">
        <f t="shared" si="215"/>
        <v>75650343</v>
      </c>
      <c r="AE246" s="19">
        <f>AGOSTO!AG246</f>
        <v>54488143</v>
      </c>
      <c r="AF246" s="374">
        <v>11109176</v>
      </c>
      <c r="AG246" s="18">
        <f t="shared" si="216"/>
        <v>65597319</v>
      </c>
      <c r="AH246" s="19">
        <f t="shared" si="217"/>
        <v>10439625</v>
      </c>
      <c r="AI246" s="15">
        <f t="shared" si="218"/>
        <v>39349657</v>
      </c>
      <c r="AJ246" s="16">
        <f t="shared" si="219"/>
        <v>49402681</v>
      </c>
      <c r="AK246" s="9"/>
      <c r="AL246" s="372">
        <v>0</v>
      </c>
      <c r="AM246" s="375">
        <v>0</v>
      </c>
    </row>
    <row r="247" spans="1:70" ht="24.95" customHeight="1">
      <c r="A247" s="754"/>
      <c r="B247" s="661"/>
      <c r="C247" s="382"/>
      <c r="D247" s="382"/>
      <c r="E247" s="382"/>
      <c r="F247" s="382"/>
      <c r="G247" s="382"/>
      <c r="H247" s="382"/>
      <c r="I247" s="382"/>
      <c r="J247" s="382"/>
      <c r="K247" s="382"/>
      <c r="L247" s="382"/>
      <c r="M247" s="382"/>
      <c r="N247" s="9"/>
      <c r="O247" s="382"/>
      <c r="P247" s="9"/>
      <c r="Q247" s="9"/>
      <c r="S247" s="707" t="str">
        <f>+IF(AGOSTO!S247=0,"",AGOSTO!S247)</f>
        <v>8002100-4</v>
      </c>
      <c r="T247" s="683" t="str">
        <f>+IF(AGOSTO!T247=0,"",AGOSTO!T247)</f>
        <v xml:space="preserve">CONVENIO APS CI-02-2018     </v>
      </c>
      <c r="U247" s="27">
        <f>+ENERO!U247</f>
        <v>0</v>
      </c>
      <c r="V247" s="15">
        <f>AGOSTO!V247+SEPTIEMBRE!AL247</f>
        <v>0</v>
      </c>
      <c r="W247" s="15">
        <f>AGOSTO!W247+SEPTIEMBRE!AM247</f>
        <v>72000000</v>
      </c>
      <c r="X247" s="18">
        <f t="shared" si="213"/>
        <v>72000000</v>
      </c>
      <c r="Y247" s="19">
        <f>AGOSTO!AA247</f>
        <v>56190134</v>
      </c>
      <c r="Z247" s="374">
        <v>0</v>
      </c>
      <c r="AA247" s="18">
        <f t="shared" si="214"/>
        <v>56190134</v>
      </c>
      <c r="AB247" s="19">
        <f>AGOSTO!AD247</f>
        <v>22615631</v>
      </c>
      <c r="AC247" s="374">
        <v>9866676</v>
      </c>
      <c r="AD247" s="18">
        <f t="shared" si="215"/>
        <v>32482307</v>
      </c>
      <c r="AE247" s="19">
        <f>AGOSTO!AG247</f>
        <v>12003182</v>
      </c>
      <c r="AF247" s="374">
        <v>9866676</v>
      </c>
      <c r="AG247" s="18">
        <f t="shared" si="216"/>
        <v>21869858</v>
      </c>
      <c r="AH247" s="19">
        <f t="shared" si="217"/>
        <v>15809866</v>
      </c>
      <c r="AI247" s="15">
        <f t="shared" si="218"/>
        <v>39517693</v>
      </c>
      <c r="AJ247" s="16">
        <f t="shared" si="219"/>
        <v>50130142</v>
      </c>
      <c r="AK247" s="9"/>
      <c r="AL247" s="372">
        <v>0</v>
      </c>
      <c r="AM247" s="375">
        <v>0</v>
      </c>
    </row>
    <row r="248" spans="1:70" ht="24.95" customHeight="1">
      <c r="A248" s="754"/>
      <c r="B248" s="661"/>
      <c r="C248" s="382"/>
      <c r="D248" s="382"/>
      <c r="E248" s="382"/>
      <c r="F248" s="382"/>
      <c r="G248" s="382"/>
      <c r="H248" s="382"/>
      <c r="I248" s="382"/>
      <c r="J248" s="382"/>
      <c r="K248" s="382"/>
      <c r="L248" s="382"/>
      <c r="M248" s="382"/>
      <c r="N248" s="9"/>
      <c r="O248" s="382"/>
      <c r="P248" s="9"/>
      <c r="Q248" s="9"/>
      <c r="S248" s="707" t="str">
        <f>+IF(AGOSTO!S248=0,"",AGOSTO!S248)</f>
        <v>8002100-5</v>
      </c>
      <c r="T248" s="683" t="str">
        <f>+IF(AGOSTO!T248=0,"",AGOSTO!T248)</f>
        <v>PROYECTO PLAN ALIMENTARIO Y NUTRICIONAL</v>
      </c>
      <c r="U248" s="27">
        <f>+ENERO!U248</f>
        <v>0</v>
      </c>
      <c r="V248" s="15">
        <f>AGOSTO!V248+SEPTIEMBRE!AL248</f>
        <v>0</v>
      </c>
      <c r="W248" s="15">
        <f>AGOSTO!W248+SEPTIEMBRE!AM248</f>
        <v>109024621</v>
      </c>
      <c r="X248" s="18">
        <f t="shared" si="213"/>
        <v>109024621</v>
      </c>
      <c r="Y248" s="19">
        <f>AGOSTO!AA248</f>
        <v>2148000</v>
      </c>
      <c r="Z248" s="374">
        <v>0</v>
      </c>
      <c r="AA248" s="18">
        <f t="shared" si="214"/>
        <v>2148000</v>
      </c>
      <c r="AB248" s="19">
        <f>AGOSTO!AD248</f>
        <v>2148000</v>
      </c>
      <c r="AC248" s="374">
        <v>0</v>
      </c>
      <c r="AD248" s="18">
        <f t="shared" si="215"/>
        <v>2148000</v>
      </c>
      <c r="AE248" s="19">
        <f>AGOSTO!AG248</f>
        <v>2148000</v>
      </c>
      <c r="AF248" s="374">
        <v>0</v>
      </c>
      <c r="AG248" s="18">
        <f t="shared" si="216"/>
        <v>2148000</v>
      </c>
      <c r="AH248" s="19">
        <f t="shared" si="217"/>
        <v>106876621</v>
      </c>
      <c r="AI248" s="15">
        <f t="shared" si="218"/>
        <v>106876621</v>
      </c>
      <c r="AJ248" s="16">
        <f t="shared" si="219"/>
        <v>106876621</v>
      </c>
      <c r="AK248" s="9"/>
      <c r="AL248" s="372">
        <v>0</v>
      </c>
      <c r="AM248" s="375">
        <v>0</v>
      </c>
    </row>
    <row r="249" spans="1:70" ht="24.95" customHeight="1">
      <c r="A249" s="754"/>
      <c r="B249" s="661"/>
      <c r="C249" s="382"/>
      <c r="D249" s="382"/>
      <c r="E249" s="382"/>
      <c r="F249" s="382"/>
      <c r="G249" s="382"/>
      <c r="H249" s="382"/>
      <c r="I249" s="382"/>
      <c r="J249" s="382"/>
      <c r="K249" s="382"/>
      <c r="L249" s="382"/>
      <c r="M249" s="382"/>
      <c r="N249" s="9"/>
      <c r="O249" s="382"/>
      <c r="P249" s="9"/>
      <c r="Q249" s="9"/>
      <c r="S249" s="707" t="str">
        <f>+IF(AGOSTO!S249=0,"",AGOSTO!S249)</f>
        <v>8002100-6</v>
      </c>
      <c r="T249" s="683" t="str">
        <f>+IF(AGOSTO!T249=0,"",AGOSTO!T249)</f>
        <v>Programas Especial 05</v>
      </c>
      <c r="U249" s="27">
        <f>+ENERO!U249</f>
        <v>0</v>
      </c>
      <c r="V249" s="15">
        <f>AGOSTO!V249+SEPTIEMBRE!AL249</f>
        <v>0</v>
      </c>
      <c r="W249" s="15">
        <f>AGOSTO!W249+SEPTIEMBRE!AM249</f>
        <v>0</v>
      </c>
      <c r="X249" s="18">
        <f t="shared" si="213"/>
        <v>0</v>
      </c>
      <c r="Y249" s="19">
        <f>AGOSTO!AA249</f>
        <v>0</v>
      </c>
      <c r="Z249" s="374">
        <v>0</v>
      </c>
      <c r="AA249" s="18">
        <f t="shared" si="214"/>
        <v>0</v>
      </c>
      <c r="AB249" s="19">
        <f>AGOSTO!AD249</f>
        <v>0</v>
      </c>
      <c r="AC249" s="374">
        <v>0</v>
      </c>
      <c r="AD249" s="18">
        <f t="shared" si="215"/>
        <v>0</v>
      </c>
      <c r="AE249" s="19">
        <f>AGOSTO!AG249</f>
        <v>0</v>
      </c>
      <c r="AF249" s="374">
        <v>0</v>
      </c>
      <c r="AG249" s="18">
        <f t="shared" si="216"/>
        <v>0</v>
      </c>
      <c r="AH249" s="19">
        <f t="shared" si="217"/>
        <v>0</v>
      </c>
      <c r="AI249" s="15">
        <f t="shared" si="218"/>
        <v>0</v>
      </c>
      <c r="AJ249" s="16">
        <f t="shared" si="219"/>
        <v>0</v>
      </c>
      <c r="AK249" s="9"/>
      <c r="AL249" s="372">
        <v>0</v>
      </c>
      <c r="AM249" s="375">
        <v>0</v>
      </c>
    </row>
    <row r="250" spans="1:70" ht="24.95" customHeight="1">
      <c r="A250" s="754"/>
      <c r="B250" s="661"/>
      <c r="C250" s="382"/>
      <c r="D250" s="382"/>
      <c r="E250" s="382"/>
      <c r="F250" s="382"/>
      <c r="G250" s="382"/>
      <c r="H250" s="382"/>
      <c r="I250" s="382"/>
      <c r="J250" s="382"/>
      <c r="K250" s="382"/>
      <c r="L250" s="382"/>
      <c r="M250" s="382"/>
      <c r="N250" s="9"/>
      <c r="O250" s="382"/>
      <c r="P250" s="9"/>
      <c r="Q250" s="9"/>
      <c r="S250" s="707" t="str">
        <f>+IF(AGOSTO!S250=0,"",AGOSTO!S250)</f>
        <v>8002100-7</v>
      </c>
      <c r="T250" s="683" t="str">
        <f>+IF(AGOSTO!T250=0,"",AGOSTO!T250)</f>
        <v>Programas Especial 06</v>
      </c>
      <c r="U250" s="27">
        <f>+ENERO!U250</f>
        <v>0</v>
      </c>
      <c r="V250" s="15">
        <f>AGOSTO!V250+SEPTIEMBRE!AL250</f>
        <v>0</v>
      </c>
      <c r="W250" s="15">
        <f>AGOSTO!W250+SEPTIEMBRE!AM250</f>
        <v>0</v>
      </c>
      <c r="X250" s="18">
        <f>SUM(U250:W250)</f>
        <v>0</v>
      </c>
      <c r="Y250" s="19">
        <f>AGOSTO!AA250</f>
        <v>0</v>
      </c>
      <c r="Z250" s="374">
        <v>0</v>
      </c>
      <c r="AA250" s="18">
        <f>SUM(Y250:Z250)</f>
        <v>0</v>
      </c>
      <c r="AB250" s="19">
        <f>AGOSTO!AD250</f>
        <v>0</v>
      </c>
      <c r="AC250" s="374">
        <v>0</v>
      </c>
      <c r="AD250" s="18">
        <f>SUM(AB250:AC250)</f>
        <v>0</v>
      </c>
      <c r="AE250" s="19">
        <f>AGOSTO!AG250</f>
        <v>0</v>
      </c>
      <c r="AF250" s="374">
        <v>0</v>
      </c>
      <c r="AG250" s="18">
        <f>SUM(AE250:AF250)</f>
        <v>0</v>
      </c>
      <c r="AH250" s="19">
        <f>X250-AA250</f>
        <v>0</v>
      </c>
      <c r="AI250" s="15">
        <f>X250-AD250</f>
        <v>0</v>
      </c>
      <c r="AJ250" s="16">
        <f>X250-AG250</f>
        <v>0</v>
      </c>
      <c r="AK250" s="9"/>
      <c r="AL250" s="372">
        <v>0</v>
      </c>
      <c r="AM250" s="375">
        <v>0</v>
      </c>
    </row>
    <row r="251" spans="1:70" ht="24.95" customHeight="1">
      <c r="A251" s="754"/>
      <c r="B251" s="661"/>
      <c r="C251" s="382"/>
      <c r="D251" s="382"/>
      <c r="E251" s="382"/>
      <c r="F251" s="382"/>
      <c r="G251" s="382"/>
      <c r="H251" s="382"/>
      <c r="I251" s="382"/>
      <c r="J251" s="382"/>
      <c r="K251" s="382"/>
      <c r="L251" s="382"/>
      <c r="M251" s="382"/>
      <c r="N251" s="9"/>
      <c r="O251" s="382"/>
      <c r="P251" s="9"/>
      <c r="Q251" s="9"/>
      <c r="S251" s="707" t="str">
        <f>+IF(AGOSTO!S251=0,"",AGOSTO!S251)</f>
        <v>8002100-8</v>
      </c>
      <c r="T251" s="683" t="str">
        <f>+IF(AGOSTO!T251=0,"",AGOSTO!T251)</f>
        <v>Programas Especial 07</v>
      </c>
      <c r="U251" s="27">
        <f>+ENERO!U251</f>
        <v>0</v>
      </c>
      <c r="V251" s="15">
        <f>AGOSTO!V251+SEPTIEMBRE!AL251</f>
        <v>0</v>
      </c>
      <c r="W251" s="15">
        <f>AGOSTO!W251+SEPTIEMBRE!AM251</f>
        <v>0</v>
      </c>
      <c r="X251" s="18">
        <f>SUM(U251:W251)</f>
        <v>0</v>
      </c>
      <c r="Y251" s="19">
        <f>AGOSTO!AA251</f>
        <v>0</v>
      </c>
      <c r="Z251" s="374">
        <v>0</v>
      </c>
      <c r="AA251" s="18">
        <f>SUM(Y251:Z251)</f>
        <v>0</v>
      </c>
      <c r="AB251" s="19">
        <f>AGOSTO!AD251</f>
        <v>0</v>
      </c>
      <c r="AC251" s="374">
        <v>0</v>
      </c>
      <c r="AD251" s="18">
        <f>SUM(AB251:AC251)</f>
        <v>0</v>
      </c>
      <c r="AE251" s="19">
        <f>AGOSTO!AG251</f>
        <v>0</v>
      </c>
      <c r="AF251" s="374">
        <v>0</v>
      </c>
      <c r="AG251" s="18">
        <f>SUM(AE251:AF251)</f>
        <v>0</v>
      </c>
      <c r="AH251" s="19">
        <f>X251-AA251</f>
        <v>0</v>
      </c>
      <c r="AI251" s="15">
        <f>X251-AD251</f>
        <v>0</v>
      </c>
      <c r="AJ251" s="16">
        <f>X251-AG251</f>
        <v>0</v>
      </c>
      <c r="AK251" s="9"/>
      <c r="AL251" s="372">
        <v>0</v>
      </c>
      <c r="AM251" s="375">
        <v>0</v>
      </c>
    </row>
    <row r="252" spans="1:70" ht="24.95" customHeight="1">
      <c r="A252" s="754"/>
      <c r="B252" s="661"/>
      <c r="C252" s="382"/>
      <c r="D252" s="382"/>
      <c r="E252" s="382"/>
      <c r="F252" s="382"/>
      <c r="G252" s="382"/>
      <c r="H252" s="382"/>
      <c r="I252" s="382"/>
      <c r="J252" s="382"/>
      <c r="K252" s="382"/>
      <c r="L252" s="382"/>
      <c r="M252" s="382"/>
      <c r="N252" s="9"/>
      <c r="O252" s="382"/>
      <c r="P252" s="9"/>
      <c r="Q252" s="9"/>
      <c r="S252" s="707" t="str">
        <f>+IF(AGOSTO!S252=0,"",AGOSTO!S252)</f>
        <v>8002100-9</v>
      </c>
      <c r="T252" s="683" t="str">
        <f>+IF(AGOSTO!T252=0,"",AGOSTO!T252)</f>
        <v>Programas Especial 08</v>
      </c>
      <c r="U252" s="27">
        <f>+ENERO!U252</f>
        <v>0</v>
      </c>
      <c r="V252" s="15">
        <f>AGOSTO!V252+SEPTIEMBRE!AL252</f>
        <v>0</v>
      </c>
      <c r="W252" s="15">
        <f>AGOSTO!W252+SEPTIEMBRE!AM252</f>
        <v>0</v>
      </c>
      <c r="X252" s="18">
        <f>SUM(U252:W252)</f>
        <v>0</v>
      </c>
      <c r="Y252" s="19">
        <f>AGOSTO!AA252</f>
        <v>0</v>
      </c>
      <c r="Z252" s="374">
        <v>0</v>
      </c>
      <c r="AA252" s="18">
        <f>SUM(Y252:Z252)</f>
        <v>0</v>
      </c>
      <c r="AB252" s="19">
        <f>AGOSTO!AD252</f>
        <v>0</v>
      </c>
      <c r="AC252" s="374">
        <v>0</v>
      </c>
      <c r="AD252" s="18">
        <f>SUM(AB252:AC252)</f>
        <v>0</v>
      </c>
      <c r="AE252" s="19">
        <f>AGOSTO!AG252</f>
        <v>0</v>
      </c>
      <c r="AF252" s="374">
        <v>0</v>
      </c>
      <c r="AG252" s="18">
        <f>SUM(AE252:AF252)</f>
        <v>0</v>
      </c>
      <c r="AH252" s="19">
        <f>X252-AA252</f>
        <v>0</v>
      </c>
      <c r="AI252" s="15">
        <f>X252-AD252</f>
        <v>0</v>
      </c>
      <c r="AJ252" s="16">
        <f>X252-AG252</f>
        <v>0</v>
      </c>
      <c r="AK252" s="9"/>
      <c r="AL252" s="372">
        <v>0</v>
      </c>
      <c r="AM252" s="375">
        <v>0</v>
      </c>
    </row>
    <row r="253" spans="1:70" ht="24.95" customHeight="1">
      <c r="A253" s="754"/>
      <c r="B253" s="661"/>
      <c r="C253" s="382"/>
      <c r="D253" s="382"/>
      <c r="E253" s="382"/>
      <c r="F253" s="382"/>
      <c r="G253" s="382"/>
      <c r="H253" s="382"/>
      <c r="I253" s="382"/>
      <c r="J253" s="382"/>
      <c r="K253" s="382"/>
      <c r="L253" s="382"/>
      <c r="M253" s="382"/>
      <c r="N253" s="9"/>
      <c r="O253" s="382"/>
      <c r="P253" s="9"/>
      <c r="Q253" s="9"/>
      <c r="S253" s="707" t="str">
        <f>+IF(AGOSTO!S253=0,"",AGOSTO!S253)</f>
        <v>8002100-10</v>
      </c>
      <c r="T253" s="683" t="str">
        <f>+IF(AGOSTO!T253=0,"",AGOSTO!T253)</f>
        <v>Programas Especial 09</v>
      </c>
      <c r="U253" s="27">
        <f>+ENERO!U253</f>
        <v>0</v>
      </c>
      <c r="V253" s="15">
        <f>AGOSTO!V253+SEPTIEMBRE!AL253</f>
        <v>0</v>
      </c>
      <c r="W253" s="15">
        <f>AGOSTO!W253+SEPTIEMBRE!AM253</f>
        <v>0</v>
      </c>
      <c r="X253" s="18">
        <f>SUM(U253:W253)</f>
        <v>0</v>
      </c>
      <c r="Y253" s="19">
        <f>AGOSTO!AA253</f>
        <v>0</v>
      </c>
      <c r="Z253" s="374">
        <v>0</v>
      </c>
      <c r="AA253" s="18">
        <f>SUM(Y253:Z253)</f>
        <v>0</v>
      </c>
      <c r="AB253" s="19">
        <f>AGOSTO!AD253</f>
        <v>0</v>
      </c>
      <c r="AC253" s="374">
        <v>0</v>
      </c>
      <c r="AD253" s="18">
        <f>SUM(AB253:AC253)</f>
        <v>0</v>
      </c>
      <c r="AE253" s="19">
        <f>AGOSTO!AG253</f>
        <v>0</v>
      </c>
      <c r="AF253" s="374">
        <v>0</v>
      </c>
      <c r="AG253" s="18">
        <f>SUM(AE253:AF253)</f>
        <v>0</v>
      </c>
      <c r="AH253" s="19">
        <f>X253-AA253</f>
        <v>0</v>
      </c>
      <c r="AI253" s="15">
        <f>X253-AD253</f>
        <v>0</v>
      </c>
      <c r="AJ253" s="16">
        <f>X253-AG253</f>
        <v>0</v>
      </c>
      <c r="AK253" s="9"/>
      <c r="AL253" s="372">
        <v>0</v>
      </c>
      <c r="AM253" s="375">
        <v>0</v>
      </c>
    </row>
    <row r="254" spans="1:70" ht="24.95" customHeight="1">
      <c r="A254" s="754"/>
      <c r="B254" s="661"/>
      <c r="C254" s="382"/>
      <c r="D254" s="382"/>
      <c r="E254" s="382"/>
      <c r="F254" s="382"/>
      <c r="G254" s="382"/>
      <c r="H254" s="382"/>
      <c r="I254" s="382"/>
      <c r="J254" s="382"/>
      <c r="K254" s="382"/>
      <c r="L254" s="382"/>
      <c r="M254" s="382"/>
      <c r="N254" s="9"/>
      <c r="O254" s="382"/>
      <c r="P254" s="9"/>
      <c r="Q254" s="9"/>
      <c r="S254" s="707" t="str">
        <f>+IF(AGOSTO!S254=0,"",AGOSTO!S254)</f>
        <v>8002100-11</v>
      </c>
      <c r="T254" s="683" t="str">
        <f>+IF(AGOSTO!T254=0,"",AGOSTO!T254)</f>
        <v>Programas Especial 10</v>
      </c>
      <c r="U254" s="27">
        <f>+ENERO!U254</f>
        <v>0</v>
      </c>
      <c r="V254" s="15">
        <f>AGOSTO!V254+SEPTIEMBRE!AL254</f>
        <v>0</v>
      </c>
      <c r="W254" s="15">
        <f>AGOSTO!W254+SEPTIEMBRE!AM254</f>
        <v>0</v>
      </c>
      <c r="X254" s="18">
        <f>SUM(U254:W254)</f>
        <v>0</v>
      </c>
      <c r="Y254" s="19">
        <f>AGOSTO!AA254</f>
        <v>0</v>
      </c>
      <c r="Z254" s="374">
        <v>0</v>
      </c>
      <c r="AA254" s="18">
        <f>SUM(Y254:Z254)</f>
        <v>0</v>
      </c>
      <c r="AB254" s="19">
        <f>AGOSTO!AD254</f>
        <v>0</v>
      </c>
      <c r="AC254" s="374">
        <v>0</v>
      </c>
      <c r="AD254" s="18">
        <f>SUM(AB254:AC254)</f>
        <v>0</v>
      </c>
      <c r="AE254" s="19">
        <f>AGOSTO!AG254</f>
        <v>0</v>
      </c>
      <c r="AF254" s="374">
        <v>0</v>
      </c>
      <c r="AG254" s="18">
        <f>SUM(AE254:AF254)</f>
        <v>0</v>
      </c>
      <c r="AH254" s="19">
        <f>X254-AA254</f>
        <v>0</v>
      </c>
      <c r="AI254" s="15">
        <f>X254-AD254</f>
        <v>0</v>
      </c>
      <c r="AJ254" s="16">
        <f>X254-AG254</f>
        <v>0</v>
      </c>
      <c r="AK254" s="9"/>
      <c r="AL254" s="372">
        <v>0</v>
      </c>
      <c r="AM254" s="375">
        <v>0</v>
      </c>
    </row>
    <row r="255" spans="1:70" ht="24.95" customHeight="1">
      <c r="A255" s="754"/>
      <c r="B255" s="661"/>
      <c r="C255" s="382"/>
      <c r="D255" s="382"/>
      <c r="E255" s="382"/>
      <c r="F255" s="382"/>
      <c r="G255" s="382"/>
      <c r="H255" s="382"/>
      <c r="I255" s="382"/>
      <c r="J255" s="382"/>
      <c r="K255" s="382"/>
      <c r="L255" s="382"/>
      <c r="M255" s="382"/>
      <c r="N255" s="9"/>
      <c r="O255" s="382"/>
      <c r="P255" s="9"/>
      <c r="Q255" s="9"/>
      <c r="S255" s="707" t="str">
        <f>+IF(AGOSTO!S255=0,"",AGOSTO!S255)</f>
        <v>8002100-12</v>
      </c>
      <c r="T255" s="683" t="str">
        <f>+IF(AGOSTO!T255=0,"",AGOSTO!T255)</f>
        <v>Programas Especial 11</v>
      </c>
      <c r="U255" s="27">
        <f>+ENERO!U255</f>
        <v>0</v>
      </c>
      <c r="V255" s="15">
        <f>AGOSTO!V255+SEPTIEMBRE!AL255</f>
        <v>0</v>
      </c>
      <c r="W255" s="15">
        <f>AGOSTO!W255+SEPTIEMBRE!AM255</f>
        <v>0</v>
      </c>
      <c r="X255" s="18">
        <f t="shared" si="213"/>
        <v>0</v>
      </c>
      <c r="Y255" s="19">
        <f>AGOSTO!AA255</f>
        <v>0</v>
      </c>
      <c r="Z255" s="374">
        <v>0</v>
      </c>
      <c r="AA255" s="18">
        <f t="shared" si="214"/>
        <v>0</v>
      </c>
      <c r="AB255" s="19">
        <f>AGOSTO!AD255</f>
        <v>0</v>
      </c>
      <c r="AC255" s="374">
        <v>0</v>
      </c>
      <c r="AD255" s="18">
        <f t="shared" si="215"/>
        <v>0</v>
      </c>
      <c r="AE255" s="19">
        <f>AGOSTO!AG255</f>
        <v>0</v>
      </c>
      <c r="AF255" s="374">
        <v>0</v>
      </c>
      <c r="AG255" s="18">
        <f t="shared" si="216"/>
        <v>0</v>
      </c>
      <c r="AH255" s="19">
        <f t="shared" si="217"/>
        <v>0</v>
      </c>
      <c r="AI255" s="15">
        <f t="shared" si="218"/>
        <v>0</v>
      </c>
      <c r="AJ255" s="16">
        <f t="shared" si="219"/>
        <v>0</v>
      </c>
      <c r="AK255" s="9"/>
      <c r="AL255" s="372">
        <v>0</v>
      </c>
      <c r="AM255" s="375">
        <v>0</v>
      </c>
    </row>
    <row r="256" spans="1:70" ht="24.95" customHeight="1" thickBot="1">
      <c r="A256" s="754"/>
      <c r="B256" s="661"/>
      <c r="C256" s="382"/>
      <c r="D256" s="382"/>
      <c r="E256" s="382"/>
      <c r="F256" s="382"/>
      <c r="G256" s="382"/>
      <c r="H256" s="382"/>
      <c r="I256" s="382"/>
      <c r="J256" s="382"/>
      <c r="K256" s="382"/>
      <c r="L256" s="382"/>
      <c r="M256" s="382"/>
      <c r="N256" s="9"/>
      <c r="O256" s="382"/>
      <c r="P256" s="9"/>
      <c r="Q256" s="9"/>
      <c r="S256" s="718">
        <f>+IF(AGOSTO!S256=0,"",AGOSTO!S256)</f>
        <v>8002999</v>
      </c>
      <c r="T256" s="698" t="str">
        <f>+IF(AGOSTO!T256=0,"",AGOSTO!T256)</f>
        <v>Vigencias Anteriores Programas operativos de inversion</v>
      </c>
      <c r="U256" s="133">
        <f>+ENERO!U256</f>
        <v>0</v>
      </c>
      <c r="V256" s="121">
        <f>AGOSTO!V256+SEPTIEMBRE!AL256</f>
        <v>0</v>
      </c>
      <c r="W256" s="121">
        <f>AGOSTO!W256+SEPTIEMBRE!AM256</f>
        <v>151252554</v>
      </c>
      <c r="X256" s="126">
        <f t="shared" si="213"/>
        <v>151252554</v>
      </c>
      <c r="Y256" s="124">
        <f>AGOSTO!AA256</f>
        <v>151252554</v>
      </c>
      <c r="Z256" s="388">
        <v>0</v>
      </c>
      <c r="AA256" s="126">
        <f t="shared" si="214"/>
        <v>151252554</v>
      </c>
      <c r="AB256" s="124">
        <f>AGOSTO!AD256</f>
        <v>151252554</v>
      </c>
      <c r="AC256" s="388">
        <v>0</v>
      </c>
      <c r="AD256" s="126">
        <f t="shared" si="215"/>
        <v>151252554</v>
      </c>
      <c r="AE256" s="124">
        <f>AGOSTO!AG256</f>
        <v>151252554</v>
      </c>
      <c r="AF256" s="388">
        <v>0</v>
      </c>
      <c r="AG256" s="126">
        <f t="shared" si="216"/>
        <v>151252554</v>
      </c>
      <c r="AH256" s="124">
        <f t="shared" si="217"/>
        <v>0</v>
      </c>
      <c r="AI256" s="121">
        <f t="shared" si="218"/>
        <v>0</v>
      </c>
      <c r="AJ256" s="125">
        <f t="shared" si="219"/>
        <v>0</v>
      </c>
      <c r="AK256" s="9"/>
      <c r="AL256" s="384">
        <v>0</v>
      </c>
      <c r="AM256" s="389">
        <v>0</v>
      </c>
    </row>
    <row r="257" spans="1:39" ht="24.95" customHeight="1" thickBot="1">
      <c r="A257" s="754"/>
      <c r="B257" s="661"/>
      <c r="C257" s="382"/>
      <c r="D257" s="382"/>
      <c r="E257" s="382"/>
      <c r="F257" s="382"/>
      <c r="G257" s="382"/>
      <c r="H257" s="382"/>
      <c r="I257" s="382"/>
      <c r="J257" s="382"/>
      <c r="K257" s="382"/>
      <c r="L257" s="382"/>
      <c r="M257" s="382"/>
      <c r="N257" s="9"/>
      <c r="O257" s="382"/>
      <c r="P257" s="9"/>
      <c r="Q257" s="9"/>
      <c r="S257" s="495" t="str">
        <f>+IF(AGOSTO!S257=0,"",AGOSTO!S257)</f>
        <v/>
      </c>
      <c r="T257" s="695" t="str">
        <f>+IF(AGOSTO!T257=0,"",AGOSTO!T257)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S258" s="786" t="s">
        <v>360</v>
      </c>
      <c r="T258" s="787" t="s">
        <v>132</v>
      </c>
      <c r="U258" s="340">
        <f>+(C10+C17+C113)-(U10+U193+U220+U232)</f>
        <v>0</v>
      </c>
      <c r="V258" s="340">
        <f t="shared" ref="V258:AJ258" si="220">+(D10+D17+D113)-(V10+V193+V220+V232)</f>
        <v>0</v>
      </c>
      <c r="W258" s="340">
        <f t="shared" si="220"/>
        <v>0</v>
      </c>
      <c r="X258" s="340">
        <f t="shared" si="220"/>
        <v>0</v>
      </c>
      <c r="Y258" s="340">
        <f t="shared" si="220"/>
        <v>-601062666</v>
      </c>
      <c r="Z258" s="340">
        <f t="shared" si="220"/>
        <v>233410765</v>
      </c>
      <c r="AA258" s="340">
        <f t="shared" si="220"/>
        <v>-367651901</v>
      </c>
      <c r="AB258" s="340">
        <f t="shared" si="220"/>
        <v>-626663925</v>
      </c>
      <c r="AC258" s="340">
        <f t="shared" si="220"/>
        <v>62272420</v>
      </c>
      <c r="AD258" s="340">
        <f t="shared" si="220"/>
        <v>-564391505</v>
      </c>
      <c r="AE258" s="340">
        <f t="shared" si="220"/>
        <v>-2232029280</v>
      </c>
      <c r="AF258" s="340">
        <f t="shared" si="220"/>
        <v>1960020974</v>
      </c>
      <c r="AG258" s="340">
        <f t="shared" si="220"/>
        <v>-4538272602</v>
      </c>
      <c r="AH258" s="340">
        <f t="shared" si="220"/>
        <v>-1463270638</v>
      </c>
      <c r="AI258" s="340">
        <f t="shared" si="220"/>
        <v>-1870950252</v>
      </c>
      <c r="AJ258" s="788">
        <f t="shared" si="220"/>
        <v>-2560616153</v>
      </c>
      <c r="AK258" s="9"/>
      <c r="AL258" s="338">
        <v>0</v>
      </c>
      <c r="AM258" s="339">
        <v>0</v>
      </c>
    </row>
    <row r="259" spans="1:39" ht="24.95" customHeight="1" thickBot="1">
      <c r="S259" s="904"/>
      <c r="T259" s="905"/>
      <c r="U259" s="801"/>
      <c r="V259" s="801"/>
      <c r="W259" s="801"/>
      <c r="X259" s="801"/>
      <c r="Y259" s="801"/>
      <c r="Z259" s="801"/>
      <c r="AA259" s="801"/>
      <c r="AB259" s="801"/>
      <c r="AC259" s="801"/>
      <c r="AD259" s="801"/>
      <c r="AE259" s="801"/>
      <c r="AF259" s="801"/>
      <c r="AG259" s="801"/>
      <c r="AH259" s="801"/>
      <c r="AI259" s="801"/>
      <c r="AJ259" s="802"/>
      <c r="AK259" s="10"/>
      <c r="AL259" s="123">
        <f>+SUMIF(AK8:AK256,AK33,AL8:AL256)</f>
        <v>0</v>
      </c>
      <c r="AM259" s="115">
        <f>+SUMIF(AL8:AL256,AL33,AM8:AM256)</f>
        <v>0</v>
      </c>
    </row>
    <row r="260" spans="1:39" ht="24.95" customHeight="1" thickBot="1">
      <c r="S260" s="805" t="s">
        <v>570</v>
      </c>
      <c r="T260" s="806"/>
      <c r="U260" s="781">
        <f>+U8-U262</f>
        <v>5736225671</v>
      </c>
      <c r="V260" s="781">
        <f t="shared" ref="V260:AJ260" si="221">+V8-V262</f>
        <v>-144334036</v>
      </c>
      <c r="W260" s="781">
        <f t="shared" si="221"/>
        <v>577987131</v>
      </c>
      <c r="X260" s="781">
        <f t="shared" si="221"/>
        <v>6169878766</v>
      </c>
      <c r="Y260" s="781">
        <f t="shared" si="221"/>
        <v>4420829873</v>
      </c>
      <c r="Z260" s="781">
        <f t="shared" si="221"/>
        <v>332305893</v>
      </c>
      <c r="AA260" s="781">
        <f t="shared" si="221"/>
        <v>4753135766</v>
      </c>
      <c r="AB260" s="781">
        <f t="shared" si="221"/>
        <v>3875404865</v>
      </c>
      <c r="AC260" s="781">
        <f t="shared" si="221"/>
        <v>470051287</v>
      </c>
      <c r="AD260" s="781">
        <f t="shared" si="221"/>
        <v>4345456152</v>
      </c>
      <c r="AE260" s="781">
        <f t="shared" si="221"/>
        <v>3206323362</v>
      </c>
      <c r="AF260" s="781">
        <f t="shared" si="221"/>
        <v>471062791</v>
      </c>
      <c r="AG260" s="781">
        <f t="shared" si="221"/>
        <v>3677386153</v>
      </c>
      <c r="AH260" s="781">
        <f t="shared" si="221"/>
        <v>1416743000</v>
      </c>
      <c r="AI260" s="781">
        <f t="shared" si="221"/>
        <v>1824422614</v>
      </c>
      <c r="AJ260" s="782">
        <f t="shared" si="221"/>
        <v>2492492613</v>
      </c>
      <c r="AK260" s="10"/>
      <c r="AL260" s="382"/>
      <c r="AM260" s="382"/>
    </row>
    <row r="261" spans="1:39" ht="24.95" customHeight="1" thickBot="1">
      <c r="S261" s="809"/>
      <c r="T261" s="810"/>
      <c r="U261" s="789"/>
      <c r="V261" s="789"/>
      <c r="W261" s="789"/>
      <c r="X261" s="789"/>
      <c r="Y261" s="789"/>
      <c r="Z261" s="789"/>
      <c r="AA261" s="789"/>
      <c r="AB261" s="789"/>
      <c r="AC261" s="789"/>
      <c r="AD261" s="789"/>
      <c r="AE261" s="789"/>
      <c r="AF261" s="789"/>
      <c r="AG261" s="789"/>
      <c r="AH261" s="789"/>
      <c r="AI261" s="789"/>
      <c r="AJ261" s="790"/>
    </row>
    <row r="262" spans="1:39" ht="24.95" customHeight="1" thickBot="1">
      <c r="S262" s="807" t="s">
        <v>571</v>
      </c>
      <c r="T262" s="808"/>
      <c r="U262" s="785">
        <f>+SUMIF($T$8:$T$256,"*Vigencias Anteriores*",U8:U256)</f>
        <v>362137316</v>
      </c>
      <c r="V262" s="785">
        <f t="shared" ref="V262:AJ262" si="222">+SUMIF($T$8:$T$256,"*Vigencias Anteriores*",V8:V256)</f>
        <v>144334036</v>
      </c>
      <c r="W262" s="785">
        <f t="shared" si="222"/>
        <v>422538637</v>
      </c>
      <c r="X262" s="785">
        <f t="shared" si="222"/>
        <v>929009989</v>
      </c>
      <c r="Y262" s="785">
        <f t="shared" si="222"/>
        <v>882482351</v>
      </c>
      <c r="Z262" s="785">
        <f t="shared" si="222"/>
        <v>0</v>
      </c>
      <c r="AA262" s="785">
        <f t="shared" si="222"/>
        <v>882482351</v>
      </c>
      <c r="AB262" s="785">
        <f t="shared" si="222"/>
        <v>882482351</v>
      </c>
      <c r="AC262" s="785">
        <f t="shared" si="222"/>
        <v>0</v>
      </c>
      <c r="AD262" s="785">
        <f t="shared" si="222"/>
        <v>882482351</v>
      </c>
      <c r="AE262" s="785">
        <f t="shared" si="222"/>
        <v>856628457</v>
      </c>
      <c r="AF262" s="785">
        <f t="shared" si="222"/>
        <v>4257992</v>
      </c>
      <c r="AG262" s="785">
        <f t="shared" si="222"/>
        <v>860886449</v>
      </c>
      <c r="AH262" s="785">
        <f t="shared" si="222"/>
        <v>46527638</v>
      </c>
      <c r="AI262" s="785">
        <f t="shared" si="222"/>
        <v>46527638</v>
      </c>
      <c r="AJ262" s="785">
        <f t="shared" si="222"/>
        <v>68123540</v>
      </c>
    </row>
    <row r="263" spans="1:39" ht="24.95" customHeight="1" thickBot="1">
      <c r="S263" s="809"/>
      <c r="T263" s="810"/>
      <c r="U263" s="810"/>
      <c r="V263" s="789"/>
      <c r="W263" s="789"/>
      <c r="X263" s="789"/>
      <c r="Y263" s="789"/>
      <c r="Z263" s="789"/>
      <c r="AA263" s="789"/>
      <c r="AB263" s="789"/>
      <c r="AC263" s="789"/>
      <c r="AD263" s="789"/>
      <c r="AE263" s="789"/>
      <c r="AF263" s="789"/>
      <c r="AG263" s="789"/>
      <c r="AH263" s="789"/>
      <c r="AI263" s="789"/>
      <c r="AJ263" s="789"/>
    </row>
    <row r="264" spans="1:39" ht="24.95" customHeight="1" thickBot="1">
      <c r="S264" s="783" t="s">
        <v>572</v>
      </c>
      <c r="T264" s="784"/>
      <c r="U264" s="803">
        <f>+U260+U262</f>
        <v>6098362987</v>
      </c>
      <c r="V264" s="803">
        <f t="shared" ref="V264:AJ264" si="223">+V260+V262</f>
        <v>0</v>
      </c>
      <c r="W264" s="803">
        <f t="shared" si="223"/>
        <v>1000525768</v>
      </c>
      <c r="X264" s="803">
        <f t="shared" si="223"/>
        <v>7098888755</v>
      </c>
      <c r="Y264" s="803">
        <f t="shared" si="223"/>
        <v>5303312224</v>
      </c>
      <c r="Z264" s="803">
        <f t="shared" si="223"/>
        <v>332305893</v>
      </c>
      <c r="AA264" s="803">
        <f t="shared" si="223"/>
        <v>5635618117</v>
      </c>
      <c r="AB264" s="803">
        <f t="shared" si="223"/>
        <v>4757887216</v>
      </c>
      <c r="AC264" s="803">
        <f t="shared" si="223"/>
        <v>470051287</v>
      </c>
      <c r="AD264" s="803">
        <f t="shared" si="223"/>
        <v>5227938503</v>
      </c>
      <c r="AE264" s="803">
        <f t="shared" si="223"/>
        <v>4062951819</v>
      </c>
      <c r="AF264" s="803">
        <f t="shared" si="223"/>
        <v>475320783</v>
      </c>
      <c r="AG264" s="803">
        <f t="shared" si="223"/>
        <v>4538272602</v>
      </c>
      <c r="AH264" s="803">
        <f t="shared" si="223"/>
        <v>1463270638</v>
      </c>
      <c r="AI264" s="803">
        <f t="shared" si="223"/>
        <v>1870950252</v>
      </c>
      <c r="AJ264" s="804">
        <f t="shared" si="223"/>
        <v>2560616153</v>
      </c>
    </row>
  </sheetData>
  <sheetProtection algorithmName="SHA-512" hashValue="T9MUijoRN/rlEWQ7f949DT5VXwz10ek5fuOXz/1qU9lEsBGoQ4C2FYZUCMv0K4nMWGX0rl7oEdTlvxIFcxynFA==" saltValue="OGNcesTC9Qm1WxyFYrgnMQ==" spinCount="100000" sheet="1" objects="1" scenarios="1" formatCells="0" formatColumns="0"/>
  <mergeCells count="48">
    <mergeCell ref="AW19:AZ19"/>
    <mergeCell ref="C1:J1"/>
    <mergeCell ref="B3:B4"/>
    <mergeCell ref="D3:E4"/>
    <mergeCell ref="F3:K4"/>
    <mergeCell ref="A1:B1"/>
    <mergeCell ref="K1:N1"/>
    <mergeCell ref="D2:E2"/>
    <mergeCell ref="P2:Q2"/>
    <mergeCell ref="L2:M2"/>
    <mergeCell ref="AB5:AD5"/>
    <mergeCell ref="G5:I5"/>
    <mergeCell ref="P3:P5"/>
    <mergeCell ref="M5:N5"/>
    <mergeCell ref="J5:L5"/>
    <mergeCell ref="Q3:Q5"/>
    <mergeCell ref="BM2:BO2"/>
    <mergeCell ref="BM3:BO3"/>
    <mergeCell ref="V2:X2"/>
    <mergeCell ref="Y3:AG4"/>
    <mergeCell ref="Y2:AG2"/>
    <mergeCell ref="AH3:AI4"/>
    <mergeCell ref="AJ3:AJ4"/>
    <mergeCell ref="AH2:AI2"/>
    <mergeCell ref="BG2:BI2"/>
    <mergeCell ref="AM3:AM5"/>
    <mergeCell ref="S259:T259"/>
    <mergeCell ref="BM5:BM6"/>
    <mergeCell ref="AL2:AM2"/>
    <mergeCell ref="BB2:BC2"/>
    <mergeCell ref="BB3:BC3"/>
    <mergeCell ref="AE5:AG5"/>
    <mergeCell ref="BL5:BL6"/>
    <mergeCell ref="AW4:AZ4"/>
    <mergeCell ref="BH5:BK5"/>
    <mergeCell ref="T3:T4"/>
    <mergeCell ref="BF5:BF6"/>
    <mergeCell ref="AH5:AJ5"/>
    <mergeCell ref="T5:T6"/>
    <mergeCell ref="V3:X4"/>
    <mergeCell ref="BG3:BI3"/>
    <mergeCell ref="AL3:AL5"/>
    <mergeCell ref="S5:S6"/>
    <mergeCell ref="A5:A6"/>
    <mergeCell ref="B5:B6"/>
    <mergeCell ref="N3:N4"/>
    <mergeCell ref="L3:M4"/>
    <mergeCell ref="C5:F5"/>
  </mergeCells>
  <phoneticPr fontId="1" type="noConversion"/>
  <conditionalFormatting sqref="B5:B7">
    <cfRule type="expression" dxfId="3"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BS264"/>
  <sheetViews>
    <sheetView showGridLines="0" topLeftCell="F75" zoomScale="80" zoomScaleNormal="80" workbookViewId="0">
      <selection activeCell="K90" sqref="K90"/>
    </sheetView>
  </sheetViews>
  <sheetFormatPr baseColWidth="10" defaultColWidth="0" defaultRowHeight="24.95" customHeight="1"/>
  <cols>
    <col min="1" max="1" width="11.7109375" style="755" customWidth="1"/>
    <col min="2" max="2" width="51" style="662" customWidth="1"/>
    <col min="3" max="3" width="14.42578125" style="272" customWidth="1"/>
    <col min="4" max="4" width="16.140625" style="272" customWidth="1"/>
    <col min="5"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8.85546875" style="699" customWidth="1"/>
    <col min="20" max="20" width="60.140625" style="675" customWidth="1"/>
    <col min="21" max="36" width="17.28515625" style="272" customWidth="1"/>
    <col min="37" max="37" width="8.85546875" style="1" customWidth="1"/>
    <col min="38" max="39" width="23.7109375" style="272" customWidth="1"/>
    <col min="40" max="40" width="4.85546875" style="272" customWidth="1"/>
    <col min="41" max="41" width="12.28515625" style="272" customWidth="1"/>
    <col min="42" max="42" width="51"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c r="A1" s="944" t="str">
        <f>IF($F$8-$X$8=0," ","OJO: PRESUPUESTO DESEQUILIBRADO")</f>
        <v xml:space="preserve"> </v>
      </c>
      <c r="B1" s="944"/>
      <c r="C1" s="993"/>
      <c r="D1" s="993"/>
      <c r="E1" s="993"/>
      <c r="F1" s="993"/>
      <c r="G1" s="993"/>
      <c r="H1" s="993"/>
      <c r="I1" s="993"/>
      <c r="J1" s="993"/>
      <c r="K1" s="945" t="str">
        <f>+IF(L8&gt;I8,"OJO - SUS RECAUDOS SON SUPERIORES A SUS RECONOCIMIENTOS, VERIFIQUE","")</f>
        <v/>
      </c>
      <c r="L1" s="945"/>
      <c r="M1" s="945"/>
      <c r="N1" s="945"/>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2"/>
      <c r="B2" s="719" t="str">
        <f>+ENERO!B2</f>
        <v>SECRETARIA SECCIONAL DE SALUD Y PROTECCION SOCIAL DE ANTIOQUIA DE ANTIOQUIA</v>
      </c>
      <c r="C2" s="274"/>
      <c r="D2" s="954" t="str">
        <f>+IF(F2="","","MUNICIPIO:")</f>
        <v>MUNICIPIO:</v>
      </c>
      <c r="E2" s="954"/>
      <c r="F2" s="275" t="str">
        <f>IF(INSTRUCCIONES!B3=0,"",INSTRUCCIONES!B3)</f>
        <v>CONCORDIA</v>
      </c>
      <c r="G2" s="276"/>
      <c r="H2" s="276"/>
      <c r="I2" s="276"/>
      <c r="J2" s="276"/>
      <c r="K2" s="277"/>
      <c r="L2" s="955" t="s">
        <v>385</v>
      </c>
      <c r="M2" s="956"/>
      <c r="N2" s="278" t="s">
        <v>386</v>
      </c>
      <c r="P2" s="929" t="s">
        <v>460</v>
      </c>
      <c r="Q2" s="936"/>
      <c r="R2" s="279"/>
      <c r="S2" s="700"/>
      <c r="T2" s="719" t="str">
        <f>+ENERO!T2</f>
        <v>SECRETARIA SECCIONAL DE SALUD Y PROTECCION SOCIAL DE ANTIOQUIA DE ANTIOQUIA</v>
      </c>
      <c r="U2" s="274"/>
      <c r="V2" s="963" t="str">
        <f>+IF(Y2="","","M U N I C I P I O:")</f>
        <v>M U N I C I P I O:</v>
      </c>
      <c r="W2" s="963"/>
      <c r="X2" s="963"/>
      <c r="Y2" s="987" t="str">
        <f>IF(INSTRUCCIONES!B3=0,"",INSTRUCCIONES!B3)</f>
        <v>CONCORDIA</v>
      </c>
      <c r="Z2" s="987"/>
      <c r="AA2" s="987"/>
      <c r="AB2" s="987"/>
      <c r="AC2" s="987"/>
      <c r="AD2" s="987"/>
      <c r="AE2" s="987"/>
      <c r="AF2" s="987"/>
      <c r="AG2" s="988"/>
      <c r="AH2" s="956" t="s">
        <v>385</v>
      </c>
      <c r="AI2" s="986"/>
      <c r="AJ2" s="278" t="s">
        <v>386</v>
      </c>
      <c r="AL2" s="929" t="s">
        <v>460</v>
      </c>
      <c r="AM2" s="936"/>
      <c r="AO2" s="2">
        <v>10</v>
      </c>
      <c r="AP2" s="280" t="s">
        <v>7</v>
      </c>
      <c r="AQ2" s="281"/>
      <c r="AR2" s="3"/>
      <c r="AS2" s="3"/>
      <c r="AT2" s="3"/>
      <c r="AU2" s="3"/>
      <c r="AV2" s="3"/>
      <c r="AW2" s="3"/>
      <c r="AX2" s="3"/>
      <c r="AY2" s="3"/>
      <c r="AZ2" s="4"/>
      <c r="BB2" s="929" t="s">
        <v>597</v>
      </c>
      <c r="BC2" s="930"/>
      <c r="BD2" s="51" t="s">
        <v>385</v>
      </c>
      <c r="BE2" s="278" t="str">
        <f>+L3</f>
        <v>OCTUBRE</v>
      </c>
      <c r="BF2" s="273"/>
      <c r="BG2" s="929" t="s">
        <v>598</v>
      </c>
      <c r="BH2" s="930"/>
      <c r="BI2" s="930"/>
      <c r="BJ2" s="51" t="s">
        <v>385</v>
      </c>
      <c r="BK2" s="278" t="str">
        <f>+BE2</f>
        <v>OCTUBRE</v>
      </c>
      <c r="BM2" s="929" t="s">
        <v>598</v>
      </c>
      <c r="BN2" s="930"/>
      <c r="BO2" s="930"/>
      <c r="BP2" s="51" t="s">
        <v>385</v>
      </c>
      <c r="BQ2" s="278" t="str">
        <f>+BK2</f>
        <v>OCTUBRE</v>
      </c>
    </row>
    <row r="3" spans="1:69" ht="24.95" customHeight="1" thickBot="1">
      <c r="A3" s="753"/>
      <c r="B3" s="906" t="s">
        <v>8</v>
      </c>
      <c r="C3" s="282"/>
      <c r="D3" s="922" t="str">
        <f>+IF(F3="","","INSTITUCION:")</f>
        <v>INSTITUCION:</v>
      </c>
      <c r="E3" s="922"/>
      <c r="F3" s="946" t="str">
        <f>IF(INSTRUCCIONES!B5=0,"",INSTRUCCIONES!B5)</f>
        <v xml:space="preserve">ESE HOSPITAL SAN JUAN DE DIOS </v>
      </c>
      <c r="G3" s="946"/>
      <c r="H3" s="946"/>
      <c r="I3" s="946"/>
      <c r="J3" s="946"/>
      <c r="K3" s="947"/>
      <c r="L3" s="907" t="s">
        <v>371</v>
      </c>
      <c r="M3" s="908"/>
      <c r="N3" s="952">
        <f>+INSTRUCCIONES!F3</f>
        <v>2018</v>
      </c>
      <c r="P3" s="933" t="s">
        <v>515</v>
      </c>
      <c r="Q3" s="926" t="s">
        <v>522</v>
      </c>
      <c r="R3" s="279"/>
      <c r="S3" s="701"/>
      <c r="T3" s="906" t="s">
        <v>10</v>
      </c>
      <c r="U3" s="283"/>
      <c r="V3" s="976" t="str">
        <f>+IF(Y3="","","E.S.E. H O S P I T A L:")</f>
        <v>E.S.E. H O S P I T A L:</v>
      </c>
      <c r="W3" s="976"/>
      <c r="X3" s="976"/>
      <c r="Y3" s="978" t="str">
        <f>IF(INSTRUCCIONES!B5=0,"",INSTRUCCIONES!B5)</f>
        <v xml:space="preserve">ESE HOSPITAL SAN JUAN DE DIOS </v>
      </c>
      <c r="Z3" s="978"/>
      <c r="AA3" s="978"/>
      <c r="AB3" s="978"/>
      <c r="AC3" s="978"/>
      <c r="AD3" s="978"/>
      <c r="AE3" s="978"/>
      <c r="AF3" s="978"/>
      <c r="AG3" s="979"/>
      <c r="AH3" s="982" t="str">
        <f>+L3</f>
        <v>OCTUBRE</v>
      </c>
      <c r="AI3" s="983"/>
      <c r="AJ3" s="974">
        <f>+N3</f>
        <v>2018</v>
      </c>
      <c r="AL3" s="933" t="s">
        <v>523</v>
      </c>
      <c r="AM3" s="926" t="s">
        <v>522</v>
      </c>
      <c r="AO3" s="5"/>
      <c r="AP3" s="284" t="s">
        <v>11</v>
      </c>
      <c r="AQ3" s="285"/>
      <c r="AR3" s="285"/>
      <c r="AS3" s="285"/>
      <c r="AT3" s="285"/>
      <c r="AU3" s="285"/>
      <c r="AV3" s="285"/>
      <c r="AW3" s="285"/>
      <c r="AX3" s="285"/>
      <c r="AY3" s="285"/>
      <c r="AZ3" s="286"/>
      <c r="BB3" s="931" t="str">
        <f>+CONCATENATE(INSTRUCCIONES!B5, " - ", INSTRUCCIONES!B3)</f>
        <v>ESE HOSPITAL SAN JUAN DE DIOS  - CONCORDIA</v>
      </c>
      <c r="BC3" s="932"/>
      <c r="BD3" s="52" t="s">
        <v>386</v>
      </c>
      <c r="BE3" s="50">
        <f>+N3</f>
        <v>2018</v>
      </c>
      <c r="BF3" s="6" t="s">
        <v>12</v>
      </c>
      <c r="BG3" s="931" t="str">
        <f>+CONCATENATE(INSTRUCCIONES!B5, " - ", INSTRUCCIONES!B3)</f>
        <v>ESE HOSPITAL SAN JUAN DE DIOS  - CONCORDIA</v>
      </c>
      <c r="BH3" s="932"/>
      <c r="BI3" s="932"/>
      <c r="BJ3" s="52" t="s">
        <v>386</v>
      </c>
      <c r="BK3" s="50">
        <f>+BE3</f>
        <v>2018</v>
      </c>
      <c r="BM3" s="931" t="str">
        <f>+CONCATENATE(INSTRUCCIONES!B5, " - ", INSTRUCCIONES!B3)</f>
        <v>ESE HOSPITAL SAN JUAN DE DIOS  - CONCORDIA</v>
      </c>
      <c r="BN3" s="932"/>
      <c r="BO3" s="932"/>
      <c r="BP3" s="52" t="s">
        <v>386</v>
      </c>
      <c r="BQ3" s="50">
        <f>+BK3</f>
        <v>2018</v>
      </c>
    </row>
    <row r="4" spans="1:69" ht="24.95" customHeight="1" thickBot="1">
      <c r="A4" s="753"/>
      <c r="B4" s="997"/>
      <c r="C4" s="287"/>
      <c r="D4" s="923"/>
      <c r="E4" s="923"/>
      <c r="F4" s="948"/>
      <c r="G4" s="948"/>
      <c r="H4" s="948"/>
      <c r="I4" s="948"/>
      <c r="J4" s="948"/>
      <c r="K4" s="949"/>
      <c r="L4" s="909"/>
      <c r="M4" s="910"/>
      <c r="N4" s="953"/>
      <c r="P4" s="934"/>
      <c r="Q4" s="927"/>
      <c r="R4" s="279"/>
      <c r="S4" s="701"/>
      <c r="T4" s="906"/>
      <c r="U4" s="287"/>
      <c r="V4" s="977"/>
      <c r="W4" s="977"/>
      <c r="X4" s="977"/>
      <c r="Y4" s="980"/>
      <c r="Z4" s="980"/>
      <c r="AA4" s="980"/>
      <c r="AB4" s="980"/>
      <c r="AC4" s="980"/>
      <c r="AD4" s="980"/>
      <c r="AE4" s="980"/>
      <c r="AF4" s="980"/>
      <c r="AG4" s="981"/>
      <c r="AH4" s="984"/>
      <c r="AI4" s="985"/>
      <c r="AJ4" s="975"/>
      <c r="AL4" s="934"/>
      <c r="AM4" s="927"/>
      <c r="AO4" s="5"/>
      <c r="AP4" s="288"/>
      <c r="AQ4" s="289" t="s">
        <v>13</v>
      </c>
      <c r="AR4" s="289" t="s">
        <v>14</v>
      </c>
      <c r="AS4" s="289" t="s">
        <v>15</v>
      </c>
      <c r="AT4" s="289" t="s">
        <v>16</v>
      </c>
      <c r="AU4" s="289" t="s">
        <v>16</v>
      </c>
      <c r="AV4" s="290" t="s">
        <v>16</v>
      </c>
      <c r="AW4" s="967" t="str">
        <f>+CONCATENATE("PROYECCION A DICIEMBRE 31 DEL ",N3)</f>
        <v>PROYECCION A DICIEMBRE 31 DEL 2018</v>
      </c>
      <c r="AX4" s="968"/>
      <c r="AY4" s="968"/>
      <c r="AZ4" s="969"/>
      <c r="BB4" s="291"/>
      <c r="BC4" s="292"/>
      <c r="BD4" s="292"/>
      <c r="BE4" s="47"/>
      <c r="BF4" s="7"/>
      <c r="BG4" s="291"/>
      <c r="BH4" s="292"/>
      <c r="BI4" s="292"/>
      <c r="BJ4" s="48"/>
      <c r="BK4" s="293"/>
      <c r="BL4" s="8"/>
      <c r="BM4" s="291"/>
      <c r="BN4" s="294"/>
      <c r="BO4" s="294"/>
      <c r="BP4" s="49"/>
      <c r="BQ4" s="295"/>
    </row>
    <row r="5" spans="1:69" ht="42" customHeight="1" thickBot="1">
      <c r="A5" s="994" t="s">
        <v>17</v>
      </c>
      <c r="B5" s="924" t="s">
        <v>18</v>
      </c>
      <c r="C5" s="911" t="s">
        <v>19</v>
      </c>
      <c r="D5" s="912"/>
      <c r="E5" s="912"/>
      <c r="F5" s="913"/>
      <c r="G5" s="914" t="s">
        <v>519</v>
      </c>
      <c r="H5" s="915"/>
      <c r="I5" s="916"/>
      <c r="J5" s="917" t="str">
        <f>+IF(L8&gt;I8,"OJO - RECAUDOS MAYORES QUE RECONOCIMIENTOS","RECAUDO")</f>
        <v>RECAUDO</v>
      </c>
      <c r="K5" s="918"/>
      <c r="L5" s="919"/>
      <c r="M5" s="920" t="s">
        <v>21</v>
      </c>
      <c r="N5" s="921"/>
      <c r="P5" s="935"/>
      <c r="Q5" s="928"/>
      <c r="R5" s="279"/>
      <c r="S5" s="989" t="s">
        <v>471</v>
      </c>
      <c r="T5" s="991" t="s">
        <v>18</v>
      </c>
      <c r="U5" s="296" t="s">
        <v>19</v>
      </c>
      <c r="V5" s="297"/>
      <c r="W5" s="297"/>
      <c r="X5" s="298"/>
      <c r="Y5" s="299" t="s">
        <v>520</v>
      </c>
      <c r="Z5" s="297"/>
      <c r="AA5" s="297"/>
      <c r="AB5" s="971" t="s">
        <v>521</v>
      </c>
      <c r="AC5" s="972"/>
      <c r="AD5" s="973"/>
      <c r="AE5" s="971" t="s">
        <v>22</v>
      </c>
      <c r="AF5" s="972"/>
      <c r="AG5" s="973"/>
      <c r="AH5" s="971" t="s">
        <v>23</v>
      </c>
      <c r="AI5" s="972"/>
      <c r="AJ5" s="973"/>
      <c r="AL5" s="935"/>
      <c r="AM5" s="928"/>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2018</v>
      </c>
      <c r="BD5" s="305"/>
      <c r="BE5" s="509"/>
      <c r="BF5" s="307" t="s">
        <v>12</v>
      </c>
      <c r="BG5" s="512" t="s">
        <v>32</v>
      </c>
      <c r="BH5" s="939" t="str">
        <f>+CONCATENATE("ACUMULADO ",N3)</f>
        <v>ACUMULADO 2018</v>
      </c>
      <c r="BI5" s="940"/>
      <c r="BJ5" s="940"/>
      <c r="BK5" s="941"/>
      <c r="BM5" s="937" t="s">
        <v>32</v>
      </c>
      <c r="BN5" s="308" t="str">
        <f>+CONCATENATE("ACUMULADO ",BQ3)</f>
        <v>ACUMULADO 2018</v>
      </c>
      <c r="BO5" s="309"/>
      <c r="BP5" s="310"/>
      <c r="BQ5" s="311"/>
    </row>
    <row r="6" spans="1:69" ht="24.95" customHeight="1" thickBot="1">
      <c r="A6" s="995"/>
      <c r="B6" s="996"/>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461</v>
      </c>
      <c r="R6" s="279"/>
      <c r="S6" s="990" t="s">
        <v>42</v>
      </c>
      <c r="T6" s="992"/>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461</v>
      </c>
      <c r="AO6" s="314"/>
      <c r="AP6" s="315"/>
      <c r="AQ6" s="316" t="s">
        <v>36</v>
      </c>
      <c r="AR6" s="316" t="str">
        <f>+L3</f>
        <v>OCTUBRE</v>
      </c>
      <c r="AS6" s="316" t="str">
        <f>AR6</f>
        <v>OCTUBRE</v>
      </c>
      <c r="AT6" s="316" t="str">
        <f>AR6</f>
        <v>OCTUBRE</v>
      </c>
      <c r="AU6" s="316" t="s">
        <v>14</v>
      </c>
      <c r="AV6" s="316" t="s">
        <v>29</v>
      </c>
      <c r="AW6" s="316"/>
      <c r="AX6" s="316"/>
      <c r="AY6" s="316" t="s">
        <v>14</v>
      </c>
      <c r="AZ6" s="317" t="s">
        <v>29</v>
      </c>
      <c r="BB6" s="318"/>
      <c r="BC6" s="319" t="s">
        <v>45</v>
      </c>
      <c r="BD6" s="320" t="s">
        <v>46</v>
      </c>
      <c r="BE6" s="321" t="s">
        <v>47</v>
      </c>
      <c r="BF6" s="322"/>
      <c r="BG6" s="514"/>
      <c r="BH6" s="515" t="s">
        <v>45</v>
      </c>
      <c r="BI6" s="515" t="s">
        <v>48</v>
      </c>
      <c r="BJ6" s="515" t="s">
        <v>49</v>
      </c>
      <c r="BK6" s="516" t="s">
        <v>50</v>
      </c>
      <c r="BM6" s="938"/>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879358852</v>
      </c>
      <c r="AR7" s="327">
        <f>I22</f>
        <v>918240454</v>
      </c>
      <c r="AS7" s="327">
        <f>L22</f>
        <v>588976847</v>
      </c>
      <c r="AT7" s="13"/>
      <c r="AU7" s="328">
        <f t="shared" ref="AU7:AU17" si="0">IF(AQ7=0," ",AR7/AQ7)</f>
        <v>1.0442158533021739</v>
      </c>
      <c r="AV7" s="328">
        <f t="shared" ref="AV7:AV17" si="1">IF(AQ7=0," ",AS7/AQ7)</f>
        <v>0.66977985797315887</v>
      </c>
      <c r="AW7" s="327">
        <f>I23/AO$2*12+I24</f>
        <v>1089912506.1999998</v>
      </c>
      <c r="AX7" s="327">
        <f>L23/AO$2*12+L24</f>
        <v>694796177.79999995</v>
      </c>
      <c r="AY7" s="327">
        <f t="shared" ref="AY7:AY16" si="2">AW7-AQ7</f>
        <v>210553654.19999981</v>
      </c>
      <c r="AZ7" s="329">
        <f t="shared" ref="AZ7:AZ16" si="3">AX7-AQ7</f>
        <v>-184562674.20000005</v>
      </c>
      <c r="BB7" s="330" t="s">
        <v>53</v>
      </c>
      <c r="BC7" s="54">
        <f>F10</f>
        <v>548920717</v>
      </c>
      <c r="BD7" s="55">
        <f>I10</f>
        <v>548920717</v>
      </c>
      <c r="BE7" s="56">
        <f>K10</f>
        <v>0</v>
      </c>
      <c r="BF7" s="57"/>
      <c r="BG7" s="91" t="s">
        <v>54</v>
      </c>
      <c r="BH7" s="116">
        <f>+SUM(BH8:BH11)</f>
        <v>4020060130</v>
      </c>
      <c r="BI7" s="116">
        <f>+SUM(BI8:BI11)</f>
        <v>3307667515</v>
      </c>
      <c r="BJ7" s="116">
        <f>+SUM(BJ8:BJ11)</f>
        <v>3227981940</v>
      </c>
      <c r="BK7" s="116">
        <f>+SUM(BK8:BK11)</f>
        <v>341477314</v>
      </c>
      <c r="BM7" s="61" t="s">
        <v>54</v>
      </c>
      <c r="BN7" s="62">
        <f>BN8+BN15+BN22</f>
        <v>4020060130</v>
      </c>
      <c r="BO7" s="63">
        <f>BO8+BO15+BO22</f>
        <v>3307667515</v>
      </c>
      <c r="BP7" s="63">
        <f>BP8+BP15+BP22</f>
        <v>3227981940</v>
      </c>
      <c r="BQ7" s="64">
        <f>BQ8+BQ15+BQ22</f>
        <v>341477314</v>
      </c>
    </row>
    <row r="8" spans="1:69" s="9" customFormat="1" ht="24.95" customHeight="1" thickBot="1">
      <c r="A8" s="731">
        <f>+IF(SEPTIEMBRE!A8=0,"",SEPTIEMBRE!A8)</f>
        <v>1</v>
      </c>
      <c r="B8" s="635" t="str">
        <f>+IF(SEPTIEMBRE!B8=0,"",SEPTIEMBRE!B8)</f>
        <v>INGRESOS</v>
      </c>
      <c r="C8" s="331">
        <f>C10+C17+C113</f>
        <v>6098362987</v>
      </c>
      <c r="D8" s="331">
        <f t="shared" ref="D8:Q8" si="4">D10+D17+D113</f>
        <v>0</v>
      </c>
      <c r="E8" s="331">
        <f t="shared" si="4"/>
        <v>1000525768</v>
      </c>
      <c r="F8" s="331">
        <f t="shared" si="4"/>
        <v>7098888755</v>
      </c>
      <c r="G8" s="331">
        <f t="shared" si="4"/>
        <v>5267966216</v>
      </c>
      <c r="H8" s="331">
        <f t="shared" si="4"/>
        <v>375581067</v>
      </c>
      <c r="I8" s="331">
        <f t="shared" si="4"/>
        <v>5643547283</v>
      </c>
      <c r="J8" s="331">
        <f t="shared" si="4"/>
        <v>4663546998</v>
      </c>
      <c r="K8" s="331">
        <f t="shared" si="4"/>
        <v>372452323</v>
      </c>
      <c r="L8" s="331">
        <f t="shared" si="4"/>
        <v>5035999321</v>
      </c>
      <c r="M8" s="331">
        <f t="shared" si="4"/>
        <v>1455341472</v>
      </c>
      <c r="N8" s="331">
        <f t="shared" si="4"/>
        <v>2062889434</v>
      </c>
      <c r="O8" s="333"/>
      <c r="P8" s="334">
        <f t="shared" si="4"/>
        <v>0</v>
      </c>
      <c r="Q8" s="332">
        <f t="shared" si="4"/>
        <v>0</v>
      </c>
      <c r="S8" s="702" t="str">
        <f>+IF(SEPTIEMBRE!S8=0,"",SEPTIEMBRE!S8)</f>
        <v/>
      </c>
      <c r="T8" s="676" t="str">
        <f>+IF(SEPTIEMBRE!T8=0,"",SEPTIEMBRE!T8)</f>
        <v>GASTOS</v>
      </c>
      <c r="U8" s="335">
        <f>U10+U193+U220+U232</f>
        <v>6098362987</v>
      </c>
      <c r="V8" s="336">
        <f t="shared" ref="V8:AJ8" si="5">V10+V193+V220+V232</f>
        <v>0</v>
      </c>
      <c r="W8" s="336">
        <f t="shared" si="5"/>
        <v>1000525768</v>
      </c>
      <c r="X8" s="337">
        <f t="shared" si="5"/>
        <v>7098888755</v>
      </c>
      <c r="Y8" s="338">
        <f t="shared" si="5"/>
        <v>5635618117</v>
      </c>
      <c r="Z8" s="336">
        <f t="shared" si="5"/>
        <v>375810044</v>
      </c>
      <c r="AA8" s="337">
        <f t="shared" si="5"/>
        <v>6011428161</v>
      </c>
      <c r="AB8" s="338">
        <f t="shared" si="5"/>
        <v>5227938503</v>
      </c>
      <c r="AC8" s="336">
        <f t="shared" si="5"/>
        <v>482722059</v>
      </c>
      <c r="AD8" s="337">
        <f t="shared" si="5"/>
        <v>5710660562</v>
      </c>
      <c r="AE8" s="338">
        <f t="shared" si="5"/>
        <v>4538272602</v>
      </c>
      <c r="AF8" s="336">
        <f t="shared" si="5"/>
        <v>529322695</v>
      </c>
      <c r="AG8" s="337">
        <f t="shared" si="5"/>
        <v>5067595297</v>
      </c>
      <c r="AH8" s="338">
        <f t="shared" si="5"/>
        <v>1087460594</v>
      </c>
      <c r="AI8" s="336">
        <f t="shared" si="5"/>
        <v>1388228193</v>
      </c>
      <c r="AJ8" s="339">
        <f t="shared" si="5"/>
        <v>2031293458</v>
      </c>
      <c r="AL8" s="340">
        <f t="shared" ref="AL8:AM8" si="6">AL10+AL193+AL220+AL232</f>
        <v>0</v>
      </c>
      <c r="AM8" s="341">
        <f t="shared" si="6"/>
        <v>0</v>
      </c>
      <c r="AO8" s="21"/>
      <c r="AP8" s="11" t="s">
        <v>56</v>
      </c>
      <c r="AQ8" s="12">
        <f>F25</f>
        <v>2997277173</v>
      </c>
      <c r="AR8" s="12">
        <f>I25</f>
        <v>2391946338</v>
      </c>
      <c r="AS8" s="12">
        <f>L25</f>
        <v>2237197071</v>
      </c>
      <c r="AT8" s="13"/>
      <c r="AU8" s="342">
        <f t="shared" si="0"/>
        <v>0.79803975406314553</v>
      </c>
      <c r="AV8" s="342">
        <f t="shared" si="1"/>
        <v>0.74640980525693945</v>
      </c>
      <c r="AW8" s="12">
        <f>I26/AO$2*12+I27</f>
        <v>2852548903.1999998</v>
      </c>
      <c r="AX8" s="12">
        <f>L26/AO$2*12+L27</f>
        <v>2666849782.8000002</v>
      </c>
      <c r="AY8" s="12">
        <f t="shared" si="2"/>
        <v>-144728269.80000019</v>
      </c>
      <c r="AZ8" s="343">
        <f t="shared" si="3"/>
        <v>-330427390.19999981</v>
      </c>
      <c r="BB8" s="140" t="s">
        <v>57</v>
      </c>
      <c r="BC8" s="65">
        <f>BC9+BC19</f>
        <v>5712170249</v>
      </c>
      <c r="BD8" s="66">
        <f>BD9+BD19</f>
        <v>4746172376</v>
      </c>
      <c r="BE8" s="67">
        <f>BE9+BE19</f>
        <v>367206573</v>
      </c>
      <c r="BF8" s="57"/>
      <c r="BG8" s="68" t="s">
        <v>58</v>
      </c>
      <c r="BH8" s="69">
        <f>BN9+BN13</f>
        <v>2928814672</v>
      </c>
      <c r="BI8" s="69">
        <f>BO9+BO13</f>
        <v>2335729278</v>
      </c>
      <c r="BJ8" s="69">
        <f>BP9+BP13</f>
        <v>2335729278</v>
      </c>
      <c r="BK8" s="69">
        <f>BQ9+BQ13</f>
        <v>241262399</v>
      </c>
      <c r="BM8" s="71" t="s">
        <v>59</v>
      </c>
      <c r="BN8" s="72">
        <f>BN9+BN14+BN13</f>
        <v>3204957131</v>
      </c>
      <c r="BO8" s="69">
        <f>BO9+BO14+BO13</f>
        <v>2605497343</v>
      </c>
      <c r="BP8" s="69">
        <f>BP9+BP14+BP13</f>
        <v>2551051797</v>
      </c>
      <c r="BQ8" s="70">
        <f>BQ9+BQ14+BQ13</f>
        <v>264989081</v>
      </c>
    </row>
    <row r="9" spans="1:69" s="9" customFormat="1" ht="24.95" customHeight="1" thickBot="1">
      <c r="A9" s="669"/>
      <c r="B9" s="636"/>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247152498</v>
      </c>
      <c r="AR9" s="12">
        <f>I28+I75</f>
        <v>205960420</v>
      </c>
      <c r="AS9" s="12">
        <f>L28+L75</f>
        <v>185364378</v>
      </c>
      <c r="AT9" s="13"/>
      <c r="AU9" s="350">
        <f t="shared" si="0"/>
        <v>0.83333335356375804</v>
      </c>
      <c r="AV9" s="350">
        <f t="shared" si="1"/>
        <v>0.75000001820738227</v>
      </c>
      <c r="AW9" s="351">
        <f>(I30+I33+I36+I76)/AO$2*12+I31+I34+I37+I38+I39+I40+I77</f>
        <v>205960420</v>
      </c>
      <c r="AX9" s="351">
        <f>(L30+L33+L36+L76)/AO$2*12+L31+L34+L37+L38+L39+L40+L77</f>
        <v>185364378</v>
      </c>
      <c r="AY9" s="351">
        <f t="shared" si="2"/>
        <v>-41192078</v>
      </c>
      <c r="AZ9" s="352">
        <f t="shared" si="3"/>
        <v>-61788120</v>
      </c>
      <c r="BB9" s="353" t="s">
        <v>421</v>
      </c>
      <c r="BC9" s="73">
        <f>BC10+BC18</f>
        <v>5696976639</v>
      </c>
      <c r="BD9" s="74">
        <f>BD10+BD18</f>
        <v>4735731309</v>
      </c>
      <c r="BE9" s="75">
        <f>BE10+BE18</f>
        <v>367117763</v>
      </c>
      <c r="BF9" s="76"/>
      <c r="BG9" s="77" t="s">
        <v>62</v>
      </c>
      <c r="BH9" s="78">
        <f t="shared" ref="BH9:BK10" si="7">BN14</f>
        <v>276142459</v>
      </c>
      <c r="BI9" s="78">
        <f t="shared" si="7"/>
        <v>269768065</v>
      </c>
      <c r="BJ9" s="78">
        <f t="shared" si="7"/>
        <v>215322519</v>
      </c>
      <c r="BK9" s="78">
        <f t="shared" si="7"/>
        <v>23726682</v>
      </c>
      <c r="BM9" s="137" t="s">
        <v>63</v>
      </c>
      <c r="BN9" s="80">
        <f>SUM(BN10:BN12)</f>
        <v>2307288541</v>
      </c>
      <c r="BO9" s="78">
        <f>SUM(BO10:BO12)</f>
        <v>1797418116</v>
      </c>
      <c r="BP9" s="78">
        <f>SUM(BP10:BP12)</f>
        <v>1797418116</v>
      </c>
      <c r="BQ9" s="79">
        <f>SUM(BQ10:BQ12)</f>
        <v>179977771</v>
      </c>
    </row>
    <row r="10" spans="1:69" s="9" customFormat="1" ht="24.95" customHeight="1">
      <c r="A10" s="732">
        <f>+IF(SEPTIEMBRE!A10=0,"",SEPTIEMBRE!A10)</f>
        <v>10</v>
      </c>
      <c r="B10" s="637" t="str">
        <f>+IF(SEPTIEMBRE!B10=0,"",SEPTIEMBRE!B10)</f>
        <v>DISPONIBILIDAD INICIAL</v>
      </c>
      <c r="C10" s="174">
        <f t="shared" ref="C10:N10" si="8">SUM(C12:C15)</f>
        <v>165000000</v>
      </c>
      <c r="D10" s="354">
        <f t="shared" si="8"/>
        <v>0</v>
      </c>
      <c r="E10" s="354">
        <f t="shared" si="8"/>
        <v>383920717</v>
      </c>
      <c r="F10" s="175">
        <f t="shared" si="8"/>
        <v>548920717</v>
      </c>
      <c r="G10" s="355">
        <f t="shared" si="8"/>
        <v>548920717</v>
      </c>
      <c r="H10" s="354">
        <f t="shared" si="8"/>
        <v>0</v>
      </c>
      <c r="I10" s="356">
        <f t="shared" si="8"/>
        <v>548920717</v>
      </c>
      <c r="J10" s="174">
        <f t="shared" si="8"/>
        <v>548920717</v>
      </c>
      <c r="K10" s="354">
        <f t="shared" si="8"/>
        <v>0</v>
      </c>
      <c r="L10" s="175">
        <f t="shared" si="8"/>
        <v>548920717</v>
      </c>
      <c r="M10" s="174">
        <f t="shared" si="8"/>
        <v>0</v>
      </c>
      <c r="N10" s="175">
        <f t="shared" si="8"/>
        <v>0</v>
      </c>
      <c r="O10" s="13"/>
      <c r="P10" s="174">
        <f>SUM(P12:P15)</f>
        <v>0</v>
      </c>
      <c r="Q10" s="175">
        <f>SUM(Q12:Q15)</f>
        <v>0</v>
      </c>
      <c r="S10" s="357" t="str">
        <f>+IF(SEPTIEMBRE!S10=0,"",SEPTIEMBRE!S10)</f>
        <v>A</v>
      </c>
      <c r="T10" s="677" t="str">
        <f>+IF(SEPTIEMBRE!T10=0,"",SEPTIEMBRE!T10)</f>
        <v>GASTOS DE FUNCIONAMIENTO</v>
      </c>
      <c r="U10" s="358">
        <f>U12+U110+U170</f>
        <v>4338474358</v>
      </c>
      <c r="V10" s="359">
        <f t="shared" ref="V10:AJ10" si="9">V12+V110+V170</f>
        <v>-44969121</v>
      </c>
      <c r="W10" s="359">
        <f t="shared" si="9"/>
        <v>290368399</v>
      </c>
      <c r="X10" s="362">
        <f t="shared" si="9"/>
        <v>4583873636</v>
      </c>
      <c r="Y10" s="361">
        <f t="shared" si="9"/>
        <v>3503115079</v>
      </c>
      <c r="Z10" s="359">
        <f t="shared" si="9"/>
        <v>338459879</v>
      </c>
      <c r="AA10" s="362">
        <f t="shared" si="9"/>
        <v>3841574958</v>
      </c>
      <c r="AB10" s="361">
        <f t="shared" si="9"/>
        <v>3404968774</v>
      </c>
      <c r="AC10" s="359">
        <f t="shared" si="9"/>
        <v>356920609</v>
      </c>
      <c r="AD10" s="362">
        <f t="shared" si="9"/>
        <v>3761889383</v>
      </c>
      <c r="AE10" s="361">
        <f t="shared" si="9"/>
        <v>3029789814</v>
      </c>
      <c r="AF10" s="359">
        <f t="shared" si="9"/>
        <v>344331900</v>
      </c>
      <c r="AG10" s="362">
        <f t="shared" si="9"/>
        <v>3374121714</v>
      </c>
      <c r="AH10" s="361">
        <f t="shared" si="9"/>
        <v>742298678</v>
      </c>
      <c r="AI10" s="359">
        <f t="shared" si="9"/>
        <v>821984253</v>
      </c>
      <c r="AJ10" s="360">
        <f t="shared" si="9"/>
        <v>1209751922</v>
      </c>
      <c r="AL10" s="363">
        <f t="shared" ref="AL10:AM10" si="10">AL12+AL110+AL170</f>
        <v>0</v>
      </c>
      <c r="AM10" s="364">
        <f t="shared" si="10"/>
        <v>0</v>
      </c>
      <c r="AO10" s="349"/>
      <c r="AP10" s="11" t="s">
        <v>65</v>
      </c>
      <c r="AQ10" s="12">
        <f>F42</f>
        <v>125000000</v>
      </c>
      <c r="AR10" s="12">
        <f>I42</f>
        <v>106021370</v>
      </c>
      <c r="AS10" s="12">
        <f>L42</f>
        <v>96374134</v>
      </c>
      <c r="AT10" s="13"/>
      <c r="AU10" s="350">
        <f t="shared" si="0"/>
        <v>0.84817096000000003</v>
      </c>
      <c r="AV10" s="350">
        <f t="shared" si="1"/>
        <v>0.770993072</v>
      </c>
      <c r="AW10" s="351">
        <f>I43/AO$2*12+I44</f>
        <v>125225644</v>
      </c>
      <c r="AX10" s="351">
        <f>L43/AO$2*12+L44</f>
        <v>113648960.80000001</v>
      </c>
      <c r="AY10" s="351">
        <f t="shared" si="2"/>
        <v>225644</v>
      </c>
      <c r="AZ10" s="352">
        <f t="shared" si="3"/>
        <v>-11351039.199999988</v>
      </c>
      <c r="BB10" s="365" t="s">
        <v>422</v>
      </c>
      <c r="BC10" s="73">
        <f>BC11+BC12+BC13+BC14+BC16+BC17+BC15</f>
        <v>5696976639</v>
      </c>
      <c r="BD10" s="74">
        <f>BD11+BD12+BD13+BD14+BD16+BD17+BD15</f>
        <v>4735731309</v>
      </c>
      <c r="BE10" s="75">
        <f>BE11+BE12+BE13+BE14+BE16+BE17+BE15</f>
        <v>367117763</v>
      </c>
      <c r="BF10" s="76"/>
      <c r="BG10" s="68" t="s">
        <v>66</v>
      </c>
      <c r="BH10" s="81">
        <f t="shared" si="7"/>
        <v>639089305</v>
      </c>
      <c r="BI10" s="81">
        <f t="shared" si="7"/>
        <v>583185940</v>
      </c>
      <c r="BJ10" s="81">
        <f t="shared" si="7"/>
        <v>562461361</v>
      </c>
      <c r="BK10" s="81">
        <f t="shared" si="7"/>
        <v>63179685</v>
      </c>
      <c r="BM10" s="134" t="s">
        <v>434</v>
      </c>
      <c r="BN10" s="83">
        <f>X17+X66</f>
        <v>1755379326</v>
      </c>
      <c r="BO10" s="81">
        <f>AA17+AA66</f>
        <v>1495406677</v>
      </c>
      <c r="BP10" s="81">
        <f>AD17+AD66</f>
        <v>1495406677</v>
      </c>
      <c r="BQ10" s="82">
        <f>AF17+AF66</f>
        <v>150132415</v>
      </c>
    </row>
    <row r="11" spans="1:69" s="9" customFormat="1" ht="24.95" customHeight="1">
      <c r="A11" s="669"/>
      <c r="B11" s="636"/>
      <c r="C11" s="344"/>
      <c r="D11" s="344"/>
      <c r="E11" s="344"/>
      <c r="F11" s="344"/>
      <c r="G11" s="344"/>
      <c r="H11" s="344"/>
      <c r="I11" s="344"/>
      <c r="J11" s="344"/>
      <c r="K11" s="344"/>
      <c r="L11" s="344"/>
      <c r="M11" s="344"/>
      <c r="N11" s="345"/>
      <c r="O11" s="333"/>
      <c r="P11" s="346"/>
      <c r="Q11" s="345"/>
      <c r="S11" s="366"/>
      <c r="T11" s="696"/>
      <c r="U11" s="161"/>
      <c r="V11" s="161"/>
      <c r="W11" s="161"/>
      <c r="X11" s="161"/>
      <c r="Y11" s="161"/>
      <c r="Z11" s="161"/>
      <c r="AA11" s="161"/>
      <c r="AB11" s="161"/>
      <c r="AC11" s="161"/>
      <c r="AD11" s="161"/>
      <c r="AE11" s="161"/>
      <c r="AF11" s="161"/>
      <c r="AG11" s="161"/>
      <c r="AH11" s="161"/>
      <c r="AI11" s="161"/>
      <c r="AJ11" s="166"/>
      <c r="AL11" s="368"/>
      <c r="AM11" s="369"/>
      <c r="AO11" s="370" t="s">
        <v>11</v>
      </c>
      <c r="AP11" s="527" t="s">
        <v>527</v>
      </c>
      <c r="AQ11" s="12">
        <f>F88</f>
        <v>0</v>
      </c>
      <c r="AR11" s="12">
        <f>I88</f>
        <v>0</v>
      </c>
      <c r="AS11" s="12">
        <f>L88</f>
        <v>0</v>
      </c>
      <c r="AT11" s="371">
        <f>AO2/12</f>
        <v>0.83333333333333337</v>
      </c>
      <c r="AU11" s="350" t="str">
        <f t="shared" si="0"/>
        <v xml:space="preserve"> </v>
      </c>
      <c r="AV11" s="350" t="str">
        <f t="shared" si="1"/>
        <v xml:space="preserve"> </v>
      </c>
      <c r="AW11" s="351">
        <f>I88</f>
        <v>0</v>
      </c>
      <c r="AX11" s="351">
        <f>L88</f>
        <v>0</v>
      </c>
      <c r="AY11" s="351">
        <f t="shared" si="2"/>
        <v>0</v>
      </c>
      <c r="AZ11" s="352">
        <f t="shared" si="3"/>
        <v>0</v>
      </c>
      <c r="BB11" s="365" t="s">
        <v>423</v>
      </c>
      <c r="BC11" s="73">
        <f>F26</f>
        <v>2868716784</v>
      </c>
      <c r="BD11" s="74">
        <f>I26</f>
        <v>2303012826</v>
      </c>
      <c r="BE11" s="75">
        <f>K26</f>
        <v>212201222</v>
      </c>
      <c r="BF11" s="76"/>
      <c r="BG11" s="68" t="s">
        <v>67</v>
      </c>
      <c r="BH11" s="84">
        <f>BN22</f>
        <v>176013694</v>
      </c>
      <c r="BI11" s="84">
        <f>BO22</f>
        <v>118984232</v>
      </c>
      <c r="BJ11" s="84">
        <f>BP22</f>
        <v>114468782</v>
      </c>
      <c r="BK11" s="84">
        <f>BQ22</f>
        <v>13308548</v>
      </c>
      <c r="BM11" s="135" t="s">
        <v>435</v>
      </c>
      <c r="BN11" s="86">
        <f>X18+X67</f>
        <v>157666955</v>
      </c>
      <c r="BO11" s="84">
        <f>AA18+AA67</f>
        <v>141059715</v>
      </c>
      <c r="BP11" s="84">
        <f>AD18+AD67</f>
        <v>141059715</v>
      </c>
      <c r="BQ11" s="85">
        <f>AF18+AF67</f>
        <v>15162590</v>
      </c>
    </row>
    <row r="12" spans="1:69" s="9" customFormat="1" ht="24.95" customHeight="1">
      <c r="A12" s="611">
        <f>+IF(SEPTIEMBRE!A12=0,"",SEPTIEMBRE!A12)</f>
        <v>1001</v>
      </c>
      <c r="B12" s="638" t="str">
        <f>+IF(SEPTIEMBRE!B12=0,"",SEPTIEMBRE!B12)</f>
        <v>Bienestar Social (Caja, Bancos, Inversiones Tempor.) a Dic-31-2017</v>
      </c>
      <c r="C12" s="673">
        <f>+ENERO!C12</f>
        <v>0</v>
      </c>
      <c r="D12" s="373">
        <f>SEPTIEMBRE!D12+OCTUBRE!P12</f>
        <v>0</v>
      </c>
      <c r="E12" s="373">
        <f>SEPTIEMBRE!E12+OCTUBRE!Q12</f>
        <v>0</v>
      </c>
      <c r="F12" s="143">
        <f>SUM(C12:E12)</f>
        <v>0</v>
      </c>
      <c r="G12" s="219">
        <f>SEPTIEMBRE!I12</f>
        <v>0</v>
      </c>
      <c r="H12" s="374">
        <v>0</v>
      </c>
      <c r="I12" s="143">
        <f>SUM(G12:H12)</f>
        <v>0</v>
      </c>
      <c r="J12" s="219">
        <f>SEPTIEMBRE!L12</f>
        <v>0</v>
      </c>
      <c r="K12" s="131">
        <v>0</v>
      </c>
      <c r="L12" s="143">
        <f>SUM(J12:K12)</f>
        <v>0</v>
      </c>
      <c r="M12" s="219">
        <f>F12-I12</f>
        <v>0</v>
      </c>
      <c r="N12" s="143">
        <f>F12-L12</f>
        <v>0</v>
      </c>
      <c r="O12" s="294"/>
      <c r="P12" s="372">
        <v>0</v>
      </c>
      <c r="Q12" s="375">
        <v>0</v>
      </c>
      <c r="S12" s="703">
        <f>+IF(SEPTIEMBRE!S12=0,"",SEPTIEMBRE!S12)</f>
        <v>1000000</v>
      </c>
      <c r="T12" s="679" t="str">
        <f>+IF(SEPTIEMBRE!T12=0,"",SEPTIEMBRE!T12)</f>
        <v>GASTOS DE PERSONAL</v>
      </c>
      <c r="U12" s="376">
        <f t="shared" ref="U12:AJ12" si="11">U14+U63</f>
        <v>3452834077</v>
      </c>
      <c r="V12" s="377">
        <f t="shared" si="11"/>
        <v>2695098</v>
      </c>
      <c r="W12" s="377">
        <f t="shared" si="11"/>
        <v>121677224</v>
      </c>
      <c r="X12" s="378">
        <f t="shared" si="11"/>
        <v>3577206399</v>
      </c>
      <c r="Y12" s="363">
        <f t="shared" si="11"/>
        <v>2725306240</v>
      </c>
      <c r="Z12" s="377">
        <f t="shared" si="11"/>
        <v>222534308</v>
      </c>
      <c r="AA12" s="378">
        <f t="shared" si="11"/>
        <v>2947840548</v>
      </c>
      <c r="AB12" s="363">
        <f t="shared" si="11"/>
        <v>2652414446</v>
      </c>
      <c r="AC12" s="377">
        <f t="shared" si="11"/>
        <v>240980556</v>
      </c>
      <c r="AD12" s="378">
        <f t="shared" si="11"/>
        <v>2893395002</v>
      </c>
      <c r="AE12" s="363">
        <f t="shared" si="11"/>
        <v>2376511813</v>
      </c>
      <c r="AF12" s="377">
        <f t="shared" si="11"/>
        <v>267499812</v>
      </c>
      <c r="AG12" s="378">
        <f t="shared" si="11"/>
        <v>2644011625</v>
      </c>
      <c r="AH12" s="363">
        <f t="shared" si="11"/>
        <v>629365851</v>
      </c>
      <c r="AI12" s="377">
        <f t="shared" si="11"/>
        <v>683811397</v>
      </c>
      <c r="AJ12" s="364">
        <f t="shared" si="11"/>
        <v>933194774</v>
      </c>
      <c r="AK12" s="10"/>
      <c r="AL12" s="379">
        <f>AL14+AL63</f>
        <v>-11247025</v>
      </c>
      <c r="AM12" s="380">
        <f>AM14+AM63</f>
        <v>0</v>
      </c>
      <c r="AO12" s="370"/>
      <c r="AP12" s="528" t="s">
        <v>528</v>
      </c>
      <c r="AQ12" s="12">
        <f>F89</f>
        <v>1217709248</v>
      </c>
      <c r="AR12" s="12">
        <f>I89</f>
        <v>895275140</v>
      </c>
      <c r="AS12" s="12">
        <f>L89</f>
        <v>895275134</v>
      </c>
      <c r="AT12" s="13"/>
      <c r="AU12" s="350">
        <f t="shared" si="0"/>
        <v>0.73521256529046253</v>
      </c>
      <c r="AV12" s="350">
        <f t="shared" si="1"/>
        <v>0.73521256036317795</v>
      </c>
      <c r="AW12" s="351">
        <f>I89</f>
        <v>895275140</v>
      </c>
      <c r="AX12" s="351">
        <f>L89</f>
        <v>895275134</v>
      </c>
      <c r="AY12" s="351">
        <f t="shared" si="2"/>
        <v>-322434108</v>
      </c>
      <c r="AZ12" s="352">
        <f t="shared" si="3"/>
        <v>-322434114</v>
      </c>
      <c r="BB12" s="365" t="s">
        <v>424</v>
      </c>
      <c r="BC12" s="73">
        <f>F23</f>
        <v>759358852</v>
      </c>
      <c r="BD12" s="74">
        <f>I23</f>
        <v>858360261</v>
      </c>
      <c r="BE12" s="75">
        <f>K23</f>
        <v>81715971</v>
      </c>
      <c r="BF12" s="76"/>
      <c r="BG12" s="381" t="s">
        <v>388</v>
      </c>
      <c r="BH12" s="84">
        <f>BN25</f>
        <v>464300000</v>
      </c>
      <c r="BI12" s="15">
        <f>BO25</f>
        <v>432044380</v>
      </c>
      <c r="BJ12" s="84">
        <f>BP25</f>
        <v>405951865</v>
      </c>
      <c r="BK12" s="84">
        <f>BQ25</f>
        <v>43336978</v>
      </c>
      <c r="BM12" s="136" t="s">
        <v>436</v>
      </c>
      <c r="BN12" s="86">
        <f>X16+X65-X81-X33-BN10-BN11</f>
        <v>394242260</v>
      </c>
      <c r="BO12" s="84">
        <f>AA16+AA65-AA81-AA33-BO10-BO11</f>
        <v>160951724</v>
      </c>
      <c r="BP12" s="84">
        <f>AD16+AD65-AD81-AD33-BP10-BP11</f>
        <v>160951724</v>
      </c>
      <c r="BQ12" s="85">
        <f>AF16+AF65-AF81-AF33-BQ10-BQ11</f>
        <v>14682766</v>
      </c>
    </row>
    <row r="13" spans="1:69" s="9" customFormat="1" ht="24.95" customHeight="1">
      <c r="A13" s="611">
        <f>+IF(SEPTIEMBRE!A13=0,"",SEPTIEMBRE!A13)</f>
        <v>1002</v>
      </c>
      <c r="B13" s="638" t="str">
        <f>+IF(SEPTIEMBRE!B13=0,"",SEPTIEMBRE!B13)</f>
        <v>Fondo Vivienda (Caja, Bancos, Inversiones Tempor.) a Dic-31-2017</v>
      </c>
      <c r="C13" s="673">
        <f>+ENERO!C13</f>
        <v>0</v>
      </c>
      <c r="D13" s="373">
        <f>SEPTIEMBRE!D13+OCTUBRE!P13</f>
        <v>0</v>
      </c>
      <c r="E13" s="373">
        <f>SEPTIEMBRE!E13+OCTUBRE!Q13</f>
        <v>0</v>
      </c>
      <c r="F13" s="143">
        <f>SUM(C13:E13)</f>
        <v>0</v>
      </c>
      <c r="G13" s="219">
        <f>SEPTIEMBRE!I13</f>
        <v>0</v>
      </c>
      <c r="H13" s="374">
        <v>0</v>
      </c>
      <c r="I13" s="143">
        <f>SUM(G13:H13)</f>
        <v>0</v>
      </c>
      <c r="J13" s="219">
        <f>SEPTIEMBRE!L13</f>
        <v>0</v>
      </c>
      <c r="K13" s="131">
        <v>0</v>
      </c>
      <c r="L13" s="143">
        <f>SUM(J13:K13)</f>
        <v>0</v>
      </c>
      <c r="M13" s="219">
        <f>F13-I13</f>
        <v>0</v>
      </c>
      <c r="N13" s="143">
        <f>F13-L13</f>
        <v>0</v>
      </c>
      <c r="O13" s="382"/>
      <c r="P13" s="372">
        <v>0</v>
      </c>
      <c r="Q13" s="375">
        <v>0</v>
      </c>
      <c r="S13" s="366"/>
      <c r="T13" s="696"/>
      <c r="U13" s="161"/>
      <c r="V13" s="161"/>
      <c r="W13" s="161"/>
      <c r="X13" s="161"/>
      <c r="Y13" s="161"/>
      <c r="Z13" s="161"/>
      <c r="AA13" s="161"/>
      <c r="AB13" s="161"/>
      <c r="AC13" s="161"/>
      <c r="AD13" s="161"/>
      <c r="AE13" s="161"/>
      <c r="AF13" s="161"/>
      <c r="AG13" s="161"/>
      <c r="AH13" s="161"/>
      <c r="AI13" s="161"/>
      <c r="AJ13" s="166"/>
      <c r="AK13" s="10"/>
      <c r="AL13" s="368"/>
      <c r="AM13" s="369"/>
      <c r="AO13" s="20"/>
      <c r="AP13" s="528" t="s">
        <v>529</v>
      </c>
      <c r="AQ13" s="12">
        <f>F90</f>
        <v>72000000</v>
      </c>
      <c r="AR13" s="12">
        <f>I90</f>
        <v>53559000</v>
      </c>
      <c r="AS13" s="12">
        <f>L90</f>
        <v>44460000</v>
      </c>
      <c r="AT13" s="13"/>
      <c r="AU13" s="350">
        <f t="shared" si="0"/>
        <v>0.74387499999999995</v>
      </c>
      <c r="AV13" s="350">
        <f t="shared" si="1"/>
        <v>0.61750000000000005</v>
      </c>
      <c r="AW13" s="351">
        <f>I90</f>
        <v>53559000</v>
      </c>
      <c r="AX13" s="351">
        <f>L90</f>
        <v>44460000</v>
      </c>
      <c r="AY13" s="351">
        <f t="shared" si="2"/>
        <v>-18441000</v>
      </c>
      <c r="AZ13" s="352">
        <f t="shared" si="3"/>
        <v>-27540000</v>
      </c>
      <c r="BA13" s="382"/>
      <c r="BB13" s="383" t="s">
        <v>425</v>
      </c>
      <c r="BC13" s="87">
        <f>+F30+F33+F36+F38+F39+F40</f>
        <v>247152498</v>
      </c>
      <c r="BD13" s="88">
        <f>+I30+I33+I36+I38+I39+I40</f>
        <v>205960420</v>
      </c>
      <c r="BE13" s="89">
        <f>+K30+K33+K36+K38+K39+K40</f>
        <v>20596042</v>
      </c>
      <c r="BF13" s="90"/>
      <c r="BG13" s="91" t="s">
        <v>70</v>
      </c>
      <c r="BH13" s="84">
        <f t="shared" ref="BH13:BK15" si="12">BN29</f>
        <v>1701586418</v>
      </c>
      <c r="BI13" s="84">
        <f t="shared" si="12"/>
        <v>1388680122</v>
      </c>
      <c r="BJ13" s="84">
        <f t="shared" si="12"/>
        <v>1193690613</v>
      </c>
      <c r="BK13" s="84">
        <f t="shared" si="12"/>
        <v>141653817</v>
      </c>
      <c r="BM13" s="139" t="s">
        <v>437</v>
      </c>
      <c r="BN13" s="83">
        <f>X43-X55+X57-X61+X90-X102+X104-X108</f>
        <v>621526131</v>
      </c>
      <c r="BO13" s="81">
        <f>AA43-AA55+AA57-AA61+AA90-AA102+AA104-AA108</f>
        <v>538311162</v>
      </c>
      <c r="BP13" s="81">
        <f>AD43-AD55+AD57-AD61+AD90-AD102+AD104-AD108</f>
        <v>538311162</v>
      </c>
      <c r="BQ13" s="82">
        <f>AF43-AF55+AF57-AF61+AF90-AF102+AF104-AF108</f>
        <v>61284628</v>
      </c>
    </row>
    <row r="14" spans="1:69" s="9" customFormat="1" ht="24.95" customHeight="1">
      <c r="A14" s="611">
        <f>+IF(SEPTIEMBRE!A14=0,"",SEPTIEMBRE!A14)</f>
        <v>1003</v>
      </c>
      <c r="B14" s="638" t="str">
        <f>+IF(SEPTIEMBRE!B14=0,"",SEPTIEMBRE!B14)</f>
        <v>Fondos Comunes y Especiales (Caja, Bancos, Invers. Tempor.) a Dic-31-2017</v>
      </c>
      <c r="C14" s="673">
        <f>+ENERO!C14</f>
        <v>20000000</v>
      </c>
      <c r="D14" s="373">
        <f>SEPTIEMBRE!D14+OCTUBRE!P14</f>
        <v>0</v>
      </c>
      <c r="E14" s="373">
        <f>SEPTIEMBRE!E14+OCTUBRE!Q14</f>
        <v>383920717</v>
      </c>
      <c r="F14" s="143">
        <f>SUM(C14:E14)</f>
        <v>403920717</v>
      </c>
      <c r="G14" s="219">
        <f>SEPTIEMBRE!I14</f>
        <v>403920717</v>
      </c>
      <c r="H14" s="374">
        <v>0</v>
      </c>
      <c r="I14" s="143">
        <f>SUM(G14:H14)</f>
        <v>403920717</v>
      </c>
      <c r="J14" s="219">
        <f>SEPTIEMBRE!L14</f>
        <v>403920717</v>
      </c>
      <c r="K14" s="131">
        <v>0</v>
      </c>
      <c r="L14" s="143">
        <f>SUM(J14:K14)</f>
        <v>403920717</v>
      </c>
      <c r="M14" s="219">
        <f>F14-I14</f>
        <v>0</v>
      </c>
      <c r="N14" s="143">
        <f>F14-L14</f>
        <v>0</v>
      </c>
      <c r="O14" s="382"/>
      <c r="P14" s="372">
        <v>0</v>
      </c>
      <c r="Q14" s="375">
        <v>0</v>
      </c>
      <c r="S14" s="704">
        <f>+IF(SEPTIEMBRE!S14=0,"",SEPTIEMBRE!S14)</f>
        <v>1010000</v>
      </c>
      <c r="T14" s="680" t="str">
        <f>+IF(SEPTIEMBRE!T14=0,"",SEPTIEMBRE!T14)</f>
        <v>Gastos de Administración</v>
      </c>
      <c r="U14" s="132">
        <f t="shared" ref="U14:AJ14" si="13">U16+U35+U43+U57</f>
        <v>993993872</v>
      </c>
      <c r="V14" s="122">
        <f t="shared" si="13"/>
        <v>40819044</v>
      </c>
      <c r="W14" s="122">
        <f t="shared" si="13"/>
        <v>30374979</v>
      </c>
      <c r="X14" s="129">
        <f t="shared" si="13"/>
        <v>1065187895</v>
      </c>
      <c r="Y14" s="128">
        <f t="shared" si="13"/>
        <v>829308543</v>
      </c>
      <c r="Z14" s="122">
        <f t="shared" si="13"/>
        <v>60579504</v>
      </c>
      <c r="AA14" s="129">
        <f t="shared" si="13"/>
        <v>889888047</v>
      </c>
      <c r="AB14" s="128">
        <f t="shared" si="13"/>
        <v>766777005</v>
      </c>
      <c r="AC14" s="122">
        <f t="shared" si="13"/>
        <v>76216882</v>
      </c>
      <c r="AD14" s="129">
        <f t="shared" si="13"/>
        <v>842993887</v>
      </c>
      <c r="AE14" s="128">
        <f t="shared" si="13"/>
        <v>706062130</v>
      </c>
      <c r="AF14" s="122">
        <f t="shared" si="13"/>
        <v>77794934</v>
      </c>
      <c r="AG14" s="129">
        <f t="shared" si="13"/>
        <v>783857064</v>
      </c>
      <c r="AH14" s="128">
        <f t="shared" si="13"/>
        <v>175299848</v>
      </c>
      <c r="AI14" s="122">
        <f t="shared" si="13"/>
        <v>222194008</v>
      </c>
      <c r="AJ14" s="130">
        <f t="shared" si="13"/>
        <v>281330831</v>
      </c>
      <c r="AK14" s="10"/>
      <c r="AL14" s="128">
        <f>AL16+AL35+AL43+AL57</f>
        <v>-10996530</v>
      </c>
      <c r="AM14" s="130">
        <f>AM16+AM35+AM43+AM57</f>
        <v>0</v>
      </c>
      <c r="AO14" s="21"/>
      <c r="AP14" s="11" t="s">
        <v>73</v>
      </c>
      <c r="AQ14" s="12">
        <f>F19-AQ7-AQ8-AQ9-AQ10-AQ11-AQ12-AQ13</f>
        <v>676577463</v>
      </c>
      <c r="AR14" s="12">
        <f>I19-AR7-AR8-AR9-AR10-AR11-AR12-AR13</f>
        <v>490076765</v>
      </c>
      <c r="AS14" s="12">
        <f>L19-AS7-AS8-AS9-AS10-AS11-AS12-AS13</f>
        <v>407040231</v>
      </c>
      <c r="AT14" s="382"/>
      <c r="AU14" s="350">
        <f t="shared" si="0"/>
        <v>0.72434686610304666</v>
      </c>
      <c r="AV14" s="350">
        <f t="shared" si="1"/>
        <v>0.60161659715230564</v>
      </c>
      <c r="AW14" s="351">
        <f>(I41+I46+I49+I52+I55+I58+I61+I64+I67+I70+I73+I78+I81+I82+I83+I85+I94+I104)/AO$2*12+I47+I50+I53+I56+I59+I62+I65+I68+I71+I74</f>
        <v>1735023638.3999999</v>
      </c>
      <c r="AX14" s="351">
        <f>(L41+L46+L49+L52+L55+L58+L61+L64+L67+L70+L73+L78+L81+L82+L83+L85+L94+L104)/AO$2*12+L47+L50+L53+L56+L59+L62+L65+L68+L71+L74</f>
        <v>1623073466.4000001</v>
      </c>
      <c r="AY14" s="351">
        <f t="shared" si="2"/>
        <v>1058446175.3999999</v>
      </c>
      <c r="AZ14" s="352">
        <f t="shared" si="3"/>
        <v>946496003.4000001</v>
      </c>
      <c r="BB14" s="383" t="s">
        <v>426</v>
      </c>
      <c r="BC14" s="92">
        <f>+F64</f>
        <v>76217515</v>
      </c>
      <c r="BD14" s="93">
        <f>+I64</f>
        <v>74608615</v>
      </c>
      <c r="BE14" s="94">
        <f>K64</f>
        <v>9532054</v>
      </c>
      <c r="BF14" s="95"/>
      <c r="BG14" s="91" t="s">
        <v>74</v>
      </c>
      <c r="BH14" s="81">
        <f t="shared" si="12"/>
        <v>0</v>
      </c>
      <c r="BI14" s="81">
        <f t="shared" si="12"/>
        <v>0</v>
      </c>
      <c r="BJ14" s="81">
        <f t="shared" si="12"/>
        <v>0</v>
      </c>
      <c r="BK14" s="81">
        <f t="shared" si="12"/>
        <v>0</v>
      </c>
      <c r="BM14" s="138" t="s">
        <v>433</v>
      </c>
      <c r="BN14" s="86">
        <f>X35-X41+X83-X88</f>
        <v>276142459</v>
      </c>
      <c r="BO14" s="84">
        <f>AA35-AA41+AA83-AA88</f>
        <v>269768065</v>
      </c>
      <c r="BP14" s="84">
        <f>AD35-AD41+AD83-AD88</f>
        <v>215322519</v>
      </c>
      <c r="BQ14" s="85">
        <f>AF35-AF41+AF83-AF88</f>
        <v>23726682</v>
      </c>
    </row>
    <row r="15" spans="1:69" s="9" customFormat="1" ht="24.95" customHeight="1" thickBot="1">
      <c r="A15" s="612">
        <f>+IF(SEPTIEMBRE!A15=0,"",SEPTIEMBRE!A15)</f>
        <v>1004</v>
      </c>
      <c r="B15" s="638" t="str">
        <f>+IF(SEPTIEMBRE!B15=0,"",SEPTIEMBRE!B15)</f>
        <v>Cesantias Ley 50/1990 a Dic-31-2017</v>
      </c>
      <c r="C15" s="779">
        <f>+ENERO!C15</f>
        <v>145000000</v>
      </c>
      <c r="D15" s="385">
        <f>SEPTIEMBRE!D15+OCTUBRE!P15</f>
        <v>0</v>
      </c>
      <c r="E15" s="385">
        <f>SEPTIEMBRE!E15+OCTUBRE!Q15</f>
        <v>0</v>
      </c>
      <c r="F15" s="386">
        <f>SUM(C15:E15)</f>
        <v>145000000</v>
      </c>
      <c r="G15" s="387">
        <f>SEPTIEMBRE!I15</f>
        <v>145000000</v>
      </c>
      <c r="H15" s="388">
        <v>0</v>
      </c>
      <c r="I15" s="386">
        <f>SUM(G15:H15)</f>
        <v>145000000</v>
      </c>
      <c r="J15" s="387">
        <f>SEPTIEMBRE!L15</f>
        <v>145000000</v>
      </c>
      <c r="K15" s="165">
        <v>0</v>
      </c>
      <c r="L15" s="386">
        <f>SUM(J15:K15)</f>
        <v>145000000</v>
      </c>
      <c r="M15" s="387">
        <f>F15-I15</f>
        <v>0</v>
      </c>
      <c r="N15" s="386">
        <f>F15-L15</f>
        <v>0</v>
      </c>
      <c r="O15" s="382"/>
      <c r="P15" s="384">
        <v>0</v>
      </c>
      <c r="Q15" s="389">
        <v>0</v>
      </c>
      <c r="S15" s="366" t="str">
        <f>+IF(SEPTIEMBRE!S15=0,"",SEPTIEMBRE!S15)</f>
        <v/>
      </c>
      <c r="T15" s="696" t="str">
        <f>+IF(SEPTIEMBRE!T15=0,"",SEPTIEMBRE!T15)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319699194</v>
      </c>
      <c r="AR15" s="12">
        <f>I113</f>
        <v>23106012</v>
      </c>
      <c r="AS15" s="12">
        <f>L113</f>
        <v>23106012</v>
      </c>
      <c r="AT15" s="13"/>
      <c r="AU15" s="350">
        <f t="shared" si="0"/>
        <v>7.2274226628172233E-2</v>
      </c>
      <c r="AV15" s="350">
        <f t="shared" si="1"/>
        <v>7.2274226628172233E-2</v>
      </c>
      <c r="AW15" s="12">
        <f>+AR15</f>
        <v>23106012</v>
      </c>
      <c r="AX15" s="12">
        <f>+AS15</f>
        <v>23106012</v>
      </c>
      <c r="AY15" s="12">
        <f t="shared" si="2"/>
        <v>-296593182</v>
      </c>
      <c r="AZ15" s="343">
        <f t="shared" si="3"/>
        <v>-296593182</v>
      </c>
      <c r="BA15" s="382"/>
      <c r="BB15" s="383" t="s">
        <v>77</v>
      </c>
      <c r="BC15" s="92">
        <f>F46+F49</f>
        <v>0</v>
      </c>
      <c r="BD15" s="93">
        <f>I46+I49</f>
        <v>0</v>
      </c>
      <c r="BE15" s="94">
        <f>K46+K49</f>
        <v>0</v>
      </c>
      <c r="BF15" s="95"/>
      <c r="BG15" s="91" t="s">
        <v>78</v>
      </c>
      <c r="BH15" s="81">
        <f t="shared" si="12"/>
        <v>912942207</v>
      </c>
      <c r="BI15" s="81">
        <f t="shared" si="12"/>
        <v>883036144</v>
      </c>
      <c r="BJ15" s="81">
        <f t="shared" si="12"/>
        <v>883036144</v>
      </c>
      <c r="BK15" s="81">
        <f t="shared" si="12"/>
        <v>2854586</v>
      </c>
      <c r="BM15" s="71" t="s">
        <v>66</v>
      </c>
      <c r="BN15" s="83">
        <f>SUM(BN16:BN21)</f>
        <v>639089305</v>
      </c>
      <c r="BO15" s="81">
        <f>SUM(BO16:BO21)</f>
        <v>583185940</v>
      </c>
      <c r="BP15" s="81">
        <f>SUM(BP16:BP21)</f>
        <v>562461361</v>
      </c>
      <c r="BQ15" s="82">
        <f>SUM(BQ16:BQ21)</f>
        <v>63179685</v>
      </c>
    </row>
    <row r="16" spans="1:69" s="9" customFormat="1" ht="24.95" customHeight="1" thickBot="1">
      <c r="A16" s="733" t="str">
        <f>+IF(SEPTIEMBRE!A16=0,"",SEPTIEMBRE!A16)</f>
        <v/>
      </c>
      <c r="B16" s="639" t="str">
        <f>+IF(SEPTIEMBRE!B16=0,"",SEPTIEMBRE!B16)</f>
        <v/>
      </c>
      <c r="C16" s="390"/>
      <c r="D16" s="390"/>
      <c r="E16" s="390"/>
      <c r="F16" s="390"/>
      <c r="G16" s="390"/>
      <c r="H16" s="390"/>
      <c r="I16" s="390"/>
      <c r="J16" s="390"/>
      <c r="K16" s="390"/>
      <c r="L16" s="390"/>
      <c r="M16" s="390"/>
      <c r="N16" s="391"/>
      <c r="O16" s="382"/>
      <c r="P16" s="392"/>
      <c r="Q16" s="393"/>
      <c r="S16" s="705">
        <f>+IF(SEPTIEMBRE!S16=0,"",SEPTIEMBRE!S16)</f>
        <v>1010100</v>
      </c>
      <c r="T16" s="681" t="str">
        <f>+IF(SEPTIEMBRE!T16=0,"",SEPTIEMBRE!T16)</f>
        <v>Servicios Personales Asociados a Nómina</v>
      </c>
      <c r="U16" s="132">
        <f t="shared" ref="U16:AJ16" si="14">SUM(U17:U20)+U33</f>
        <v>581632025</v>
      </c>
      <c r="V16" s="122">
        <f t="shared" si="14"/>
        <v>30992075</v>
      </c>
      <c r="W16" s="122">
        <f t="shared" si="14"/>
        <v>30374979</v>
      </c>
      <c r="X16" s="129">
        <f t="shared" si="14"/>
        <v>642999079</v>
      </c>
      <c r="Y16" s="128">
        <f t="shared" si="14"/>
        <v>453194350</v>
      </c>
      <c r="Z16" s="122">
        <f t="shared" si="14"/>
        <v>46145108</v>
      </c>
      <c r="AA16" s="129">
        <f t="shared" si="14"/>
        <v>499339458</v>
      </c>
      <c r="AB16" s="128">
        <f t="shared" si="14"/>
        <v>453194350</v>
      </c>
      <c r="AC16" s="122">
        <f t="shared" si="14"/>
        <v>46145108</v>
      </c>
      <c r="AD16" s="129">
        <f t="shared" si="14"/>
        <v>499339458</v>
      </c>
      <c r="AE16" s="128">
        <f t="shared" si="14"/>
        <v>423615520</v>
      </c>
      <c r="AF16" s="122">
        <f t="shared" si="14"/>
        <v>47437382</v>
      </c>
      <c r="AG16" s="129">
        <f t="shared" si="14"/>
        <v>471052902</v>
      </c>
      <c r="AH16" s="128">
        <f t="shared" si="14"/>
        <v>143659621</v>
      </c>
      <c r="AI16" s="122">
        <f t="shared" si="14"/>
        <v>143659621</v>
      </c>
      <c r="AJ16" s="130">
        <f t="shared" si="14"/>
        <v>171946177</v>
      </c>
      <c r="AK16" s="10"/>
      <c r="AL16" s="128">
        <f>SUM(AL17:AL20)+AL33</f>
        <v>-7622312</v>
      </c>
      <c r="AM16" s="130">
        <f>SUM(AM17:AM20)+AM33</f>
        <v>0</v>
      </c>
      <c r="AO16" s="21"/>
      <c r="AP16" s="394" t="s">
        <v>81</v>
      </c>
      <c r="AQ16" s="395">
        <f>F10</f>
        <v>548920717</v>
      </c>
      <c r="AR16" s="395">
        <f>I10</f>
        <v>548920717</v>
      </c>
      <c r="AS16" s="395">
        <f>L10</f>
        <v>548920717</v>
      </c>
      <c r="AT16" s="382"/>
      <c r="AU16" s="396">
        <f t="shared" si="0"/>
        <v>1</v>
      </c>
      <c r="AV16" s="396">
        <f t="shared" si="1"/>
        <v>1</v>
      </c>
      <c r="AW16" s="395">
        <f t="shared" ref="AW16:AX16" si="15">+AR16</f>
        <v>548920717</v>
      </c>
      <c r="AX16" s="395">
        <f t="shared" si="15"/>
        <v>548920717</v>
      </c>
      <c r="AY16" s="12">
        <f t="shared" si="2"/>
        <v>0</v>
      </c>
      <c r="AZ16" s="397">
        <f t="shared" si="3"/>
        <v>0</v>
      </c>
      <c r="BA16" s="382"/>
      <c r="BB16" s="365" t="s">
        <v>427</v>
      </c>
      <c r="BC16" s="73">
        <f>F43</f>
        <v>115000000</v>
      </c>
      <c r="BD16" s="74">
        <f>I43</f>
        <v>96021370</v>
      </c>
      <c r="BE16" s="75">
        <f>K43</f>
        <v>12167051</v>
      </c>
      <c r="BF16" s="76"/>
      <c r="BG16" s="91" t="s">
        <v>82</v>
      </c>
      <c r="BH16" s="96">
        <f>BH7+BH12+BH13+BH14+BH15</f>
        <v>7098888755</v>
      </c>
      <c r="BI16" s="96">
        <f>BI7+BI12+BI13+BI14+BI15</f>
        <v>6011428161</v>
      </c>
      <c r="BJ16" s="96">
        <f>BJ7+BJ12+BJ13+BJ14+BJ15</f>
        <v>5710660562</v>
      </c>
      <c r="BK16" s="96">
        <f>BK7+BK12+BK13+BK14+BK15</f>
        <v>529322695</v>
      </c>
      <c r="BM16" s="137" t="s">
        <v>83</v>
      </c>
      <c r="BN16" s="83">
        <f>X114-X121+X147-X148-X153</f>
        <v>74854685</v>
      </c>
      <c r="BO16" s="81">
        <f>AA114-AA121+AA147-AA148-AA153</f>
        <v>58069198</v>
      </c>
      <c r="BP16" s="81">
        <f>AD114-AD121+AD147-AD148-AD153</f>
        <v>58053459</v>
      </c>
      <c r="BQ16" s="82">
        <f>AF114-AF121+AF147-AF148-AF153</f>
        <v>3048438</v>
      </c>
    </row>
    <row r="17" spans="1:70" s="382" customFormat="1" ht="24.95" customHeight="1" thickBot="1">
      <c r="A17" s="732">
        <f>+IF(SEPTIEMBRE!A17=0,"",SEPTIEMBRE!A17)</f>
        <v>11</v>
      </c>
      <c r="B17" s="640" t="str">
        <f>+IF(SEPTIEMBRE!B17=0,"",SEPTIEMBRE!B17)</f>
        <v>INGRESOS  CORRIENTES</v>
      </c>
      <c r="C17" s="334">
        <f>C19+C94+C104</f>
        <v>5768854735</v>
      </c>
      <c r="D17" s="331">
        <f t="shared" ref="D17:Q17" si="16">D19+D94+D104</f>
        <v>0</v>
      </c>
      <c r="E17" s="331">
        <f t="shared" si="16"/>
        <v>461414109</v>
      </c>
      <c r="F17" s="331">
        <f t="shared" si="16"/>
        <v>6230268844</v>
      </c>
      <c r="G17" s="331">
        <f t="shared" si="16"/>
        <v>4697097608</v>
      </c>
      <c r="H17" s="331">
        <f t="shared" si="16"/>
        <v>374422946</v>
      </c>
      <c r="I17" s="331">
        <f t="shared" si="16"/>
        <v>5071520554</v>
      </c>
      <c r="J17" s="331">
        <f t="shared" si="16"/>
        <v>4092678390</v>
      </c>
      <c r="K17" s="331">
        <f t="shared" si="16"/>
        <v>371294202</v>
      </c>
      <c r="L17" s="331">
        <f t="shared" si="16"/>
        <v>4463972592</v>
      </c>
      <c r="M17" s="331">
        <f t="shared" si="16"/>
        <v>1158748290</v>
      </c>
      <c r="N17" s="332">
        <f t="shared" si="16"/>
        <v>1766296252</v>
      </c>
      <c r="P17" s="174">
        <f t="shared" si="16"/>
        <v>0</v>
      </c>
      <c r="Q17" s="175">
        <f t="shared" si="16"/>
        <v>0</v>
      </c>
      <c r="R17" s="9"/>
      <c r="S17" s="706">
        <f>+IF(SEPTIEMBRE!S17=0,"",SEPTIEMBRE!S17)</f>
        <v>1010101</v>
      </c>
      <c r="T17" s="682" t="str">
        <f>+IF(SEPTIEMBRE!T17=0,"",SEPTIEMBRE!T17)</f>
        <v>Sueldos del Personal de nómina</v>
      </c>
      <c r="U17" s="27">
        <f>+ENERO!U17</f>
        <v>438834836</v>
      </c>
      <c r="V17" s="15">
        <f>SEPTIEMBRE!V17+OCTUBRE!AL17</f>
        <v>44250409</v>
      </c>
      <c r="W17" s="15">
        <f>SEPTIEMBRE!W17+OCTUBRE!AM17</f>
        <v>0</v>
      </c>
      <c r="X17" s="18">
        <f>SUM(U17:W17)</f>
        <v>483085245</v>
      </c>
      <c r="Y17" s="19">
        <f>SEPTIEMBRE!AA17</f>
        <v>370435736</v>
      </c>
      <c r="Z17" s="374">
        <v>42148304</v>
      </c>
      <c r="AA17" s="18">
        <f>SUM(Y17:Z17)</f>
        <v>412584040</v>
      </c>
      <c r="AB17" s="19">
        <f>SEPTIEMBRE!AD17</f>
        <v>370435736</v>
      </c>
      <c r="AC17" s="374">
        <v>42148304</v>
      </c>
      <c r="AD17" s="18">
        <f>SUM(AB17:AC17)</f>
        <v>412584040</v>
      </c>
      <c r="AE17" s="19">
        <f>SEPTIEMBRE!AG17</f>
        <v>347935637</v>
      </c>
      <c r="AF17" s="374">
        <v>42065752</v>
      </c>
      <c r="AG17" s="18">
        <f>SUM(AE17:AF17)</f>
        <v>390001389</v>
      </c>
      <c r="AH17" s="19">
        <f>X17-AA17</f>
        <v>70501205</v>
      </c>
      <c r="AI17" s="15">
        <f>X17-AD17</f>
        <v>70501205</v>
      </c>
      <c r="AJ17" s="16">
        <f>X17-AG17</f>
        <v>93083856</v>
      </c>
      <c r="AK17" s="9"/>
      <c r="AL17" s="372">
        <v>0</v>
      </c>
      <c r="AM17" s="375">
        <v>0</v>
      </c>
      <c r="AN17" s="9"/>
      <c r="AO17" s="349"/>
      <c r="AP17" s="399" t="s">
        <v>85</v>
      </c>
      <c r="AQ17" s="400">
        <f>SUM(AQ7:AQ16)</f>
        <v>7083695145</v>
      </c>
      <c r="AR17" s="401">
        <f>SUM(AR7:AR16)</f>
        <v>5633106216</v>
      </c>
      <c r="AS17" s="402">
        <f>SUM(AS7:AS16)</f>
        <v>5026714524</v>
      </c>
      <c r="AT17" s="403"/>
      <c r="AU17" s="401">
        <f t="shared" si="0"/>
        <v>0.79522143467397899</v>
      </c>
      <c r="AV17" s="401">
        <f t="shared" si="1"/>
        <v>0.70961756838845447</v>
      </c>
      <c r="AW17" s="404">
        <f>SUM(AX7:AX16)</f>
        <v>6795494628.8000011</v>
      </c>
      <c r="AX17" s="404">
        <f>SUM(AX7:AX16)</f>
        <v>6795494628.8000011</v>
      </c>
      <c r="AY17" s="404">
        <f>SUM(AY7:AY16)</f>
        <v>445836835.79999948</v>
      </c>
      <c r="AZ17" s="405">
        <f>SUM(AZ7:AZ16)</f>
        <v>-288200516.19999981</v>
      </c>
      <c r="BA17" s="9"/>
      <c r="BB17" s="365" t="s">
        <v>428</v>
      </c>
      <c r="BC17" s="73">
        <f>F41+F52+F55+F58+F61+F67+F70+F73+F76+F79+F82+F86+F87+F88+F89+F90+F91</f>
        <v>1630530990</v>
      </c>
      <c r="BD17" s="74">
        <f>I41+I52+I55+I58+I61+I67+I70+I73+I76+I79+I82+I86+I87+I88+I89+I90+I91</f>
        <v>1197767817</v>
      </c>
      <c r="BE17" s="75">
        <f>K41+K52+K55+K58+K61+K67+K70+K73+K76+K79+K82+K86+K87+K88+K89+K90+K91</f>
        <v>30905423</v>
      </c>
      <c r="BF17" s="76"/>
      <c r="BG17" s="98" t="s">
        <v>86</v>
      </c>
      <c r="BH17" s="99">
        <f>BC23-BH16</f>
        <v>-7098888755</v>
      </c>
      <c r="BI17" s="99"/>
      <c r="BJ17" s="99"/>
      <c r="BK17" s="99"/>
      <c r="BM17" s="137" t="s">
        <v>443</v>
      </c>
      <c r="BN17" s="83">
        <f>X123-X126-X139+X155-X156-X167-X168</f>
        <v>202663365</v>
      </c>
      <c r="BO17" s="81">
        <f>AA123-AA126-AA139+AA155-AA156-AA167-AA168</f>
        <v>174303600</v>
      </c>
      <c r="BP17" s="81">
        <f>AD123-AD126-AD139+AD155-AD156-AD167-AD168</f>
        <v>154401913</v>
      </c>
      <c r="BQ17" s="82">
        <f>AF123-AF126-AF139+AF155-AF156-AF167-AF168</f>
        <v>14231851</v>
      </c>
      <c r="BR17" s="9"/>
    </row>
    <row r="18" spans="1:70" s="9" customFormat="1" ht="24.95" customHeight="1" thickBot="1">
      <c r="A18" s="611" t="str">
        <f>+IF(SEPTIEMBRE!A18=0,"",SEPTIEMBRE!A18)</f>
        <v/>
      </c>
      <c r="B18" s="641" t="str">
        <f>+IF(SEPTIEMBRE!B18=0,"",SEPTIEMBRE!B18)</f>
        <v/>
      </c>
      <c r="C18" s="294"/>
      <c r="D18" s="294"/>
      <c r="E18" s="294"/>
      <c r="F18" s="294"/>
      <c r="G18" s="294"/>
      <c r="H18" s="294"/>
      <c r="I18" s="294"/>
      <c r="J18" s="294"/>
      <c r="K18" s="294"/>
      <c r="L18" s="294"/>
      <c r="M18" s="294"/>
      <c r="N18" s="463"/>
      <c r="P18" s="407"/>
      <c r="Q18" s="406"/>
      <c r="S18" s="706">
        <f>+IF(SEPTIEMBRE!S18=0,"",SEPTIEMBRE!S18)</f>
        <v>1010102</v>
      </c>
      <c r="T18" s="682" t="str">
        <f>+IF(SEPTIEMBRE!T18=0,"",SEPTIEMBRE!T18)</f>
        <v>Horas Extras,Dominic.,Festivos y Rec. Nocturnos</v>
      </c>
      <c r="U18" s="27">
        <f>+ENERO!U18</f>
        <v>24789912</v>
      </c>
      <c r="V18" s="15">
        <f>SEPTIEMBRE!V18+OCTUBRE!AL18</f>
        <v>-7865537</v>
      </c>
      <c r="W18" s="15">
        <f>SEPTIEMBRE!W18+OCTUBRE!AM18</f>
        <v>0</v>
      </c>
      <c r="X18" s="18">
        <f>SUM(U18:W18)</f>
        <v>16924375</v>
      </c>
      <c r="Y18" s="19">
        <f>SEPTIEMBRE!AA18</f>
        <v>11861081</v>
      </c>
      <c r="Z18" s="374">
        <v>1226901</v>
      </c>
      <c r="AA18" s="18">
        <f>SUM(Y18:Z18)</f>
        <v>13087982</v>
      </c>
      <c r="AB18" s="19">
        <f>SEPTIEMBRE!AD18</f>
        <v>11861081</v>
      </c>
      <c r="AC18" s="374">
        <v>1226901</v>
      </c>
      <c r="AD18" s="18">
        <f>SUM(AB18:AC18)</f>
        <v>13087982</v>
      </c>
      <c r="AE18" s="19">
        <f>SEPTIEMBRE!AG18</f>
        <v>11861081</v>
      </c>
      <c r="AF18" s="374">
        <v>1226901</v>
      </c>
      <c r="AG18" s="18">
        <f>SUM(AE18:AF18)</f>
        <v>13087982</v>
      </c>
      <c r="AH18" s="19">
        <f>X18-AA18</f>
        <v>3836393</v>
      </c>
      <c r="AI18" s="15">
        <f>X18-AD18</f>
        <v>3836393</v>
      </c>
      <c r="AJ18" s="16">
        <f>X18-AG18</f>
        <v>3836393</v>
      </c>
      <c r="AL18" s="372">
        <v>0</v>
      </c>
      <c r="AM18" s="375">
        <v>0</v>
      </c>
      <c r="AO18" s="21"/>
      <c r="AP18" s="294" t="s">
        <v>51</v>
      </c>
      <c r="AQ18" s="294"/>
      <c r="AR18" s="294"/>
      <c r="AS18" s="294"/>
      <c r="AT18" s="294"/>
      <c r="AU18" s="294"/>
      <c r="AV18" s="294"/>
      <c r="AW18" s="294"/>
      <c r="AX18" s="294"/>
      <c r="AY18" s="294"/>
      <c r="AZ18" s="294"/>
      <c r="BA18" s="382"/>
      <c r="BB18" s="383" t="s">
        <v>429</v>
      </c>
      <c r="BC18" s="73">
        <f>+F95+F96+F97+F99+F100+F101</f>
        <v>0</v>
      </c>
      <c r="BD18" s="74">
        <f>+I95+I96+I97+I99+I100+I101</f>
        <v>0</v>
      </c>
      <c r="BE18" s="75">
        <f>+K95+K96+K97+K99+K100+K101</f>
        <v>0</v>
      </c>
      <c r="BF18" s="95"/>
      <c r="BM18" s="137" t="s">
        <v>87</v>
      </c>
      <c r="BN18" s="83">
        <f>X148+X156</f>
        <v>288649296</v>
      </c>
      <c r="BO18" s="81">
        <f>AA148+AA156</f>
        <v>287066370</v>
      </c>
      <c r="BP18" s="81">
        <f>AD148+AD156</f>
        <v>286259217</v>
      </c>
      <c r="BQ18" s="82">
        <f>AF148+AF156</f>
        <v>39657303</v>
      </c>
      <c r="BR18" s="382"/>
    </row>
    <row r="19" spans="1:70" s="9" customFormat="1" ht="24.95" customHeight="1" thickBot="1">
      <c r="A19" s="734">
        <f>+IF(SEPTIEMBRE!A19=0,"",SEPTIEMBRE!A19)</f>
        <v>113</v>
      </c>
      <c r="B19" s="642" t="str">
        <f>+IF(SEPTIEMBRE!B19=0,"",SEPTIEMBRE!B19)</f>
        <v>VENTA DE SERVICIOS</v>
      </c>
      <c r="C19" s="334">
        <f t="shared" ref="C19:N19" si="17">C21+C85</f>
        <v>5753661125</v>
      </c>
      <c r="D19" s="331">
        <f t="shared" si="17"/>
        <v>0</v>
      </c>
      <c r="E19" s="331">
        <f t="shared" si="17"/>
        <v>461414109</v>
      </c>
      <c r="F19" s="332">
        <f t="shared" si="17"/>
        <v>6215075234</v>
      </c>
      <c r="G19" s="334">
        <f t="shared" si="17"/>
        <v>4687900750</v>
      </c>
      <c r="H19" s="331">
        <f t="shared" si="17"/>
        <v>373178737</v>
      </c>
      <c r="I19" s="332">
        <f t="shared" si="17"/>
        <v>5061079487</v>
      </c>
      <c r="J19" s="334">
        <f t="shared" si="17"/>
        <v>4083482403</v>
      </c>
      <c r="K19" s="331">
        <f t="shared" si="17"/>
        <v>371205392</v>
      </c>
      <c r="L19" s="332">
        <f t="shared" si="17"/>
        <v>4454687795</v>
      </c>
      <c r="M19" s="334">
        <f t="shared" si="17"/>
        <v>1153995747</v>
      </c>
      <c r="N19" s="332">
        <f t="shared" si="17"/>
        <v>1760387439</v>
      </c>
      <c r="O19" s="382"/>
      <c r="P19" s="43">
        <f>P21+P85</f>
        <v>0</v>
      </c>
      <c r="Q19" s="45">
        <f>Q21+Q85</f>
        <v>0</v>
      </c>
      <c r="S19" s="706">
        <f>+IF(SEPTIEMBRE!S19=0,"",SEPTIEMBRE!S19)</f>
        <v>1010103</v>
      </c>
      <c r="T19" s="682" t="str">
        <f>+IF(SEPTIEMBRE!T19=0,"",SEPTIEMBRE!T19)</f>
        <v>Prima Técnica</v>
      </c>
      <c r="U19" s="27">
        <f>+ENERO!U19</f>
        <v>0</v>
      </c>
      <c r="V19" s="15">
        <f>SEPTIEMBRE!V19+OCTUBRE!AL19</f>
        <v>0</v>
      </c>
      <c r="W19" s="15">
        <f>SEPTIEMBRE!W19+OCTUBRE!AM19</f>
        <v>0</v>
      </c>
      <c r="X19" s="18">
        <f>SUM(U19:W19)</f>
        <v>0</v>
      </c>
      <c r="Y19" s="19">
        <f>SEPTIEMBRE!AA19</f>
        <v>0</v>
      </c>
      <c r="Z19" s="374">
        <v>0</v>
      </c>
      <c r="AA19" s="18">
        <f>SUM(Y19:Z19)</f>
        <v>0</v>
      </c>
      <c r="AB19" s="19">
        <f>SEPTIEMBRE!AD19</f>
        <v>0</v>
      </c>
      <c r="AC19" s="374">
        <v>0</v>
      </c>
      <c r="AD19" s="18">
        <f>SUM(AB19:AC19)</f>
        <v>0</v>
      </c>
      <c r="AE19" s="19">
        <f>SEPTIEMBRE!AG19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4" t="str">
        <f>+CONCATENATE("PROYECCION A DICIEMBRE 31 DEL ",N3)</f>
        <v>PROYECCION A DICIEMBRE 31 DEL 2018</v>
      </c>
      <c r="AX19" s="965"/>
      <c r="AY19" s="965"/>
      <c r="AZ19" s="966"/>
      <c r="BA19" s="382"/>
      <c r="BB19" s="414" t="s">
        <v>93</v>
      </c>
      <c r="BC19" s="621">
        <f>+F105+F106+F107+F108+F109+F110+F98</f>
        <v>15193610</v>
      </c>
      <c r="BD19" s="93">
        <f>+I105+I106+I107+I108+I109+I110+I98</f>
        <v>10441067</v>
      </c>
      <c r="BE19" s="94">
        <f>+K105+K106+K107+K108+K109+K110+K98</f>
        <v>88810</v>
      </c>
      <c r="BF19" s="57"/>
      <c r="BG19" s="382"/>
      <c r="BH19" s="382">
        <f>BN33</f>
        <v>0</v>
      </c>
      <c r="BI19" s="382"/>
      <c r="BJ19" s="382"/>
      <c r="BK19" s="382"/>
      <c r="BM19" s="137" t="s">
        <v>94</v>
      </c>
      <c r="BN19" s="83">
        <f>X126+X167</f>
        <v>72921959</v>
      </c>
      <c r="BO19" s="81">
        <f>AA126+AA167</f>
        <v>63746772</v>
      </c>
      <c r="BP19" s="81">
        <f>AD126+AD167</f>
        <v>63746772</v>
      </c>
      <c r="BQ19" s="82">
        <f>AF126+AF167</f>
        <v>6242093</v>
      </c>
    </row>
    <row r="20" spans="1:70" s="422" customFormat="1" ht="24.95" customHeight="1" thickBot="1">
      <c r="A20" s="611" t="str">
        <f>+IF(SEPTIEMBRE!A20=0,"",SEPTIEMBRE!A20)</f>
        <v/>
      </c>
      <c r="B20" s="643" t="str">
        <f>+IF(SEPTIEMBRE!B20=0,"",SEPTIEMBRE!B20)</f>
        <v/>
      </c>
      <c r="C20" s="294"/>
      <c r="D20" s="294"/>
      <c r="E20" s="294"/>
      <c r="F20" s="294"/>
      <c r="G20" s="294"/>
      <c r="H20" s="294"/>
      <c r="I20" s="294"/>
      <c r="J20" s="294"/>
      <c r="K20" s="294"/>
      <c r="L20" s="294"/>
      <c r="M20" s="294"/>
      <c r="N20" s="463"/>
      <c r="O20" s="9"/>
      <c r="P20" s="407"/>
      <c r="Q20" s="406"/>
      <c r="R20" s="9"/>
      <c r="S20" s="706">
        <f>+IF(SEPTIEMBRE!S20=0,"",SEPTIEMBRE!S20)</f>
        <v>1010104</v>
      </c>
      <c r="T20" s="682" t="str">
        <f>+IF(SEPTIEMBRE!T20=0,"",SEPTIEMBRE!T20)</f>
        <v>Otros</v>
      </c>
      <c r="U20" s="27">
        <f t="shared" ref="U20:AJ20" si="18">SUM(U21:U32)</f>
        <v>116236154</v>
      </c>
      <c r="V20" s="15">
        <f t="shared" si="18"/>
        <v>4000638</v>
      </c>
      <c r="W20" s="15">
        <f t="shared" si="18"/>
        <v>0</v>
      </c>
      <c r="X20" s="18">
        <f t="shared" si="18"/>
        <v>120236792</v>
      </c>
      <c r="Y20" s="19">
        <f t="shared" si="18"/>
        <v>54084448</v>
      </c>
      <c r="Z20" s="142">
        <f t="shared" si="18"/>
        <v>2216110</v>
      </c>
      <c r="AA20" s="18">
        <f t="shared" si="18"/>
        <v>56300558</v>
      </c>
      <c r="AB20" s="19">
        <f t="shared" si="18"/>
        <v>54084448</v>
      </c>
      <c r="AC20" s="142">
        <f t="shared" si="18"/>
        <v>2216110</v>
      </c>
      <c r="AD20" s="18">
        <f t="shared" si="18"/>
        <v>56300558</v>
      </c>
      <c r="AE20" s="19">
        <f t="shared" si="18"/>
        <v>48222880</v>
      </c>
      <c r="AF20" s="142">
        <f t="shared" si="18"/>
        <v>3590936</v>
      </c>
      <c r="AG20" s="18">
        <f t="shared" si="18"/>
        <v>51813816</v>
      </c>
      <c r="AH20" s="19">
        <f t="shared" si="18"/>
        <v>63936234</v>
      </c>
      <c r="AI20" s="15">
        <f t="shared" si="18"/>
        <v>63936234</v>
      </c>
      <c r="AJ20" s="16">
        <f t="shared" si="18"/>
        <v>68422976</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430</v>
      </c>
      <c r="BC20" s="65">
        <f>+F115+F117+F119+F120+F121+F123+F124</f>
        <v>0</v>
      </c>
      <c r="BD20" s="66">
        <f>+I115+I117+I119+I120+I121+I123+I124</f>
        <v>842552</v>
      </c>
      <c r="BE20" s="67">
        <f>+K115+K117+K119+K120+K121+K123+K124</f>
        <v>54985</v>
      </c>
      <c r="BF20" s="57"/>
      <c r="BG20" s="382"/>
      <c r="BH20" s="382">
        <f>BH19-BH16</f>
        <v>-7098888755</v>
      </c>
      <c r="BI20" s="382"/>
      <c r="BJ20" s="382"/>
      <c r="BK20" s="382"/>
      <c r="BL20" s="382"/>
      <c r="BM20" s="139" t="s">
        <v>438</v>
      </c>
      <c r="BN20" s="83">
        <f>+X141-X143</f>
        <v>0</v>
      </c>
      <c r="BO20" s="81">
        <f>+AA141-AA143</f>
        <v>0</v>
      </c>
      <c r="BP20" s="81">
        <f>+AD141-AD143</f>
        <v>0</v>
      </c>
      <c r="BQ20" s="82">
        <f>+AF141-AF143</f>
        <v>0</v>
      </c>
      <c r="BR20" s="9"/>
    </row>
    <row r="21" spans="1:70" s="422" customFormat="1" ht="24.95" customHeight="1" thickBot="1">
      <c r="A21" s="735">
        <f>+IF(SEPTIEMBRE!A21=0,"",SEPTIEMBRE!A21)</f>
        <v>11301</v>
      </c>
      <c r="B21" s="644" t="str">
        <f>+IF(SEPTIEMBRE!B21=0,"",SEPTIEMBRE!B21)</f>
        <v>Venta de Servicios de Salud</v>
      </c>
      <c r="C21" s="174">
        <f t="shared" ref="C21:N21" si="19">C22+C25+C28+C41+C42+C45+C48+C51+C54+C57+C60+C63+C66+C69+C72+C75+C78+C81</f>
        <v>4656979522</v>
      </c>
      <c r="D21" s="354">
        <f t="shared" si="19"/>
        <v>0</v>
      </c>
      <c r="E21" s="354">
        <f t="shared" si="19"/>
        <v>49000000</v>
      </c>
      <c r="F21" s="354">
        <f t="shared" si="19"/>
        <v>4705979522</v>
      </c>
      <c r="G21" s="354">
        <f t="shared" si="19"/>
        <v>3584146774</v>
      </c>
      <c r="H21" s="354">
        <f t="shared" si="19"/>
        <v>362814101</v>
      </c>
      <c r="I21" s="354">
        <f t="shared" si="19"/>
        <v>3946960875</v>
      </c>
      <c r="J21" s="354">
        <f t="shared" si="19"/>
        <v>2988793433</v>
      </c>
      <c r="K21" s="354">
        <f t="shared" si="19"/>
        <v>360874756</v>
      </c>
      <c r="L21" s="354">
        <f t="shared" si="19"/>
        <v>3349668189</v>
      </c>
      <c r="M21" s="354">
        <f t="shared" si="19"/>
        <v>759018647</v>
      </c>
      <c r="N21" s="175">
        <f t="shared" si="19"/>
        <v>1356311333</v>
      </c>
      <c r="O21" s="382"/>
      <c r="P21" s="43">
        <f>P22+P25+P28+P41+P42+P45+P48+P51+P54+P57+P60+P63+P66+P69+P72+P75+P78+P81</f>
        <v>0</v>
      </c>
      <c r="Q21" s="45">
        <f>Q22+Q25+Q28+Q41+Q42+Q45+Q48+Q51+Q54+Q57+Q60+Q63+Q66+Q69+Q72+Q75+Q78+Q81</f>
        <v>0</v>
      </c>
      <c r="R21" s="9"/>
      <c r="S21" s="707" t="str">
        <f>+IF(SEPTIEMBRE!S21=0,"",SEPTIEMBRE!S21)</f>
        <v>1010104-1</v>
      </c>
      <c r="T21" s="683" t="str">
        <f>+IF(SEPTIEMBRE!T21=0,"",SEPTIEMBRE!T21)</f>
        <v xml:space="preserve">Prima de Navidad </v>
      </c>
      <c r="U21" s="27">
        <f>+ENERO!U21</f>
        <v>43218582</v>
      </c>
      <c r="V21" s="15">
        <f>SEPTIEMBRE!V21+OCTUBRE!AL21</f>
        <v>204980</v>
      </c>
      <c r="W21" s="15">
        <f>SEPTIEMBRE!W21+OCTUBRE!AM21</f>
        <v>0</v>
      </c>
      <c r="X21" s="18">
        <f t="shared" ref="X21:X33" si="20">SUM(U21:W21)</f>
        <v>43423562</v>
      </c>
      <c r="Y21" s="19">
        <f>SEPTIEMBRE!AA21</f>
        <v>122010</v>
      </c>
      <c r="Z21" s="374">
        <v>540565</v>
      </c>
      <c r="AA21" s="18">
        <f t="shared" ref="AA21:AA33" si="21">SUM(Y21:Z21)</f>
        <v>662575</v>
      </c>
      <c r="AB21" s="19">
        <f>SEPTIEMBRE!AD21</f>
        <v>122010</v>
      </c>
      <c r="AC21" s="374">
        <v>540565</v>
      </c>
      <c r="AD21" s="18">
        <f t="shared" ref="AD21:AD33" si="22">SUM(AB21:AC21)</f>
        <v>662575</v>
      </c>
      <c r="AE21" s="19">
        <f>SEPTIEMBRE!AG21</f>
        <v>122010</v>
      </c>
      <c r="AF21" s="374">
        <v>540565</v>
      </c>
      <c r="AG21" s="18">
        <f t="shared" ref="AG21:AG33" si="23">SUM(AE21:AF21)</f>
        <v>662575</v>
      </c>
      <c r="AH21" s="19">
        <f t="shared" ref="AH21:AH33" si="24">X21-AA21</f>
        <v>42760987</v>
      </c>
      <c r="AI21" s="15">
        <f t="shared" ref="AI21:AI33" si="25">X21-AD21</f>
        <v>42760987</v>
      </c>
      <c r="AJ21" s="16">
        <f t="shared" ref="AJ21:AJ33" si="26">X21-AG21</f>
        <v>42760987</v>
      </c>
      <c r="AK21" s="9"/>
      <c r="AL21" s="372">
        <v>0</v>
      </c>
      <c r="AM21" s="375">
        <v>0</v>
      </c>
      <c r="AN21" s="9"/>
      <c r="AO21" s="349"/>
      <c r="AP21" s="423"/>
      <c r="AQ21" s="424"/>
      <c r="AR21" s="425" t="str">
        <f>AR6</f>
        <v>OCTUBRE</v>
      </c>
      <c r="AS21" s="426" t="str">
        <f>AR6</f>
        <v>OCTUBRE</v>
      </c>
      <c r="AT21" s="425" t="str">
        <f>AR6</f>
        <v>OCTUBRE</v>
      </c>
      <c r="AU21" s="425" t="s">
        <v>44</v>
      </c>
      <c r="AV21" s="425" t="s">
        <v>22</v>
      </c>
      <c r="AW21" s="427"/>
      <c r="AX21" s="427"/>
      <c r="AY21" s="425" t="s">
        <v>44</v>
      </c>
      <c r="AZ21" s="428" t="s">
        <v>22</v>
      </c>
      <c r="BA21" s="9"/>
      <c r="BB21" s="101" t="s">
        <v>431</v>
      </c>
      <c r="BC21" s="65">
        <f>SUMIF($B8:B122,"*Vigencia Anterior*",F8:F122)+F122</f>
        <v>837797789</v>
      </c>
      <c r="BD21" s="66">
        <f>SUMIF($B8:B122,"*Vigencia Anterior*",I8:I122)+I122</f>
        <v>347611638</v>
      </c>
      <c r="BE21" s="67">
        <f>SUMIF($B8:B122,"*Vigencia Anterior*",K8:K122)+K122</f>
        <v>5190765</v>
      </c>
      <c r="BF21" s="57"/>
      <c r="BG21" s="382"/>
      <c r="BH21" s="382"/>
      <c r="BI21" s="382"/>
      <c r="BJ21" s="382"/>
      <c r="BK21" s="382"/>
      <c r="BL21" s="382"/>
      <c r="BM21" s="137" t="s">
        <v>99</v>
      </c>
      <c r="BN21" s="83">
        <v>0</v>
      </c>
      <c r="BO21" s="81">
        <v>0</v>
      </c>
      <c r="BP21" s="81">
        <v>0</v>
      </c>
      <c r="BQ21" s="82">
        <v>0</v>
      </c>
      <c r="BR21" s="382"/>
    </row>
    <row r="22" spans="1:70" s="9" customFormat="1" ht="24.95" customHeight="1" thickBot="1">
      <c r="A22" s="734">
        <f>+IF(SEPTIEMBRE!A22=0,"",SEPTIEMBRE!A22)</f>
        <v>1130101</v>
      </c>
      <c r="B22" s="645" t="str">
        <f>+IF(SEPTIEMBRE!B22=0,"",SEPTIEMBRE!B22)</f>
        <v>EPS - REGIMEN CONTRIBUTIVO</v>
      </c>
      <c r="C22" s="43">
        <f t="shared" ref="C22:N22" si="27">SUM(C23:C24)</f>
        <v>879358852</v>
      </c>
      <c r="D22" s="44">
        <f t="shared" si="27"/>
        <v>0</v>
      </c>
      <c r="E22" s="44">
        <f t="shared" si="27"/>
        <v>0</v>
      </c>
      <c r="F22" s="44">
        <f t="shared" si="27"/>
        <v>879358852</v>
      </c>
      <c r="G22" s="44">
        <f t="shared" si="27"/>
        <v>837888450</v>
      </c>
      <c r="H22" s="44">
        <f t="shared" si="27"/>
        <v>80352004</v>
      </c>
      <c r="I22" s="44">
        <f t="shared" si="27"/>
        <v>918240454</v>
      </c>
      <c r="J22" s="44">
        <f t="shared" si="27"/>
        <v>505427071</v>
      </c>
      <c r="K22" s="44">
        <f t="shared" si="27"/>
        <v>83549776</v>
      </c>
      <c r="L22" s="44">
        <f t="shared" si="27"/>
        <v>588976847</v>
      </c>
      <c r="M22" s="44">
        <f t="shared" si="27"/>
        <v>-38881602</v>
      </c>
      <c r="N22" s="45">
        <f t="shared" si="27"/>
        <v>290382005</v>
      </c>
      <c r="P22" s="43">
        <f>SUM(P23:P24)</f>
        <v>0</v>
      </c>
      <c r="Q22" s="45">
        <f>SUM(Q23:Q24)</f>
        <v>0</v>
      </c>
      <c r="S22" s="707" t="str">
        <f>+IF(SEPTIEMBRE!S22=0,"",SEPTIEMBRE!S22)</f>
        <v>1010104-2</v>
      </c>
      <c r="T22" s="683" t="str">
        <f>+IF(SEPTIEMBRE!T22=0,"",SEPTIEMBRE!T22)</f>
        <v>Prima Vida Cara</v>
      </c>
      <c r="U22" s="27">
        <f>+ENERO!U22</f>
        <v>0</v>
      </c>
      <c r="V22" s="15">
        <f>SEPTIEMBRE!V22+OCTUBRE!AL22</f>
        <v>0</v>
      </c>
      <c r="W22" s="15">
        <f>SEPTIEMBRE!W22+OCTUBRE!AM22</f>
        <v>0</v>
      </c>
      <c r="X22" s="18">
        <f t="shared" si="20"/>
        <v>0</v>
      </c>
      <c r="Y22" s="19">
        <f>SEPTIEMBRE!AA22</f>
        <v>0</v>
      </c>
      <c r="Z22" s="374">
        <v>0</v>
      </c>
      <c r="AA22" s="18">
        <f t="shared" si="21"/>
        <v>0</v>
      </c>
      <c r="AB22" s="19">
        <f>SEPTIEMBRE!AD22</f>
        <v>0</v>
      </c>
      <c r="AC22" s="374">
        <v>0</v>
      </c>
      <c r="AD22" s="18">
        <f t="shared" si="22"/>
        <v>0</v>
      </c>
      <c r="AE22" s="19">
        <f>SEPTIEMBRE!AG22</f>
        <v>0</v>
      </c>
      <c r="AF22" s="374">
        <v>0</v>
      </c>
      <c r="AG22" s="18">
        <f t="shared" si="23"/>
        <v>0</v>
      </c>
      <c r="AH22" s="19">
        <f t="shared" si="24"/>
        <v>0</v>
      </c>
      <c r="AI22" s="15">
        <f t="shared" si="25"/>
        <v>0</v>
      </c>
      <c r="AJ22" s="16">
        <f t="shared" si="26"/>
        <v>0</v>
      </c>
      <c r="AL22" s="372">
        <v>0</v>
      </c>
      <c r="AM22" s="375">
        <v>0</v>
      </c>
      <c r="AO22" s="21"/>
      <c r="AP22" s="429" t="s">
        <v>104</v>
      </c>
      <c r="AQ22" s="430">
        <f>X17+X66</f>
        <v>1755379326</v>
      </c>
      <c r="AR22" s="430">
        <f>AD17+AD66</f>
        <v>1495406677</v>
      </c>
      <c r="AS22" s="430">
        <f>AG17+AG66</f>
        <v>1409248544</v>
      </c>
      <c r="AT22" s="431"/>
      <c r="AU22" s="432">
        <f t="shared" ref="AU22:AU32" si="28">IF(AQ22=0," ",AR22/AQ22)</f>
        <v>0.85189944694608988</v>
      </c>
      <c r="AV22" s="432">
        <f t="shared" ref="AV22:AV32" si="29">IF(AQ22=0," ",AS22/AQ22)</f>
        <v>0.80281710233609072</v>
      </c>
      <c r="AW22" s="433">
        <f>AR22/$AO$2*12</f>
        <v>1794488012.3999999</v>
      </c>
      <c r="AX22" s="433">
        <f>AS22/$AO$2*12</f>
        <v>1691098252.8000002</v>
      </c>
      <c r="AY22" s="433">
        <f t="shared" ref="AY22:AY31" si="30">AW22-AQ22</f>
        <v>39108686.399999857</v>
      </c>
      <c r="AZ22" s="434">
        <f t="shared" ref="AZ22:AZ31" si="31">AQ22-AX22</f>
        <v>64281073.199999809</v>
      </c>
      <c r="BA22" s="382"/>
      <c r="BB22" s="102" t="s">
        <v>109</v>
      </c>
      <c r="BC22" s="103">
        <f>BC7+BC8+BC20+BC21</f>
        <v>7098888755</v>
      </c>
      <c r="BD22" s="104">
        <f>BD7+BD8+BD20+BD21</f>
        <v>5643547283</v>
      </c>
      <c r="BE22" s="105">
        <f>BE7+BE8+BE20+BE21</f>
        <v>372452323</v>
      </c>
      <c r="BF22" s="57"/>
      <c r="BG22" s="382"/>
      <c r="BH22" s="382"/>
      <c r="BI22" s="382"/>
      <c r="BJ22" s="382"/>
      <c r="BK22" s="382"/>
      <c r="BM22" s="71" t="s">
        <v>67</v>
      </c>
      <c r="BN22" s="83">
        <f>BN23+BN24</f>
        <v>176013694</v>
      </c>
      <c r="BO22" s="81">
        <f>BO23+BO24</f>
        <v>118984232</v>
      </c>
      <c r="BP22" s="81">
        <f>BP23+BP24</f>
        <v>114468782</v>
      </c>
      <c r="BQ22" s="82">
        <f>BQ23+BQ24</f>
        <v>13308548</v>
      </c>
      <c r="BR22" s="382"/>
    </row>
    <row r="23" spans="1:70" s="422" customFormat="1" ht="24.95" customHeight="1">
      <c r="A23" s="611" t="str">
        <f>+IF(SEPTIEMBRE!A23=0,"",SEPTIEMBRE!A23)</f>
        <v>1130101-1</v>
      </c>
      <c r="B23" s="646" t="str">
        <f>+CONCATENATE("Vigencia ",INSTRUCCIONES!$F$3)</f>
        <v>Vigencia 2018</v>
      </c>
      <c r="C23" s="673">
        <f>+ENERO!C23</f>
        <v>759358852</v>
      </c>
      <c r="D23" s="373">
        <f>SEPTIEMBRE!D23+OCTUBRE!P23</f>
        <v>0</v>
      </c>
      <c r="E23" s="373">
        <f>SEPTIEMBRE!E23+OCTUBRE!Q23</f>
        <v>0</v>
      </c>
      <c r="F23" s="373">
        <f>SUM(C23:E23)</f>
        <v>759358852</v>
      </c>
      <c r="G23" s="373">
        <f>SEPTIEMBRE!I23</f>
        <v>779842062</v>
      </c>
      <c r="H23" s="374">
        <v>78518199</v>
      </c>
      <c r="I23" s="373">
        <f>SUM(G23:H23)</f>
        <v>858360261</v>
      </c>
      <c r="J23" s="373">
        <f>SEPTIEMBRE!L23</f>
        <v>447380683</v>
      </c>
      <c r="K23" s="374">
        <v>81715971</v>
      </c>
      <c r="L23" s="373">
        <f>SUM(J23:K23)</f>
        <v>529096654</v>
      </c>
      <c r="M23" s="373">
        <f>F23-I23</f>
        <v>-99001409</v>
      </c>
      <c r="N23" s="143">
        <f>F23-L23</f>
        <v>230262198</v>
      </c>
      <c r="O23" s="9"/>
      <c r="P23" s="372">
        <v>0</v>
      </c>
      <c r="Q23" s="375">
        <v>0</v>
      </c>
      <c r="R23" s="9"/>
      <c r="S23" s="707" t="str">
        <f>+IF(SEPTIEMBRE!S23=0,"",SEPTIEMBRE!S23)</f>
        <v>1010104-3</v>
      </c>
      <c r="T23" s="683" t="str">
        <f>+IF(SEPTIEMBRE!T23=0,"",SEPTIEMBRE!T23)</f>
        <v>Prima de Vacaciones</v>
      </c>
      <c r="U23" s="27">
        <f>+ENERO!U23</f>
        <v>19947038</v>
      </c>
      <c r="V23" s="15">
        <f>SEPTIEMBRE!V23+OCTUBRE!AL23</f>
        <v>-531696</v>
      </c>
      <c r="W23" s="15">
        <f>SEPTIEMBRE!W23+OCTUBRE!AM23</f>
        <v>0</v>
      </c>
      <c r="X23" s="18">
        <f t="shared" si="20"/>
        <v>19415342</v>
      </c>
      <c r="Y23" s="19">
        <f>SEPTIEMBRE!AA23</f>
        <v>13723527</v>
      </c>
      <c r="Z23" s="374">
        <v>262634</v>
      </c>
      <c r="AA23" s="18">
        <f t="shared" si="21"/>
        <v>13986161</v>
      </c>
      <c r="AB23" s="19">
        <f>SEPTIEMBRE!AD23</f>
        <v>13723527</v>
      </c>
      <c r="AC23" s="374">
        <v>262634</v>
      </c>
      <c r="AD23" s="18">
        <f t="shared" si="22"/>
        <v>13986161</v>
      </c>
      <c r="AE23" s="19">
        <f>SEPTIEMBRE!AG23</f>
        <v>12089608</v>
      </c>
      <c r="AF23" s="374">
        <v>262634</v>
      </c>
      <c r="AG23" s="18">
        <f t="shared" si="23"/>
        <v>12352242</v>
      </c>
      <c r="AH23" s="19">
        <f t="shared" si="24"/>
        <v>5429181</v>
      </c>
      <c r="AI23" s="15">
        <f t="shared" si="25"/>
        <v>5429181</v>
      </c>
      <c r="AJ23" s="16">
        <f t="shared" si="26"/>
        <v>7063100</v>
      </c>
      <c r="AK23" s="9"/>
      <c r="AL23" s="372">
        <v>0</v>
      </c>
      <c r="AM23" s="375">
        <v>0</v>
      </c>
      <c r="AN23" s="9"/>
      <c r="AO23" s="370"/>
      <c r="AP23" s="435" t="s">
        <v>108</v>
      </c>
      <c r="AQ23" s="436">
        <f>X16+X65-AQ22</f>
        <v>682364286</v>
      </c>
      <c r="AR23" s="436">
        <f>AD16+AD65-AR22</f>
        <v>402560447</v>
      </c>
      <c r="AS23" s="436">
        <f>AG16+AG65-AS22</f>
        <v>328793573</v>
      </c>
      <c r="AT23" s="327"/>
      <c r="AU23" s="342">
        <f t="shared" si="28"/>
        <v>0.58994946725567643</v>
      </c>
      <c r="AV23" s="342">
        <f t="shared" si="29"/>
        <v>0.48184463892062485</v>
      </c>
      <c r="AW23" s="436">
        <f>(AR23-AD21-AD22-AD23-AD25-AD30-AD33-AD70-AD71-AD72-AD74-AD78-AD81)/$AO$2*12+AX22/12*2.5+AD30+AD33+AD78+AD81</f>
        <v>735840075.20000005</v>
      </c>
      <c r="AX23" s="436">
        <f>(AS23-AG21-AG22-AG23-AG25-AG30-AG33-AG70-AG71-AG72-AG74-AG78-AG81)/$AO$2*12+AX22/12*2.5+AG30+AG33+AG78+AG81</f>
        <v>680975760</v>
      </c>
      <c r="AY23" s="436">
        <f t="shared" si="30"/>
        <v>53475789.200000048</v>
      </c>
      <c r="AZ23" s="46">
        <f t="shared" si="31"/>
        <v>1388526</v>
      </c>
      <c r="BA23" s="382"/>
      <c r="BF23" s="382"/>
      <c r="BG23" s="382"/>
      <c r="BH23" s="382"/>
      <c r="BI23" s="382"/>
      <c r="BJ23" s="382"/>
      <c r="BK23" s="382"/>
      <c r="BL23" s="382"/>
      <c r="BM23" s="137" t="s">
        <v>105</v>
      </c>
      <c r="BN23" s="83">
        <f>X177</f>
        <v>140230476</v>
      </c>
      <c r="BO23" s="81">
        <f>AA177</f>
        <v>102706720</v>
      </c>
      <c r="BP23" s="81">
        <f>AD177</f>
        <v>102706720</v>
      </c>
      <c r="BQ23" s="82">
        <f>AF177</f>
        <v>10270672</v>
      </c>
      <c r="BR23" s="9"/>
    </row>
    <row r="24" spans="1:70" s="422" customFormat="1" ht="24.95" customHeight="1">
      <c r="A24" s="611" t="str">
        <f>+IF(SEPTIEMBRE!A24=0,"",SEPTIEMBRE!A24)</f>
        <v>1130101-2</v>
      </c>
      <c r="B24" s="646" t="str">
        <f>+IF(SEPTIEMBRE!B24=0,"",SEPTIEMBRE!B24)</f>
        <v>(Vigencia Anterior) Regimen contributivo</v>
      </c>
      <c r="C24" s="673">
        <f>+ENERO!C24</f>
        <v>120000000</v>
      </c>
      <c r="D24" s="373">
        <f>SEPTIEMBRE!D24+OCTUBRE!P24</f>
        <v>0</v>
      </c>
      <c r="E24" s="373">
        <f>SEPTIEMBRE!E24+OCTUBRE!Q24</f>
        <v>0</v>
      </c>
      <c r="F24" s="373">
        <f>SUM(C24:E24)</f>
        <v>120000000</v>
      </c>
      <c r="G24" s="373">
        <f>SEPTIEMBRE!I24</f>
        <v>58046388</v>
      </c>
      <c r="H24" s="374">
        <v>1833805</v>
      </c>
      <c r="I24" s="373">
        <f>SUM(G24:H24)</f>
        <v>59880193</v>
      </c>
      <c r="J24" s="373">
        <f>SEPTIEMBRE!L24</f>
        <v>58046388</v>
      </c>
      <c r="K24" s="374">
        <v>1833805</v>
      </c>
      <c r="L24" s="373">
        <f>SUM(J24:K24)</f>
        <v>59880193</v>
      </c>
      <c r="M24" s="373">
        <f>F24-I24</f>
        <v>60119807</v>
      </c>
      <c r="N24" s="143">
        <f>F24-L24</f>
        <v>60119807</v>
      </c>
      <c r="O24" s="382"/>
      <c r="P24" s="372">
        <v>0</v>
      </c>
      <c r="Q24" s="375">
        <v>0</v>
      </c>
      <c r="R24" s="9"/>
      <c r="S24" s="707" t="str">
        <f>+IF(SEPTIEMBRE!S24=0,"",SEPTIEMBRE!S24)</f>
        <v>1010104-4</v>
      </c>
      <c r="T24" s="683" t="str">
        <f>+IF(SEPTIEMBRE!T24=0,"",SEPTIEMBRE!T24)</f>
        <v>Prima Clima</v>
      </c>
      <c r="U24" s="27">
        <f>+ENERO!U24</f>
        <v>0</v>
      </c>
      <c r="V24" s="15">
        <f>SEPTIEMBRE!V24+OCTUBRE!AL24</f>
        <v>0</v>
      </c>
      <c r="W24" s="15">
        <f>SEPTIEMBRE!W24+OCTUBRE!AM24</f>
        <v>0</v>
      </c>
      <c r="X24" s="18">
        <f t="shared" si="20"/>
        <v>0</v>
      </c>
      <c r="Y24" s="19">
        <f>SEPTIEMBRE!AA24</f>
        <v>0</v>
      </c>
      <c r="Z24" s="374">
        <v>0</v>
      </c>
      <c r="AA24" s="18">
        <f t="shared" si="21"/>
        <v>0</v>
      </c>
      <c r="AB24" s="19">
        <f>SEPTIEMBRE!AD24</f>
        <v>0</v>
      </c>
      <c r="AC24" s="374">
        <v>0</v>
      </c>
      <c r="AD24" s="18">
        <f t="shared" si="22"/>
        <v>0</v>
      </c>
      <c r="AE24" s="19">
        <f>SEPTIEMBRE!AG24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342869388</v>
      </c>
      <c r="AR24" s="431">
        <f>AD35+AD83</f>
        <v>282049448</v>
      </c>
      <c r="AS24" s="431">
        <f>AG35+AG83</f>
        <v>250600736</v>
      </c>
      <c r="AT24" s="431"/>
      <c r="AU24" s="373">
        <f t="shared" si="28"/>
        <v>0.82261484364419257</v>
      </c>
      <c r="AV24" s="373">
        <f t="shared" si="29"/>
        <v>0.73089270950021357</v>
      </c>
      <c r="AW24" s="373">
        <f>(AR24-AD41-AD88)/$AO$2*12+AD41+AD88</f>
        <v>325113951.79999995</v>
      </c>
      <c r="AX24" s="373">
        <f>(AS24-AG41-AG88)/$AO$2*12+AG41+AG88</f>
        <v>287376101.60000002</v>
      </c>
      <c r="AY24" s="373">
        <f t="shared" si="30"/>
        <v>-17755436.200000048</v>
      </c>
      <c r="AZ24" s="143">
        <f t="shared" si="31"/>
        <v>55493286.399999976</v>
      </c>
      <c r="BA24" s="9"/>
      <c r="BB24" s="437"/>
      <c r="BC24" s="382"/>
      <c r="BD24" s="382"/>
      <c r="BE24" s="382"/>
      <c r="BF24" s="382"/>
      <c r="BG24" s="382"/>
      <c r="BH24" s="382"/>
      <c r="BI24" s="382"/>
      <c r="BJ24" s="382"/>
      <c r="BK24" s="382"/>
      <c r="BL24" s="382"/>
      <c r="BM24" s="137" t="s">
        <v>110</v>
      </c>
      <c r="BN24" s="83">
        <f>X170-X177-X174-X183-X191</f>
        <v>35783218</v>
      </c>
      <c r="BO24" s="81">
        <f>AA170-AA177-AA174-AA183-AA191</f>
        <v>16277512</v>
      </c>
      <c r="BP24" s="81">
        <f>AD170-AD177-AD174-AD183-AD191</f>
        <v>11762062</v>
      </c>
      <c r="BQ24" s="82">
        <f>AF170-AF177-AF174-AF183-AF191</f>
        <v>3037876</v>
      </c>
      <c r="BR24" s="382"/>
    </row>
    <row r="25" spans="1:70" s="382" customFormat="1" ht="24.95" customHeight="1">
      <c r="A25" s="734">
        <f>+IF(SEPTIEMBRE!A25=0,"",SEPTIEMBRE!A25)</f>
        <v>1130102</v>
      </c>
      <c r="B25" s="645" t="str">
        <f>+IF(SEPTIEMBRE!B25=0,"",SEPTIEMBRE!B25)</f>
        <v>ARS - REGIMEN SUBSIDIADO</v>
      </c>
      <c r="C25" s="43">
        <f t="shared" ref="C25:N25" si="32">SUM(C26:C27)</f>
        <v>2997277173</v>
      </c>
      <c r="D25" s="44">
        <f t="shared" si="32"/>
        <v>0</v>
      </c>
      <c r="E25" s="44">
        <f t="shared" si="32"/>
        <v>0</v>
      </c>
      <c r="F25" s="44">
        <f t="shared" si="32"/>
        <v>2997277173</v>
      </c>
      <c r="G25" s="44">
        <f t="shared" si="32"/>
        <v>2169801640</v>
      </c>
      <c r="H25" s="44">
        <f t="shared" si="32"/>
        <v>222144698</v>
      </c>
      <c r="I25" s="44">
        <f t="shared" si="32"/>
        <v>2391946338</v>
      </c>
      <c r="J25" s="44">
        <f t="shared" si="32"/>
        <v>2022977833</v>
      </c>
      <c r="K25" s="44">
        <f t="shared" si="32"/>
        <v>214219238</v>
      </c>
      <c r="L25" s="44">
        <f t="shared" si="32"/>
        <v>2237197071</v>
      </c>
      <c r="M25" s="44">
        <f t="shared" si="32"/>
        <v>605330835</v>
      </c>
      <c r="N25" s="45">
        <f t="shared" si="32"/>
        <v>760080102</v>
      </c>
      <c r="P25" s="43">
        <f>SUM(P26:P27)</f>
        <v>0</v>
      </c>
      <c r="Q25" s="45">
        <f>SUM(Q26:Q27)</f>
        <v>0</v>
      </c>
      <c r="R25" s="9"/>
      <c r="S25" s="707" t="str">
        <f>+IF(SEPTIEMBRE!S25=0,"",SEPTIEMBRE!S25)</f>
        <v>1010104-5</v>
      </c>
      <c r="T25" s="683" t="str">
        <f>+IF(SEPTIEMBRE!T25=0,"",SEPTIEMBRE!T25)</f>
        <v>Prima de Servicios</v>
      </c>
      <c r="U25" s="27">
        <f>+ENERO!U25</f>
        <v>19947038</v>
      </c>
      <c r="V25" s="15">
        <f>SEPTIEMBRE!V25+OCTUBRE!AL25</f>
        <v>-6538530</v>
      </c>
      <c r="W25" s="15">
        <f>SEPTIEMBRE!W25+OCTUBRE!AM25</f>
        <v>0</v>
      </c>
      <c r="X25" s="18">
        <f t="shared" si="20"/>
        <v>13408508</v>
      </c>
      <c r="Y25" s="19">
        <f>SEPTIEMBRE!AA25</f>
        <v>1296016</v>
      </c>
      <c r="Z25" s="374">
        <v>0</v>
      </c>
      <c r="AA25" s="18">
        <f t="shared" si="21"/>
        <v>1296016</v>
      </c>
      <c r="AB25" s="19">
        <f>SEPTIEMBRE!AD25</f>
        <v>1296016</v>
      </c>
      <c r="AC25" s="374">
        <v>0</v>
      </c>
      <c r="AD25" s="18">
        <f t="shared" si="22"/>
        <v>1296016</v>
      </c>
      <c r="AE25" s="19">
        <f>SEPTIEMBRE!AG25</f>
        <v>383189</v>
      </c>
      <c r="AF25" s="374">
        <v>0</v>
      </c>
      <c r="AG25" s="18">
        <f t="shared" si="23"/>
        <v>383189</v>
      </c>
      <c r="AH25" s="19">
        <f t="shared" si="24"/>
        <v>12112492</v>
      </c>
      <c r="AI25" s="15">
        <f t="shared" si="25"/>
        <v>12112492</v>
      </c>
      <c r="AJ25" s="16">
        <f t="shared" si="26"/>
        <v>13025319</v>
      </c>
      <c r="AK25" s="9"/>
      <c r="AL25" s="372">
        <v>0</v>
      </c>
      <c r="AM25" s="375">
        <v>0</v>
      </c>
      <c r="AN25" s="9"/>
      <c r="AO25" s="21"/>
      <c r="AP25" s="438" t="s">
        <v>116</v>
      </c>
      <c r="AQ25" s="373">
        <f>X43+X57+X90+X104</f>
        <v>796593399</v>
      </c>
      <c r="AR25" s="373">
        <f>AD43+AD57+AD90+AD104</f>
        <v>713378430</v>
      </c>
      <c r="AS25" s="373">
        <f>AG43+AG57+AG90+AG104</f>
        <v>655368772</v>
      </c>
      <c r="AT25" s="431"/>
      <c r="AU25" s="373">
        <f t="shared" si="28"/>
        <v>0.89553645673631799</v>
      </c>
      <c r="AV25" s="373">
        <f t="shared" si="29"/>
        <v>0.82271428915016653</v>
      </c>
      <c r="AW25" s="373">
        <f>(AR25-AD55-AD61-AD102-AD108)/$AO$2*12+AD55+AD61+AD102+AD108</f>
        <v>821040662.4000001</v>
      </c>
      <c r="AX25" s="373">
        <f>(AS25-AG55-AG61-AG102-AG108)/$AO$2*12+AG55+AG61+AG102+AG108</f>
        <v>751429976</v>
      </c>
      <c r="AY25" s="373">
        <f t="shared" si="30"/>
        <v>24447263.400000095</v>
      </c>
      <c r="AZ25" s="143">
        <f t="shared" si="31"/>
        <v>45163423</v>
      </c>
      <c r="BM25" s="140" t="s">
        <v>439</v>
      </c>
      <c r="BN25" s="106">
        <f>+SUM(BN26:BN28)</f>
        <v>464300000</v>
      </c>
      <c r="BO25" s="107">
        <f>+SUM(BO26:BO28)</f>
        <v>432044380</v>
      </c>
      <c r="BP25" s="107">
        <f>+SUM(BP26:BP28)</f>
        <v>405951865</v>
      </c>
      <c r="BQ25" s="108">
        <f>+SUM(BQ26:BQ28)</f>
        <v>43336978</v>
      </c>
    </row>
    <row r="26" spans="1:70" s="9" customFormat="1" ht="24.95" customHeight="1">
      <c r="A26" s="611" t="str">
        <f>+IF(SEPTIEMBRE!A26=0,"",SEPTIEMBRE!A26)</f>
        <v>1130102-1</v>
      </c>
      <c r="B26" s="646" t="str">
        <f>+CONCATENATE("Vigencia ",INSTRUCCIONES!$F$3)</f>
        <v>Vigencia 2018</v>
      </c>
      <c r="C26" s="673">
        <f>+ENERO!C26</f>
        <v>2868716784</v>
      </c>
      <c r="D26" s="373">
        <f>SEPTIEMBRE!D26+OCTUBRE!P26</f>
        <v>0</v>
      </c>
      <c r="E26" s="373">
        <f>SEPTIEMBRE!E26+OCTUBRE!Q26</f>
        <v>0</v>
      </c>
      <c r="F26" s="373">
        <f>SUM(C26:E26)</f>
        <v>2868716784</v>
      </c>
      <c r="G26" s="373">
        <f>SEPTIEMBRE!I26</f>
        <v>2082886144</v>
      </c>
      <c r="H26" s="374">
        <v>220126682</v>
      </c>
      <c r="I26" s="373">
        <f>SUM(G26:H26)</f>
        <v>2303012826</v>
      </c>
      <c r="J26" s="373">
        <f>SEPTIEMBRE!L26</f>
        <v>1936062337</v>
      </c>
      <c r="K26" s="374">
        <v>212201222</v>
      </c>
      <c r="L26" s="373">
        <f>SUM(J26:K26)</f>
        <v>2148263559</v>
      </c>
      <c r="M26" s="373">
        <f>F26-I26</f>
        <v>565703958</v>
      </c>
      <c r="N26" s="143">
        <f>F26-L26</f>
        <v>720453225</v>
      </c>
      <c r="P26" s="372">
        <v>0</v>
      </c>
      <c r="Q26" s="375">
        <v>0</v>
      </c>
      <c r="S26" s="707" t="str">
        <f>+IF(SEPTIEMBRE!S26=0,"",SEPTIEMBRE!S26)</f>
        <v>1010104-8</v>
      </c>
      <c r="T26" s="683" t="str">
        <f>+IF(SEPTIEMBRE!T26=0,"",SEPTIEMBRE!T26)</f>
        <v>Bonific. por Servicios Prestados</v>
      </c>
      <c r="U26" s="27">
        <f>+ENERO!U26</f>
        <v>16690680</v>
      </c>
      <c r="V26" s="15">
        <f>SEPTIEMBRE!V26+OCTUBRE!AL26</f>
        <v>9383436</v>
      </c>
      <c r="W26" s="15">
        <f>SEPTIEMBRE!W26+OCTUBRE!AM26</f>
        <v>0</v>
      </c>
      <c r="X26" s="18">
        <f t="shared" si="20"/>
        <v>26074116</v>
      </c>
      <c r="Y26" s="19">
        <f>SEPTIEMBRE!AA26</f>
        <v>25544494</v>
      </c>
      <c r="Z26" s="374">
        <v>0</v>
      </c>
      <c r="AA26" s="18">
        <f t="shared" si="21"/>
        <v>25544494</v>
      </c>
      <c r="AB26" s="19">
        <f>SEPTIEMBRE!AD26</f>
        <v>25544494</v>
      </c>
      <c r="AC26" s="374">
        <v>0</v>
      </c>
      <c r="AD26" s="18">
        <f t="shared" si="22"/>
        <v>25544494</v>
      </c>
      <c r="AE26" s="19">
        <f>SEPTIEMBRE!AG26</f>
        <v>23224693</v>
      </c>
      <c r="AF26" s="374">
        <v>1280106</v>
      </c>
      <c r="AG26" s="18">
        <f t="shared" si="23"/>
        <v>24504799</v>
      </c>
      <c r="AH26" s="19">
        <f t="shared" si="24"/>
        <v>529622</v>
      </c>
      <c r="AI26" s="15">
        <f t="shared" si="25"/>
        <v>529622</v>
      </c>
      <c r="AJ26" s="16">
        <f t="shared" si="26"/>
        <v>1569317</v>
      </c>
      <c r="AL26" s="372">
        <v>0</v>
      </c>
      <c r="AM26" s="375">
        <v>0</v>
      </c>
      <c r="AO26" s="21"/>
      <c r="AP26" s="439" t="s">
        <v>120</v>
      </c>
      <c r="AQ26" s="327">
        <f>X110</f>
        <v>753571709</v>
      </c>
      <c r="AR26" s="327">
        <f>AD110</f>
        <v>676943765</v>
      </c>
      <c r="AS26" s="327">
        <f>AG110</f>
        <v>549939638</v>
      </c>
      <c r="AT26" s="371">
        <f>AO2/12</f>
        <v>0.83333333333333337</v>
      </c>
      <c r="AU26" s="342">
        <f t="shared" si="28"/>
        <v>0.89831366665597578</v>
      </c>
      <c r="AV26" s="342">
        <f t="shared" si="29"/>
        <v>0.729777447098933</v>
      </c>
      <c r="AW26" s="436">
        <f>(AR26-AD121-AD139-AD143-AD153-AD168)/$AO$2*12+AD121+AD139+AD143+AD153+AD168</f>
        <v>789436037.20000005</v>
      </c>
      <c r="AX26" s="436">
        <f>(AS26-AG121-AG139-AG143-AG153-AG168)/$AO$2*12+AG121+AG139+AG143+AG153+AG168</f>
        <v>638943414</v>
      </c>
      <c r="AY26" s="436">
        <f t="shared" si="30"/>
        <v>35864328.200000048</v>
      </c>
      <c r="AZ26" s="46">
        <f t="shared" si="31"/>
        <v>114628295</v>
      </c>
      <c r="BA26" s="382"/>
      <c r="BB26" s="382"/>
      <c r="BC26" s="382"/>
      <c r="BD26" s="382"/>
      <c r="BE26" s="382"/>
      <c r="BF26" s="382"/>
      <c r="BG26" s="382"/>
      <c r="BH26" s="382"/>
      <c r="BI26" s="382"/>
      <c r="BJ26" s="382"/>
      <c r="BK26" s="382"/>
      <c r="BM26" s="109" t="s">
        <v>440</v>
      </c>
      <c r="BN26" s="86">
        <f>+X198+X212</f>
        <v>285000000</v>
      </c>
      <c r="BO26" s="84">
        <f>+AA198+AA212</f>
        <v>262078353</v>
      </c>
      <c r="BP26" s="84">
        <f>+AD198+AD212</f>
        <v>249148070</v>
      </c>
      <c r="BQ26" s="85">
        <f>+AF198+AF212</f>
        <v>26934644</v>
      </c>
      <c r="BR26" s="382"/>
    </row>
    <row r="27" spans="1:70" s="422" customFormat="1" ht="24.95" customHeight="1">
      <c r="A27" s="611" t="str">
        <f>+IF(SEPTIEMBRE!A27=0,"",SEPTIEMBRE!A27)</f>
        <v>1130102-2</v>
      </c>
      <c r="B27" s="646" t="str">
        <f>+IF(SEPTIEMBRE!B27=0,"",SEPTIEMBRE!B27)</f>
        <v>Vigencia Anterior Regimen Subsidiado</v>
      </c>
      <c r="C27" s="673">
        <f>+ENERO!C27</f>
        <v>128560389</v>
      </c>
      <c r="D27" s="373">
        <f>SEPTIEMBRE!D27+OCTUBRE!P27</f>
        <v>0</v>
      </c>
      <c r="E27" s="373">
        <f>SEPTIEMBRE!E27+OCTUBRE!Q27</f>
        <v>0</v>
      </c>
      <c r="F27" s="373">
        <f>SUM(C27:E27)</f>
        <v>128560389</v>
      </c>
      <c r="G27" s="373">
        <f>SEPTIEMBRE!I27</f>
        <v>86915496</v>
      </c>
      <c r="H27" s="374">
        <v>2018016</v>
      </c>
      <c r="I27" s="373">
        <f>SUM(G27:H27)</f>
        <v>88933512</v>
      </c>
      <c r="J27" s="373">
        <f>SEPTIEMBRE!L27</f>
        <v>86915496</v>
      </c>
      <c r="K27" s="374">
        <v>2018016</v>
      </c>
      <c r="L27" s="373">
        <f>SUM(J27:K27)</f>
        <v>88933512</v>
      </c>
      <c r="M27" s="373">
        <f>F27-I27</f>
        <v>39626877</v>
      </c>
      <c r="N27" s="143">
        <f>F27-L27</f>
        <v>39626877</v>
      </c>
      <c r="O27" s="382"/>
      <c r="P27" s="372">
        <v>0</v>
      </c>
      <c r="Q27" s="375">
        <v>0</v>
      </c>
      <c r="R27" s="9"/>
      <c r="S27" s="707" t="str">
        <f>+IF(SEPTIEMBRE!S27=0,"",SEPTIEMBRE!S27)</f>
        <v>1010104-9</v>
      </c>
      <c r="T27" s="683" t="str">
        <f>+IF(SEPTIEMBRE!T27=0,"",SEPTIEMBRE!T27)</f>
        <v>Auxilio de Transporte</v>
      </c>
      <c r="U27" s="27">
        <f>+ENERO!U27</f>
        <v>0</v>
      </c>
      <c r="V27" s="15">
        <f>SEPTIEMBRE!V27+OCTUBRE!AL27</f>
        <v>0</v>
      </c>
      <c r="W27" s="15">
        <f>SEPTIEMBRE!W27+OCTUBRE!AM27</f>
        <v>0</v>
      </c>
      <c r="X27" s="18">
        <f t="shared" si="20"/>
        <v>0</v>
      </c>
      <c r="Y27" s="19">
        <f>SEPTIEMBRE!AA27</f>
        <v>0</v>
      </c>
      <c r="Z27" s="374">
        <v>0</v>
      </c>
      <c r="AA27" s="18">
        <f t="shared" si="21"/>
        <v>0</v>
      </c>
      <c r="AB27" s="19">
        <f>SEPTIEMBRE!AD27</f>
        <v>0</v>
      </c>
      <c r="AC27" s="374">
        <v>0</v>
      </c>
      <c r="AD27" s="18">
        <f t="shared" si="22"/>
        <v>0</v>
      </c>
      <c r="AE27" s="19">
        <f>SEPTIEMBRE!AG27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253095528</v>
      </c>
      <c r="AR27" s="373">
        <f>AD170</f>
        <v>191550616</v>
      </c>
      <c r="AS27" s="373">
        <f>AG170</f>
        <v>180170451</v>
      </c>
      <c r="AT27" s="431"/>
      <c r="AU27" s="373">
        <f t="shared" si="28"/>
        <v>0.75683129415072081</v>
      </c>
      <c r="AV27" s="373">
        <f t="shared" si="29"/>
        <v>0.71186738234268598</v>
      </c>
      <c r="AW27" s="373">
        <f>(AR27-AD174-AD183-AD191)/$AO$2*12+AD174+AD183+AD191</f>
        <v>214444372.39999998</v>
      </c>
      <c r="AX27" s="373">
        <f>(AS27-AG174-AG183-AG191)/$AO$2*12+AG174+AG183+AG191</f>
        <v>201427893.60000002</v>
      </c>
      <c r="AY27" s="373">
        <f t="shared" si="30"/>
        <v>-38651155.600000024</v>
      </c>
      <c r="AZ27" s="143">
        <f t="shared" si="31"/>
        <v>51667634.399999976</v>
      </c>
      <c r="BA27" s="9"/>
      <c r="BB27" s="382"/>
      <c r="BC27" s="382"/>
      <c r="BD27" s="382"/>
      <c r="BE27" s="382"/>
      <c r="BF27" s="382"/>
      <c r="BG27" s="382"/>
      <c r="BH27" s="382"/>
      <c r="BI27" s="382"/>
      <c r="BJ27" s="382"/>
      <c r="BK27" s="382"/>
      <c r="BL27" s="382"/>
      <c r="BM27" s="109" t="s">
        <v>441</v>
      </c>
      <c r="BN27" s="86">
        <f>+X209-X212-X218</f>
        <v>0</v>
      </c>
      <c r="BO27" s="84">
        <f>+AA209-AA212-AA218</f>
        <v>0</v>
      </c>
      <c r="BP27" s="84">
        <f>+AD209-AD212-AD218</f>
        <v>0</v>
      </c>
      <c r="BQ27" s="85">
        <f>+AF209-AF212-AF218</f>
        <v>0</v>
      </c>
      <c r="BR27" s="382"/>
    </row>
    <row r="28" spans="1:70" s="422" customFormat="1" ht="24.95" customHeight="1">
      <c r="A28" s="734">
        <f>+IF(SEPTIEMBRE!A28=0,"",SEPTIEMBRE!A28)</f>
        <v>1130103</v>
      </c>
      <c r="B28" s="622" t="str">
        <f>+IF(SEPTIEMBRE!B28=0,"",SEPTIEMBRE!B28)</f>
        <v>SUBSIDIO A LA OFERTA- ATENCION PERSONAS POBRES NO CUBIERTOS CON SUBSIDIO A LA DEMANDA</v>
      </c>
      <c r="C28" s="43">
        <f>C29+C32+C35+C38+C39+C40</f>
        <v>247152498</v>
      </c>
      <c r="D28" s="44">
        <f>+D29+D32+D35+D38+D39+D40</f>
        <v>0</v>
      </c>
      <c r="E28" s="44">
        <f>+E29+E32+E35+E38+E39+E40</f>
        <v>0</v>
      </c>
      <c r="F28" s="44">
        <f>+F29+F32+F35+F38+F39+F40</f>
        <v>247152498</v>
      </c>
      <c r="G28" s="44">
        <f t="shared" ref="G28:N28" si="33">G29+G32+G35+G38+G39+G40</f>
        <v>185364378</v>
      </c>
      <c r="H28" s="44">
        <f t="shared" si="33"/>
        <v>20596042</v>
      </c>
      <c r="I28" s="44">
        <f t="shared" si="33"/>
        <v>205960420</v>
      </c>
      <c r="J28" s="44">
        <f t="shared" si="33"/>
        <v>164768336</v>
      </c>
      <c r="K28" s="44">
        <f t="shared" si="33"/>
        <v>20596042</v>
      </c>
      <c r="L28" s="44">
        <f t="shared" si="33"/>
        <v>185364378</v>
      </c>
      <c r="M28" s="44">
        <f t="shared" si="33"/>
        <v>41192078</v>
      </c>
      <c r="N28" s="45">
        <f t="shared" si="33"/>
        <v>61788120</v>
      </c>
      <c r="O28" s="382"/>
      <c r="P28" s="43">
        <f>P29+P32+P35+P38+P39+P940</f>
        <v>0</v>
      </c>
      <c r="Q28" s="45">
        <f>Q29+Q32+Q35+Q38+Q39+Q40</f>
        <v>0</v>
      </c>
      <c r="R28" s="9"/>
      <c r="S28" s="707" t="str">
        <f>+IF(SEPTIEMBRE!S28=0,"",SEPTIEMBRE!S28)</f>
        <v>1010104-10</v>
      </c>
      <c r="T28" s="683" t="str">
        <f>+IF(SEPTIEMBRE!T28=0,"",SEPTIEMBRE!T28)</f>
        <v>Subsidio de Alimentación</v>
      </c>
      <c r="U28" s="27">
        <f>+ENERO!U28</f>
        <v>13773211</v>
      </c>
      <c r="V28" s="15">
        <f>SEPTIEMBRE!V28+OCTUBRE!AL28</f>
        <v>1482448</v>
      </c>
      <c r="W28" s="15">
        <f>SEPTIEMBRE!W28+OCTUBRE!AM28</f>
        <v>0</v>
      </c>
      <c r="X28" s="18">
        <f t="shared" si="20"/>
        <v>15255659</v>
      </c>
      <c r="Y28" s="19">
        <f>SEPTIEMBRE!AA28</f>
        <v>11349274</v>
      </c>
      <c r="Z28" s="374">
        <v>1377893</v>
      </c>
      <c r="AA28" s="18">
        <f t="shared" si="21"/>
        <v>12727167</v>
      </c>
      <c r="AB28" s="19">
        <f>SEPTIEMBRE!AD28</f>
        <v>11349274</v>
      </c>
      <c r="AC28" s="374">
        <v>1377893</v>
      </c>
      <c r="AD28" s="18">
        <f t="shared" si="22"/>
        <v>12727167</v>
      </c>
      <c r="AE28" s="19">
        <f>SEPTIEMBRE!AG28</f>
        <v>10675369</v>
      </c>
      <c r="AF28" s="374">
        <v>1359843</v>
      </c>
      <c r="AG28" s="18">
        <f t="shared" si="23"/>
        <v>12035212</v>
      </c>
      <c r="AH28" s="19">
        <f t="shared" si="24"/>
        <v>2528492</v>
      </c>
      <c r="AI28" s="15">
        <f t="shared" si="25"/>
        <v>2528492</v>
      </c>
      <c r="AJ28" s="16">
        <f t="shared" si="26"/>
        <v>3220447</v>
      </c>
      <c r="AK28" s="9"/>
      <c r="AL28" s="372">
        <v>0</v>
      </c>
      <c r="AM28" s="375">
        <v>0</v>
      </c>
      <c r="AN28" s="9"/>
      <c r="AO28" s="349"/>
      <c r="AP28" s="797" t="s">
        <v>574</v>
      </c>
      <c r="AQ28" s="373">
        <f>X195</f>
        <v>662176147</v>
      </c>
      <c r="AR28" s="373">
        <f>AD195</f>
        <v>603828012</v>
      </c>
      <c r="AS28" s="373">
        <f>AG195</f>
        <v>452290346</v>
      </c>
      <c r="AT28" s="431"/>
      <c r="AU28" s="373">
        <f t="shared" si="28"/>
        <v>0.91188426936798128</v>
      </c>
      <c r="AV28" s="373">
        <f t="shared" si="29"/>
        <v>0.68303630091344869</v>
      </c>
      <c r="AW28" s="373">
        <f>(AR28-AD207)/$AO$2*12+AD207</f>
        <v>685018385</v>
      </c>
      <c r="AX28" s="373">
        <f>(AS28-AG207)/$AO$2*12+AG207</f>
        <v>503173185.79999995</v>
      </c>
      <c r="AY28" s="373">
        <f t="shared" si="30"/>
        <v>22842238</v>
      </c>
      <c r="AZ28" s="143">
        <f t="shared" si="31"/>
        <v>159002961.20000005</v>
      </c>
      <c r="BA28" s="382"/>
      <c r="BB28" s="382"/>
      <c r="BC28" s="382"/>
      <c r="BD28" s="382"/>
      <c r="BE28" s="382"/>
      <c r="BF28" s="382"/>
      <c r="BG28" s="382"/>
      <c r="BH28" s="382"/>
      <c r="BI28" s="382"/>
      <c r="BJ28" s="382"/>
      <c r="BK28" s="382"/>
      <c r="BL28" s="382"/>
      <c r="BM28" s="71" t="s">
        <v>442</v>
      </c>
      <c r="BN28" s="83">
        <f>+X196-X198-X207</f>
        <v>179300000</v>
      </c>
      <c r="BO28" s="81">
        <f>+AA196-AA198-AA207</f>
        <v>169966027</v>
      </c>
      <c r="BP28" s="81">
        <f>+AD196-AD198-AD207</f>
        <v>156803795</v>
      </c>
      <c r="BQ28" s="82">
        <f>+AF196-AF198-AF207</f>
        <v>16402334</v>
      </c>
      <c r="BR28" s="9"/>
    </row>
    <row r="29" spans="1:70" s="9" customFormat="1" ht="24.95" customHeight="1">
      <c r="A29" s="611" t="str">
        <f>+IF(SEPTIEMBRE!A29=0,"",SEPTIEMBRE!A29)</f>
        <v>1130103-1</v>
      </c>
      <c r="B29" s="647" t="str">
        <f>+IF(SEPTIEMBRE!B29=0,"",SEPTIEMBRE!B29)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07" t="str">
        <f>+IF(SEPTIEMBRE!S29=0,"",SEPTIEMBRE!S29)</f>
        <v>1010104-11</v>
      </c>
      <c r="T29" s="683" t="str">
        <f>+IF(SEPTIEMBRE!T29=0,"",SEPTIEMBRE!T29)</f>
        <v>Gastos de Representación</v>
      </c>
      <c r="U29" s="27">
        <f>+ENERO!U29</f>
        <v>0</v>
      </c>
      <c r="V29" s="15">
        <f>SEPTIEMBRE!V29+OCTUBRE!AL29</f>
        <v>0</v>
      </c>
      <c r="W29" s="15">
        <f>SEPTIEMBRE!W29+OCTUBRE!AM29</f>
        <v>0</v>
      </c>
      <c r="X29" s="18">
        <f t="shared" si="20"/>
        <v>0</v>
      </c>
      <c r="Y29" s="19">
        <f>SEPTIEMBRE!AA29</f>
        <v>0</v>
      </c>
      <c r="Z29" s="374">
        <v>0</v>
      </c>
      <c r="AA29" s="18">
        <f t="shared" si="21"/>
        <v>0</v>
      </c>
      <c r="AB29" s="19">
        <f>SEPTIEMBRE!AD29</f>
        <v>0</v>
      </c>
      <c r="AC29" s="374">
        <v>0</v>
      </c>
      <c r="AD29" s="18">
        <f t="shared" si="22"/>
        <v>0</v>
      </c>
      <c r="AE29" s="19">
        <f>SEPTIEMBRE!AG29</f>
        <v>0</v>
      </c>
      <c r="AF29" s="374">
        <v>0</v>
      </c>
      <c r="AG29" s="18">
        <f t="shared" si="23"/>
        <v>0</v>
      </c>
      <c r="AH29" s="19">
        <f t="shared" si="24"/>
        <v>0</v>
      </c>
      <c r="AI29" s="15">
        <f t="shared" si="25"/>
        <v>0</v>
      </c>
      <c r="AJ29" s="16">
        <f t="shared" si="26"/>
        <v>0</v>
      </c>
      <c r="AL29" s="372">
        <v>0</v>
      </c>
      <c r="AM29" s="375">
        <v>0</v>
      </c>
      <c r="AO29" s="21"/>
      <c r="AP29" s="797" t="s">
        <v>573</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1701586418</v>
      </c>
      <c r="BO29" s="107">
        <f>AA232-AA256-AA241</f>
        <v>1388680122</v>
      </c>
      <c r="BP29" s="107">
        <f>AD232-AD256-AD241</f>
        <v>1193690613</v>
      </c>
      <c r="BQ29" s="108">
        <f>AF232-AF256-AF241</f>
        <v>141653817</v>
      </c>
      <c r="BR29" s="382"/>
    </row>
    <row r="30" spans="1:70" s="422" customFormat="1" ht="24.95" customHeight="1">
      <c r="A30" s="611" t="str">
        <f>+IF(SEPTIEMBRE!A30=0,"",SEPTIEMBRE!A30)</f>
        <v>1130103-1-1</v>
      </c>
      <c r="B30" s="646" t="str">
        <f>+CONCATENATE("Vigencia ",INSTRUCCIONES!$F$3)</f>
        <v>Vigencia 2018</v>
      </c>
      <c r="C30" s="673">
        <f>+ENERO!C30</f>
        <v>0</v>
      </c>
      <c r="D30" s="373">
        <f>SEPTIEMBRE!D30+OCTUBRE!P30</f>
        <v>0</v>
      </c>
      <c r="E30" s="373">
        <f>SEPTIEMBRE!E30+OCTUBRE!Q30</f>
        <v>0</v>
      </c>
      <c r="F30" s="373">
        <f>SUM(C30:E30)</f>
        <v>0</v>
      </c>
      <c r="G30" s="373">
        <f>SEPTIEMBRE!I30</f>
        <v>0</v>
      </c>
      <c r="H30" s="374">
        <v>0</v>
      </c>
      <c r="I30" s="373">
        <f>SUM(G30:H30)</f>
        <v>0</v>
      </c>
      <c r="J30" s="373">
        <f>SEPTIEMBRE!L30</f>
        <v>0</v>
      </c>
      <c r="K30" s="374">
        <v>0</v>
      </c>
      <c r="L30" s="373">
        <f>SUM(J30:K30)</f>
        <v>0</v>
      </c>
      <c r="M30" s="373">
        <f>F30-I30</f>
        <v>0</v>
      </c>
      <c r="N30" s="143">
        <f>F30-L30</f>
        <v>0</v>
      </c>
      <c r="O30" s="9"/>
      <c r="P30" s="372">
        <v>0</v>
      </c>
      <c r="Q30" s="375">
        <v>0</v>
      </c>
      <c r="R30" s="9"/>
      <c r="S30" s="707" t="str">
        <f>+IF(SEPTIEMBRE!S30=0,"",SEPTIEMBRE!S30)</f>
        <v>1010104-12</v>
      </c>
      <c r="T30" s="683" t="str">
        <f>+IF(SEPTIEMBRE!T30=0,"",SEPTIEMBRE!T30)</f>
        <v xml:space="preserve"> Indemnizaciones por Vacaciones o Supresión de Cargos por Reestructuración</v>
      </c>
      <c r="U30" s="27">
        <f>+ENERO!U30</f>
        <v>0</v>
      </c>
      <c r="V30" s="15">
        <f>SEPTIEMBRE!V30+OCTUBRE!AL30</f>
        <v>0</v>
      </c>
      <c r="W30" s="15">
        <f>SEPTIEMBRE!W30+OCTUBRE!AM30</f>
        <v>0</v>
      </c>
      <c r="X30" s="18">
        <f t="shared" si="20"/>
        <v>0</v>
      </c>
      <c r="Y30" s="19">
        <f>SEPTIEMBRE!AA30</f>
        <v>0</v>
      </c>
      <c r="Z30" s="374">
        <v>0</v>
      </c>
      <c r="AA30" s="18">
        <f t="shared" si="21"/>
        <v>0</v>
      </c>
      <c r="AB30" s="19">
        <f>SEPTIEMBRE!AD30</f>
        <v>0</v>
      </c>
      <c r="AC30" s="374">
        <v>0</v>
      </c>
      <c r="AD30" s="18">
        <f t="shared" si="22"/>
        <v>0</v>
      </c>
      <c r="AE30" s="19">
        <f>SEPTIEMBRE!AG30</f>
        <v>0</v>
      </c>
      <c r="AF30" s="374">
        <v>0</v>
      </c>
      <c r="AG30" s="18">
        <f t="shared" si="23"/>
        <v>0</v>
      </c>
      <c r="AH30" s="19">
        <f t="shared" si="24"/>
        <v>0</v>
      </c>
      <c r="AI30" s="15">
        <f t="shared" si="25"/>
        <v>0</v>
      </c>
      <c r="AJ30" s="16">
        <f t="shared" si="26"/>
        <v>0</v>
      </c>
      <c r="AK30" s="9"/>
      <c r="AL30" s="372">
        <v>0</v>
      </c>
      <c r="AM30" s="375">
        <v>0</v>
      </c>
      <c r="AN30" s="9"/>
      <c r="AO30" s="370" t="s">
        <v>51</v>
      </c>
      <c r="AP30" s="438" t="s">
        <v>131</v>
      </c>
      <c r="AQ30" s="373">
        <f>X220+X232</f>
        <v>1852838972</v>
      </c>
      <c r="AR30" s="373">
        <f>AD220+AD232</f>
        <v>1344943167</v>
      </c>
      <c r="AS30" s="373">
        <f>AG220+AG232</f>
        <v>1241183237</v>
      </c>
      <c r="AT30" s="431"/>
      <c r="AU30" s="373">
        <f t="shared" si="28"/>
        <v>0.72588238229263669</v>
      </c>
      <c r="AV30" s="373">
        <f t="shared" si="29"/>
        <v>0.66988187087852336</v>
      </c>
      <c r="AW30" s="373">
        <f>(AR30-AD225-AD230-AD241-AD256)/$AO$2*12+AD225+AD230+AD241+AD256</f>
        <v>1583681289.5999999</v>
      </c>
      <c r="AX30" s="373">
        <f>(AS30-AG225-AG230-AG241-AG256)/$AO$2*12+AG225+AG230+AG241+AG256</f>
        <v>1459169373.5999999</v>
      </c>
      <c r="AY30" s="373">
        <f t="shared" si="30"/>
        <v>-269157682.4000001</v>
      </c>
      <c r="AZ30" s="143">
        <f t="shared" si="31"/>
        <v>393669598.4000001</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+IF(SEPTIEMBRE!A31=0,"",SEPTIEMBRE!A31)</f>
        <v>1130103-1-2</v>
      </c>
      <c r="B31" s="646" t="str">
        <f>+IF(SEPTIEMBRE!B31=0,"",SEPTIEMBRE!B31)</f>
        <v>Vigencia Anterior Prestacion Svcios 1er nivel</v>
      </c>
      <c r="C31" s="673">
        <f>+ENERO!C31</f>
        <v>0</v>
      </c>
      <c r="D31" s="373">
        <f>SEPTIEMBRE!D31+OCTUBRE!P31</f>
        <v>0</v>
      </c>
      <c r="E31" s="373">
        <f>SEPTIEMBRE!E31+OCTUBRE!Q31</f>
        <v>0</v>
      </c>
      <c r="F31" s="373">
        <f>SUM(C31:E31)</f>
        <v>0</v>
      </c>
      <c r="G31" s="373">
        <f>SEPTIEMBRE!I31</f>
        <v>0</v>
      </c>
      <c r="H31" s="374">
        <v>0</v>
      </c>
      <c r="I31" s="373">
        <f>SUM(G31:H31)</f>
        <v>0</v>
      </c>
      <c r="J31" s="373">
        <f>SEPTIEMBRE!L31</f>
        <v>0</v>
      </c>
      <c r="K31" s="374">
        <v>0</v>
      </c>
      <c r="L31" s="373">
        <f>SUM(J31:K31)</f>
        <v>0</v>
      </c>
      <c r="M31" s="373">
        <f>F31-I31</f>
        <v>0</v>
      </c>
      <c r="N31" s="143">
        <f>F31-L31</f>
        <v>0</v>
      </c>
      <c r="O31" s="382"/>
      <c r="P31" s="372">
        <v>0</v>
      </c>
      <c r="Q31" s="375">
        <v>0</v>
      </c>
      <c r="R31" s="9"/>
      <c r="S31" s="707" t="str">
        <f>+IF(SEPTIEMBRE!S31=0,"",SEPTIEMBRE!S31)</f>
        <v>1010104-13</v>
      </c>
      <c r="T31" s="683" t="str">
        <f>+IF(SEPTIEMBRE!T31=0,"",SEPTIEMBRE!T31)</f>
        <v>Bonificación Especial por Recreación</v>
      </c>
      <c r="U31" s="27">
        <f>+ENERO!U31</f>
        <v>2659605</v>
      </c>
      <c r="V31" s="15">
        <f>SEPTIEMBRE!V31+OCTUBRE!AL31</f>
        <v>0</v>
      </c>
      <c r="W31" s="15">
        <f>SEPTIEMBRE!W31+OCTUBRE!AM31</f>
        <v>0</v>
      </c>
      <c r="X31" s="18">
        <f t="shared" si="20"/>
        <v>2659605</v>
      </c>
      <c r="Y31" s="19">
        <f>SEPTIEMBRE!AA31</f>
        <v>2049127</v>
      </c>
      <c r="Z31" s="374">
        <v>35018</v>
      </c>
      <c r="AA31" s="18">
        <f t="shared" si="21"/>
        <v>2084145</v>
      </c>
      <c r="AB31" s="19">
        <f>SEPTIEMBRE!AD31</f>
        <v>2049127</v>
      </c>
      <c r="AC31" s="374">
        <v>35018</v>
      </c>
      <c r="AD31" s="18">
        <f t="shared" si="22"/>
        <v>2084145</v>
      </c>
      <c r="AE31" s="19">
        <f>SEPTIEMBRE!AG31</f>
        <v>1728011</v>
      </c>
      <c r="AF31" s="374">
        <v>147788</v>
      </c>
      <c r="AG31" s="18">
        <f t="shared" si="23"/>
        <v>1875799</v>
      </c>
      <c r="AH31" s="19">
        <f t="shared" si="24"/>
        <v>575460</v>
      </c>
      <c r="AI31" s="15">
        <f t="shared" si="25"/>
        <v>575460</v>
      </c>
      <c r="AJ31" s="16">
        <f t="shared" si="26"/>
        <v>783806</v>
      </c>
      <c r="AK31" s="9"/>
      <c r="AL31" s="372">
        <v>0</v>
      </c>
      <c r="AM31" s="375">
        <v>0</v>
      </c>
      <c r="AN31" s="9"/>
      <c r="AO31" s="349"/>
      <c r="AP31" s="415" t="s">
        <v>134</v>
      </c>
      <c r="AQ31" s="431">
        <f>X258</f>
        <v>0</v>
      </c>
      <c r="AR31" s="431">
        <f>AD258</f>
        <v>-674661241</v>
      </c>
      <c r="AS31" s="431">
        <f>AG258</f>
        <v>-5067595297</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129</v>
      </c>
      <c r="BN31" s="106">
        <f>X33+X41+X55+X61+X81+X88+X102+X108+X121+X139+X143+X153+X168+X174+X183+X191+X207+X218+X230+X241+X256+X225</f>
        <v>912942207</v>
      </c>
      <c r="BO31" s="107">
        <f>AA33+AA41+AA55+AA61+AA81+AA88+AA102+AA108+AA121+AA139+AA143+AA153+AA168+AA174+AA183+AA191+AA207+AA218+AA230+AA241+AA256+AA225</f>
        <v>883036144</v>
      </c>
      <c r="BP31" s="107">
        <f>AD33+AD41+AD55+AD61+AD81+AD88+AD102+AD108+AD121+AD139+AD143+AD153+AD168+AD174+AD183+AD191+AD207+AD218+AD230+AD241+AD256+AD225</f>
        <v>883036144</v>
      </c>
      <c r="BQ31" s="108">
        <f>AF33+AF41+AF55+AF61+AF81+AF88+AF102+AF108+AF121+AF139+AF143+AF153+AF168+AF174+AF183+AF191+AF207+AF218+AF230+AF241+AF256+AF225</f>
        <v>2854586</v>
      </c>
      <c r="BR31" s="9"/>
    </row>
    <row r="32" spans="1:70" s="9" customFormat="1" ht="24.95" customHeight="1" thickBot="1">
      <c r="A32" s="611" t="str">
        <f>+IF(SEPTIEMBRE!A32=0,"",SEPTIEMBRE!A32)</f>
        <v>1130103-2</v>
      </c>
      <c r="B32" s="647" t="str">
        <f>+IF(SEPTIEMBRE!B32=0,"",SEPTIEMBRE!B32)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07" t="str">
        <f>+IF(SEPTIEMBRE!S32=0,"",SEPTIEMBRE!S32)</f>
        <v>1010104-14</v>
      </c>
      <c r="T32" s="683" t="str">
        <f>+IF(SEPTIEMBRE!T32=0,"",SEPTIEMBRE!T32)</f>
        <v/>
      </c>
      <c r="U32" s="27">
        <f>+ENERO!U32</f>
        <v>0</v>
      </c>
      <c r="V32" s="15">
        <f>SEPTIEMBRE!V32+OCTUBRE!AL32</f>
        <v>0</v>
      </c>
      <c r="W32" s="15">
        <f>SEPTIEMBRE!W32+OCTUBRE!AM32</f>
        <v>0</v>
      </c>
      <c r="X32" s="18">
        <f t="shared" si="20"/>
        <v>0</v>
      </c>
      <c r="Y32" s="19">
        <f>SEPTIEMBRE!AA32</f>
        <v>0</v>
      </c>
      <c r="Z32" s="374">
        <v>0</v>
      </c>
      <c r="AA32" s="18">
        <f t="shared" si="21"/>
        <v>0</v>
      </c>
      <c r="AB32" s="19">
        <f>SEPTIEMBRE!AD32</f>
        <v>0</v>
      </c>
      <c r="AC32" s="374">
        <v>0</v>
      </c>
      <c r="AD32" s="18">
        <f t="shared" si="22"/>
        <v>0</v>
      </c>
      <c r="AE32" s="19">
        <f>SEPTIEMBRE!AG32</f>
        <v>0</v>
      </c>
      <c r="AF32" s="374">
        <v>0</v>
      </c>
      <c r="AG32" s="18">
        <f t="shared" si="23"/>
        <v>0</v>
      </c>
      <c r="AH32" s="19">
        <f t="shared" si="24"/>
        <v>0</v>
      </c>
      <c r="AI32" s="15">
        <f t="shared" si="25"/>
        <v>0</v>
      </c>
      <c r="AJ32" s="16">
        <f t="shared" si="26"/>
        <v>0</v>
      </c>
      <c r="AL32" s="372">
        <v>0</v>
      </c>
      <c r="AM32" s="375">
        <v>0</v>
      </c>
      <c r="AO32" s="21"/>
      <c r="AP32" s="440" t="s">
        <v>139</v>
      </c>
      <c r="AQ32" s="395">
        <f>SUM(AQ22:AQ31)</f>
        <v>7098888755</v>
      </c>
      <c r="AR32" s="395">
        <f>SUM(AR22:AR31)</f>
        <v>5035999321</v>
      </c>
      <c r="AS32" s="395">
        <f>SUM(AS22:AS31)</f>
        <v>0</v>
      </c>
      <c r="AT32" s="441"/>
      <c r="AU32" s="442">
        <f t="shared" si="28"/>
        <v>0.70940671065636385</v>
      </c>
      <c r="AV32" s="442">
        <f t="shared" si="29"/>
        <v>0</v>
      </c>
      <c r="AW32" s="351">
        <f>SUM(AW22:AW31)</f>
        <v>6949062786</v>
      </c>
      <c r="AX32" s="351">
        <f>SUM(AX22:AX31)</f>
        <v>6213593957.3999996</v>
      </c>
      <c r="AY32" s="351">
        <f>SUM(AY22:AY31)</f>
        <v>-149825969.00000012</v>
      </c>
      <c r="AZ32" s="352">
        <f>SUM(AZ22:AZ31)</f>
        <v>885294797.5999999</v>
      </c>
      <c r="BA32" s="382"/>
      <c r="BB32" s="422"/>
      <c r="BC32" s="422"/>
      <c r="BD32" s="422"/>
      <c r="BE32" s="422"/>
      <c r="BF32" s="422"/>
      <c r="BG32" s="382"/>
      <c r="BH32" s="382"/>
      <c r="BI32" s="382"/>
      <c r="BJ32" s="382"/>
      <c r="BK32" s="382"/>
      <c r="BM32" s="110" t="s">
        <v>135</v>
      </c>
      <c r="BN32" s="106">
        <f>+BN7+BN25+BN29+BN30+BN31</f>
        <v>7098888755</v>
      </c>
      <c r="BO32" s="107">
        <f t="shared" ref="BO32:BQ32" si="36">+BO7+BO25+BO29+BO30+BO31</f>
        <v>6011428161</v>
      </c>
      <c r="BP32" s="107">
        <f t="shared" si="36"/>
        <v>5710660562</v>
      </c>
      <c r="BQ32" s="108">
        <f t="shared" si="36"/>
        <v>529322695</v>
      </c>
      <c r="BR32" s="382"/>
    </row>
    <row r="33" spans="1:70" s="422" customFormat="1" ht="24.95" customHeight="1" thickBot="1">
      <c r="A33" s="611" t="str">
        <f>+IF(SEPTIEMBRE!A33=0,"",SEPTIEMBRE!A33)</f>
        <v>1130103-2-1</v>
      </c>
      <c r="B33" s="646" t="str">
        <f>+CONCATENATE("Vigencia ",INSTRUCCIONES!$F$3)</f>
        <v>Vigencia 2018</v>
      </c>
      <c r="C33" s="673">
        <f>+ENERO!C33</f>
        <v>0</v>
      </c>
      <c r="D33" s="373">
        <f>SEPTIEMBRE!D33+OCTUBRE!P33</f>
        <v>0</v>
      </c>
      <c r="E33" s="373">
        <f>SEPTIEMBRE!E33+OCTUBRE!Q33</f>
        <v>0</v>
      </c>
      <c r="F33" s="373">
        <f>SUM(C33:E33)</f>
        <v>0</v>
      </c>
      <c r="G33" s="373">
        <f>SEPTIEMBRE!I33</f>
        <v>0</v>
      </c>
      <c r="H33" s="374">
        <v>0</v>
      </c>
      <c r="I33" s="373">
        <f>SUM(G33:H33)</f>
        <v>0</v>
      </c>
      <c r="J33" s="373">
        <f>SEPTIEMBRE!L33</f>
        <v>0</v>
      </c>
      <c r="K33" s="374">
        <v>0</v>
      </c>
      <c r="L33" s="373">
        <f>SUM(J33:K33)</f>
        <v>0</v>
      </c>
      <c r="M33" s="373">
        <f>F33-I33</f>
        <v>0</v>
      </c>
      <c r="N33" s="143">
        <f>F33-L33</f>
        <v>0</v>
      </c>
      <c r="O33" s="9"/>
      <c r="P33" s="372">
        <v>0</v>
      </c>
      <c r="Q33" s="375">
        <v>0</v>
      </c>
      <c r="R33" s="9"/>
      <c r="S33" s="706">
        <f>+IF(SEPTIEMBRE!S33=0,"",SEPTIEMBRE!S33)</f>
        <v>1010199</v>
      </c>
      <c r="T33" s="682" t="str">
        <f>+IF(SEPTIEMBRE!T33=0,"",SEPTIEMBRE!T33)</f>
        <v>Vigencias Anteriores Servicios Asociados a nomina Admón.</v>
      </c>
      <c r="U33" s="27">
        <f>+ENERO!U33</f>
        <v>1771123</v>
      </c>
      <c r="V33" s="15">
        <f>SEPTIEMBRE!V33+OCTUBRE!AL33</f>
        <v>-9393435</v>
      </c>
      <c r="W33" s="15">
        <f>SEPTIEMBRE!W33+OCTUBRE!AM33</f>
        <v>30374979</v>
      </c>
      <c r="X33" s="18">
        <f t="shared" si="20"/>
        <v>22752667</v>
      </c>
      <c r="Y33" s="19">
        <f>SEPTIEMBRE!AA33</f>
        <v>16813085</v>
      </c>
      <c r="Z33" s="374">
        <v>553793</v>
      </c>
      <c r="AA33" s="18">
        <f t="shared" si="21"/>
        <v>17366878</v>
      </c>
      <c r="AB33" s="19">
        <f>SEPTIEMBRE!AD33</f>
        <v>16813085</v>
      </c>
      <c r="AC33" s="374">
        <v>553793</v>
      </c>
      <c r="AD33" s="18">
        <f t="shared" si="22"/>
        <v>17366878</v>
      </c>
      <c r="AE33" s="19">
        <f>SEPTIEMBRE!AG33</f>
        <v>15595922</v>
      </c>
      <c r="AF33" s="374">
        <v>553793</v>
      </c>
      <c r="AG33" s="18">
        <f t="shared" si="23"/>
        <v>16149715</v>
      </c>
      <c r="AH33" s="19">
        <f t="shared" si="24"/>
        <v>5385789</v>
      </c>
      <c r="AI33" s="15">
        <f t="shared" si="25"/>
        <v>5385789</v>
      </c>
      <c r="AJ33" s="16">
        <f t="shared" si="26"/>
        <v>6602952</v>
      </c>
      <c r="AK33" s="9"/>
      <c r="AL33" s="372">
        <v>-7622312</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132</v>
      </c>
      <c r="BN33" s="112">
        <f>X258</f>
        <v>0</v>
      </c>
      <c r="BO33" s="113">
        <f>AA258</f>
        <v>-367880878</v>
      </c>
      <c r="BP33" s="113">
        <f>AD258</f>
        <v>-674661241</v>
      </c>
      <c r="BQ33" s="114">
        <f>AF258</f>
        <v>1533566739</v>
      </c>
      <c r="BR33" s="382"/>
    </row>
    <row r="34" spans="1:70" s="422" customFormat="1" ht="24.95" customHeight="1" thickBot="1">
      <c r="A34" s="611" t="str">
        <f>+IF(SEPTIEMBRE!A34=0,"",SEPTIEMBRE!A34)</f>
        <v>1130103-2-2</v>
      </c>
      <c r="B34" s="646" t="str">
        <f>+IF(SEPTIEMBRE!B34=0,"",SEPTIEMBRE!B34)</f>
        <v>Vigencia Anterior</v>
      </c>
      <c r="C34" s="673">
        <f>+ENERO!C34</f>
        <v>0</v>
      </c>
      <c r="D34" s="373">
        <f>SEPTIEMBRE!D34+OCTUBRE!P34</f>
        <v>0</v>
      </c>
      <c r="E34" s="373">
        <f>SEPTIEMBRE!E34+OCTUBRE!Q34</f>
        <v>0</v>
      </c>
      <c r="F34" s="373">
        <f>SUM(C34:E34)</f>
        <v>0</v>
      </c>
      <c r="G34" s="373">
        <f>SEPTIEMBRE!I34</f>
        <v>0</v>
      </c>
      <c r="H34" s="374">
        <v>0</v>
      </c>
      <c r="I34" s="373">
        <f>SUM(G34:H34)</f>
        <v>0</v>
      </c>
      <c r="J34" s="373">
        <f>SEPTIEMBRE!L34</f>
        <v>0</v>
      </c>
      <c r="K34" s="374">
        <v>0</v>
      </c>
      <c r="L34" s="373">
        <f>SUM(J34:K34)</f>
        <v>0</v>
      </c>
      <c r="M34" s="373">
        <f>F34-I34</f>
        <v>0</v>
      </c>
      <c r="N34" s="143">
        <f>F34-L34</f>
        <v>0</v>
      </c>
      <c r="O34" s="382"/>
      <c r="P34" s="372">
        <v>0</v>
      </c>
      <c r="Q34" s="375">
        <v>0</v>
      </c>
      <c r="R34" s="9"/>
      <c r="S34" s="366" t="str">
        <f>+IF(SEPTIEMBRE!S34=0,"",SEPTIEMBRE!S34)</f>
        <v/>
      </c>
      <c r="T34" s="696" t="str">
        <f>+IF(SEPTIEMBRE!T34=0,"",SEPTIEMBRE!T34)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146</v>
      </c>
      <c r="AT34" s="13"/>
      <c r="AU34" s="447" t="s">
        <v>147</v>
      </c>
      <c r="AV34" s="448" t="s">
        <v>148</v>
      </c>
      <c r="AW34" s="385" t="s">
        <v>146</v>
      </c>
      <c r="AX34" s="449"/>
      <c r="AY34" s="385" t="s">
        <v>149</v>
      </c>
      <c r="AZ34" s="386" t="s">
        <v>150</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+IF(SEPTIEMBRE!A35=0,"",SEPTIEMBRE!A35)</f>
        <v>1130103-3</v>
      </c>
      <c r="B35" s="647" t="str">
        <f>+IF(SEPTIEMBRE!B35=0,"",SEPTIEMBRE!B35)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5">
        <f>+IF(SEPTIEMBRE!S35=0,"",SEPTIEMBRE!S35)</f>
        <v>1010200</v>
      </c>
      <c r="T35" s="681" t="str">
        <f>+IF(SEPTIEMBRE!T35=0,"",SEPTIEMBRE!T35)</f>
        <v>Servicios Personales Indirectos</v>
      </c>
      <c r="U35" s="132">
        <f t="shared" ref="U35:AJ35" si="38">SUM(U36:U41)</f>
        <v>189117672</v>
      </c>
      <c r="V35" s="122">
        <f t="shared" si="38"/>
        <v>27268143</v>
      </c>
      <c r="W35" s="122">
        <f t="shared" si="38"/>
        <v>0</v>
      </c>
      <c r="X35" s="129">
        <f t="shared" si="38"/>
        <v>216385815</v>
      </c>
      <c r="Y35" s="128">
        <f t="shared" si="38"/>
        <v>215917071</v>
      </c>
      <c r="Z35" s="122">
        <f t="shared" si="38"/>
        <v>0</v>
      </c>
      <c r="AA35" s="129">
        <f t="shared" si="38"/>
        <v>215917071</v>
      </c>
      <c r="AB35" s="128">
        <f t="shared" si="38"/>
        <v>153385533</v>
      </c>
      <c r="AC35" s="122">
        <f t="shared" si="38"/>
        <v>15637378</v>
      </c>
      <c r="AD35" s="129">
        <f t="shared" si="38"/>
        <v>169022911</v>
      </c>
      <c r="AE35" s="128">
        <f t="shared" si="38"/>
        <v>134849328</v>
      </c>
      <c r="AF35" s="122">
        <f t="shared" si="38"/>
        <v>17199252</v>
      </c>
      <c r="AG35" s="129">
        <f t="shared" si="38"/>
        <v>152048580</v>
      </c>
      <c r="AH35" s="128">
        <f t="shared" si="38"/>
        <v>468744</v>
      </c>
      <c r="AI35" s="122">
        <f t="shared" si="38"/>
        <v>47362904</v>
      </c>
      <c r="AJ35" s="130">
        <f t="shared" si="38"/>
        <v>64337235</v>
      </c>
      <c r="AK35" s="9"/>
      <c r="AL35" s="128">
        <f>SUM(AL36:AL41)</f>
        <v>-540731</v>
      </c>
      <c r="AM35" s="130">
        <f>SUM(AM36:AM41)</f>
        <v>0</v>
      </c>
      <c r="AN35" s="9"/>
      <c r="AO35" s="349"/>
      <c r="AP35" s="450"/>
      <c r="AQ35" s="292"/>
      <c r="AR35" s="451"/>
      <c r="AS35" s="451"/>
      <c r="AT35" s="451"/>
      <c r="AU35" s="452">
        <f>AR17-AR32</f>
        <v>597106895</v>
      </c>
      <c r="AV35" s="453">
        <f>AS17-AR32</f>
        <v>-9284797</v>
      </c>
      <c r="AW35" s="453" t="s">
        <v>152</v>
      </c>
      <c r="AX35" s="454"/>
      <c r="AY35" s="453">
        <f>AY17+AY32</f>
        <v>296010866.79999936</v>
      </c>
      <c r="AZ35" s="455">
        <f>AZ17+AY32</f>
        <v>-438026485.19999993</v>
      </c>
      <c r="BB35" s="422"/>
      <c r="BC35" s="422"/>
      <c r="BD35" s="422"/>
      <c r="BE35" s="422"/>
      <c r="BF35" s="422"/>
    </row>
    <row r="36" spans="1:70" s="382" customFormat="1" ht="24.95" customHeight="1" thickBot="1">
      <c r="A36" s="611" t="str">
        <f>+IF(SEPTIEMBRE!A36=0,"",SEPTIEMBRE!A36)</f>
        <v>1130103-3-1</v>
      </c>
      <c r="B36" s="646" t="str">
        <f>+CONCATENATE("Vigencia ",INSTRUCCIONES!$F$3)</f>
        <v>Vigencia 2018</v>
      </c>
      <c r="C36" s="673">
        <f>+ENERO!C36</f>
        <v>0</v>
      </c>
      <c r="D36" s="373">
        <f>SEPTIEMBRE!D36+OCTUBRE!P36</f>
        <v>0</v>
      </c>
      <c r="E36" s="373">
        <f>SEPTIEMBRE!E36+OCTUBRE!Q36</f>
        <v>0</v>
      </c>
      <c r="F36" s="373">
        <f>SUM(C36:E36)</f>
        <v>0</v>
      </c>
      <c r="G36" s="373">
        <f>SEPTIEMBRE!I36</f>
        <v>0</v>
      </c>
      <c r="H36" s="374">
        <v>0</v>
      </c>
      <c r="I36" s="373">
        <f>SUM(G36:H36)</f>
        <v>0</v>
      </c>
      <c r="J36" s="373">
        <f>SEPTIEMBRE!L36</f>
        <v>0</v>
      </c>
      <c r="K36" s="374">
        <v>0</v>
      </c>
      <c r="L36" s="373">
        <f>SUM(J36:K36)</f>
        <v>0</v>
      </c>
      <c r="M36" s="373">
        <f>F36-I36</f>
        <v>0</v>
      </c>
      <c r="N36" s="143">
        <f>F36-L36</f>
        <v>0</v>
      </c>
      <c r="O36" s="9"/>
      <c r="P36" s="372">
        <v>0</v>
      </c>
      <c r="Q36" s="375">
        <v>0</v>
      </c>
      <c r="R36" s="9"/>
      <c r="S36" s="706" t="str">
        <f>+IF(SEPTIEMBRE!S36=0,"",SEPTIEMBRE!S36)</f>
        <v>1010200-1</v>
      </c>
      <c r="T36" s="682" t="str">
        <f>+IF(SEPTIEMBRE!T36=0,"",SEPTIEMBRE!T36)</f>
        <v>Remuneración y Honorarios por Servicios Técnicos y Profesionales</v>
      </c>
      <c r="U36" s="27">
        <f>+ENERO!U36</f>
        <v>66358680</v>
      </c>
      <c r="V36" s="15">
        <f>SEPTIEMBRE!V36+OCTUBRE!AL36</f>
        <v>10851587</v>
      </c>
      <c r="W36" s="15">
        <f>SEPTIEMBRE!W36+OCTUBRE!AM36</f>
        <v>0</v>
      </c>
      <c r="X36" s="18">
        <f t="shared" ref="X36:X41" si="39">SUM(U36:W36)</f>
        <v>77210267</v>
      </c>
      <c r="Y36" s="19">
        <f>SEPTIEMBRE!AA36</f>
        <v>77210267</v>
      </c>
      <c r="Z36" s="374">
        <v>0</v>
      </c>
      <c r="AA36" s="18">
        <f t="shared" ref="AA36:AA41" si="40">SUM(Y36:Z36)</f>
        <v>77210267</v>
      </c>
      <c r="AB36" s="19">
        <f>SEPTIEMBRE!AD36</f>
        <v>51168355</v>
      </c>
      <c r="AC36" s="374">
        <v>7657571</v>
      </c>
      <c r="AD36" s="18">
        <f t="shared" ref="AD36:AD41" si="41">SUM(AB36:AC36)</f>
        <v>58825926</v>
      </c>
      <c r="AE36" s="19">
        <f>SEPTIEMBRE!AG36</f>
        <v>46145988</v>
      </c>
      <c r="AF36" s="374">
        <v>8985073</v>
      </c>
      <c r="AG36" s="18">
        <f t="shared" ref="AG36:AG41" si="42">SUM(AE36:AF36)</f>
        <v>55131061</v>
      </c>
      <c r="AH36" s="19">
        <f t="shared" ref="AH36:AH41" si="43">X36-AA36</f>
        <v>0</v>
      </c>
      <c r="AI36" s="15">
        <f t="shared" ref="AI36:AI41" si="44">X36-AD36</f>
        <v>18384341</v>
      </c>
      <c r="AJ36" s="16">
        <f t="shared" ref="AJ36:AJ41" si="45">X36-AG36</f>
        <v>22079206</v>
      </c>
      <c r="AK36" s="9"/>
      <c r="AL36" s="372">
        <v>-178163</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+IF(SEPTIEMBRE!A37=0,"",SEPTIEMBRE!A37)</f>
        <v>1130103-3-2</v>
      </c>
      <c r="B37" s="646" t="str">
        <f>+IF(SEPTIEMBRE!B37=0,"",SEPTIEMBRE!B37)</f>
        <v>Vigencia Anterior</v>
      </c>
      <c r="C37" s="673">
        <f>+ENERO!C37</f>
        <v>0</v>
      </c>
      <c r="D37" s="373">
        <f>SEPTIEMBRE!D37+OCTUBRE!P37</f>
        <v>0</v>
      </c>
      <c r="E37" s="373">
        <f>SEPTIEMBRE!E37+OCTUBRE!Q37</f>
        <v>0</v>
      </c>
      <c r="F37" s="373">
        <f>SUM(C37:E37)</f>
        <v>0</v>
      </c>
      <c r="G37" s="373">
        <f>SEPTIEMBRE!I37</f>
        <v>0</v>
      </c>
      <c r="H37" s="374">
        <v>0</v>
      </c>
      <c r="I37" s="373">
        <f>SUM(G37:H37)</f>
        <v>0</v>
      </c>
      <c r="J37" s="373">
        <f>SEPTIEMBRE!L37</f>
        <v>0</v>
      </c>
      <c r="K37" s="374">
        <v>0</v>
      </c>
      <c r="L37" s="373">
        <f>SUM(J37:K37)</f>
        <v>0</v>
      </c>
      <c r="M37" s="373">
        <f>F37-I37</f>
        <v>0</v>
      </c>
      <c r="N37" s="143">
        <f>F37-L37</f>
        <v>0</v>
      </c>
      <c r="P37" s="372">
        <v>0</v>
      </c>
      <c r="Q37" s="375">
        <v>0</v>
      </c>
      <c r="R37" s="9"/>
      <c r="S37" s="706" t="str">
        <f>+IF(SEPTIEMBRE!S37=0,"",SEPTIEMBRE!S37)</f>
        <v>1010200-2</v>
      </c>
      <c r="T37" s="682" t="str">
        <f>+IF(SEPTIEMBRE!T37=0,"",SEPTIEMBRE!T37)</f>
        <v>Personal Supernumerario</v>
      </c>
      <c r="U37" s="27">
        <f>+ENERO!U37</f>
        <v>0</v>
      </c>
      <c r="V37" s="15">
        <f>SEPTIEMBRE!V37+OCTUBRE!AL37</f>
        <v>0</v>
      </c>
      <c r="W37" s="15">
        <f>SEPTIEMBRE!W37+OCTUBRE!AM37</f>
        <v>0</v>
      </c>
      <c r="X37" s="18">
        <f t="shared" si="39"/>
        <v>0</v>
      </c>
      <c r="Y37" s="19">
        <f>SEPTIEMBRE!AA37</f>
        <v>0</v>
      </c>
      <c r="Z37" s="374">
        <v>0</v>
      </c>
      <c r="AA37" s="18">
        <f t="shared" si="40"/>
        <v>0</v>
      </c>
      <c r="AB37" s="19">
        <f>SEPTIEMBRE!AD37</f>
        <v>0</v>
      </c>
      <c r="AC37" s="374">
        <v>0</v>
      </c>
      <c r="AD37" s="18">
        <f t="shared" si="41"/>
        <v>0</v>
      </c>
      <c r="AE37" s="19">
        <f>SEPTIEMBRE!AG37</f>
        <v>0</v>
      </c>
      <c r="AF37" s="374">
        <v>0</v>
      </c>
      <c r="AG37" s="18">
        <f t="shared" si="42"/>
        <v>0</v>
      </c>
      <c r="AH37" s="19">
        <f t="shared" si="43"/>
        <v>0</v>
      </c>
      <c r="AI37" s="15">
        <f t="shared" si="44"/>
        <v>0</v>
      </c>
      <c r="AJ37" s="16">
        <f t="shared" si="45"/>
        <v>0</v>
      </c>
      <c r="AK37" s="9"/>
      <c r="AL37" s="372">
        <v>0</v>
      </c>
      <c r="AM37" s="375">
        <v>0</v>
      </c>
      <c r="AN37" s="9"/>
      <c r="AO37" s="24" t="s">
        <v>155</v>
      </c>
    </row>
    <row r="38" spans="1:70" s="382" customFormat="1" ht="24.95" customHeight="1">
      <c r="A38" s="736" t="str">
        <f>+IF(SEPTIEMBRE!A38=0,"",SEPTIEMBRE!A38)</f>
        <v>1130103-4</v>
      </c>
      <c r="B38" s="648" t="str">
        <f>+IF(SEPTIEMBRE!B38=0,"",SEPTIEMBRE!B38)</f>
        <v xml:space="preserve"> Aportes Patronales  1o. Nivel</v>
      </c>
      <c r="C38" s="673">
        <f>+ENERO!C38</f>
        <v>247152498</v>
      </c>
      <c r="D38" s="373">
        <f>SEPTIEMBRE!D38+OCTUBRE!P38</f>
        <v>0</v>
      </c>
      <c r="E38" s="373">
        <f>SEPTIEMBRE!E38+OCTUBRE!Q38</f>
        <v>0</v>
      </c>
      <c r="F38" s="373">
        <f t="shared" ref="F38:F41" si="46">SUM(C38:E38)</f>
        <v>247152498</v>
      </c>
      <c r="G38" s="373">
        <f>SEPTIEMBRE!I38</f>
        <v>185364378</v>
      </c>
      <c r="H38" s="374">
        <v>20596042</v>
      </c>
      <c r="I38" s="373">
        <f t="shared" ref="I38:I41" si="47">SUM(G38:H38)</f>
        <v>205960420</v>
      </c>
      <c r="J38" s="373">
        <f>SEPTIEMBRE!L38</f>
        <v>164768336</v>
      </c>
      <c r="K38" s="374">
        <v>20596042</v>
      </c>
      <c r="L38" s="373">
        <f t="shared" ref="L38:L41" si="48">SUM(J38:K38)</f>
        <v>185364378</v>
      </c>
      <c r="M38" s="373">
        <f t="shared" ref="M38:M41" si="49">F38-I38</f>
        <v>41192078</v>
      </c>
      <c r="N38" s="143">
        <f t="shared" ref="N38:N41" si="50">F38-L38</f>
        <v>61788120</v>
      </c>
      <c r="O38" s="525"/>
      <c r="P38" s="372">
        <v>0</v>
      </c>
      <c r="Q38" s="375">
        <v>0</v>
      </c>
      <c r="R38" s="9"/>
      <c r="S38" s="706" t="str">
        <f>+IF(SEPTIEMBRE!S38=0,"",SEPTIEMBRE!S38)</f>
        <v>1010200-3</v>
      </c>
      <c r="T38" s="682" t="str">
        <f>+IF(SEPTIEMBRE!T38=0,"",SEPTIEMBRE!T38)</f>
        <v>Honorarios de la Junta Directiva</v>
      </c>
      <c r="U38" s="27">
        <f>+ENERO!U38</f>
        <v>1768800</v>
      </c>
      <c r="V38" s="15">
        <f>SEPTIEMBRE!V38+OCTUBRE!AL38</f>
        <v>-362568</v>
      </c>
      <c r="W38" s="15">
        <f>SEPTIEMBRE!W38+OCTUBRE!AM38</f>
        <v>0</v>
      </c>
      <c r="X38" s="18">
        <f t="shared" si="39"/>
        <v>1406232</v>
      </c>
      <c r="Y38" s="19">
        <f>SEPTIEMBRE!AA38</f>
        <v>937488</v>
      </c>
      <c r="Z38" s="374">
        <v>0</v>
      </c>
      <c r="AA38" s="18">
        <f t="shared" si="40"/>
        <v>937488</v>
      </c>
      <c r="AB38" s="19">
        <f>SEPTIEMBRE!AD38</f>
        <v>937488</v>
      </c>
      <c r="AC38" s="374">
        <v>0</v>
      </c>
      <c r="AD38" s="18">
        <f t="shared" si="41"/>
        <v>937488</v>
      </c>
      <c r="AE38" s="19">
        <f>SEPTIEMBRE!AG38</f>
        <v>468744</v>
      </c>
      <c r="AF38" s="374">
        <v>234372</v>
      </c>
      <c r="AG38" s="18">
        <f t="shared" si="42"/>
        <v>703116</v>
      </c>
      <c r="AH38" s="19">
        <f t="shared" si="43"/>
        <v>468744</v>
      </c>
      <c r="AI38" s="15">
        <f t="shared" si="44"/>
        <v>468744</v>
      </c>
      <c r="AJ38" s="16">
        <f t="shared" si="45"/>
        <v>703116</v>
      </c>
      <c r="AK38" s="9"/>
      <c r="AL38" s="372">
        <v>-362568</v>
      </c>
      <c r="AM38" s="375">
        <v>0</v>
      </c>
      <c r="AN38" s="9"/>
      <c r="AO38" s="294"/>
      <c r="AP38" s="294"/>
      <c r="AQ38" s="294"/>
      <c r="AR38" s="294"/>
      <c r="AS38" s="294"/>
      <c r="AT38" s="294"/>
      <c r="AU38" s="294"/>
      <c r="AV38" s="294"/>
      <c r="AW38" s="294"/>
      <c r="AX38" s="294"/>
      <c r="AY38" s="294"/>
      <c r="AZ38" s="294"/>
    </row>
    <row r="39" spans="1:70" s="382" customFormat="1" ht="24.95" customHeight="1">
      <c r="A39" s="736" t="str">
        <f>+IF(SEPTIEMBRE!A39=0,"",SEPTIEMBRE!A39)</f>
        <v>1130103-5</v>
      </c>
      <c r="B39" s="648" t="str">
        <f>+IF(SEPTIEMBRE!B39=0,"",SEPTIEMBRE!B39)</f>
        <v xml:space="preserve"> Aportes Patronales  2o. Nivel</v>
      </c>
      <c r="C39" s="673">
        <f>+ENERO!C39</f>
        <v>0</v>
      </c>
      <c r="D39" s="373">
        <f>SEPTIEMBRE!D39+OCTUBRE!P39</f>
        <v>0</v>
      </c>
      <c r="E39" s="373">
        <f>SEPTIEMBRE!E39+OCTUBRE!Q39</f>
        <v>0</v>
      </c>
      <c r="F39" s="373">
        <f t="shared" si="46"/>
        <v>0</v>
      </c>
      <c r="G39" s="373">
        <f>SEPTIEMBRE!I39</f>
        <v>0</v>
      </c>
      <c r="H39" s="374">
        <v>0</v>
      </c>
      <c r="I39" s="373">
        <f t="shared" si="47"/>
        <v>0</v>
      </c>
      <c r="J39" s="373">
        <f>SEPTIEMBRE!L39</f>
        <v>0</v>
      </c>
      <c r="K39" s="374">
        <v>0</v>
      </c>
      <c r="L39" s="373">
        <f t="shared" si="48"/>
        <v>0</v>
      </c>
      <c r="M39" s="373">
        <f t="shared" si="49"/>
        <v>0</v>
      </c>
      <c r="N39" s="143">
        <f t="shared" si="50"/>
        <v>0</v>
      </c>
      <c r="O39" s="525"/>
      <c r="P39" s="372">
        <v>0</v>
      </c>
      <c r="Q39" s="375">
        <v>0</v>
      </c>
      <c r="R39" s="9"/>
      <c r="S39" s="706" t="str">
        <f>+IF(SEPTIEMBRE!S39=0,"",SEPTIEMBRE!S39)</f>
        <v>1010200-4</v>
      </c>
      <c r="T39" s="682" t="str">
        <f>+IF(SEPTIEMBRE!T39=0,"",SEPTIEMBRE!T39)</f>
        <v>Otros Honorarios</v>
      </c>
      <c r="U39" s="27">
        <f>+ENERO!U39</f>
        <v>120990192</v>
      </c>
      <c r="V39" s="15">
        <f>SEPTIEMBRE!V39+OCTUBRE!AL39</f>
        <v>-9487426</v>
      </c>
      <c r="W39" s="15">
        <f>SEPTIEMBRE!W39+OCTUBRE!AM39</f>
        <v>0</v>
      </c>
      <c r="X39" s="18">
        <f t="shared" si="39"/>
        <v>111502766</v>
      </c>
      <c r="Y39" s="19">
        <f>SEPTIEMBRE!AA39</f>
        <v>111502766</v>
      </c>
      <c r="Z39" s="374">
        <v>0</v>
      </c>
      <c r="AA39" s="18">
        <f t="shared" si="40"/>
        <v>111502766</v>
      </c>
      <c r="AB39" s="19">
        <f>SEPTIEMBRE!AD39</f>
        <v>75013140</v>
      </c>
      <c r="AC39" s="374">
        <v>7979807</v>
      </c>
      <c r="AD39" s="18">
        <f t="shared" si="41"/>
        <v>82992947</v>
      </c>
      <c r="AE39" s="19">
        <f>SEPTIEMBRE!AG39</f>
        <v>61968046</v>
      </c>
      <c r="AF39" s="374">
        <v>7979807</v>
      </c>
      <c r="AG39" s="18">
        <f t="shared" si="42"/>
        <v>69947853</v>
      </c>
      <c r="AH39" s="19">
        <f t="shared" si="43"/>
        <v>0</v>
      </c>
      <c r="AI39" s="15">
        <f t="shared" si="44"/>
        <v>28509819</v>
      </c>
      <c r="AJ39" s="16">
        <f t="shared" si="45"/>
        <v>41554913</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6" t="str">
        <f>+IF(SEPTIEMBRE!A40=0,"",SEPTIEMBRE!A40)</f>
        <v>1130103-6</v>
      </c>
      <c r="B40" s="648" t="str">
        <f>+IF(SEPTIEMBRE!B40=0,"",SEPTIEMBRE!B40)</f>
        <v xml:space="preserve"> Aportes Patronales  3er. Nivel</v>
      </c>
      <c r="C40" s="673">
        <f>+ENERO!C40</f>
        <v>0</v>
      </c>
      <c r="D40" s="373">
        <f>SEPTIEMBRE!D40+OCTUBRE!P40</f>
        <v>0</v>
      </c>
      <c r="E40" s="373">
        <f>SEPTIEMBRE!E40+OCTUBRE!Q40</f>
        <v>0</v>
      </c>
      <c r="F40" s="373">
        <f t="shared" si="46"/>
        <v>0</v>
      </c>
      <c r="G40" s="373">
        <f>SEPTIEMBRE!I40</f>
        <v>0</v>
      </c>
      <c r="H40" s="374">
        <v>0</v>
      </c>
      <c r="I40" s="373">
        <f t="shared" si="47"/>
        <v>0</v>
      </c>
      <c r="J40" s="373">
        <f>SEPTIEMBRE!L40</f>
        <v>0</v>
      </c>
      <c r="K40" s="374">
        <v>0</v>
      </c>
      <c r="L40" s="373">
        <f t="shared" si="48"/>
        <v>0</v>
      </c>
      <c r="M40" s="373">
        <f t="shared" si="49"/>
        <v>0</v>
      </c>
      <c r="N40" s="143">
        <f t="shared" si="50"/>
        <v>0</v>
      </c>
      <c r="O40" s="525"/>
      <c r="P40" s="372">
        <v>0</v>
      </c>
      <c r="Q40" s="375">
        <v>0</v>
      </c>
      <c r="R40" s="9"/>
      <c r="S40" s="706" t="str">
        <f>+IF(SEPTIEMBRE!S40=0,"",SEPTIEMBRE!S40)</f>
        <v>1010200-6</v>
      </c>
      <c r="T40" s="682" t="str">
        <f>+IF(SEPTIEMBRE!T40=0,"",SEPTIEMBRE!T40)</f>
        <v>Certificación, Habilitación y Acreditación</v>
      </c>
      <c r="U40" s="27">
        <f>+ENERO!U40</f>
        <v>0</v>
      </c>
      <c r="V40" s="15">
        <f>SEPTIEMBRE!V40+OCTUBRE!AL40</f>
        <v>0</v>
      </c>
      <c r="W40" s="15">
        <f>SEPTIEMBRE!W40+OCTUBRE!AM40</f>
        <v>0</v>
      </c>
      <c r="X40" s="18">
        <f t="shared" si="39"/>
        <v>0</v>
      </c>
      <c r="Y40" s="19">
        <f>SEPTIEMBRE!AA40</f>
        <v>0</v>
      </c>
      <c r="Z40" s="374">
        <v>0</v>
      </c>
      <c r="AA40" s="18">
        <f t="shared" si="40"/>
        <v>0</v>
      </c>
      <c r="AB40" s="19">
        <f>SEPTIEMBRE!AD40</f>
        <v>0</v>
      </c>
      <c r="AC40" s="374">
        <v>0</v>
      </c>
      <c r="AD40" s="18">
        <f t="shared" si="41"/>
        <v>0</v>
      </c>
      <c r="AE40" s="19">
        <f>SEPTIEMBRE!AG40</f>
        <v>0</v>
      </c>
      <c r="AF40" s="374">
        <v>0</v>
      </c>
      <c r="AG40" s="18">
        <f t="shared" si="42"/>
        <v>0</v>
      </c>
      <c r="AH40" s="19">
        <f t="shared" si="43"/>
        <v>0</v>
      </c>
      <c r="AI40" s="15">
        <f t="shared" si="44"/>
        <v>0</v>
      </c>
      <c r="AJ40" s="16">
        <f t="shared" si="45"/>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4">
        <f>+IF(SEPTIEMBRE!A41=0,"",SEPTIEMBRE!A41)</f>
        <v>1130104</v>
      </c>
      <c r="B41" s="645" t="str">
        <f>+IF(SEPTIEMBRE!B41=0,"",SEPTIEMBRE!B41)</f>
        <v>SUBSIDIO A LA OFERTA- ACTIVIDADES NO POS-S</v>
      </c>
      <c r="C41" s="673">
        <f>+ENERO!C41</f>
        <v>0</v>
      </c>
      <c r="D41" s="122">
        <f>SEPTIEMBRE!D41+OCTUBRE!P41</f>
        <v>0</v>
      </c>
      <c r="E41" s="122">
        <f>SEPTIEMBRE!E41+OCTUBRE!Q41</f>
        <v>0</v>
      </c>
      <c r="F41" s="122">
        <f t="shared" si="46"/>
        <v>0</v>
      </c>
      <c r="G41" s="122">
        <f>SEPTIEMBRE!I41</f>
        <v>0</v>
      </c>
      <c r="H41" s="374">
        <v>0</v>
      </c>
      <c r="I41" s="122">
        <f t="shared" si="47"/>
        <v>0</v>
      </c>
      <c r="J41" s="122">
        <f>SEPTIEMBRE!L41</f>
        <v>0</v>
      </c>
      <c r="K41" s="374">
        <v>0</v>
      </c>
      <c r="L41" s="122">
        <f t="shared" si="48"/>
        <v>0</v>
      </c>
      <c r="M41" s="122">
        <f t="shared" si="49"/>
        <v>0</v>
      </c>
      <c r="N41" s="130">
        <f t="shared" si="50"/>
        <v>0</v>
      </c>
      <c r="O41" s="382"/>
      <c r="P41" s="374">
        <v>0</v>
      </c>
      <c r="Q41" s="375">
        <v>0</v>
      </c>
      <c r="R41" s="9"/>
      <c r="S41" s="706">
        <f>+IF(SEPTIEMBRE!S41=0,"",SEPTIEMBRE!S41)</f>
        <v>1010299</v>
      </c>
      <c r="T41" s="682" t="str">
        <f>+IF(SEPTIEMBRE!T41=0,"",SEPTIEMBRE!T41)</f>
        <v>Vigencias Anteriores Servicios Asociados a nomina Operativo</v>
      </c>
      <c r="U41" s="27">
        <f>+ENERO!U41</f>
        <v>0</v>
      </c>
      <c r="V41" s="15">
        <f>SEPTIEMBRE!V41+OCTUBRE!AL41</f>
        <v>26266550</v>
      </c>
      <c r="W41" s="15">
        <f>SEPTIEMBRE!W41+OCTUBRE!AM41</f>
        <v>0</v>
      </c>
      <c r="X41" s="18">
        <f t="shared" si="39"/>
        <v>26266550</v>
      </c>
      <c r="Y41" s="19">
        <f>SEPTIEMBRE!AA41</f>
        <v>26266550</v>
      </c>
      <c r="Z41" s="374">
        <v>0</v>
      </c>
      <c r="AA41" s="18">
        <f t="shared" si="40"/>
        <v>26266550</v>
      </c>
      <c r="AB41" s="19">
        <f>SEPTIEMBRE!AD41</f>
        <v>26266550</v>
      </c>
      <c r="AC41" s="374">
        <v>0</v>
      </c>
      <c r="AD41" s="18">
        <f t="shared" si="41"/>
        <v>26266550</v>
      </c>
      <c r="AE41" s="19">
        <f>SEPTIEMBRE!AG41</f>
        <v>26266550</v>
      </c>
      <c r="AF41" s="374">
        <v>0</v>
      </c>
      <c r="AG41" s="18">
        <f t="shared" si="42"/>
        <v>26266550</v>
      </c>
      <c r="AH41" s="19">
        <f t="shared" si="43"/>
        <v>0</v>
      </c>
      <c r="AI41" s="15">
        <f t="shared" si="44"/>
        <v>0</v>
      </c>
      <c r="AJ41" s="16">
        <f t="shared" si="45"/>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4">
        <f>+IF(SEPTIEMBRE!A42=0,"",SEPTIEMBRE!A42)</f>
        <v>1130106</v>
      </c>
      <c r="B42" s="645" t="str">
        <f>+IF(SEPTIEMBRE!B42=0,"",SEPTIEMBRE!B42)</f>
        <v>SALUD PUBLICA - PLAN DE INTERVENCIONES COLECTIVAS</v>
      </c>
      <c r="C42" s="43">
        <f t="shared" ref="C42:N42" si="51">SUM(C43:C44)</f>
        <v>76000000</v>
      </c>
      <c r="D42" s="44">
        <f t="shared" si="51"/>
        <v>0</v>
      </c>
      <c r="E42" s="44">
        <f t="shared" si="51"/>
        <v>49000000</v>
      </c>
      <c r="F42" s="44">
        <f t="shared" si="51"/>
        <v>125000000</v>
      </c>
      <c r="G42" s="44">
        <f t="shared" si="51"/>
        <v>97342171</v>
      </c>
      <c r="H42" s="44">
        <f t="shared" si="51"/>
        <v>8679199</v>
      </c>
      <c r="I42" s="44">
        <f t="shared" si="51"/>
        <v>106021370</v>
      </c>
      <c r="J42" s="44">
        <f t="shared" si="51"/>
        <v>84207083</v>
      </c>
      <c r="K42" s="44">
        <f t="shared" si="51"/>
        <v>12167051</v>
      </c>
      <c r="L42" s="44">
        <f t="shared" si="51"/>
        <v>96374134</v>
      </c>
      <c r="M42" s="44">
        <f t="shared" si="51"/>
        <v>18978630</v>
      </c>
      <c r="N42" s="45">
        <f t="shared" si="51"/>
        <v>28625866</v>
      </c>
      <c r="P42" s="43">
        <f>SUM(P43:P44)</f>
        <v>0</v>
      </c>
      <c r="Q42" s="45">
        <f>SUM(Q43:Q44)</f>
        <v>0</v>
      </c>
      <c r="R42" s="9"/>
      <c r="S42" s="366" t="str">
        <f>+IF(SEPTIEMBRE!S42=0,"",SEPTIEMBRE!S42)</f>
        <v/>
      </c>
      <c r="T42" s="696" t="str">
        <f>+IF(SEPTIEMBRE!T42=0,"",SEPTIEMBRE!T42)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+IF(SEPTIEMBRE!A43=0,"",SEPTIEMBRE!A43)</f>
        <v>1130106-1</v>
      </c>
      <c r="B43" s="646" t="str">
        <f>+CONCATENATE("Vigencia ",INSTRUCCIONES!$F$3)</f>
        <v>Vigencia 2018</v>
      </c>
      <c r="C43" s="673">
        <f>+ENERO!C43</f>
        <v>76000000</v>
      </c>
      <c r="D43" s="373">
        <f>SEPTIEMBRE!D43+OCTUBRE!P43</f>
        <v>0</v>
      </c>
      <c r="E43" s="373">
        <f>SEPTIEMBRE!E43+OCTUBRE!Q43</f>
        <v>39000000</v>
      </c>
      <c r="F43" s="373">
        <f>SUM(C43:E43)</f>
        <v>115000000</v>
      </c>
      <c r="G43" s="373">
        <f>SEPTIEMBRE!I43</f>
        <v>87342171</v>
      </c>
      <c r="H43" s="374">
        <v>8679199</v>
      </c>
      <c r="I43" s="373">
        <f>SUM(G43:H43)</f>
        <v>96021370</v>
      </c>
      <c r="J43" s="373">
        <f>SEPTIEMBRE!L43</f>
        <v>74207083</v>
      </c>
      <c r="K43" s="374">
        <v>12167051</v>
      </c>
      <c r="L43" s="373">
        <f>SUM(J43:K43)</f>
        <v>86374134</v>
      </c>
      <c r="M43" s="373">
        <f>F43-I43</f>
        <v>18978630</v>
      </c>
      <c r="N43" s="143">
        <f>F43-L43</f>
        <v>28625866</v>
      </c>
      <c r="O43" s="382"/>
      <c r="P43" s="372">
        <v>0</v>
      </c>
      <c r="Q43" s="375">
        <v>0</v>
      </c>
      <c r="R43" s="9"/>
      <c r="S43" s="705">
        <f>+IF(SEPTIEMBRE!S43=0,"",SEPTIEMBRE!S43)</f>
        <v>1010300</v>
      </c>
      <c r="T43" s="681" t="str">
        <f>+IF(SEPTIEMBRE!T43=0,"",SEPTIEMBRE!T43)</f>
        <v>Contribuciones Inherentes nómina al Sector Privado</v>
      </c>
      <c r="U43" s="132">
        <f t="shared" ref="U43:AJ43" si="52">U44+U49+U55</f>
        <v>193912600</v>
      </c>
      <c r="V43" s="122">
        <f t="shared" si="52"/>
        <v>-13589934</v>
      </c>
      <c r="W43" s="122">
        <f t="shared" si="52"/>
        <v>0</v>
      </c>
      <c r="X43" s="129">
        <f t="shared" si="52"/>
        <v>180322666</v>
      </c>
      <c r="Y43" s="128">
        <f t="shared" si="52"/>
        <v>141200222</v>
      </c>
      <c r="Z43" s="122">
        <f t="shared" si="52"/>
        <v>12337596</v>
      </c>
      <c r="AA43" s="129">
        <f t="shared" si="52"/>
        <v>153537818</v>
      </c>
      <c r="AB43" s="128">
        <f t="shared" si="52"/>
        <v>141200222</v>
      </c>
      <c r="AC43" s="122">
        <f t="shared" si="52"/>
        <v>12337596</v>
      </c>
      <c r="AD43" s="129">
        <f t="shared" si="52"/>
        <v>153537818</v>
      </c>
      <c r="AE43" s="128">
        <f t="shared" si="52"/>
        <v>130715982</v>
      </c>
      <c r="AF43" s="122">
        <f t="shared" si="52"/>
        <v>11042700</v>
      </c>
      <c r="AG43" s="129">
        <f t="shared" si="52"/>
        <v>141758682</v>
      </c>
      <c r="AH43" s="128">
        <f t="shared" si="52"/>
        <v>26784848</v>
      </c>
      <c r="AI43" s="122">
        <f t="shared" si="52"/>
        <v>26784848</v>
      </c>
      <c r="AJ43" s="130">
        <f t="shared" si="52"/>
        <v>38563984</v>
      </c>
      <c r="AK43" s="9"/>
      <c r="AL43" s="128">
        <f>AL44+AL49+AL55</f>
        <v>-2833487</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+IF(SEPTIEMBRE!A44=0,"",SEPTIEMBRE!A44)</f>
        <v>1130106-2</v>
      </c>
      <c r="B44" s="646" t="str">
        <f>+IF(SEPTIEMBRE!B44=0,"",SEPTIEMBRE!B44)</f>
        <v>Vigencia Anterior Salud Publica</v>
      </c>
      <c r="C44" s="673">
        <f>+ENERO!C44</f>
        <v>0</v>
      </c>
      <c r="D44" s="373">
        <f>SEPTIEMBRE!D44+OCTUBRE!P44</f>
        <v>0</v>
      </c>
      <c r="E44" s="373">
        <f>SEPTIEMBRE!E44+OCTUBRE!Q44</f>
        <v>10000000</v>
      </c>
      <c r="F44" s="373">
        <f>SUM(C44:E44)</f>
        <v>10000000</v>
      </c>
      <c r="G44" s="373">
        <f>SEPTIEMBRE!I44</f>
        <v>10000000</v>
      </c>
      <c r="H44" s="374">
        <v>0</v>
      </c>
      <c r="I44" s="373">
        <f>SUM(G44:H44)</f>
        <v>10000000</v>
      </c>
      <c r="J44" s="373">
        <f>SEPTIEMBRE!L44</f>
        <v>10000000</v>
      </c>
      <c r="K44" s="374">
        <v>0</v>
      </c>
      <c r="L44" s="373">
        <f>SUM(J44:K44)</f>
        <v>10000000</v>
      </c>
      <c r="M44" s="373">
        <f>F44-I44</f>
        <v>0</v>
      </c>
      <c r="N44" s="143">
        <f>F44-L44</f>
        <v>0</v>
      </c>
      <c r="O44" s="382"/>
      <c r="P44" s="372">
        <v>0</v>
      </c>
      <c r="Q44" s="375">
        <v>0</v>
      </c>
      <c r="R44" s="9"/>
      <c r="S44" s="706">
        <f>+IF(SEPTIEMBRE!S44=0,"",SEPTIEMBRE!S44)</f>
        <v>1010301</v>
      </c>
      <c r="T44" s="682" t="str">
        <f>+IF(SEPTIEMBRE!T44=0,"",SEPTIEMBRE!T44)</f>
        <v>Contribuciones - SGP - Aportes Patronales - Cuenta Maestra</v>
      </c>
      <c r="U44" s="27">
        <f t="shared" ref="U44:AJ44" si="53">SUM(U45:U48)</f>
        <v>54094142</v>
      </c>
      <c r="V44" s="15">
        <f t="shared" si="53"/>
        <v>36297561</v>
      </c>
      <c r="W44" s="15">
        <f t="shared" si="53"/>
        <v>0</v>
      </c>
      <c r="X44" s="18">
        <f t="shared" si="53"/>
        <v>90391703</v>
      </c>
      <c r="Y44" s="19">
        <f t="shared" si="53"/>
        <v>78010850</v>
      </c>
      <c r="Z44" s="142">
        <f t="shared" si="53"/>
        <v>9898064</v>
      </c>
      <c r="AA44" s="18">
        <f t="shared" si="53"/>
        <v>87908914</v>
      </c>
      <c r="AB44" s="19">
        <f t="shared" si="53"/>
        <v>78010850</v>
      </c>
      <c r="AC44" s="142">
        <f t="shared" si="53"/>
        <v>9898064</v>
      </c>
      <c r="AD44" s="18">
        <f t="shared" si="53"/>
        <v>87908914</v>
      </c>
      <c r="AE44" s="19">
        <f t="shared" si="53"/>
        <v>69422357</v>
      </c>
      <c r="AF44" s="142">
        <f t="shared" si="53"/>
        <v>8588493</v>
      </c>
      <c r="AG44" s="18">
        <f t="shared" si="53"/>
        <v>78010850</v>
      </c>
      <c r="AH44" s="19">
        <f t="shared" si="53"/>
        <v>2482789</v>
      </c>
      <c r="AI44" s="15">
        <f t="shared" si="53"/>
        <v>2482789</v>
      </c>
      <c r="AJ44" s="16">
        <f t="shared" si="53"/>
        <v>12380853</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4">
        <f>+IF(SEPTIEMBRE!A45=0,"",SEPTIEMBRE!A45)</f>
        <v>1130107</v>
      </c>
      <c r="B45" s="645" t="str">
        <f>+IF(SEPTIEMBRE!B45=0,"",SEPTIEMBRE!B45)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07" t="str">
        <f>+IF(SEPTIEMBRE!S45=0,"",SEPTIEMBRE!S45)</f>
        <v>1010301-1</v>
      </c>
      <c r="T45" s="683" t="str">
        <f>+IF(SEPTIEMBRE!T45=0,"",SEPTIEMBRE!T45)</f>
        <v>E.P.S. - Aportes cuenta maestra</v>
      </c>
      <c r="U45" s="27">
        <f>+ENERO!U45</f>
        <v>20661530</v>
      </c>
      <c r="V45" s="15">
        <f>SEPTIEMBRE!V45+OCTUBRE!AL45</f>
        <v>16669381</v>
      </c>
      <c r="W45" s="15">
        <f>SEPTIEMBRE!W45+OCTUBRE!AM45</f>
        <v>0</v>
      </c>
      <c r="X45" s="18">
        <f>SUM(U45:W45)</f>
        <v>37330911</v>
      </c>
      <c r="Y45" s="19">
        <f>SEPTIEMBRE!AA45</f>
        <v>31907400</v>
      </c>
      <c r="Z45" s="374">
        <v>3362988</v>
      </c>
      <c r="AA45" s="18">
        <f>SUM(Y45:Z45)</f>
        <v>35270388</v>
      </c>
      <c r="AB45" s="19">
        <f>SEPTIEMBRE!AD45</f>
        <v>31907400</v>
      </c>
      <c r="AC45" s="374">
        <v>3362988</v>
      </c>
      <c r="AD45" s="18">
        <f>SUM(AB45:AC45)</f>
        <v>35270388</v>
      </c>
      <c r="AE45" s="19">
        <f>SEPTIEMBRE!AG45</f>
        <v>28465819</v>
      </c>
      <c r="AF45" s="374">
        <v>3441581</v>
      </c>
      <c r="AG45" s="18">
        <f>SUM(AE45:AF45)</f>
        <v>31907400</v>
      </c>
      <c r="AH45" s="19">
        <f>X45-AA45</f>
        <v>2060523</v>
      </c>
      <c r="AI45" s="15">
        <f>X45-AD45</f>
        <v>2060523</v>
      </c>
      <c r="AJ45" s="16">
        <f>X45-AG45</f>
        <v>5423511</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c r="A46" s="611" t="str">
        <f>+IF(SEPTIEMBRE!A46=0,"",SEPTIEMBRE!A46)</f>
        <v>1130107-1</v>
      </c>
      <c r="B46" s="646" t="str">
        <f>+CONCATENATE("Vigencia ",INSTRUCCIONES!$F$3)</f>
        <v>Vigencia 2018</v>
      </c>
      <c r="C46" s="673">
        <f>+ENERO!C46</f>
        <v>0</v>
      </c>
      <c r="D46" s="373">
        <f>SEPTIEMBRE!D46+OCTUBRE!P46</f>
        <v>0</v>
      </c>
      <c r="E46" s="373">
        <f>SEPTIEMBRE!E46+OCTUBRE!Q46</f>
        <v>0</v>
      </c>
      <c r="F46" s="373">
        <f>SUM(C46:E46)</f>
        <v>0</v>
      </c>
      <c r="G46" s="373">
        <f>SEPTIEMBRE!I46</f>
        <v>0</v>
      </c>
      <c r="H46" s="374">
        <v>0</v>
      </c>
      <c r="I46" s="373">
        <f>SUM(G46:H46)</f>
        <v>0</v>
      </c>
      <c r="J46" s="373">
        <f>SEPTIEMBRE!L46</f>
        <v>0</v>
      </c>
      <c r="K46" s="374">
        <v>0</v>
      </c>
      <c r="L46" s="373">
        <f>SUM(J46:K46)</f>
        <v>0</v>
      </c>
      <c r="M46" s="373">
        <f>F46-I46</f>
        <v>0</v>
      </c>
      <c r="N46" s="143">
        <f>F46-L46</f>
        <v>0</v>
      </c>
      <c r="O46" s="382"/>
      <c r="P46" s="372">
        <v>0</v>
      </c>
      <c r="Q46" s="375">
        <v>0</v>
      </c>
      <c r="R46" s="9"/>
      <c r="S46" s="707" t="str">
        <f>+IF(SEPTIEMBRE!S46=0,"",SEPTIEMBRE!S46)</f>
        <v>1010301-2</v>
      </c>
      <c r="T46" s="683" t="str">
        <f>+IF(SEPTIEMBRE!T46=0,"",SEPTIEMBRE!T46)</f>
        <v>Fondos pensionales - Aportes cuenta maestra</v>
      </c>
      <c r="U46" s="27">
        <f>+ENERO!U46</f>
        <v>26366539</v>
      </c>
      <c r="V46" s="15">
        <f>SEPTIEMBRE!V46+OCTUBRE!AL46</f>
        <v>26694253</v>
      </c>
      <c r="W46" s="15">
        <f>SEPTIEMBRE!W46+OCTUBRE!AM46</f>
        <v>0</v>
      </c>
      <c r="X46" s="18">
        <f>SUM(U46:W46)</f>
        <v>53060792</v>
      </c>
      <c r="Y46" s="19">
        <f>SEPTIEMBRE!AA46</f>
        <v>46103450</v>
      </c>
      <c r="Z46" s="374">
        <v>6535076</v>
      </c>
      <c r="AA46" s="18">
        <f>SUM(Y46:Z46)</f>
        <v>52638526</v>
      </c>
      <c r="AB46" s="19">
        <f>SEPTIEMBRE!AD46</f>
        <v>46103450</v>
      </c>
      <c r="AC46" s="374">
        <v>6535076</v>
      </c>
      <c r="AD46" s="18">
        <f>SUM(AB46:AC46)</f>
        <v>52638526</v>
      </c>
      <c r="AE46" s="19">
        <f>SEPTIEMBRE!AG46</f>
        <v>40956538</v>
      </c>
      <c r="AF46" s="374">
        <v>5146912</v>
      </c>
      <c r="AG46" s="18">
        <f>SUM(AE46:AF46)</f>
        <v>46103450</v>
      </c>
      <c r="AH46" s="19">
        <f>X46-AA46</f>
        <v>422266</v>
      </c>
      <c r="AI46" s="15">
        <f>X46-AD46</f>
        <v>422266</v>
      </c>
      <c r="AJ46" s="16">
        <f>X46-AG46</f>
        <v>6957342</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+IF(SEPTIEMBRE!A47=0,"",SEPTIEMBRE!A47)</f>
        <v>1130107-2</v>
      </c>
      <c r="B47" s="646" t="str">
        <f>+IF(SEPTIEMBRE!B47=0,"",SEPTIEMBRE!B47)</f>
        <v>Vigencia Anterior</v>
      </c>
      <c r="C47" s="673">
        <f>+ENERO!C47</f>
        <v>0</v>
      </c>
      <c r="D47" s="373">
        <f>SEPTIEMBRE!D47+OCTUBRE!P47</f>
        <v>0</v>
      </c>
      <c r="E47" s="373">
        <f>SEPTIEMBRE!E47+OCTUBRE!Q47</f>
        <v>0</v>
      </c>
      <c r="F47" s="373">
        <f>SUM(C47:E47)</f>
        <v>0</v>
      </c>
      <c r="G47" s="373">
        <f>SEPTIEMBRE!I47</f>
        <v>0</v>
      </c>
      <c r="H47" s="374">
        <v>0</v>
      </c>
      <c r="I47" s="373">
        <f>SUM(G47:H47)</f>
        <v>0</v>
      </c>
      <c r="J47" s="373">
        <f>SEPTIEMBRE!L47</f>
        <v>0</v>
      </c>
      <c r="K47" s="374">
        <v>0</v>
      </c>
      <c r="L47" s="373">
        <f>SUM(J47:K47)</f>
        <v>0</v>
      </c>
      <c r="M47" s="373">
        <f>F47-I47</f>
        <v>0</v>
      </c>
      <c r="N47" s="143">
        <f>F47-L47</f>
        <v>0</v>
      </c>
      <c r="O47" s="382"/>
      <c r="P47" s="372">
        <v>0</v>
      </c>
      <c r="Q47" s="375">
        <v>0</v>
      </c>
      <c r="R47" s="9"/>
      <c r="S47" s="707" t="str">
        <f>+IF(SEPTIEMBRE!S47=0,"",SEPTIEMBRE!S47)</f>
        <v>1010301-3</v>
      </c>
      <c r="T47" s="683" t="str">
        <f>+IF(SEPTIEMBRE!T47=0,"",SEPTIEMBRE!T47)</f>
        <v>Fondos de cesantías - Aportes cuenta maestra</v>
      </c>
      <c r="U47" s="27">
        <f>+ENERO!U47</f>
        <v>7066073</v>
      </c>
      <c r="V47" s="15">
        <f>SEPTIEMBRE!V47+OCTUBRE!AL47</f>
        <v>-7066073</v>
      </c>
      <c r="W47" s="15">
        <f>SEPTIEMBRE!W47+OCTUBRE!AM47</f>
        <v>0</v>
      </c>
      <c r="X47" s="18">
        <f>SUM(U47:W47)</f>
        <v>0</v>
      </c>
      <c r="Y47" s="19">
        <f>SEPTIEMBRE!AA47</f>
        <v>0</v>
      </c>
      <c r="Z47" s="374">
        <v>0</v>
      </c>
      <c r="AA47" s="18">
        <f>SUM(Y47:Z47)</f>
        <v>0</v>
      </c>
      <c r="AB47" s="19">
        <f>SEPTIEMBRE!AD47</f>
        <v>0</v>
      </c>
      <c r="AC47" s="374">
        <v>0</v>
      </c>
      <c r="AD47" s="18">
        <f>SUM(AB47:AC47)</f>
        <v>0</v>
      </c>
      <c r="AE47" s="19">
        <f>SEPTIEMBRE!AG47</f>
        <v>0</v>
      </c>
      <c r="AF47" s="374">
        <v>0</v>
      </c>
      <c r="AG47" s="18">
        <f>SUM(AE47:AF47)</f>
        <v>0</v>
      </c>
      <c r="AH47" s="19">
        <f>X47-AA47</f>
        <v>0</v>
      </c>
      <c r="AI47" s="15">
        <f>X47-AD47</f>
        <v>0</v>
      </c>
      <c r="AJ47" s="16">
        <f>X47-AG47</f>
        <v>0</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4">
        <f>+IF(SEPTIEMBRE!A48=0,"",SEPTIEMBRE!A48)</f>
        <v>1130108</v>
      </c>
      <c r="B48" s="645" t="str">
        <f>+IF(SEPTIEMBRE!B48=0,"",SEPTIEMBRE!B48)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07" t="str">
        <f>+IF(SEPTIEMBRE!S48=0,"",SEPTIEMBRE!S48)</f>
        <v>1010301-4</v>
      </c>
      <c r="T48" s="683" t="str">
        <f>+IF(SEPTIEMBRE!T48=0,"",SEPTIEMBRE!T48)</f>
        <v>Riesgos laborales - Aportes cuenta maestra</v>
      </c>
      <c r="U48" s="27">
        <f>+ENERO!U48</f>
        <v>0</v>
      </c>
      <c r="V48" s="15">
        <f>SEPTIEMBRE!V48+OCTUBRE!AL48</f>
        <v>0</v>
      </c>
      <c r="W48" s="15">
        <f>SEPTIEMBRE!W48+OCTUBRE!AM48</f>
        <v>0</v>
      </c>
      <c r="X48" s="18">
        <f>SUM(U48:W48)</f>
        <v>0</v>
      </c>
      <c r="Y48" s="19">
        <f>SEPTIEMBRE!AA48</f>
        <v>0</v>
      </c>
      <c r="Z48" s="374">
        <v>0</v>
      </c>
      <c r="AA48" s="18">
        <f>SUM(Y48:Z48)</f>
        <v>0</v>
      </c>
      <c r="AB48" s="19">
        <f>SEPTIEMBRE!AD48</f>
        <v>0</v>
      </c>
      <c r="AC48" s="374">
        <v>0</v>
      </c>
      <c r="AD48" s="18">
        <f>SUM(AB48:AC48)</f>
        <v>0</v>
      </c>
      <c r="AE48" s="19">
        <f>SEPTIEMBRE!AG48</f>
        <v>0</v>
      </c>
      <c r="AF48" s="374">
        <v>0</v>
      </c>
      <c r="AG48" s="18">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c r="A49" s="611" t="str">
        <f>+IF(SEPTIEMBRE!A49=0,"",SEPTIEMBRE!A49)</f>
        <v>1130108-1</v>
      </c>
      <c r="B49" s="646" t="str">
        <f>+CONCATENATE("Vigencia ",INSTRUCCIONES!$F$3)</f>
        <v>Vigencia 2018</v>
      </c>
      <c r="C49" s="673">
        <f>+ENERO!C49</f>
        <v>0</v>
      </c>
      <c r="D49" s="373">
        <f>SEPTIEMBRE!D49+OCTUBRE!P49</f>
        <v>0</v>
      </c>
      <c r="E49" s="373">
        <f>SEPTIEMBRE!E49+OCTUBRE!Q49</f>
        <v>0</v>
      </c>
      <c r="F49" s="373">
        <f>SUM(C49:E49)</f>
        <v>0</v>
      </c>
      <c r="G49" s="373">
        <f>SEPTIEMBRE!I49</f>
        <v>0</v>
      </c>
      <c r="H49" s="374">
        <v>0</v>
      </c>
      <c r="I49" s="373">
        <f>SUM(G49:H49)</f>
        <v>0</v>
      </c>
      <c r="J49" s="373">
        <f>SEPTIEMBRE!L49</f>
        <v>0</v>
      </c>
      <c r="K49" s="374">
        <v>0</v>
      </c>
      <c r="L49" s="373">
        <f>SUM(J49:K49)</f>
        <v>0</v>
      </c>
      <c r="M49" s="373">
        <f>F49-I49</f>
        <v>0</v>
      </c>
      <c r="N49" s="143">
        <f>F49-L49</f>
        <v>0</v>
      </c>
      <c r="O49" s="382"/>
      <c r="P49" s="372">
        <v>0</v>
      </c>
      <c r="Q49" s="375">
        <v>0</v>
      </c>
      <c r="R49" s="9"/>
      <c r="S49" s="706">
        <f>+IF(SEPTIEMBRE!S49=0,"",SEPTIEMBRE!S49)</f>
        <v>1010302</v>
      </c>
      <c r="T49" s="682" t="str">
        <f>+IF(SEPTIEMBRE!T49=0,"",SEPTIEMBRE!T49)</f>
        <v>Contribuciones - Otros</v>
      </c>
      <c r="U49" s="27">
        <f t="shared" ref="U49:AJ49" si="56">SUM(U50:U54)</f>
        <v>98818458</v>
      </c>
      <c r="V49" s="15">
        <f t="shared" si="56"/>
        <v>-51084391</v>
      </c>
      <c r="W49" s="15">
        <f t="shared" si="56"/>
        <v>0</v>
      </c>
      <c r="X49" s="18">
        <f t="shared" si="56"/>
        <v>47734067</v>
      </c>
      <c r="Y49" s="19">
        <f t="shared" si="56"/>
        <v>20992476</v>
      </c>
      <c r="Z49" s="142">
        <f t="shared" si="56"/>
        <v>2439532</v>
      </c>
      <c r="AA49" s="18">
        <f t="shared" si="56"/>
        <v>23432008</v>
      </c>
      <c r="AB49" s="19">
        <f t="shared" si="56"/>
        <v>20992476</v>
      </c>
      <c r="AC49" s="142">
        <f t="shared" si="56"/>
        <v>2439532</v>
      </c>
      <c r="AD49" s="18">
        <f t="shared" si="56"/>
        <v>23432008</v>
      </c>
      <c r="AE49" s="19">
        <f t="shared" si="56"/>
        <v>19096729</v>
      </c>
      <c r="AF49" s="142">
        <f t="shared" si="56"/>
        <v>2454207</v>
      </c>
      <c r="AG49" s="18">
        <f t="shared" si="56"/>
        <v>21550936</v>
      </c>
      <c r="AH49" s="19">
        <f t="shared" si="56"/>
        <v>24302059</v>
      </c>
      <c r="AI49" s="15">
        <f t="shared" si="56"/>
        <v>24302059</v>
      </c>
      <c r="AJ49" s="16">
        <f t="shared" si="56"/>
        <v>26183131</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+IF(SEPTIEMBRE!A50=0,"",SEPTIEMBRE!A50)</f>
        <v>1130108-2</v>
      </c>
      <c r="B50" s="646" t="str">
        <f>+IF(SEPTIEMBRE!B50=0,"",SEPTIEMBRE!B50)</f>
        <v>Vigencia Anterior Fosyga</v>
      </c>
      <c r="C50" s="673">
        <f>+ENERO!C50</f>
        <v>0</v>
      </c>
      <c r="D50" s="373">
        <f>SEPTIEMBRE!D50+OCTUBRE!P50</f>
        <v>0</v>
      </c>
      <c r="E50" s="373">
        <f>SEPTIEMBRE!E50+OCTUBRE!Q50</f>
        <v>0</v>
      </c>
      <c r="F50" s="373">
        <f>SUM(C50:E50)</f>
        <v>0</v>
      </c>
      <c r="G50" s="373">
        <f>SEPTIEMBRE!I50</f>
        <v>0</v>
      </c>
      <c r="H50" s="374">
        <v>0</v>
      </c>
      <c r="I50" s="373">
        <f>SUM(G50:H50)</f>
        <v>0</v>
      </c>
      <c r="J50" s="373">
        <f>SEPTIEMBRE!L50</f>
        <v>0</v>
      </c>
      <c r="K50" s="374">
        <v>0</v>
      </c>
      <c r="L50" s="373">
        <f>SUM(J50:K50)</f>
        <v>0</v>
      </c>
      <c r="M50" s="373">
        <f>F50-I50</f>
        <v>0</v>
      </c>
      <c r="N50" s="143">
        <f>F50-L50</f>
        <v>0</v>
      </c>
      <c r="O50" s="382"/>
      <c r="P50" s="372">
        <v>0</v>
      </c>
      <c r="Q50" s="375">
        <v>0</v>
      </c>
      <c r="R50" s="9"/>
      <c r="S50" s="707" t="str">
        <f>+IF(SEPTIEMBRE!S50=0,"",SEPTIEMBRE!S50)</f>
        <v>1010302-1</v>
      </c>
      <c r="T50" s="683" t="str">
        <f>+IF(SEPTIEMBRE!T50=0,"",SEPTIEMBRE!T50)</f>
        <v>Aportes a E.P.S. - recursos propios</v>
      </c>
      <c r="U50" s="27">
        <f>+ENERO!U50</f>
        <v>22137574</v>
      </c>
      <c r="V50" s="15">
        <f>SEPTIEMBRE!V50+OCTUBRE!AL50</f>
        <v>-10000000</v>
      </c>
      <c r="W50" s="15">
        <f>SEPTIEMBRE!W50+OCTUBRE!AM50</f>
        <v>0</v>
      </c>
      <c r="X50" s="18">
        <f t="shared" ref="X50:X55" si="57">SUM(U50:W50)</f>
        <v>12137574</v>
      </c>
      <c r="Y50" s="19">
        <f>SEPTIEMBRE!AA50</f>
        <v>1112529</v>
      </c>
      <c r="Z50" s="374">
        <v>204472</v>
      </c>
      <c r="AA50" s="18">
        <f t="shared" ref="AA50:AA55" si="58">SUM(Y50:Z50)</f>
        <v>1317001</v>
      </c>
      <c r="AB50" s="19">
        <f>SEPTIEMBRE!AD50</f>
        <v>1112529</v>
      </c>
      <c r="AC50" s="374">
        <v>204472</v>
      </c>
      <c r="AD50" s="18">
        <f t="shared" ref="AD50:AD55" si="59">SUM(AB50:AC50)</f>
        <v>1317001</v>
      </c>
      <c r="AE50" s="19">
        <f>SEPTIEMBRE!AG50</f>
        <v>908382</v>
      </c>
      <c r="AF50" s="374">
        <v>204147</v>
      </c>
      <c r="AG50" s="18">
        <f t="shared" ref="AG50:AG55" si="60">SUM(AE50:AF50)</f>
        <v>1112529</v>
      </c>
      <c r="AH50" s="19">
        <f t="shared" ref="AH50:AH55" si="61">X50-AA50</f>
        <v>10820573</v>
      </c>
      <c r="AI50" s="15">
        <f t="shared" ref="AI50:AI55" si="62">X50-AD50</f>
        <v>10820573</v>
      </c>
      <c r="AJ50" s="16">
        <f t="shared" ref="AJ50:AJ55" si="63">X50-AG50</f>
        <v>11025045</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4">
        <f>+IF(SEPTIEMBRE!A51=0,"",SEPTIEMBRE!A51)</f>
        <v>1130109</v>
      </c>
      <c r="B51" s="645" t="str">
        <f>+IF(SEPTIEMBRE!B51=0,"",SEPTIEMBRE!B51)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07" t="str">
        <f>+IF(SEPTIEMBRE!S51=0,"",SEPTIEMBRE!S51)</f>
        <v>1010302-2</v>
      </c>
      <c r="T51" s="683" t="str">
        <f>+IF(SEPTIEMBRE!T51=0,"",SEPTIEMBRE!T51)</f>
        <v>Aportes Fondos Pensionales - recursos propios</v>
      </c>
      <c r="U51" s="27">
        <f>+ENERO!U51</f>
        <v>8767373</v>
      </c>
      <c r="V51" s="15">
        <f>SEPTIEMBRE!V51+OCTUBRE!AL51</f>
        <v>0</v>
      </c>
      <c r="W51" s="15">
        <f>SEPTIEMBRE!W51+OCTUBRE!AM51</f>
        <v>0</v>
      </c>
      <c r="X51" s="18">
        <f t="shared" si="57"/>
        <v>8767373</v>
      </c>
      <c r="Y51" s="19">
        <f>SEPTIEMBRE!AA51</f>
        <v>1850346</v>
      </c>
      <c r="Z51" s="374">
        <v>0</v>
      </c>
      <c r="AA51" s="18">
        <f t="shared" si="58"/>
        <v>1850346</v>
      </c>
      <c r="AB51" s="19">
        <f>SEPTIEMBRE!AD51</f>
        <v>1850346</v>
      </c>
      <c r="AC51" s="374">
        <v>0</v>
      </c>
      <c r="AD51" s="18">
        <f t="shared" si="59"/>
        <v>1850346</v>
      </c>
      <c r="AE51" s="19">
        <f>SEPTIEMBRE!AG51</f>
        <v>1850346</v>
      </c>
      <c r="AF51" s="374">
        <v>0</v>
      </c>
      <c r="AG51" s="18">
        <f t="shared" si="60"/>
        <v>1850346</v>
      </c>
      <c r="AH51" s="19">
        <f t="shared" si="61"/>
        <v>6917027</v>
      </c>
      <c r="AI51" s="15">
        <f t="shared" si="62"/>
        <v>6917027</v>
      </c>
      <c r="AJ51" s="16">
        <f t="shared" si="63"/>
        <v>6917027</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c r="A52" s="611" t="str">
        <f>+IF(SEPTIEMBRE!A52=0,"",SEPTIEMBRE!A52)</f>
        <v>1130109-1</v>
      </c>
      <c r="B52" s="646" t="str">
        <f>+CONCATENATE("Vigencia ",INSTRUCCIONES!$F$3)</f>
        <v>Vigencia 2018</v>
      </c>
      <c r="C52" s="673">
        <f>+ENERO!C52</f>
        <v>0</v>
      </c>
      <c r="D52" s="373">
        <f>SEPTIEMBRE!D52+OCTUBRE!P52</f>
        <v>0</v>
      </c>
      <c r="E52" s="373">
        <f>SEPTIEMBRE!E52+OCTUBRE!Q52</f>
        <v>0</v>
      </c>
      <c r="F52" s="373">
        <f>SUM(C52:E52)</f>
        <v>0</v>
      </c>
      <c r="G52" s="373">
        <f>SEPTIEMBRE!I52</f>
        <v>0</v>
      </c>
      <c r="H52" s="374">
        <v>0</v>
      </c>
      <c r="I52" s="373">
        <f>SUM(G52:H52)</f>
        <v>0</v>
      </c>
      <c r="J52" s="373">
        <f>SEPTIEMBRE!L52</f>
        <v>0</v>
      </c>
      <c r="K52" s="374">
        <v>0</v>
      </c>
      <c r="L52" s="373">
        <f>SUM(J52:K52)</f>
        <v>0</v>
      </c>
      <c r="M52" s="373">
        <f>F52-I52</f>
        <v>0</v>
      </c>
      <c r="N52" s="143">
        <f>F52-L52</f>
        <v>0</v>
      </c>
      <c r="O52" s="382"/>
      <c r="P52" s="372">
        <v>0</v>
      </c>
      <c r="Q52" s="375">
        <v>0</v>
      </c>
      <c r="R52" s="9"/>
      <c r="S52" s="707" t="str">
        <f>+IF(SEPTIEMBRE!S52=0,"",SEPTIEMBRE!S52)</f>
        <v>1010302-3</v>
      </c>
      <c r="T52" s="683" t="str">
        <f>+IF(SEPTIEMBRE!T52=0,"",SEPTIEMBRE!T52)</f>
        <v>Aportes a Fondos de Cesantia - recursos propios</v>
      </c>
      <c r="U52" s="27">
        <f>+ENERO!U52</f>
        <v>41819883</v>
      </c>
      <c r="V52" s="15">
        <f>SEPTIEMBRE!V52+OCTUBRE!AL52</f>
        <v>-38000000</v>
      </c>
      <c r="W52" s="15">
        <f>SEPTIEMBRE!W52+OCTUBRE!AM52</f>
        <v>0</v>
      </c>
      <c r="X52" s="18">
        <f t="shared" si="57"/>
        <v>3819883</v>
      </c>
      <c r="Y52" s="19">
        <f>SEPTIEMBRE!AA52</f>
        <v>210533</v>
      </c>
      <c r="Z52" s="374">
        <v>558460</v>
      </c>
      <c r="AA52" s="18">
        <f t="shared" si="58"/>
        <v>768993</v>
      </c>
      <c r="AB52" s="19">
        <f>SEPTIEMBRE!AD52</f>
        <v>210533</v>
      </c>
      <c r="AC52" s="374">
        <v>558460</v>
      </c>
      <c r="AD52" s="18">
        <f t="shared" si="59"/>
        <v>768993</v>
      </c>
      <c r="AE52" s="19">
        <f>SEPTIEMBRE!AG52</f>
        <v>210533</v>
      </c>
      <c r="AF52" s="374">
        <v>558460</v>
      </c>
      <c r="AG52" s="18">
        <f t="shared" si="60"/>
        <v>768993</v>
      </c>
      <c r="AH52" s="19">
        <f t="shared" si="61"/>
        <v>3050890</v>
      </c>
      <c r="AI52" s="15">
        <f t="shared" si="62"/>
        <v>3050890</v>
      </c>
      <c r="AJ52" s="16">
        <f t="shared" si="63"/>
        <v>3050890</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+IF(SEPTIEMBRE!A53=0,"",SEPTIEMBRE!A53)</f>
        <v>1130109-2</v>
      </c>
      <c r="B53" s="646" t="str">
        <f>+IF(SEPTIEMBRE!B53=0,"",SEPTIEMBRE!B53)</f>
        <v>Vigencia Anterior Planes Complementarios</v>
      </c>
      <c r="C53" s="673">
        <f>+ENERO!C53</f>
        <v>0</v>
      </c>
      <c r="D53" s="373">
        <f>SEPTIEMBRE!D53+OCTUBRE!P53</f>
        <v>0</v>
      </c>
      <c r="E53" s="373">
        <f>SEPTIEMBRE!E53+OCTUBRE!Q53</f>
        <v>0</v>
      </c>
      <c r="F53" s="373">
        <f>SUM(C53:E53)</f>
        <v>0</v>
      </c>
      <c r="G53" s="373">
        <f>SEPTIEMBRE!I53</f>
        <v>0</v>
      </c>
      <c r="H53" s="374">
        <v>0</v>
      </c>
      <c r="I53" s="373">
        <f>SUM(G53:H53)</f>
        <v>0</v>
      </c>
      <c r="J53" s="373">
        <f>SEPTIEMBRE!L53</f>
        <v>0</v>
      </c>
      <c r="K53" s="374">
        <v>0</v>
      </c>
      <c r="L53" s="373">
        <f>SUM(J53:K53)</f>
        <v>0</v>
      </c>
      <c r="M53" s="373">
        <f>F53-I53</f>
        <v>0</v>
      </c>
      <c r="N53" s="143">
        <f>F53-L53</f>
        <v>0</v>
      </c>
      <c r="O53" s="382"/>
      <c r="P53" s="372">
        <v>0</v>
      </c>
      <c r="Q53" s="375">
        <v>0</v>
      </c>
      <c r="R53" s="9"/>
      <c r="S53" s="707" t="str">
        <f>+IF(SEPTIEMBRE!S53=0,"",SEPTIEMBRE!S53)</f>
        <v>1010302-4</v>
      </c>
      <c r="T53" s="683" t="str">
        <f>+IF(SEPTIEMBRE!T53=0,"",SEPTIEMBRE!T53)</f>
        <v>Aporte a ARL. - recursos propios</v>
      </c>
      <c r="U53" s="27">
        <f>+ENERO!U53</f>
        <v>2628368</v>
      </c>
      <c r="V53" s="15">
        <f>SEPTIEMBRE!V53+OCTUBRE!AL53</f>
        <v>0</v>
      </c>
      <c r="W53" s="15">
        <f>SEPTIEMBRE!W53+OCTUBRE!AM53</f>
        <v>0</v>
      </c>
      <c r="X53" s="18">
        <f t="shared" si="57"/>
        <v>2628368</v>
      </c>
      <c r="Y53" s="19">
        <f>SEPTIEMBRE!AA53</f>
        <v>2628368</v>
      </c>
      <c r="Z53" s="374">
        <v>0</v>
      </c>
      <c r="AA53" s="18">
        <f t="shared" si="58"/>
        <v>2628368</v>
      </c>
      <c r="AB53" s="19">
        <f>SEPTIEMBRE!AD53</f>
        <v>2628368</v>
      </c>
      <c r="AC53" s="374">
        <v>0</v>
      </c>
      <c r="AD53" s="18">
        <f t="shared" si="59"/>
        <v>2628368</v>
      </c>
      <c r="AE53" s="19">
        <f>SEPTIEMBRE!AG53</f>
        <v>2628368</v>
      </c>
      <c r="AF53" s="374">
        <v>0</v>
      </c>
      <c r="AG53" s="18">
        <f t="shared" si="60"/>
        <v>2628368</v>
      </c>
      <c r="AH53" s="19">
        <f t="shared" si="61"/>
        <v>0</v>
      </c>
      <c r="AI53" s="15">
        <f t="shared" si="62"/>
        <v>0</v>
      </c>
      <c r="AJ53" s="16">
        <f t="shared" si="63"/>
        <v>0</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4">
        <f>+IF(SEPTIEMBRE!A54=0,"",SEPTIEMBRE!A54)</f>
        <v>1130110</v>
      </c>
      <c r="B54" s="645" t="str">
        <f>+IF(SEPTIEMBRE!B54=0,"",SEPTIEMBRE!B54)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07" t="str">
        <f>+IF(SEPTIEMBRE!S54=0,"",SEPTIEMBRE!S54)</f>
        <v>1010302-5</v>
      </c>
      <c r="T54" s="683" t="str">
        <f>+IF(SEPTIEMBRE!T54=0,"",SEPTIEMBRE!T54)</f>
        <v>Aporte a Caja Compensación Familiar</v>
      </c>
      <c r="U54" s="27">
        <f>+ENERO!U54</f>
        <v>23465260</v>
      </c>
      <c r="V54" s="15">
        <f>SEPTIEMBRE!V54+OCTUBRE!AL54</f>
        <v>-3084391</v>
      </c>
      <c r="W54" s="15">
        <f>SEPTIEMBRE!W54+OCTUBRE!AM54</f>
        <v>0</v>
      </c>
      <c r="X54" s="18">
        <f t="shared" si="57"/>
        <v>20380869</v>
      </c>
      <c r="Y54" s="19">
        <f>SEPTIEMBRE!AA54</f>
        <v>15190700</v>
      </c>
      <c r="Z54" s="374">
        <v>1676600</v>
      </c>
      <c r="AA54" s="18">
        <f t="shared" si="58"/>
        <v>16867300</v>
      </c>
      <c r="AB54" s="19">
        <f>SEPTIEMBRE!AD54</f>
        <v>15190700</v>
      </c>
      <c r="AC54" s="374">
        <v>1676600</v>
      </c>
      <c r="AD54" s="18">
        <f t="shared" si="59"/>
        <v>16867300</v>
      </c>
      <c r="AE54" s="19">
        <f>SEPTIEMBRE!AG54</f>
        <v>13499100</v>
      </c>
      <c r="AF54" s="374">
        <v>1691600</v>
      </c>
      <c r="AG54" s="18">
        <f t="shared" si="60"/>
        <v>15190700</v>
      </c>
      <c r="AH54" s="19">
        <f t="shared" si="61"/>
        <v>3513569</v>
      </c>
      <c r="AI54" s="15">
        <f t="shared" si="62"/>
        <v>3513569</v>
      </c>
      <c r="AJ54" s="16">
        <f t="shared" si="63"/>
        <v>5190169</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c r="A55" s="611" t="str">
        <f>+IF(SEPTIEMBRE!A55=0,"",SEPTIEMBRE!A55)</f>
        <v>1130110-1</v>
      </c>
      <c r="B55" s="646" t="str">
        <f>+CONCATENATE("Vigencia ",INSTRUCCIONES!$F$3)</f>
        <v>Vigencia 2018</v>
      </c>
      <c r="C55" s="673">
        <f>+ENERO!C55</f>
        <v>0</v>
      </c>
      <c r="D55" s="373">
        <f>SEPTIEMBRE!D55+OCTUBRE!P55</f>
        <v>0</v>
      </c>
      <c r="E55" s="373">
        <f>SEPTIEMBRE!E55+OCTUBRE!Q55</f>
        <v>0</v>
      </c>
      <c r="F55" s="373">
        <f>SUM(C55:E55)</f>
        <v>0</v>
      </c>
      <c r="G55" s="373">
        <f>SEPTIEMBRE!I55</f>
        <v>0</v>
      </c>
      <c r="H55" s="374">
        <v>0</v>
      </c>
      <c r="I55" s="373">
        <f>SUM(G55:H55)</f>
        <v>0</v>
      </c>
      <c r="J55" s="373">
        <f>SEPTIEMBRE!L55</f>
        <v>0</v>
      </c>
      <c r="K55" s="374">
        <v>0</v>
      </c>
      <c r="L55" s="373">
        <f>SUM(J55:K55)</f>
        <v>0</v>
      </c>
      <c r="M55" s="373">
        <f>F55-I55</f>
        <v>0</v>
      </c>
      <c r="N55" s="143">
        <f>F55-L55</f>
        <v>0</v>
      </c>
      <c r="O55" s="382"/>
      <c r="P55" s="372">
        <v>0</v>
      </c>
      <c r="Q55" s="375">
        <v>0</v>
      </c>
      <c r="R55" s="9"/>
      <c r="S55" s="706">
        <f>+IF(SEPTIEMBRE!S55=0,"",SEPTIEMBRE!S55)</f>
        <v>1010399</v>
      </c>
      <c r="T55" s="682" t="str">
        <f>+IF(SEPTIEMBRE!T55=0,"",SEPTIEMBRE!T55)</f>
        <v>Vigencias Anteriores Contribuciones Inherentes de nómina sector publico</v>
      </c>
      <c r="U55" s="27">
        <f>+ENERO!U55</f>
        <v>41000000</v>
      </c>
      <c r="V55" s="15">
        <f>SEPTIEMBRE!V55+OCTUBRE!AL55</f>
        <v>1196896</v>
      </c>
      <c r="W55" s="15">
        <f>SEPTIEMBRE!W55+OCTUBRE!AM55</f>
        <v>0</v>
      </c>
      <c r="X55" s="18">
        <f t="shared" si="57"/>
        <v>42196896</v>
      </c>
      <c r="Y55" s="19">
        <f>SEPTIEMBRE!AA55</f>
        <v>42196896</v>
      </c>
      <c r="Z55" s="374">
        <v>0</v>
      </c>
      <c r="AA55" s="18">
        <f t="shared" si="58"/>
        <v>42196896</v>
      </c>
      <c r="AB55" s="19">
        <f>SEPTIEMBRE!AD55</f>
        <v>42196896</v>
      </c>
      <c r="AC55" s="374">
        <v>0</v>
      </c>
      <c r="AD55" s="18">
        <f t="shared" si="59"/>
        <v>42196896</v>
      </c>
      <c r="AE55" s="19">
        <f>SEPTIEMBRE!AG55</f>
        <v>42196896</v>
      </c>
      <c r="AF55" s="374">
        <v>0</v>
      </c>
      <c r="AG55" s="18">
        <f t="shared" si="60"/>
        <v>42196896</v>
      </c>
      <c r="AH55" s="19">
        <f t="shared" si="61"/>
        <v>0</v>
      </c>
      <c r="AI55" s="15">
        <f t="shared" si="62"/>
        <v>0</v>
      </c>
      <c r="AJ55" s="16">
        <f t="shared" si="63"/>
        <v>0</v>
      </c>
      <c r="AK55" s="9"/>
      <c r="AL55" s="372">
        <v>-2833487</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+IF(SEPTIEMBRE!A56=0,"",SEPTIEMBRE!A56)</f>
        <v>1130110-2</v>
      </c>
      <c r="B56" s="646" t="str">
        <f>+IF(SEPTIEMBRE!B56=0,"",SEPTIEMBRE!B56)</f>
        <v>Vigencia Anterior Medicina Prepagada</v>
      </c>
      <c r="C56" s="673">
        <f>+ENERO!C56</f>
        <v>0</v>
      </c>
      <c r="D56" s="373">
        <f>SEPTIEMBRE!D56+OCTUBRE!P56</f>
        <v>0</v>
      </c>
      <c r="E56" s="373">
        <f>SEPTIEMBRE!E56+OCTUBRE!Q56</f>
        <v>0</v>
      </c>
      <c r="F56" s="373">
        <f>SUM(C56:E56)</f>
        <v>0</v>
      </c>
      <c r="G56" s="373">
        <f>SEPTIEMBRE!I56</f>
        <v>0</v>
      </c>
      <c r="H56" s="374">
        <v>0</v>
      </c>
      <c r="I56" s="373">
        <f>SUM(G56:H56)</f>
        <v>0</v>
      </c>
      <c r="J56" s="373">
        <f>SEPTIEMBRE!L56</f>
        <v>0</v>
      </c>
      <c r="K56" s="374">
        <v>0</v>
      </c>
      <c r="L56" s="373">
        <f>SUM(J56:K56)</f>
        <v>0</v>
      </c>
      <c r="M56" s="373">
        <f>F56-I56</f>
        <v>0</v>
      </c>
      <c r="N56" s="143">
        <f>F56-L56</f>
        <v>0</v>
      </c>
      <c r="O56" s="382"/>
      <c r="P56" s="372">
        <v>0</v>
      </c>
      <c r="Q56" s="375">
        <v>0</v>
      </c>
      <c r="R56" s="9"/>
      <c r="S56" s="366" t="str">
        <f>+IF(SEPTIEMBRE!S56=0,"",SEPTIEMBRE!S56)</f>
        <v/>
      </c>
      <c r="T56" s="696" t="str">
        <f>+IF(SEPTIEMBRE!T56=0,"",SEPTIEMBRE!T56)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4">
        <f>+IF(SEPTIEMBRE!A57=0,"",SEPTIEMBRE!A57)</f>
        <v>1130111</v>
      </c>
      <c r="B57" s="645" t="str">
        <f>+IF(SEPTIEMBRE!B57=0,"",SEPTIEMBRE!B57)</f>
        <v>IPS PRIVADAS</v>
      </c>
      <c r="C57" s="43">
        <f t="shared" ref="C57:N57" si="66">SUM(C58:C59)</f>
        <v>0</v>
      </c>
      <c r="D57" s="44">
        <f t="shared" si="66"/>
        <v>0</v>
      </c>
      <c r="E57" s="44">
        <f t="shared" si="66"/>
        <v>0</v>
      </c>
      <c r="F57" s="44">
        <f t="shared" si="66"/>
        <v>0</v>
      </c>
      <c r="G57" s="44">
        <f t="shared" si="66"/>
        <v>0</v>
      </c>
      <c r="H57" s="44">
        <f t="shared" si="66"/>
        <v>0</v>
      </c>
      <c r="I57" s="44">
        <f t="shared" si="66"/>
        <v>0</v>
      </c>
      <c r="J57" s="44">
        <f t="shared" si="66"/>
        <v>0</v>
      </c>
      <c r="K57" s="44">
        <f t="shared" si="66"/>
        <v>0</v>
      </c>
      <c r="L57" s="44">
        <f t="shared" si="66"/>
        <v>0</v>
      </c>
      <c r="M57" s="44">
        <f t="shared" si="66"/>
        <v>0</v>
      </c>
      <c r="N57" s="45">
        <f t="shared" si="66"/>
        <v>0</v>
      </c>
      <c r="P57" s="43">
        <f>SUM(P58:P59)</f>
        <v>0</v>
      </c>
      <c r="Q57" s="45">
        <f>SUM(Q58:Q59)</f>
        <v>0</v>
      </c>
      <c r="R57" s="9"/>
      <c r="S57" s="705">
        <f>+IF(SEPTIEMBRE!S57=0,"",SEPTIEMBRE!S57)</f>
        <v>1010400</v>
      </c>
      <c r="T57" s="681" t="str">
        <f>+IF(SEPTIEMBRE!T57=0,"",SEPTIEMBRE!T57)</f>
        <v>Contribuciones Inherentes nómina del Sector Publico</v>
      </c>
      <c r="U57" s="132">
        <f t="shared" ref="U57:AJ57" si="67">U58+U61</f>
        <v>29331575</v>
      </c>
      <c r="V57" s="122">
        <f t="shared" si="67"/>
        <v>-3851240</v>
      </c>
      <c r="W57" s="122">
        <f t="shared" si="67"/>
        <v>0</v>
      </c>
      <c r="X57" s="129">
        <f t="shared" si="67"/>
        <v>25480335</v>
      </c>
      <c r="Y57" s="128">
        <f t="shared" si="67"/>
        <v>18996900</v>
      </c>
      <c r="Z57" s="122">
        <f t="shared" si="67"/>
        <v>2096800</v>
      </c>
      <c r="AA57" s="129">
        <f t="shared" si="67"/>
        <v>21093700</v>
      </c>
      <c r="AB57" s="128">
        <f t="shared" si="67"/>
        <v>18996900</v>
      </c>
      <c r="AC57" s="122">
        <f t="shared" si="67"/>
        <v>2096800</v>
      </c>
      <c r="AD57" s="129">
        <f t="shared" si="67"/>
        <v>21093700</v>
      </c>
      <c r="AE57" s="128">
        <f t="shared" si="67"/>
        <v>16881300</v>
      </c>
      <c r="AF57" s="122">
        <f t="shared" si="67"/>
        <v>2115600</v>
      </c>
      <c r="AG57" s="129">
        <f t="shared" si="67"/>
        <v>18996900</v>
      </c>
      <c r="AH57" s="128">
        <f t="shared" si="67"/>
        <v>4386635</v>
      </c>
      <c r="AI57" s="122">
        <f t="shared" si="67"/>
        <v>4386635</v>
      </c>
      <c r="AJ57" s="130">
        <f t="shared" si="67"/>
        <v>6483435</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+IF(SEPTIEMBRE!A58=0,"",SEPTIEMBRE!A58)</f>
        <v>1130111-1</v>
      </c>
      <c r="B58" s="646" t="str">
        <f>+CONCATENATE("Vigencia ",INSTRUCCIONES!$F$3)</f>
        <v>Vigencia 2018</v>
      </c>
      <c r="C58" s="673">
        <f>+ENERO!C58</f>
        <v>0</v>
      </c>
      <c r="D58" s="373">
        <f>SEPTIEMBRE!D58+OCTUBRE!P58</f>
        <v>0</v>
      </c>
      <c r="E58" s="373">
        <f>SEPTIEMBRE!E58+OCTUBRE!Q58</f>
        <v>0</v>
      </c>
      <c r="F58" s="373">
        <f>SUM(C58:E58)</f>
        <v>0</v>
      </c>
      <c r="G58" s="373">
        <f>SEPTIEMBRE!I58</f>
        <v>0</v>
      </c>
      <c r="H58" s="374">
        <v>0</v>
      </c>
      <c r="I58" s="373">
        <f>SUM(G58:H58)</f>
        <v>0</v>
      </c>
      <c r="J58" s="373">
        <f>SEPTIEMBRE!L58</f>
        <v>0</v>
      </c>
      <c r="K58" s="374">
        <v>0</v>
      </c>
      <c r="L58" s="373">
        <f>SUM(J58:K58)</f>
        <v>0</v>
      </c>
      <c r="M58" s="373">
        <f>F58-I58</f>
        <v>0</v>
      </c>
      <c r="N58" s="143">
        <f>F58-L58</f>
        <v>0</v>
      </c>
      <c r="O58" s="382"/>
      <c r="P58" s="372">
        <v>0</v>
      </c>
      <c r="Q58" s="375">
        <v>0</v>
      </c>
      <c r="R58" s="9"/>
      <c r="S58" s="706">
        <f>+IF(SEPTIEMBRE!S58=0,"",SEPTIEMBRE!S58)</f>
        <v>1010402</v>
      </c>
      <c r="T58" s="682" t="str">
        <f>+IF(SEPTIEMBRE!T58=0,"",SEPTIEMBRE!T58)</f>
        <v>Contribuciones - Otros</v>
      </c>
      <c r="U58" s="27">
        <f t="shared" ref="U58:AJ58" si="68">SUM(U59:U60)</f>
        <v>29331575</v>
      </c>
      <c r="V58" s="15">
        <f t="shared" si="68"/>
        <v>-3851240</v>
      </c>
      <c r="W58" s="15">
        <f t="shared" si="68"/>
        <v>0</v>
      </c>
      <c r="X58" s="18">
        <f t="shared" si="68"/>
        <v>25480335</v>
      </c>
      <c r="Y58" s="19">
        <f t="shared" si="68"/>
        <v>18996900</v>
      </c>
      <c r="Z58" s="142">
        <f t="shared" si="68"/>
        <v>2096800</v>
      </c>
      <c r="AA58" s="18">
        <f t="shared" si="68"/>
        <v>21093700</v>
      </c>
      <c r="AB58" s="19">
        <f t="shared" si="68"/>
        <v>18996900</v>
      </c>
      <c r="AC58" s="142">
        <f t="shared" si="68"/>
        <v>2096800</v>
      </c>
      <c r="AD58" s="18">
        <f t="shared" si="68"/>
        <v>21093700</v>
      </c>
      <c r="AE58" s="19">
        <f t="shared" si="68"/>
        <v>16881300</v>
      </c>
      <c r="AF58" s="142">
        <f t="shared" si="68"/>
        <v>2115600</v>
      </c>
      <c r="AG58" s="18">
        <f t="shared" si="68"/>
        <v>18996900</v>
      </c>
      <c r="AH58" s="19">
        <f t="shared" si="68"/>
        <v>4386635</v>
      </c>
      <c r="AI58" s="15">
        <f t="shared" si="68"/>
        <v>4386635</v>
      </c>
      <c r="AJ58" s="16">
        <f t="shared" si="68"/>
        <v>6483435</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+IF(SEPTIEMBRE!A59=0,"",SEPTIEMBRE!A59)</f>
        <v>1130111-2</v>
      </c>
      <c r="B59" s="646" t="str">
        <f>+IF(SEPTIEMBRE!B59=0,"",SEPTIEMBRE!B59)</f>
        <v>Vigencia Anterior</v>
      </c>
      <c r="C59" s="673">
        <f>+ENERO!C59</f>
        <v>0</v>
      </c>
      <c r="D59" s="373">
        <f>SEPTIEMBRE!D59+OCTUBRE!P59</f>
        <v>0</v>
      </c>
      <c r="E59" s="373">
        <f>SEPTIEMBRE!E59+OCTUBRE!Q59</f>
        <v>0</v>
      </c>
      <c r="F59" s="373">
        <f>SUM(C59:E59)</f>
        <v>0</v>
      </c>
      <c r="G59" s="373">
        <f>SEPTIEMBRE!I59</f>
        <v>0</v>
      </c>
      <c r="H59" s="374">
        <v>0</v>
      </c>
      <c r="I59" s="373">
        <f>SUM(G59:H59)</f>
        <v>0</v>
      </c>
      <c r="J59" s="373">
        <f>SEPTIEMBRE!L59</f>
        <v>0</v>
      </c>
      <c r="K59" s="374">
        <v>0</v>
      </c>
      <c r="L59" s="373">
        <f>SUM(J59:K59)</f>
        <v>0</v>
      </c>
      <c r="M59" s="373">
        <f>F59-I59</f>
        <v>0</v>
      </c>
      <c r="N59" s="143">
        <f>F59-L59</f>
        <v>0</v>
      </c>
      <c r="O59" s="382"/>
      <c r="P59" s="372">
        <v>0</v>
      </c>
      <c r="Q59" s="375">
        <v>0</v>
      </c>
      <c r="R59" s="9"/>
      <c r="S59" s="707" t="str">
        <f>+IF(SEPTIEMBRE!S59=0,"",SEPTIEMBRE!S59)</f>
        <v>1010402-1</v>
      </c>
      <c r="T59" s="683" t="str">
        <f>+IF(SEPTIEMBRE!T59=0,"",SEPTIEMBRE!T59)</f>
        <v>S.E.N.A.</v>
      </c>
      <c r="U59" s="27">
        <f>+ENERO!U59</f>
        <v>11732630</v>
      </c>
      <c r="V59" s="15">
        <f>SEPTIEMBRE!V59+OCTUBRE!AL59</f>
        <v>-1539896</v>
      </c>
      <c r="W59" s="15">
        <f>SEPTIEMBRE!W59+OCTUBRE!AM59</f>
        <v>0</v>
      </c>
      <c r="X59" s="18">
        <f>SUM(U59:W59)</f>
        <v>10192734</v>
      </c>
      <c r="Y59" s="19">
        <f>SEPTIEMBRE!AA59</f>
        <v>7600800</v>
      </c>
      <c r="Z59" s="374">
        <v>839100</v>
      </c>
      <c r="AA59" s="18">
        <f>SUM(Y59:Z59)</f>
        <v>8439900</v>
      </c>
      <c r="AB59" s="19">
        <f>SEPTIEMBRE!AD59</f>
        <v>7600800</v>
      </c>
      <c r="AC59" s="374">
        <v>839100</v>
      </c>
      <c r="AD59" s="18">
        <f>SUM(AB59:AC59)</f>
        <v>8439900</v>
      </c>
      <c r="AE59" s="19">
        <f>SEPTIEMBRE!AG59</f>
        <v>6754100</v>
      </c>
      <c r="AF59" s="374">
        <v>846700</v>
      </c>
      <c r="AG59" s="18">
        <f>SUM(AE59:AF59)</f>
        <v>7600800</v>
      </c>
      <c r="AH59" s="19">
        <f>X59-AA59</f>
        <v>1752834</v>
      </c>
      <c r="AI59" s="15">
        <f>X59-AD59</f>
        <v>1752834</v>
      </c>
      <c r="AJ59" s="16">
        <f>X59-AG59</f>
        <v>2591934</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4">
        <f>+IF(SEPTIEMBRE!A60=0,"",SEPTIEMBRE!A60)</f>
        <v>1130112</v>
      </c>
      <c r="B60" s="645" t="str">
        <f>+IF(SEPTIEMBRE!B60=0,"",SEPTIEMBRE!B60)</f>
        <v>IPS PUBLICAS</v>
      </c>
      <c r="C60" s="43">
        <f t="shared" ref="C60:N60" si="69">SUM(C61:C62)</f>
        <v>9643484</v>
      </c>
      <c r="D60" s="44">
        <f t="shared" si="69"/>
        <v>0</v>
      </c>
      <c r="E60" s="44">
        <f t="shared" si="69"/>
        <v>0</v>
      </c>
      <c r="F60" s="44">
        <f t="shared" si="69"/>
        <v>9643484</v>
      </c>
      <c r="G60" s="44">
        <f t="shared" si="69"/>
        <v>13647993</v>
      </c>
      <c r="H60" s="44">
        <f t="shared" si="69"/>
        <v>0</v>
      </c>
      <c r="I60" s="44">
        <f t="shared" si="69"/>
        <v>13647993</v>
      </c>
      <c r="J60" s="44">
        <f t="shared" si="69"/>
        <v>0</v>
      </c>
      <c r="K60" s="44">
        <f t="shared" si="69"/>
        <v>0</v>
      </c>
      <c r="L60" s="44">
        <f t="shared" si="69"/>
        <v>0</v>
      </c>
      <c r="M60" s="44">
        <f t="shared" si="69"/>
        <v>-4004509</v>
      </c>
      <c r="N60" s="45">
        <f t="shared" si="69"/>
        <v>9643484</v>
      </c>
      <c r="P60" s="43">
        <f>SUM(P61:P62)</f>
        <v>0</v>
      </c>
      <c r="Q60" s="45">
        <f>SUM(Q61:Q62)</f>
        <v>0</v>
      </c>
      <c r="R60" s="9"/>
      <c r="S60" s="707" t="str">
        <f>+IF(SEPTIEMBRE!S60=0,"",SEPTIEMBRE!S60)</f>
        <v>1010402-2</v>
      </c>
      <c r="T60" s="683" t="str">
        <f>+IF(SEPTIEMBRE!T60=0,"",SEPTIEMBRE!T60)</f>
        <v>I.C.B.F.</v>
      </c>
      <c r="U60" s="27">
        <f>+ENERO!U60</f>
        <v>17598945</v>
      </c>
      <c r="V60" s="15">
        <f>SEPTIEMBRE!V60+OCTUBRE!AL60</f>
        <v>-2311344</v>
      </c>
      <c r="W60" s="15">
        <f>SEPTIEMBRE!W60+OCTUBRE!AM60</f>
        <v>0</v>
      </c>
      <c r="X60" s="18">
        <f>SUM(U60:W60)</f>
        <v>15287601</v>
      </c>
      <c r="Y60" s="19">
        <f>SEPTIEMBRE!AA60</f>
        <v>11396100</v>
      </c>
      <c r="Z60" s="374">
        <v>1257700</v>
      </c>
      <c r="AA60" s="18">
        <f>SUM(Y60:Z60)</f>
        <v>12653800</v>
      </c>
      <c r="AB60" s="19">
        <f>SEPTIEMBRE!AD60</f>
        <v>11396100</v>
      </c>
      <c r="AC60" s="374">
        <v>1257700</v>
      </c>
      <c r="AD60" s="18">
        <f>SUM(AB60:AC60)</f>
        <v>12653800</v>
      </c>
      <c r="AE60" s="19">
        <f>SEPTIEMBRE!AG60</f>
        <v>10127200</v>
      </c>
      <c r="AF60" s="374">
        <v>1268900</v>
      </c>
      <c r="AG60" s="18">
        <f>SUM(AE60:AF60)</f>
        <v>11396100</v>
      </c>
      <c r="AH60" s="19">
        <f>X60-AA60</f>
        <v>2633801</v>
      </c>
      <c r="AI60" s="15">
        <f>X60-AD60</f>
        <v>2633801</v>
      </c>
      <c r="AJ60" s="16">
        <f>X60-AG60</f>
        <v>3891501</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c r="A61" s="611" t="str">
        <f>+IF(SEPTIEMBRE!A61=0,"",SEPTIEMBRE!A61)</f>
        <v>1130112-1</v>
      </c>
      <c r="B61" s="646" t="str">
        <f>+CONCATENATE("Vigencia ",INSTRUCCIONES!$F$3)</f>
        <v>Vigencia 2018</v>
      </c>
      <c r="C61" s="673">
        <f>+ENERO!C61</f>
        <v>4821742</v>
      </c>
      <c r="D61" s="373">
        <f>SEPTIEMBRE!D61+OCTUBRE!P61</f>
        <v>0</v>
      </c>
      <c r="E61" s="373">
        <f>SEPTIEMBRE!E61+OCTUBRE!Q61</f>
        <v>0</v>
      </c>
      <c r="F61" s="373">
        <f>SUM(C61:E61)</f>
        <v>4821742</v>
      </c>
      <c r="G61" s="373">
        <f>SEPTIEMBRE!I61</f>
        <v>13647993</v>
      </c>
      <c r="H61" s="374">
        <v>0</v>
      </c>
      <c r="I61" s="373">
        <f>SUM(G61:H61)</f>
        <v>13647993</v>
      </c>
      <c r="J61" s="373">
        <f>SEPTIEMBRE!L61</f>
        <v>0</v>
      </c>
      <c r="K61" s="374">
        <v>0</v>
      </c>
      <c r="L61" s="373">
        <f>SUM(J61:K61)</f>
        <v>0</v>
      </c>
      <c r="M61" s="373">
        <f>F61-I61</f>
        <v>-8826251</v>
      </c>
      <c r="N61" s="143">
        <f>F61-L61</f>
        <v>4821742</v>
      </c>
      <c r="O61" s="382"/>
      <c r="P61" s="372">
        <v>0</v>
      </c>
      <c r="Q61" s="375">
        <v>0</v>
      </c>
      <c r="R61" s="9"/>
      <c r="S61" s="706">
        <f>+IF(SEPTIEMBRE!S61=0,"",SEPTIEMBRE!S61)</f>
        <v>1010499</v>
      </c>
      <c r="T61" s="682" t="str">
        <f>+IF(SEPTIEMBRE!T61=0,"",SEPTIEMBRE!T61)</f>
        <v>Vigencias Anteriores Contribuciones Inherentes de nómina sector publico administrativo</v>
      </c>
      <c r="U61" s="27">
        <f>+ENERO!U61</f>
        <v>0</v>
      </c>
      <c r="V61" s="15">
        <f>SEPTIEMBRE!V61+OCTUBRE!AL61</f>
        <v>0</v>
      </c>
      <c r="W61" s="15">
        <f>SEPTIEMBRE!W61+OCTUBRE!AM61</f>
        <v>0</v>
      </c>
      <c r="X61" s="18">
        <f>SUM(U61:W61)</f>
        <v>0</v>
      </c>
      <c r="Y61" s="19">
        <f>SEPTIEMBRE!AA61</f>
        <v>0</v>
      </c>
      <c r="Z61" s="374">
        <v>0</v>
      </c>
      <c r="AA61" s="18">
        <f>SUM(Y61:Z61)</f>
        <v>0</v>
      </c>
      <c r="AB61" s="19">
        <f>SEPTIEMBRE!AD61</f>
        <v>0</v>
      </c>
      <c r="AC61" s="374">
        <v>0</v>
      </c>
      <c r="AD61" s="18">
        <f>SUM(AB61:AC61)</f>
        <v>0</v>
      </c>
      <c r="AE61" s="19">
        <f>SEPTIEMBRE!AG61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+IF(SEPTIEMBRE!A62=0,"",SEPTIEMBRE!A62)</f>
        <v>1130112-2</v>
      </c>
      <c r="B62" s="646" t="str">
        <f>+IF(SEPTIEMBRE!B62=0,"",SEPTIEMBRE!B62)</f>
        <v>Vigencia Anterior IPS Privadas</v>
      </c>
      <c r="C62" s="673">
        <f>+ENERO!C62</f>
        <v>4821742</v>
      </c>
      <c r="D62" s="373">
        <f>SEPTIEMBRE!D62+OCTUBRE!P62</f>
        <v>0</v>
      </c>
      <c r="E62" s="373">
        <f>SEPTIEMBRE!E62+OCTUBRE!Q62</f>
        <v>0</v>
      </c>
      <c r="F62" s="373">
        <f>SUM(C62:E62)</f>
        <v>4821742</v>
      </c>
      <c r="G62" s="373">
        <f>SEPTIEMBRE!I62</f>
        <v>0</v>
      </c>
      <c r="H62" s="374">
        <v>0</v>
      </c>
      <c r="I62" s="373">
        <f>SUM(G62:H62)</f>
        <v>0</v>
      </c>
      <c r="J62" s="373">
        <f>SEPTIEMBRE!L62</f>
        <v>0</v>
      </c>
      <c r="K62" s="374">
        <v>0</v>
      </c>
      <c r="L62" s="373">
        <f>SUM(J62:K62)</f>
        <v>0</v>
      </c>
      <c r="M62" s="373">
        <f>F62-I62</f>
        <v>4821742</v>
      </c>
      <c r="N62" s="143">
        <f>F62-L62</f>
        <v>4821742</v>
      </c>
      <c r="O62" s="382"/>
      <c r="P62" s="372">
        <v>0</v>
      </c>
      <c r="Q62" s="375">
        <v>0</v>
      </c>
      <c r="R62" s="9"/>
      <c r="S62" s="366" t="str">
        <f>+IF(SEPTIEMBRE!S62=0,"",SEPTIEMBRE!S62)</f>
        <v/>
      </c>
      <c r="T62" s="696" t="str">
        <f>+IF(SEPTIEMBRE!T62=0,"",SEPTIEMBRE!T62)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4">
        <f>+IF(SEPTIEMBRE!A63=0,"",SEPTIEMBRE!A63)</f>
        <v>1130113</v>
      </c>
      <c r="B63" s="645" t="str">
        <f>+IF(SEPTIEMBRE!B63=0,"",SEPTIEMBRE!B63)</f>
        <v>COMPAÑIAS DE SEGUROS  - ACCIDENTES DE TRANSITO (SOAT)</v>
      </c>
      <c r="C63" s="43">
        <f t="shared" ref="C63:N63" si="70">SUM(C64:C65)</f>
        <v>101217515</v>
      </c>
      <c r="D63" s="44">
        <f t="shared" si="70"/>
        <v>0</v>
      </c>
      <c r="E63" s="44">
        <f t="shared" si="70"/>
        <v>0</v>
      </c>
      <c r="F63" s="44">
        <f t="shared" si="70"/>
        <v>101217515</v>
      </c>
      <c r="G63" s="44">
        <f t="shared" si="70"/>
        <v>77653913</v>
      </c>
      <c r="H63" s="44">
        <f t="shared" si="70"/>
        <v>10523237</v>
      </c>
      <c r="I63" s="44">
        <f t="shared" si="70"/>
        <v>88177150</v>
      </c>
      <c r="J63" s="44">
        <f t="shared" si="70"/>
        <v>54707925</v>
      </c>
      <c r="K63" s="44">
        <f t="shared" si="70"/>
        <v>9767862</v>
      </c>
      <c r="L63" s="44">
        <f t="shared" si="70"/>
        <v>64475787</v>
      </c>
      <c r="M63" s="44">
        <f t="shared" si="70"/>
        <v>13040365</v>
      </c>
      <c r="N63" s="45">
        <f t="shared" si="70"/>
        <v>36741728</v>
      </c>
      <c r="P63" s="43">
        <f>SUM(P64:P65)</f>
        <v>0</v>
      </c>
      <c r="Q63" s="45">
        <f>SUM(Q64:Q65)</f>
        <v>0</v>
      </c>
      <c r="R63" s="9"/>
      <c r="S63" s="704">
        <f>+IF(SEPTIEMBRE!S63=0,"",SEPTIEMBRE!S63)</f>
        <v>1020010</v>
      </c>
      <c r="T63" s="680" t="str">
        <f>+IF(SEPTIEMBRE!T63=0,"",SEPTIEMBRE!T63)</f>
        <v>Gastos de Operación</v>
      </c>
      <c r="U63" s="132">
        <f t="shared" ref="U63:AJ63" si="71">U65+U83+U90+U104</f>
        <v>2458840205</v>
      </c>
      <c r="V63" s="122">
        <f t="shared" si="71"/>
        <v>-38123946</v>
      </c>
      <c r="W63" s="122">
        <f t="shared" si="71"/>
        <v>91302245</v>
      </c>
      <c r="X63" s="129">
        <f t="shared" si="71"/>
        <v>2512018504</v>
      </c>
      <c r="Y63" s="128">
        <f t="shared" si="71"/>
        <v>1895997697</v>
      </c>
      <c r="Z63" s="122">
        <f t="shared" si="71"/>
        <v>161954804</v>
      </c>
      <c r="AA63" s="129">
        <f t="shared" si="71"/>
        <v>2057952501</v>
      </c>
      <c r="AB63" s="128">
        <f t="shared" si="71"/>
        <v>1885637441</v>
      </c>
      <c r="AC63" s="122">
        <f t="shared" si="71"/>
        <v>164763674</v>
      </c>
      <c r="AD63" s="129">
        <f t="shared" si="71"/>
        <v>2050401115</v>
      </c>
      <c r="AE63" s="128">
        <f t="shared" si="71"/>
        <v>1670449683</v>
      </c>
      <c r="AF63" s="122">
        <f t="shared" si="71"/>
        <v>189704878</v>
      </c>
      <c r="AG63" s="129">
        <f t="shared" si="71"/>
        <v>1860154561</v>
      </c>
      <c r="AH63" s="128">
        <f t="shared" si="71"/>
        <v>454066003</v>
      </c>
      <c r="AI63" s="122">
        <f t="shared" si="71"/>
        <v>461617389</v>
      </c>
      <c r="AJ63" s="130">
        <f t="shared" si="71"/>
        <v>651863943</v>
      </c>
      <c r="AK63" s="9"/>
      <c r="AL63" s="128">
        <f>AL65+AL83+AL90+AL104</f>
        <v>-250495</v>
      </c>
      <c r="AM63" s="130">
        <f>AM65+AM83+AM90+AM104</f>
        <v>0</v>
      </c>
      <c r="AN63" s="9"/>
      <c r="AO63" s="294"/>
      <c r="AP63" s="294"/>
      <c r="AQ63" s="294"/>
      <c r="AR63" s="294"/>
      <c r="AS63" s="294"/>
      <c r="AT63" s="294"/>
      <c r="AU63" s="294"/>
      <c r="AV63" s="294"/>
      <c r="AW63" s="294"/>
      <c r="AX63" s="294"/>
      <c r="AY63" s="294"/>
      <c r="AZ63" s="294"/>
    </row>
    <row r="64" spans="1:70" s="422" customFormat="1" ht="24.95" customHeight="1">
      <c r="A64" s="611" t="str">
        <f>+IF(SEPTIEMBRE!A64=0,"",SEPTIEMBRE!A64)</f>
        <v>1130113-1</v>
      </c>
      <c r="B64" s="646" t="str">
        <f>+CONCATENATE("Vigencia ",INSTRUCCIONES!$F$3)</f>
        <v>Vigencia 2018</v>
      </c>
      <c r="C64" s="673">
        <f>+ENERO!C64</f>
        <v>76217515</v>
      </c>
      <c r="D64" s="373">
        <f>SEPTIEMBRE!D64+OCTUBRE!P64</f>
        <v>0</v>
      </c>
      <c r="E64" s="373">
        <f>SEPTIEMBRE!E64+OCTUBRE!Q64</f>
        <v>0</v>
      </c>
      <c r="F64" s="373">
        <f>SUM(C64:E64)</f>
        <v>76217515</v>
      </c>
      <c r="G64" s="373">
        <f>SEPTIEMBRE!I64</f>
        <v>64321186</v>
      </c>
      <c r="H64" s="374">
        <v>10287429</v>
      </c>
      <c r="I64" s="373">
        <f>SUM(G64:H64)</f>
        <v>74608615</v>
      </c>
      <c r="J64" s="373">
        <f>SEPTIEMBRE!L64</f>
        <v>41375198</v>
      </c>
      <c r="K64" s="374">
        <v>9532054</v>
      </c>
      <c r="L64" s="373">
        <f>SUM(J64:K64)</f>
        <v>50907252</v>
      </c>
      <c r="M64" s="373">
        <f>F64-I64</f>
        <v>1608900</v>
      </c>
      <c r="N64" s="143">
        <f>F64-L64</f>
        <v>25310263</v>
      </c>
      <c r="O64" s="382"/>
      <c r="P64" s="372">
        <v>0</v>
      </c>
      <c r="Q64" s="375">
        <v>0</v>
      </c>
      <c r="R64" s="9"/>
      <c r="S64" s="366" t="str">
        <f>+IF(SEPTIEMBRE!S64=0,"",SEPTIEMBRE!S64)</f>
        <v/>
      </c>
      <c r="T64" s="696" t="str">
        <f>+IF(SEPTIEMBRE!T64=0,"",SEPTIEMBRE!T64)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+IF(SEPTIEMBRE!A65=0,"",SEPTIEMBRE!A65)</f>
        <v>1130113-2</v>
      </c>
      <c r="B65" s="646" t="str">
        <f>+IF(SEPTIEMBRE!B65=0,"",SEPTIEMBRE!B65)</f>
        <v>Vigencia Anterior Accidentes de Transito</v>
      </c>
      <c r="C65" s="673">
        <f>+ENERO!C65</f>
        <v>25000000</v>
      </c>
      <c r="D65" s="373">
        <f>SEPTIEMBRE!D65+OCTUBRE!P65</f>
        <v>0</v>
      </c>
      <c r="E65" s="373">
        <f>SEPTIEMBRE!E65+OCTUBRE!Q65</f>
        <v>0</v>
      </c>
      <c r="F65" s="373">
        <f>SUM(C65:E65)</f>
        <v>25000000</v>
      </c>
      <c r="G65" s="373">
        <f>SEPTIEMBRE!I65</f>
        <v>13332727</v>
      </c>
      <c r="H65" s="374">
        <v>235808</v>
      </c>
      <c r="I65" s="373">
        <f>SUM(G65:H65)</f>
        <v>13568535</v>
      </c>
      <c r="J65" s="373">
        <f>SEPTIEMBRE!L65</f>
        <v>13332727</v>
      </c>
      <c r="K65" s="374">
        <v>235808</v>
      </c>
      <c r="L65" s="373">
        <f>SUM(J65:K65)</f>
        <v>13568535</v>
      </c>
      <c r="M65" s="373">
        <f>F65-I65</f>
        <v>11431465</v>
      </c>
      <c r="N65" s="143">
        <f>F65-L65</f>
        <v>11431465</v>
      </c>
      <c r="O65" s="382"/>
      <c r="P65" s="372">
        <v>0</v>
      </c>
      <c r="Q65" s="375">
        <v>0</v>
      </c>
      <c r="R65" s="9"/>
      <c r="S65" s="705">
        <f>+IF(SEPTIEMBRE!S65=0,"",SEPTIEMBRE!S65)</f>
        <v>1020100</v>
      </c>
      <c r="T65" s="681" t="str">
        <f>+IF(SEPTIEMBRE!T65=0,"",SEPTIEMBRE!T65)</f>
        <v>Servicios Personales Asociados a Nómina</v>
      </c>
      <c r="U65" s="132">
        <f t="shared" ref="U65:AJ65" si="72">SUM(U66:U69)+U81</f>
        <v>1674033669</v>
      </c>
      <c r="V65" s="122">
        <f t="shared" si="72"/>
        <v>80258000</v>
      </c>
      <c r="W65" s="122">
        <f t="shared" si="72"/>
        <v>40452864</v>
      </c>
      <c r="X65" s="129">
        <f t="shared" si="72"/>
        <v>1794744533</v>
      </c>
      <c r="Y65" s="128">
        <f t="shared" si="72"/>
        <v>1277428690</v>
      </c>
      <c r="Z65" s="122">
        <f t="shared" si="72"/>
        <v>121198976</v>
      </c>
      <c r="AA65" s="129">
        <f t="shared" si="72"/>
        <v>1398627666</v>
      </c>
      <c r="AB65" s="128">
        <f t="shared" si="72"/>
        <v>1277428690</v>
      </c>
      <c r="AC65" s="122">
        <f t="shared" si="72"/>
        <v>121198976</v>
      </c>
      <c r="AD65" s="129">
        <f t="shared" si="72"/>
        <v>1398627666</v>
      </c>
      <c r="AE65" s="128">
        <f t="shared" si="72"/>
        <v>1131938095</v>
      </c>
      <c r="AF65" s="122">
        <f t="shared" si="72"/>
        <v>135051120</v>
      </c>
      <c r="AG65" s="129">
        <f t="shared" si="72"/>
        <v>1266989215</v>
      </c>
      <c r="AH65" s="128">
        <f t="shared" si="72"/>
        <v>396116867</v>
      </c>
      <c r="AI65" s="122">
        <f t="shared" si="72"/>
        <v>396116867</v>
      </c>
      <c r="AJ65" s="130">
        <f t="shared" si="72"/>
        <v>527755318</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4">
        <f>+IF(SEPTIEMBRE!A66=0,"",SEPTIEMBRE!A66)</f>
        <v>1130114</v>
      </c>
      <c r="B66" s="645" t="str">
        <f>+IF(SEPTIEMBRE!B66=0,"",SEPTIEMBRE!B66)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706">
        <f>+IF(SEPTIEMBRE!S66=0,"",SEPTIEMBRE!S66)</f>
        <v>1020101</v>
      </c>
      <c r="T66" s="682" t="str">
        <f>+IF(SEPTIEMBRE!T66=0,"",SEPTIEMBRE!T66)</f>
        <v>Sueldos del Personal de nómina</v>
      </c>
      <c r="U66" s="27">
        <f>+ENERO!U66</f>
        <v>1142841348</v>
      </c>
      <c r="V66" s="15">
        <f>SEPTIEMBRE!V66+OCTUBRE!AL66</f>
        <v>120759419</v>
      </c>
      <c r="W66" s="15">
        <f>SEPTIEMBRE!W66+OCTUBRE!AM66</f>
        <v>8693314</v>
      </c>
      <c r="X66" s="18">
        <f>SUM(U66:W66)</f>
        <v>1272294081</v>
      </c>
      <c r="Y66" s="19">
        <f>SEPTIEMBRE!AA66</f>
        <v>978946328</v>
      </c>
      <c r="Z66" s="374">
        <v>103876309</v>
      </c>
      <c r="AA66" s="18">
        <f>SUM(Y66:Z66)</f>
        <v>1082822637</v>
      </c>
      <c r="AB66" s="19">
        <f>SEPTIEMBRE!AD66</f>
        <v>978946328</v>
      </c>
      <c r="AC66" s="374">
        <v>103876309</v>
      </c>
      <c r="AD66" s="18">
        <f>SUM(AB66:AC66)</f>
        <v>1082822637</v>
      </c>
      <c r="AE66" s="19">
        <f>SEPTIEMBRE!AG66</f>
        <v>911180492</v>
      </c>
      <c r="AF66" s="374">
        <v>108066663</v>
      </c>
      <c r="AG66" s="18">
        <f>SUM(AE66:AF66)</f>
        <v>1019247155</v>
      </c>
      <c r="AH66" s="19">
        <f>X66-AA66</f>
        <v>189471444</v>
      </c>
      <c r="AI66" s="15">
        <f>X66-AD66</f>
        <v>189471444</v>
      </c>
      <c r="AJ66" s="16">
        <f>X66-AG66</f>
        <v>253046926</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c r="A67" s="611" t="str">
        <f>+IF(SEPTIEMBRE!A67=0,"",SEPTIEMBRE!A67)</f>
        <v>1130114-1</v>
      </c>
      <c r="B67" s="646" t="str">
        <f>+CONCATENATE("Vigencia ",INSTRUCCIONES!$F$3)</f>
        <v>Vigencia 2018</v>
      </c>
      <c r="C67" s="673">
        <f>+ENERO!C67</f>
        <v>0</v>
      </c>
      <c r="D67" s="373">
        <f>SEPTIEMBRE!D67+OCTUBRE!P67</f>
        <v>0</v>
      </c>
      <c r="E67" s="373">
        <f>SEPTIEMBRE!E67+OCTUBRE!Q67</f>
        <v>0</v>
      </c>
      <c r="F67" s="373">
        <f>SUM(C67:E67)</f>
        <v>0</v>
      </c>
      <c r="G67" s="373">
        <f>SEPTIEMBRE!I67</f>
        <v>0</v>
      </c>
      <c r="H67" s="374">
        <v>0</v>
      </c>
      <c r="I67" s="373">
        <f>SUM(G67:H67)</f>
        <v>0</v>
      </c>
      <c r="J67" s="373">
        <f>SEPTIEMBRE!L67</f>
        <v>0</v>
      </c>
      <c r="K67" s="374">
        <v>0</v>
      </c>
      <c r="L67" s="373">
        <f>SUM(J67:K67)</f>
        <v>0</v>
      </c>
      <c r="M67" s="373">
        <f>F67-I67</f>
        <v>0</v>
      </c>
      <c r="N67" s="143">
        <f>F67-L67</f>
        <v>0</v>
      </c>
      <c r="O67" s="382"/>
      <c r="P67" s="372">
        <v>0</v>
      </c>
      <c r="Q67" s="375">
        <v>0</v>
      </c>
      <c r="R67" s="9"/>
      <c r="S67" s="706">
        <f>+IF(SEPTIEMBRE!S67=0,"",SEPTIEMBRE!S67)</f>
        <v>1020102</v>
      </c>
      <c r="T67" s="682" t="str">
        <f>+IF(SEPTIEMBRE!T67=0,"",SEPTIEMBRE!T67)</f>
        <v>Horas Extras,Dominic.,Festivos y Rec. Nocturnos</v>
      </c>
      <c r="U67" s="27">
        <f>+ENERO!U67</f>
        <v>200000000</v>
      </c>
      <c r="V67" s="15">
        <f>SEPTIEMBRE!V67+OCTUBRE!AL67</f>
        <v>-59257420</v>
      </c>
      <c r="W67" s="15">
        <f>SEPTIEMBRE!W67+OCTUBRE!AM67</f>
        <v>0</v>
      </c>
      <c r="X67" s="18">
        <f>SUM(U67:W67)</f>
        <v>140742580</v>
      </c>
      <c r="Y67" s="19">
        <f>SEPTIEMBRE!AA67</f>
        <v>119384987</v>
      </c>
      <c r="Z67" s="374">
        <v>8586746</v>
      </c>
      <c r="AA67" s="18">
        <f>SUM(Y67:Z67)</f>
        <v>127971733</v>
      </c>
      <c r="AB67" s="19">
        <f>SEPTIEMBRE!AD67</f>
        <v>119384987</v>
      </c>
      <c r="AC67" s="374">
        <v>8586746</v>
      </c>
      <c r="AD67" s="18">
        <f>SUM(AB67:AC67)</f>
        <v>127971733</v>
      </c>
      <c r="AE67" s="19">
        <f>SEPTIEMBRE!AG67</f>
        <v>91539697</v>
      </c>
      <c r="AF67" s="374">
        <v>13935689</v>
      </c>
      <c r="AG67" s="18">
        <f>SUM(AE67:AF67)</f>
        <v>105475386</v>
      </c>
      <c r="AH67" s="19">
        <f>X67-AA67</f>
        <v>12770847</v>
      </c>
      <c r="AI67" s="15">
        <f>X67-AD67</f>
        <v>12770847</v>
      </c>
      <c r="AJ67" s="16">
        <f>X67-AG67</f>
        <v>35267194</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+IF(SEPTIEMBRE!A68=0,"",SEPTIEMBRE!A68)</f>
        <v>1130114-2</v>
      </c>
      <c r="B68" s="646" t="str">
        <f>+IF(SEPTIEMBRE!B68=0,"",SEPTIEMBRE!B68)</f>
        <v>Vigencia Anterior Compañias de Seguros</v>
      </c>
      <c r="C68" s="673">
        <f>+ENERO!C68</f>
        <v>0</v>
      </c>
      <c r="D68" s="373">
        <f>SEPTIEMBRE!D68+OCTUBRE!P68</f>
        <v>0</v>
      </c>
      <c r="E68" s="373">
        <f>SEPTIEMBRE!E68+OCTUBRE!Q68</f>
        <v>0</v>
      </c>
      <c r="F68" s="373">
        <f>SUM(C68:E68)</f>
        <v>0</v>
      </c>
      <c r="G68" s="373">
        <f>SEPTIEMBRE!I68</f>
        <v>0</v>
      </c>
      <c r="H68" s="374">
        <v>0</v>
      </c>
      <c r="I68" s="373">
        <f>SUM(G68:H68)</f>
        <v>0</v>
      </c>
      <c r="J68" s="373">
        <f>SEPTIEMBRE!L68</f>
        <v>0</v>
      </c>
      <c r="K68" s="374">
        <v>0</v>
      </c>
      <c r="L68" s="373">
        <f>SUM(J68:K68)</f>
        <v>0</v>
      </c>
      <c r="M68" s="373">
        <f>F68-I68</f>
        <v>0</v>
      </c>
      <c r="N68" s="143">
        <f>F68-L68</f>
        <v>0</v>
      </c>
      <c r="O68" s="382"/>
      <c r="P68" s="372">
        <v>0</v>
      </c>
      <c r="Q68" s="375">
        <v>0</v>
      </c>
      <c r="R68" s="9"/>
      <c r="S68" s="706">
        <f>+IF(SEPTIEMBRE!S68=0,"",SEPTIEMBRE!S68)</f>
        <v>1020103</v>
      </c>
      <c r="T68" s="682" t="str">
        <f>+IF(SEPTIEMBRE!T68=0,"",SEPTIEMBRE!T68)</f>
        <v>Prima Técnica</v>
      </c>
      <c r="U68" s="27">
        <f>+ENERO!U68</f>
        <v>0</v>
      </c>
      <c r="V68" s="15">
        <f>SEPTIEMBRE!V68+OCTUBRE!AL68</f>
        <v>0</v>
      </c>
      <c r="W68" s="15">
        <f>SEPTIEMBRE!W68+OCTUBRE!AM68</f>
        <v>0</v>
      </c>
      <c r="X68" s="18">
        <f>SUM(U68:W68)</f>
        <v>0</v>
      </c>
      <c r="Y68" s="19">
        <f>SEPTIEMBRE!AA68</f>
        <v>0</v>
      </c>
      <c r="Z68" s="374">
        <v>0</v>
      </c>
      <c r="AA68" s="18">
        <f>SUM(Y68:Z68)</f>
        <v>0</v>
      </c>
      <c r="AB68" s="19">
        <f>SEPTIEMBRE!AD68</f>
        <v>0</v>
      </c>
      <c r="AC68" s="374">
        <v>0</v>
      </c>
      <c r="AD68" s="18">
        <f>SUM(AB68:AC68)</f>
        <v>0</v>
      </c>
      <c r="AE68" s="19">
        <f>SEPTIEMBRE!AG68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4">
        <f>+IF(SEPTIEMBRE!A69=0,"",SEPTIEMBRE!A69)</f>
        <v>1130115</v>
      </c>
      <c r="B69" s="645" t="str">
        <f>+IF(SEPTIEMBRE!B69=0,"",SEPTIEMBRE!B69)</f>
        <v>ENTIDADES DE REGIMEN ESPECIAL (Magisterio, Fuerza Pca.)</v>
      </c>
      <c r="C69" s="43">
        <f t="shared" ref="C69:N69" si="74">SUM(C70:C71)</f>
        <v>154330000</v>
      </c>
      <c r="D69" s="44">
        <f t="shared" si="74"/>
        <v>0</v>
      </c>
      <c r="E69" s="44">
        <f t="shared" si="74"/>
        <v>0</v>
      </c>
      <c r="F69" s="44">
        <f t="shared" si="74"/>
        <v>154330000</v>
      </c>
      <c r="G69" s="44">
        <f t="shared" si="74"/>
        <v>82933954</v>
      </c>
      <c r="H69" s="44">
        <f t="shared" si="74"/>
        <v>7935391</v>
      </c>
      <c r="I69" s="44">
        <f t="shared" si="74"/>
        <v>90869345</v>
      </c>
      <c r="J69" s="44">
        <f t="shared" si="74"/>
        <v>44156472</v>
      </c>
      <c r="K69" s="44">
        <f t="shared" si="74"/>
        <v>7511325</v>
      </c>
      <c r="L69" s="44">
        <f t="shared" si="74"/>
        <v>51667797</v>
      </c>
      <c r="M69" s="44">
        <f t="shared" si="74"/>
        <v>63460655</v>
      </c>
      <c r="N69" s="45">
        <f t="shared" si="74"/>
        <v>102662203</v>
      </c>
      <c r="P69" s="43">
        <f>SUM(P70:P71)</f>
        <v>0</v>
      </c>
      <c r="Q69" s="45">
        <f>SUM(Q70:Q71)</f>
        <v>0</v>
      </c>
      <c r="R69" s="9"/>
      <c r="S69" s="706">
        <f>+IF(SEPTIEMBRE!S69=0,"",SEPTIEMBRE!S69)</f>
        <v>1020104</v>
      </c>
      <c r="T69" s="682" t="str">
        <f>+IF(SEPTIEMBRE!T69=0,"",SEPTIEMBRE!T69)</f>
        <v>Otros</v>
      </c>
      <c r="U69" s="27">
        <f t="shared" ref="U69:AJ69" si="75">SUM(U70:U80)</f>
        <v>268733154</v>
      </c>
      <c r="V69" s="15">
        <f t="shared" si="75"/>
        <v>5272314</v>
      </c>
      <c r="W69" s="15">
        <f t="shared" si="75"/>
        <v>0</v>
      </c>
      <c r="X69" s="18">
        <f t="shared" si="75"/>
        <v>274005468</v>
      </c>
      <c r="Y69" s="19">
        <f t="shared" si="75"/>
        <v>95915245</v>
      </c>
      <c r="Z69" s="142">
        <f t="shared" si="75"/>
        <v>8735921</v>
      </c>
      <c r="AA69" s="18">
        <f t="shared" si="75"/>
        <v>104651166</v>
      </c>
      <c r="AB69" s="19">
        <f t="shared" si="75"/>
        <v>95915245</v>
      </c>
      <c r="AC69" s="142">
        <f t="shared" si="75"/>
        <v>8735921</v>
      </c>
      <c r="AD69" s="18">
        <f t="shared" si="75"/>
        <v>104651166</v>
      </c>
      <c r="AE69" s="19">
        <f t="shared" si="75"/>
        <v>53302881</v>
      </c>
      <c r="AF69" s="142">
        <f t="shared" si="75"/>
        <v>11091830</v>
      </c>
      <c r="AG69" s="18">
        <f t="shared" si="75"/>
        <v>64394711</v>
      </c>
      <c r="AH69" s="19">
        <f t="shared" si="75"/>
        <v>169354302</v>
      </c>
      <c r="AI69" s="15">
        <f t="shared" si="75"/>
        <v>169354302</v>
      </c>
      <c r="AJ69" s="16">
        <f t="shared" si="75"/>
        <v>209610757</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c r="A70" s="611" t="str">
        <f>+IF(SEPTIEMBRE!A70=0,"",SEPTIEMBRE!A70)</f>
        <v>1130115-1</v>
      </c>
      <c r="B70" s="646" t="str">
        <f>+CONCATENATE("Vigencia ",INSTRUCCIONES!$F$3)</f>
        <v>Vigencia 2018</v>
      </c>
      <c r="C70" s="673">
        <f>+ENERO!C70</f>
        <v>118000000</v>
      </c>
      <c r="D70" s="373">
        <f>SEPTIEMBRE!D70+OCTUBRE!P70</f>
        <v>0</v>
      </c>
      <c r="E70" s="373">
        <f>SEPTIEMBRE!E70+OCTUBRE!Q70</f>
        <v>0</v>
      </c>
      <c r="F70" s="373">
        <f>SUM(C70:E70)</f>
        <v>118000000</v>
      </c>
      <c r="G70" s="373">
        <f>SEPTIEMBRE!I70</f>
        <v>77748253</v>
      </c>
      <c r="H70" s="374">
        <v>7935391</v>
      </c>
      <c r="I70" s="373">
        <f>SUM(G70:H70)</f>
        <v>85683644</v>
      </c>
      <c r="J70" s="373">
        <f>SEPTIEMBRE!L70</f>
        <v>38970771</v>
      </c>
      <c r="K70" s="374">
        <v>7511325</v>
      </c>
      <c r="L70" s="373">
        <f>SUM(J70:K70)</f>
        <v>46482096</v>
      </c>
      <c r="M70" s="373">
        <f>F70-I70</f>
        <v>32316356</v>
      </c>
      <c r="N70" s="143">
        <f>F70-L70</f>
        <v>71517904</v>
      </c>
      <c r="O70" s="382"/>
      <c r="P70" s="372">
        <v>0</v>
      </c>
      <c r="Q70" s="375">
        <v>0</v>
      </c>
      <c r="R70" s="9"/>
      <c r="S70" s="707" t="str">
        <f>+IF(SEPTIEMBRE!S70=0,"",SEPTIEMBRE!S70)</f>
        <v>1020104-1</v>
      </c>
      <c r="T70" s="683" t="str">
        <f>+IF(SEPTIEMBRE!T70=0,"",SEPTIEMBRE!T70)</f>
        <v xml:space="preserve">Prima de Navidad </v>
      </c>
      <c r="U70" s="27">
        <f>+ENERO!U70</f>
        <v>112552557</v>
      </c>
      <c r="V70" s="15">
        <f>SEPTIEMBRE!V70+OCTUBRE!AL70</f>
        <v>3061727</v>
      </c>
      <c r="W70" s="15">
        <f>SEPTIEMBRE!W70+OCTUBRE!AM70</f>
        <v>0</v>
      </c>
      <c r="X70" s="18">
        <f t="shared" ref="X70:X81" si="76">SUM(U70:W70)</f>
        <v>115614284</v>
      </c>
      <c r="Y70" s="19">
        <f>SEPTIEMBRE!AA70</f>
        <v>5032482</v>
      </c>
      <c r="Z70" s="374">
        <v>0</v>
      </c>
      <c r="AA70" s="18">
        <f t="shared" ref="AA70:AA81" si="77">SUM(Y70:Z70)</f>
        <v>5032482</v>
      </c>
      <c r="AB70" s="19">
        <f>SEPTIEMBRE!AD70</f>
        <v>5032482</v>
      </c>
      <c r="AC70" s="374">
        <v>0</v>
      </c>
      <c r="AD70" s="18">
        <f t="shared" ref="AD70:AD81" si="78">SUM(AB70:AC70)</f>
        <v>5032482</v>
      </c>
      <c r="AE70" s="19">
        <f>SEPTIEMBRE!AG70</f>
        <v>272137</v>
      </c>
      <c r="AF70" s="374">
        <v>1562242</v>
      </c>
      <c r="AG70" s="18">
        <f t="shared" ref="AG70:AG81" si="79">SUM(AE70:AF70)</f>
        <v>1834379</v>
      </c>
      <c r="AH70" s="19">
        <f t="shared" ref="AH70:AH81" si="80">X70-AA70</f>
        <v>110581802</v>
      </c>
      <c r="AI70" s="15">
        <f t="shared" ref="AI70:AI81" si="81">X70-AD70</f>
        <v>110581802</v>
      </c>
      <c r="AJ70" s="16">
        <f t="shared" ref="AJ70:AJ81" si="82">X70-AG70</f>
        <v>113779905</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+IF(SEPTIEMBRE!A71=0,"",SEPTIEMBRE!A71)</f>
        <v>1130115-2</v>
      </c>
      <c r="B71" s="646" t="str">
        <f>+IF(SEPTIEMBRE!B71=0,"",SEPTIEMBRE!B71)</f>
        <v>Vigencia Anterior Regimen Especial</v>
      </c>
      <c r="C71" s="673">
        <f>+ENERO!C71</f>
        <v>36330000</v>
      </c>
      <c r="D71" s="373">
        <f>SEPTIEMBRE!D71+OCTUBRE!P71</f>
        <v>0</v>
      </c>
      <c r="E71" s="373">
        <f>SEPTIEMBRE!E71+OCTUBRE!Q71</f>
        <v>0</v>
      </c>
      <c r="F71" s="373">
        <f>SUM(C71:E71)</f>
        <v>36330000</v>
      </c>
      <c r="G71" s="373">
        <f>SEPTIEMBRE!I71</f>
        <v>5185701</v>
      </c>
      <c r="H71" s="374">
        <v>0</v>
      </c>
      <c r="I71" s="373">
        <f>SUM(G71:H71)</f>
        <v>5185701</v>
      </c>
      <c r="J71" s="373">
        <f>SEPTIEMBRE!L71</f>
        <v>5185701</v>
      </c>
      <c r="K71" s="374">
        <v>0</v>
      </c>
      <c r="L71" s="373">
        <f>SUM(J71:K71)</f>
        <v>5185701</v>
      </c>
      <c r="M71" s="373">
        <f>F71-I71</f>
        <v>31144299</v>
      </c>
      <c r="N71" s="143">
        <f>F71-L71</f>
        <v>31144299</v>
      </c>
      <c r="O71" s="382"/>
      <c r="P71" s="372">
        <v>0</v>
      </c>
      <c r="Q71" s="375">
        <v>0</v>
      </c>
      <c r="R71" s="9"/>
      <c r="S71" s="707" t="str">
        <f>+IF(SEPTIEMBRE!S71=0,"",SEPTIEMBRE!S71)</f>
        <v>1020104-2</v>
      </c>
      <c r="T71" s="683" t="str">
        <f>+IF(SEPTIEMBRE!T71=0,"",SEPTIEMBRE!T71)</f>
        <v>Prima Vida Cara</v>
      </c>
      <c r="U71" s="27">
        <f>+ENERO!U71</f>
        <v>0</v>
      </c>
      <c r="V71" s="15">
        <f>SEPTIEMBRE!V71+OCTUBRE!AL71</f>
        <v>0</v>
      </c>
      <c r="W71" s="15">
        <f>SEPTIEMBRE!W71+OCTUBRE!AM71</f>
        <v>0</v>
      </c>
      <c r="X71" s="18">
        <f t="shared" si="76"/>
        <v>0</v>
      </c>
      <c r="Y71" s="19">
        <f>SEPTIEMBRE!AA71</f>
        <v>0</v>
      </c>
      <c r="Z71" s="374">
        <v>0</v>
      </c>
      <c r="AA71" s="18">
        <f t="shared" si="77"/>
        <v>0</v>
      </c>
      <c r="AB71" s="19">
        <f>SEPTIEMBRE!AD71</f>
        <v>0</v>
      </c>
      <c r="AC71" s="374">
        <v>0</v>
      </c>
      <c r="AD71" s="18">
        <f t="shared" si="78"/>
        <v>0</v>
      </c>
      <c r="AE71" s="19">
        <f>SEPTIEMBRE!AG71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4">
        <f>+IF(SEPTIEMBRE!A72=0,"",SEPTIEMBRE!A72)</f>
        <v>1130116</v>
      </c>
      <c r="B72" s="645" t="str">
        <f>+IF(SEPTIEMBRE!B72=0,"",SEPTIEMBRE!B72)</f>
        <v>ADMINISTRADORAS DE RIESGOS LABORALES</v>
      </c>
      <c r="C72" s="43">
        <f t="shared" ref="C72:N72" si="83">SUM(C73:C74)</f>
        <v>32000000</v>
      </c>
      <c r="D72" s="44">
        <f t="shared" si="83"/>
        <v>0</v>
      </c>
      <c r="E72" s="44">
        <f t="shared" si="83"/>
        <v>0</v>
      </c>
      <c r="F72" s="44">
        <f t="shared" si="83"/>
        <v>32000000</v>
      </c>
      <c r="G72" s="44">
        <f t="shared" si="83"/>
        <v>22104275</v>
      </c>
      <c r="H72" s="44">
        <f t="shared" si="83"/>
        <v>511809</v>
      </c>
      <c r="I72" s="44">
        <f t="shared" si="83"/>
        <v>22616084</v>
      </c>
      <c r="J72" s="44">
        <f t="shared" si="83"/>
        <v>17583627</v>
      </c>
      <c r="K72" s="44">
        <f t="shared" si="83"/>
        <v>2155675</v>
      </c>
      <c r="L72" s="44">
        <f t="shared" si="83"/>
        <v>19739302</v>
      </c>
      <c r="M72" s="44">
        <f t="shared" si="83"/>
        <v>9383916</v>
      </c>
      <c r="N72" s="45">
        <f t="shared" si="83"/>
        <v>12260698</v>
      </c>
      <c r="P72" s="43">
        <f>SUM(P73:P74)</f>
        <v>0</v>
      </c>
      <c r="Q72" s="45">
        <f>SUM(Q73:Q74)</f>
        <v>0</v>
      </c>
      <c r="R72" s="9"/>
      <c r="S72" s="707" t="str">
        <f>+IF(SEPTIEMBRE!S72=0,"",SEPTIEMBRE!S72)</f>
        <v>1020104-3</v>
      </c>
      <c r="T72" s="683" t="str">
        <f>+IF(SEPTIEMBRE!T72=0,"",SEPTIEMBRE!T72)</f>
        <v>Prima de Vacaciones</v>
      </c>
      <c r="U72" s="27">
        <f>+ENERO!U72</f>
        <v>51947334</v>
      </c>
      <c r="V72" s="15">
        <f>SEPTIEMBRE!V72+OCTUBRE!AL72</f>
        <v>-2641464</v>
      </c>
      <c r="W72" s="15">
        <f>SEPTIEMBRE!W72+OCTUBRE!AM72</f>
        <v>0</v>
      </c>
      <c r="X72" s="18">
        <f t="shared" si="76"/>
        <v>49305870</v>
      </c>
      <c r="Y72" s="19">
        <f>SEPTIEMBRE!AA72</f>
        <v>31317909</v>
      </c>
      <c r="Z72" s="374">
        <v>845775</v>
      </c>
      <c r="AA72" s="18">
        <f t="shared" si="77"/>
        <v>32163684</v>
      </c>
      <c r="AB72" s="19">
        <f>SEPTIEMBRE!AD72</f>
        <v>31317909</v>
      </c>
      <c r="AC72" s="374">
        <v>845775</v>
      </c>
      <c r="AD72" s="18">
        <f t="shared" si="78"/>
        <v>32163684</v>
      </c>
      <c r="AE72" s="19">
        <f>SEPTIEMBRE!AG72</f>
        <v>17685252</v>
      </c>
      <c r="AF72" s="374">
        <v>3268422</v>
      </c>
      <c r="AG72" s="18">
        <f t="shared" si="79"/>
        <v>20953674</v>
      </c>
      <c r="AH72" s="19">
        <f t="shared" si="80"/>
        <v>17142186</v>
      </c>
      <c r="AI72" s="15">
        <f t="shared" si="81"/>
        <v>17142186</v>
      </c>
      <c r="AJ72" s="16">
        <f t="shared" si="82"/>
        <v>28352196</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tr">
        <f>+IF(SEPTIEMBRE!A73=0,"",SEPTIEMBRE!A73)</f>
        <v>1130116-1</v>
      </c>
      <c r="B73" s="646" t="str">
        <f>+CONCATENATE("Vigencia ",INSTRUCCIONES!$F$3)</f>
        <v>Vigencia 2018</v>
      </c>
      <c r="C73" s="673">
        <f>+ENERO!C73</f>
        <v>28000000</v>
      </c>
      <c r="D73" s="373">
        <f>SEPTIEMBRE!D73+OCTUBRE!P73</f>
        <v>0</v>
      </c>
      <c r="E73" s="373">
        <f>SEPTIEMBRE!E73+OCTUBRE!Q73</f>
        <v>0</v>
      </c>
      <c r="F73" s="373">
        <f>SUM(C73:E73)</f>
        <v>28000000</v>
      </c>
      <c r="G73" s="373">
        <f>SEPTIEMBRE!I73</f>
        <v>19864871</v>
      </c>
      <c r="H73" s="374">
        <v>511809</v>
      </c>
      <c r="I73" s="373">
        <f>SUM(G73:H73)</f>
        <v>20376680</v>
      </c>
      <c r="J73" s="373">
        <f>SEPTIEMBRE!L73</f>
        <v>15344223</v>
      </c>
      <c r="K73" s="374">
        <v>2155675</v>
      </c>
      <c r="L73" s="373">
        <f>SUM(J73:K73)</f>
        <v>17499898</v>
      </c>
      <c r="M73" s="373">
        <f>F73-I73</f>
        <v>7623320</v>
      </c>
      <c r="N73" s="143">
        <f>F73-L73</f>
        <v>10500102</v>
      </c>
      <c r="O73" s="382"/>
      <c r="P73" s="372">
        <v>0</v>
      </c>
      <c r="Q73" s="375">
        <v>0</v>
      </c>
      <c r="R73" s="9"/>
      <c r="S73" s="707" t="str">
        <f>+IF(SEPTIEMBRE!S73=0,"",SEPTIEMBRE!S73)</f>
        <v>1020104-4</v>
      </c>
      <c r="T73" s="683" t="str">
        <f>+IF(SEPTIEMBRE!T73=0,"",SEPTIEMBRE!T73)</f>
        <v>Prima Clima</v>
      </c>
      <c r="U73" s="27">
        <f>+ENERO!U73</f>
        <v>0</v>
      </c>
      <c r="V73" s="15">
        <f>SEPTIEMBRE!V73+OCTUBRE!AL73</f>
        <v>0</v>
      </c>
      <c r="W73" s="15">
        <f>SEPTIEMBRE!W73+OCTUBRE!AM73</f>
        <v>0</v>
      </c>
      <c r="X73" s="18">
        <f t="shared" si="76"/>
        <v>0</v>
      </c>
      <c r="Y73" s="19">
        <f>SEPTIEMBRE!AA73</f>
        <v>0</v>
      </c>
      <c r="Z73" s="374">
        <v>0</v>
      </c>
      <c r="AA73" s="18">
        <f t="shared" si="77"/>
        <v>0</v>
      </c>
      <c r="AB73" s="19">
        <f>SEPTIEMBRE!AD73</f>
        <v>0</v>
      </c>
      <c r="AC73" s="374">
        <v>0</v>
      </c>
      <c r="AD73" s="18">
        <f t="shared" si="78"/>
        <v>0</v>
      </c>
      <c r="AE73" s="19">
        <f>SEPTIEMBRE!AG73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+IF(SEPTIEMBRE!A74=0,"",SEPTIEMBRE!A74)</f>
        <v>1130116-2</v>
      </c>
      <c r="B74" s="646" t="str">
        <f>+IF(SEPTIEMBRE!B74=0,"",SEPTIEMBRE!B74)</f>
        <v>Vigencia Anterior Riesgos Laborales</v>
      </c>
      <c r="C74" s="673">
        <f>+ENERO!C74</f>
        <v>4000000</v>
      </c>
      <c r="D74" s="373">
        <f>SEPTIEMBRE!D74+OCTUBRE!P74</f>
        <v>0</v>
      </c>
      <c r="E74" s="373">
        <f>SEPTIEMBRE!E74+OCTUBRE!Q74</f>
        <v>0</v>
      </c>
      <c r="F74" s="373">
        <f>SUM(C74:E74)</f>
        <v>4000000</v>
      </c>
      <c r="G74" s="373">
        <f>SEPTIEMBRE!I74</f>
        <v>2239404</v>
      </c>
      <c r="H74" s="374">
        <v>0</v>
      </c>
      <c r="I74" s="373">
        <f>SUM(G74:H74)</f>
        <v>2239404</v>
      </c>
      <c r="J74" s="373">
        <f>SEPTIEMBRE!L74</f>
        <v>2239404</v>
      </c>
      <c r="K74" s="374">
        <v>0</v>
      </c>
      <c r="L74" s="373">
        <f>SUM(J74:K74)</f>
        <v>2239404</v>
      </c>
      <c r="M74" s="373">
        <f>F74-I74</f>
        <v>1760596</v>
      </c>
      <c r="N74" s="143">
        <f>F74-L74</f>
        <v>1760596</v>
      </c>
      <c r="O74" s="382"/>
      <c r="P74" s="372">
        <v>0</v>
      </c>
      <c r="Q74" s="375">
        <v>0</v>
      </c>
      <c r="R74" s="9"/>
      <c r="S74" s="707" t="str">
        <f>+IF(SEPTIEMBRE!S74=0,"",SEPTIEMBRE!S74)</f>
        <v>1020104-5</v>
      </c>
      <c r="T74" s="683" t="str">
        <f>+IF(SEPTIEMBRE!T74=0,"",SEPTIEMBRE!T74)</f>
        <v>Prima de Servicios</v>
      </c>
      <c r="U74" s="27">
        <f>+ENERO!U74</f>
        <v>51947334</v>
      </c>
      <c r="V74" s="15">
        <f>SEPTIEMBRE!V74+OCTUBRE!AL74</f>
        <v>-3618043</v>
      </c>
      <c r="W74" s="15">
        <f>SEPTIEMBRE!W74+OCTUBRE!AM74</f>
        <v>0</v>
      </c>
      <c r="X74" s="18">
        <f t="shared" si="76"/>
        <v>48329291</v>
      </c>
      <c r="Y74" s="19">
        <f>SEPTIEMBRE!AA74</f>
        <v>13054745</v>
      </c>
      <c r="Z74" s="374">
        <v>0</v>
      </c>
      <c r="AA74" s="18">
        <f t="shared" si="77"/>
        <v>13054745</v>
      </c>
      <c r="AB74" s="19">
        <f>SEPTIEMBRE!AD74</f>
        <v>13054745</v>
      </c>
      <c r="AC74" s="374">
        <v>0</v>
      </c>
      <c r="AD74" s="18">
        <f t="shared" si="78"/>
        <v>13054745</v>
      </c>
      <c r="AE74" s="19">
        <f>SEPTIEMBRE!AG74</f>
        <v>650562</v>
      </c>
      <c r="AF74" s="374">
        <v>2400319</v>
      </c>
      <c r="AG74" s="18">
        <f t="shared" si="79"/>
        <v>3050881</v>
      </c>
      <c r="AH74" s="19">
        <f t="shared" si="80"/>
        <v>35274546</v>
      </c>
      <c r="AI74" s="15">
        <f t="shared" si="81"/>
        <v>35274546</v>
      </c>
      <c r="AJ74" s="16">
        <f t="shared" si="82"/>
        <v>45278410</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4">
        <f>+IF(SEPTIEMBRE!A75=0,"",SEPTIEMBRE!A75)</f>
        <v>1130117</v>
      </c>
      <c r="B75" s="645" t="str">
        <f>+IF(SEPTIEMBRE!B75=0,"",SEPTIEMBRE!B75)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07" t="str">
        <f>+IF(SEPTIEMBRE!S75=0,"",SEPTIEMBRE!S75)</f>
        <v>1020104-8</v>
      </c>
      <c r="T75" s="683" t="str">
        <f>+IF(SEPTIEMBRE!T75=0,"",SEPTIEMBRE!T75)</f>
        <v>Bonific. por Servicios Prestados</v>
      </c>
      <c r="U75" s="27">
        <f>+ENERO!U75</f>
        <v>39850334</v>
      </c>
      <c r="V75" s="15">
        <f>SEPTIEMBRE!V75+OCTUBRE!AL75</f>
        <v>8624668</v>
      </c>
      <c r="W75" s="15">
        <f>SEPTIEMBRE!W75+OCTUBRE!AM75</f>
        <v>0</v>
      </c>
      <c r="X75" s="18">
        <f t="shared" si="76"/>
        <v>48475002</v>
      </c>
      <c r="Y75" s="19">
        <f>SEPTIEMBRE!AA75</f>
        <v>38741286</v>
      </c>
      <c r="Z75" s="374">
        <v>7271948</v>
      </c>
      <c r="AA75" s="18">
        <f t="shared" si="77"/>
        <v>46013234</v>
      </c>
      <c r="AB75" s="19">
        <f>SEPTIEMBRE!AD75</f>
        <v>38741286</v>
      </c>
      <c r="AC75" s="374">
        <v>7271948</v>
      </c>
      <c r="AD75" s="18">
        <f t="shared" si="78"/>
        <v>46013234</v>
      </c>
      <c r="AE75" s="19">
        <f>SEPTIEMBRE!AG75</f>
        <v>28762904</v>
      </c>
      <c r="AF75" s="374">
        <v>3077273</v>
      </c>
      <c r="AG75" s="18">
        <f t="shared" si="79"/>
        <v>31840177</v>
      </c>
      <c r="AH75" s="19">
        <f t="shared" si="80"/>
        <v>2461768</v>
      </c>
      <c r="AI75" s="15">
        <f t="shared" si="81"/>
        <v>2461768</v>
      </c>
      <c r="AJ75" s="16">
        <f t="shared" si="82"/>
        <v>16634825</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tr">
        <f>+IF(SEPTIEMBRE!A76=0,"",SEPTIEMBRE!A76)</f>
        <v>1130117-1</v>
      </c>
      <c r="B76" s="646" t="str">
        <f>+CONCATENATE("Vigencia ",INSTRUCCIONES!$F$3)</f>
        <v>Vigencia 2018</v>
      </c>
      <c r="C76" s="673">
        <f>+ENERO!C76</f>
        <v>0</v>
      </c>
      <c r="D76" s="373">
        <f>SEPTIEMBRE!D76+OCTUBRE!P76</f>
        <v>0</v>
      </c>
      <c r="E76" s="373">
        <f>SEPTIEMBRE!E76+OCTUBRE!Q76</f>
        <v>0</v>
      </c>
      <c r="F76" s="373">
        <f t="shared" ref="F76:F83" si="85">SUM(C76:E76)</f>
        <v>0</v>
      </c>
      <c r="G76" s="373">
        <f>SEPTIEMBRE!I76</f>
        <v>0</v>
      </c>
      <c r="H76" s="374">
        <v>0</v>
      </c>
      <c r="I76" s="373">
        <f t="shared" ref="I76:I83" si="86">SUM(G76:H76)</f>
        <v>0</v>
      </c>
      <c r="J76" s="373">
        <f>SEPTIEMBRE!L76</f>
        <v>0</v>
      </c>
      <c r="K76" s="374">
        <v>0</v>
      </c>
      <c r="L76" s="373">
        <f t="shared" ref="L76:L83" si="87">SUM(J76:K76)</f>
        <v>0</v>
      </c>
      <c r="M76" s="373">
        <f t="shared" ref="M76:M83" si="88">F76-I76</f>
        <v>0</v>
      </c>
      <c r="N76" s="143">
        <f t="shared" ref="N76:N83" si="89">F76-L76</f>
        <v>0</v>
      </c>
      <c r="O76" s="382"/>
      <c r="P76" s="372">
        <v>0</v>
      </c>
      <c r="Q76" s="375">
        <v>0</v>
      </c>
      <c r="R76" s="9"/>
      <c r="S76" s="707" t="str">
        <f>+IF(SEPTIEMBRE!S76=0,"",SEPTIEMBRE!S76)</f>
        <v>1020104-9</v>
      </c>
      <c r="T76" s="683" t="str">
        <f>+IF(SEPTIEMBRE!T76=0,"",SEPTIEMBRE!T76)</f>
        <v>Auxilio de Transporte</v>
      </c>
      <c r="U76" s="27">
        <f>+ENERO!U76</f>
        <v>0</v>
      </c>
      <c r="V76" s="15">
        <f>SEPTIEMBRE!V76+OCTUBRE!AL76</f>
        <v>0</v>
      </c>
      <c r="W76" s="15">
        <f>SEPTIEMBRE!W76+OCTUBRE!AM76</f>
        <v>0</v>
      </c>
      <c r="X76" s="18">
        <f t="shared" si="76"/>
        <v>0</v>
      </c>
      <c r="Y76" s="19">
        <f>SEPTIEMBRE!AA76</f>
        <v>0</v>
      </c>
      <c r="Z76" s="374">
        <v>0</v>
      </c>
      <c r="AA76" s="18">
        <f t="shared" si="77"/>
        <v>0</v>
      </c>
      <c r="AB76" s="19">
        <f>SEPTIEMBRE!AD76</f>
        <v>0</v>
      </c>
      <c r="AC76" s="374">
        <v>0</v>
      </c>
      <c r="AD76" s="18">
        <f t="shared" si="78"/>
        <v>0</v>
      </c>
      <c r="AE76" s="19">
        <f>SEPTIEMBRE!AG76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+IF(SEPTIEMBRE!A77=0,"",SEPTIEMBRE!A77)</f>
        <v>1130117-2</v>
      </c>
      <c r="B77" s="646" t="str">
        <f>+IF(SEPTIEMBRE!B77=0,"",SEPTIEMBRE!B77)</f>
        <v>Vigencia Anterior Cuotas de Recuperacion</v>
      </c>
      <c r="C77" s="673">
        <f>+ENERO!C77</f>
        <v>0</v>
      </c>
      <c r="D77" s="373">
        <f>SEPTIEMBRE!D77+OCTUBRE!P77</f>
        <v>0</v>
      </c>
      <c r="E77" s="373">
        <f>SEPTIEMBRE!E77+OCTUBRE!Q77</f>
        <v>0</v>
      </c>
      <c r="F77" s="373">
        <f t="shared" si="85"/>
        <v>0</v>
      </c>
      <c r="G77" s="373">
        <f>SEPTIEMBRE!I77</f>
        <v>0</v>
      </c>
      <c r="H77" s="374">
        <v>0</v>
      </c>
      <c r="I77" s="373">
        <f t="shared" si="86"/>
        <v>0</v>
      </c>
      <c r="J77" s="373">
        <f>SEPTIEMBRE!L77</f>
        <v>0</v>
      </c>
      <c r="K77" s="374">
        <v>0</v>
      </c>
      <c r="L77" s="373">
        <f t="shared" si="87"/>
        <v>0</v>
      </c>
      <c r="M77" s="373">
        <f t="shared" si="88"/>
        <v>0</v>
      </c>
      <c r="N77" s="143">
        <f t="shared" si="89"/>
        <v>0</v>
      </c>
      <c r="O77" s="382"/>
      <c r="P77" s="372">
        <v>0</v>
      </c>
      <c r="Q77" s="375">
        <v>0</v>
      </c>
      <c r="R77" s="9"/>
      <c r="S77" s="707" t="str">
        <f>+IF(SEPTIEMBRE!S77=0,"",SEPTIEMBRE!S77)</f>
        <v>1020104-10</v>
      </c>
      <c r="T77" s="683" t="str">
        <f>+IF(SEPTIEMBRE!T77=0,"",SEPTIEMBRE!T77)</f>
        <v>Subsidio de Alimentación</v>
      </c>
      <c r="U77" s="27">
        <f>+ENERO!U77</f>
        <v>5509284</v>
      </c>
      <c r="V77" s="15">
        <f>SEPTIEMBRE!V77+OCTUBRE!AL77</f>
        <v>-114106</v>
      </c>
      <c r="W77" s="15">
        <f>SEPTIEMBRE!W77+OCTUBRE!AM77</f>
        <v>0</v>
      </c>
      <c r="X77" s="18">
        <f t="shared" si="76"/>
        <v>5395178</v>
      </c>
      <c r="Y77" s="19">
        <f>SEPTIEMBRE!AA77</f>
        <v>4060810</v>
      </c>
      <c r="Z77" s="374">
        <v>505428</v>
      </c>
      <c r="AA77" s="18">
        <f t="shared" si="77"/>
        <v>4566238</v>
      </c>
      <c r="AB77" s="19">
        <f>SEPTIEMBRE!AD77</f>
        <v>4060810</v>
      </c>
      <c r="AC77" s="374">
        <v>505428</v>
      </c>
      <c r="AD77" s="18">
        <f t="shared" si="78"/>
        <v>4566238</v>
      </c>
      <c r="AE77" s="19">
        <f>SEPTIEMBRE!AG77</f>
        <v>3820130</v>
      </c>
      <c r="AF77" s="374">
        <v>481360</v>
      </c>
      <c r="AG77" s="18">
        <f t="shared" si="79"/>
        <v>4301490</v>
      </c>
      <c r="AH77" s="19">
        <f t="shared" si="80"/>
        <v>828940</v>
      </c>
      <c r="AI77" s="15">
        <f t="shared" si="81"/>
        <v>828940</v>
      </c>
      <c r="AJ77" s="16">
        <f t="shared" si="82"/>
        <v>1093688</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4">
        <f>+IF(SEPTIEMBRE!A78=0,"",SEPTIEMBRE!A78)</f>
        <v>1130118</v>
      </c>
      <c r="B78" s="645" t="str">
        <f>+IF(SEPTIEMBRE!B78=0,"",SEPTIEMBRE!B78)</f>
        <v>PARTICULARES   (Venta de Contado)</v>
      </c>
      <c r="C78" s="43">
        <f>SUM(C79:C80)</f>
        <v>160000000</v>
      </c>
      <c r="D78" s="44">
        <f>SUM(D79:D80)</f>
        <v>0</v>
      </c>
      <c r="E78" s="44">
        <f>SUM(E79:E80)</f>
        <v>0</v>
      </c>
      <c r="F78" s="44">
        <f t="shared" si="85"/>
        <v>160000000</v>
      </c>
      <c r="G78" s="44">
        <f>SUM(G79:G80)</f>
        <v>97410000</v>
      </c>
      <c r="H78" s="44">
        <f>SUM(H79:H80)</f>
        <v>12071721</v>
      </c>
      <c r="I78" s="44">
        <f t="shared" si="86"/>
        <v>109481721</v>
      </c>
      <c r="J78" s="44">
        <f>SUM(J79:J80)</f>
        <v>94965086</v>
      </c>
      <c r="K78" s="44">
        <f>SUM(K79:K80)</f>
        <v>10907787</v>
      </c>
      <c r="L78" s="44">
        <f t="shared" si="87"/>
        <v>105872873</v>
      </c>
      <c r="M78" s="44">
        <f t="shared" si="88"/>
        <v>50518279</v>
      </c>
      <c r="N78" s="45">
        <f t="shared" si="89"/>
        <v>54127127</v>
      </c>
      <c r="O78" s="382"/>
      <c r="P78" s="43">
        <f>SUM(P79:P80)</f>
        <v>0</v>
      </c>
      <c r="Q78" s="45">
        <f>SUM(Q79:Q80)</f>
        <v>0</v>
      </c>
      <c r="R78" s="9"/>
      <c r="S78" s="707" t="str">
        <f>+IF(SEPTIEMBRE!S78=0,"",SEPTIEMBRE!S78)</f>
        <v>1020104-12</v>
      </c>
      <c r="T78" s="683" t="str">
        <f>+IF(SEPTIEMBRE!T78=0,"",SEPTIEMBRE!T78)</f>
        <v>Indemnizaciones por Vacaciones o Supresión de Cargos por Reestructuración</v>
      </c>
      <c r="U78" s="27">
        <f>+ENERO!U78</f>
        <v>0</v>
      </c>
      <c r="V78" s="15">
        <f>SEPTIEMBRE!V78+OCTUBRE!AL78</f>
        <v>0</v>
      </c>
      <c r="W78" s="15">
        <f>SEPTIEMBRE!W78+OCTUBRE!AM78</f>
        <v>0</v>
      </c>
      <c r="X78" s="18">
        <f t="shared" si="76"/>
        <v>0</v>
      </c>
      <c r="Y78" s="19">
        <f>SEPTIEMBRE!AA78</f>
        <v>0</v>
      </c>
      <c r="Z78" s="374">
        <v>0</v>
      </c>
      <c r="AA78" s="18">
        <f t="shared" si="77"/>
        <v>0</v>
      </c>
      <c r="AB78" s="19">
        <f>SEPTIEMBRE!AD78</f>
        <v>0</v>
      </c>
      <c r="AC78" s="374">
        <v>0</v>
      </c>
      <c r="AD78" s="18">
        <f t="shared" si="78"/>
        <v>0</v>
      </c>
      <c r="AE78" s="19">
        <f>SEPTIEMBRE!AG78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+IF(SEPTIEMBRE!A79=0,"",SEPTIEMBRE!A79)</f>
        <v>1130118-1</v>
      </c>
      <c r="B79" s="646" t="str">
        <f>+CONCATENATE("Vigencia ",INSTRUCCIONES!$F$3)</f>
        <v>Vigencia 2018</v>
      </c>
      <c r="C79" s="673">
        <f>+ENERO!C79</f>
        <v>160000000</v>
      </c>
      <c r="D79" s="373">
        <f>SEPTIEMBRE!D79+OCTUBRE!P79</f>
        <v>0</v>
      </c>
      <c r="E79" s="373">
        <f>SEPTIEMBRE!E79+OCTUBRE!Q79</f>
        <v>0</v>
      </c>
      <c r="F79" s="373">
        <f t="shared" si="85"/>
        <v>160000000</v>
      </c>
      <c r="G79" s="373">
        <f>SEPTIEMBRE!I79</f>
        <v>97410000</v>
      </c>
      <c r="H79" s="374">
        <v>12071721</v>
      </c>
      <c r="I79" s="373">
        <f t="shared" si="86"/>
        <v>109481721</v>
      </c>
      <c r="J79" s="373">
        <f>SEPTIEMBRE!L79</f>
        <v>94965086</v>
      </c>
      <c r="K79" s="374">
        <v>10907787</v>
      </c>
      <c r="L79" s="373">
        <f t="shared" si="87"/>
        <v>105872873</v>
      </c>
      <c r="M79" s="373">
        <f t="shared" si="88"/>
        <v>50518279</v>
      </c>
      <c r="N79" s="143">
        <f t="shared" si="89"/>
        <v>54127127</v>
      </c>
      <c r="P79" s="372">
        <v>0</v>
      </c>
      <c r="Q79" s="375">
        <v>0</v>
      </c>
      <c r="R79" s="9"/>
      <c r="S79" s="707" t="str">
        <f>+IF(SEPTIEMBRE!S79=0,"",SEPTIEMBRE!S79)</f>
        <v>1020104-13</v>
      </c>
      <c r="T79" s="683" t="str">
        <f>+IF(SEPTIEMBRE!T79=0,"",SEPTIEMBRE!T79)</f>
        <v>Bonificación Especial por Recreación</v>
      </c>
      <c r="U79" s="27">
        <f>+ENERO!U79</f>
        <v>6926311</v>
      </c>
      <c r="V79" s="15">
        <f>SEPTIEMBRE!V79+OCTUBRE!AL79</f>
        <v>-40468</v>
      </c>
      <c r="W79" s="15">
        <f>SEPTIEMBRE!W79+OCTUBRE!AM79</f>
        <v>0</v>
      </c>
      <c r="X79" s="18">
        <f t="shared" si="76"/>
        <v>6885843</v>
      </c>
      <c r="Y79" s="19">
        <f>SEPTIEMBRE!AA79</f>
        <v>3708013</v>
      </c>
      <c r="Z79" s="374">
        <v>112770</v>
      </c>
      <c r="AA79" s="18">
        <f t="shared" si="77"/>
        <v>3820783</v>
      </c>
      <c r="AB79" s="19">
        <f>SEPTIEMBRE!AD79</f>
        <v>3708013</v>
      </c>
      <c r="AC79" s="374">
        <v>112770</v>
      </c>
      <c r="AD79" s="18">
        <f t="shared" si="78"/>
        <v>3820783</v>
      </c>
      <c r="AE79" s="19">
        <f>SEPTIEMBRE!AG79</f>
        <v>2111896</v>
      </c>
      <c r="AF79" s="374">
        <v>302214</v>
      </c>
      <c r="AG79" s="18">
        <f t="shared" si="79"/>
        <v>2414110</v>
      </c>
      <c r="AH79" s="19">
        <f t="shared" si="80"/>
        <v>3065060</v>
      </c>
      <c r="AI79" s="15">
        <f t="shared" si="81"/>
        <v>3065060</v>
      </c>
      <c r="AJ79" s="16">
        <f t="shared" si="82"/>
        <v>4471733</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+IF(SEPTIEMBRE!A80=0,"",SEPTIEMBRE!A80)</f>
        <v>1130118-2</v>
      </c>
      <c r="B80" s="646" t="str">
        <f>+IF(SEPTIEMBRE!B80=0,"",SEPTIEMBRE!B80)</f>
        <v>Vigencia Anterior Particulares</v>
      </c>
      <c r="C80" s="673">
        <f>+ENERO!C80</f>
        <v>0</v>
      </c>
      <c r="D80" s="373">
        <f>SEPTIEMBRE!D80+OCTUBRE!P80</f>
        <v>0</v>
      </c>
      <c r="E80" s="373">
        <f>SEPTIEMBRE!E80+OCTUBRE!Q80</f>
        <v>0</v>
      </c>
      <c r="F80" s="373">
        <f t="shared" si="85"/>
        <v>0</v>
      </c>
      <c r="G80" s="373">
        <f>SEPTIEMBRE!I80</f>
        <v>0</v>
      </c>
      <c r="H80" s="374">
        <v>0</v>
      </c>
      <c r="I80" s="373">
        <f t="shared" si="86"/>
        <v>0</v>
      </c>
      <c r="J80" s="373">
        <f>SEPTIEMBRE!L80</f>
        <v>0</v>
      </c>
      <c r="K80" s="374">
        <v>0</v>
      </c>
      <c r="L80" s="373">
        <f t="shared" si="87"/>
        <v>0</v>
      </c>
      <c r="M80" s="373">
        <f t="shared" si="88"/>
        <v>0</v>
      </c>
      <c r="N80" s="143">
        <f t="shared" si="89"/>
        <v>0</v>
      </c>
      <c r="O80" s="382"/>
      <c r="P80" s="372">
        <v>0</v>
      </c>
      <c r="Q80" s="375">
        <v>0</v>
      </c>
      <c r="S80" s="707" t="str">
        <f>+IF(SEPTIEMBRE!S80=0,"",SEPTIEMBRE!S80)</f>
        <v>1020104-14</v>
      </c>
      <c r="T80" s="683" t="str">
        <f>+IF(SEPTIEMBRE!T80=0,"",SEPTIEMBRE!T80)</f>
        <v/>
      </c>
      <c r="U80" s="27">
        <f>+ENERO!U80</f>
        <v>0</v>
      </c>
      <c r="V80" s="15">
        <f>SEPTIEMBRE!V80+OCTUBRE!AL80</f>
        <v>0</v>
      </c>
      <c r="W80" s="15">
        <f>SEPTIEMBRE!W80+OCTUBRE!AM80</f>
        <v>0</v>
      </c>
      <c r="X80" s="18">
        <f t="shared" si="76"/>
        <v>0</v>
      </c>
      <c r="Y80" s="19">
        <f>SEPTIEMBRE!AA80</f>
        <v>0</v>
      </c>
      <c r="Z80" s="374">
        <v>0</v>
      </c>
      <c r="AA80" s="18">
        <f t="shared" si="77"/>
        <v>0</v>
      </c>
      <c r="AB80" s="19">
        <f>SEPTIEMBRE!AD80</f>
        <v>0</v>
      </c>
      <c r="AC80" s="374">
        <v>0</v>
      </c>
      <c r="AD80" s="18">
        <f t="shared" si="78"/>
        <v>0</v>
      </c>
      <c r="AE80" s="19">
        <f>SEPTIEMBRE!AG80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382"/>
    </row>
    <row r="81" spans="1:70" s="382" customFormat="1" ht="24.95" customHeight="1">
      <c r="A81" s="734">
        <f>+IF(SEPTIEMBRE!A81=0,"",SEPTIEMBRE!A81)</f>
        <v>1130119</v>
      </c>
      <c r="B81" s="649" t="str">
        <f>+IF(SEPTIEMBRE!B81=0,"",SEPTIEMBRE!B81)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6">
        <f>+IF(SEPTIEMBRE!S81=0,"",SEPTIEMBRE!S81)</f>
        <v>1020199</v>
      </c>
      <c r="T81" s="682" t="str">
        <f>+IF(SEPTIEMBRE!T81=0,"",SEPTIEMBRE!T81)</f>
        <v>Vigencias Anteriores Servicios Asociados a nomina Operativo</v>
      </c>
      <c r="U81" s="27">
        <f>+ENERO!U81</f>
        <v>62459167</v>
      </c>
      <c r="V81" s="15">
        <f>SEPTIEMBRE!V81+OCTUBRE!AL81</f>
        <v>13483687</v>
      </c>
      <c r="W81" s="15">
        <f>SEPTIEMBRE!W81+OCTUBRE!AM81</f>
        <v>31759550</v>
      </c>
      <c r="X81" s="18">
        <f t="shared" si="76"/>
        <v>107702404</v>
      </c>
      <c r="Y81" s="19">
        <f>SEPTIEMBRE!AA81</f>
        <v>83182130</v>
      </c>
      <c r="Z81" s="374">
        <v>0</v>
      </c>
      <c r="AA81" s="18">
        <f t="shared" si="77"/>
        <v>83182130</v>
      </c>
      <c r="AB81" s="19">
        <f>SEPTIEMBRE!AD81</f>
        <v>83182130</v>
      </c>
      <c r="AC81" s="374">
        <v>0</v>
      </c>
      <c r="AD81" s="18">
        <f t="shared" si="78"/>
        <v>83182130</v>
      </c>
      <c r="AE81" s="19">
        <f>SEPTIEMBRE!AG81</f>
        <v>75915025</v>
      </c>
      <c r="AF81" s="374">
        <v>1956938</v>
      </c>
      <c r="AG81" s="18">
        <f t="shared" si="79"/>
        <v>77871963</v>
      </c>
      <c r="AH81" s="19">
        <f t="shared" si="80"/>
        <v>24520274</v>
      </c>
      <c r="AI81" s="15">
        <f t="shared" si="81"/>
        <v>24520274</v>
      </c>
      <c r="AJ81" s="16">
        <f t="shared" si="82"/>
        <v>29830441</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+IF(SEPTIEMBRE!A82=0,"",SEPTIEMBRE!A82)</f>
        <v>1130119-1</v>
      </c>
      <c r="B82" s="646" t="str">
        <f>+CONCATENATE("Vigencia ",INSTRUCCIONES!$F$3)</f>
        <v>Vigencia 2018</v>
      </c>
      <c r="C82" s="673">
        <f>+ENERO!C82</f>
        <v>0</v>
      </c>
      <c r="D82" s="373">
        <f>SEPTIEMBRE!D82+OCTUBRE!P82</f>
        <v>0</v>
      </c>
      <c r="E82" s="373">
        <f>SEPTIEMBRE!E82+OCTUBRE!Q82</f>
        <v>0</v>
      </c>
      <c r="F82" s="373">
        <f t="shared" si="85"/>
        <v>0</v>
      </c>
      <c r="G82" s="373">
        <f>SEPTIEMBRE!I82</f>
        <v>0</v>
      </c>
      <c r="H82" s="374">
        <v>0</v>
      </c>
      <c r="I82" s="373">
        <f t="shared" si="86"/>
        <v>0</v>
      </c>
      <c r="J82" s="373">
        <f>SEPTIEMBRE!L82</f>
        <v>0</v>
      </c>
      <c r="K82" s="374">
        <v>0</v>
      </c>
      <c r="L82" s="373">
        <f t="shared" si="87"/>
        <v>0</v>
      </c>
      <c r="M82" s="373">
        <f t="shared" si="88"/>
        <v>0</v>
      </c>
      <c r="N82" s="143">
        <f t="shared" si="89"/>
        <v>0</v>
      </c>
      <c r="P82" s="372">
        <v>0</v>
      </c>
      <c r="Q82" s="375">
        <v>0</v>
      </c>
      <c r="R82" s="9"/>
      <c r="S82" s="366" t="str">
        <f>+IF(SEPTIEMBRE!S82=0,"",SEPTIEMBRE!S82)</f>
        <v/>
      </c>
      <c r="T82" s="696" t="str">
        <f>+IF(SEPTIEMBRE!T82=0,"",SEPTIEMBRE!T82)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+IF(SEPTIEMBRE!A83=0,"",SEPTIEMBRE!A83)</f>
        <v>1130119-2</v>
      </c>
      <c r="B83" s="650" t="str">
        <f>+IF(SEPTIEMBRE!B83=0,"",SEPTIEMBRE!B83)</f>
        <v>Vigencia Anterior</v>
      </c>
      <c r="C83" s="779">
        <f>+ENERO!C83</f>
        <v>0</v>
      </c>
      <c r="D83" s="385">
        <f>SEPTIEMBRE!D83+OCTUBRE!P83</f>
        <v>0</v>
      </c>
      <c r="E83" s="385">
        <f>SEPTIEMBRE!E83+OCTUBRE!Q83</f>
        <v>0</v>
      </c>
      <c r="F83" s="385">
        <f t="shared" si="85"/>
        <v>0</v>
      </c>
      <c r="G83" s="385">
        <f>SEPTIEMBRE!I83</f>
        <v>0</v>
      </c>
      <c r="H83" s="388">
        <v>0</v>
      </c>
      <c r="I83" s="385">
        <f t="shared" si="86"/>
        <v>0</v>
      </c>
      <c r="J83" s="385">
        <f>SEPTIEMBRE!L83</f>
        <v>0</v>
      </c>
      <c r="K83" s="388">
        <v>0</v>
      </c>
      <c r="L83" s="385">
        <f t="shared" si="87"/>
        <v>0</v>
      </c>
      <c r="M83" s="385">
        <f t="shared" si="88"/>
        <v>0</v>
      </c>
      <c r="N83" s="386">
        <f t="shared" si="89"/>
        <v>0</v>
      </c>
      <c r="P83" s="372">
        <v>0</v>
      </c>
      <c r="Q83" s="375">
        <v>0</v>
      </c>
      <c r="R83" s="9"/>
      <c r="S83" s="705">
        <f>+IF(SEPTIEMBRE!S83=0,"",SEPTIEMBRE!S83)</f>
        <v>1020200</v>
      </c>
      <c r="T83" s="681" t="str">
        <f>+IF(SEPTIEMBRE!T83=0,"",SEPTIEMBRE!T83)</f>
        <v>Servicios Personales Indirectos</v>
      </c>
      <c r="U83" s="132">
        <f t="shared" ref="U83:AJ83" si="91">SUM(U84:U88)</f>
        <v>66928769</v>
      </c>
      <c r="V83" s="122">
        <f t="shared" si="91"/>
        <v>8705423</v>
      </c>
      <c r="W83" s="122">
        <f t="shared" si="91"/>
        <v>50849381</v>
      </c>
      <c r="X83" s="129">
        <f t="shared" si="91"/>
        <v>126483573</v>
      </c>
      <c r="Y83" s="128">
        <f t="shared" si="91"/>
        <v>116922387</v>
      </c>
      <c r="Z83" s="122">
        <f t="shared" si="91"/>
        <v>3655536</v>
      </c>
      <c r="AA83" s="129">
        <f t="shared" si="91"/>
        <v>120577923</v>
      </c>
      <c r="AB83" s="128">
        <f t="shared" si="91"/>
        <v>106562131</v>
      </c>
      <c r="AC83" s="122">
        <f t="shared" si="91"/>
        <v>6464406</v>
      </c>
      <c r="AD83" s="129">
        <f t="shared" si="91"/>
        <v>113026537</v>
      </c>
      <c r="AE83" s="128">
        <f t="shared" si="91"/>
        <v>92024726</v>
      </c>
      <c r="AF83" s="122">
        <f t="shared" si="91"/>
        <v>6527430</v>
      </c>
      <c r="AG83" s="129">
        <f t="shared" si="91"/>
        <v>98552156</v>
      </c>
      <c r="AH83" s="128">
        <f t="shared" si="91"/>
        <v>5905650</v>
      </c>
      <c r="AI83" s="122">
        <f t="shared" si="91"/>
        <v>13457036</v>
      </c>
      <c r="AJ83" s="130">
        <f t="shared" si="91"/>
        <v>27931417</v>
      </c>
      <c r="AK83" s="9"/>
      <c r="AL83" s="128">
        <f>SUM(AL84:AL88)</f>
        <v>5361488</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c r="A84" s="737" t="str">
        <f>+IF(SEPTIEMBRE!A84=0,"",SEPTIEMBRE!A84)</f>
        <v/>
      </c>
      <c r="B84" s="651" t="str">
        <f>+IF(SEPTIEMBRE!B84=0,"",SEPTIEMBRE!B84)</f>
        <v/>
      </c>
      <c r="C84" s="294"/>
      <c r="D84" s="294"/>
      <c r="E84" s="294"/>
      <c r="F84" s="294"/>
      <c r="G84" s="294"/>
      <c r="H84" s="294"/>
      <c r="I84" s="294"/>
      <c r="J84" s="294"/>
      <c r="K84" s="294"/>
      <c r="L84" s="294"/>
      <c r="M84" s="294"/>
      <c r="N84" s="463"/>
      <c r="O84" s="461"/>
      <c r="P84" s="467"/>
      <c r="Q84" s="391"/>
      <c r="R84" s="9"/>
      <c r="S84" s="706" t="str">
        <f>+IF(SEPTIEMBRE!S84=0,"",SEPTIEMBRE!S84)</f>
        <v>1020200-1</v>
      </c>
      <c r="T84" s="682" t="str">
        <f>+IF(SEPTIEMBRE!T84=0,"",SEPTIEMBRE!T84)</f>
        <v>Remuneración y Honorarios por Servicios Técnicos y Profesionales</v>
      </c>
      <c r="U84" s="27">
        <f>+ENERO!U84</f>
        <v>9984769</v>
      </c>
      <c r="V84" s="15">
        <f>SEPTIEMBRE!V84+OCTUBRE!AL84</f>
        <v>5535975</v>
      </c>
      <c r="W84" s="15">
        <f>SEPTIEMBRE!W84+OCTUBRE!AM84</f>
        <v>10389002</v>
      </c>
      <c r="X84" s="18">
        <f>SUM(U84:W84)</f>
        <v>25909746</v>
      </c>
      <c r="Y84" s="19">
        <f>SEPTIEMBRE!AA84</f>
        <v>20453560</v>
      </c>
      <c r="Z84" s="374">
        <v>1822536</v>
      </c>
      <c r="AA84" s="18">
        <f>SUM(Y84:Z84)</f>
        <v>22276096</v>
      </c>
      <c r="AB84" s="19">
        <f>SEPTIEMBRE!AD84</f>
        <v>18679166</v>
      </c>
      <c r="AC84" s="374">
        <v>1769452</v>
      </c>
      <c r="AD84" s="18">
        <f>SUM(AB84:AC84)</f>
        <v>20448618</v>
      </c>
      <c r="AE84" s="19">
        <f>SEPTIEMBRE!AG84</f>
        <v>16909690</v>
      </c>
      <c r="AF84" s="374">
        <v>1769476</v>
      </c>
      <c r="AG84" s="18">
        <f>SUM(AE84:AF84)</f>
        <v>18679166</v>
      </c>
      <c r="AH84" s="19">
        <f>X84-AA84</f>
        <v>3633650</v>
      </c>
      <c r="AI84" s="15">
        <f>X84-AD84</f>
        <v>5461128</v>
      </c>
      <c r="AJ84" s="16">
        <f>X84-AG84</f>
        <v>7230580</v>
      </c>
      <c r="AK84" s="9"/>
      <c r="AL84" s="372">
        <v>5361488</v>
      </c>
      <c r="AM84" s="375">
        <v>0</v>
      </c>
      <c r="AN84" s="9"/>
      <c r="AO84" s="294"/>
      <c r="AP84" s="294"/>
      <c r="AQ84" s="294"/>
      <c r="AR84" s="294"/>
      <c r="AS84" s="294"/>
      <c r="AT84" s="294"/>
      <c r="AU84" s="294"/>
      <c r="AV84" s="294"/>
      <c r="AW84" s="294"/>
      <c r="AX84" s="294"/>
      <c r="AY84" s="294"/>
      <c r="AZ84" s="294"/>
    </row>
    <row r="85" spans="1:70" s="382" customFormat="1" ht="24.95" customHeight="1">
      <c r="A85" s="738">
        <f>+IF(SEPTIEMBRE!A85=0,"",SEPTIEMBRE!A85)</f>
        <v>11302</v>
      </c>
      <c r="B85" s="652" t="str">
        <f>+IF(SEPTIEMBRE!B85=0,"",SEPTIEMBRE!B85)</f>
        <v>Otras Ventas de Servicios de Salud</v>
      </c>
      <c r="C85" s="617">
        <f t="shared" ref="C85:N85" si="92">SUM(C86:C92)</f>
        <v>1096681603</v>
      </c>
      <c r="D85" s="615">
        <f t="shared" si="92"/>
        <v>0</v>
      </c>
      <c r="E85" s="615">
        <f t="shared" si="92"/>
        <v>412414109</v>
      </c>
      <c r="F85" s="615">
        <f t="shared" si="92"/>
        <v>1509095712</v>
      </c>
      <c r="G85" s="615">
        <f t="shared" si="92"/>
        <v>1103753976</v>
      </c>
      <c r="H85" s="615">
        <f t="shared" si="92"/>
        <v>10364636</v>
      </c>
      <c r="I85" s="615">
        <f t="shared" si="92"/>
        <v>1114118612</v>
      </c>
      <c r="J85" s="615">
        <f t="shared" si="92"/>
        <v>1094688970</v>
      </c>
      <c r="K85" s="615">
        <f t="shared" si="92"/>
        <v>10330636</v>
      </c>
      <c r="L85" s="615">
        <f t="shared" si="92"/>
        <v>1105019606</v>
      </c>
      <c r="M85" s="615">
        <f t="shared" si="92"/>
        <v>394977100</v>
      </c>
      <c r="N85" s="616">
        <f t="shared" si="92"/>
        <v>404076106</v>
      </c>
      <c r="P85" s="43">
        <f>SUM(P86:P92)</f>
        <v>0</v>
      </c>
      <c r="Q85" s="45">
        <f>SUM(Q86:Q92)</f>
        <v>0</v>
      </c>
      <c r="R85" s="9"/>
      <c r="S85" s="706" t="str">
        <f>+IF(SEPTIEMBRE!S85=0,"",SEPTIEMBRE!S85)</f>
        <v>1020200-2</v>
      </c>
      <c r="T85" s="682" t="str">
        <f>+IF(SEPTIEMBRE!T85=0,"",SEPTIEMBRE!T85)</f>
        <v>Personal Supernumerario</v>
      </c>
      <c r="U85" s="27">
        <f>+ENERO!U85</f>
        <v>0</v>
      </c>
      <c r="V85" s="15">
        <f>SEPTIEMBRE!V85+OCTUBRE!AL85</f>
        <v>0</v>
      </c>
      <c r="W85" s="15">
        <f>SEPTIEMBRE!W85+OCTUBRE!AM85</f>
        <v>0</v>
      </c>
      <c r="X85" s="18">
        <f>SUM(U85:W85)</f>
        <v>0</v>
      </c>
      <c r="Y85" s="19">
        <f>SEPTIEMBRE!AA85</f>
        <v>0</v>
      </c>
      <c r="Z85" s="374">
        <v>0</v>
      </c>
      <c r="AA85" s="18">
        <f>SUM(Y85:Z85)</f>
        <v>0</v>
      </c>
      <c r="AB85" s="19">
        <f>SEPTIEMBRE!AD85</f>
        <v>0</v>
      </c>
      <c r="AC85" s="374">
        <v>0</v>
      </c>
      <c r="AD85" s="18">
        <f>SUM(AB85:AC85)</f>
        <v>0</v>
      </c>
      <c r="AE85" s="19">
        <f>SEPTIEMBRE!AG85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39">
        <f>+IF(SEPTIEMBRE!A86=0,"",SEPTIEMBRE!A86)</f>
        <v>1130201</v>
      </c>
      <c r="B86" s="626" t="str">
        <f>+IF(SEPTIEMBRE!B86=0,"",SEPTIEMBRE!B86)</f>
        <v/>
      </c>
      <c r="C86" s="672">
        <f>+ENERO!C86</f>
        <v>0</v>
      </c>
      <c r="D86" s="373">
        <f>SEPTIEMBRE!D86+OCTUBRE!P86</f>
        <v>0</v>
      </c>
      <c r="E86" s="373">
        <f>SEPTIEMBRE!E86+OCTUBRE!Q86</f>
        <v>0</v>
      </c>
      <c r="F86" s="373">
        <f t="shared" ref="F86:F92" si="93">SUM(C86:E86)</f>
        <v>0</v>
      </c>
      <c r="G86" s="373">
        <f>SEPTIEMBRE!I86</f>
        <v>0</v>
      </c>
      <c r="H86" s="374">
        <v>0</v>
      </c>
      <c r="I86" s="373">
        <f t="shared" ref="I86:I92" si="94">SUM(G86:H86)</f>
        <v>0</v>
      </c>
      <c r="J86" s="373">
        <f>SEPTIEMBRE!L86</f>
        <v>0</v>
      </c>
      <c r="K86" s="374">
        <v>0</v>
      </c>
      <c r="L86" s="373">
        <f t="shared" ref="L86:L92" si="95">SUM(J86:K86)</f>
        <v>0</v>
      </c>
      <c r="M86" s="373">
        <f t="shared" ref="M86:M92" si="96">F86-I86</f>
        <v>0</v>
      </c>
      <c r="N86" s="143">
        <f t="shared" ref="N86:N92" si="97">F86-L86</f>
        <v>0</v>
      </c>
      <c r="O86" s="382"/>
      <c r="P86" s="372">
        <v>0</v>
      </c>
      <c r="Q86" s="375">
        <v>0</v>
      </c>
      <c r="S86" s="706" t="str">
        <f>+IF(SEPTIEMBRE!S86=0,"",SEPTIEMBRE!S86)</f>
        <v>1020200-4</v>
      </c>
      <c r="T86" s="682" t="str">
        <f>+IF(SEPTIEMBRE!T86=0,"",SEPTIEMBRE!T86)</f>
        <v>Otros Honorarios</v>
      </c>
      <c r="U86" s="27">
        <f>+ENERO!U86</f>
        <v>56944000</v>
      </c>
      <c r="V86" s="15">
        <f>SEPTIEMBRE!V86+OCTUBRE!AL86</f>
        <v>3169448</v>
      </c>
      <c r="W86" s="15">
        <f>SEPTIEMBRE!W86+OCTUBRE!AM86</f>
        <v>0</v>
      </c>
      <c r="X86" s="18">
        <f>SUM(U86:W86)</f>
        <v>60113448</v>
      </c>
      <c r="Y86" s="19">
        <f>SEPTIEMBRE!AA86</f>
        <v>56008448</v>
      </c>
      <c r="Z86" s="374">
        <v>1833000</v>
      </c>
      <c r="AA86" s="18">
        <f>SUM(Y86:Z86)</f>
        <v>57841448</v>
      </c>
      <c r="AB86" s="19">
        <f>SEPTIEMBRE!AD86</f>
        <v>47422586</v>
      </c>
      <c r="AC86" s="374">
        <v>4694954</v>
      </c>
      <c r="AD86" s="18">
        <f>SUM(AB86:AC86)</f>
        <v>52117540</v>
      </c>
      <c r="AE86" s="19">
        <f>SEPTIEMBRE!AG86</f>
        <v>34657678</v>
      </c>
      <c r="AF86" s="374">
        <v>4757954</v>
      </c>
      <c r="AG86" s="18">
        <f>SUM(AE86:AF86)</f>
        <v>39415632</v>
      </c>
      <c r="AH86" s="19">
        <f>X86-AA86</f>
        <v>2272000</v>
      </c>
      <c r="AI86" s="15">
        <f>X86-AD86</f>
        <v>7995908</v>
      </c>
      <c r="AJ86" s="16">
        <f>X86-AG86</f>
        <v>20697816</v>
      </c>
      <c r="AL86" s="372">
        <v>0</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c r="A87" s="739">
        <f>+IF(SEPTIEMBRE!A87=0,"",SEPTIEMBRE!A87)</f>
        <v>1130202</v>
      </c>
      <c r="B87" s="626" t="str">
        <f>+IF(SEPTIEMBRE!B87=0,"",SEPTIEMBRE!B87)</f>
        <v>COMERCIALIZACION DE MERCANCIAS</v>
      </c>
      <c r="C87" s="672">
        <f>+ENERO!C87</f>
        <v>30000000</v>
      </c>
      <c r="D87" s="373">
        <f>SEPTIEMBRE!D87+OCTUBRE!P87</f>
        <v>0</v>
      </c>
      <c r="E87" s="373">
        <f>SEPTIEMBRE!E87+OCTUBRE!Q87</f>
        <v>0</v>
      </c>
      <c r="F87" s="373">
        <f t="shared" si="93"/>
        <v>30000000</v>
      </c>
      <c r="G87" s="373">
        <f>SEPTIEMBRE!I87</f>
        <v>18478003</v>
      </c>
      <c r="H87" s="374">
        <v>1265636</v>
      </c>
      <c r="I87" s="373">
        <f t="shared" si="94"/>
        <v>19743639</v>
      </c>
      <c r="J87" s="373">
        <f>SEPTIEMBRE!L87</f>
        <v>18478003</v>
      </c>
      <c r="K87" s="374">
        <v>1265636</v>
      </c>
      <c r="L87" s="373">
        <f t="shared" si="95"/>
        <v>19743639</v>
      </c>
      <c r="M87" s="373">
        <f t="shared" si="96"/>
        <v>10256361</v>
      </c>
      <c r="N87" s="143">
        <f t="shared" si="97"/>
        <v>10256361</v>
      </c>
      <c r="P87" s="372">
        <v>0</v>
      </c>
      <c r="Q87" s="375">
        <v>0</v>
      </c>
      <c r="R87" s="9"/>
      <c r="S87" s="706" t="str">
        <f>+IF(SEPTIEMBRE!S87=0,"",SEPTIEMBRE!S87)</f>
        <v/>
      </c>
      <c r="T87" s="682" t="str">
        <f>+IF(SEPTIEMBRE!T87=0,"",SEPTIEMBRE!T87)</f>
        <v/>
      </c>
      <c r="U87" s="27">
        <f>+ENERO!U87</f>
        <v>0</v>
      </c>
      <c r="V87" s="15">
        <f>SEPTIEMBRE!V87+OCTUBRE!AL87</f>
        <v>0</v>
      </c>
      <c r="W87" s="15">
        <f>SEPTIEMBRE!W87+OCTUBRE!AM87</f>
        <v>0</v>
      </c>
      <c r="X87" s="18">
        <f>SUM(U87:W87)</f>
        <v>0</v>
      </c>
      <c r="Y87" s="19">
        <f>SEPTIEMBRE!AA87</f>
        <v>0</v>
      </c>
      <c r="Z87" s="374">
        <v>0</v>
      </c>
      <c r="AA87" s="18">
        <f>SUM(Y87:Z87)</f>
        <v>0</v>
      </c>
      <c r="AB87" s="19">
        <f>SEPTIEMBRE!AD87</f>
        <v>0</v>
      </c>
      <c r="AC87" s="374">
        <v>0</v>
      </c>
      <c r="AD87" s="18">
        <f>SUM(AB87:AC87)</f>
        <v>0</v>
      </c>
      <c r="AE87" s="19">
        <f>SEPTIEMBRE!AG87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c r="A88" s="739">
        <f>+IF(SEPTIEMBRE!A88=0,"",SEPTIEMBRE!A88)</f>
        <v>1130203</v>
      </c>
      <c r="B88" s="627" t="str">
        <f>+IF(SEPTIEMBRE!B88=0,"",SEPTIEMBRE!B88)</f>
        <v>CONVENIOS CON LA NACION LIGADOS A LA VENTA DE SERVICIOS</v>
      </c>
      <c r="C88" s="672">
        <f>+ENERO!C88</f>
        <v>0</v>
      </c>
      <c r="D88" s="373">
        <f>SEPTIEMBRE!D88+OCTUBRE!P88</f>
        <v>0</v>
      </c>
      <c r="E88" s="373">
        <f>SEPTIEMBRE!E88+OCTUBRE!Q88</f>
        <v>0</v>
      </c>
      <c r="F88" s="373">
        <f t="shared" si="93"/>
        <v>0</v>
      </c>
      <c r="G88" s="373">
        <f>SEPTIEMBRE!I88</f>
        <v>0</v>
      </c>
      <c r="H88" s="374">
        <v>0</v>
      </c>
      <c r="I88" s="373">
        <f t="shared" si="94"/>
        <v>0</v>
      </c>
      <c r="J88" s="373">
        <f>SEPTIEMBRE!L88</f>
        <v>0</v>
      </c>
      <c r="K88" s="374">
        <v>0</v>
      </c>
      <c r="L88" s="373">
        <f t="shared" si="95"/>
        <v>0</v>
      </c>
      <c r="M88" s="373">
        <f t="shared" si="96"/>
        <v>0</v>
      </c>
      <c r="N88" s="143">
        <f t="shared" si="97"/>
        <v>0</v>
      </c>
      <c r="P88" s="372">
        <v>0</v>
      </c>
      <c r="Q88" s="375">
        <v>0</v>
      </c>
      <c r="R88" s="9"/>
      <c r="S88" s="706">
        <f>+IF(SEPTIEMBRE!S88=0,"",SEPTIEMBRE!S88)</f>
        <v>1020299</v>
      </c>
      <c r="T88" s="682" t="str">
        <f>+IF(SEPTIEMBRE!T88=0,"",SEPTIEMBRE!T88)</f>
        <v>Vigencias Anteriores Servicios personales Indirectos operativo</v>
      </c>
      <c r="U88" s="27">
        <f>+ENERO!U88</f>
        <v>0</v>
      </c>
      <c r="V88" s="15">
        <f>SEPTIEMBRE!V88+OCTUBRE!AL88</f>
        <v>0</v>
      </c>
      <c r="W88" s="15">
        <f>SEPTIEMBRE!W88+OCTUBRE!AM88</f>
        <v>40460379</v>
      </c>
      <c r="X88" s="18">
        <f>SUM(U88:W88)</f>
        <v>40460379</v>
      </c>
      <c r="Y88" s="19">
        <f>SEPTIEMBRE!AA88</f>
        <v>40460379</v>
      </c>
      <c r="Z88" s="374">
        <v>0</v>
      </c>
      <c r="AA88" s="18">
        <f>SUM(Y88:Z88)</f>
        <v>40460379</v>
      </c>
      <c r="AB88" s="19">
        <f>SEPTIEMBRE!AD88</f>
        <v>40460379</v>
      </c>
      <c r="AC88" s="374">
        <v>0</v>
      </c>
      <c r="AD88" s="18">
        <f>SUM(AB88:AC88)</f>
        <v>40460379</v>
      </c>
      <c r="AE88" s="19">
        <f>SEPTIEMBRE!AG88</f>
        <v>40457358</v>
      </c>
      <c r="AF88" s="374">
        <v>0</v>
      </c>
      <c r="AG88" s="18">
        <f>SUM(AE88:AF88)</f>
        <v>40457358</v>
      </c>
      <c r="AH88" s="19">
        <f>X88-AA88</f>
        <v>0</v>
      </c>
      <c r="AI88" s="15">
        <f>X88-AD88</f>
        <v>0</v>
      </c>
      <c r="AJ88" s="16">
        <f>X88-AG88</f>
        <v>3021</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c r="A89" s="739">
        <f>+IF(SEPTIEMBRE!A89=0,"",SEPTIEMBRE!A89)</f>
        <v>1130204</v>
      </c>
      <c r="B89" s="627" t="str">
        <f>+IF(SEPTIEMBRE!B89=0,"",SEPTIEMBRE!B89)</f>
        <v>CONVENIOS CON EL DEPARTAMENTO LIGADOS A LA VENTA SERVICIOS</v>
      </c>
      <c r="C89" s="672">
        <f>+ENERO!C89</f>
        <v>1066681603</v>
      </c>
      <c r="D89" s="373">
        <f>SEPTIEMBRE!D89+OCTUBRE!P89</f>
        <v>0</v>
      </c>
      <c r="E89" s="373">
        <f>SEPTIEMBRE!E89+OCTUBRE!Q89</f>
        <v>151027645</v>
      </c>
      <c r="F89" s="373">
        <f t="shared" si="93"/>
        <v>1217709248</v>
      </c>
      <c r="G89" s="373">
        <f>SEPTIEMBRE!I89</f>
        <v>895275140</v>
      </c>
      <c r="H89" s="374">
        <v>0</v>
      </c>
      <c r="I89" s="373">
        <f t="shared" si="94"/>
        <v>895275140</v>
      </c>
      <c r="J89" s="373">
        <f>SEPTIEMBRE!L89</f>
        <v>895275134</v>
      </c>
      <c r="K89" s="374">
        <v>0</v>
      </c>
      <c r="L89" s="373">
        <f t="shared" si="95"/>
        <v>895275134</v>
      </c>
      <c r="M89" s="373">
        <f t="shared" si="96"/>
        <v>322434108</v>
      </c>
      <c r="N89" s="143">
        <f t="shared" si="97"/>
        <v>322434114</v>
      </c>
      <c r="P89" s="372">
        <v>0</v>
      </c>
      <c r="Q89" s="375">
        <v>0</v>
      </c>
      <c r="R89" s="9"/>
      <c r="S89" s="366" t="str">
        <f>+IF(SEPTIEMBRE!S89=0,"",SEPTIEMBRE!S89)</f>
        <v/>
      </c>
      <c r="T89" s="696" t="str">
        <f>+IF(SEPTIEMBRE!T89=0,"",SEPTIEMBRE!T89)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c r="A90" s="739">
        <f>+IF(SEPTIEMBRE!A90=0,"",SEPTIEMBRE!A90)</f>
        <v>1130205</v>
      </c>
      <c r="B90" s="627" t="str">
        <f>+IF(SEPTIEMBRE!B90=0,"",SEPTIEMBRE!B90)</f>
        <v>CONVENIOS CON EL MUNICIPIO LIGADOS A LA VENTA DE SERVICIOS</v>
      </c>
      <c r="C90" s="672">
        <f>+ENERO!C90</f>
        <v>0</v>
      </c>
      <c r="D90" s="373">
        <f>SEPTIEMBRE!D90+OCTUBRE!P90</f>
        <v>0</v>
      </c>
      <c r="E90" s="373">
        <f>SEPTIEMBRE!E90+OCTUBRE!Q90</f>
        <v>72000000</v>
      </c>
      <c r="F90" s="373">
        <f t="shared" si="93"/>
        <v>72000000</v>
      </c>
      <c r="G90" s="373">
        <f>SEPTIEMBRE!I90</f>
        <v>44460000</v>
      </c>
      <c r="H90" s="374">
        <v>9099000</v>
      </c>
      <c r="I90" s="373">
        <f t="shared" si="94"/>
        <v>53559000</v>
      </c>
      <c r="J90" s="373">
        <f>SEPTIEMBRE!L90</f>
        <v>35395000</v>
      </c>
      <c r="K90" s="374">
        <v>9065000</v>
      </c>
      <c r="L90" s="373">
        <f t="shared" si="95"/>
        <v>44460000</v>
      </c>
      <c r="M90" s="373">
        <f t="shared" si="96"/>
        <v>18441000</v>
      </c>
      <c r="N90" s="143">
        <f t="shared" si="97"/>
        <v>27540000</v>
      </c>
      <c r="O90" s="382"/>
      <c r="P90" s="372">
        <v>0</v>
      </c>
      <c r="Q90" s="375">
        <v>0</v>
      </c>
      <c r="R90" s="30"/>
      <c r="S90" s="705">
        <f>+IF(SEPTIEMBRE!S90=0,"",SEPTIEMBRE!S90)</f>
        <v>1020300</v>
      </c>
      <c r="T90" s="681" t="str">
        <f>+IF(SEPTIEMBRE!T90=0,"",SEPTIEMBRE!T90)</f>
        <v>Contribuciones Inherentes nómina al Sector Privado</v>
      </c>
      <c r="U90" s="132">
        <f t="shared" ref="U90:AJ90" si="98">U91+U96+U102</f>
        <v>630980140</v>
      </c>
      <c r="V90" s="122">
        <f t="shared" si="98"/>
        <v>-119608360</v>
      </c>
      <c r="W90" s="122">
        <f t="shared" si="98"/>
        <v>0</v>
      </c>
      <c r="X90" s="129">
        <f t="shared" si="98"/>
        <v>511371780</v>
      </c>
      <c r="Y90" s="128">
        <f t="shared" si="98"/>
        <v>441188420</v>
      </c>
      <c r="Z90" s="122">
        <f t="shared" si="98"/>
        <v>31164992</v>
      </c>
      <c r="AA90" s="129">
        <f t="shared" si="98"/>
        <v>472353412</v>
      </c>
      <c r="AB90" s="128">
        <f t="shared" si="98"/>
        <v>441188420</v>
      </c>
      <c r="AC90" s="122">
        <f t="shared" si="98"/>
        <v>31164992</v>
      </c>
      <c r="AD90" s="129">
        <f t="shared" si="98"/>
        <v>472353412</v>
      </c>
      <c r="AE90" s="128">
        <f t="shared" si="98"/>
        <v>392091062</v>
      </c>
      <c r="AF90" s="122">
        <f t="shared" si="98"/>
        <v>42063928</v>
      </c>
      <c r="AG90" s="129">
        <f t="shared" si="98"/>
        <v>434154990</v>
      </c>
      <c r="AH90" s="128">
        <f t="shared" si="98"/>
        <v>39018368</v>
      </c>
      <c r="AI90" s="122">
        <f t="shared" si="98"/>
        <v>39018368</v>
      </c>
      <c r="AJ90" s="130">
        <f t="shared" si="98"/>
        <v>77216790</v>
      </c>
      <c r="AK90" s="9"/>
      <c r="AL90" s="128">
        <f>AL91+AL96+AL102</f>
        <v>-5611983</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c r="A91" s="739">
        <f>+IF(SEPTIEMBRE!A91=0,"",SEPTIEMBRE!A91)</f>
        <v>1130206</v>
      </c>
      <c r="B91" s="627" t="str">
        <f>+IF(SEPTIEMBRE!B91=0,"",SEPTIEMBRE!B91)</f>
        <v>OTROS CONVENIOS LIGADOS A LA VENTA DE SERVICIOS</v>
      </c>
      <c r="C91" s="672">
        <f>+ENERO!C91</f>
        <v>0</v>
      </c>
      <c r="D91" s="373">
        <f>SEPTIEMBRE!D91+OCTUBRE!P91</f>
        <v>0</v>
      </c>
      <c r="E91" s="373">
        <f>SEPTIEMBRE!E91+OCTUBRE!Q91</f>
        <v>0</v>
      </c>
      <c r="F91" s="373">
        <f t="shared" si="93"/>
        <v>0</v>
      </c>
      <c r="G91" s="373">
        <f>SEPTIEMBRE!I91</f>
        <v>0</v>
      </c>
      <c r="H91" s="374">
        <v>0</v>
      </c>
      <c r="I91" s="373">
        <f t="shared" si="94"/>
        <v>0</v>
      </c>
      <c r="J91" s="373">
        <f>SEPTIEMBRE!L91</f>
        <v>0</v>
      </c>
      <c r="K91" s="374">
        <v>0</v>
      </c>
      <c r="L91" s="373">
        <f t="shared" si="95"/>
        <v>0</v>
      </c>
      <c r="M91" s="373">
        <f t="shared" si="96"/>
        <v>0</v>
      </c>
      <c r="N91" s="143">
        <f t="shared" si="97"/>
        <v>0</v>
      </c>
      <c r="O91" s="382"/>
      <c r="P91" s="372">
        <v>0</v>
      </c>
      <c r="Q91" s="375">
        <v>0</v>
      </c>
      <c r="R91" s="30"/>
      <c r="S91" s="706">
        <f>+IF(SEPTIEMBRE!S91=0,"",SEPTIEMBRE!S91)</f>
        <v>1020301</v>
      </c>
      <c r="T91" s="682" t="str">
        <f>+IF(SEPTIEMBRE!T91=0,"",SEPTIEMBRE!T91)</f>
        <v>Contribuciones - SGP - Aportes Patronales - Cuenta Maestra</v>
      </c>
      <c r="U91" s="27">
        <f t="shared" ref="U91:AJ91" si="99">SUM(U92:U95)</f>
        <v>193058356</v>
      </c>
      <c r="V91" s="15">
        <f t="shared" si="99"/>
        <v>-36297561</v>
      </c>
      <c r="W91" s="15">
        <f t="shared" si="99"/>
        <v>0</v>
      </c>
      <c r="X91" s="18">
        <f t="shared" si="99"/>
        <v>156760795</v>
      </c>
      <c r="Y91" s="19">
        <f t="shared" si="99"/>
        <v>126497956</v>
      </c>
      <c r="Z91" s="142">
        <f t="shared" si="99"/>
        <v>23116835</v>
      </c>
      <c r="AA91" s="18">
        <f t="shared" si="99"/>
        <v>149614791</v>
      </c>
      <c r="AB91" s="19">
        <f t="shared" si="99"/>
        <v>126497956</v>
      </c>
      <c r="AC91" s="142">
        <f t="shared" si="99"/>
        <v>23116835</v>
      </c>
      <c r="AD91" s="18">
        <f t="shared" si="99"/>
        <v>149614791</v>
      </c>
      <c r="AE91" s="19">
        <f t="shared" si="99"/>
        <v>101732690</v>
      </c>
      <c r="AF91" s="142">
        <f t="shared" si="99"/>
        <v>24765266</v>
      </c>
      <c r="AG91" s="18">
        <f t="shared" si="99"/>
        <v>126497956</v>
      </c>
      <c r="AH91" s="19">
        <f t="shared" si="99"/>
        <v>7146004</v>
      </c>
      <c r="AI91" s="15">
        <f t="shared" si="99"/>
        <v>7146004</v>
      </c>
      <c r="AJ91" s="16">
        <f t="shared" si="99"/>
        <v>30262839</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39">
        <f>+IF(SEPTIEMBRE!A92=0,"",SEPTIEMBRE!A92)</f>
        <v>1130207</v>
      </c>
      <c r="B92" s="628" t="str">
        <f>+IF(SEPTIEMBRE!B92=0,"",SEPTIEMBRE!B92)</f>
        <v>Vigencia Anterior Venta Otros Svcios de Salud</v>
      </c>
      <c r="C92" s="780">
        <f>+ENERO!C92</f>
        <v>0</v>
      </c>
      <c r="D92" s="385">
        <f>SEPTIEMBRE!D92+OCTUBRE!P92</f>
        <v>0</v>
      </c>
      <c r="E92" s="385">
        <f>SEPTIEMBRE!E92+OCTUBRE!Q92</f>
        <v>189386464</v>
      </c>
      <c r="F92" s="385">
        <f t="shared" si="93"/>
        <v>189386464</v>
      </c>
      <c r="G92" s="385">
        <f>SEPTIEMBRE!I92</f>
        <v>145540833</v>
      </c>
      <c r="H92" s="388">
        <v>0</v>
      </c>
      <c r="I92" s="385">
        <f t="shared" si="94"/>
        <v>145540833</v>
      </c>
      <c r="J92" s="385">
        <f>SEPTIEMBRE!L92</f>
        <v>145540833</v>
      </c>
      <c r="K92" s="388">
        <v>0</v>
      </c>
      <c r="L92" s="385">
        <f t="shared" si="95"/>
        <v>145540833</v>
      </c>
      <c r="M92" s="385">
        <f t="shared" si="96"/>
        <v>43845631</v>
      </c>
      <c r="N92" s="386">
        <f t="shared" si="97"/>
        <v>43845631</v>
      </c>
      <c r="O92" s="382"/>
      <c r="P92" s="372">
        <v>0</v>
      </c>
      <c r="Q92" s="375">
        <v>0</v>
      </c>
      <c r="R92" s="30"/>
      <c r="S92" s="707" t="str">
        <f>+IF(SEPTIEMBRE!S92=0,"",SEPTIEMBRE!S92)</f>
        <v>1020301-1</v>
      </c>
      <c r="T92" s="683" t="str">
        <f>+IF(SEPTIEMBRE!T92=0,"",SEPTIEMBRE!T92)</f>
        <v>E.P.S. - Aportes cuenta maestra</v>
      </c>
      <c r="U92" s="27">
        <f>+ENERO!U92</f>
        <v>62490968</v>
      </c>
      <c r="V92" s="15">
        <f>SEPTIEMBRE!V92+OCTUBRE!AL92</f>
        <v>45413603</v>
      </c>
      <c r="W92" s="15">
        <f>SEPTIEMBRE!W92+OCTUBRE!AM92</f>
        <v>0</v>
      </c>
      <c r="X92" s="18">
        <f>SUM(U92:W92)</f>
        <v>107904571</v>
      </c>
      <c r="Y92" s="19">
        <f>SEPTIEMBRE!AA92</f>
        <v>90625160</v>
      </c>
      <c r="Z92" s="374">
        <v>10133807</v>
      </c>
      <c r="AA92" s="18">
        <f>SUM(Y92:Z92)</f>
        <v>100758967</v>
      </c>
      <c r="AB92" s="19">
        <f>SEPTIEMBRE!AD92</f>
        <v>90625160</v>
      </c>
      <c r="AC92" s="374">
        <v>10133807</v>
      </c>
      <c r="AD92" s="18">
        <f>SUM(AB92:AC92)</f>
        <v>100758967</v>
      </c>
      <c r="AE92" s="19">
        <f>SEPTIEMBRE!AG92</f>
        <v>80806674</v>
      </c>
      <c r="AF92" s="374">
        <v>9818486</v>
      </c>
      <c r="AG92" s="18">
        <f>SUM(AE92:AF92)</f>
        <v>90625160</v>
      </c>
      <c r="AH92" s="19">
        <f>X92-AA92</f>
        <v>7145604</v>
      </c>
      <c r="AI92" s="15">
        <f>X92-AD92</f>
        <v>7145604</v>
      </c>
      <c r="AJ92" s="16">
        <f>X92-AG92</f>
        <v>17279411</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37" t="str">
        <f>+IF(SEPTIEMBRE!A93=0,"",SEPTIEMBRE!A93)</f>
        <v/>
      </c>
      <c r="B93" s="651" t="str">
        <f>+IF(SEPTIEMBRE!B93=0,"",SEPTIEMBRE!B93)</f>
        <v/>
      </c>
      <c r="C93" s="294"/>
      <c r="D93" s="294"/>
      <c r="E93" s="294"/>
      <c r="F93" s="294"/>
      <c r="G93" s="294"/>
      <c r="H93" s="294"/>
      <c r="I93" s="294"/>
      <c r="J93" s="294"/>
      <c r="K93" s="294"/>
      <c r="L93" s="294"/>
      <c r="M93" s="294"/>
      <c r="N93" s="463"/>
      <c r="P93" s="467"/>
      <c r="Q93" s="391"/>
      <c r="R93" s="30"/>
      <c r="S93" s="707" t="str">
        <f>+IF(SEPTIEMBRE!S93=0,"",SEPTIEMBRE!S93)</f>
        <v>1020301-2</v>
      </c>
      <c r="T93" s="683" t="str">
        <f>+IF(SEPTIEMBRE!T93=0,"",SEPTIEMBRE!T93)</f>
        <v>Fondos pensionales - Aportes cuenta maestra</v>
      </c>
      <c r="U93" s="27">
        <f>+ENERO!U93</f>
        <v>109633461</v>
      </c>
      <c r="V93" s="15">
        <f>SEPTIEMBRE!V93+OCTUBRE!AL93</f>
        <v>-60777237</v>
      </c>
      <c r="W93" s="15">
        <f>SEPTIEMBRE!W93+OCTUBRE!AM93</f>
        <v>0</v>
      </c>
      <c r="X93" s="18">
        <f>SUM(U93:W93)</f>
        <v>48856224</v>
      </c>
      <c r="Y93" s="19">
        <f>SEPTIEMBRE!AA93</f>
        <v>35872796</v>
      </c>
      <c r="Z93" s="374">
        <v>12983028</v>
      </c>
      <c r="AA93" s="18">
        <f>SUM(Y93:Z93)</f>
        <v>48855824</v>
      </c>
      <c r="AB93" s="19">
        <f>SEPTIEMBRE!AD93</f>
        <v>35872796</v>
      </c>
      <c r="AC93" s="374">
        <v>12983028</v>
      </c>
      <c r="AD93" s="18">
        <f>SUM(AB93:AC93)</f>
        <v>48855824</v>
      </c>
      <c r="AE93" s="19">
        <f>SEPTIEMBRE!AG93</f>
        <v>20926016</v>
      </c>
      <c r="AF93" s="374">
        <v>14946780</v>
      </c>
      <c r="AG93" s="18">
        <f>SUM(AE93:AF93)</f>
        <v>35872796</v>
      </c>
      <c r="AH93" s="19">
        <f>X93-AA93</f>
        <v>400</v>
      </c>
      <c r="AI93" s="15">
        <f>X93-AD93</f>
        <v>400</v>
      </c>
      <c r="AJ93" s="16">
        <f>X93-AG93</f>
        <v>12983428</v>
      </c>
      <c r="AK93" s="9"/>
      <c r="AL93" s="372">
        <v>0</v>
      </c>
      <c r="AM93" s="375">
        <v>0</v>
      </c>
      <c r="AN93" s="30"/>
      <c r="AO93" s="460"/>
      <c r="AP93" s="460"/>
      <c r="AQ93" s="460"/>
      <c r="AR93" s="460"/>
      <c r="AS93" s="460"/>
      <c r="AT93" s="460"/>
      <c r="AU93" s="460"/>
      <c r="AV93" s="460"/>
      <c r="AW93" s="460"/>
      <c r="AX93" s="460"/>
      <c r="AY93" s="460"/>
      <c r="AZ93" s="460"/>
      <c r="BL93" s="30"/>
    </row>
    <row r="94" spans="1:70" s="461" customFormat="1" ht="35.25" customHeight="1">
      <c r="A94" s="740">
        <f>+IF(SEPTIEMBRE!A94=0,"",SEPTIEMBRE!A94)</f>
        <v>11303</v>
      </c>
      <c r="B94" s="618" t="str">
        <f>+IF(SEPTIEMBRE!B94=0,"",SEPTIEMBRE!B94)</f>
        <v>Aportes (No ligados a la venta de servicios de salud)</v>
      </c>
      <c r="C94" s="617">
        <f>SUM(C95:C102)</f>
        <v>0</v>
      </c>
      <c r="D94" s="615">
        <f t="shared" ref="D94:N94" si="100">SUM(D95:D102)</f>
        <v>0</v>
      </c>
      <c r="E94" s="615">
        <f t="shared" si="100"/>
        <v>0</v>
      </c>
      <c r="F94" s="615">
        <f t="shared" si="100"/>
        <v>0</v>
      </c>
      <c r="G94" s="615">
        <f t="shared" si="100"/>
        <v>0</v>
      </c>
      <c r="H94" s="615">
        <f t="shared" si="100"/>
        <v>0</v>
      </c>
      <c r="I94" s="615">
        <f t="shared" si="100"/>
        <v>0</v>
      </c>
      <c r="J94" s="615">
        <f t="shared" si="100"/>
        <v>0</v>
      </c>
      <c r="K94" s="615">
        <f t="shared" si="100"/>
        <v>0</v>
      </c>
      <c r="L94" s="615">
        <f t="shared" si="100"/>
        <v>0</v>
      </c>
      <c r="M94" s="615">
        <f t="shared" si="100"/>
        <v>0</v>
      </c>
      <c r="N94" s="616">
        <f t="shared" si="100"/>
        <v>0</v>
      </c>
      <c r="O94" s="382"/>
      <c r="P94" s="43">
        <f>SUM(P95:P102)</f>
        <v>0</v>
      </c>
      <c r="Q94" s="45">
        <f>SUM(Q95:Q102)</f>
        <v>0</v>
      </c>
      <c r="R94" s="30"/>
      <c r="S94" s="707" t="str">
        <f>+IF(SEPTIEMBRE!S94=0,"",SEPTIEMBRE!S94)</f>
        <v>1020301-3</v>
      </c>
      <c r="T94" s="683" t="str">
        <f>+IF(SEPTIEMBRE!T94=0,"",SEPTIEMBRE!T94)</f>
        <v>Fondos de cesantías - Aportes cuenta maestra</v>
      </c>
      <c r="U94" s="27">
        <f>+ENERO!U94</f>
        <v>20933927</v>
      </c>
      <c r="V94" s="15">
        <f>SEPTIEMBRE!V94+OCTUBRE!AL94</f>
        <v>-20933927</v>
      </c>
      <c r="W94" s="15">
        <f>SEPTIEMBRE!W94+OCTUBRE!AM94</f>
        <v>0</v>
      </c>
      <c r="X94" s="18">
        <f>SUM(U94:W94)</f>
        <v>0</v>
      </c>
      <c r="Y94" s="19">
        <f>SEPTIEMBRE!AA94</f>
        <v>0</v>
      </c>
      <c r="Z94" s="374">
        <v>0</v>
      </c>
      <c r="AA94" s="18">
        <f>SUM(Y94:Z94)</f>
        <v>0</v>
      </c>
      <c r="AB94" s="19">
        <f>SEPTIEMBRE!AD94</f>
        <v>0</v>
      </c>
      <c r="AC94" s="374">
        <v>0</v>
      </c>
      <c r="AD94" s="18">
        <f>SUM(AB94:AC94)</f>
        <v>0</v>
      </c>
      <c r="AE94" s="19">
        <f>SEPTIEMBRE!AG94</f>
        <v>0</v>
      </c>
      <c r="AF94" s="374">
        <v>0</v>
      </c>
      <c r="AG94" s="18">
        <f>SUM(AE94:AF94)</f>
        <v>0</v>
      </c>
      <c r="AH94" s="19">
        <f>X94-AA94</f>
        <v>0</v>
      </c>
      <c r="AI94" s="15">
        <f>X94-AD94</f>
        <v>0</v>
      </c>
      <c r="AJ94" s="16">
        <f>X94-AG94</f>
        <v>0</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1" t="str">
        <f>+IF(SEPTIEMBRE!A95=0,"",SEPTIEMBRE!A95)</f>
        <v>11303-1</v>
      </c>
      <c r="B95" s="619" t="str">
        <f>+IF(SEPTIEMBRE!B95=0,"",SEPTIEMBRE!B95)</f>
        <v>CONVENIOS CON LA NACION NO LIGADOS A LA VENTA DE SERVICIOS</v>
      </c>
      <c r="C95" s="672">
        <f>+ENERO!C95</f>
        <v>0</v>
      </c>
      <c r="D95" s="373">
        <f>SEPTIEMBRE!D95+OCTUBRE!P95</f>
        <v>0</v>
      </c>
      <c r="E95" s="373">
        <f>SEPTIEMBRE!E95+OCTUBRE!Q95</f>
        <v>0</v>
      </c>
      <c r="F95" s="373">
        <f t="shared" ref="F95:F102" si="101">SUM(C95:E95)</f>
        <v>0</v>
      </c>
      <c r="G95" s="373">
        <f>SEPTIEMBRE!I95</f>
        <v>0</v>
      </c>
      <c r="H95" s="374">
        <v>0</v>
      </c>
      <c r="I95" s="373">
        <f t="shared" ref="I95:I102" si="102">SUM(G95:H95)</f>
        <v>0</v>
      </c>
      <c r="J95" s="373">
        <f>SEPTIEMBRE!L95</f>
        <v>0</v>
      </c>
      <c r="K95" s="374">
        <v>0</v>
      </c>
      <c r="L95" s="373">
        <f t="shared" ref="L95:L102" si="103">SUM(J95:K95)</f>
        <v>0</v>
      </c>
      <c r="M95" s="373">
        <f t="shared" ref="M95:M102" si="104">F95-I95</f>
        <v>0</v>
      </c>
      <c r="N95" s="143">
        <f t="shared" ref="N95:N102" si="105">F95-L95</f>
        <v>0</v>
      </c>
      <c r="O95" s="382"/>
      <c r="P95" s="372">
        <v>0</v>
      </c>
      <c r="Q95" s="375">
        <v>0</v>
      </c>
      <c r="R95" s="30"/>
      <c r="S95" s="707" t="str">
        <f>+IF(SEPTIEMBRE!S95=0,"",SEPTIEMBRE!S95)</f>
        <v>1020301-4</v>
      </c>
      <c r="T95" s="683" t="str">
        <f>+IF(SEPTIEMBRE!T95=0,"",SEPTIEMBRE!T95)</f>
        <v>Riesgos laborales - Aportes cuenta maestra</v>
      </c>
      <c r="U95" s="27">
        <f>+ENERO!U95</f>
        <v>0</v>
      </c>
      <c r="V95" s="15">
        <f>SEPTIEMBRE!V95+OCTUBRE!AL95</f>
        <v>0</v>
      </c>
      <c r="W95" s="15">
        <f>SEPTIEMBRE!W95+OCTUBRE!AM95</f>
        <v>0</v>
      </c>
      <c r="X95" s="18">
        <f>SUM(U95:W95)</f>
        <v>0</v>
      </c>
      <c r="Y95" s="19">
        <f>SEPTIEMBRE!AA95</f>
        <v>0</v>
      </c>
      <c r="Z95" s="374">
        <v>0</v>
      </c>
      <c r="AA95" s="18">
        <f>SUM(Y95:Z95)</f>
        <v>0</v>
      </c>
      <c r="AB95" s="19">
        <f>SEPTIEMBRE!AD95</f>
        <v>0</v>
      </c>
      <c r="AC95" s="374">
        <v>0</v>
      </c>
      <c r="AD95" s="18">
        <f>SUM(AB95:AC95)</f>
        <v>0</v>
      </c>
      <c r="AE95" s="19">
        <f>SEPTIEMBRE!AG95</f>
        <v>0</v>
      </c>
      <c r="AF95" s="374">
        <v>0</v>
      </c>
      <c r="AG95" s="18">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1" t="str">
        <f>+IF(SEPTIEMBRE!A96=0,"",SEPTIEMBRE!A96)</f>
        <v>11303-2</v>
      </c>
      <c r="B96" s="619" t="str">
        <f>+IF(SEPTIEMBRE!B96=0,"",SEPTIEMBRE!B96)</f>
        <v>CONVENIOS CON EL DEPARTAMENTO NO LIGADOS A LA VENTA SERVICIOS</v>
      </c>
      <c r="C96" s="672">
        <f>+ENERO!C96</f>
        <v>0</v>
      </c>
      <c r="D96" s="373">
        <f>SEPTIEMBRE!D96+OCTUBRE!P96</f>
        <v>0</v>
      </c>
      <c r="E96" s="373">
        <f>SEPTIEMBRE!E96+OCTUBRE!Q96</f>
        <v>0</v>
      </c>
      <c r="F96" s="373">
        <f t="shared" si="101"/>
        <v>0</v>
      </c>
      <c r="G96" s="373">
        <f>SEPTIEMBRE!I96</f>
        <v>0</v>
      </c>
      <c r="H96" s="374">
        <v>0</v>
      </c>
      <c r="I96" s="373">
        <f t="shared" si="102"/>
        <v>0</v>
      </c>
      <c r="J96" s="373">
        <f>SEPTIEMBRE!L96</f>
        <v>0</v>
      </c>
      <c r="K96" s="374">
        <v>0</v>
      </c>
      <c r="L96" s="373">
        <f t="shared" si="103"/>
        <v>0</v>
      </c>
      <c r="M96" s="373">
        <f t="shared" si="104"/>
        <v>0</v>
      </c>
      <c r="N96" s="143">
        <f t="shared" si="105"/>
        <v>0</v>
      </c>
      <c r="O96" s="382"/>
      <c r="P96" s="372">
        <v>0</v>
      </c>
      <c r="Q96" s="375">
        <v>0</v>
      </c>
      <c r="S96" s="706">
        <f>+IF(SEPTIEMBRE!S96=0,"",SEPTIEMBRE!S96)</f>
        <v>1020302</v>
      </c>
      <c r="T96" s="682" t="str">
        <f>+IF(SEPTIEMBRE!T96=0,"",SEPTIEMBRE!T96)</f>
        <v>Contribuciones - Otros</v>
      </c>
      <c r="U96" s="27">
        <f t="shared" ref="U96:AJ96" si="106">SUM(U97:U101)</f>
        <v>333921784</v>
      </c>
      <c r="V96" s="15">
        <f t="shared" si="106"/>
        <v>-106416271</v>
      </c>
      <c r="W96" s="15">
        <f t="shared" si="106"/>
        <v>0</v>
      </c>
      <c r="X96" s="18">
        <f t="shared" si="106"/>
        <v>227505513</v>
      </c>
      <c r="Y96" s="19">
        <f t="shared" si="106"/>
        <v>187584992</v>
      </c>
      <c r="Z96" s="142">
        <f t="shared" si="106"/>
        <v>8048157</v>
      </c>
      <c r="AA96" s="18">
        <f t="shared" si="106"/>
        <v>195633149</v>
      </c>
      <c r="AB96" s="19">
        <f t="shared" si="106"/>
        <v>187584992</v>
      </c>
      <c r="AC96" s="142">
        <f t="shared" si="106"/>
        <v>8048157</v>
      </c>
      <c r="AD96" s="18">
        <f t="shared" si="106"/>
        <v>195633149</v>
      </c>
      <c r="AE96" s="19">
        <f t="shared" si="106"/>
        <v>163257416</v>
      </c>
      <c r="AF96" s="142">
        <f t="shared" si="106"/>
        <v>17298662</v>
      </c>
      <c r="AG96" s="18">
        <f t="shared" si="106"/>
        <v>180556078</v>
      </c>
      <c r="AH96" s="19">
        <f t="shared" si="106"/>
        <v>31872364</v>
      </c>
      <c r="AI96" s="15">
        <f t="shared" si="106"/>
        <v>31872364</v>
      </c>
      <c r="AJ96" s="16">
        <f t="shared" si="106"/>
        <v>46949435</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c r="A97" s="741" t="str">
        <f>+IF(SEPTIEMBRE!A97=0,"",SEPTIEMBRE!A97)</f>
        <v>11303-3</v>
      </c>
      <c r="B97" s="619" t="str">
        <f>+IF(SEPTIEMBRE!B97=0,"",SEPTIEMBRE!B97)</f>
        <v>CONVENIOS CON EL MUNICIPIO NO LIGADOS A LA VENTA DE SERVICIOS</v>
      </c>
      <c r="C97" s="672">
        <f>+ENERO!C97</f>
        <v>0</v>
      </c>
      <c r="D97" s="373">
        <f>SEPTIEMBRE!D97+OCTUBRE!P97</f>
        <v>0</v>
      </c>
      <c r="E97" s="373">
        <f>SEPTIEMBRE!E97+OCTUBRE!Q97</f>
        <v>0</v>
      </c>
      <c r="F97" s="373">
        <f t="shared" si="101"/>
        <v>0</v>
      </c>
      <c r="G97" s="373">
        <f>SEPTIEMBRE!I97</f>
        <v>0</v>
      </c>
      <c r="H97" s="374">
        <v>0</v>
      </c>
      <c r="I97" s="373">
        <f t="shared" si="102"/>
        <v>0</v>
      </c>
      <c r="J97" s="373">
        <f>SEPTIEMBRE!L97</f>
        <v>0</v>
      </c>
      <c r="K97" s="374">
        <v>0</v>
      </c>
      <c r="L97" s="373">
        <f t="shared" si="103"/>
        <v>0</v>
      </c>
      <c r="M97" s="373">
        <f t="shared" si="104"/>
        <v>0</v>
      </c>
      <c r="N97" s="143">
        <f t="shared" si="105"/>
        <v>0</v>
      </c>
      <c r="O97" s="382"/>
      <c r="P97" s="372">
        <v>0</v>
      </c>
      <c r="Q97" s="375">
        <v>0</v>
      </c>
      <c r="R97" s="30"/>
      <c r="S97" s="707" t="str">
        <f>+IF(SEPTIEMBRE!S97=0,"",SEPTIEMBRE!S97)</f>
        <v>1020302-1</v>
      </c>
      <c r="T97" s="683" t="str">
        <f>+IF(SEPTIEMBRE!T97=0,"",SEPTIEMBRE!T97)</f>
        <v>Aportes a E.P.S. - recursos propios</v>
      </c>
      <c r="U97" s="27">
        <f>+ENERO!U97</f>
        <v>66955276</v>
      </c>
      <c r="V97" s="15">
        <f>SEPTIEMBRE!V97+OCTUBRE!AL97</f>
        <v>-50000000</v>
      </c>
      <c r="W97" s="15">
        <f>SEPTIEMBRE!W97+OCTUBRE!AM97</f>
        <v>0</v>
      </c>
      <c r="X97" s="18">
        <f t="shared" ref="X97:X102" si="107">SUM(U97:W97)</f>
        <v>16955276</v>
      </c>
      <c r="Y97" s="19">
        <f>SEPTIEMBRE!AA97</f>
        <v>2956973</v>
      </c>
      <c r="Z97" s="374">
        <v>124057</v>
      </c>
      <c r="AA97" s="18">
        <f t="shared" ref="AA97:AA102" si="108">SUM(Y97:Z97)</f>
        <v>3081030</v>
      </c>
      <c r="AB97" s="19">
        <f>SEPTIEMBRE!AD97</f>
        <v>2956973</v>
      </c>
      <c r="AC97" s="374">
        <v>124057</v>
      </c>
      <c r="AD97" s="18">
        <f t="shared" ref="AD97:AD102" si="109">SUM(AB97:AC97)</f>
        <v>3081030</v>
      </c>
      <c r="AE97" s="19">
        <f>SEPTIEMBRE!AG97</f>
        <v>2326984</v>
      </c>
      <c r="AF97" s="374">
        <v>629989</v>
      </c>
      <c r="AG97" s="18">
        <f t="shared" ref="AG97:AG102" si="110">SUM(AE97:AF97)</f>
        <v>2956973</v>
      </c>
      <c r="AH97" s="19">
        <f t="shared" ref="AH97:AH102" si="111">X97-AA97</f>
        <v>13874246</v>
      </c>
      <c r="AI97" s="15">
        <f t="shared" ref="AI97:AI102" si="112">X97-AD97</f>
        <v>13874246</v>
      </c>
      <c r="AJ97" s="16">
        <f t="shared" ref="AJ97:AJ102" si="113">X97-AG97</f>
        <v>13998303</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1" t="str">
        <f>+IF(SEPTIEMBRE!A98=0,"",SEPTIEMBRE!A98)</f>
        <v>11303-4</v>
      </c>
      <c r="B98" s="619" t="str">
        <f>+IF(SEPTIEMBRE!B98=0,"",SEPTIEMBRE!B98)</f>
        <v>OTROS CONVENIOS NO LIGADOS A LA VENTA DE SERVICIOS</v>
      </c>
      <c r="C98" s="672">
        <f>+ENERO!C98</f>
        <v>0</v>
      </c>
      <c r="D98" s="373">
        <f>SEPTIEMBRE!D98+OCTUBRE!P98</f>
        <v>0</v>
      </c>
      <c r="E98" s="373">
        <f>SEPTIEMBRE!E98+OCTUBRE!Q98</f>
        <v>0</v>
      </c>
      <c r="F98" s="373">
        <f t="shared" si="101"/>
        <v>0</v>
      </c>
      <c r="G98" s="373">
        <f>SEPTIEMBRE!I98</f>
        <v>0</v>
      </c>
      <c r="H98" s="374">
        <v>0</v>
      </c>
      <c r="I98" s="373">
        <f t="shared" si="102"/>
        <v>0</v>
      </c>
      <c r="J98" s="373">
        <f>SEPTIEMBRE!L98</f>
        <v>0</v>
      </c>
      <c r="K98" s="374">
        <v>0</v>
      </c>
      <c r="L98" s="373">
        <f t="shared" si="103"/>
        <v>0</v>
      </c>
      <c r="M98" s="373">
        <f t="shared" si="104"/>
        <v>0</v>
      </c>
      <c r="N98" s="143">
        <f t="shared" si="105"/>
        <v>0</v>
      </c>
      <c r="O98" s="382"/>
      <c r="P98" s="372">
        <v>0</v>
      </c>
      <c r="Q98" s="375">
        <v>0</v>
      </c>
      <c r="R98" s="30"/>
      <c r="S98" s="707" t="str">
        <f>+IF(SEPTIEMBRE!S98=0,"",SEPTIEMBRE!S98)</f>
        <v>1020302-2</v>
      </c>
      <c r="T98" s="683" t="str">
        <f>+IF(SEPTIEMBRE!T98=0,"",SEPTIEMBRE!T98)</f>
        <v>Aportes Fondos Pensionales - recursos propios</v>
      </c>
      <c r="U98" s="27">
        <f>+ENERO!U98</f>
        <v>36455199</v>
      </c>
      <c r="V98" s="15">
        <f>SEPTIEMBRE!V98+OCTUBRE!AL98</f>
        <v>60000000</v>
      </c>
      <c r="W98" s="15">
        <f>SEPTIEMBRE!W98+OCTUBRE!AM98</f>
        <v>0</v>
      </c>
      <c r="X98" s="18">
        <f t="shared" si="107"/>
        <v>96455199</v>
      </c>
      <c r="Y98" s="19">
        <f>SEPTIEMBRE!AA98</f>
        <v>96455199</v>
      </c>
      <c r="Z98" s="374">
        <v>0</v>
      </c>
      <c r="AA98" s="18">
        <f t="shared" si="108"/>
        <v>96455199</v>
      </c>
      <c r="AB98" s="19">
        <f>SEPTIEMBRE!AD98</f>
        <v>96455199</v>
      </c>
      <c r="AC98" s="374">
        <v>0</v>
      </c>
      <c r="AD98" s="18">
        <f t="shared" si="109"/>
        <v>96455199</v>
      </c>
      <c r="AE98" s="19">
        <f>SEPTIEMBRE!AG98</f>
        <v>96455199</v>
      </c>
      <c r="AF98" s="374">
        <v>0</v>
      </c>
      <c r="AG98" s="18">
        <f t="shared" si="110"/>
        <v>96455199</v>
      </c>
      <c r="AH98" s="19">
        <f t="shared" si="111"/>
        <v>0</v>
      </c>
      <c r="AI98" s="15">
        <f t="shared" si="112"/>
        <v>0</v>
      </c>
      <c r="AJ98" s="16">
        <f t="shared" si="113"/>
        <v>0</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1" t="str">
        <f>+IF(SEPTIEMBRE!A99=0,"",SEPTIEMBRE!A99)</f>
        <v>11303-5</v>
      </c>
      <c r="B99" s="619" t="str">
        <f>+IF(SEPTIEMBRE!B99=0,"",SEPTIEMBRE!B99)</f>
        <v>APORTES PATRONALES - MUNICIPIO / DEPARTAMENTO</v>
      </c>
      <c r="C99" s="672">
        <f>+ENERO!C99</f>
        <v>0</v>
      </c>
      <c r="D99" s="373">
        <f>SEPTIEMBRE!D99+OCTUBRE!P99</f>
        <v>0</v>
      </c>
      <c r="E99" s="373">
        <f>SEPTIEMBRE!E99+OCTUBRE!Q99</f>
        <v>0</v>
      </c>
      <c r="F99" s="373">
        <f t="shared" si="101"/>
        <v>0</v>
      </c>
      <c r="G99" s="373">
        <f>SEPTIEMBRE!I99</f>
        <v>0</v>
      </c>
      <c r="H99" s="374">
        <v>0</v>
      </c>
      <c r="I99" s="373">
        <f t="shared" si="102"/>
        <v>0</v>
      </c>
      <c r="J99" s="373">
        <f>SEPTIEMBRE!L99</f>
        <v>0</v>
      </c>
      <c r="K99" s="374">
        <v>0</v>
      </c>
      <c r="L99" s="373">
        <f t="shared" si="103"/>
        <v>0</v>
      </c>
      <c r="M99" s="373">
        <f t="shared" si="104"/>
        <v>0</v>
      </c>
      <c r="N99" s="143">
        <f t="shared" si="105"/>
        <v>0</v>
      </c>
      <c r="O99" s="382"/>
      <c r="P99" s="372">
        <v>0</v>
      </c>
      <c r="Q99" s="375">
        <v>0</v>
      </c>
      <c r="R99" s="30"/>
      <c r="S99" s="707" t="str">
        <f>+IF(SEPTIEMBRE!S99=0,"",SEPTIEMBRE!S99)</f>
        <v>1020302-3</v>
      </c>
      <c r="T99" s="683" t="str">
        <f>+IF(SEPTIEMBRE!T99=0,"",SEPTIEMBRE!T99)</f>
        <v>Aportes a Fondos de Cesantia - recursos propios</v>
      </c>
      <c r="U99" s="27">
        <f>+ENERO!U99</f>
        <v>123895451</v>
      </c>
      <c r="V99" s="15">
        <f>SEPTIEMBRE!V99+OCTUBRE!AL99</f>
        <v>-105813363</v>
      </c>
      <c r="W99" s="15">
        <f>SEPTIEMBRE!W99+OCTUBRE!AM99</f>
        <v>0</v>
      </c>
      <c r="X99" s="18">
        <f t="shared" si="107"/>
        <v>18082088</v>
      </c>
      <c r="Y99" s="19">
        <f>SEPTIEMBRE!AA99</f>
        <v>18082088</v>
      </c>
      <c r="Z99" s="374">
        <v>0</v>
      </c>
      <c r="AA99" s="18">
        <f t="shared" si="108"/>
        <v>18082088</v>
      </c>
      <c r="AB99" s="19">
        <f>SEPTIEMBRE!AD99</f>
        <v>18082088</v>
      </c>
      <c r="AC99" s="374">
        <v>0</v>
      </c>
      <c r="AD99" s="18">
        <f t="shared" si="109"/>
        <v>18082088</v>
      </c>
      <c r="AE99" s="19">
        <f>SEPTIEMBRE!AG99</f>
        <v>2540401</v>
      </c>
      <c r="AF99" s="374">
        <v>8512773</v>
      </c>
      <c r="AG99" s="18">
        <f t="shared" si="110"/>
        <v>11053174</v>
      </c>
      <c r="AH99" s="19">
        <f t="shared" si="111"/>
        <v>0</v>
      </c>
      <c r="AI99" s="15">
        <f t="shared" si="112"/>
        <v>0</v>
      </c>
      <c r="AJ99" s="16">
        <f t="shared" si="113"/>
        <v>7028914</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1" t="str">
        <f>+IF(SEPTIEMBRE!A100=0,"",SEPTIEMBRE!A100)</f>
        <v>11303-6</v>
      </c>
      <c r="B100" s="619" t="str">
        <f>+IF(SEPTIEMBRE!B100=0,"",SEPTIEMBRE!B100)</f>
        <v>RECURSOS PARA PROGRAMA DE SANEAMIENTO FINANCIERO</v>
      </c>
      <c r="C100" s="672">
        <f>+ENERO!C100</f>
        <v>0</v>
      </c>
      <c r="D100" s="373">
        <f>SEPTIEMBRE!D100+OCTUBRE!P100</f>
        <v>0</v>
      </c>
      <c r="E100" s="373">
        <f>SEPTIEMBRE!E100+OCTUBRE!Q100</f>
        <v>0</v>
      </c>
      <c r="F100" s="373">
        <f t="shared" si="101"/>
        <v>0</v>
      </c>
      <c r="G100" s="373">
        <f>SEPTIEMBRE!I100</f>
        <v>0</v>
      </c>
      <c r="H100" s="374">
        <v>0</v>
      </c>
      <c r="I100" s="373">
        <f t="shared" si="102"/>
        <v>0</v>
      </c>
      <c r="J100" s="373">
        <f>SEPTIEMBRE!L100</f>
        <v>0</v>
      </c>
      <c r="K100" s="374">
        <v>0</v>
      </c>
      <c r="L100" s="373">
        <f t="shared" si="103"/>
        <v>0</v>
      </c>
      <c r="M100" s="373">
        <f t="shared" si="104"/>
        <v>0</v>
      </c>
      <c r="N100" s="143">
        <f t="shared" si="105"/>
        <v>0</v>
      </c>
      <c r="P100" s="372">
        <v>0</v>
      </c>
      <c r="Q100" s="375">
        <v>0</v>
      </c>
      <c r="R100" s="9"/>
      <c r="S100" s="707" t="str">
        <f>+IF(SEPTIEMBRE!S100=0,"",SEPTIEMBRE!S100)</f>
        <v>1020302-4</v>
      </c>
      <c r="T100" s="683" t="str">
        <f>+IF(SEPTIEMBRE!T100=0,"",SEPTIEMBRE!T100)</f>
        <v>Aporte a ARL. - recursos propios</v>
      </c>
      <c r="U100" s="27">
        <f>+ENERO!U100</f>
        <v>37097756</v>
      </c>
      <c r="V100" s="15">
        <f>SEPTIEMBRE!V100+OCTUBRE!AL100</f>
        <v>0</v>
      </c>
      <c r="W100" s="15">
        <f>SEPTIEMBRE!W100+OCTUBRE!AM100</f>
        <v>0</v>
      </c>
      <c r="X100" s="18">
        <f t="shared" si="107"/>
        <v>37097756</v>
      </c>
      <c r="Y100" s="19">
        <f>SEPTIEMBRE!AA100</f>
        <v>26350332</v>
      </c>
      <c r="Z100" s="374">
        <v>3177300</v>
      </c>
      <c r="AA100" s="18">
        <f t="shared" si="108"/>
        <v>29527632</v>
      </c>
      <c r="AB100" s="19">
        <f>SEPTIEMBRE!AD100</f>
        <v>26350332</v>
      </c>
      <c r="AC100" s="374">
        <v>3177300</v>
      </c>
      <c r="AD100" s="18">
        <f t="shared" si="109"/>
        <v>29527632</v>
      </c>
      <c r="AE100" s="19">
        <f>SEPTIEMBRE!AG100</f>
        <v>23042732</v>
      </c>
      <c r="AF100" s="374">
        <v>3307600</v>
      </c>
      <c r="AG100" s="18">
        <f t="shared" si="110"/>
        <v>26350332</v>
      </c>
      <c r="AH100" s="19">
        <f t="shared" si="111"/>
        <v>7570124</v>
      </c>
      <c r="AI100" s="15">
        <f t="shared" si="112"/>
        <v>7570124</v>
      </c>
      <c r="AJ100" s="16">
        <f t="shared" si="113"/>
        <v>10747424</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1" t="str">
        <f>+IF(SEPTIEMBRE!A101=0,"",SEPTIEMBRE!A101)</f>
        <v>11303-7</v>
      </c>
      <c r="B101" s="619" t="str">
        <f>+IF(SEPTIEMBRE!B101=0,"",SEPTIEMBRE!B101)</f>
        <v/>
      </c>
      <c r="C101" s="672">
        <f>+ENERO!C101</f>
        <v>0</v>
      </c>
      <c r="D101" s="373">
        <f>SEPTIEMBRE!D101+OCTUBRE!P101</f>
        <v>0</v>
      </c>
      <c r="E101" s="373">
        <f>SEPTIEMBRE!E101+OCTUBRE!Q101</f>
        <v>0</v>
      </c>
      <c r="F101" s="373">
        <f t="shared" si="101"/>
        <v>0</v>
      </c>
      <c r="G101" s="373">
        <f>SEPTIEMBRE!I101</f>
        <v>0</v>
      </c>
      <c r="H101" s="374">
        <v>0</v>
      </c>
      <c r="I101" s="373">
        <f t="shared" si="102"/>
        <v>0</v>
      </c>
      <c r="J101" s="373">
        <f>SEPTIEMBRE!L101</f>
        <v>0</v>
      </c>
      <c r="K101" s="374">
        <v>0</v>
      </c>
      <c r="L101" s="373">
        <f t="shared" si="103"/>
        <v>0</v>
      </c>
      <c r="M101" s="373">
        <f t="shared" si="104"/>
        <v>0</v>
      </c>
      <c r="N101" s="143">
        <f t="shared" si="105"/>
        <v>0</v>
      </c>
      <c r="P101" s="372">
        <v>0</v>
      </c>
      <c r="Q101" s="375">
        <v>0</v>
      </c>
      <c r="R101" s="9"/>
      <c r="S101" s="707" t="str">
        <f>+IF(SEPTIEMBRE!S101=0,"",SEPTIEMBRE!S101)</f>
        <v>1020302-5</v>
      </c>
      <c r="T101" s="683" t="str">
        <f>+IF(SEPTIEMBRE!T101=0,"",SEPTIEMBRE!T101)</f>
        <v>Aporte a Caja Compensación Familiar</v>
      </c>
      <c r="U101" s="27">
        <f>+ENERO!U101</f>
        <v>69518102</v>
      </c>
      <c r="V101" s="15">
        <f>SEPTIEMBRE!V101+OCTUBRE!AL101</f>
        <v>-10602908</v>
      </c>
      <c r="W101" s="15">
        <f>SEPTIEMBRE!W101+OCTUBRE!AM101</f>
        <v>0</v>
      </c>
      <c r="X101" s="18">
        <f t="shared" si="107"/>
        <v>58915194</v>
      </c>
      <c r="Y101" s="19">
        <f>SEPTIEMBRE!AA101</f>
        <v>43740400</v>
      </c>
      <c r="Z101" s="374">
        <v>4746800</v>
      </c>
      <c r="AA101" s="18">
        <f t="shared" si="108"/>
        <v>48487200</v>
      </c>
      <c r="AB101" s="19">
        <f>SEPTIEMBRE!AD101</f>
        <v>43740400</v>
      </c>
      <c r="AC101" s="374">
        <v>4746800</v>
      </c>
      <c r="AD101" s="18">
        <f t="shared" si="109"/>
        <v>48487200</v>
      </c>
      <c r="AE101" s="19">
        <f>SEPTIEMBRE!AG101</f>
        <v>38892100</v>
      </c>
      <c r="AF101" s="374">
        <v>4848300</v>
      </c>
      <c r="AG101" s="18">
        <f t="shared" si="110"/>
        <v>43740400</v>
      </c>
      <c r="AH101" s="19">
        <f t="shared" si="111"/>
        <v>10427994</v>
      </c>
      <c r="AI101" s="15">
        <f t="shared" si="112"/>
        <v>10427994</v>
      </c>
      <c r="AJ101" s="16">
        <f t="shared" si="113"/>
        <v>15174794</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1" t="str">
        <f>+IF(SEPTIEMBRE!A102=0,"",SEPTIEMBRE!A102)</f>
        <v>11303-8</v>
      </c>
      <c r="B102" s="628" t="str">
        <f>+IF(SEPTIEMBRE!B102=0,"",SEPTIEMBRE!B102)</f>
        <v>Vigencia Anterior Aportes no Ligados a la Venta de Svcios</v>
      </c>
      <c r="C102" s="780">
        <f>+ENERO!C102</f>
        <v>0</v>
      </c>
      <c r="D102" s="385">
        <f>SEPTIEMBRE!D102+OCTUBRE!P102</f>
        <v>0</v>
      </c>
      <c r="E102" s="385">
        <f>SEPTIEMBRE!E102+OCTUBRE!Q102</f>
        <v>0</v>
      </c>
      <c r="F102" s="385">
        <f t="shared" si="101"/>
        <v>0</v>
      </c>
      <c r="G102" s="385">
        <f>SEPTIEMBRE!I102</f>
        <v>0</v>
      </c>
      <c r="H102" s="388">
        <v>0</v>
      </c>
      <c r="I102" s="385">
        <f t="shared" si="102"/>
        <v>0</v>
      </c>
      <c r="J102" s="385">
        <f>SEPTIEMBRE!L102</f>
        <v>0</v>
      </c>
      <c r="K102" s="388">
        <v>0</v>
      </c>
      <c r="L102" s="385">
        <f t="shared" si="103"/>
        <v>0</v>
      </c>
      <c r="M102" s="385">
        <f t="shared" si="104"/>
        <v>0</v>
      </c>
      <c r="N102" s="386">
        <f t="shared" si="105"/>
        <v>0</v>
      </c>
      <c r="P102" s="372">
        <v>0</v>
      </c>
      <c r="Q102" s="375">
        <v>0</v>
      </c>
      <c r="R102" s="9"/>
      <c r="S102" s="706">
        <f>+IF(SEPTIEMBRE!S102=0,"",SEPTIEMBRE!S102)</f>
        <v>1020399</v>
      </c>
      <c r="T102" s="682" t="str">
        <f>+IF(SEPTIEMBRE!T102=0,"",SEPTIEMBRE!T102)</f>
        <v>Vigencias Anteriores Contribuciones Inherentes de nómina sector privado operativo</v>
      </c>
      <c r="U102" s="27">
        <f>+ENERO!U102</f>
        <v>104000000</v>
      </c>
      <c r="V102" s="15">
        <f>SEPTIEMBRE!V102+OCTUBRE!AL102</f>
        <v>23105472</v>
      </c>
      <c r="W102" s="15">
        <f>SEPTIEMBRE!W102+OCTUBRE!AM102</f>
        <v>0</v>
      </c>
      <c r="X102" s="18">
        <f t="shared" si="107"/>
        <v>127105472</v>
      </c>
      <c r="Y102" s="19">
        <f>SEPTIEMBRE!AA102</f>
        <v>127105472</v>
      </c>
      <c r="Z102" s="374">
        <v>0</v>
      </c>
      <c r="AA102" s="18">
        <f t="shared" si="108"/>
        <v>127105472</v>
      </c>
      <c r="AB102" s="19">
        <f>SEPTIEMBRE!AD102</f>
        <v>127105472</v>
      </c>
      <c r="AC102" s="374">
        <v>0</v>
      </c>
      <c r="AD102" s="18">
        <f t="shared" si="109"/>
        <v>127105472</v>
      </c>
      <c r="AE102" s="19">
        <f>SEPTIEMBRE!AG102</f>
        <v>127100956</v>
      </c>
      <c r="AF102" s="374">
        <v>0</v>
      </c>
      <c r="AG102" s="18">
        <f t="shared" si="110"/>
        <v>127100956</v>
      </c>
      <c r="AH102" s="19">
        <f t="shared" si="111"/>
        <v>0</v>
      </c>
      <c r="AI102" s="15">
        <f t="shared" si="112"/>
        <v>0</v>
      </c>
      <c r="AJ102" s="16">
        <f t="shared" si="113"/>
        <v>4516</v>
      </c>
      <c r="AK102" s="9"/>
      <c r="AL102" s="372">
        <v>-5611983</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2" t="str">
        <f>+IF(SEPTIEMBRE!A103=0,"",SEPTIEMBRE!A103)</f>
        <v/>
      </c>
      <c r="B103" s="653" t="str">
        <f>+IF(SEPTIEMBRE!B103=0,"",SEPTIEMBRE!B103)</f>
        <v/>
      </c>
      <c r="C103" s="480"/>
      <c r="D103" s="480"/>
      <c r="E103" s="480"/>
      <c r="F103" s="480"/>
      <c r="G103" s="480"/>
      <c r="H103" s="480"/>
      <c r="I103" s="480"/>
      <c r="J103" s="480"/>
      <c r="K103" s="480"/>
      <c r="L103" s="480"/>
      <c r="M103" s="480"/>
      <c r="N103" s="481"/>
      <c r="P103" s="482"/>
      <c r="Q103" s="481"/>
      <c r="R103" s="9"/>
      <c r="S103" s="366" t="str">
        <f>+IF(SEPTIEMBRE!S103=0,"",SEPTIEMBRE!S103)</f>
        <v/>
      </c>
      <c r="T103" s="696" t="str">
        <f>+IF(SEPTIEMBRE!T103=0,"",SEPTIEMBRE!T103)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40">
        <f>+IF(SEPTIEMBRE!A104=0,"",SEPTIEMBRE!A104)</f>
        <v>11304</v>
      </c>
      <c r="B104" s="618" t="str">
        <f>+IF(SEPTIEMBRE!B104=0,"",SEPTIEMBRE!B104)</f>
        <v>Otros ingresos corrientes</v>
      </c>
      <c r="C104" s="617">
        <f>SUM(C105:C111)</f>
        <v>15193610</v>
      </c>
      <c r="D104" s="615">
        <f t="shared" ref="D104:N104" si="114">SUM(D105:D111)</f>
        <v>0</v>
      </c>
      <c r="E104" s="615">
        <f t="shared" si="114"/>
        <v>0</v>
      </c>
      <c r="F104" s="615">
        <f t="shared" si="114"/>
        <v>15193610</v>
      </c>
      <c r="G104" s="615">
        <f t="shared" si="114"/>
        <v>9196858</v>
      </c>
      <c r="H104" s="615">
        <f t="shared" si="114"/>
        <v>1244209</v>
      </c>
      <c r="I104" s="615">
        <f t="shared" si="114"/>
        <v>10441067</v>
      </c>
      <c r="J104" s="615">
        <f t="shared" si="114"/>
        <v>9195987</v>
      </c>
      <c r="K104" s="615">
        <f t="shared" si="114"/>
        <v>88810</v>
      </c>
      <c r="L104" s="615">
        <f t="shared" si="114"/>
        <v>9284797</v>
      </c>
      <c r="M104" s="615">
        <f t="shared" si="114"/>
        <v>4752543</v>
      </c>
      <c r="N104" s="616">
        <f t="shared" si="114"/>
        <v>5908813</v>
      </c>
      <c r="P104" s="43">
        <f>SUM(P105:P111)</f>
        <v>0</v>
      </c>
      <c r="Q104" s="45">
        <f>SUM(Q105:Q111)</f>
        <v>0</v>
      </c>
      <c r="R104" s="9"/>
      <c r="S104" s="705">
        <f>+IF(SEPTIEMBRE!S104=0,"",SEPTIEMBRE!S104)</f>
        <v>1020400</v>
      </c>
      <c r="T104" s="681" t="str">
        <f>+IF(SEPTIEMBRE!T104=0,"",SEPTIEMBRE!T104)</f>
        <v>Contribuciones Inherentes nómina del Sector Publico</v>
      </c>
      <c r="U104" s="132">
        <f t="shared" ref="U104:AJ104" si="115">U105+U108</f>
        <v>86897627</v>
      </c>
      <c r="V104" s="122">
        <f t="shared" si="115"/>
        <v>-7479009</v>
      </c>
      <c r="W104" s="122">
        <f t="shared" si="115"/>
        <v>0</v>
      </c>
      <c r="X104" s="129">
        <f t="shared" si="115"/>
        <v>79418618</v>
      </c>
      <c r="Y104" s="128">
        <f t="shared" si="115"/>
        <v>60458200</v>
      </c>
      <c r="Z104" s="122">
        <f t="shared" si="115"/>
        <v>5935300</v>
      </c>
      <c r="AA104" s="129">
        <f t="shared" si="115"/>
        <v>66393500</v>
      </c>
      <c r="AB104" s="128">
        <f t="shared" si="115"/>
        <v>60458200</v>
      </c>
      <c r="AC104" s="122">
        <f t="shared" si="115"/>
        <v>5935300</v>
      </c>
      <c r="AD104" s="129">
        <f t="shared" si="115"/>
        <v>66393500</v>
      </c>
      <c r="AE104" s="128">
        <f t="shared" si="115"/>
        <v>54395800</v>
      </c>
      <c r="AF104" s="122">
        <f t="shared" si="115"/>
        <v>6062400</v>
      </c>
      <c r="AG104" s="129">
        <f t="shared" si="115"/>
        <v>60458200</v>
      </c>
      <c r="AH104" s="128">
        <f t="shared" si="115"/>
        <v>13025118</v>
      </c>
      <c r="AI104" s="122">
        <f t="shared" si="115"/>
        <v>13025118</v>
      </c>
      <c r="AJ104" s="130">
        <f t="shared" si="115"/>
        <v>18960418</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1" t="str">
        <f>+IF(SEPTIEMBRE!A105=0,"",SEPTIEMBRE!A105)</f>
        <v>11304-1</v>
      </c>
      <c r="B105" s="619" t="str">
        <f>+IF(SEPTIEMBRE!B105=0,"",SEPTIEMBRE!B105)</f>
        <v>ARRENDAMIENTO Y ALQUILER DE BIENES MUEBLES E INMUEBLES</v>
      </c>
      <c r="C105" s="672">
        <f>+ENERO!C105</f>
        <v>0</v>
      </c>
      <c r="D105" s="373">
        <f>SEPTIEMBRE!D105+OCTUBRE!P105</f>
        <v>0</v>
      </c>
      <c r="E105" s="373">
        <f>SEPTIEMBRE!E105+OCTUBRE!Q105</f>
        <v>0</v>
      </c>
      <c r="F105" s="373">
        <f t="shared" ref="F105:F111" si="116">SUM(C105:E105)</f>
        <v>0</v>
      </c>
      <c r="G105" s="373">
        <f>SEPTIEMBRE!I105</f>
        <v>0</v>
      </c>
      <c r="H105" s="374">
        <v>0</v>
      </c>
      <c r="I105" s="373">
        <f t="shared" ref="I105:I111" si="117">SUM(G105:H105)</f>
        <v>0</v>
      </c>
      <c r="J105" s="373">
        <f>SEPTIEMBRE!L105</f>
        <v>0</v>
      </c>
      <c r="K105" s="374">
        <v>0</v>
      </c>
      <c r="L105" s="373">
        <f t="shared" ref="L105:L111" si="118">SUM(J105:K105)</f>
        <v>0</v>
      </c>
      <c r="M105" s="373">
        <f t="shared" ref="M105:M111" si="119">F105-I105</f>
        <v>0</v>
      </c>
      <c r="N105" s="143">
        <f t="shared" ref="N105:N111" si="120">F105-L105</f>
        <v>0</v>
      </c>
      <c r="P105" s="372">
        <v>0</v>
      </c>
      <c r="Q105" s="375">
        <v>0</v>
      </c>
      <c r="R105" s="9"/>
      <c r="S105" s="706">
        <f>+IF(SEPTIEMBRE!S105=0,"",SEPTIEMBRE!S105)</f>
        <v>1020402</v>
      </c>
      <c r="T105" s="682" t="str">
        <f>+IF(SEPTIEMBRE!T105=0,"",SEPTIEMBRE!T105)</f>
        <v>Contribuciones - Otros</v>
      </c>
      <c r="U105" s="27">
        <f t="shared" ref="U105:AJ105" si="121">SUM(U106:U107)</f>
        <v>86897627</v>
      </c>
      <c r="V105" s="15">
        <f t="shared" si="121"/>
        <v>-13243909</v>
      </c>
      <c r="W105" s="15">
        <f t="shared" si="121"/>
        <v>0</v>
      </c>
      <c r="X105" s="18">
        <f t="shared" si="121"/>
        <v>73653718</v>
      </c>
      <c r="Y105" s="19">
        <f t="shared" si="121"/>
        <v>54693300</v>
      </c>
      <c r="Z105" s="142">
        <f t="shared" si="121"/>
        <v>5935300</v>
      </c>
      <c r="AA105" s="18">
        <f t="shared" si="121"/>
        <v>60628600</v>
      </c>
      <c r="AB105" s="19">
        <f t="shared" si="121"/>
        <v>54693300</v>
      </c>
      <c r="AC105" s="142">
        <f t="shared" si="121"/>
        <v>5935300</v>
      </c>
      <c r="AD105" s="18">
        <f t="shared" si="121"/>
        <v>60628600</v>
      </c>
      <c r="AE105" s="19">
        <f t="shared" si="121"/>
        <v>48630900</v>
      </c>
      <c r="AF105" s="142">
        <f t="shared" si="121"/>
        <v>6062400</v>
      </c>
      <c r="AG105" s="18">
        <f t="shared" si="121"/>
        <v>54693300</v>
      </c>
      <c r="AH105" s="19">
        <f t="shared" si="121"/>
        <v>13025118</v>
      </c>
      <c r="AI105" s="15">
        <f t="shared" si="121"/>
        <v>13025118</v>
      </c>
      <c r="AJ105" s="16">
        <f t="shared" si="121"/>
        <v>18960418</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1" t="str">
        <f>+IF(SEPTIEMBRE!A106=0,"",SEPTIEMBRE!A106)</f>
        <v>11304-2</v>
      </c>
      <c r="B106" s="620" t="str">
        <f>+IF(SEPTIEMBRE!B106=0,"",SEPTIEMBRE!B106)</f>
        <v>COMERCIALIZACIÓN DE MERCANCÍAS</v>
      </c>
      <c r="C106" s="672">
        <f>+ENERO!C106</f>
        <v>0</v>
      </c>
      <c r="D106" s="373">
        <f>SEPTIEMBRE!D106+OCTUBRE!P106</f>
        <v>0</v>
      </c>
      <c r="E106" s="373">
        <f>SEPTIEMBRE!E106+OCTUBRE!Q106</f>
        <v>0</v>
      </c>
      <c r="F106" s="373">
        <f t="shared" si="116"/>
        <v>0</v>
      </c>
      <c r="G106" s="373">
        <f>SEPTIEMBRE!I106</f>
        <v>0</v>
      </c>
      <c r="H106" s="374">
        <v>0</v>
      </c>
      <c r="I106" s="373">
        <f t="shared" si="117"/>
        <v>0</v>
      </c>
      <c r="J106" s="373">
        <f>SEPTIEMBRE!L106</f>
        <v>0</v>
      </c>
      <c r="K106" s="374">
        <v>0</v>
      </c>
      <c r="L106" s="373">
        <f t="shared" si="118"/>
        <v>0</v>
      </c>
      <c r="M106" s="373">
        <f t="shared" si="119"/>
        <v>0</v>
      </c>
      <c r="N106" s="143">
        <f t="shared" si="120"/>
        <v>0</v>
      </c>
      <c r="P106" s="372">
        <v>0</v>
      </c>
      <c r="Q106" s="375">
        <v>0</v>
      </c>
      <c r="R106" s="9"/>
      <c r="S106" s="707" t="str">
        <f>+IF(SEPTIEMBRE!S106=0,"",SEPTIEMBRE!S106)</f>
        <v>1020402-1</v>
      </c>
      <c r="T106" s="683" t="str">
        <f>+IF(SEPTIEMBRE!T106=0,"",SEPTIEMBRE!T106)</f>
        <v>S.E.N.A.</v>
      </c>
      <c r="U106" s="27">
        <f>+ENERO!U106</f>
        <v>34759051</v>
      </c>
      <c r="V106" s="15">
        <f>SEPTIEMBRE!V106+OCTUBRE!AL106</f>
        <v>-5295004</v>
      </c>
      <c r="W106" s="15">
        <f>SEPTIEMBRE!W106+OCTUBRE!AM106</f>
        <v>0</v>
      </c>
      <c r="X106" s="18">
        <f>SUM(U106:W106)</f>
        <v>29464047</v>
      </c>
      <c r="Y106" s="19">
        <f>SEPTIEMBRE!AA106</f>
        <v>21882100</v>
      </c>
      <c r="Z106" s="374">
        <v>2374800</v>
      </c>
      <c r="AA106" s="18">
        <f>SUM(Y106:Z106)</f>
        <v>24256900</v>
      </c>
      <c r="AB106" s="19">
        <f>SEPTIEMBRE!AD106</f>
        <v>21882100</v>
      </c>
      <c r="AC106" s="374">
        <v>2374800</v>
      </c>
      <c r="AD106" s="18">
        <f>SUM(AB106:AC106)</f>
        <v>24256900</v>
      </c>
      <c r="AE106" s="19">
        <f>SEPTIEMBRE!AG106</f>
        <v>19456700</v>
      </c>
      <c r="AF106" s="374">
        <v>2425400</v>
      </c>
      <c r="AG106" s="18">
        <f>SUM(AE106:AF106)</f>
        <v>21882100</v>
      </c>
      <c r="AH106" s="19">
        <f>X106-AA106</f>
        <v>5207147</v>
      </c>
      <c r="AI106" s="15">
        <f>X106-AD106</f>
        <v>5207147</v>
      </c>
      <c r="AJ106" s="16">
        <f>X106-AG106</f>
        <v>7581947</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1" t="str">
        <f>+IF(SEPTIEMBRE!A107=0,"",SEPTIEMBRE!A107)</f>
        <v>11304-3</v>
      </c>
      <c r="B107" s="619" t="str">
        <f>+IF(SEPTIEMBRE!B107=0,"",SEPTIEMBRE!B107)</f>
        <v>Bienestar Social</v>
      </c>
      <c r="C107" s="672">
        <f>+ENERO!C107</f>
        <v>0</v>
      </c>
      <c r="D107" s="373">
        <f>SEPTIEMBRE!D107+OCTUBRE!P107</f>
        <v>0</v>
      </c>
      <c r="E107" s="373">
        <f>SEPTIEMBRE!E107+OCTUBRE!Q107</f>
        <v>0</v>
      </c>
      <c r="F107" s="373">
        <f t="shared" si="116"/>
        <v>0</v>
      </c>
      <c r="G107" s="373">
        <f>SEPTIEMBRE!I107</f>
        <v>0</v>
      </c>
      <c r="H107" s="374">
        <v>0</v>
      </c>
      <c r="I107" s="373">
        <f t="shared" si="117"/>
        <v>0</v>
      </c>
      <c r="J107" s="373">
        <f>SEPTIEMBRE!L107</f>
        <v>0</v>
      </c>
      <c r="K107" s="374">
        <v>0</v>
      </c>
      <c r="L107" s="373">
        <f t="shared" si="118"/>
        <v>0</v>
      </c>
      <c r="M107" s="373">
        <f t="shared" si="119"/>
        <v>0</v>
      </c>
      <c r="N107" s="143">
        <f t="shared" si="120"/>
        <v>0</v>
      </c>
      <c r="P107" s="372">
        <v>0</v>
      </c>
      <c r="Q107" s="375">
        <v>0</v>
      </c>
      <c r="R107" s="9"/>
      <c r="S107" s="707" t="str">
        <f>+IF(SEPTIEMBRE!S107=0,"",SEPTIEMBRE!S107)</f>
        <v>1020402-2</v>
      </c>
      <c r="T107" s="683" t="str">
        <f>+IF(SEPTIEMBRE!T107=0,"",SEPTIEMBRE!T107)</f>
        <v>I.C.B.F.</v>
      </c>
      <c r="U107" s="27">
        <f>+ENERO!U107</f>
        <v>52138576</v>
      </c>
      <c r="V107" s="15">
        <f>SEPTIEMBRE!V107+OCTUBRE!AL107</f>
        <v>-7948905</v>
      </c>
      <c r="W107" s="15">
        <f>SEPTIEMBRE!W107+OCTUBRE!AM107</f>
        <v>0</v>
      </c>
      <c r="X107" s="18">
        <f>SUM(U107:W107)</f>
        <v>44189671</v>
      </c>
      <c r="Y107" s="19">
        <f>SEPTIEMBRE!AA107</f>
        <v>32811200</v>
      </c>
      <c r="Z107" s="374">
        <v>3560500</v>
      </c>
      <c r="AA107" s="18">
        <f>SUM(Y107:Z107)</f>
        <v>36371700</v>
      </c>
      <c r="AB107" s="19">
        <f>SEPTIEMBRE!AD107</f>
        <v>32811200</v>
      </c>
      <c r="AC107" s="374">
        <v>3560500</v>
      </c>
      <c r="AD107" s="18">
        <f>SUM(AB107:AC107)</f>
        <v>36371700</v>
      </c>
      <c r="AE107" s="19">
        <f>SEPTIEMBRE!AG107</f>
        <v>29174200</v>
      </c>
      <c r="AF107" s="374">
        <v>3637000</v>
      </c>
      <c r="AG107" s="18">
        <f>SUM(AE107:AF107)</f>
        <v>32811200</v>
      </c>
      <c r="AH107" s="19">
        <f>X107-AA107</f>
        <v>7817971</v>
      </c>
      <c r="AI107" s="15">
        <f>X107-AD107</f>
        <v>7817971</v>
      </c>
      <c r="AJ107" s="16">
        <f>X107-AG107</f>
        <v>11378471</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1" t="str">
        <f>+IF(SEPTIEMBRE!A108=0,"",SEPTIEMBRE!A108)</f>
        <v>11304-4</v>
      </c>
      <c r="B108" s="619" t="str">
        <f>+IF(SEPTIEMBRE!B108=0,"",SEPTIEMBRE!B108)</f>
        <v>Fondo de la Vivienda</v>
      </c>
      <c r="C108" s="672">
        <f>+ENERO!C108</f>
        <v>0</v>
      </c>
      <c r="D108" s="373">
        <f>SEPTIEMBRE!D108+OCTUBRE!P108</f>
        <v>0</v>
      </c>
      <c r="E108" s="373">
        <f>SEPTIEMBRE!E108+OCTUBRE!Q108</f>
        <v>0</v>
      </c>
      <c r="F108" s="373">
        <f t="shared" si="116"/>
        <v>0</v>
      </c>
      <c r="G108" s="373">
        <f>SEPTIEMBRE!I108</f>
        <v>0</v>
      </c>
      <c r="H108" s="374">
        <v>0</v>
      </c>
      <c r="I108" s="373">
        <f t="shared" si="117"/>
        <v>0</v>
      </c>
      <c r="J108" s="373">
        <f>SEPTIEMBRE!L108</f>
        <v>0</v>
      </c>
      <c r="K108" s="374">
        <v>0</v>
      </c>
      <c r="L108" s="373">
        <f t="shared" si="118"/>
        <v>0</v>
      </c>
      <c r="M108" s="373">
        <f t="shared" si="119"/>
        <v>0</v>
      </c>
      <c r="N108" s="143">
        <f t="shared" si="120"/>
        <v>0</v>
      </c>
      <c r="P108" s="372">
        <v>0</v>
      </c>
      <c r="Q108" s="375">
        <v>0</v>
      </c>
      <c r="R108" s="9"/>
      <c r="S108" s="706">
        <f>+IF(SEPTIEMBRE!S108=0,"",SEPTIEMBRE!S108)</f>
        <v>1020499</v>
      </c>
      <c r="T108" s="682" t="str">
        <f>+IF(SEPTIEMBRE!T108=0,"",SEPTIEMBRE!T108)</f>
        <v>Vigencias Anteriores Contribuciones Inherentes de nómina sector publico operativo</v>
      </c>
      <c r="U108" s="27">
        <f>+ENERO!U108</f>
        <v>0</v>
      </c>
      <c r="V108" s="15">
        <f>SEPTIEMBRE!V108+OCTUBRE!AL108</f>
        <v>5764900</v>
      </c>
      <c r="W108" s="15">
        <f>SEPTIEMBRE!W108+OCTUBRE!AM108</f>
        <v>0</v>
      </c>
      <c r="X108" s="18">
        <f>SUM(U108:W108)</f>
        <v>5764900</v>
      </c>
      <c r="Y108" s="19">
        <f>SEPTIEMBRE!AA108</f>
        <v>5764900</v>
      </c>
      <c r="Z108" s="374">
        <v>0</v>
      </c>
      <c r="AA108" s="18">
        <f>SUM(Y108:Z108)</f>
        <v>5764900</v>
      </c>
      <c r="AB108" s="19">
        <f>SEPTIEMBRE!AD108</f>
        <v>5764900</v>
      </c>
      <c r="AC108" s="374">
        <v>0</v>
      </c>
      <c r="AD108" s="18">
        <f>SUM(AB108:AC108)</f>
        <v>5764900</v>
      </c>
      <c r="AE108" s="19">
        <f>SEPTIEMBRE!AG108</f>
        <v>5764900</v>
      </c>
      <c r="AF108" s="374">
        <v>0</v>
      </c>
      <c r="AG108" s="18">
        <f>SUM(AE108:AF108)</f>
        <v>5764900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1" t="str">
        <f>+IF(SEPTIEMBRE!A109=0,"",SEPTIEMBRE!A109)</f>
        <v>11304-5</v>
      </c>
      <c r="B109" s="619" t="str">
        <f>+IF(SEPTIEMBRE!B109=0,"",SEPTIEMBRE!B109)</f>
        <v xml:space="preserve">Aprovechamientos </v>
      </c>
      <c r="C109" s="672">
        <f>+ENERO!C109</f>
        <v>15193610</v>
      </c>
      <c r="D109" s="373">
        <f>SEPTIEMBRE!D109+OCTUBRE!P109</f>
        <v>0</v>
      </c>
      <c r="E109" s="373">
        <f>SEPTIEMBRE!E109+OCTUBRE!Q109</f>
        <v>0</v>
      </c>
      <c r="F109" s="373">
        <f t="shared" si="116"/>
        <v>15193610</v>
      </c>
      <c r="G109" s="373">
        <f>SEPTIEMBRE!I109</f>
        <v>9196858</v>
      </c>
      <c r="H109" s="374">
        <v>1244209</v>
      </c>
      <c r="I109" s="373">
        <f t="shared" si="117"/>
        <v>10441067</v>
      </c>
      <c r="J109" s="373">
        <f>SEPTIEMBRE!L109</f>
        <v>9195987</v>
      </c>
      <c r="K109" s="374">
        <v>88810</v>
      </c>
      <c r="L109" s="373">
        <f t="shared" si="118"/>
        <v>9284797</v>
      </c>
      <c r="M109" s="373">
        <f t="shared" si="119"/>
        <v>4752543</v>
      </c>
      <c r="N109" s="143">
        <f t="shared" si="120"/>
        <v>5908813</v>
      </c>
      <c r="P109" s="372">
        <v>0</v>
      </c>
      <c r="Q109" s="375">
        <v>0</v>
      </c>
      <c r="R109" s="9"/>
      <c r="S109" s="366" t="str">
        <f>+IF(SEPTIEMBRE!S109=0,"",SEPTIEMBRE!S109)</f>
        <v/>
      </c>
      <c r="T109" s="696" t="str">
        <f>+IF(SEPTIEMBRE!T109=0,"",SEPTIEMBRE!T109)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1" t="str">
        <f>+IF(SEPTIEMBRE!A110=0,"",SEPTIEMBRE!A110)</f>
        <v>11304-6</v>
      </c>
      <c r="B110" s="619" t="str">
        <f>+IF(SEPTIEMBRE!B110=0,"",SEPTIEMBRE!B110)</f>
        <v>Otros</v>
      </c>
      <c r="C110" s="672">
        <f>+ENERO!C110</f>
        <v>0</v>
      </c>
      <c r="D110" s="373">
        <f>SEPTIEMBRE!D110+OCTUBRE!P110</f>
        <v>0</v>
      </c>
      <c r="E110" s="373">
        <f>SEPTIEMBRE!E110+OCTUBRE!Q110</f>
        <v>0</v>
      </c>
      <c r="F110" s="373">
        <f t="shared" si="116"/>
        <v>0</v>
      </c>
      <c r="G110" s="373">
        <f>SEPTIEMBRE!I110</f>
        <v>0</v>
      </c>
      <c r="H110" s="374">
        <v>0</v>
      </c>
      <c r="I110" s="373">
        <f t="shared" si="117"/>
        <v>0</v>
      </c>
      <c r="J110" s="373">
        <f>SEPTIEMBRE!L110</f>
        <v>0</v>
      </c>
      <c r="K110" s="374">
        <v>0</v>
      </c>
      <c r="L110" s="373">
        <f t="shared" si="118"/>
        <v>0</v>
      </c>
      <c r="M110" s="373">
        <f t="shared" si="119"/>
        <v>0</v>
      </c>
      <c r="N110" s="143">
        <f t="shared" si="120"/>
        <v>0</v>
      </c>
      <c r="P110" s="372">
        <v>0</v>
      </c>
      <c r="Q110" s="375">
        <v>0</v>
      </c>
      <c r="R110" s="9"/>
      <c r="S110" s="704">
        <f>+IF(SEPTIEMBRE!S110=0,"",SEPTIEMBRE!S110)</f>
        <v>2000000</v>
      </c>
      <c r="T110" s="686" t="str">
        <f>+IF(SEPTIEMBRE!T110=0,"",SEPTIEMBRE!T110)</f>
        <v>GASTOS GENERALES</v>
      </c>
      <c r="U110" s="470">
        <f t="shared" ref="U110:AJ110" si="122">U112+U145</f>
        <v>718663965</v>
      </c>
      <c r="V110" s="471">
        <f t="shared" si="122"/>
        <v>-60862991</v>
      </c>
      <c r="W110" s="471">
        <f t="shared" si="122"/>
        <v>95770735</v>
      </c>
      <c r="X110" s="472">
        <f t="shared" si="122"/>
        <v>753571709</v>
      </c>
      <c r="Y110" s="379">
        <f t="shared" si="122"/>
        <v>599562403</v>
      </c>
      <c r="Z110" s="471">
        <f t="shared" si="122"/>
        <v>98105941</v>
      </c>
      <c r="AA110" s="472">
        <f t="shared" si="122"/>
        <v>697668344</v>
      </c>
      <c r="AB110" s="379">
        <f t="shared" si="122"/>
        <v>574307892</v>
      </c>
      <c r="AC110" s="471">
        <f t="shared" si="122"/>
        <v>102635873</v>
      </c>
      <c r="AD110" s="472">
        <f t="shared" si="122"/>
        <v>676943765</v>
      </c>
      <c r="AE110" s="379">
        <f t="shared" si="122"/>
        <v>486416098</v>
      </c>
      <c r="AF110" s="471">
        <f t="shared" si="122"/>
        <v>63523540</v>
      </c>
      <c r="AG110" s="472">
        <f t="shared" si="122"/>
        <v>549939638</v>
      </c>
      <c r="AH110" s="379">
        <f t="shared" si="122"/>
        <v>55903365</v>
      </c>
      <c r="AI110" s="471">
        <f t="shared" si="122"/>
        <v>76627944</v>
      </c>
      <c r="AJ110" s="380">
        <f t="shared" si="122"/>
        <v>203632071</v>
      </c>
      <c r="AK110" s="10"/>
      <c r="AL110" s="128">
        <f>AL112+AL145</f>
        <v>3731575</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c r="A111" s="741" t="str">
        <f>+IF(SEPTIEMBRE!A111=0,"",SEPTIEMBRE!A111)</f>
        <v>11304-7</v>
      </c>
      <c r="B111" s="654" t="str">
        <f>+IF(SEPTIEMBRE!B111=0,"",SEPTIEMBRE!B111)</f>
        <v>Vigencia Anterior Otros Ingresos Corrientes</v>
      </c>
      <c r="C111" s="780">
        <f>+ENERO!C111</f>
        <v>0</v>
      </c>
      <c r="D111" s="385">
        <f>SEPTIEMBRE!D111+OCTUBRE!P111</f>
        <v>0</v>
      </c>
      <c r="E111" s="385">
        <f>SEPTIEMBRE!E111+OCTUBRE!Q111</f>
        <v>0</v>
      </c>
      <c r="F111" s="385">
        <f t="shared" si="116"/>
        <v>0</v>
      </c>
      <c r="G111" s="385">
        <f>SEPTIEMBRE!I111</f>
        <v>0</v>
      </c>
      <c r="H111" s="388">
        <v>0</v>
      </c>
      <c r="I111" s="385">
        <f t="shared" si="117"/>
        <v>0</v>
      </c>
      <c r="J111" s="385">
        <f>SEPTIEMBRE!L111</f>
        <v>0</v>
      </c>
      <c r="K111" s="388">
        <v>0</v>
      </c>
      <c r="L111" s="385">
        <f t="shared" si="118"/>
        <v>0</v>
      </c>
      <c r="M111" s="385">
        <f t="shared" si="119"/>
        <v>0</v>
      </c>
      <c r="N111" s="386">
        <f t="shared" si="120"/>
        <v>0</v>
      </c>
      <c r="P111" s="372">
        <v>0</v>
      </c>
      <c r="Q111" s="375">
        <v>0</v>
      </c>
      <c r="R111" s="9"/>
      <c r="S111" s="366" t="str">
        <f>+IF(SEPTIEMBRE!S111=0,"",SEPTIEMBRE!S111)</f>
        <v/>
      </c>
      <c r="T111" s="696" t="str">
        <f>+IF(SEPTIEMBRE!T111=0,"",SEPTIEMBRE!T111)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2" t="str">
        <f>+IF(SEPTIEMBRE!A112=0,"",SEPTIEMBRE!A112)</f>
        <v/>
      </c>
      <c r="B112" s="653" t="str">
        <f>+IF(SEPTIEMBRE!B112=0,"",SEPTIEMBRE!B112)</f>
        <v/>
      </c>
      <c r="C112" s="480"/>
      <c r="D112" s="480"/>
      <c r="E112" s="480"/>
      <c r="F112" s="480"/>
      <c r="G112" s="480"/>
      <c r="H112" s="480"/>
      <c r="I112" s="480"/>
      <c r="J112" s="480"/>
      <c r="K112" s="480"/>
      <c r="L112" s="480"/>
      <c r="M112" s="480"/>
      <c r="N112" s="481"/>
      <c r="P112" s="482"/>
      <c r="Q112" s="481"/>
      <c r="R112" s="9"/>
      <c r="S112" s="704">
        <f>+IF(SEPTIEMBRE!S112=0,"",SEPTIEMBRE!S112)</f>
        <v>2010000</v>
      </c>
      <c r="T112" s="680" t="str">
        <f>+IF(SEPTIEMBRE!T112=0,"",SEPTIEMBRE!T112)</f>
        <v>Gastos de Administración</v>
      </c>
      <c r="U112" s="132">
        <f t="shared" ref="U112:AJ112" si="123">U114+U123+U141</f>
        <v>190227325</v>
      </c>
      <c r="V112" s="122">
        <f t="shared" si="123"/>
        <v>13689401</v>
      </c>
      <c r="W112" s="122">
        <f t="shared" si="123"/>
        <v>1603319</v>
      </c>
      <c r="X112" s="129">
        <f t="shared" si="123"/>
        <v>205520045</v>
      </c>
      <c r="Y112" s="128">
        <f t="shared" si="123"/>
        <v>163917133</v>
      </c>
      <c r="Z112" s="122">
        <f t="shared" si="123"/>
        <v>10168201</v>
      </c>
      <c r="AA112" s="129">
        <f t="shared" si="123"/>
        <v>174085334</v>
      </c>
      <c r="AB112" s="128">
        <f t="shared" si="123"/>
        <v>163720258</v>
      </c>
      <c r="AC112" s="122">
        <f t="shared" si="123"/>
        <v>10168201</v>
      </c>
      <c r="AD112" s="129">
        <f t="shared" si="123"/>
        <v>173888459</v>
      </c>
      <c r="AE112" s="128">
        <f t="shared" si="123"/>
        <v>131793603</v>
      </c>
      <c r="AF112" s="122">
        <f t="shared" si="123"/>
        <v>10326391</v>
      </c>
      <c r="AG112" s="129">
        <f t="shared" si="123"/>
        <v>142119994</v>
      </c>
      <c r="AH112" s="128">
        <f t="shared" si="123"/>
        <v>31434711</v>
      </c>
      <c r="AI112" s="122">
        <f t="shared" si="123"/>
        <v>31631586</v>
      </c>
      <c r="AJ112" s="130">
        <f t="shared" si="123"/>
        <v>63400051</v>
      </c>
      <c r="AK112" s="9"/>
      <c r="AL112" s="128">
        <f>AL114+AL123+AL141</f>
        <v>-6849941</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c r="A113" s="731">
        <f>+IF(SEPTIEMBRE!A113=0,"",SEPTIEMBRE!A113)</f>
        <v>2000</v>
      </c>
      <c r="B113" s="640" t="str">
        <f>+IF(SEPTIEMBRE!B113=0,"",SEPTIEMBRE!B113)</f>
        <v>INGRESOS DE CAPITAL</v>
      </c>
      <c r="C113" s="623">
        <f>SUM(C115:C124)</f>
        <v>164508252</v>
      </c>
      <c r="D113" s="624">
        <f>SUM(D115:D124)</f>
        <v>0</v>
      </c>
      <c r="E113" s="624">
        <f t="shared" ref="E113:N113" si="124">SUM(E115:E124)</f>
        <v>155190942</v>
      </c>
      <c r="F113" s="624">
        <f t="shared" si="124"/>
        <v>319699194</v>
      </c>
      <c r="G113" s="624">
        <f t="shared" si="124"/>
        <v>21947891</v>
      </c>
      <c r="H113" s="624">
        <f t="shared" si="124"/>
        <v>1158121</v>
      </c>
      <c r="I113" s="624">
        <f t="shared" si="124"/>
        <v>23106012</v>
      </c>
      <c r="J113" s="624">
        <f t="shared" si="124"/>
        <v>21947891</v>
      </c>
      <c r="K113" s="624">
        <f t="shared" si="124"/>
        <v>1158121</v>
      </c>
      <c r="L113" s="624">
        <f t="shared" si="124"/>
        <v>23106012</v>
      </c>
      <c r="M113" s="624">
        <f t="shared" si="124"/>
        <v>296593182</v>
      </c>
      <c r="N113" s="625">
        <f t="shared" si="124"/>
        <v>296593182</v>
      </c>
      <c r="O113" s="461"/>
      <c r="P113" s="174">
        <f>SUM(P115:P124)</f>
        <v>0</v>
      </c>
      <c r="Q113" s="175">
        <f>SUM(Q115:Q124)</f>
        <v>0</v>
      </c>
      <c r="R113" s="9"/>
      <c r="S113" s="366" t="str">
        <f>+IF(SEPTIEMBRE!S113=0,"",SEPTIEMBRE!S113)</f>
        <v/>
      </c>
      <c r="T113" s="696" t="str">
        <f>+IF(SEPTIEMBRE!T113=0,"",SEPTIEMBRE!T113)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2" t="str">
        <f>+IF(SEPTIEMBRE!A114=0,"",SEPTIEMBRE!A114)</f>
        <v/>
      </c>
      <c r="B114" s="653" t="str">
        <f>+IF(SEPTIEMBRE!B114=0,"",SEPTIEMBRE!B114)</f>
        <v/>
      </c>
      <c r="C114" s="480"/>
      <c r="D114" s="480"/>
      <c r="E114" s="480"/>
      <c r="F114" s="480"/>
      <c r="G114" s="480"/>
      <c r="H114" s="480"/>
      <c r="I114" s="480"/>
      <c r="J114" s="480"/>
      <c r="K114" s="480"/>
      <c r="L114" s="480"/>
      <c r="M114" s="480"/>
      <c r="N114" s="481"/>
      <c r="P114" s="482"/>
      <c r="Q114" s="481"/>
      <c r="R114" s="9"/>
      <c r="S114" s="705">
        <f>+IF(SEPTIEMBRE!S114=0,"",SEPTIEMBRE!S114)</f>
        <v>2010100</v>
      </c>
      <c r="T114" s="681" t="str">
        <f>+IF(SEPTIEMBRE!T114=0,"",SEPTIEMBRE!T114)</f>
        <v>Adquisición de bienes</v>
      </c>
      <c r="U114" s="132">
        <f t="shared" ref="U114:AJ114" si="125">SUM(U115:U121)</f>
        <v>98600000</v>
      </c>
      <c r="V114" s="122">
        <f t="shared" si="125"/>
        <v>-30555420</v>
      </c>
      <c r="W114" s="122">
        <f t="shared" si="125"/>
        <v>0</v>
      </c>
      <c r="X114" s="129">
        <f t="shared" si="125"/>
        <v>68044580</v>
      </c>
      <c r="Y114" s="128">
        <f t="shared" si="125"/>
        <v>55675183</v>
      </c>
      <c r="Z114" s="122">
        <f t="shared" si="125"/>
        <v>2243749</v>
      </c>
      <c r="AA114" s="129">
        <f t="shared" si="125"/>
        <v>57918932</v>
      </c>
      <c r="AB114" s="128">
        <f t="shared" si="125"/>
        <v>55659449</v>
      </c>
      <c r="AC114" s="122">
        <f t="shared" si="125"/>
        <v>2243749</v>
      </c>
      <c r="AD114" s="129">
        <f t="shared" si="125"/>
        <v>57903198</v>
      </c>
      <c r="AE114" s="128">
        <f t="shared" si="125"/>
        <v>45227650</v>
      </c>
      <c r="AF114" s="122">
        <f t="shared" si="125"/>
        <v>2947939</v>
      </c>
      <c r="AG114" s="129">
        <f t="shared" si="125"/>
        <v>48175589</v>
      </c>
      <c r="AH114" s="128">
        <f t="shared" si="125"/>
        <v>10125648</v>
      </c>
      <c r="AI114" s="122">
        <f t="shared" si="125"/>
        <v>10141382</v>
      </c>
      <c r="AJ114" s="130">
        <f t="shared" si="125"/>
        <v>19868991</v>
      </c>
      <c r="AK114" s="9"/>
      <c r="AL114" s="128">
        <f>SUM(AL115:AL121)</f>
        <v>-2000000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c r="A115" s="743">
        <f>+IF(SEPTIEMBRE!A115=0,"",SEPTIEMBRE!A115)</f>
        <v>2100</v>
      </c>
      <c r="B115" s="626" t="str">
        <f>+IF(SEPTIEMBRE!B115=0,"",SEPTIEMBRE!B115)</f>
        <v>CREDITO INTERNO</v>
      </c>
      <c r="C115" s="673">
        <f>+ENERO!C115</f>
        <v>0</v>
      </c>
      <c r="D115" s="464">
        <f>SEPTIEMBRE!D115+OCTUBRE!P115</f>
        <v>0</v>
      </c>
      <c r="E115" s="464">
        <f>SEPTIEMBRE!E115+OCTUBRE!Q115</f>
        <v>0</v>
      </c>
      <c r="F115" s="468">
        <f t="shared" ref="F115:F124" si="126">SUM(C115:E115)</f>
        <v>0</v>
      </c>
      <c r="G115" s="466">
        <f>SEPTIEMBRE!I115</f>
        <v>0</v>
      </c>
      <c r="H115" s="374">
        <v>0</v>
      </c>
      <c r="I115" s="468">
        <f t="shared" ref="I115:I124" si="127">SUM(G115:H115)</f>
        <v>0</v>
      </c>
      <c r="J115" s="466">
        <f>SEPTIEMBRE!L115</f>
        <v>0</v>
      </c>
      <c r="K115" s="374">
        <v>0</v>
      </c>
      <c r="L115" s="465">
        <f t="shared" ref="L115:L124" si="128">SUM(J115:K115)</f>
        <v>0</v>
      </c>
      <c r="M115" s="469">
        <f t="shared" ref="M115:M124" si="129">F115-I115</f>
        <v>0</v>
      </c>
      <c r="N115" s="465">
        <f t="shared" ref="N115:N124" si="130">F115-L115</f>
        <v>0</v>
      </c>
      <c r="O115" s="461"/>
      <c r="P115" s="372">
        <v>0</v>
      </c>
      <c r="Q115" s="375">
        <v>0</v>
      </c>
      <c r="R115" s="9"/>
      <c r="S115" s="706" t="str">
        <f>+IF(SEPTIEMBRE!S115=0,"",SEPTIEMBRE!S115)</f>
        <v>2010100-1</v>
      </c>
      <c r="T115" s="682" t="str">
        <f>+IF(SEPTIEMBRE!T115=0,"",SEPTIEMBRE!T115)</f>
        <v>Compra de Equipos</v>
      </c>
      <c r="U115" s="27">
        <f>+ENERO!U115</f>
        <v>20000000</v>
      </c>
      <c r="V115" s="15">
        <f>SEPTIEMBRE!V115+OCTUBRE!AL115</f>
        <v>-20000000</v>
      </c>
      <c r="W115" s="15">
        <f>SEPTIEMBRE!W115+OCTUBRE!AM115</f>
        <v>0</v>
      </c>
      <c r="X115" s="18">
        <f t="shared" ref="X115:X121" si="131">SUM(U115:W115)</f>
        <v>0</v>
      </c>
      <c r="Y115" s="19">
        <f>SEPTIEMBRE!AA115</f>
        <v>0</v>
      </c>
      <c r="Z115" s="374">
        <v>0</v>
      </c>
      <c r="AA115" s="18">
        <f t="shared" ref="AA115:AA121" si="132">SUM(Y115:Z115)</f>
        <v>0</v>
      </c>
      <c r="AB115" s="19">
        <f>SEPTIEMBRE!AD115</f>
        <v>0</v>
      </c>
      <c r="AC115" s="374">
        <v>0</v>
      </c>
      <c r="AD115" s="18">
        <f t="shared" ref="AD115:AD121" si="133">SUM(AB115:AC115)</f>
        <v>0</v>
      </c>
      <c r="AE115" s="19">
        <f>SEPTIEMBRE!AG115</f>
        <v>0</v>
      </c>
      <c r="AF115" s="374">
        <v>0</v>
      </c>
      <c r="AG115" s="18">
        <f t="shared" ref="AG115:AG121" si="134">SUM(AE115:AF115)</f>
        <v>0</v>
      </c>
      <c r="AH115" s="19">
        <f t="shared" ref="AH115:AH121" si="135">X115-AA115</f>
        <v>0</v>
      </c>
      <c r="AI115" s="15">
        <f t="shared" ref="AI115:AI121" si="136">X115-AD115</f>
        <v>0</v>
      </c>
      <c r="AJ115" s="16">
        <f t="shared" ref="AJ115:AJ121" si="137">X115-AG115</f>
        <v>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3" t="str">
        <f>+IF(SEPTIEMBRE!A116=0,"",SEPTIEMBRE!A116)</f>
        <v>2100-1</v>
      </c>
      <c r="B116" s="627" t="str">
        <f>+IF(SEPTIEMBRE!B116=0,"",SEPTIEMBRE!B116)</f>
        <v>Vigencia Anterior</v>
      </c>
      <c r="C116" s="673">
        <f>+ENERO!C116</f>
        <v>0</v>
      </c>
      <c r="D116" s="464">
        <f>SEPTIEMBRE!D116+OCTUBRE!P116</f>
        <v>0</v>
      </c>
      <c r="E116" s="464">
        <f>SEPTIEMBRE!E116+OCTUBRE!Q116</f>
        <v>0</v>
      </c>
      <c r="F116" s="468">
        <f t="shared" si="126"/>
        <v>0</v>
      </c>
      <c r="G116" s="466">
        <f>SEPTIEMBRE!I116</f>
        <v>0</v>
      </c>
      <c r="H116" s="374">
        <v>0</v>
      </c>
      <c r="I116" s="468">
        <f t="shared" si="127"/>
        <v>0</v>
      </c>
      <c r="J116" s="466">
        <f>SEPTIEMBRE!L116</f>
        <v>0</v>
      </c>
      <c r="K116" s="374">
        <v>0</v>
      </c>
      <c r="L116" s="465">
        <f t="shared" si="128"/>
        <v>0</v>
      </c>
      <c r="M116" s="469">
        <f t="shared" si="129"/>
        <v>0</v>
      </c>
      <c r="N116" s="465">
        <f t="shared" si="130"/>
        <v>0</v>
      </c>
      <c r="O116" s="461"/>
      <c r="P116" s="372">
        <v>0</v>
      </c>
      <c r="Q116" s="375">
        <v>0</v>
      </c>
      <c r="R116" s="9"/>
      <c r="S116" s="706" t="str">
        <f>+IF(SEPTIEMBRE!S116=0,"",SEPTIEMBRE!S116)</f>
        <v>2010100-2</v>
      </c>
      <c r="T116" s="682" t="str">
        <f>+IF(SEPTIEMBRE!T116=0,"",SEPTIEMBRE!T116)</f>
        <v>Materiales</v>
      </c>
      <c r="U116" s="27">
        <f>+ENERO!U116</f>
        <v>75600000</v>
      </c>
      <c r="V116" s="15">
        <f>SEPTIEMBRE!V116+OCTUBRE!AL116</f>
        <v>-25120750</v>
      </c>
      <c r="W116" s="15">
        <f>SEPTIEMBRE!W116+OCTUBRE!AM116</f>
        <v>0</v>
      </c>
      <c r="X116" s="18">
        <f t="shared" si="131"/>
        <v>50479250</v>
      </c>
      <c r="Y116" s="19">
        <f>SEPTIEMBRE!AA116</f>
        <v>39109853</v>
      </c>
      <c r="Z116" s="374">
        <v>2243749</v>
      </c>
      <c r="AA116" s="18">
        <f t="shared" si="132"/>
        <v>41353602</v>
      </c>
      <c r="AB116" s="19">
        <f>SEPTIEMBRE!AD116</f>
        <v>39094119</v>
      </c>
      <c r="AC116" s="374">
        <v>2243749</v>
      </c>
      <c r="AD116" s="18">
        <f t="shared" si="133"/>
        <v>41337868</v>
      </c>
      <c r="AE116" s="19">
        <f>SEPTIEMBRE!AG116</f>
        <v>28662320</v>
      </c>
      <c r="AF116" s="374">
        <v>2947939</v>
      </c>
      <c r="AG116" s="18">
        <f t="shared" si="134"/>
        <v>31610259</v>
      </c>
      <c r="AH116" s="19">
        <f t="shared" si="135"/>
        <v>9125648</v>
      </c>
      <c r="AI116" s="15">
        <f t="shared" si="136"/>
        <v>9141382</v>
      </c>
      <c r="AJ116" s="16">
        <f t="shared" si="137"/>
        <v>18868991</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3">
        <f>+IF(SEPTIEMBRE!A117=0,"",SEPTIEMBRE!A117)</f>
        <v>2200</v>
      </c>
      <c r="B117" s="626" t="str">
        <f>+IF(SEPTIEMBRE!B117=0,"",SEPTIEMBRE!B117)</f>
        <v>CREDITO EXTERNO</v>
      </c>
      <c r="C117" s="673">
        <f>+ENERO!C117</f>
        <v>0</v>
      </c>
      <c r="D117" s="464">
        <f>SEPTIEMBRE!D117+OCTUBRE!P117</f>
        <v>0</v>
      </c>
      <c r="E117" s="464">
        <f>SEPTIEMBRE!E117+OCTUBRE!Q117</f>
        <v>0</v>
      </c>
      <c r="F117" s="468">
        <f t="shared" si="126"/>
        <v>0</v>
      </c>
      <c r="G117" s="466">
        <f>SEPTIEMBRE!I117</f>
        <v>0</v>
      </c>
      <c r="H117" s="374">
        <v>0</v>
      </c>
      <c r="I117" s="468">
        <f t="shared" si="127"/>
        <v>0</v>
      </c>
      <c r="J117" s="466">
        <f>SEPTIEMBRE!L117</f>
        <v>0</v>
      </c>
      <c r="K117" s="374">
        <v>0</v>
      </c>
      <c r="L117" s="465">
        <f t="shared" si="128"/>
        <v>0</v>
      </c>
      <c r="M117" s="469">
        <f t="shared" si="129"/>
        <v>0</v>
      </c>
      <c r="N117" s="465">
        <f t="shared" si="130"/>
        <v>0</v>
      </c>
      <c r="O117" s="461"/>
      <c r="P117" s="372">
        <v>0</v>
      </c>
      <c r="Q117" s="375">
        <v>0</v>
      </c>
      <c r="R117" s="9"/>
      <c r="S117" s="706" t="str">
        <f>+IF(SEPTIEMBRE!S117=0,"",SEPTIEMBRE!S117)</f>
        <v>2010100-3</v>
      </c>
      <c r="T117" s="682" t="str">
        <f>+IF(SEPTIEMBRE!T117=0,"",SEPTIEMBRE!T117)</f>
        <v>Salud Ocupacional</v>
      </c>
      <c r="U117" s="27">
        <f>+ENERO!U117</f>
        <v>3000000</v>
      </c>
      <c r="V117" s="15">
        <f>SEPTIEMBRE!V117+OCTUBRE!AL117</f>
        <v>-2000000</v>
      </c>
      <c r="W117" s="15">
        <f>SEPTIEMBRE!W117+OCTUBRE!AM117</f>
        <v>0</v>
      </c>
      <c r="X117" s="18">
        <f t="shared" si="131"/>
        <v>1000000</v>
      </c>
      <c r="Y117" s="19">
        <f>SEPTIEMBRE!AA117</f>
        <v>0</v>
      </c>
      <c r="Z117" s="374">
        <v>0</v>
      </c>
      <c r="AA117" s="18">
        <f t="shared" si="132"/>
        <v>0</v>
      </c>
      <c r="AB117" s="19">
        <f>SEPTIEMBRE!AD117</f>
        <v>0</v>
      </c>
      <c r="AC117" s="374">
        <v>0</v>
      </c>
      <c r="AD117" s="18">
        <f t="shared" si="133"/>
        <v>0</v>
      </c>
      <c r="AE117" s="19">
        <f>SEPTIEMBRE!AG117</f>
        <v>0</v>
      </c>
      <c r="AF117" s="374">
        <v>0</v>
      </c>
      <c r="AG117" s="18">
        <f t="shared" si="134"/>
        <v>0</v>
      </c>
      <c r="AH117" s="19">
        <f t="shared" si="135"/>
        <v>1000000</v>
      </c>
      <c r="AI117" s="15">
        <f t="shared" si="136"/>
        <v>1000000</v>
      </c>
      <c r="AJ117" s="16">
        <f t="shared" si="137"/>
        <v>1000000</v>
      </c>
      <c r="AK117" s="9"/>
      <c r="AL117" s="372">
        <v>-2000000</v>
      </c>
      <c r="AM117" s="375">
        <v>0</v>
      </c>
      <c r="AN117" s="9"/>
      <c r="AO117" s="294"/>
      <c r="AP117" s="294"/>
      <c r="AQ117" s="294"/>
      <c r="AR117" s="294"/>
      <c r="AS117" s="294"/>
      <c r="AT117" s="294"/>
      <c r="AU117" s="294"/>
      <c r="AV117" s="294"/>
      <c r="AW117" s="294"/>
      <c r="AX117" s="294"/>
      <c r="AY117" s="294"/>
      <c r="AZ117" s="294"/>
    </row>
    <row r="118" spans="1:52" s="382" customFormat="1" ht="24.95" customHeight="1">
      <c r="A118" s="744" t="str">
        <f>+IF(SEPTIEMBRE!A118=0,"",SEPTIEMBRE!A118)</f>
        <v>2200-1</v>
      </c>
      <c r="B118" s="627" t="str">
        <f>+IF(SEPTIEMBRE!B118=0,"",SEPTIEMBRE!B118)</f>
        <v>Vigencia Anterior Ingresos de Capital</v>
      </c>
      <c r="C118" s="673">
        <f>+ENERO!C118</f>
        <v>0</v>
      </c>
      <c r="D118" s="464">
        <f>SEPTIEMBRE!D118+OCTUBRE!P118</f>
        <v>0</v>
      </c>
      <c r="E118" s="464">
        <f>SEPTIEMBRE!E118+OCTUBRE!Q118</f>
        <v>0</v>
      </c>
      <c r="F118" s="468">
        <f t="shared" si="126"/>
        <v>0</v>
      </c>
      <c r="G118" s="466">
        <f>SEPTIEMBRE!I118</f>
        <v>0</v>
      </c>
      <c r="H118" s="374">
        <v>0</v>
      </c>
      <c r="I118" s="468">
        <f t="shared" si="127"/>
        <v>0</v>
      </c>
      <c r="J118" s="466">
        <f>SEPTIEMBRE!L118</f>
        <v>0</v>
      </c>
      <c r="K118" s="374">
        <v>0</v>
      </c>
      <c r="L118" s="465">
        <f t="shared" si="128"/>
        <v>0</v>
      </c>
      <c r="M118" s="469">
        <f t="shared" si="129"/>
        <v>0</v>
      </c>
      <c r="N118" s="465">
        <f t="shared" si="130"/>
        <v>0</v>
      </c>
      <c r="O118" s="461"/>
      <c r="P118" s="372">
        <v>0</v>
      </c>
      <c r="Q118" s="375">
        <v>0</v>
      </c>
      <c r="R118" s="9"/>
      <c r="S118" s="706" t="str">
        <f>+IF(SEPTIEMBRE!S118=0,"",SEPTIEMBRE!S118)</f>
        <v>2010100-4</v>
      </c>
      <c r="T118" s="682" t="str">
        <f>+IF(SEPTIEMBRE!T118=0,"",SEPTIEMBRE!T118)</f>
        <v/>
      </c>
      <c r="U118" s="27">
        <f>+ENERO!U118</f>
        <v>0</v>
      </c>
      <c r="V118" s="15">
        <f>SEPTIEMBRE!V118+OCTUBRE!AL118</f>
        <v>0</v>
      </c>
      <c r="W118" s="15">
        <f>SEPTIEMBRE!W118+OCTUBRE!AM118</f>
        <v>0</v>
      </c>
      <c r="X118" s="18">
        <f t="shared" si="131"/>
        <v>0</v>
      </c>
      <c r="Y118" s="19">
        <f>SEPTIEMBRE!AA118</f>
        <v>0</v>
      </c>
      <c r="Z118" s="374">
        <v>0</v>
      </c>
      <c r="AA118" s="18">
        <f t="shared" si="132"/>
        <v>0</v>
      </c>
      <c r="AB118" s="19">
        <f>SEPTIEMBRE!AD118</f>
        <v>0</v>
      </c>
      <c r="AC118" s="374">
        <v>0</v>
      </c>
      <c r="AD118" s="18">
        <f t="shared" si="133"/>
        <v>0</v>
      </c>
      <c r="AE118" s="19">
        <f>SEPTIEMBRE!AG118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3">
        <f>+IF(SEPTIEMBRE!A119=0,"",SEPTIEMBRE!A119)</f>
        <v>2300</v>
      </c>
      <c r="B119" s="626" t="str">
        <f>+IF(SEPTIEMBRE!B119=0,"",SEPTIEMBRE!B119)</f>
        <v>RENDIMIENTOS FINANCIEROS</v>
      </c>
      <c r="C119" s="673">
        <f>+ENERO!C119</f>
        <v>0</v>
      </c>
      <c r="D119" s="464">
        <f>SEPTIEMBRE!D119+OCTUBRE!P119</f>
        <v>0</v>
      </c>
      <c r="E119" s="464">
        <f>SEPTIEMBRE!E119+OCTUBRE!Q119</f>
        <v>0</v>
      </c>
      <c r="F119" s="468">
        <f t="shared" si="126"/>
        <v>0</v>
      </c>
      <c r="G119" s="219">
        <f>SEPTIEMBRE!I119</f>
        <v>787567</v>
      </c>
      <c r="H119" s="374">
        <v>54985</v>
      </c>
      <c r="I119" s="473">
        <f t="shared" si="127"/>
        <v>842552</v>
      </c>
      <c r="J119" s="219">
        <f>SEPTIEMBRE!L119</f>
        <v>787567</v>
      </c>
      <c r="K119" s="374">
        <v>54985</v>
      </c>
      <c r="L119" s="143">
        <f t="shared" si="128"/>
        <v>842552</v>
      </c>
      <c r="M119" s="438">
        <f t="shared" si="129"/>
        <v>-842552</v>
      </c>
      <c r="N119" s="143">
        <f t="shared" si="130"/>
        <v>-842552</v>
      </c>
      <c r="O119" s="461"/>
      <c r="P119" s="372">
        <v>0</v>
      </c>
      <c r="Q119" s="375">
        <v>0</v>
      </c>
      <c r="R119" s="9"/>
      <c r="S119" s="706" t="str">
        <f>+IF(SEPTIEMBRE!S119=0,"",SEPTIEMBRE!S119)</f>
        <v>2010100-5</v>
      </c>
      <c r="T119" s="682" t="str">
        <f>+IF(SEPTIEMBRE!T119=0,"",SEPTIEMBRE!T119)</f>
        <v/>
      </c>
      <c r="U119" s="27">
        <f>+ENERO!U119</f>
        <v>0</v>
      </c>
      <c r="V119" s="15">
        <f>SEPTIEMBRE!V119+OCTUBRE!AL119</f>
        <v>0</v>
      </c>
      <c r="W119" s="15">
        <f>SEPTIEMBRE!W119+OCTUBRE!AM119</f>
        <v>0</v>
      </c>
      <c r="X119" s="18">
        <f t="shared" si="131"/>
        <v>0</v>
      </c>
      <c r="Y119" s="19">
        <f>SEPTIEMBRE!AA119</f>
        <v>0</v>
      </c>
      <c r="Z119" s="374">
        <v>0</v>
      </c>
      <c r="AA119" s="18">
        <f t="shared" si="132"/>
        <v>0</v>
      </c>
      <c r="AB119" s="19">
        <f>SEPTIEMBRE!AD119</f>
        <v>0</v>
      </c>
      <c r="AC119" s="374">
        <v>0</v>
      </c>
      <c r="AD119" s="18">
        <f t="shared" si="133"/>
        <v>0</v>
      </c>
      <c r="AE119" s="19">
        <f>SEPTIEMBRE!AG119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5">
        <f>+IF(SEPTIEMBRE!A120=0,"",SEPTIEMBRE!A120)</f>
        <v>2400</v>
      </c>
      <c r="B120" s="627" t="str">
        <f>+IF(SEPTIEMBRE!B120=0,"",SEPTIEMBRE!B120)</f>
        <v>VENTA DE ACTIVOS</v>
      </c>
      <c r="C120" s="673">
        <f>+ENERO!C120</f>
        <v>0</v>
      </c>
      <c r="D120" s="464">
        <f>SEPTIEMBRE!D120+OCTUBRE!P120</f>
        <v>0</v>
      </c>
      <c r="E120" s="464">
        <f>SEPTIEMBRE!E120+OCTUBRE!Q120</f>
        <v>0</v>
      </c>
      <c r="F120" s="468">
        <f t="shared" si="126"/>
        <v>0</v>
      </c>
      <c r="G120" s="219">
        <f>SEPTIEMBRE!I120</f>
        <v>0</v>
      </c>
      <c r="H120" s="374">
        <v>0</v>
      </c>
      <c r="I120" s="473">
        <f t="shared" si="127"/>
        <v>0</v>
      </c>
      <c r="J120" s="219">
        <f>SEPTIEMBRE!L120</f>
        <v>0</v>
      </c>
      <c r="K120" s="374">
        <v>0</v>
      </c>
      <c r="L120" s="143">
        <f t="shared" si="128"/>
        <v>0</v>
      </c>
      <c r="M120" s="438">
        <f t="shared" si="129"/>
        <v>0</v>
      </c>
      <c r="N120" s="143">
        <f t="shared" si="130"/>
        <v>0</v>
      </c>
      <c r="P120" s="372">
        <v>0</v>
      </c>
      <c r="Q120" s="375">
        <v>0</v>
      </c>
      <c r="R120" s="9"/>
      <c r="S120" s="706" t="str">
        <f>+IF(SEPTIEMBRE!S120=0,"",SEPTIEMBRE!S120)</f>
        <v>2010100-6</v>
      </c>
      <c r="T120" s="682" t="str">
        <f>+IF(SEPTIEMBRE!T120=0,"",SEPTIEMBRE!T120)</f>
        <v/>
      </c>
      <c r="U120" s="27">
        <f>+ENERO!U120</f>
        <v>0</v>
      </c>
      <c r="V120" s="15">
        <f>SEPTIEMBRE!V120+OCTUBRE!AL120</f>
        <v>0</v>
      </c>
      <c r="W120" s="15">
        <f>SEPTIEMBRE!W120+OCTUBRE!AM120</f>
        <v>0</v>
      </c>
      <c r="X120" s="18">
        <f t="shared" si="131"/>
        <v>0</v>
      </c>
      <c r="Y120" s="19">
        <f>SEPTIEMBRE!AA120</f>
        <v>0</v>
      </c>
      <c r="Z120" s="374">
        <v>0</v>
      </c>
      <c r="AA120" s="18">
        <f t="shared" si="132"/>
        <v>0</v>
      </c>
      <c r="AB120" s="19">
        <f>SEPTIEMBRE!AD120</f>
        <v>0</v>
      </c>
      <c r="AC120" s="374">
        <v>0</v>
      </c>
      <c r="AD120" s="18">
        <f t="shared" si="133"/>
        <v>0</v>
      </c>
      <c r="AE120" s="19">
        <f>SEPTIEMBRE!AG120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5">
        <f>+IF(SEPTIEMBRE!A121=0,"",SEPTIEMBRE!A121)</f>
        <v>2500</v>
      </c>
      <c r="B121" s="627" t="str">
        <f>+IF(SEPTIEMBRE!B121=0,"",SEPTIEMBRE!B121)</f>
        <v>DONACIONES</v>
      </c>
      <c r="C121" s="673">
        <f>+ENERO!C121</f>
        <v>0</v>
      </c>
      <c r="D121" s="464">
        <f>SEPTIEMBRE!D121+OCTUBRE!P121</f>
        <v>0</v>
      </c>
      <c r="E121" s="464">
        <f>SEPTIEMBRE!E121+OCTUBRE!Q121</f>
        <v>0</v>
      </c>
      <c r="F121" s="468">
        <f t="shared" si="126"/>
        <v>0</v>
      </c>
      <c r="G121" s="219">
        <f>SEPTIEMBRE!I121</f>
        <v>0</v>
      </c>
      <c r="H121" s="374">
        <v>0</v>
      </c>
      <c r="I121" s="473">
        <f t="shared" si="127"/>
        <v>0</v>
      </c>
      <c r="J121" s="219">
        <f>SEPTIEMBRE!L121</f>
        <v>0</v>
      </c>
      <c r="K121" s="374">
        <v>0</v>
      </c>
      <c r="L121" s="143">
        <f t="shared" si="128"/>
        <v>0</v>
      </c>
      <c r="M121" s="438">
        <f t="shared" si="129"/>
        <v>0</v>
      </c>
      <c r="N121" s="143">
        <f t="shared" si="130"/>
        <v>0</v>
      </c>
      <c r="P121" s="372">
        <v>0</v>
      </c>
      <c r="Q121" s="375">
        <v>0</v>
      </c>
      <c r="R121" s="9"/>
      <c r="S121" s="706">
        <f>+IF(SEPTIEMBRE!S121=0,"",SEPTIEMBRE!S121)</f>
        <v>2010199</v>
      </c>
      <c r="T121" s="682" t="str">
        <f>+IF(SEPTIEMBRE!T121=0,"",SEPTIEMBRE!T121)</f>
        <v>Vigencias Anteriores Adquisición de bienes Admón</v>
      </c>
      <c r="U121" s="27">
        <f>+ENERO!U121</f>
        <v>0</v>
      </c>
      <c r="V121" s="15">
        <f>SEPTIEMBRE!V121+OCTUBRE!AL121</f>
        <v>16565330</v>
      </c>
      <c r="W121" s="15">
        <f>SEPTIEMBRE!W121+OCTUBRE!AM121</f>
        <v>0</v>
      </c>
      <c r="X121" s="18">
        <f t="shared" si="131"/>
        <v>16565330</v>
      </c>
      <c r="Y121" s="19">
        <f>SEPTIEMBRE!AA121</f>
        <v>16565330</v>
      </c>
      <c r="Z121" s="374">
        <v>0</v>
      </c>
      <c r="AA121" s="18">
        <f t="shared" si="132"/>
        <v>16565330</v>
      </c>
      <c r="AB121" s="19">
        <f>SEPTIEMBRE!AD121</f>
        <v>16565330</v>
      </c>
      <c r="AC121" s="374">
        <v>0</v>
      </c>
      <c r="AD121" s="18">
        <f t="shared" si="133"/>
        <v>16565330</v>
      </c>
      <c r="AE121" s="19">
        <f>SEPTIEMBRE!AG121</f>
        <v>16565330</v>
      </c>
      <c r="AF121" s="374">
        <v>0</v>
      </c>
      <c r="AG121" s="18">
        <f t="shared" si="134"/>
        <v>16565330</v>
      </c>
      <c r="AH121" s="19">
        <f t="shared" si="135"/>
        <v>0</v>
      </c>
      <c r="AI121" s="15">
        <f t="shared" si="136"/>
        <v>0</v>
      </c>
      <c r="AJ121" s="16">
        <f t="shared" si="137"/>
        <v>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c r="A122" s="745">
        <f>+IF(SEPTIEMBRE!A122=0,"",SEPTIEMBRE!A122)</f>
        <v>2600</v>
      </c>
      <c r="B122" s="627" t="str">
        <f>+IF(SEPTIEMBRE!B122=0,"",SEPTIEMBRE!B122)</f>
        <v>RECUPERACIÓN DE CARTERA (AÑO 2016 Y ANTERIORES)</v>
      </c>
      <c r="C122" s="673">
        <f>+ENERO!C122</f>
        <v>164508252</v>
      </c>
      <c r="D122" s="464">
        <f>SEPTIEMBRE!D122+OCTUBRE!P122</f>
        <v>0</v>
      </c>
      <c r="E122" s="464">
        <f>SEPTIEMBRE!E122+OCTUBRE!Q122</f>
        <v>155190942</v>
      </c>
      <c r="F122" s="468">
        <f t="shared" si="126"/>
        <v>319699194</v>
      </c>
      <c r="G122" s="219">
        <f>SEPTIEMBRE!I122</f>
        <v>21160324</v>
      </c>
      <c r="H122" s="374">
        <v>1103136</v>
      </c>
      <c r="I122" s="473">
        <f t="shared" si="127"/>
        <v>22263460</v>
      </c>
      <c r="J122" s="219">
        <f>SEPTIEMBRE!L122</f>
        <v>21160324</v>
      </c>
      <c r="K122" s="374">
        <v>1103136</v>
      </c>
      <c r="L122" s="143">
        <f t="shared" si="128"/>
        <v>22263460</v>
      </c>
      <c r="M122" s="438">
        <f t="shared" si="129"/>
        <v>297435734</v>
      </c>
      <c r="N122" s="143">
        <f t="shared" si="130"/>
        <v>297435734</v>
      </c>
      <c r="P122" s="372">
        <v>0</v>
      </c>
      <c r="Q122" s="375">
        <v>0</v>
      </c>
      <c r="R122" s="9"/>
      <c r="S122" s="366" t="str">
        <f>+IF(SEPTIEMBRE!S122=0,"",SEPTIEMBRE!S122)</f>
        <v/>
      </c>
      <c r="T122" s="696" t="str">
        <f>+IF(SEPTIEMBRE!T122=0,"",SEPTIEMBRE!T122)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6">
        <f>+IF(SEPTIEMBRE!A123=0,"",SEPTIEMBRE!A123)</f>
        <v>2700</v>
      </c>
      <c r="B123" s="627" t="str">
        <f>+IF(SEPTIEMBRE!B123=0,"",SEPTIEMBRE!B123)</f>
        <v>OTROS INGRESOS DE CAPITAL</v>
      </c>
      <c r="C123" s="673">
        <f>+ENERO!C123</f>
        <v>0</v>
      </c>
      <c r="D123" s="464">
        <f>SEPTIEMBRE!D123+OCTUBRE!P123</f>
        <v>0</v>
      </c>
      <c r="E123" s="464">
        <f>SEPTIEMBRE!E123+OCTUBRE!Q123</f>
        <v>0</v>
      </c>
      <c r="F123" s="468">
        <f t="shared" si="126"/>
        <v>0</v>
      </c>
      <c r="G123" s="219">
        <f>SEPTIEMBRE!I123</f>
        <v>0</v>
      </c>
      <c r="H123" s="374">
        <v>0</v>
      </c>
      <c r="I123" s="473">
        <f t="shared" si="127"/>
        <v>0</v>
      </c>
      <c r="J123" s="219">
        <f>SEPTIEMBRE!L123</f>
        <v>0</v>
      </c>
      <c r="K123" s="374">
        <v>0</v>
      </c>
      <c r="L123" s="143">
        <f t="shared" si="128"/>
        <v>0</v>
      </c>
      <c r="M123" s="438">
        <f t="shared" si="129"/>
        <v>0</v>
      </c>
      <c r="N123" s="143">
        <f t="shared" si="130"/>
        <v>0</v>
      </c>
      <c r="P123" s="372">
        <v>0</v>
      </c>
      <c r="Q123" s="375">
        <v>0</v>
      </c>
      <c r="R123" s="9"/>
      <c r="S123" s="705">
        <f>+IF(SEPTIEMBRE!S123=0,"",SEPTIEMBRE!S123)</f>
        <v>2010200</v>
      </c>
      <c r="T123" s="681" t="str">
        <f>+IF(SEPTIEMBRE!T123=0,"",SEPTIEMBRE!T123)</f>
        <v>Adquisición de Servicios</v>
      </c>
      <c r="U123" s="132">
        <f t="shared" ref="U123:AJ123" si="138">SUM(U124:U139)</f>
        <v>91627325</v>
      </c>
      <c r="V123" s="122">
        <f t="shared" si="138"/>
        <v>44244821</v>
      </c>
      <c r="W123" s="122">
        <f t="shared" si="138"/>
        <v>1603319</v>
      </c>
      <c r="X123" s="129">
        <f t="shared" si="138"/>
        <v>137475465</v>
      </c>
      <c r="Y123" s="128">
        <f t="shared" si="138"/>
        <v>108241950</v>
      </c>
      <c r="Z123" s="122">
        <f t="shared" si="138"/>
        <v>7924452</v>
      </c>
      <c r="AA123" s="129">
        <f t="shared" si="138"/>
        <v>116166402</v>
      </c>
      <c r="AB123" s="128">
        <f t="shared" si="138"/>
        <v>108060809</v>
      </c>
      <c r="AC123" s="122">
        <f t="shared" si="138"/>
        <v>7924452</v>
      </c>
      <c r="AD123" s="129">
        <f t="shared" si="138"/>
        <v>115985261</v>
      </c>
      <c r="AE123" s="128">
        <f t="shared" si="138"/>
        <v>86565953</v>
      </c>
      <c r="AF123" s="122">
        <f t="shared" si="138"/>
        <v>7378452</v>
      </c>
      <c r="AG123" s="129">
        <f t="shared" si="138"/>
        <v>93944405</v>
      </c>
      <c r="AH123" s="128">
        <f t="shared" si="138"/>
        <v>21309063</v>
      </c>
      <c r="AI123" s="122">
        <f t="shared" si="138"/>
        <v>21490204</v>
      </c>
      <c r="AJ123" s="130">
        <f t="shared" si="138"/>
        <v>43531060</v>
      </c>
      <c r="AK123" s="9"/>
      <c r="AL123" s="128">
        <f>SUM(AL124:AL139)</f>
        <v>-4849941</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c r="A124" s="747">
        <f>+IF(SEPTIEMBRE!A124=0,"",SEPTIEMBRE!A124)</f>
        <v>2800</v>
      </c>
      <c r="B124" s="655" t="str">
        <f>+IF(SEPTIEMBRE!B124=0,"",SEPTIEMBRE!B124)</f>
        <v/>
      </c>
      <c r="C124" s="779">
        <f>+ENERO!C124</f>
        <v>0</v>
      </c>
      <c r="D124" s="462">
        <f>SEPTIEMBRE!D124+OCTUBRE!P124</f>
        <v>0</v>
      </c>
      <c r="E124" s="462">
        <f>SEPTIEMBRE!E124+OCTUBRE!Q124</f>
        <v>0</v>
      </c>
      <c r="F124" s="474">
        <f t="shared" si="126"/>
        <v>0</v>
      </c>
      <c r="G124" s="387">
        <f>SEPTIEMBRE!I124</f>
        <v>0</v>
      </c>
      <c r="H124" s="388">
        <v>0</v>
      </c>
      <c r="I124" s="475">
        <f t="shared" si="127"/>
        <v>0</v>
      </c>
      <c r="J124" s="387">
        <f>SEPTIEMBRE!L124</f>
        <v>0</v>
      </c>
      <c r="K124" s="388">
        <v>0</v>
      </c>
      <c r="L124" s="386">
        <f t="shared" si="128"/>
        <v>0</v>
      </c>
      <c r="M124" s="476">
        <f t="shared" si="129"/>
        <v>0</v>
      </c>
      <c r="N124" s="386">
        <f t="shared" si="130"/>
        <v>0</v>
      </c>
      <c r="P124" s="384">
        <v>0</v>
      </c>
      <c r="Q124" s="389">
        <v>0</v>
      </c>
      <c r="R124" s="9"/>
      <c r="S124" s="706" t="str">
        <f>+IF(SEPTIEMBRE!S124=0,"",SEPTIEMBRE!S124)</f>
        <v>2010200-1</v>
      </c>
      <c r="T124" s="682" t="str">
        <f>+IF(SEPTIEMBRE!T124=0,"",SEPTIEMBRE!T124)</f>
        <v>Seguros</v>
      </c>
      <c r="U124" s="27">
        <f>+ENERO!U124</f>
        <v>0</v>
      </c>
      <c r="V124" s="15">
        <f>SEPTIEMBRE!V124+OCTUBRE!AL124</f>
        <v>0</v>
      </c>
      <c r="W124" s="15">
        <f>SEPTIEMBRE!W124+OCTUBRE!AM124</f>
        <v>0</v>
      </c>
      <c r="X124" s="18">
        <f t="shared" ref="X124:X139" si="139">SUM(U124:W124)</f>
        <v>0</v>
      </c>
      <c r="Y124" s="19">
        <f>SEPTIEMBRE!AA124</f>
        <v>0</v>
      </c>
      <c r="Z124" s="374">
        <v>0</v>
      </c>
      <c r="AA124" s="18">
        <f t="shared" ref="AA124:AA139" si="140">SUM(Y124:Z124)</f>
        <v>0</v>
      </c>
      <c r="AB124" s="19">
        <f>SEPTIEMBRE!AD124</f>
        <v>0</v>
      </c>
      <c r="AC124" s="374">
        <v>0</v>
      </c>
      <c r="AD124" s="18">
        <f t="shared" ref="AD124:AD139" si="141">SUM(AB124:AC124)</f>
        <v>0</v>
      </c>
      <c r="AE124" s="19">
        <f>SEPTIEMBRE!AG124</f>
        <v>0</v>
      </c>
      <c r="AF124" s="374">
        <v>0</v>
      </c>
      <c r="AG124" s="18">
        <f t="shared" ref="AG124:AG139" si="142">SUM(AE124:AF124)</f>
        <v>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2"/>
      <c r="B125" s="653"/>
      <c r="C125" s="480"/>
      <c r="D125" s="480"/>
      <c r="E125" s="480"/>
      <c r="F125" s="480"/>
      <c r="G125" s="480"/>
      <c r="H125" s="480"/>
      <c r="I125" s="480"/>
      <c r="J125" s="480"/>
      <c r="K125" s="480"/>
      <c r="L125" s="480"/>
      <c r="M125" s="480"/>
      <c r="N125" s="481"/>
      <c r="P125" s="482"/>
      <c r="Q125" s="481"/>
      <c r="R125" s="9"/>
      <c r="S125" s="706" t="str">
        <f>+IF(SEPTIEMBRE!S125=0,"",SEPTIEMBRE!S125)</f>
        <v>2010200-2</v>
      </c>
      <c r="T125" s="682" t="str">
        <f>+IF(SEPTIEMBRE!T125=0,"",SEPTIEMBRE!T125)</f>
        <v>Impresos y Publicaciones</v>
      </c>
      <c r="U125" s="27">
        <f>+ENERO!U125</f>
        <v>0</v>
      </c>
      <c r="V125" s="15">
        <f>SEPTIEMBRE!V125+OCTUBRE!AL125</f>
        <v>0</v>
      </c>
      <c r="W125" s="15">
        <f>SEPTIEMBRE!W125+OCTUBRE!AM125</f>
        <v>0</v>
      </c>
      <c r="X125" s="18">
        <f t="shared" si="139"/>
        <v>0</v>
      </c>
      <c r="Y125" s="19">
        <f>SEPTIEMBRE!AA125</f>
        <v>0</v>
      </c>
      <c r="Z125" s="374">
        <v>0</v>
      </c>
      <c r="AA125" s="18">
        <f t="shared" si="140"/>
        <v>0</v>
      </c>
      <c r="AB125" s="19">
        <f>SEPTIEMBRE!AD125</f>
        <v>0</v>
      </c>
      <c r="AC125" s="374">
        <v>0</v>
      </c>
      <c r="AD125" s="18">
        <f t="shared" si="141"/>
        <v>0</v>
      </c>
      <c r="AE125" s="19">
        <f>SEPTIEMBRE!AG125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67" t="s">
        <v>244</v>
      </c>
      <c r="B126" s="656"/>
      <c r="C126" s="477">
        <f t="shared" ref="C126:N126" si="146">C8-C128</f>
        <v>5615142604</v>
      </c>
      <c r="D126" s="477">
        <f t="shared" si="146"/>
        <v>0</v>
      </c>
      <c r="E126" s="477">
        <f t="shared" si="146"/>
        <v>645948362</v>
      </c>
      <c r="F126" s="477">
        <f t="shared" si="146"/>
        <v>6261090966</v>
      </c>
      <c r="G126" s="477">
        <f t="shared" si="146"/>
        <v>4925545343</v>
      </c>
      <c r="H126" s="477">
        <f t="shared" si="146"/>
        <v>370390302</v>
      </c>
      <c r="I126" s="477">
        <f t="shared" si="146"/>
        <v>5295935645</v>
      </c>
      <c r="J126" s="477">
        <f t="shared" si="146"/>
        <v>4321126125</v>
      </c>
      <c r="K126" s="477">
        <f t="shared" si="146"/>
        <v>367261558</v>
      </c>
      <c r="L126" s="477">
        <f t="shared" si="146"/>
        <v>4688387683</v>
      </c>
      <c r="M126" s="477">
        <f t="shared" si="146"/>
        <v>965155321</v>
      </c>
      <c r="N126" s="614">
        <f t="shared" si="146"/>
        <v>1572703283</v>
      </c>
      <c r="P126" s="478">
        <f>P8-P128</f>
        <v>0</v>
      </c>
      <c r="Q126" s="479">
        <f>Q8-Q128</f>
        <v>0</v>
      </c>
      <c r="R126" s="9"/>
      <c r="S126" s="706" t="str">
        <f>+IF(SEPTIEMBRE!S126=0,"",SEPTIEMBRE!S126)</f>
        <v>2010200-3</v>
      </c>
      <c r="T126" s="682" t="str">
        <f>+IF(SEPTIEMBRE!T126=0,"",SEPTIEMBRE!T126)</f>
        <v xml:space="preserve">Servicios Públicos </v>
      </c>
      <c r="U126" s="27">
        <f>+ENERO!U126</f>
        <v>70000000</v>
      </c>
      <c r="V126" s="15">
        <f>SEPTIEMBRE!V126+OCTUBRE!AL126</f>
        <v>2921959</v>
      </c>
      <c r="W126" s="15">
        <f>SEPTIEMBRE!W126+OCTUBRE!AM126</f>
        <v>0</v>
      </c>
      <c r="X126" s="18">
        <f t="shared" si="139"/>
        <v>72921959</v>
      </c>
      <c r="Y126" s="19">
        <f>SEPTIEMBRE!AA126</f>
        <v>57504679</v>
      </c>
      <c r="Z126" s="374">
        <v>6242093</v>
      </c>
      <c r="AA126" s="18">
        <f t="shared" si="140"/>
        <v>63746772</v>
      </c>
      <c r="AB126" s="19">
        <f>SEPTIEMBRE!AD126</f>
        <v>57504679</v>
      </c>
      <c r="AC126" s="374">
        <v>6242093</v>
      </c>
      <c r="AD126" s="18">
        <f t="shared" si="141"/>
        <v>63746772</v>
      </c>
      <c r="AE126" s="19">
        <f>SEPTIEMBRE!AG126</f>
        <v>57504679</v>
      </c>
      <c r="AF126" s="374">
        <v>6242093</v>
      </c>
      <c r="AG126" s="18">
        <f t="shared" si="142"/>
        <v>63746772</v>
      </c>
      <c r="AH126" s="19">
        <f t="shared" si="143"/>
        <v>9175187</v>
      </c>
      <c r="AI126" s="15">
        <f t="shared" si="144"/>
        <v>9175187</v>
      </c>
      <c r="AJ126" s="16">
        <f t="shared" si="145"/>
        <v>9175187</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70"/>
      <c r="B127" s="653"/>
      <c r="C127" s="480"/>
      <c r="D127" s="480"/>
      <c r="E127" s="480"/>
      <c r="F127" s="480"/>
      <c r="G127" s="480"/>
      <c r="H127" s="480"/>
      <c r="I127" s="480"/>
      <c r="J127" s="480"/>
      <c r="K127" s="480"/>
      <c r="L127" s="480"/>
      <c r="M127" s="480"/>
      <c r="N127" s="481"/>
      <c r="P127" s="482"/>
      <c r="Q127" s="481"/>
      <c r="R127" s="9"/>
      <c r="S127" s="706" t="str">
        <f>+IF(SEPTIEMBRE!S127=0,"",SEPTIEMBRE!S127)</f>
        <v>2010200-4</v>
      </c>
      <c r="T127" s="682" t="str">
        <f>+IF(SEPTIEMBRE!T127=0,"",SEPTIEMBRE!T127)</f>
        <v>Comunicaciones y Transportes</v>
      </c>
      <c r="U127" s="27">
        <f>+ENERO!U127</f>
        <v>0</v>
      </c>
      <c r="V127" s="15">
        <f>SEPTIEMBRE!V127+OCTUBRE!AL127</f>
        <v>0</v>
      </c>
      <c r="W127" s="15">
        <f>SEPTIEMBRE!W127+OCTUBRE!AM127</f>
        <v>0</v>
      </c>
      <c r="X127" s="18">
        <f t="shared" si="139"/>
        <v>0</v>
      </c>
      <c r="Y127" s="19">
        <f>SEPTIEMBRE!AA127</f>
        <v>0</v>
      </c>
      <c r="Z127" s="374">
        <v>0</v>
      </c>
      <c r="AA127" s="18">
        <f t="shared" si="140"/>
        <v>0</v>
      </c>
      <c r="AB127" s="19">
        <f>SEPTIEMBRE!AD127</f>
        <v>0</v>
      </c>
      <c r="AC127" s="374">
        <v>0</v>
      </c>
      <c r="AD127" s="18">
        <f t="shared" si="141"/>
        <v>0</v>
      </c>
      <c r="AE127" s="19">
        <f>SEPTIEMBRE!AG127</f>
        <v>0</v>
      </c>
      <c r="AF127" s="374">
        <v>0</v>
      </c>
      <c r="AG127" s="18">
        <f t="shared" si="142"/>
        <v>0</v>
      </c>
      <c r="AH127" s="19">
        <f t="shared" si="143"/>
        <v>0</v>
      </c>
      <c r="AI127" s="15">
        <f t="shared" si="144"/>
        <v>0</v>
      </c>
      <c r="AJ127" s="16">
        <f t="shared" si="145"/>
        <v>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68" t="s">
        <v>247</v>
      </c>
      <c r="B128" s="657"/>
      <c r="C128" s="483">
        <f>SUMIF($B$8:$B$122,"*Vigencia Anterior*",C8:C122)+C122</f>
        <v>483220383</v>
      </c>
      <c r="D128" s="483">
        <f t="shared" ref="D128:N128" si="147">SUMIF($B$8:$B$122,"*Vigencia Anterior*",D8:D122)+D122</f>
        <v>0</v>
      </c>
      <c r="E128" s="483">
        <f t="shared" si="147"/>
        <v>354577406</v>
      </c>
      <c r="F128" s="483">
        <f t="shared" si="147"/>
        <v>837797789</v>
      </c>
      <c r="G128" s="483">
        <f t="shared" si="147"/>
        <v>342420873</v>
      </c>
      <c r="H128" s="483">
        <f t="shared" si="147"/>
        <v>5190765</v>
      </c>
      <c r="I128" s="483">
        <f t="shared" si="147"/>
        <v>347611638</v>
      </c>
      <c r="J128" s="483">
        <f t="shared" si="147"/>
        <v>342420873</v>
      </c>
      <c r="K128" s="483">
        <f t="shared" si="147"/>
        <v>5190765</v>
      </c>
      <c r="L128" s="483">
        <f t="shared" si="147"/>
        <v>347611638</v>
      </c>
      <c r="M128" s="483">
        <f t="shared" si="147"/>
        <v>490186151</v>
      </c>
      <c r="N128" s="483">
        <f t="shared" si="147"/>
        <v>490186151</v>
      </c>
      <c r="O128" s="461"/>
      <c r="P128" s="483">
        <f>SUMIF($B8:$B$122,$B$24,P8:P122)+P122</f>
        <v>0</v>
      </c>
      <c r="Q128" s="484">
        <f>SUMIF($B8:$B$122,$B$24,Q8:Q122)+Q122</f>
        <v>0</v>
      </c>
      <c r="R128" s="9"/>
      <c r="S128" s="706" t="str">
        <f>+IF(SEPTIEMBRE!S128=0,"",SEPTIEMBRE!S128)</f>
        <v>2010200-5</v>
      </c>
      <c r="T128" s="682" t="str">
        <f>+IF(SEPTIEMBRE!T128=0,"",SEPTIEMBRE!T128)</f>
        <v>Viáticos y Gastos de Viaje</v>
      </c>
      <c r="U128" s="27">
        <f>+ENERO!U128</f>
        <v>3000000</v>
      </c>
      <c r="V128" s="15">
        <f>SEPTIEMBRE!V128+OCTUBRE!AL128</f>
        <v>0</v>
      </c>
      <c r="W128" s="15">
        <f>SEPTIEMBRE!W128+OCTUBRE!AM128</f>
        <v>0</v>
      </c>
      <c r="X128" s="18">
        <f t="shared" si="139"/>
        <v>3000000</v>
      </c>
      <c r="Y128" s="19">
        <f>SEPTIEMBRE!AA128</f>
        <v>1429676</v>
      </c>
      <c r="Z128" s="374">
        <v>82874</v>
      </c>
      <c r="AA128" s="18">
        <f t="shared" si="140"/>
        <v>1512550</v>
      </c>
      <c r="AB128" s="19">
        <f>SEPTIEMBRE!AD128</f>
        <v>1429676</v>
      </c>
      <c r="AC128" s="374">
        <v>82874</v>
      </c>
      <c r="AD128" s="18">
        <f t="shared" si="141"/>
        <v>1512550</v>
      </c>
      <c r="AE128" s="19">
        <f>SEPTIEMBRE!AG128</f>
        <v>1429676</v>
      </c>
      <c r="AF128" s="374">
        <v>82874</v>
      </c>
      <c r="AG128" s="18">
        <f t="shared" si="142"/>
        <v>1512550</v>
      </c>
      <c r="AH128" s="19">
        <f t="shared" si="143"/>
        <v>1487450</v>
      </c>
      <c r="AI128" s="15">
        <f t="shared" si="144"/>
        <v>1487450</v>
      </c>
      <c r="AJ128" s="16">
        <f t="shared" si="145"/>
        <v>1487450</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70"/>
      <c r="B129" s="653"/>
      <c r="C129" s="480"/>
      <c r="D129" s="480"/>
      <c r="E129" s="480"/>
      <c r="F129" s="480"/>
      <c r="G129" s="480"/>
      <c r="H129" s="480"/>
      <c r="I129" s="480"/>
      <c r="J129" s="480"/>
      <c r="K129" s="480"/>
      <c r="L129" s="480"/>
      <c r="M129" s="480"/>
      <c r="N129" s="481"/>
      <c r="P129" s="482"/>
      <c r="Q129" s="481"/>
      <c r="R129" s="9"/>
      <c r="S129" s="706" t="str">
        <f>+IF(SEPTIEMBRE!S129=0,"",SEPTIEMBRE!S129)</f>
        <v>2010200-6</v>
      </c>
      <c r="T129" s="682" t="str">
        <f>+IF(SEPTIEMBRE!T129=0,"",SEPTIEMBRE!T129)</f>
        <v>Arrendamientos</v>
      </c>
      <c r="U129" s="27">
        <f>+ENERO!U129</f>
        <v>0</v>
      </c>
      <c r="V129" s="15">
        <f>SEPTIEMBRE!V129+OCTUBRE!AL129</f>
        <v>0</v>
      </c>
      <c r="W129" s="15">
        <f>SEPTIEMBRE!W129+OCTUBRE!AM129</f>
        <v>0</v>
      </c>
      <c r="X129" s="18">
        <f t="shared" si="139"/>
        <v>0</v>
      </c>
      <c r="Y129" s="19">
        <f>SEPTIEMBRE!AA129</f>
        <v>0</v>
      </c>
      <c r="Z129" s="374">
        <v>0</v>
      </c>
      <c r="AA129" s="18">
        <f t="shared" si="140"/>
        <v>0</v>
      </c>
      <c r="AB129" s="19">
        <f>SEPTIEMBRE!AD129</f>
        <v>0</v>
      </c>
      <c r="AC129" s="374">
        <v>0</v>
      </c>
      <c r="AD129" s="18">
        <f t="shared" si="141"/>
        <v>0</v>
      </c>
      <c r="AE129" s="19">
        <f>SEPTIEMBRE!AG129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69" t="s">
        <v>250</v>
      </c>
      <c r="B130" s="658"/>
      <c r="C130" s="485">
        <f t="shared" ref="C130:N130" si="148">C128+C126</f>
        <v>6098362987</v>
      </c>
      <c r="D130" s="486">
        <f t="shared" si="148"/>
        <v>0</v>
      </c>
      <c r="E130" s="486">
        <f t="shared" si="148"/>
        <v>1000525768</v>
      </c>
      <c r="F130" s="487">
        <f t="shared" si="148"/>
        <v>7098888755</v>
      </c>
      <c r="G130" s="485">
        <f t="shared" si="148"/>
        <v>5267966216</v>
      </c>
      <c r="H130" s="486">
        <f t="shared" si="148"/>
        <v>375581067</v>
      </c>
      <c r="I130" s="487">
        <f t="shared" si="148"/>
        <v>5643547283</v>
      </c>
      <c r="J130" s="485">
        <f t="shared" si="148"/>
        <v>4663546998</v>
      </c>
      <c r="K130" s="486">
        <f t="shared" si="148"/>
        <v>372452323</v>
      </c>
      <c r="L130" s="487">
        <f t="shared" si="148"/>
        <v>5035999321</v>
      </c>
      <c r="M130" s="485">
        <f t="shared" si="148"/>
        <v>1455341472</v>
      </c>
      <c r="N130" s="487">
        <f t="shared" si="148"/>
        <v>2062889434</v>
      </c>
      <c r="P130" s="478">
        <f>P128+P126</f>
        <v>0</v>
      </c>
      <c r="Q130" s="479">
        <f>Q128+Q126</f>
        <v>0</v>
      </c>
      <c r="R130" s="9"/>
      <c r="S130" s="706" t="str">
        <f>+IF(SEPTIEMBRE!S130=0,"",SEPTIEMBRE!S130)</f>
        <v>2010200-7</v>
      </c>
      <c r="T130" s="682" t="str">
        <f>+IF(SEPTIEMBRE!T130=0,"",SEPTIEMBRE!T130)</f>
        <v>Vigilancia y Aseo</v>
      </c>
      <c r="U130" s="27">
        <f>+ENERO!U130</f>
        <v>0</v>
      </c>
      <c r="V130" s="15">
        <f>SEPTIEMBRE!V130+OCTUBRE!AL130</f>
        <v>0</v>
      </c>
      <c r="W130" s="15">
        <f>SEPTIEMBRE!W130+OCTUBRE!AM130</f>
        <v>0</v>
      </c>
      <c r="X130" s="18">
        <f t="shared" si="139"/>
        <v>0</v>
      </c>
      <c r="Y130" s="19">
        <f>SEPTIEMBRE!AA130</f>
        <v>0</v>
      </c>
      <c r="Z130" s="374">
        <v>0</v>
      </c>
      <c r="AA130" s="18">
        <f t="shared" si="140"/>
        <v>0</v>
      </c>
      <c r="AB130" s="19">
        <f>SEPTIEMBRE!AD130</f>
        <v>0</v>
      </c>
      <c r="AC130" s="374">
        <v>0</v>
      </c>
      <c r="AD130" s="18">
        <f t="shared" si="141"/>
        <v>0</v>
      </c>
      <c r="AE130" s="19">
        <f>SEPTIEMBRE!AG130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54"/>
      <c r="B131" s="660"/>
      <c r="N131" s="9"/>
      <c r="R131" s="9"/>
      <c r="S131" s="706" t="str">
        <f>+IF(SEPTIEMBRE!S131=0,"",SEPTIEMBRE!S131)</f>
        <v>2010200-8</v>
      </c>
      <c r="T131" s="682" t="str">
        <f>+IF(SEPTIEMBRE!T131=0,"",SEPTIEMBRE!T131)</f>
        <v>Bienestar Social</v>
      </c>
      <c r="U131" s="27">
        <f>+ENERO!U131</f>
        <v>8627325</v>
      </c>
      <c r="V131" s="15">
        <f>SEPTIEMBRE!V131+OCTUBRE!AL131</f>
        <v>0</v>
      </c>
      <c r="W131" s="15">
        <f>SEPTIEMBRE!W131+OCTUBRE!AM131</f>
        <v>0</v>
      </c>
      <c r="X131" s="18">
        <f t="shared" si="139"/>
        <v>8627325</v>
      </c>
      <c r="Y131" s="19">
        <f>SEPTIEMBRE!AA131</f>
        <v>800000</v>
      </c>
      <c r="Z131" s="374">
        <v>546000</v>
      </c>
      <c r="AA131" s="18">
        <f t="shared" si="140"/>
        <v>1346000</v>
      </c>
      <c r="AB131" s="19">
        <f>SEPTIEMBRE!AD131</f>
        <v>800000</v>
      </c>
      <c r="AC131" s="374">
        <v>546000</v>
      </c>
      <c r="AD131" s="18">
        <f t="shared" si="141"/>
        <v>1346000</v>
      </c>
      <c r="AE131" s="19">
        <f>SEPTIEMBRE!AG131</f>
        <v>800000</v>
      </c>
      <c r="AF131" s="374">
        <v>0</v>
      </c>
      <c r="AG131" s="18">
        <f t="shared" si="142"/>
        <v>800000</v>
      </c>
      <c r="AH131" s="19">
        <f t="shared" si="143"/>
        <v>7281325</v>
      </c>
      <c r="AI131" s="15">
        <f t="shared" si="144"/>
        <v>7281325</v>
      </c>
      <c r="AJ131" s="16">
        <f t="shared" si="145"/>
        <v>7827325</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54"/>
      <c r="B132" s="660"/>
      <c r="N132" s="9"/>
      <c r="R132" s="9"/>
      <c r="S132" s="706" t="str">
        <f>+IF(SEPTIEMBRE!S132=0,"",SEPTIEMBRE!S132)</f>
        <v>2010200-9</v>
      </c>
      <c r="T132" s="682" t="str">
        <f>+IF(SEPTIEMBRE!T132=0,"",SEPTIEMBRE!T132)</f>
        <v>Capacitación, estimulos, incentivos, programa de calidad</v>
      </c>
      <c r="U132" s="27">
        <f>+ENERO!U132</f>
        <v>0</v>
      </c>
      <c r="V132" s="15">
        <f>SEPTIEMBRE!V132+OCTUBRE!AL132</f>
        <v>35606649</v>
      </c>
      <c r="W132" s="15">
        <f>SEPTIEMBRE!W132+OCTUBRE!AM132</f>
        <v>0</v>
      </c>
      <c r="X132" s="18">
        <f t="shared" si="139"/>
        <v>35606649</v>
      </c>
      <c r="Y132" s="19">
        <f>SEPTIEMBRE!AA132</f>
        <v>35496650</v>
      </c>
      <c r="Z132" s="374">
        <v>109999</v>
      </c>
      <c r="AA132" s="18">
        <f t="shared" si="140"/>
        <v>35606649</v>
      </c>
      <c r="AB132" s="19">
        <f>SEPTIEMBRE!AD132</f>
        <v>35496650</v>
      </c>
      <c r="AC132" s="374">
        <v>109999</v>
      </c>
      <c r="AD132" s="18">
        <f t="shared" si="141"/>
        <v>35606649</v>
      </c>
      <c r="AE132" s="19">
        <f>SEPTIEMBRE!AG132</f>
        <v>17923326</v>
      </c>
      <c r="AF132" s="374">
        <v>109999</v>
      </c>
      <c r="AG132" s="18">
        <f t="shared" si="142"/>
        <v>18033325</v>
      </c>
      <c r="AH132" s="19">
        <f t="shared" si="143"/>
        <v>0</v>
      </c>
      <c r="AI132" s="15">
        <f t="shared" si="144"/>
        <v>0</v>
      </c>
      <c r="AJ132" s="16">
        <f t="shared" si="145"/>
        <v>17573324</v>
      </c>
      <c r="AK132" s="9"/>
      <c r="AL132" s="372">
        <v>-2393351</v>
      </c>
      <c r="AM132" s="375">
        <v>0</v>
      </c>
      <c r="AN132" s="9"/>
      <c r="AO132" s="294"/>
      <c r="AP132" s="294"/>
      <c r="AQ132" s="294"/>
      <c r="AR132" s="294"/>
      <c r="AS132" s="294"/>
      <c r="AT132" s="294"/>
      <c r="AU132" s="294"/>
      <c r="AV132" s="294"/>
      <c r="AW132" s="294"/>
      <c r="AX132" s="294"/>
      <c r="AY132" s="294"/>
      <c r="AZ132" s="294"/>
    </row>
    <row r="133" spans="1:52" s="382" customFormat="1" ht="24.95" customHeight="1">
      <c r="A133" s="754"/>
      <c r="B133" s="660"/>
      <c r="N133" s="9"/>
      <c r="R133" s="9"/>
      <c r="S133" s="706" t="str">
        <f>+IF(SEPTIEMBRE!S133=0,"",SEPTIEMBRE!S133)</f>
        <v>2010200-10</v>
      </c>
      <c r="T133" s="682" t="str">
        <f>+IF(SEPTIEMBRE!T133=0,"",SEPTIEMBRE!T133)</f>
        <v>Pagos otras IPS</v>
      </c>
      <c r="U133" s="27">
        <f>+ENERO!U133</f>
        <v>5000000</v>
      </c>
      <c r="V133" s="15">
        <f>SEPTIEMBRE!V133+OCTUBRE!AL133</f>
        <v>-2456590</v>
      </c>
      <c r="W133" s="15">
        <f>SEPTIEMBRE!W133+OCTUBRE!AM133</f>
        <v>0</v>
      </c>
      <c r="X133" s="18">
        <f t="shared" si="139"/>
        <v>2543410</v>
      </c>
      <c r="Y133" s="19">
        <f>SEPTIEMBRE!AA133</f>
        <v>543410</v>
      </c>
      <c r="Z133" s="374">
        <v>0</v>
      </c>
      <c r="AA133" s="18">
        <f t="shared" si="140"/>
        <v>543410</v>
      </c>
      <c r="AB133" s="19">
        <f>SEPTIEMBRE!AD133</f>
        <v>374874</v>
      </c>
      <c r="AC133" s="374">
        <v>0</v>
      </c>
      <c r="AD133" s="18">
        <f t="shared" si="141"/>
        <v>374874</v>
      </c>
      <c r="AE133" s="19">
        <f>SEPTIEMBRE!AG133</f>
        <v>0</v>
      </c>
      <c r="AF133" s="374">
        <v>0</v>
      </c>
      <c r="AG133" s="18">
        <f t="shared" si="142"/>
        <v>0</v>
      </c>
      <c r="AH133" s="19">
        <f t="shared" si="143"/>
        <v>2000000</v>
      </c>
      <c r="AI133" s="15">
        <f t="shared" si="144"/>
        <v>2168536</v>
      </c>
      <c r="AJ133" s="16">
        <f t="shared" si="145"/>
        <v>2543410</v>
      </c>
      <c r="AK133" s="9"/>
      <c r="AL133" s="372">
        <v>-2456590</v>
      </c>
      <c r="AM133" s="375">
        <v>0</v>
      </c>
      <c r="AN133" s="9"/>
      <c r="AO133" s="294"/>
      <c r="AP133" s="294"/>
      <c r="AQ133" s="294"/>
      <c r="AR133" s="294"/>
      <c r="AS133" s="294"/>
      <c r="AT133" s="294"/>
      <c r="AU133" s="294"/>
      <c r="AV133" s="294"/>
      <c r="AW133" s="294"/>
      <c r="AX133" s="294"/>
      <c r="AY133" s="294"/>
      <c r="AZ133" s="294"/>
    </row>
    <row r="134" spans="1:52" s="382" customFormat="1" ht="24.95" customHeight="1">
      <c r="A134" s="754"/>
      <c r="B134" s="660"/>
      <c r="N134" s="9"/>
      <c r="R134" s="9"/>
      <c r="S134" s="706" t="str">
        <f>+IF(SEPTIEMBRE!S134=0,"",SEPTIEMBRE!S134)</f>
        <v>2010200-11</v>
      </c>
      <c r="T134" s="682" t="str">
        <f>+IF(SEPTIEMBRE!T134=0,"",SEPTIEMBRE!T134)</f>
        <v>Gastos financieros</v>
      </c>
      <c r="U134" s="27">
        <f>+ENERO!U134</f>
        <v>5000000</v>
      </c>
      <c r="V134" s="15">
        <f>SEPTIEMBRE!V134+OCTUBRE!AL134</f>
        <v>6026464</v>
      </c>
      <c r="W134" s="15">
        <f>SEPTIEMBRE!W134+OCTUBRE!AM134</f>
        <v>0</v>
      </c>
      <c r="X134" s="18">
        <f t="shared" si="139"/>
        <v>11026464</v>
      </c>
      <c r="Y134" s="19">
        <f>SEPTIEMBRE!AA134</f>
        <v>8717877</v>
      </c>
      <c r="Z134" s="374">
        <v>943486</v>
      </c>
      <c r="AA134" s="18">
        <f t="shared" si="140"/>
        <v>9661363</v>
      </c>
      <c r="AB134" s="19">
        <f>SEPTIEMBRE!AD134</f>
        <v>8705272</v>
      </c>
      <c r="AC134" s="374">
        <v>943486</v>
      </c>
      <c r="AD134" s="18">
        <f t="shared" si="141"/>
        <v>9648758</v>
      </c>
      <c r="AE134" s="19">
        <f>SEPTIEMBRE!AG134</f>
        <v>8705272</v>
      </c>
      <c r="AF134" s="374">
        <v>943486</v>
      </c>
      <c r="AG134" s="18">
        <f t="shared" si="142"/>
        <v>9648758</v>
      </c>
      <c r="AH134" s="19">
        <f t="shared" si="143"/>
        <v>1365101</v>
      </c>
      <c r="AI134" s="15">
        <f t="shared" si="144"/>
        <v>1377706</v>
      </c>
      <c r="AJ134" s="16">
        <f t="shared" si="145"/>
        <v>1377706</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c r="A135" s="754"/>
      <c r="B135" s="660"/>
      <c r="N135" s="9"/>
      <c r="R135" s="9"/>
      <c r="S135" s="706" t="str">
        <f>+IF(SEPTIEMBRE!S135=0,"",SEPTIEMBRE!S135)</f>
        <v>2010200-12</v>
      </c>
      <c r="T135" s="682" t="str">
        <f>+IF(SEPTIEMBRE!T135=0,"",SEPTIEMBRE!T135)</f>
        <v/>
      </c>
      <c r="U135" s="27">
        <f>+ENERO!U135</f>
        <v>0</v>
      </c>
      <c r="V135" s="15">
        <f>SEPTIEMBRE!V135+OCTUBRE!AL135</f>
        <v>0</v>
      </c>
      <c r="W135" s="15">
        <f>SEPTIEMBRE!W135+OCTUBRE!AM135</f>
        <v>0</v>
      </c>
      <c r="X135" s="18">
        <f t="shared" si="139"/>
        <v>0</v>
      </c>
      <c r="Y135" s="19">
        <f>SEPTIEMBRE!AA135</f>
        <v>0</v>
      </c>
      <c r="Z135" s="374">
        <v>0</v>
      </c>
      <c r="AA135" s="18">
        <f t="shared" si="140"/>
        <v>0</v>
      </c>
      <c r="AB135" s="19">
        <f>SEPTIEMBRE!AD135</f>
        <v>0</v>
      </c>
      <c r="AC135" s="374">
        <v>0</v>
      </c>
      <c r="AD135" s="18">
        <f t="shared" si="141"/>
        <v>0</v>
      </c>
      <c r="AE135" s="19">
        <f>SEPTIEMBRE!AG135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4"/>
      <c r="B136" s="660"/>
      <c r="N136" s="9"/>
      <c r="R136" s="9"/>
      <c r="S136" s="706" t="str">
        <f>+IF(SEPTIEMBRE!S136=0,"",SEPTIEMBRE!S136)</f>
        <v>2010200-13</v>
      </c>
      <c r="T136" s="682" t="str">
        <f>+IF(SEPTIEMBRE!T136=0,"",SEPTIEMBRE!T136)</f>
        <v/>
      </c>
      <c r="U136" s="27">
        <f>+ENERO!U136</f>
        <v>0</v>
      </c>
      <c r="V136" s="15">
        <f>SEPTIEMBRE!V136+OCTUBRE!AL136</f>
        <v>0</v>
      </c>
      <c r="W136" s="15">
        <f>SEPTIEMBRE!W136+OCTUBRE!AM136</f>
        <v>0</v>
      </c>
      <c r="X136" s="18">
        <f t="shared" si="139"/>
        <v>0</v>
      </c>
      <c r="Y136" s="19">
        <f>SEPTIEMBRE!AA136</f>
        <v>0</v>
      </c>
      <c r="Z136" s="374">
        <v>0</v>
      </c>
      <c r="AA136" s="18">
        <f t="shared" si="140"/>
        <v>0</v>
      </c>
      <c r="AB136" s="19">
        <f>SEPTIEMBRE!AD136</f>
        <v>0</v>
      </c>
      <c r="AC136" s="374">
        <v>0</v>
      </c>
      <c r="AD136" s="18">
        <f t="shared" si="141"/>
        <v>0</v>
      </c>
      <c r="AE136" s="19">
        <f>SEPTIEMBRE!AG136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4"/>
      <c r="B137" s="660"/>
      <c r="N137" s="9"/>
      <c r="R137" s="9"/>
      <c r="S137" s="706" t="str">
        <f>+IF(SEPTIEMBRE!S137=0,"",SEPTIEMBRE!S137)</f>
        <v>2010020-14</v>
      </c>
      <c r="T137" s="682" t="str">
        <f>+IF(SEPTIEMBRE!T137=0,"",SEPTIEMBRE!T137)</f>
        <v/>
      </c>
      <c r="U137" s="27">
        <f>+ENERO!U137</f>
        <v>0</v>
      </c>
      <c r="V137" s="15">
        <f>SEPTIEMBRE!V137+OCTUBRE!AL137</f>
        <v>0</v>
      </c>
      <c r="W137" s="15">
        <f>SEPTIEMBRE!W137+OCTUBRE!AM137</f>
        <v>0</v>
      </c>
      <c r="X137" s="18">
        <f t="shared" si="139"/>
        <v>0</v>
      </c>
      <c r="Y137" s="19">
        <f>SEPTIEMBRE!AA137</f>
        <v>0</v>
      </c>
      <c r="Z137" s="374">
        <v>0</v>
      </c>
      <c r="AA137" s="18">
        <f t="shared" si="140"/>
        <v>0</v>
      </c>
      <c r="AB137" s="19">
        <f>SEPTIEMBRE!AD137</f>
        <v>0</v>
      </c>
      <c r="AC137" s="374">
        <v>0</v>
      </c>
      <c r="AD137" s="18">
        <f t="shared" si="141"/>
        <v>0</v>
      </c>
      <c r="AE137" s="19">
        <f>SEPTIEMBRE!AG137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4"/>
      <c r="B138" s="660"/>
      <c r="N138" s="9"/>
      <c r="R138" s="9"/>
      <c r="S138" s="706" t="str">
        <f>+IF(SEPTIEMBRE!S138=0,"",SEPTIEMBRE!S138)</f>
        <v>2010200-15</v>
      </c>
      <c r="T138" s="682" t="str">
        <f>+IF(SEPTIEMBRE!T138=0,"",SEPTIEMBRE!T138)</f>
        <v/>
      </c>
      <c r="U138" s="27">
        <f>+ENERO!U138</f>
        <v>0</v>
      </c>
      <c r="V138" s="15">
        <f>SEPTIEMBRE!V138+OCTUBRE!AL138</f>
        <v>0</v>
      </c>
      <c r="W138" s="15">
        <f>SEPTIEMBRE!W138+OCTUBRE!AM138</f>
        <v>0</v>
      </c>
      <c r="X138" s="18">
        <f t="shared" si="139"/>
        <v>0</v>
      </c>
      <c r="Y138" s="19">
        <f>SEPTIEMBRE!AA138</f>
        <v>0</v>
      </c>
      <c r="Z138" s="374">
        <v>0</v>
      </c>
      <c r="AA138" s="18">
        <f t="shared" si="140"/>
        <v>0</v>
      </c>
      <c r="AB138" s="19">
        <f>SEPTIEMBRE!AD138</f>
        <v>0</v>
      </c>
      <c r="AC138" s="374">
        <v>0</v>
      </c>
      <c r="AD138" s="18">
        <f t="shared" si="141"/>
        <v>0</v>
      </c>
      <c r="AE138" s="19">
        <f>SEPTIEMBRE!AG138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4"/>
      <c r="B139" s="660"/>
      <c r="N139" s="9"/>
      <c r="R139" s="9"/>
      <c r="S139" s="706">
        <f>+IF(SEPTIEMBRE!S139=0,"",SEPTIEMBRE!S139)</f>
        <v>2010299</v>
      </c>
      <c r="T139" s="682" t="str">
        <f>+IF(SEPTIEMBRE!T139=0,"",SEPTIEMBRE!T139)</f>
        <v>Vigencias Anteriores Adquisición de Servicios Admón.</v>
      </c>
      <c r="U139" s="27">
        <f>+ENERO!U139</f>
        <v>0</v>
      </c>
      <c r="V139" s="15">
        <f>SEPTIEMBRE!V139+OCTUBRE!AL139</f>
        <v>2146339</v>
      </c>
      <c r="W139" s="15">
        <f>SEPTIEMBRE!W139+OCTUBRE!AM139</f>
        <v>1603319</v>
      </c>
      <c r="X139" s="18">
        <f t="shared" si="139"/>
        <v>3749658</v>
      </c>
      <c r="Y139" s="19">
        <f>SEPTIEMBRE!AA139</f>
        <v>3749658</v>
      </c>
      <c r="Z139" s="374">
        <v>0</v>
      </c>
      <c r="AA139" s="18">
        <f t="shared" si="140"/>
        <v>3749658</v>
      </c>
      <c r="AB139" s="19">
        <f>SEPTIEMBRE!AD139</f>
        <v>3749658</v>
      </c>
      <c r="AC139" s="374">
        <v>0</v>
      </c>
      <c r="AD139" s="18">
        <f t="shared" si="141"/>
        <v>3749658</v>
      </c>
      <c r="AE139" s="19">
        <f>SEPTIEMBRE!AG139</f>
        <v>203000</v>
      </c>
      <c r="AF139" s="374">
        <v>0</v>
      </c>
      <c r="AG139" s="18">
        <f t="shared" si="142"/>
        <v>203000</v>
      </c>
      <c r="AH139" s="19">
        <f t="shared" si="143"/>
        <v>0</v>
      </c>
      <c r="AI139" s="15">
        <f t="shared" si="144"/>
        <v>0</v>
      </c>
      <c r="AJ139" s="16">
        <f t="shared" si="145"/>
        <v>3546658</v>
      </c>
      <c r="AK139" s="9"/>
      <c r="AL139" s="372">
        <v>0</v>
      </c>
      <c r="AM139" s="375">
        <v>0</v>
      </c>
      <c r="AN139" s="9"/>
      <c r="AO139" s="294"/>
      <c r="AP139" s="294"/>
      <c r="AQ139" s="294"/>
    </row>
    <row r="140" spans="1:52" s="382" customFormat="1" ht="24.95" customHeight="1">
      <c r="A140" s="754"/>
      <c r="B140" s="660"/>
      <c r="N140" s="9"/>
      <c r="R140" s="9"/>
      <c r="S140" s="366" t="str">
        <f>+IF(SEPTIEMBRE!S140=0,"",SEPTIEMBRE!S140)</f>
        <v/>
      </c>
      <c r="T140" s="696" t="str">
        <f>+IF(SEPTIEMBRE!T140=0,"",SEPTIEMBRE!T140)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c r="A141" s="754"/>
      <c r="B141" s="660"/>
      <c r="N141" s="9"/>
      <c r="R141" s="9"/>
      <c r="S141" s="705">
        <f>+IF(SEPTIEMBRE!S141=0,"",SEPTIEMBRE!S141)</f>
        <v>2010300</v>
      </c>
      <c r="T141" s="681" t="str">
        <f>+IF(SEPTIEMBRE!T141=0,"",SEPTIEMBRE!T141)</f>
        <v>Impuestos y Multas</v>
      </c>
      <c r="U141" s="132">
        <f t="shared" ref="U141:AJ141" si="149">U142+U143</f>
        <v>0</v>
      </c>
      <c r="V141" s="122">
        <f t="shared" si="149"/>
        <v>0</v>
      </c>
      <c r="W141" s="122">
        <f t="shared" si="149"/>
        <v>0</v>
      </c>
      <c r="X141" s="129">
        <f t="shared" si="149"/>
        <v>0</v>
      </c>
      <c r="Y141" s="128">
        <f t="shared" si="149"/>
        <v>0</v>
      </c>
      <c r="Z141" s="122">
        <f t="shared" si="149"/>
        <v>0</v>
      </c>
      <c r="AA141" s="129">
        <f t="shared" si="149"/>
        <v>0</v>
      </c>
      <c r="AB141" s="128">
        <f t="shared" si="149"/>
        <v>0</v>
      </c>
      <c r="AC141" s="122">
        <f t="shared" si="149"/>
        <v>0</v>
      </c>
      <c r="AD141" s="129">
        <f t="shared" si="149"/>
        <v>0</v>
      </c>
      <c r="AE141" s="128">
        <f t="shared" si="149"/>
        <v>0</v>
      </c>
      <c r="AF141" s="122">
        <f t="shared" si="149"/>
        <v>0</v>
      </c>
      <c r="AG141" s="129">
        <f t="shared" si="149"/>
        <v>0</v>
      </c>
      <c r="AH141" s="128">
        <f t="shared" si="149"/>
        <v>0</v>
      </c>
      <c r="AI141" s="122">
        <f t="shared" si="149"/>
        <v>0</v>
      </c>
      <c r="AJ141" s="130">
        <f t="shared" si="149"/>
        <v>0</v>
      </c>
      <c r="AK141" s="10"/>
      <c r="AL141" s="128">
        <f>AL142+AL143</f>
        <v>0</v>
      </c>
      <c r="AM141" s="130">
        <f>AM142+AM143</f>
        <v>0</v>
      </c>
      <c r="AN141" s="9"/>
    </row>
    <row r="142" spans="1:52" s="382" customFormat="1" ht="24.95" customHeight="1">
      <c r="A142" s="754"/>
      <c r="B142" s="660"/>
      <c r="N142" s="9"/>
      <c r="R142" s="9"/>
      <c r="S142" s="706" t="str">
        <f>+IF(SEPTIEMBRE!S142=0,"",SEPTIEMBRE!S142)</f>
        <v>2010300-1</v>
      </c>
      <c r="T142" s="682" t="str">
        <f>+IF(SEPTIEMBRE!T142=0,"",SEPTIEMBRE!T142)</f>
        <v>Impuestos (Predial, Vehiculos, Otros)</v>
      </c>
      <c r="U142" s="27">
        <f>+ENERO!U142</f>
        <v>0</v>
      </c>
      <c r="V142" s="15">
        <f>SEPTIEMBRE!V142+OCTUBRE!AL142</f>
        <v>0</v>
      </c>
      <c r="W142" s="15">
        <f>SEPTIEMBRE!W142+OCTUBRE!AM142</f>
        <v>0</v>
      </c>
      <c r="X142" s="18">
        <f>SUM(U142:W142)</f>
        <v>0</v>
      </c>
      <c r="Y142" s="19">
        <f>SEPTIEMBRE!AA142</f>
        <v>0</v>
      </c>
      <c r="Z142" s="374">
        <v>0</v>
      </c>
      <c r="AA142" s="18">
        <f>SUM(Y142:Z142)</f>
        <v>0</v>
      </c>
      <c r="AB142" s="19">
        <f>SEPTIEMBRE!AD142</f>
        <v>0</v>
      </c>
      <c r="AC142" s="374">
        <v>0</v>
      </c>
      <c r="AD142" s="18">
        <f>SUM(AB142:AC142)</f>
        <v>0</v>
      </c>
      <c r="AE142" s="19">
        <f>SEPTIEMBRE!AG142</f>
        <v>0</v>
      </c>
      <c r="AF142" s="374">
        <v>0</v>
      </c>
      <c r="AG142" s="18">
        <f>SUM(AE142:AF142)</f>
        <v>0</v>
      </c>
      <c r="AH142" s="19">
        <f>X142-AA142</f>
        <v>0</v>
      </c>
      <c r="AI142" s="15">
        <f>X142-AD142</f>
        <v>0</v>
      </c>
      <c r="AJ142" s="16">
        <f>X142-AG142</f>
        <v>0</v>
      </c>
      <c r="AK142" s="9"/>
      <c r="AL142" s="372">
        <v>0</v>
      </c>
      <c r="AM142" s="375">
        <v>0</v>
      </c>
      <c r="AN142" s="9"/>
    </row>
    <row r="143" spans="1:52" s="382" customFormat="1" ht="24.95" customHeight="1">
      <c r="A143" s="754"/>
      <c r="B143" s="660"/>
      <c r="N143" s="9"/>
      <c r="R143" s="9"/>
      <c r="S143" s="706">
        <f>+IF(SEPTIEMBRE!S143=0,"",SEPTIEMBRE!S143)</f>
        <v>2010399</v>
      </c>
      <c r="T143" s="682" t="str">
        <f>+IF(SEPTIEMBRE!T143=0,"",SEPTIEMBRE!T143)</f>
        <v>Vigencias AnterioresImpuestos y Multas</v>
      </c>
      <c r="U143" s="27">
        <f>+ENERO!U143</f>
        <v>0</v>
      </c>
      <c r="V143" s="15">
        <f>SEPTIEMBRE!V143+OCTUBRE!AL143</f>
        <v>0</v>
      </c>
      <c r="W143" s="15">
        <f>SEPTIEMBRE!W143+OCTUBRE!AM143</f>
        <v>0</v>
      </c>
      <c r="X143" s="18">
        <f>SUM(U143:W143)</f>
        <v>0</v>
      </c>
      <c r="Y143" s="19">
        <f>SEPTIEMBRE!AA143</f>
        <v>0</v>
      </c>
      <c r="Z143" s="374">
        <v>0</v>
      </c>
      <c r="AA143" s="18">
        <f>SUM(Y143:Z143)</f>
        <v>0</v>
      </c>
      <c r="AB143" s="19">
        <f>SEPTIEMBRE!AD143</f>
        <v>0</v>
      </c>
      <c r="AC143" s="374">
        <v>0</v>
      </c>
      <c r="AD143" s="18">
        <f>SUM(AB143:AC143)</f>
        <v>0</v>
      </c>
      <c r="AE143" s="19">
        <f>SEPTIEMBRE!AG143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c r="A144" s="754"/>
      <c r="B144" s="660"/>
      <c r="N144" s="9"/>
      <c r="R144" s="9"/>
      <c r="S144" s="366" t="str">
        <f>+IF(SEPTIEMBRE!S144=0,"",SEPTIEMBRE!S144)</f>
        <v/>
      </c>
      <c r="T144" s="696" t="str">
        <f>+IF(SEPTIEMBRE!T144=0,"",SEPTIEMBRE!T144)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c r="A145" s="754"/>
      <c r="B145" s="660"/>
      <c r="N145" s="9"/>
      <c r="R145" s="9"/>
      <c r="S145" s="704">
        <f>+IF(SEPTIEMBRE!S145=0,"",SEPTIEMBRE!S145)</f>
        <v>2020010</v>
      </c>
      <c r="T145" s="680" t="str">
        <f>+IF(SEPTIEMBRE!T145=0,"",SEPTIEMBRE!T145)</f>
        <v>Gastos de Operación</v>
      </c>
      <c r="U145" s="132">
        <f t="shared" ref="U145:AJ145" si="150">U147+U155</f>
        <v>528436640</v>
      </c>
      <c r="V145" s="122">
        <f t="shared" si="150"/>
        <v>-74552392</v>
      </c>
      <c r="W145" s="122">
        <f t="shared" si="150"/>
        <v>94167416</v>
      </c>
      <c r="X145" s="129">
        <f t="shared" si="150"/>
        <v>548051664</v>
      </c>
      <c r="Y145" s="128">
        <f t="shared" si="150"/>
        <v>435645270</v>
      </c>
      <c r="Z145" s="122">
        <f t="shared" si="150"/>
        <v>87937740</v>
      </c>
      <c r="AA145" s="129">
        <f t="shared" si="150"/>
        <v>523583010</v>
      </c>
      <c r="AB145" s="128">
        <f t="shared" si="150"/>
        <v>410587634</v>
      </c>
      <c r="AC145" s="122">
        <f t="shared" si="150"/>
        <v>92467672</v>
      </c>
      <c r="AD145" s="129">
        <f t="shared" si="150"/>
        <v>503055306</v>
      </c>
      <c r="AE145" s="128">
        <f t="shared" si="150"/>
        <v>354622495</v>
      </c>
      <c r="AF145" s="122">
        <f t="shared" si="150"/>
        <v>53197149</v>
      </c>
      <c r="AG145" s="129">
        <f t="shared" si="150"/>
        <v>407819644</v>
      </c>
      <c r="AH145" s="128">
        <f t="shared" si="150"/>
        <v>24468654</v>
      </c>
      <c r="AI145" s="122">
        <f t="shared" si="150"/>
        <v>44996358</v>
      </c>
      <c r="AJ145" s="130">
        <f t="shared" si="150"/>
        <v>140232020</v>
      </c>
      <c r="AK145" s="10"/>
      <c r="AL145" s="128">
        <f>AL147+AL155</f>
        <v>10581516</v>
      </c>
      <c r="AM145" s="130">
        <f>AM147+AM155</f>
        <v>0</v>
      </c>
      <c r="AN145" s="9"/>
    </row>
    <row r="146" spans="1:40" s="382" customFormat="1" ht="24.95" customHeight="1">
      <c r="A146" s="754"/>
      <c r="B146" s="660"/>
      <c r="N146" s="9"/>
      <c r="R146" s="9"/>
      <c r="S146" s="707" t="str">
        <f>+IF(SEPTIEMBRE!S146=0,"",SEPTIEMBRE!S146)</f>
        <v/>
      </c>
      <c r="T146" s="683" t="str">
        <f>+IF(SEPTIEMBRE!T146=0,"",SEPTIEMBRE!T146)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c r="A147" s="754"/>
      <c r="B147" s="660"/>
      <c r="N147" s="9"/>
      <c r="R147" s="9"/>
      <c r="S147" s="705">
        <f>+IF(SEPTIEMBRE!S147=0,"",SEPTIEMBRE!S147)</f>
        <v>2020100</v>
      </c>
      <c r="T147" s="681" t="str">
        <f>+IF(SEPTIEMBRE!T147=0,"",SEPTIEMBRE!T147)</f>
        <v>Adquisición de bienes</v>
      </c>
      <c r="U147" s="132">
        <f t="shared" ref="U147:AJ147" si="151">SUM(U148:U149)+U153</f>
        <v>187400000</v>
      </c>
      <c r="V147" s="122">
        <f t="shared" si="151"/>
        <v>-21068143</v>
      </c>
      <c r="W147" s="122">
        <f t="shared" si="151"/>
        <v>32823293</v>
      </c>
      <c r="X147" s="129">
        <f t="shared" si="151"/>
        <v>199155150</v>
      </c>
      <c r="Y147" s="128">
        <f t="shared" si="151"/>
        <v>161703890</v>
      </c>
      <c r="Z147" s="122">
        <f t="shared" si="151"/>
        <v>30093041</v>
      </c>
      <c r="AA147" s="129">
        <f t="shared" si="151"/>
        <v>191796931</v>
      </c>
      <c r="AB147" s="128">
        <f t="shared" si="151"/>
        <v>160725782</v>
      </c>
      <c r="AC147" s="122">
        <f t="shared" si="151"/>
        <v>31071141</v>
      </c>
      <c r="AD147" s="129">
        <f t="shared" si="151"/>
        <v>191796923</v>
      </c>
      <c r="AE147" s="128">
        <f t="shared" si="151"/>
        <v>141752820</v>
      </c>
      <c r="AF147" s="122">
        <f t="shared" si="151"/>
        <v>26607984</v>
      </c>
      <c r="AG147" s="129">
        <f t="shared" si="151"/>
        <v>168360804</v>
      </c>
      <c r="AH147" s="128">
        <f t="shared" si="151"/>
        <v>7358219</v>
      </c>
      <c r="AI147" s="122">
        <f t="shared" si="151"/>
        <v>7358227</v>
      </c>
      <c r="AJ147" s="130">
        <f t="shared" si="151"/>
        <v>30794346</v>
      </c>
      <c r="AK147" s="9"/>
      <c r="AL147" s="128">
        <f>SUM(AL148:AL149)+AL153</f>
        <v>15556422</v>
      </c>
      <c r="AM147" s="130">
        <f>SUM(AM148:AM149)+AM153</f>
        <v>0</v>
      </c>
      <c r="AN147" s="9"/>
    </row>
    <row r="148" spans="1:40" s="382" customFormat="1" ht="24.95" customHeight="1">
      <c r="A148" s="754"/>
      <c r="B148" s="660"/>
      <c r="N148" s="9"/>
      <c r="R148" s="9"/>
      <c r="S148" s="706">
        <f>+IF(SEPTIEMBRE!S148=0,"",SEPTIEMBRE!S148)</f>
        <v>2020101</v>
      </c>
      <c r="T148" s="682" t="str">
        <f>+IF(SEPTIEMBRE!T148=0,"",SEPTIEMBRE!T148)</f>
        <v>Mantenimiento Hospitalario</v>
      </c>
      <c r="U148" s="27">
        <f>+ENERO!U148</f>
        <v>127400000</v>
      </c>
      <c r="V148" s="15">
        <f>SEPTIEMBRE!V148+OCTUBRE!AL148</f>
        <v>15556422</v>
      </c>
      <c r="W148" s="15">
        <f>SEPTIEMBRE!W148+OCTUBRE!AM148</f>
        <v>0</v>
      </c>
      <c r="X148" s="18">
        <f>SUM(U148:W148)</f>
        <v>142956422</v>
      </c>
      <c r="Y148" s="19">
        <f>SEPTIEMBRE!AA148</f>
        <v>117657712</v>
      </c>
      <c r="Z148" s="374">
        <v>24600330</v>
      </c>
      <c r="AA148" s="18">
        <f>SUM(Y148:Z148)</f>
        <v>142258042</v>
      </c>
      <c r="AB148" s="19">
        <f>SEPTIEMBRE!AD148</f>
        <v>116679609</v>
      </c>
      <c r="AC148" s="374">
        <v>25578430</v>
      </c>
      <c r="AD148" s="18">
        <f>SUM(AB148:AC148)</f>
        <v>142258039</v>
      </c>
      <c r="AE148" s="19">
        <f>SEPTIEMBRE!AG148</f>
        <v>103772624</v>
      </c>
      <c r="AF148" s="374">
        <v>26507485</v>
      </c>
      <c r="AG148" s="18">
        <f>SUM(AE148:AF148)</f>
        <v>130280109</v>
      </c>
      <c r="AH148" s="19">
        <f>X148-AA148</f>
        <v>698380</v>
      </c>
      <c r="AI148" s="15">
        <f>X148-AD148</f>
        <v>698383</v>
      </c>
      <c r="AJ148" s="16">
        <f>X148-AG148</f>
        <v>12676313</v>
      </c>
      <c r="AK148" s="9"/>
      <c r="AL148" s="372">
        <v>15556422</v>
      </c>
      <c r="AM148" s="375">
        <v>0</v>
      </c>
      <c r="AN148" s="9"/>
    </row>
    <row r="149" spans="1:40" s="382" customFormat="1" ht="24.95" customHeight="1">
      <c r="A149" s="754"/>
      <c r="B149" s="660"/>
      <c r="N149" s="9"/>
      <c r="R149" s="9"/>
      <c r="S149" s="706">
        <f>+IF(SEPTIEMBRE!S149=0,"",SEPTIEMBRE!S149)</f>
        <v>2020102</v>
      </c>
      <c r="T149" s="682" t="str">
        <f>+IF(SEPTIEMBRE!T149=0,"",SEPTIEMBRE!T149)</f>
        <v>Otros</v>
      </c>
      <c r="U149" s="27">
        <f t="shared" ref="U149:AJ149" si="152">SUM(U150:U152)</f>
        <v>60000000</v>
      </c>
      <c r="V149" s="15">
        <f t="shared" si="152"/>
        <v>-36624565</v>
      </c>
      <c r="W149" s="15">
        <f t="shared" si="152"/>
        <v>0</v>
      </c>
      <c r="X149" s="18">
        <f t="shared" si="152"/>
        <v>23375435</v>
      </c>
      <c r="Y149" s="19">
        <f t="shared" si="152"/>
        <v>11222885</v>
      </c>
      <c r="Z149" s="142">
        <f t="shared" si="152"/>
        <v>5492711</v>
      </c>
      <c r="AA149" s="18">
        <f t="shared" si="152"/>
        <v>16715596</v>
      </c>
      <c r="AB149" s="19">
        <f t="shared" si="152"/>
        <v>11222880</v>
      </c>
      <c r="AC149" s="142">
        <f t="shared" si="152"/>
        <v>5492711</v>
      </c>
      <c r="AD149" s="18">
        <f t="shared" si="152"/>
        <v>16715591</v>
      </c>
      <c r="AE149" s="19">
        <f t="shared" si="152"/>
        <v>5222382</v>
      </c>
      <c r="AF149" s="142">
        <f t="shared" si="152"/>
        <v>100499</v>
      </c>
      <c r="AG149" s="18">
        <f t="shared" si="152"/>
        <v>5322881</v>
      </c>
      <c r="AH149" s="19">
        <f t="shared" si="152"/>
        <v>6659839</v>
      </c>
      <c r="AI149" s="15">
        <f t="shared" si="152"/>
        <v>6659844</v>
      </c>
      <c r="AJ149" s="16">
        <f t="shared" si="152"/>
        <v>18052554</v>
      </c>
      <c r="AK149" s="9"/>
      <c r="AL149" s="29">
        <f>SUM(AL150:AL152)</f>
        <v>0</v>
      </c>
      <c r="AM149" s="26">
        <f>SUM(AM150:AM152)</f>
        <v>0</v>
      </c>
      <c r="AN149" s="9"/>
    </row>
    <row r="150" spans="1:40" s="382" customFormat="1" ht="24.95" customHeight="1">
      <c r="A150" s="754"/>
      <c r="B150" s="660"/>
      <c r="N150" s="9"/>
      <c r="R150" s="9"/>
      <c r="S150" s="707" t="str">
        <f>+IF(SEPTIEMBRE!S150=0,"",SEPTIEMBRE!S150)</f>
        <v>2020102-1</v>
      </c>
      <c r="T150" s="682" t="str">
        <f>+IF(SEPTIEMBRE!T150=0,"",SEPTIEMBRE!T150)</f>
        <v>Compra de Equipo e Instr. Mco. y Laborat.</v>
      </c>
      <c r="U150" s="27">
        <f>+ENERO!U150</f>
        <v>40000000</v>
      </c>
      <c r="V150" s="15">
        <f>SEPTIEMBRE!V150+OCTUBRE!AL150</f>
        <v>-32000000</v>
      </c>
      <c r="W150" s="15">
        <f>SEPTIEMBRE!W150+OCTUBRE!AM150</f>
        <v>0</v>
      </c>
      <c r="X150" s="18">
        <f>SUM(U150:W150)</f>
        <v>8000000</v>
      </c>
      <c r="Y150" s="19">
        <f>SEPTIEMBRE!AA150</f>
        <v>7266120</v>
      </c>
      <c r="Z150" s="374">
        <v>0</v>
      </c>
      <c r="AA150" s="18">
        <f>SUM(Y150:Z150)</f>
        <v>7266120</v>
      </c>
      <c r="AB150" s="19">
        <f>SEPTIEMBRE!AD150</f>
        <v>7266119</v>
      </c>
      <c r="AC150" s="374">
        <v>0</v>
      </c>
      <c r="AD150" s="18">
        <f>SUM(AB150:AC150)</f>
        <v>7266119</v>
      </c>
      <c r="AE150" s="19">
        <f>SEPTIEMBRE!AG150</f>
        <v>1366120</v>
      </c>
      <c r="AF150" s="374">
        <v>0</v>
      </c>
      <c r="AG150" s="18">
        <f>SUM(AE150:AF150)</f>
        <v>1366120</v>
      </c>
      <c r="AH150" s="19">
        <f>X150-AA150</f>
        <v>733880</v>
      </c>
      <c r="AI150" s="15">
        <f>X150-AD150</f>
        <v>733881</v>
      </c>
      <c r="AJ150" s="16">
        <f>X150-AG150</f>
        <v>6633880</v>
      </c>
      <c r="AK150" s="9"/>
      <c r="AL150" s="372">
        <v>0</v>
      </c>
      <c r="AM150" s="375">
        <v>0</v>
      </c>
      <c r="AN150" s="9"/>
    </row>
    <row r="151" spans="1:40" s="382" customFormat="1" ht="24.95" customHeight="1">
      <c r="A151" s="754"/>
      <c r="B151" s="660"/>
      <c r="N151" s="9"/>
      <c r="R151" s="9"/>
      <c r="S151" s="707" t="str">
        <f>+IF(SEPTIEMBRE!S151=0,"",SEPTIEMBRE!S151)</f>
        <v>2020102-2</v>
      </c>
      <c r="T151" s="682" t="str">
        <f>+IF(SEPTIEMBRE!T151=0,"",SEPTIEMBRE!T151)</f>
        <v>Materiales</v>
      </c>
      <c r="U151" s="27">
        <f>+ENERO!U151</f>
        <v>20000000</v>
      </c>
      <c r="V151" s="15">
        <f>SEPTIEMBRE!V151+OCTUBRE!AL151</f>
        <v>-4624565</v>
      </c>
      <c r="W151" s="15">
        <f>SEPTIEMBRE!W151+OCTUBRE!AM151</f>
        <v>0</v>
      </c>
      <c r="X151" s="18">
        <f>SUM(U151:W151)</f>
        <v>15375435</v>
      </c>
      <c r="Y151" s="19">
        <f>SEPTIEMBRE!AA151</f>
        <v>3956765</v>
      </c>
      <c r="Z151" s="374">
        <v>5492711</v>
      </c>
      <c r="AA151" s="18">
        <f>SUM(Y151:Z151)</f>
        <v>9449476</v>
      </c>
      <c r="AB151" s="19">
        <f>SEPTIEMBRE!AD151</f>
        <v>3956761</v>
      </c>
      <c r="AC151" s="374">
        <v>5492711</v>
      </c>
      <c r="AD151" s="18">
        <f>SUM(AB151:AC151)</f>
        <v>9449472</v>
      </c>
      <c r="AE151" s="19">
        <f>SEPTIEMBRE!AG151</f>
        <v>3856262</v>
      </c>
      <c r="AF151" s="374">
        <v>100499</v>
      </c>
      <c r="AG151" s="18">
        <f>SUM(AE151:AF151)</f>
        <v>3956761</v>
      </c>
      <c r="AH151" s="19">
        <f>X151-AA151</f>
        <v>5925959</v>
      </c>
      <c r="AI151" s="15">
        <f>X151-AD151</f>
        <v>5925963</v>
      </c>
      <c r="AJ151" s="16">
        <f>X151-AG151</f>
        <v>11418674</v>
      </c>
      <c r="AK151" s="9"/>
      <c r="AL151" s="372">
        <v>0</v>
      </c>
      <c r="AM151" s="375">
        <v>0</v>
      </c>
      <c r="AN151" s="9"/>
    </row>
    <row r="152" spans="1:40" s="382" customFormat="1" ht="24.95" customHeight="1">
      <c r="A152" s="754"/>
      <c r="B152" s="660"/>
      <c r="N152" s="9"/>
      <c r="R152" s="9"/>
      <c r="S152" s="707" t="str">
        <f>+IF(SEPTIEMBRE!S152=0,"",SEPTIEMBRE!S152)</f>
        <v>2020102-3</v>
      </c>
      <c r="T152" s="682" t="str">
        <f>+IF(SEPTIEMBRE!T152=0,"",SEPTIEMBRE!T152)</f>
        <v/>
      </c>
      <c r="U152" s="27">
        <f>+ENERO!U152</f>
        <v>0</v>
      </c>
      <c r="V152" s="15">
        <f>SEPTIEMBRE!V152+OCTUBRE!AL152</f>
        <v>0</v>
      </c>
      <c r="W152" s="15">
        <f>SEPTIEMBRE!W152+OCTUBRE!AM152</f>
        <v>0</v>
      </c>
      <c r="X152" s="18">
        <f>SUM(U152:W152)</f>
        <v>0</v>
      </c>
      <c r="Y152" s="19">
        <f>SEPTIEMBRE!AA152</f>
        <v>0</v>
      </c>
      <c r="Z152" s="374">
        <v>0</v>
      </c>
      <c r="AA152" s="18">
        <f>SUM(Y152:Z152)</f>
        <v>0</v>
      </c>
      <c r="AB152" s="19">
        <f>SEPTIEMBRE!AD152</f>
        <v>0</v>
      </c>
      <c r="AC152" s="374">
        <v>0</v>
      </c>
      <c r="AD152" s="18">
        <f>SUM(AB152:AC152)</f>
        <v>0</v>
      </c>
      <c r="AE152" s="19">
        <f>SEPTIEMBRE!AG152</f>
        <v>0</v>
      </c>
      <c r="AF152" s="374">
        <v>0</v>
      </c>
      <c r="AG152" s="18">
        <f>SUM(AE152:AF152)</f>
        <v>0</v>
      </c>
      <c r="AH152" s="19">
        <f>X152-AA152</f>
        <v>0</v>
      </c>
      <c r="AI152" s="15">
        <f>X152-AD152</f>
        <v>0</v>
      </c>
      <c r="AJ152" s="16">
        <f>X152-AG152</f>
        <v>0</v>
      </c>
      <c r="AK152" s="9"/>
      <c r="AL152" s="372">
        <v>0</v>
      </c>
      <c r="AM152" s="375">
        <v>0</v>
      </c>
      <c r="AN152" s="9"/>
    </row>
    <row r="153" spans="1:40" s="382" customFormat="1" ht="24.95" customHeight="1">
      <c r="A153" s="754"/>
      <c r="B153" s="660"/>
      <c r="N153" s="9"/>
      <c r="R153" s="9"/>
      <c r="S153" s="706">
        <f>+IF(SEPTIEMBRE!S153=0,"",SEPTIEMBRE!S153)</f>
        <v>2020199</v>
      </c>
      <c r="T153" s="682" t="str">
        <f>+IF(SEPTIEMBRE!T153=0,"",SEPTIEMBRE!T153)</f>
        <v>Vigencias Anteriores Adquisición de Bienes Operativo</v>
      </c>
      <c r="U153" s="27">
        <f>+ENERO!U153</f>
        <v>0</v>
      </c>
      <c r="V153" s="15">
        <f>SEPTIEMBRE!V153+OCTUBRE!AL153</f>
        <v>0</v>
      </c>
      <c r="W153" s="15">
        <f>SEPTIEMBRE!W153+OCTUBRE!AM153</f>
        <v>32823293</v>
      </c>
      <c r="X153" s="18">
        <f>SUM(U153:W153)</f>
        <v>32823293</v>
      </c>
      <c r="Y153" s="19">
        <f>SEPTIEMBRE!AA153</f>
        <v>32823293</v>
      </c>
      <c r="Z153" s="374">
        <v>0</v>
      </c>
      <c r="AA153" s="18">
        <f>SUM(Y153:Z153)</f>
        <v>32823293</v>
      </c>
      <c r="AB153" s="19">
        <f>SEPTIEMBRE!AD153</f>
        <v>32823293</v>
      </c>
      <c r="AC153" s="374">
        <v>0</v>
      </c>
      <c r="AD153" s="18">
        <f>SUM(AB153:AC153)</f>
        <v>32823293</v>
      </c>
      <c r="AE153" s="19">
        <f>SEPTIEMBRE!AG153</f>
        <v>32757814</v>
      </c>
      <c r="AF153" s="374">
        <v>0</v>
      </c>
      <c r="AG153" s="18">
        <f>SUM(AE153:AF153)</f>
        <v>32757814</v>
      </c>
      <c r="AH153" s="19">
        <f>X153-AA153</f>
        <v>0</v>
      </c>
      <c r="AI153" s="15">
        <f>X153-AD153</f>
        <v>0</v>
      </c>
      <c r="AJ153" s="16">
        <f>X153-AG153</f>
        <v>65479</v>
      </c>
      <c r="AK153" s="9"/>
      <c r="AL153" s="372">
        <v>0</v>
      </c>
      <c r="AM153" s="375">
        <v>0</v>
      </c>
      <c r="AN153" s="9"/>
    </row>
    <row r="154" spans="1:40" s="382" customFormat="1" ht="24.95" customHeight="1">
      <c r="A154" s="754"/>
      <c r="B154" s="660"/>
      <c r="N154" s="9"/>
      <c r="R154" s="9"/>
      <c r="S154" s="366" t="str">
        <f>+IF(SEPTIEMBRE!S154=0,"",SEPTIEMBRE!S154)</f>
        <v/>
      </c>
      <c r="T154" s="696" t="str">
        <f>+IF(SEPTIEMBRE!T154=0,"",SEPTIEMBRE!T154)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c r="A155" s="754"/>
      <c r="B155" s="660"/>
      <c r="N155" s="9"/>
      <c r="R155" s="9"/>
      <c r="S155" s="705">
        <f>+IF(SEPTIEMBRE!S155=0,"",SEPTIEMBRE!S155)</f>
        <v>2020200</v>
      </c>
      <c r="T155" s="681" t="str">
        <f>+IF(SEPTIEMBRE!T155=0,"",SEPTIEMBRE!T155)</f>
        <v>Adquisición de Servicios</v>
      </c>
      <c r="U155" s="132">
        <f t="shared" ref="U155:AJ155" si="153">SUM(U156:U157)+U168</f>
        <v>341036640</v>
      </c>
      <c r="V155" s="122">
        <f t="shared" si="153"/>
        <v>-53484249</v>
      </c>
      <c r="W155" s="122">
        <f t="shared" si="153"/>
        <v>61344123</v>
      </c>
      <c r="X155" s="129">
        <f t="shared" si="153"/>
        <v>348896514</v>
      </c>
      <c r="Y155" s="128">
        <f t="shared" si="153"/>
        <v>273941380</v>
      </c>
      <c r="Z155" s="122">
        <f t="shared" si="153"/>
        <v>57844699</v>
      </c>
      <c r="AA155" s="129">
        <f t="shared" si="153"/>
        <v>331786079</v>
      </c>
      <c r="AB155" s="128">
        <f t="shared" si="153"/>
        <v>249861852</v>
      </c>
      <c r="AC155" s="122">
        <f t="shared" si="153"/>
        <v>61396531</v>
      </c>
      <c r="AD155" s="129">
        <f t="shared" si="153"/>
        <v>311258383</v>
      </c>
      <c r="AE155" s="128">
        <f t="shared" si="153"/>
        <v>212869675</v>
      </c>
      <c r="AF155" s="122">
        <f t="shared" si="153"/>
        <v>26589165</v>
      </c>
      <c r="AG155" s="129">
        <f t="shared" si="153"/>
        <v>239458840</v>
      </c>
      <c r="AH155" s="128">
        <f t="shared" si="153"/>
        <v>17110435</v>
      </c>
      <c r="AI155" s="122">
        <f t="shared" si="153"/>
        <v>37638131</v>
      </c>
      <c r="AJ155" s="130">
        <f t="shared" si="153"/>
        <v>109437674</v>
      </c>
      <c r="AK155" s="9"/>
      <c r="AL155" s="128">
        <f>SUM(AL156:AL157)+AL168</f>
        <v>-4974906</v>
      </c>
      <c r="AM155" s="130">
        <f>SUM(AM156:AM157)+AM168</f>
        <v>0</v>
      </c>
      <c r="AN155" s="9"/>
    </row>
    <row r="156" spans="1:40" s="382" customFormat="1" ht="24.95" customHeight="1">
      <c r="A156" s="754"/>
      <c r="B156" s="660"/>
      <c r="N156" s="9"/>
      <c r="P156" s="9"/>
      <c r="Q156" s="9"/>
      <c r="R156" s="9"/>
      <c r="S156" s="706">
        <f>+IF(SEPTIEMBRE!S156=0,"",SEPTIEMBRE!S156)</f>
        <v>2020201</v>
      </c>
      <c r="T156" s="682" t="str">
        <f>+IF(SEPTIEMBRE!T156=0,"",SEPTIEMBRE!T156)</f>
        <v>Mantenimiento Hospitalario</v>
      </c>
      <c r="U156" s="27">
        <f>+ENERO!U156</f>
        <v>136881718</v>
      </c>
      <c r="V156" s="15">
        <f>SEPTIEMBRE!V156+OCTUBRE!AL156</f>
        <v>8811156</v>
      </c>
      <c r="W156" s="15">
        <f>SEPTIEMBRE!W156+OCTUBRE!AM156</f>
        <v>0</v>
      </c>
      <c r="X156" s="18">
        <f>SUM(U156:W156)</f>
        <v>145692874</v>
      </c>
      <c r="Y156" s="19">
        <f>SEPTIEMBRE!AA156</f>
        <v>98722272</v>
      </c>
      <c r="Z156" s="374">
        <v>46086056</v>
      </c>
      <c r="AA156" s="18">
        <f>SUM(Y156:Z156)</f>
        <v>144808328</v>
      </c>
      <c r="AB156" s="19">
        <f>SEPTIEMBRE!AD156</f>
        <v>92215122</v>
      </c>
      <c r="AC156" s="374">
        <v>51786056</v>
      </c>
      <c r="AD156" s="18">
        <f>SUM(AB156:AC156)</f>
        <v>144001178</v>
      </c>
      <c r="AE156" s="19">
        <f>SEPTIEMBRE!AG156</f>
        <v>76117730</v>
      </c>
      <c r="AF156" s="374">
        <v>13149818</v>
      </c>
      <c r="AG156" s="18">
        <f>SUM(AE156:AF156)</f>
        <v>89267548</v>
      </c>
      <c r="AH156" s="19">
        <f>X156-AA156</f>
        <v>884546</v>
      </c>
      <c r="AI156" s="15">
        <f>X156-AD156</f>
        <v>1691696</v>
      </c>
      <c r="AJ156" s="16">
        <f>X156-AG156</f>
        <v>56425326</v>
      </c>
      <c r="AK156" s="9"/>
      <c r="AL156" s="372">
        <v>8811156</v>
      </c>
      <c r="AM156" s="375">
        <v>0</v>
      </c>
      <c r="AN156" s="9"/>
    </row>
    <row r="157" spans="1:40" s="382" customFormat="1" ht="24.95" customHeight="1">
      <c r="A157" s="754"/>
      <c r="B157" s="660"/>
      <c r="N157" s="9"/>
      <c r="P157" s="9"/>
      <c r="Q157" s="9"/>
      <c r="R157" s="9"/>
      <c r="S157" s="706">
        <f>+IF(SEPTIEMBRE!S157=0,"",SEPTIEMBRE!S157)</f>
        <v>2020202</v>
      </c>
      <c r="T157" s="682" t="str">
        <f>+IF(SEPTIEMBRE!T157=0,"",SEPTIEMBRE!T157)</f>
        <v>Otros</v>
      </c>
      <c r="U157" s="27">
        <f t="shared" ref="U157:AJ157" si="154">SUM(U158:U167)</f>
        <v>204154922</v>
      </c>
      <c r="V157" s="15">
        <f t="shared" si="154"/>
        <v>-62295405</v>
      </c>
      <c r="W157" s="15">
        <f t="shared" si="154"/>
        <v>0</v>
      </c>
      <c r="X157" s="18">
        <f t="shared" si="154"/>
        <v>141859517</v>
      </c>
      <c r="Y157" s="19">
        <f t="shared" si="154"/>
        <v>113874985</v>
      </c>
      <c r="Z157" s="142">
        <f t="shared" si="154"/>
        <v>11758643</v>
      </c>
      <c r="AA157" s="18">
        <f t="shared" si="154"/>
        <v>125633628</v>
      </c>
      <c r="AB157" s="19">
        <f t="shared" si="154"/>
        <v>96302607</v>
      </c>
      <c r="AC157" s="142">
        <f t="shared" si="154"/>
        <v>9610475</v>
      </c>
      <c r="AD157" s="18">
        <f t="shared" si="154"/>
        <v>105913082</v>
      </c>
      <c r="AE157" s="19">
        <f t="shared" si="154"/>
        <v>81701186</v>
      </c>
      <c r="AF157" s="142">
        <f t="shared" si="154"/>
        <v>13095492</v>
      </c>
      <c r="AG157" s="18">
        <f t="shared" si="154"/>
        <v>94796678</v>
      </c>
      <c r="AH157" s="19">
        <f t="shared" si="154"/>
        <v>16225889</v>
      </c>
      <c r="AI157" s="15">
        <f t="shared" si="154"/>
        <v>35946435</v>
      </c>
      <c r="AJ157" s="16">
        <f t="shared" si="154"/>
        <v>47062839</v>
      </c>
      <c r="AK157" s="10"/>
      <c r="AL157" s="29">
        <f>SUM(AL158:AL167)</f>
        <v>-13786062</v>
      </c>
      <c r="AM157" s="26">
        <f>SUM(AM158:AM167)</f>
        <v>0</v>
      </c>
      <c r="AN157" s="9"/>
    </row>
    <row r="158" spans="1:40" s="382" customFormat="1" ht="24.95" customHeight="1">
      <c r="A158" s="754"/>
      <c r="B158" s="660"/>
      <c r="N158" s="9"/>
      <c r="P158" s="9"/>
      <c r="Q158" s="9"/>
      <c r="R158" s="9"/>
      <c r="S158" s="707" t="str">
        <f>+IF(SEPTIEMBRE!S158=0,"",SEPTIEMBRE!S158)</f>
        <v>2020202-1</v>
      </c>
      <c r="T158" s="683" t="str">
        <f>+IF(SEPTIEMBRE!T158=0,"",SEPTIEMBRE!T158)</f>
        <v>Seguros</v>
      </c>
      <c r="U158" s="27">
        <f>+ENERO!U158</f>
        <v>47640589</v>
      </c>
      <c r="V158" s="15">
        <f>SEPTIEMBRE!V158+OCTUBRE!AL158</f>
        <v>-13786062</v>
      </c>
      <c r="W158" s="15">
        <f>SEPTIEMBRE!W158+OCTUBRE!AM158</f>
        <v>0</v>
      </c>
      <c r="X158" s="18">
        <f t="shared" ref="X158:X168" si="155">SUM(U158:W158)</f>
        <v>33854527</v>
      </c>
      <c r="Y158" s="19">
        <f>SEPTIEMBRE!AA158</f>
        <v>24360950</v>
      </c>
      <c r="Z158" s="374">
        <v>9400000</v>
      </c>
      <c r="AA158" s="18">
        <f t="shared" ref="AA158:AA168" si="156">SUM(Y158:Z158)</f>
        <v>33760950</v>
      </c>
      <c r="AB158" s="19">
        <f>SEPTIEMBRE!AD158</f>
        <v>24031091</v>
      </c>
      <c r="AC158" s="374">
        <v>2656625</v>
      </c>
      <c r="AD158" s="18">
        <f t="shared" ref="AD158:AD168" si="157">SUM(AB158:AC158)</f>
        <v>26687716</v>
      </c>
      <c r="AE158" s="19">
        <f>SEPTIEMBRE!AG158</f>
        <v>24031091</v>
      </c>
      <c r="AF158" s="374">
        <v>2656625</v>
      </c>
      <c r="AG158" s="18">
        <f t="shared" ref="AG158:AG168" si="158">SUM(AE158:AF158)</f>
        <v>26687716</v>
      </c>
      <c r="AH158" s="19">
        <f t="shared" ref="AH158:AH168" si="159">X158-AA158</f>
        <v>93577</v>
      </c>
      <c r="AI158" s="15">
        <f t="shared" ref="AI158:AI168" si="160">X158-AD158</f>
        <v>7166811</v>
      </c>
      <c r="AJ158" s="16">
        <f t="shared" ref="AJ158:AJ168" si="161">X158-AG158</f>
        <v>7166811</v>
      </c>
      <c r="AK158" s="9"/>
      <c r="AL158" s="372">
        <v>-13786062</v>
      </c>
      <c r="AM158" s="375">
        <v>0</v>
      </c>
      <c r="AN158" s="9"/>
    </row>
    <row r="159" spans="1:40" s="382" customFormat="1" ht="24.95" customHeight="1">
      <c r="A159" s="754"/>
      <c r="B159" s="660"/>
      <c r="N159" s="9"/>
      <c r="P159" s="9"/>
      <c r="Q159" s="9"/>
      <c r="R159" s="9"/>
      <c r="S159" s="707" t="str">
        <f>+IF(SEPTIEMBRE!S159=0,"",SEPTIEMBRE!S159)</f>
        <v>2020202-2</v>
      </c>
      <c r="T159" s="683" t="str">
        <f>+IF(SEPTIEMBRE!T159=0,"",SEPTIEMBRE!T159)</f>
        <v>Impresos y Publicaciones</v>
      </c>
      <c r="U159" s="27">
        <f>+ENERO!U159</f>
        <v>8000000</v>
      </c>
      <c r="V159" s="15">
        <f>SEPTIEMBRE!V159+OCTUBRE!AL159</f>
        <v>0</v>
      </c>
      <c r="W159" s="15">
        <f>SEPTIEMBRE!W159+OCTUBRE!AM159</f>
        <v>0</v>
      </c>
      <c r="X159" s="18">
        <f t="shared" si="155"/>
        <v>8000000</v>
      </c>
      <c r="Y159" s="19">
        <f>SEPTIEMBRE!AA159</f>
        <v>5851941</v>
      </c>
      <c r="Z159" s="374">
        <v>832301</v>
      </c>
      <c r="AA159" s="18">
        <f t="shared" si="156"/>
        <v>6684242</v>
      </c>
      <c r="AB159" s="19">
        <f>SEPTIEMBRE!AD159</f>
        <v>5259288</v>
      </c>
      <c r="AC159" s="374">
        <v>1032301</v>
      </c>
      <c r="AD159" s="18">
        <f t="shared" si="157"/>
        <v>6291589</v>
      </c>
      <c r="AE159" s="19">
        <f>SEPTIEMBRE!AG159</f>
        <v>4570008</v>
      </c>
      <c r="AF159" s="374">
        <v>689280</v>
      </c>
      <c r="AG159" s="18">
        <f t="shared" si="158"/>
        <v>5259288</v>
      </c>
      <c r="AH159" s="19">
        <f t="shared" si="159"/>
        <v>1315758</v>
      </c>
      <c r="AI159" s="15">
        <f t="shared" si="160"/>
        <v>1708411</v>
      </c>
      <c r="AJ159" s="16">
        <f t="shared" si="161"/>
        <v>2740712</v>
      </c>
      <c r="AK159" s="9"/>
      <c r="AL159" s="372">
        <v>0</v>
      </c>
      <c r="AM159" s="375">
        <v>0</v>
      </c>
      <c r="AN159" s="9"/>
    </row>
    <row r="160" spans="1:40" s="382" customFormat="1" ht="24.95" customHeight="1">
      <c r="A160" s="754"/>
      <c r="B160" s="660"/>
      <c r="N160" s="9"/>
      <c r="P160" s="9"/>
      <c r="Q160" s="9"/>
      <c r="R160" s="9"/>
      <c r="S160" s="707" t="str">
        <f>+IF(SEPTIEMBRE!S160=0,"",SEPTIEMBRE!S160)</f>
        <v>2020202-3</v>
      </c>
      <c r="T160" s="683" t="str">
        <f>+IF(SEPTIEMBRE!T160=0,"",SEPTIEMBRE!T160)</f>
        <v>Pago a otras IPS</v>
      </c>
      <c r="U160" s="27">
        <f>+ENERO!U160</f>
        <v>67117184</v>
      </c>
      <c r="V160" s="15">
        <f>SEPTIEMBRE!V160+OCTUBRE!AL160</f>
        <v>-50938576</v>
      </c>
      <c r="W160" s="15">
        <f>SEPTIEMBRE!W160+OCTUBRE!AM160</f>
        <v>0</v>
      </c>
      <c r="X160" s="18">
        <f t="shared" si="155"/>
        <v>16178608</v>
      </c>
      <c r="Y160" s="19">
        <f>SEPTIEMBRE!AA160</f>
        <v>13707049</v>
      </c>
      <c r="Z160" s="374">
        <v>218760</v>
      </c>
      <c r="AA160" s="18">
        <f t="shared" si="156"/>
        <v>13925809</v>
      </c>
      <c r="AB160" s="19">
        <f>SEPTIEMBRE!AD160</f>
        <v>3823174</v>
      </c>
      <c r="AC160" s="374">
        <v>518010</v>
      </c>
      <c r="AD160" s="18">
        <f t="shared" si="157"/>
        <v>4341184</v>
      </c>
      <c r="AE160" s="19">
        <f>SEPTIEMBRE!AG160</f>
        <v>2978625</v>
      </c>
      <c r="AF160" s="374">
        <v>0</v>
      </c>
      <c r="AG160" s="18">
        <f t="shared" si="158"/>
        <v>2978625</v>
      </c>
      <c r="AH160" s="19">
        <f t="shared" si="159"/>
        <v>2252799</v>
      </c>
      <c r="AI160" s="15">
        <f t="shared" si="160"/>
        <v>11837424</v>
      </c>
      <c r="AJ160" s="16">
        <f t="shared" si="161"/>
        <v>13199983</v>
      </c>
      <c r="AK160" s="9"/>
      <c r="AL160" s="372">
        <v>0</v>
      </c>
      <c r="AM160" s="375">
        <v>0</v>
      </c>
      <c r="AN160" s="9"/>
    </row>
    <row r="161" spans="1:40" s="382" customFormat="1" ht="24.95" customHeight="1">
      <c r="A161" s="754"/>
      <c r="B161" s="660"/>
      <c r="N161" s="9"/>
      <c r="P161" s="9"/>
      <c r="Q161" s="9"/>
      <c r="R161" s="9"/>
      <c r="S161" s="707" t="str">
        <f>+IF(SEPTIEMBRE!S161=0,"",SEPTIEMBRE!S161)</f>
        <v>2020202-4</v>
      </c>
      <c r="T161" s="683" t="str">
        <f>+IF(SEPTIEMBRE!T161=0,"",SEPTIEMBRE!T161)</f>
        <v>Comunicaciones y Transportes</v>
      </c>
      <c r="U161" s="27">
        <f>+ENERO!U161</f>
        <v>24000000</v>
      </c>
      <c r="V161" s="15">
        <f>SEPTIEMBRE!V161+OCTUBRE!AL161</f>
        <v>13929233</v>
      </c>
      <c r="W161" s="15">
        <f>SEPTIEMBRE!W161+OCTUBRE!AM161</f>
        <v>0</v>
      </c>
      <c r="X161" s="18">
        <f t="shared" si="155"/>
        <v>37929233</v>
      </c>
      <c r="Y161" s="19">
        <f>SEPTIEMBRE!AA161</f>
        <v>27849698</v>
      </c>
      <c r="Z161" s="374">
        <v>-850000</v>
      </c>
      <c r="AA161" s="18">
        <f t="shared" si="156"/>
        <v>26999698</v>
      </c>
      <c r="AB161" s="19">
        <f>SEPTIEMBRE!AD161</f>
        <v>25996248</v>
      </c>
      <c r="AC161" s="374">
        <v>0</v>
      </c>
      <c r="AD161" s="18">
        <f t="shared" si="157"/>
        <v>25996248</v>
      </c>
      <c r="AE161" s="19">
        <f>SEPTIEMBRE!AG161</f>
        <v>17452267</v>
      </c>
      <c r="AF161" s="374">
        <v>5160931</v>
      </c>
      <c r="AG161" s="18">
        <f t="shared" si="158"/>
        <v>22613198</v>
      </c>
      <c r="AH161" s="19">
        <f t="shared" si="159"/>
        <v>10929535</v>
      </c>
      <c r="AI161" s="15">
        <f t="shared" si="160"/>
        <v>11932985</v>
      </c>
      <c r="AJ161" s="16">
        <f t="shared" si="161"/>
        <v>15316035</v>
      </c>
      <c r="AK161" s="9"/>
      <c r="AL161" s="372">
        <v>0</v>
      </c>
      <c r="AM161" s="375">
        <v>0</v>
      </c>
      <c r="AN161" s="9"/>
    </row>
    <row r="162" spans="1:40" s="382" customFormat="1" ht="24.95" customHeight="1">
      <c r="A162" s="754"/>
      <c r="B162" s="660"/>
      <c r="N162" s="9"/>
      <c r="P162" s="9"/>
      <c r="Q162" s="9"/>
      <c r="R162" s="9"/>
      <c r="S162" s="707" t="str">
        <f>+IF(SEPTIEMBRE!S162=0,"",SEPTIEMBRE!S162)</f>
        <v>2020202-5</v>
      </c>
      <c r="T162" s="683" t="str">
        <f>+IF(SEPTIEMBRE!T162=0,"",SEPTIEMBRE!T162)</f>
        <v>Viáticos y Gastos de Viaje</v>
      </c>
      <c r="U162" s="27">
        <f>+ENERO!U162</f>
        <v>24397149</v>
      </c>
      <c r="V162" s="15">
        <f>SEPTIEMBRE!V162+OCTUBRE!AL162</f>
        <v>0</v>
      </c>
      <c r="W162" s="15">
        <f>SEPTIEMBRE!W162+OCTUBRE!AM162</f>
        <v>0</v>
      </c>
      <c r="X162" s="18">
        <f t="shared" si="155"/>
        <v>24397149</v>
      </c>
      <c r="Y162" s="19">
        <f>SEPTIEMBRE!AA162</f>
        <v>20605347</v>
      </c>
      <c r="Z162" s="374">
        <v>2157582</v>
      </c>
      <c r="AA162" s="18">
        <f t="shared" si="156"/>
        <v>22762929</v>
      </c>
      <c r="AB162" s="19">
        <f>SEPTIEMBRE!AD162</f>
        <v>20605347</v>
      </c>
      <c r="AC162" s="374">
        <v>2157582</v>
      </c>
      <c r="AD162" s="18">
        <f t="shared" si="157"/>
        <v>22762929</v>
      </c>
      <c r="AE162" s="19">
        <f>SEPTIEMBRE!AG162</f>
        <v>20605347</v>
      </c>
      <c r="AF162" s="374">
        <v>2157582</v>
      </c>
      <c r="AG162" s="18">
        <f t="shared" si="158"/>
        <v>22762929</v>
      </c>
      <c r="AH162" s="19">
        <f t="shared" si="159"/>
        <v>1634220</v>
      </c>
      <c r="AI162" s="15">
        <f t="shared" si="160"/>
        <v>1634220</v>
      </c>
      <c r="AJ162" s="16">
        <f t="shared" si="161"/>
        <v>1634220</v>
      </c>
      <c r="AK162" s="9"/>
      <c r="AL162" s="372">
        <v>0</v>
      </c>
      <c r="AM162" s="375">
        <v>0</v>
      </c>
      <c r="AN162" s="9"/>
    </row>
    <row r="163" spans="1:40" s="382" customFormat="1" ht="24.95" customHeight="1">
      <c r="A163" s="754"/>
      <c r="B163" s="660"/>
      <c r="N163" s="9"/>
      <c r="P163" s="9"/>
      <c r="Q163" s="9"/>
      <c r="R163" s="9"/>
      <c r="S163" s="707" t="str">
        <f>+IF(SEPTIEMBRE!S163=0,"",SEPTIEMBRE!S163)</f>
        <v>2020202-6</v>
      </c>
      <c r="T163" s="683" t="str">
        <f>+IF(SEPTIEMBRE!T163=0,"",SEPTIEMBRE!T163)</f>
        <v>Plan Integral de Manejo de Residuos Sólidos Hospitalarios</v>
      </c>
      <c r="U163" s="27">
        <f>+ENERO!U163</f>
        <v>10000000</v>
      </c>
      <c r="V163" s="15">
        <f>SEPTIEMBRE!V163+OCTUBRE!AL163</f>
        <v>-500000</v>
      </c>
      <c r="W163" s="15">
        <f>SEPTIEMBRE!W163+OCTUBRE!AM163</f>
        <v>0</v>
      </c>
      <c r="X163" s="18">
        <f t="shared" si="155"/>
        <v>9500000</v>
      </c>
      <c r="Y163" s="19">
        <f>SEPTIEMBRE!AA163</f>
        <v>9500000</v>
      </c>
      <c r="Z163" s="374">
        <v>0</v>
      </c>
      <c r="AA163" s="18">
        <f t="shared" si="156"/>
        <v>9500000</v>
      </c>
      <c r="AB163" s="19">
        <f>SEPTIEMBRE!AD163</f>
        <v>6555684</v>
      </c>
      <c r="AC163" s="374">
        <v>1535526</v>
      </c>
      <c r="AD163" s="18">
        <f t="shared" si="157"/>
        <v>8091210</v>
      </c>
      <c r="AE163" s="19">
        <f>SEPTIEMBRE!AG163</f>
        <v>4347467</v>
      </c>
      <c r="AF163" s="374">
        <v>1501300</v>
      </c>
      <c r="AG163" s="18">
        <f t="shared" si="158"/>
        <v>5848767</v>
      </c>
      <c r="AH163" s="19">
        <f t="shared" si="159"/>
        <v>0</v>
      </c>
      <c r="AI163" s="15">
        <f t="shared" si="160"/>
        <v>1408790</v>
      </c>
      <c r="AJ163" s="16">
        <f t="shared" si="161"/>
        <v>3651233</v>
      </c>
      <c r="AK163" s="9"/>
      <c r="AL163" s="372">
        <v>0</v>
      </c>
      <c r="AM163" s="375">
        <v>0</v>
      </c>
      <c r="AN163" s="9"/>
    </row>
    <row r="164" spans="1:40" s="382" customFormat="1" ht="24.95" customHeight="1">
      <c r="A164" s="754"/>
      <c r="B164" s="660"/>
      <c r="N164" s="9"/>
      <c r="P164" s="9"/>
      <c r="Q164" s="9"/>
      <c r="R164" s="9"/>
      <c r="S164" s="707" t="str">
        <f>+IF(SEPTIEMBRE!S164=0,"",SEPTIEMBRE!S164)</f>
        <v>2020202-7</v>
      </c>
      <c r="T164" s="683" t="str">
        <f>+IF(SEPTIEMBRE!T164=0,"",SEPTIEMBRE!T164)</f>
        <v>Servicios de Laboratorio contratados con terceros</v>
      </c>
      <c r="U164" s="27">
        <f>+ENERO!U164</f>
        <v>23000000</v>
      </c>
      <c r="V164" s="15">
        <f>SEPTIEMBRE!V164+OCTUBRE!AL164</f>
        <v>-11000000</v>
      </c>
      <c r="W164" s="15">
        <f>SEPTIEMBRE!W164+OCTUBRE!AM164</f>
        <v>0</v>
      </c>
      <c r="X164" s="18">
        <f t="shared" si="155"/>
        <v>12000000</v>
      </c>
      <c r="Y164" s="19">
        <f>SEPTIEMBRE!AA164</f>
        <v>12000000</v>
      </c>
      <c r="Z164" s="374">
        <v>0</v>
      </c>
      <c r="AA164" s="18">
        <f t="shared" si="156"/>
        <v>12000000</v>
      </c>
      <c r="AB164" s="19">
        <f>SEPTIEMBRE!AD164</f>
        <v>10031775</v>
      </c>
      <c r="AC164" s="374">
        <v>1710431</v>
      </c>
      <c r="AD164" s="18">
        <f t="shared" si="157"/>
        <v>11742206</v>
      </c>
      <c r="AE164" s="19">
        <f>SEPTIEMBRE!AG164</f>
        <v>7716381</v>
      </c>
      <c r="AF164" s="374">
        <v>929774</v>
      </c>
      <c r="AG164" s="18">
        <f t="shared" si="158"/>
        <v>8646155</v>
      </c>
      <c r="AH164" s="19">
        <f t="shared" si="159"/>
        <v>0</v>
      </c>
      <c r="AI164" s="15">
        <f t="shared" si="160"/>
        <v>257794</v>
      </c>
      <c r="AJ164" s="16">
        <f t="shared" si="161"/>
        <v>3353845</v>
      </c>
      <c r="AK164" s="9"/>
      <c r="AL164" s="372">
        <v>0</v>
      </c>
      <c r="AM164" s="375">
        <v>0</v>
      </c>
      <c r="AN164" s="9"/>
    </row>
    <row r="165" spans="1:40" s="382" customFormat="1" ht="24.95" customHeight="1">
      <c r="A165" s="754"/>
      <c r="B165" s="660"/>
      <c r="N165" s="9"/>
      <c r="P165" s="9"/>
      <c r="Q165" s="9"/>
      <c r="R165" s="9"/>
      <c r="S165" s="707" t="str">
        <f>+IF(SEPTIEMBRE!S165=0,"",SEPTIEMBRE!S165)</f>
        <v>2020202-8</v>
      </c>
      <c r="T165" s="683" t="str">
        <f>+IF(SEPTIEMBRE!T165=0,"",SEPTIEMBRE!T165)</f>
        <v>Servicios de Rayos X e Imaginología contratado con terceros</v>
      </c>
      <c r="U165" s="27">
        <f>+ENERO!U165</f>
        <v>0</v>
      </c>
      <c r="V165" s="15">
        <f>SEPTIEMBRE!V165+OCTUBRE!AL165</f>
        <v>0</v>
      </c>
      <c r="W165" s="15">
        <f>SEPTIEMBRE!W165+OCTUBRE!AM165</f>
        <v>0</v>
      </c>
      <c r="X165" s="18">
        <f t="shared" si="155"/>
        <v>0</v>
      </c>
      <c r="Y165" s="19">
        <f>SEPTIEMBRE!AA165</f>
        <v>0</v>
      </c>
      <c r="Z165" s="374">
        <v>0</v>
      </c>
      <c r="AA165" s="18">
        <f t="shared" si="156"/>
        <v>0</v>
      </c>
      <c r="AB165" s="19">
        <f>SEPTIEMBRE!AD165</f>
        <v>0</v>
      </c>
      <c r="AC165" s="374">
        <v>0</v>
      </c>
      <c r="AD165" s="18">
        <f t="shared" si="157"/>
        <v>0</v>
      </c>
      <c r="AE165" s="19">
        <f>SEPTIEMBRE!AG165</f>
        <v>0</v>
      </c>
      <c r="AF165" s="374">
        <v>0</v>
      </c>
      <c r="AG165" s="18">
        <f t="shared" si="158"/>
        <v>0</v>
      </c>
      <c r="AH165" s="19">
        <f t="shared" si="159"/>
        <v>0</v>
      </c>
      <c r="AI165" s="15">
        <f t="shared" si="160"/>
        <v>0</v>
      </c>
      <c r="AJ165" s="16">
        <f t="shared" si="161"/>
        <v>0</v>
      </c>
      <c r="AK165" s="9"/>
      <c r="AL165" s="372">
        <v>0</v>
      </c>
      <c r="AM165" s="375">
        <v>0</v>
      </c>
      <c r="AN165" s="9"/>
    </row>
    <row r="166" spans="1:40" s="382" customFormat="1" ht="24.95" customHeight="1">
      <c r="A166" s="754"/>
      <c r="B166" s="660"/>
      <c r="N166" s="9"/>
      <c r="P166" s="9"/>
      <c r="Q166" s="9"/>
      <c r="R166" s="9"/>
      <c r="S166" s="707" t="str">
        <f>+IF(SEPTIEMBRE!S166=0,"",SEPTIEMBRE!S166)</f>
        <v>2020202-9</v>
      </c>
      <c r="T166" s="683" t="str">
        <f>+IF(SEPTIEMBRE!T166=0,"",SEPTIEMBRE!T166)</f>
        <v>Arrendamientos</v>
      </c>
      <c r="U166" s="27">
        <f>+ENERO!U166</f>
        <v>0</v>
      </c>
      <c r="V166" s="15">
        <f>SEPTIEMBRE!V166+OCTUBRE!AL166</f>
        <v>0</v>
      </c>
      <c r="W166" s="15">
        <f>SEPTIEMBRE!W166+OCTUBRE!AM166</f>
        <v>0</v>
      </c>
      <c r="X166" s="18">
        <f t="shared" si="155"/>
        <v>0</v>
      </c>
      <c r="Y166" s="19">
        <f>SEPTIEMBRE!AA166</f>
        <v>0</v>
      </c>
      <c r="Z166" s="374">
        <v>0</v>
      </c>
      <c r="AA166" s="18">
        <f t="shared" si="156"/>
        <v>0</v>
      </c>
      <c r="AB166" s="19">
        <f>SEPTIEMBRE!AD166</f>
        <v>0</v>
      </c>
      <c r="AC166" s="374">
        <v>0</v>
      </c>
      <c r="AD166" s="18">
        <f t="shared" si="157"/>
        <v>0</v>
      </c>
      <c r="AE166" s="19">
        <f>SEPTIEMBRE!AG166</f>
        <v>0</v>
      </c>
      <c r="AF166" s="374">
        <v>0</v>
      </c>
      <c r="AG166" s="18">
        <f t="shared" si="158"/>
        <v>0</v>
      </c>
      <c r="AH166" s="19">
        <f t="shared" si="159"/>
        <v>0</v>
      </c>
      <c r="AI166" s="15">
        <f t="shared" si="160"/>
        <v>0</v>
      </c>
      <c r="AJ166" s="16">
        <f t="shared" si="161"/>
        <v>0</v>
      </c>
      <c r="AK166" s="9"/>
      <c r="AL166" s="372">
        <v>0</v>
      </c>
      <c r="AM166" s="375">
        <v>0</v>
      </c>
      <c r="AN166" s="9"/>
    </row>
    <row r="167" spans="1:40" s="382" customFormat="1" ht="24.95" customHeight="1">
      <c r="A167" s="754"/>
      <c r="B167" s="660"/>
      <c r="N167" s="9"/>
      <c r="P167" s="9"/>
      <c r="Q167" s="9"/>
      <c r="R167" s="9"/>
      <c r="S167" s="707" t="str">
        <f>+IF(SEPTIEMBRE!S167=0,"",SEPTIEMBRE!S167)</f>
        <v>2020202-10</v>
      </c>
      <c r="T167" s="683" t="str">
        <f>+IF(SEPTIEMBRE!T167=0,"",SEPTIEMBRE!T167)</f>
        <v>Servicios Públicos</v>
      </c>
      <c r="U167" s="27">
        <f>+ENERO!U167</f>
        <v>0</v>
      </c>
      <c r="V167" s="15">
        <f>SEPTIEMBRE!V167+OCTUBRE!AL167</f>
        <v>0</v>
      </c>
      <c r="W167" s="15">
        <f>SEPTIEMBRE!W167+OCTUBRE!AM167</f>
        <v>0</v>
      </c>
      <c r="X167" s="18">
        <f>SUM(U167:W167)</f>
        <v>0</v>
      </c>
      <c r="Y167" s="19">
        <f>SEPTIEMBRE!AA167</f>
        <v>0</v>
      </c>
      <c r="Z167" s="374">
        <v>0</v>
      </c>
      <c r="AA167" s="18">
        <f>SUM(Y167:Z167)</f>
        <v>0</v>
      </c>
      <c r="AB167" s="19">
        <f>SEPTIEMBRE!AD167</f>
        <v>0</v>
      </c>
      <c r="AC167" s="374">
        <v>0</v>
      </c>
      <c r="AD167" s="18">
        <f>SUM(AB167:AC167)</f>
        <v>0</v>
      </c>
      <c r="AE167" s="19">
        <f>SEPTIEMBRE!AG167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c r="A168" s="754"/>
      <c r="B168" s="660"/>
      <c r="N168" s="9"/>
      <c r="P168" s="9"/>
      <c r="Q168" s="9"/>
      <c r="R168" s="9"/>
      <c r="S168" s="706">
        <f>+IF(SEPTIEMBRE!S168=0,"",SEPTIEMBRE!S168)</f>
        <v>2020299</v>
      </c>
      <c r="T168" s="682" t="str">
        <f>+IF(SEPTIEMBRE!T168=0,"",SEPTIEMBRE!T168)</f>
        <v>Vigencias Anteriores Adquisición de servicios Operativo</v>
      </c>
      <c r="U168" s="27">
        <f>+ENERO!U168</f>
        <v>0</v>
      </c>
      <c r="V168" s="15">
        <f>SEPTIEMBRE!V168+OCTUBRE!AL168</f>
        <v>0</v>
      </c>
      <c r="W168" s="15">
        <f>SEPTIEMBRE!W168+OCTUBRE!AM168</f>
        <v>61344123</v>
      </c>
      <c r="X168" s="18">
        <f t="shared" si="155"/>
        <v>61344123</v>
      </c>
      <c r="Y168" s="19">
        <f>SEPTIEMBRE!AA168</f>
        <v>61344123</v>
      </c>
      <c r="Z168" s="374">
        <v>0</v>
      </c>
      <c r="AA168" s="18">
        <f t="shared" si="156"/>
        <v>61344123</v>
      </c>
      <c r="AB168" s="19">
        <f>SEPTIEMBRE!AD168</f>
        <v>61344123</v>
      </c>
      <c r="AC168" s="374">
        <v>0</v>
      </c>
      <c r="AD168" s="18">
        <f t="shared" si="157"/>
        <v>61344123</v>
      </c>
      <c r="AE168" s="19">
        <f>SEPTIEMBRE!AG168</f>
        <v>55050759</v>
      </c>
      <c r="AF168" s="374">
        <v>343855</v>
      </c>
      <c r="AG168" s="18">
        <f t="shared" si="158"/>
        <v>55394614</v>
      </c>
      <c r="AH168" s="19">
        <f t="shared" si="159"/>
        <v>0</v>
      </c>
      <c r="AI168" s="15">
        <f t="shared" si="160"/>
        <v>0</v>
      </c>
      <c r="AJ168" s="16">
        <f t="shared" si="161"/>
        <v>5949509</v>
      </c>
      <c r="AK168" s="9"/>
      <c r="AL168" s="372">
        <v>0</v>
      </c>
      <c r="AM168" s="375">
        <v>0</v>
      </c>
      <c r="AN168" s="9"/>
    </row>
    <row r="169" spans="1:40" s="382" customFormat="1" ht="24.95" customHeight="1">
      <c r="A169" s="754"/>
      <c r="B169" s="660"/>
      <c r="N169" s="9"/>
      <c r="P169" s="9"/>
      <c r="Q169" s="9"/>
      <c r="R169" s="9"/>
      <c r="S169" s="366" t="str">
        <f>+IF(SEPTIEMBRE!S169=0,"",SEPTIEMBRE!S169)</f>
        <v/>
      </c>
      <c r="T169" s="696" t="str">
        <f>+IF(SEPTIEMBRE!T169=0,"",SEPTIEMBRE!T169)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c r="A170" s="754"/>
      <c r="B170" s="660"/>
      <c r="N170" s="9"/>
      <c r="P170" s="9"/>
      <c r="Q170" s="9"/>
      <c r="R170" s="9"/>
      <c r="S170" s="704">
        <f>+IF(SEPTIEMBRE!S170=0,"",SEPTIEMBRE!S170)</f>
        <v>3000000</v>
      </c>
      <c r="T170" s="686" t="str">
        <f>+IF(SEPTIEMBRE!T170=0,"",SEPTIEMBRE!T170)</f>
        <v>TRANSFERENCIAS CORRIENTES</v>
      </c>
      <c r="U170" s="470">
        <f t="shared" ref="U170:AJ170" si="162">U172+U176+U185</f>
        <v>166976316</v>
      </c>
      <c r="V170" s="471">
        <f t="shared" si="162"/>
        <v>13198772</v>
      </c>
      <c r="W170" s="471">
        <f t="shared" si="162"/>
        <v>72920440</v>
      </c>
      <c r="X170" s="472">
        <f t="shared" si="162"/>
        <v>253095528</v>
      </c>
      <c r="Y170" s="379">
        <f t="shared" si="162"/>
        <v>178246436</v>
      </c>
      <c r="Z170" s="471">
        <f t="shared" si="162"/>
        <v>17819630</v>
      </c>
      <c r="AA170" s="472">
        <f t="shared" si="162"/>
        <v>196066066</v>
      </c>
      <c r="AB170" s="379">
        <f t="shared" si="162"/>
        <v>178246436</v>
      </c>
      <c r="AC170" s="471">
        <f t="shared" si="162"/>
        <v>13304180</v>
      </c>
      <c r="AD170" s="472">
        <f t="shared" si="162"/>
        <v>191550616</v>
      </c>
      <c r="AE170" s="379">
        <f t="shared" si="162"/>
        <v>166861903</v>
      </c>
      <c r="AF170" s="471">
        <f t="shared" si="162"/>
        <v>13308548</v>
      </c>
      <c r="AG170" s="472">
        <f t="shared" si="162"/>
        <v>180170451</v>
      </c>
      <c r="AH170" s="379">
        <f t="shared" si="162"/>
        <v>57029462</v>
      </c>
      <c r="AI170" s="471">
        <f t="shared" si="162"/>
        <v>61544912</v>
      </c>
      <c r="AJ170" s="380">
        <f t="shared" si="162"/>
        <v>72925077</v>
      </c>
      <c r="AK170" s="9"/>
      <c r="AL170" s="128">
        <f>AL172+AL176+AL185</f>
        <v>7515450</v>
      </c>
      <c r="AM170" s="130">
        <f>AM172+AM176+AM185</f>
        <v>0</v>
      </c>
      <c r="AN170" s="9"/>
    </row>
    <row r="171" spans="1:40" s="382" customFormat="1" ht="24.95" customHeight="1">
      <c r="A171" s="754"/>
      <c r="B171" s="660"/>
      <c r="N171" s="9"/>
      <c r="P171" s="9"/>
      <c r="Q171" s="9"/>
      <c r="R171" s="9"/>
      <c r="S171" s="366" t="str">
        <f>+IF(SEPTIEMBRE!S171=0,"",SEPTIEMBRE!S171)</f>
        <v/>
      </c>
      <c r="T171" s="696" t="str">
        <f>+IF(SEPTIEMBRE!T171=0,"",SEPTIEMBRE!T171)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c r="A172" s="754"/>
      <c r="B172" s="660"/>
      <c r="N172" s="9"/>
      <c r="P172" s="9"/>
      <c r="Q172" s="9"/>
      <c r="R172" s="9"/>
      <c r="S172" s="705">
        <f>+IF(SEPTIEMBRE!S172=0,"",SEPTIEMBRE!S172)</f>
        <v>3100000</v>
      </c>
      <c r="T172" s="681" t="str">
        <f>+IF(SEPTIEMBRE!T172=0,"",SEPTIEMBRE!T172)</f>
        <v>Transferencias al Sector Público</v>
      </c>
      <c r="U172" s="132">
        <f t="shared" ref="U172:AJ172" si="163">SUM(U173:U174)</f>
        <v>3500000</v>
      </c>
      <c r="V172" s="122">
        <f t="shared" si="163"/>
        <v>4161394</v>
      </c>
      <c r="W172" s="122">
        <f t="shared" si="163"/>
        <v>0</v>
      </c>
      <c r="X172" s="129">
        <f t="shared" si="163"/>
        <v>7661394</v>
      </c>
      <c r="Y172" s="128">
        <f t="shared" si="163"/>
        <v>6143338</v>
      </c>
      <c r="Z172" s="122">
        <f t="shared" si="163"/>
        <v>0</v>
      </c>
      <c r="AA172" s="129">
        <f t="shared" si="163"/>
        <v>6143338</v>
      </c>
      <c r="AB172" s="128">
        <f t="shared" si="163"/>
        <v>6143338</v>
      </c>
      <c r="AC172" s="122">
        <f t="shared" si="163"/>
        <v>0</v>
      </c>
      <c r="AD172" s="129">
        <f t="shared" si="163"/>
        <v>6143338</v>
      </c>
      <c r="AE172" s="128">
        <f t="shared" si="163"/>
        <v>6143338</v>
      </c>
      <c r="AF172" s="122">
        <f t="shared" si="163"/>
        <v>0</v>
      </c>
      <c r="AG172" s="129">
        <f t="shared" si="163"/>
        <v>6143338</v>
      </c>
      <c r="AH172" s="128">
        <f t="shared" si="163"/>
        <v>1518056</v>
      </c>
      <c r="AI172" s="122">
        <f t="shared" si="163"/>
        <v>1518056</v>
      </c>
      <c r="AJ172" s="130">
        <f t="shared" si="163"/>
        <v>1518056</v>
      </c>
      <c r="AK172" s="9"/>
      <c r="AL172" s="128">
        <f>SUM(AL173:AL174)</f>
        <v>0</v>
      </c>
      <c r="AM172" s="130">
        <f>SUM(AM173:AM174)</f>
        <v>0</v>
      </c>
      <c r="AN172" s="9"/>
    </row>
    <row r="173" spans="1:40" s="382" customFormat="1" ht="24.95" customHeight="1">
      <c r="A173" s="754"/>
      <c r="B173" s="660"/>
      <c r="N173" s="9"/>
      <c r="P173" s="9"/>
      <c r="Q173" s="9"/>
      <c r="R173" s="9"/>
      <c r="S173" s="706">
        <f>+IF(SEPTIEMBRE!S173=0,"",SEPTIEMBRE!S173)</f>
        <v>3100003</v>
      </c>
      <c r="T173" s="682" t="str">
        <f>+IF(SEPTIEMBRE!T173=0,"",SEPTIEMBRE!T173)</f>
        <v>Entidades Públicas (Contraloria, Supersalud,…)</v>
      </c>
      <c r="U173" s="27">
        <f>+ENERO!U173</f>
        <v>3500000</v>
      </c>
      <c r="V173" s="15">
        <f>SEPTIEMBRE!V173+OCTUBRE!AL173</f>
        <v>0</v>
      </c>
      <c r="W173" s="15">
        <f>SEPTIEMBRE!W173+OCTUBRE!AM173</f>
        <v>0</v>
      </c>
      <c r="X173" s="18">
        <f>SUM(U173:W173)</f>
        <v>3500000</v>
      </c>
      <c r="Y173" s="19">
        <f>SEPTIEMBRE!AA173</f>
        <v>1981944</v>
      </c>
      <c r="Z173" s="374">
        <v>0</v>
      </c>
      <c r="AA173" s="18">
        <f>SUM(Y173:Z173)</f>
        <v>1981944</v>
      </c>
      <c r="AB173" s="19">
        <f>SEPTIEMBRE!AD173</f>
        <v>1981944</v>
      </c>
      <c r="AC173" s="374">
        <v>0</v>
      </c>
      <c r="AD173" s="18">
        <f>SUM(AB173:AC173)</f>
        <v>1981944</v>
      </c>
      <c r="AE173" s="19">
        <f>SEPTIEMBRE!AG173</f>
        <v>1981944</v>
      </c>
      <c r="AF173" s="374">
        <v>0</v>
      </c>
      <c r="AG173" s="18">
        <f>SUM(AE173:AF173)</f>
        <v>1981944</v>
      </c>
      <c r="AH173" s="19">
        <f>X173-AA173</f>
        <v>1518056</v>
      </c>
      <c r="AI173" s="15">
        <f>X173-AD173</f>
        <v>1518056</v>
      </c>
      <c r="AJ173" s="16">
        <f>X173-AG173</f>
        <v>1518056</v>
      </c>
      <c r="AK173" s="9"/>
      <c r="AL173" s="372">
        <v>0</v>
      </c>
      <c r="AM173" s="375">
        <v>0</v>
      </c>
      <c r="AN173" s="9"/>
    </row>
    <row r="174" spans="1:40" s="382" customFormat="1" ht="24.95" customHeight="1">
      <c r="A174" s="754"/>
      <c r="B174" s="660"/>
      <c r="N174" s="9"/>
      <c r="P174" s="9"/>
      <c r="Q174" s="9"/>
      <c r="R174" s="9"/>
      <c r="S174" s="706">
        <f>+IF(SEPTIEMBRE!S174=0,"",SEPTIEMBRE!S174)</f>
        <v>3199999</v>
      </c>
      <c r="T174" s="682" t="str">
        <f>+IF(SEPTIEMBRE!T174=0,"",SEPTIEMBRE!T174)</f>
        <v>Vigencias Anteriores Tranf. Sector publico</v>
      </c>
      <c r="U174" s="27">
        <f>+ENERO!U174</f>
        <v>0</v>
      </c>
      <c r="V174" s="15">
        <f>SEPTIEMBRE!V174+OCTUBRE!AL174</f>
        <v>4161394</v>
      </c>
      <c r="W174" s="15">
        <f>SEPTIEMBRE!W174+OCTUBRE!AM174</f>
        <v>0</v>
      </c>
      <c r="X174" s="18">
        <f>SUM(U174:W174)</f>
        <v>4161394</v>
      </c>
      <c r="Y174" s="19">
        <f>SEPTIEMBRE!AA174</f>
        <v>4161394</v>
      </c>
      <c r="Z174" s="374">
        <v>0</v>
      </c>
      <c r="AA174" s="18">
        <f>SUM(Y174:Z174)</f>
        <v>4161394</v>
      </c>
      <c r="AB174" s="19">
        <f>SEPTIEMBRE!AD174</f>
        <v>4161394</v>
      </c>
      <c r="AC174" s="374">
        <v>0</v>
      </c>
      <c r="AD174" s="18">
        <f>SUM(AB174:AC174)</f>
        <v>4161394</v>
      </c>
      <c r="AE174" s="19">
        <f>SEPTIEMBRE!AG174</f>
        <v>4161394</v>
      </c>
      <c r="AF174" s="374">
        <v>0</v>
      </c>
      <c r="AG174" s="18">
        <f>SUM(AE174:AF174)</f>
        <v>4161394</v>
      </c>
      <c r="AH174" s="19">
        <f>X174-AA174</f>
        <v>0</v>
      </c>
      <c r="AI174" s="15">
        <f>X174-AD174</f>
        <v>0</v>
      </c>
      <c r="AJ174" s="16">
        <f>X174-AG174</f>
        <v>0</v>
      </c>
      <c r="AK174" s="9"/>
      <c r="AL174" s="372">
        <v>0</v>
      </c>
      <c r="AM174" s="375">
        <v>0</v>
      </c>
      <c r="AN174" s="9"/>
    </row>
    <row r="175" spans="1:40" s="382" customFormat="1" ht="24.95" customHeight="1">
      <c r="A175" s="754"/>
      <c r="B175" s="660"/>
      <c r="N175" s="9"/>
      <c r="P175" s="9"/>
      <c r="Q175" s="9"/>
      <c r="R175" s="9"/>
      <c r="S175" s="366" t="str">
        <f>+IF(SEPTIEMBRE!S175=0,"",SEPTIEMBRE!S175)</f>
        <v/>
      </c>
      <c r="T175" s="696" t="str">
        <f>+IF(SEPTIEMBRE!T175=0,"",SEPTIEMBRE!T175)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c r="A176" s="754"/>
      <c r="B176" s="660"/>
      <c r="N176" s="9"/>
      <c r="P176" s="9"/>
      <c r="Q176" s="9"/>
      <c r="R176" s="9"/>
      <c r="S176" s="705">
        <f>+IF(SEPTIEMBRE!S176=0,"",SEPTIEMBRE!S176)</f>
        <v>320000</v>
      </c>
      <c r="T176" s="681" t="str">
        <f>+IF(SEPTIEMBRE!T176=0,"",SEPTIEMBRE!T176)</f>
        <v>Transf. Previsión y Seguridad Social</v>
      </c>
      <c r="U176" s="132">
        <f t="shared" ref="U176:AJ176" si="164">SUM(U177:U183)</f>
        <v>163476316</v>
      </c>
      <c r="V176" s="122">
        <f t="shared" si="164"/>
        <v>-1745840</v>
      </c>
      <c r="W176" s="122">
        <f t="shared" si="164"/>
        <v>72920440</v>
      </c>
      <c r="X176" s="129">
        <f t="shared" si="164"/>
        <v>234650916</v>
      </c>
      <c r="Y176" s="128">
        <f t="shared" si="164"/>
        <v>168835330</v>
      </c>
      <c r="Z176" s="122">
        <f t="shared" si="164"/>
        <v>10304180</v>
      </c>
      <c r="AA176" s="129">
        <f t="shared" si="164"/>
        <v>179139510</v>
      </c>
      <c r="AB176" s="128">
        <f t="shared" si="164"/>
        <v>168835330</v>
      </c>
      <c r="AC176" s="122">
        <f t="shared" si="164"/>
        <v>10304180</v>
      </c>
      <c r="AD176" s="129">
        <f t="shared" si="164"/>
        <v>179139510</v>
      </c>
      <c r="AE176" s="128">
        <f t="shared" si="164"/>
        <v>157450797</v>
      </c>
      <c r="AF176" s="122">
        <f t="shared" si="164"/>
        <v>10308548</v>
      </c>
      <c r="AG176" s="129">
        <f t="shared" si="164"/>
        <v>167759345</v>
      </c>
      <c r="AH176" s="128">
        <f t="shared" si="164"/>
        <v>55511406</v>
      </c>
      <c r="AI176" s="122">
        <f t="shared" si="164"/>
        <v>55511406</v>
      </c>
      <c r="AJ176" s="130">
        <f t="shared" si="164"/>
        <v>66891571</v>
      </c>
      <c r="AK176" s="9"/>
      <c r="AL176" s="128">
        <f>SUM(AL177:AL183)</f>
        <v>0</v>
      </c>
      <c r="AM176" s="130">
        <f>SUM(AM177:AM183)</f>
        <v>0</v>
      </c>
      <c r="AN176" s="9"/>
    </row>
    <row r="177" spans="1:40" s="382" customFormat="1" ht="24.95" customHeight="1">
      <c r="A177" s="754"/>
      <c r="B177" s="660"/>
      <c r="N177" s="9"/>
      <c r="P177" s="9"/>
      <c r="Q177" s="9"/>
      <c r="R177" s="9"/>
      <c r="S177" s="706">
        <f>+IF(SEPTIEMBRE!S177=0,"",SEPTIEMBRE!S177)</f>
        <v>3200100</v>
      </c>
      <c r="T177" s="682" t="str">
        <f>+IF(SEPTIEMBRE!T177=0,"",SEPTIEMBRE!T177)</f>
        <v>Pensiones y Jubilaciones (Pago Directo)</v>
      </c>
      <c r="U177" s="27">
        <f>+ENERO!U177</f>
        <v>140230476</v>
      </c>
      <c r="V177" s="15">
        <f>SEPTIEMBRE!V177+OCTUBRE!AL177</f>
        <v>0</v>
      </c>
      <c r="W177" s="15">
        <f>SEPTIEMBRE!W177+OCTUBRE!AM177</f>
        <v>0</v>
      </c>
      <c r="X177" s="18">
        <f t="shared" ref="X177:X183" si="165">SUM(U177:W177)</f>
        <v>140230476</v>
      </c>
      <c r="Y177" s="19">
        <f>SEPTIEMBRE!AA177</f>
        <v>92436048</v>
      </c>
      <c r="Z177" s="374">
        <v>10270672</v>
      </c>
      <c r="AA177" s="18">
        <f t="shared" ref="AA177:AA183" si="166">SUM(Y177:Z177)</f>
        <v>102706720</v>
      </c>
      <c r="AB177" s="19">
        <f>SEPTIEMBRE!AD177</f>
        <v>92436048</v>
      </c>
      <c r="AC177" s="374">
        <v>10270672</v>
      </c>
      <c r="AD177" s="18">
        <f t="shared" ref="AD177:AD183" si="167">SUM(AB177:AC177)</f>
        <v>102706720</v>
      </c>
      <c r="AE177" s="19">
        <f>SEPTIEMBRE!AG177</f>
        <v>87300712</v>
      </c>
      <c r="AF177" s="374">
        <v>10270672</v>
      </c>
      <c r="AG177" s="18">
        <f t="shared" ref="AG177:AG183" si="168">SUM(AE177:AF177)</f>
        <v>97571384</v>
      </c>
      <c r="AH177" s="19">
        <f t="shared" ref="AH177:AH183" si="169">X177-AA177</f>
        <v>37523756</v>
      </c>
      <c r="AI177" s="15">
        <f t="shared" ref="AI177:AI183" si="170">X177-AD177</f>
        <v>37523756</v>
      </c>
      <c r="AJ177" s="16">
        <f t="shared" ref="AJ177:AJ183" si="171">X177-AG177</f>
        <v>42659092</v>
      </c>
      <c r="AK177" s="9"/>
      <c r="AL177" s="372">
        <v>0</v>
      </c>
      <c r="AM177" s="375">
        <v>0</v>
      </c>
      <c r="AN177" s="9"/>
    </row>
    <row r="178" spans="1:40" s="382" customFormat="1" ht="24.95" customHeight="1">
      <c r="A178" s="754"/>
      <c r="B178" s="660"/>
      <c r="N178" s="9"/>
      <c r="P178" s="9"/>
      <c r="Q178" s="9"/>
      <c r="R178" s="9"/>
      <c r="S178" s="706">
        <f>+IF(SEPTIEMBRE!S178=0,"",SEPTIEMBRE!S178)</f>
        <v>3200200</v>
      </c>
      <c r="T178" s="682" t="str">
        <f>+IF(SEPTIEMBRE!T178=0,"",SEPTIEMBRE!T178)</f>
        <v>Cesantías Pago Directo (Pago Directo)</v>
      </c>
      <c r="U178" s="27">
        <f>+ENERO!U178</f>
        <v>0</v>
      </c>
      <c r="V178" s="15">
        <f>SEPTIEMBRE!V178+OCTUBRE!AL178</f>
        <v>0</v>
      </c>
      <c r="W178" s="15">
        <f>SEPTIEMBRE!W178+OCTUBRE!AM178</f>
        <v>0</v>
      </c>
      <c r="X178" s="18">
        <f t="shared" si="165"/>
        <v>0</v>
      </c>
      <c r="Y178" s="19">
        <f>SEPTIEMBRE!AA178</f>
        <v>0</v>
      </c>
      <c r="Z178" s="374">
        <v>0</v>
      </c>
      <c r="AA178" s="18">
        <f t="shared" si="166"/>
        <v>0</v>
      </c>
      <c r="AB178" s="19">
        <f>SEPTIEMBRE!AD178</f>
        <v>0</v>
      </c>
      <c r="AC178" s="374">
        <v>0</v>
      </c>
      <c r="AD178" s="18">
        <f t="shared" si="167"/>
        <v>0</v>
      </c>
      <c r="AE178" s="19">
        <f>SEPTIEMBRE!AG178</f>
        <v>0</v>
      </c>
      <c r="AF178" s="374">
        <v>0</v>
      </c>
      <c r="AG178" s="18">
        <f t="shared" si="168"/>
        <v>0</v>
      </c>
      <c r="AH178" s="19">
        <f t="shared" si="169"/>
        <v>0</v>
      </c>
      <c r="AI178" s="15">
        <f t="shared" si="170"/>
        <v>0</v>
      </c>
      <c r="AJ178" s="16">
        <f t="shared" si="171"/>
        <v>0</v>
      </c>
      <c r="AK178" s="9"/>
      <c r="AL178" s="372">
        <v>0</v>
      </c>
      <c r="AM178" s="375">
        <v>0</v>
      </c>
      <c r="AN178" s="9"/>
    </row>
    <row r="179" spans="1:40" s="382" customFormat="1" ht="24.95" customHeight="1">
      <c r="A179" s="754"/>
      <c r="B179" s="660"/>
      <c r="N179" s="9"/>
      <c r="P179" s="9"/>
      <c r="Q179" s="9"/>
      <c r="R179" s="9"/>
      <c r="S179" s="706">
        <f>+IF(SEPTIEMBRE!S179=0,"",SEPTIEMBRE!S179)</f>
        <v>3200300</v>
      </c>
      <c r="T179" s="682" t="str">
        <f>+IF(SEPTIEMBRE!T179=0,"",SEPTIEMBRE!T179)</f>
        <v>Bonos, Cuotas de Bonos y cuotas partes jubilatorias</v>
      </c>
      <c r="U179" s="27">
        <f>+ENERO!U179</f>
        <v>0</v>
      </c>
      <c r="V179" s="15">
        <f>SEPTIEMBRE!V179+OCTUBRE!AL179</f>
        <v>1500000</v>
      </c>
      <c r="W179" s="15">
        <f>SEPTIEMBRE!W179+OCTUBRE!AM179</f>
        <v>0</v>
      </c>
      <c r="X179" s="18">
        <f t="shared" si="165"/>
        <v>1500000</v>
      </c>
      <c r="Y179" s="19">
        <f>SEPTIEMBRE!AA179</f>
        <v>1125378</v>
      </c>
      <c r="Z179" s="374">
        <v>0</v>
      </c>
      <c r="AA179" s="18">
        <f t="shared" si="166"/>
        <v>1125378</v>
      </c>
      <c r="AB179" s="19">
        <f>SEPTIEMBRE!AD179</f>
        <v>1125378</v>
      </c>
      <c r="AC179" s="374">
        <v>0</v>
      </c>
      <c r="AD179" s="18">
        <f t="shared" si="167"/>
        <v>1125378</v>
      </c>
      <c r="AE179" s="19">
        <f>SEPTIEMBRE!AG179</f>
        <v>0</v>
      </c>
      <c r="AF179" s="374">
        <v>0</v>
      </c>
      <c r="AG179" s="18">
        <f t="shared" si="168"/>
        <v>0</v>
      </c>
      <c r="AH179" s="19">
        <f t="shared" si="169"/>
        <v>374622</v>
      </c>
      <c r="AI179" s="15">
        <f t="shared" si="170"/>
        <v>374622</v>
      </c>
      <c r="AJ179" s="16">
        <f t="shared" si="171"/>
        <v>1500000</v>
      </c>
      <c r="AK179" s="9"/>
      <c r="AL179" s="372">
        <v>0</v>
      </c>
      <c r="AM179" s="375">
        <v>0</v>
      </c>
      <c r="AN179" s="9"/>
    </row>
    <row r="180" spans="1:40" s="382" customFormat="1" ht="24.95" customHeight="1">
      <c r="A180" s="754"/>
      <c r="B180" s="660"/>
      <c r="N180" s="9"/>
      <c r="P180" s="9"/>
      <c r="Q180" s="9"/>
      <c r="R180" s="9"/>
      <c r="S180" s="706">
        <f>+IF(SEPTIEMBRE!S180=0,"",SEPTIEMBRE!S180)</f>
        <v>3200400</v>
      </c>
      <c r="T180" s="682" t="str">
        <f>+IF(SEPTIEMBRE!T180=0,"",SEPTIEMBRE!T180)</f>
        <v>Intereses a las cesantias</v>
      </c>
      <c r="U180" s="27">
        <f>+ENERO!U180</f>
        <v>23245840</v>
      </c>
      <c r="V180" s="15">
        <f>SEPTIEMBRE!V180+OCTUBRE!AL180</f>
        <v>-3245840</v>
      </c>
      <c r="W180" s="15">
        <f>SEPTIEMBRE!W180+OCTUBRE!AM180</f>
        <v>0</v>
      </c>
      <c r="X180" s="18">
        <f t="shared" si="165"/>
        <v>20000000</v>
      </c>
      <c r="Y180" s="19">
        <f>SEPTIEMBRE!AA180</f>
        <v>2353464</v>
      </c>
      <c r="Z180" s="374">
        <v>33508</v>
      </c>
      <c r="AA180" s="18">
        <f t="shared" si="166"/>
        <v>2386972</v>
      </c>
      <c r="AB180" s="19">
        <f>SEPTIEMBRE!AD180</f>
        <v>2353464</v>
      </c>
      <c r="AC180" s="374">
        <v>33508</v>
      </c>
      <c r="AD180" s="18">
        <f t="shared" si="167"/>
        <v>2386972</v>
      </c>
      <c r="AE180" s="19">
        <f>SEPTIEMBRE!AG180</f>
        <v>428241</v>
      </c>
      <c r="AF180" s="374">
        <v>37876</v>
      </c>
      <c r="AG180" s="18">
        <f t="shared" si="168"/>
        <v>466117</v>
      </c>
      <c r="AH180" s="19">
        <f t="shared" si="169"/>
        <v>17613028</v>
      </c>
      <c r="AI180" s="15">
        <f t="shared" si="170"/>
        <v>17613028</v>
      </c>
      <c r="AJ180" s="16">
        <f t="shared" si="171"/>
        <v>19533883</v>
      </c>
      <c r="AK180" s="9"/>
      <c r="AL180" s="372">
        <v>0</v>
      </c>
      <c r="AM180" s="375">
        <v>0</v>
      </c>
      <c r="AN180" s="9"/>
    </row>
    <row r="181" spans="1:40" s="382" customFormat="1" ht="24.95" customHeight="1">
      <c r="A181" s="754"/>
      <c r="B181" s="660"/>
      <c r="N181" s="9"/>
      <c r="P181" s="9"/>
      <c r="Q181" s="9"/>
      <c r="R181" s="9"/>
      <c r="S181" s="706" t="str">
        <f>+IF(SEPTIEMBRE!S181=0,"",SEPTIEMBRE!S181)</f>
        <v/>
      </c>
      <c r="T181" s="682" t="str">
        <f>+IF(SEPTIEMBRE!T181=0,"",SEPTIEMBRE!T181)</f>
        <v/>
      </c>
      <c r="U181" s="27">
        <f>+ENERO!U181</f>
        <v>0</v>
      </c>
      <c r="V181" s="15">
        <f>SEPTIEMBRE!V181+OCTUBRE!AL181</f>
        <v>0</v>
      </c>
      <c r="W181" s="15">
        <f>SEPTIEMBRE!W181+OCTUBRE!AM181</f>
        <v>0</v>
      </c>
      <c r="X181" s="18">
        <f t="shared" si="165"/>
        <v>0</v>
      </c>
      <c r="Y181" s="19">
        <f>SEPTIEMBRE!AA181</f>
        <v>0</v>
      </c>
      <c r="Z181" s="374">
        <v>0</v>
      </c>
      <c r="AA181" s="18">
        <f t="shared" si="166"/>
        <v>0</v>
      </c>
      <c r="AB181" s="19">
        <f>SEPTIEMBRE!AD181</f>
        <v>0</v>
      </c>
      <c r="AC181" s="374">
        <v>0</v>
      </c>
      <c r="AD181" s="18">
        <f t="shared" si="167"/>
        <v>0</v>
      </c>
      <c r="AE181" s="19">
        <f>SEPTIEMBRE!AG181</f>
        <v>0</v>
      </c>
      <c r="AF181" s="374">
        <v>0</v>
      </c>
      <c r="AG181" s="18">
        <f t="shared" si="168"/>
        <v>0</v>
      </c>
      <c r="AH181" s="19">
        <f t="shared" si="169"/>
        <v>0</v>
      </c>
      <c r="AI181" s="15">
        <f t="shared" si="170"/>
        <v>0</v>
      </c>
      <c r="AJ181" s="16">
        <f t="shared" si="171"/>
        <v>0</v>
      </c>
      <c r="AK181" s="9"/>
      <c r="AL181" s="372">
        <v>0</v>
      </c>
      <c r="AM181" s="375">
        <v>0</v>
      </c>
      <c r="AN181" s="9"/>
    </row>
    <row r="182" spans="1:40" s="382" customFormat="1" ht="24.95" customHeight="1">
      <c r="A182" s="754"/>
      <c r="B182" s="660"/>
      <c r="N182" s="9"/>
      <c r="P182" s="9"/>
      <c r="Q182" s="9"/>
      <c r="R182" s="9"/>
      <c r="S182" s="706" t="str">
        <f>+IF(SEPTIEMBRE!S182=0,"",SEPTIEMBRE!S182)</f>
        <v/>
      </c>
      <c r="T182" s="682" t="str">
        <f>+IF(SEPTIEMBRE!T182=0,"",SEPTIEMBRE!T182)</f>
        <v/>
      </c>
      <c r="U182" s="27">
        <f>+ENERO!U182</f>
        <v>0</v>
      </c>
      <c r="V182" s="15">
        <f>SEPTIEMBRE!V182+OCTUBRE!AL182</f>
        <v>0</v>
      </c>
      <c r="W182" s="15">
        <f>SEPTIEMBRE!W182+OCTUBRE!AM182</f>
        <v>0</v>
      </c>
      <c r="X182" s="18">
        <f t="shared" si="165"/>
        <v>0</v>
      </c>
      <c r="Y182" s="19">
        <f>SEPTIEMBRE!AA182</f>
        <v>0</v>
      </c>
      <c r="Z182" s="374">
        <v>0</v>
      </c>
      <c r="AA182" s="18">
        <f t="shared" si="166"/>
        <v>0</v>
      </c>
      <c r="AB182" s="19">
        <f>SEPTIEMBRE!AD182</f>
        <v>0</v>
      </c>
      <c r="AC182" s="374">
        <v>0</v>
      </c>
      <c r="AD182" s="18">
        <f t="shared" si="167"/>
        <v>0</v>
      </c>
      <c r="AE182" s="19">
        <f>SEPTIEMBRE!AG182</f>
        <v>0</v>
      </c>
      <c r="AF182" s="374">
        <v>0</v>
      </c>
      <c r="AG182" s="18">
        <f t="shared" si="168"/>
        <v>0</v>
      </c>
      <c r="AH182" s="19">
        <f t="shared" si="169"/>
        <v>0</v>
      </c>
      <c r="AI182" s="15">
        <f t="shared" si="170"/>
        <v>0</v>
      </c>
      <c r="AJ182" s="16">
        <f t="shared" si="171"/>
        <v>0</v>
      </c>
      <c r="AK182" s="9"/>
      <c r="AL182" s="372">
        <v>0</v>
      </c>
      <c r="AM182" s="375">
        <v>0</v>
      </c>
      <c r="AN182" s="9"/>
    </row>
    <row r="183" spans="1:40" s="382" customFormat="1" ht="24.95" customHeight="1">
      <c r="A183" s="754"/>
      <c r="B183" s="660"/>
      <c r="N183" s="9"/>
      <c r="P183" s="9"/>
      <c r="Q183" s="9"/>
      <c r="R183" s="9"/>
      <c r="S183" s="706">
        <f>+IF(SEPTIEMBRE!S183=0,"",SEPTIEMBRE!S183)</f>
        <v>3299999</v>
      </c>
      <c r="T183" s="682" t="str">
        <f>+IF(SEPTIEMBRE!T183=0,"",SEPTIEMBRE!T183)</f>
        <v>Vigencias Anteriores Transf. Previsión y Seguridad Social</v>
      </c>
      <c r="U183" s="27">
        <f>+ENERO!U183</f>
        <v>0</v>
      </c>
      <c r="V183" s="15">
        <f>SEPTIEMBRE!V183+OCTUBRE!AL183</f>
        <v>0</v>
      </c>
      <c r="W183" s="15">
        <f>SEPTIEMBRE!W183+OCTUBRE!AM183</f>
        <v>72920440</v>
      </c>
      <c r="X183" s="18">
        <f t="shared" si="165"/>
        <v>72920440</v>
      </c>
      <c r="Y183" s="19">
        <f>SEPTIEMBRE!AA183</f>
        <v>72920440</v>
      </c>
      <c r="Z183" s="374">
        <v>0</v>
      </c>
      <c r="AA183" s="18">
        <f t="shared" si="166"/>
        <v>72920440</v>
      </c>
      <c r="AB183" s="19">
        <f>SEPTIEMBRE!AD183</f>
        <v>72920440</v>
      </c>
      <c r="AC183" s="374">
        <v>0</v>
      </c>
      <c r="AD183" s="18">
        <f t="shared" si="167"/>
        <v>72920440</v>
      </c>
      <c r="AE183" s="19">
        <f>SEPTIEMBRE!AG183</f>
        <v>69721844</v>
      </c>
      <c r="AF183" s="374">
        <v>0</v>
      </c>
      <c r="AG183" s="18">
        <f t="shared" si="168"/>
        <v>69721844</v>
      </c>
      <c r="AH183" s="19">
        <f t="shared" si="169"/>
        <v>0</v>
      </c>
      <c r="AI183" s="15">
        <f t="shared" si="170"/>
        <v>0</v>
      </c>
      <c r="AJ183" s="16">
        <f t="shared" si="171"/>
        <v>3198596</v>
      </c>
      <c r="AK183" s="9"/>
      <c r="AL183" s="372">
        <v>0</v>
      </c>
      <c r="AM183" s="375">
        <v>0</v>
      </c>
      <c r="AN183" s="9"/>
    </row>
    <row r="184" spans="1:40" s="382" customFormat="1" ht="24.95" customHeight="1">
      <c r="A184" s="754"/>
      <c r="B184" s="660"/>
      <c r="N184" s="9"/>
      <c r="P184" s="9"/>
      <c r="Q184" s="9"/>
      <c r="R184" s="9"/>
      <c r="S184" s="366" t="str">
        <f>+IF(SEPTIEMBRE!S184=0,"",SEPTIEMBRE!S184)</f>
        <v/>
      </c>
      <c r="T184" s="696" t="str">
        <f>+IF(SEPTIEMBRE!T184=0,"",SEPTIEMBRE!T184)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c r="A185" s="754"/>
      <c r="B185" s="660"/>
      <c r="N185" s="9"/>
      <c r="P185" s="9"/>
      <c r="Q185" s="9"/>
      <c r="R185" s="9"/>
      <c r="S185" s="705">
        <f>+IF(SEPTIEMBRE!S185=0,"",SEPTIEMBRE!S185)</f>
        <v>3300000</v>
      </c>
      <c r="T185" s="681" t="str">
        <f>+IF(SEPTIEMBRE!T185=0,"",SEPTIEMBRE!T185)</f>
        <v>Otras Transferencias</v>
      </c>
      <c r="U185" s="132">
        <f t="shared" ref="U185:AJ185" si="172">U186+U187+U191</f>
        <v>0</v>
      </c>
      <c r="V185" s="122">
        <f t="shared" si="172"/>
        <v>10783218</v>
      </c>
      <c r="W185" s="122">
        <f t="shared" si="172"/>
        <v>0</v>
      </c>
      <c r="X185" s="129">
        <f t="shared" si="172"/>
        <v>10783218</v>
      </c>
      <c r="Y185" s="128">
        <f t="shared" si="172"/>
        <v>3267768</v>
      </c>
      <c r="Z185" s="122">
        <f t="shared" si="172"/>
        <v>7515450</v>
      </c>
      <c r="AA185" s="129">
        <f t="shared" si="172"/>
        <v>10783218</v>
      </c>
      <c r="AB185" s="128">
        <f t="shared" si="172"/>
        <v>3267768</v>
      </c>
      <c r="AC185" s="122">
        <f t="shared" si="172"/>
        <v>3000000</v>
      </c>
      <c r="AD185" s="129">
        <f t="shared" si="172"/>
        <v>6267768</v>
      </c>
      <c r="AE185" s="128">
        <f t="shared" si="172"/>
        <v>3267768</v>
      </c>
      <c r="AF185" s="122">
        <f t="shared" si="172"/>
        <v>3000000</v>
      </c>
      <c r="AG185" s="129">
        <f t="shared" si="172"/>
        <v>6267768</v>
      </c>
      <c r="AH185" s="128">
        <f t="shared" si="172"/>
        <v>0</v>
      </c>
      <c r="AI185" s="122">
        <f t="shared" si="172"/>
        <v>4515450</v>
      </c>
      <c r="AJ185" s="130">
        <f t="shared" si="172"/>
        <v>4515450</v>
      </c>
      <c r="AK185" s="9"/>
      <c r="AL185" s="128">
        <f>AL186+AL187+AL191</f>
        <v>7515450</v>
      </c>
      <c r="AM185" s="130">
        <f>AM186+AM187+AM191</f>
        <v>0</v>
      </c>
      <c r="AN185" s="9"/>
    </row>
    <row r="186" spans="1:40" s="382" customFormat="1" ht="24.95" customHeight="1">
      <c r="A186" s="754"/>
      <c r="B186" s="660"/>
      <c r="N186" s="9"/>
      <c r="P186" s="9"/>
      <c r="Q186" s="9"/>
      <c r="R186" s="9"/>
      <c r="S186" s="706">
        <f>+IF(SEPTIEMBRE!S186=0,"",SEPTIEMBRE!S186)</f>
        <v>3300100</v>
      </c>
      <c r="T186" s="682" t="str">
        <f>+IF(SEPTIEMBRE!T186=0,"",SEPTIEMBRE!T186)</f>
        <v>Sentencias y Conciliaciones</v>
      </c>
      <c r="U186" s="27">
        <f>+ENERO!U186</f>
        <v>0</v>
      </c>
      <c r="V186" s="15">
        <f>SEPTIEMBRE!V186+OCTUBRE!AL186</f>
        <v>7515450</v>
      </c>
      <c r="W186" s="15">
        <f>SEPTIEMBRE!W186+OCTUBRE!AM186</f>
        <v>0</v>
      </c>
      <c r="X186" s="18">
        <f>SUM(U186:W186)</f>
        <v>7515450</v>
      </c>
      <c r="Y186" s="19">
        <f>SEPTIEMBRE!AA186</f>
        <v>0</v>
      </c>
      <c r="Z186" s="374">
        <v>7515450</v>
      </c>
      <c r="AA186" s="18">
        <f>SUM(Y186:Z186)</f>
        <v>7515450</v>
      </c>
      <c r="AB186" s="19">
        <f>SEPTIEMBRE!AD186</f>
        <v>0</v>
      </c>
      <c r="AC186" s="374">
        <v>3000000</v>
      </c>
      <c r="AD186" s="18">
        <f>SUM(AB186:AC186)</f>
        <v>3000000</v>
      </c>
      <c r="AE186" s="19">
        <f>SEPTIEMBRE!AG186</f>
        <v>0</v>
      </c>
      <c r="AF186" s="374">
        <v>3000000</v>
      </c>
      <c r="AG186" s="18">
        <f>SUM(AE186:AF186)</f>
        <v>3000000</v>
      </c>
      <c r="AH186" s="19">
        <f>X186-AA186</f>
        <v>0</v>
      </c>
      <c r="AI186" s="15">
        <f>X186-AD186</f>
        <v>4515450</v>
      </c>
      <c r="AJ186" s="16">
        <f>X186-AG186</f>
        <v>4515450</v>
      </c>
      <c r="AK186" s="9"/>
      <c r="AL186" s="372">
        <v>7515450</v>
      </c>
      <c r="AM186" s="375">
        <v>0</v>
      </c>
      <c r="AN186" s="9"/>
    </row>
    <row r="187" spans="1:40" s="382" customFormat="1" ht="24.95" customHeight="1">
      <c r="A187" s="754"/>
      <c r="B187" s="660"/>
      <c r="N187" s="9"/>
      <c r="P187" s="9"/>
      <c r="Q187" s="9"/>
      <c r="R187" s="9"/>
      <c r="S187" s="706">
        <f>+IF(SEPTIEMBRE!S187=0,"",SEPTIEMBRE!S187)</f>
        <v>3300200</v>
      </c>
      <c r="T187" s="682" t="str">
        <f>+IF(SEPTIEMBRE!T187=0,"",SEPTIEMBRE!T187)</f>
        <v>Destinatarios de otras transferencias</v>
      </c>
      <c r="U187" s="27">
        <f t="shared" ref="U187:AM187" si="173">SUM(U188:U190)</f>
        <v>0</v>
      </c>
      <c r="V187" s="15">
        <f t="shared" si="173"/>
        <v>3267768</v>
      </c>
      <c r="W187" s="15">
        <f t="shared" si="173"/>
        <v>0</v>
      </c>
      <c r="X187" s="18">
        <f t="shared" si="173"/>
        <v>3267768</v>
      </c>
      <c r="Y187" s="19">
        <f t="shared" si="173"/>
        <v>3267768</v>
      </c>
      <c r="Z187" s="142">
        <f t="shared" si="173"/>
        <v>0</v>
      </c>
      <c r="AA187" s="18">
        <f t="shared" si="173"/>
        <v>3267768</v>
      </c>
      <c r="AB187" s="19">
        <f t="shared" si="173"/>
        <v>3267768</v>
      </c>
      <c r="AC187" s="142">
        <f t="shared" si="173"/>
        <v>0</v>
      </c>
      <c r="AD187" s="18">
        <f t="shared" si="173"/>
        <v>3267768</v>
      </c>
      <c r="AE187" s="19">
        <f t="shared" si="173"/>
        <v>3267768</v>
      </c>
      <c r="AF187" s="142">
        <f t="shared" si="173"/>
        <v>0</v>
      </c>
      <c r="AG187" s="18">
        <f t="shared" si="173"/>
        <v>3267768</v>
      </c>
      <c r="AH187" s="19">
        <f t="shared" si="173"/>
        <v>0</v>
      </c>
      <c r="AI187" s="15">
        <f t="shared" si="173"/>
        <v>0</v>
      </c>
      <c r="AJ187" s="16">
        <f t="shared" si="173"/>
        <v>0</v>
      </c>
      <c r="AK187" s="9"/>
      <c r="AL187" s="29">
        <f t="shared" si="173"/>
        <v>0</v>
      </c>
      <c r="AM187" s="26">
        <f t="shared" si="173"/>
        <v>0</v>
      </c>
      <c r="AN187" s="9"/>
    </row>
    <row r="188" spans="1:40" s="382" customFormat="1" ht="24.95" customHeight="1">
      <c r="A188" s="754"/>
      <c r="B188" s="661"/>
      <c r="N188" s="9"/>
      <c r="P188" s="9"/>
      <c r="Q188" s="9"/>
      <c r="R188" s="9"/>
      <c r="S188" s="707" t="str">
        <f>+IF(SEPTIEMBRE!S188=0,"",SEPTIEMBRE!S188)</f>
        <v>3300200-1</v>
      </c>
      <c r="T188" s="682" t="str">
        <f>+IF(SEPTIEMBRE!T188=0,"",SEPTIEMBRE!T188)</f>
        <v>COHAN</v>
      </c>
      <c r="U188" s="27">
        <f>+ENERO!U188</f>
        <v>0</v>
      </c>
      <c r="V188" s="15">
        <f>SEPTIEMBRE!V188+OCTUBRE!AL188</f>
        <v>3267768</v>
      </c>
      <c r="W188" s="15">
        <f>SEPTIEMBRE!W188+OCTUBRE!AM188</f>
        <v>0</v>
      </c>
      <c r="X188" s="18">
        <f>SUM(U188:W188)</f>
        <v>3267768</v>
      </c>
      <c r="Y188" s="19">
        <f>SEPTIEMBRE!AA188</f>
        <v>3267768</v>
      </c>
      <c r="Z188" s="374">
        <v>0</v>
      </c>
      <c r="AA188" s="18">
        <f>SUM(Y188:Z188)</f>
        <v>3267768</v>
      </c>
      <c r="AB188" s="19">
        <f>SEPTIEMBRE!AD188</f>
        <v>3267768</v>
      </c>
      <c r="AC188" s="374">
        <v>0</v>
      </c>
      <c r="AD188" s="18">
        <f>SUM(AB188:AC188)</f>
        <v>3267768</v>
      </c>
      <c r="AE188" s="19">
        <f>SEPTIEMBRE!AG188</f>
        <v>3267768</v>
      </c>
      <c r="AF188" s="374">
        <v>0</v>
      </c>
      <c r="AG188" s="18">
        <f>SUM(AE188:AF188)</f>
        <v>3267768</v>
      </c>
      <c r="AH188" s="19">
        <f>X188-AA188</f>
        <v>0</v>
      </c>
      <c r="AI188" s="15">
        <f>X188-AD188</f>
        <v>0</v>
      </c>
      <c r="AJ188" s="16">
        <f>X188-AG188</f>
        <v>0</v>
      </c>
      <c r="AK188" s="9"/>
      <c r="AL188" s="372">
        <v>0</v>
      </c>
      <c r="AM188" s="375">
        <v>0</v>
      </c>
      <c r="AN188" s="9"/>
    </row>
    <row r="189" spans="1:40" s="382" customFormat="1" ht="24.95" customHeight="1">
      <c r="A189" s="754"/>
      <c r="B189" s="661"/>
      <c r="N189" s="9"/>
      <c r="P189" s="9"/>
      <c r="Q189" s="9"/>
      <c r="R189" s="9"/>
      <c r="S189" s="707" t="str">
        <f>+IF(SEPTIEMBRE!S189=0,"",SEPTIEMBRE!S189)</f>
        <v>3300200-2</v>
      </c>
      <c r="T189" s="682" t="str">
        <f>+IF(SEPTIEMBRE!T189=0,"",SEPTIEMBRE!T189)</f>
        <v>AESA</v>
      </c>
      <c r="U189" s="27">
        <f>+ENERO!U189</f>
        <v>0</v>
      </c>
      <c r="V189" s="15">
        <f>SEPTIEMBRE!V189+OCTUBRE!AL189</f>
        <v>0</v>
      </c>
      <c r="W189" s="15">
        <f>SEPTIEMBRE!W189+OCTUBRE!AM189</f>
        <v>0</v>
      </c>
      <c r="X189" s="18">
        <f>SUM(U189:W189)</f>
        <v>0</v>
      </c>
      <c r="Y189" s="19">
        <f>SEPTIEMBRE!AA189</f>
        <v>0</v>
      </c>
      <c r="Z189" s="374">
        <v>0</v>
      </c>
      <c r="AA189" s="18">
        <f>SUM(Y189:Z189)</f>
        <v>0</v>
      </c>
      <c r="AB189" s="19">
        <f>SEPTIEMBRE!AD189</f>
        <v>0</v>
      </c>
      <c r="AC189" s="374">
        <v>0</v>
      </c>
      <c r="AD189" s="18">
        <f>SUM(AB189:AC189)</f>
        <v>0</v>
      </c>
      <c r="AE189" s="19">
        <f>SEPTIEMBRE!AG189</f>
        <v>0</v>
      </c>
      <c r="AF189" s="374">
        <v>0</v>
      </c>
      <c r="AG189" s="18">
        <f>SUM(AE189:AF189)</f>
        <v>0</v>
      </c>
      <c r="AH189" s="19">
        <f>X189-AA189</f>
        <v>0</v>
      </c>
      <c r="AI189" s="15">
        <f>X189-AD189</f>
        <v>0</v>
      </c>
      <c r="AJ189" s="16">
        <f>X189-AG189</f>
        <v>0</v>
      </c>
      <c r="AK189" s="9"/>
      <c r="AL189" s="372">
        <v>0</v>
      </c>
      <c r="AM189" s="375">
        <v>0</v>
      </c>
      <c r="AN189" s="9"/>
    </row>
    <row r="190" spans="1:40" s="382" customFormat="1" ht="24.95" customHeight="1">
      <c r="A190" s="754"/>
      <c r="B190" s="661"/>
      <c r="N190" s="9"/>
      <c r="P190" s="9"/>
      <c r="Q190" s="9"/>
      <c r="R190" s="9"/>
      <c r="S190" s="707" t="str">
        <f>+IF(SEPTIEMBRE!S190=0,"",SEPTIEMBRE!S190)</f>
        <v>3300200-3</v>
      </c>
      <c r="T190" s="682" t="str">
        <f>+IF(SEPTIEMBRE!T190=0,"",SEPTIEMBRE!T190)</f>
        <v xml:space="preserve">OTRAS </v>
      </c>
      <c r="U190" s="27">
        <f>+ENERO!U190</f>
        <v>0</v>
      </c>
      <c r="V190" s="15">
        <f>SEPTIEMBRE!V190+OCTUBRE!AL190</f>
        <v>0</v>
      </c>
      <c r="W190" s="15">
        <f>SEPTIEMBRE!W190+OCTUBRE!AM190</f>
        <v>0</v>
      </c>
      <c r="X190" s="18">
        <f>SUM(U190:W190)</f>
        <v>0</v>
      </c>
      <c r="Y190" s="19">
        <f>SEPTIEMBRE!AA190</f>
        <v>0</v>
      </c>
      <c r="Z190" s="374">
        <v>0</v>
      </c>
      <c r="AA190" s="18">
        <f>SUM(Y190:Z190)</f>
        <v>0</v>
      </c>
      <c r="AB190" s="19">
        <f>SEPTIEMBRE!AD190</f>
        <v>0</v>
      </c>
      <c r="AC190" s="374">
        <v>0</v>
      </c>
      <c r="AD190" s="18">
        <f>SUM(AB190:AC190)</f>
        <v>0</v>
      </c>
      <c r="AE190" s="19">
        <f>SEPTIEMBRE!AG190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c r="A191" s="754"/>
      <c r="B191" s="661"/>
      <c r="N191" s="9"/>
      <c r="P191" s="9"/>
      <c r="Q191" s="9"/>
      <c r="R191" s="9"/>
      <c r="S191" s="706">
        <f>+IF(SEPTIEMBRE!S191=0,"",SEPTIEMBRE!S191)</f>
        <v>3399999</v>
      </c>
      <c r="T191" s="682" t="str">
        <f>+IF(SEPTIEMBRE!T191=0,"",SEPTIEMBRE!T191)</f>
        <v>Vigencias Anteriores Otras Transferencias</v>
      </c>
      <c r="U191" s="27">
        <f>+ENERO!U191</f>
        <v>0</v>
      </c>
      <c r="V191" s="15">
        <f>SEPTIEMBRE!V191+OCTUBRE!AL191</f>
        <v>0</v>
      </c>
      <c r="W191" s="15">
        <f>SEPTIEMBRE!W191+OCTUBRE!AM191</f>
        <v>0</v>
      </c>
      <c r="X191" s="18">
        <f>SUM(U191:W191)</f>
        <v>0</v>
      </c>
      <c r="Y191" s="19">
        <f>SEPTIEMBRE!AA191</f>
        <v>0</v>
      </c>
      <c r="Z191" s="374">
        <v>0</v>
      </c>
      <c r="AA191" s="18">
        <f>SUM(Y191:Z191)</f>
        <v>0</v>
      </c>
      <c r="AB191" s="19">
        <f>SEPTIEMBRE!AD191</f>
        <v>0</v>
      </c>
      <c r="AC191" s="374">
        <v>0</v>
      </c>
      <c r="AD191" s="18">
        <f>SUM(AB191:AC191)</f>
        <v>0</v>
      </c>
      <c r="AE191" s="19">
        <f>SEPTIEMBRE!AG191</f>
        <v>0</v>
      </c>
      <c r="AF191" s="374">
        <v>0</v>
      </c>
      <c r="AG191" s="18">
        <f>SUM(AE191:AF191)</f>
        <v>0</v>
      </c>
      <c r="AH191" s="19">
        <f>X191-AA191</f>
        <v>0</v>
      </c>
      <c r="AI191" s="15">
        <f>X191-AD191</f>
        <v>0</v>
      </c>
      <c r="AJ191" s="16">
        <f>X191-AG191</f>
        <v>0</v>
      </c>
      <c r="AK191" s="9"/>
      <c r="AL191" s="372">
        <v>0</v>
      </c>
      <c r="AM191" s="375">
        <v>0</v>
      </c>
      <c r="AN191" s="9"/>
    </row>
    <row r="192" spans="1:40" s="382" customFormat="1" ht="24.95" customHeight="1">
      <c r="A192" s="754"/>
      <c r="B192" s="661"/>
      <c r="N192" s="9"/>
      <c r="P192" s="9"/>
      <c r="Q192" s="9"/>
      <c r="R192" s="9"/>
      <c r="S192" s="814"/>
      <c r="T192" s="815"/>
      <c r="U192" s="188"/>
      <c r="V192" s="816"/>
      <c r="W192" s="816"/>
      <c r="X192" s="816"/>
      <c r="Y192" s="816"/>
      <c r="Z192" s="817"/>
      <c r="AA192" s="816"/>
      <c r="AB192" s="816"/>
      <c r="AC192" s="817"/>
      <c r="AD192" s="816"/>
      <c r="AE192" s="816"/>
      <c r="AF192" s="817"/>
      <c r="AG192" s="816"/>
      <c r="AH192" s="816"/>
      <c r="AI192" s="816"/>
      <c r="AJ192" s="173"/>
      <c r="AK192" s="9"/>
      <c r="AL192" s="818"/>
      <c r="AM192" s="819"/>
      <c r="AN192" s="9"/>
    </row>
    <row r="193" spans="1:40" s="382" customFormat="1" ht="43.5" customHeight="1">
      <c r="A193" s="754"/>
      <c r="B193" s="661"/>
      <c r="N193" s="9"/>
      <c r="P193" s="9"/>
      <c r="Q193" s="9"/>
      <c r="R193" s="9"/>
      <c r="S193" s="493" t="s">
        <v>323</v>
      </c>
      <c r="T193" s="690" t="s">
        <v>569</v>
      </c>
      <c r="U193" s="470">
        <f>U195+U209</f>
        <v>617207026</v>
      </c>
      <c r="V193" s="471">
        <f t="shared" ref="V193:AJ193" si="174">V195+V209</f>
        <v>44969121</v>
      </c>
      <c r="W193" s="471">
        <f t="shared" si="174"/>
        <v>0</v>
      </c>
      <c r="X193" s="380">
        <f t="shared" si="174"/>
        <v>662176147</v>
      </c>
      <c r="Y193" s="379">
        <f t="shared" si="174"/>
        <v>615461362</v>
      </c>
      <c r="Z193" s="494">
        <f t="shared" si="174"/>
        <v>14459165</v>
      </c>
      <c r="AA193" s="380">
        <f t="shared" si="174"/>
        <v>629920527</v>
      </c>
      <c r="AB193" s="470">
        <f t="shared" si="174"/>
        <v>560665380</v>
      </c>
      <c r="AC193" s="494">
        <f t="shared" si="174"/>
        <v>43162632</v>
      </c>
      <c r="AD193" s="472">
        <f t="shared" si="174"/>
        <v>603828012</v>
      </c>
      <c r="AE193" s="379">
        <f t="shared" si="174"/>
        <v>408953368</v>
      </c>
      <c r="AF193" s="494">
        <f t="shared" si="174"/>
        <v>43336978</v>
      </c>
      <c r="AG193" s="380">
        <f t="shared" si="174"/>
        <v>452290346</v>
      </c>
      <c r="AH193" s="379">
        <f t="shared" si="174"/>
        <v>32255620</v>
      </c>
      <c r="AI193" s="471">
        <f t="shared" si="174"/>
        <v>58348135</v>
      </c>
      <c r="AJ193" s="380">
        <f t="shared" si="174"/>
        <v>209885801</v>
      </c>
      <c r="AK193" s="9"/>
      <c r="AL193" s="379">
        <f t="shared" ref="AL193:AM193" si="175">AL195+AL209</f>
        <v>0</v>
      </c>
      <c r="AM193" s="380">
        <f t="shared" si="175"/>
        <v>0</v>
      </c>
      <c r="AN193" s="9"/>
    </row>
    <row r="194" spans="1:40" s="382" customFormat="1" ht="24.95" customHeight="1">
      <c r="A194" s="754"/>
      <c r="B194" s="661"/>
      <c r="N194" s="9"/>
      <c r="P194" s="9"/>
      <c r="Q194" s="9"/>
      <c r="R194" s="9"/>
      <c r="S194" s="366" t="str">
        <f>+IF(SEPTIEMBRE!S194=0,"",SEPTIEMBRE!S194)</f>
        <v/>
      </c>
      <c r="T194" s="696" t="str">
        <f>+IF(SEPTIEMBRE!T194=0,"",SEPTIEMBRE!T194)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c r="A195" s="754"/>
      <c r="B195" s="661"/>
      <c r="N195" s="9"/>
      <c r="P195" s="9"/>
      <c r="Q195" s="9"/>
      <c r="R195" s="9"/>
      <c r="S195" s="704">
        <f>+IF(SEPTIEMBRE!S195=0,"",SEPTIEMBRE!S195)</f>
        <v>4000000</v>
      </c>
      <c r="T195" s="686" t="str">
        <f>+IF(SEPTIEMBRE!T195=0,"",SEPTIEMBRE!T195)</f>
        <v>GASTOS  DE PRESTACION DE SERVICIOS</v>
      </c>
      <c r="U195" s="470">
        <f t="shared" ref="U195:AJ195" si="176">U196</f>
        <v>617207026</v>
      </c>
      <c r="V195" s="471">
        <f t="shared" si="176"/>
        <v>44969121</v>
      </c>
      <c r="W195" s="471">
        <f t="shared" si="176"/>
        <v>0</v>
      </c>
      <c r="X195" s="472">
        <f t="shared" si="176"/>
        <v>662176147</v>
      </c>
      <c r="Y195" s="379">
        <f t="shared" si="176"/>
        <v>615461362</v>
      </c>
      <c r="Z195" s="471">
        <f t="shared" si="176"/>
        <v>14459165</v>
      </c>
      <c r="AA195" s="472">
        <f t="shared" si="176"/>
        <v>629920527</v>
      </c>
      <c r="AB195" s="379">
        <f t="shared" si="176"/>
        <v>560665380</v>
      </c>
      <c r="AC195" s="471">
        <f t="shared" si="176"/>
        <v>43162632</v>
      </c>
      <c r="AD195" s="472">
        <f t="shared" si="176"/>
        <v>603828012</v>
      </c>
      <c r="AE195" s="379">
        <f t="shared" si="176"/>
        <v>408953368</v>
      </c>
      <c r="AF195" s="471">
        <f t="shared" si="176"/>
        <v>43336978</v>
      </c>
      <c r="AG195" s="472">
        <f t="shared" si="176"/>
        <v>452290346</v>
      </c>
      <c r="AH195" s="379">
        <f t="shared" si="176"/>
        <v>32255620</v>
      </c>
      <c r="AI195" s="471">
        <f t="shared" si="176"/>
        <v>58348135</v>
      </c>
      <c r="AJ195" s="380">
        <f t="shared" si="176"/>
        <v>209885801</v>
      </c>
      <c r="AK195" s="9"/>
      <c r="AL195" s="128">
        <f>AL196</f>
        <v>0</v>
      </c>
      <c r="AM195" s="130">
        <f>AM196</f>
        <v>0</v>
      </c>
      <c r="AN195" s="9"/>
    </row>
    <row r="196" spans="1:40" s="382" customFormat="1" ht="24.95" customHeight="1">
      <c r="A196" s="754"/>
      <c r="B196" s="661"/>
      <c r="N196" s="9"/>
      <c r="P196" s="9"/>
      <c r="Q196" s="9"/>
      <c r="R196" s="9"/>
      <c r="S196" s="705">
        <f>+IF(SEPTIEMBRE!S196=0,"",SEPTIEMBRE!S196)</f>
        <v>4100000</v>
      </c>
      <c r="T196" s="681" t="str">
        <f>+IF(SEPTIEMBRE!T196=0,"",SEPTIEMBRE!T196)</f>
        <v>Insumos y Suministros Hospitalarios</v>
      </c>
      <c r="U196" s="132">
        <f t="shared" ref="U196:AJ196" si="177">U197+U205+U207</f>
        <v>617207026</v>
      </c>
      <c r="V196" s="122">
        <f t="shared" si="177"/>
        <v>44969121</v>
      </c>
      <c r="W196" s="122">
        <f t="shared" si="177"/>
        <v>0</v>
      </c>
      <c r="X196" s="129">
        <f t="shared" si="177"/>
        <v>662176147</v>
      </c>
      <c r="Y196" s="128">
        <f t="shared" si="177"/>
        <v>615461362</v>
      </c>
      <c r="Z196" s="122">
        <f t="shared" si="177"/>
        <v>14459165</v>
      </c>
      <c r="AA196" s="129">
        <f t="shared" si="177"/>
        <v>629920527</v>
      </c>
      <c r="AB196" s="128">
        <f t="shared" si="177"/>
        <v>560665380</v>
      </c>
      <c r="AC196" s="122">
        <f t="shared" si="177"/>
        <v>43162632</v>
      </c>
      <c r="AD196" s="129">
        <f t="shared" si="177"/>
        <v>603828012</v>
      </c>
      <c r="AE196" s="128">
        <f t="shared" si="177"/>
        <v>408953368</v>
      </c>
      <c r="AF196" s="122">
        <f t="shared" si="177"/>
        <v>43336978</v>
      </c>
      <c r="AG196" s="129">
        <f t="shared" si="177"/>
        <v>452290346</v>
      </c>
      <c r="AH196" s="128">
        <f t="shared" si="177"/>
        <v>32255620</v>
      </c>
      <c r="AI196" s="122">
        <f t="shared" si="177"/>
        <v>58348135</v>
      </c>
      <c r="AJ196" s="130">
        <f t="shared" si="177"/>
        <v>209885801</v>
      </c>
      <c r="AK196" s="10"/>
      <c r="AL196" s="128">
        <f>AL197+AL205+AL207</f>
        <v>0</v>
      </c>
      <c r="AM196" s="130">
        <f>AM197+AM205+AM207</f>
        <v>0</v>
      </c>
      <c r="AN196" s="9"/>
    </row>
    <row r="197" spans="1:40" s="382" customFormat="1" ht="24.95" customHeight="1">
      <c r="A197" s="754"/>
      <c r="B197" s="661"/>
      <c r="N197" s="9"/>
      <c r="P197" s="9"/>
      <c r="Q197" s="9"/>
      <c r="R197" s="9"/>
      <c r="S197" s="706">
        <f>+IF(SEPTIEMBRE!S197=0,"",SEPTIEMBRE!S197)</f>
        <v>4100100</v>
      </c>
      <c r="T197" s="682" t="str">
        <f>+IF(SEPTIEMBRE!T197=0,"",SEPTIEMBRE!T197)</f>
        <v>Compra de Bienes para la Prestacion de servicios</v>
      </c>
      <c r="U197" s="27">
        <f t="shared" ref="U197:AJ197" si="178">SUM(U198:U204)</f>
        <v>421300000</v>
      </c>
      <c r="V197" s="15">
        <f t="shared" si="178"/>
        <v>-3821500</v>
      </c>
      <c r="W197" s="15">
        <f t="shared" si="178"/>
        <v>0</v>
      </c>
      <c r="X197" s="18">
        <f t="shared" si="178"/>
        <v>417478500</v>
      </c>
      <c r="Y197" s="19">
        <f t="shared" si="178"/>
        <v>374066720</v>
      </c>
      <c r="Z197" s="142">
        <f t="shared" si="178"/>
        <v>12144165</v>
      </c>
      <c r="AA197" s="18">
        <f t="shared" si="178"/>
        <v>386210885</v>
      </c>
      <c r="AB197" s="19">
        <f t="shared" si="178"/>
        <v>325181237</v>
      </c>
      <c r="AC197" s="142">
        <f t="shared" si="178"/>
        <v>37333632</v>
      </c>
      <c r="AD197" s="18">
        <f t="shared" si="178"/>
        <v>362514869</v>
      </c>
      <c r="AE197" s="19">
        <f t="shared" si="178"/>
        <v>175296225</v>
      </c>
      <c r="AF197" s="142">
        <f t="shared" si="178"/>
        <v>39194978</v>
      </c>
      <c r="AG197" s="18">
        <f t="shared" si="178"/>
        <v>214491203</v>
      </c>
      <c r="AH197" s="19">
        <f t="shared" si="178"/>
        <v>31267615</v>
      </c>
      <c r="AI197" s="15">
        <f t="shared" si="178"/>
        <v>54963631</v>
      </c>
      <c r="AJ197" s="16">
        <f t="shared" si="178"/>
        <v>202987297</v>
      </c>
      <c r="AK197" s="9"/>
      <c r="AL197" s="29">
        <f>SUM(AL198:AL204)</f>
        <v>-1000000</v>
      </c>
      <c r="AM197" s="26">
        <f>SUM(AM198:AM204)</f>
        <v>0</v>
      </c>
      <c r="AN197" s="9"/>
    </row>
    <row r="198" spans="1:40" s="382" customFormat="1" ht="24.95" customHeight="1">
      <c r="A198" s="754"/>
      <c r="B198" s="661"/>
      <c r="N198" s="9"/>
      <c r="P198" s="9"/>
      <c r="Q198" s="9"/>
      <c r="R198" s="9"/>
      <c r="S198" s="707" t="str">
        <f>+IF(SEPTIEMBRE!S198=0,"",SEPTIEMBRE!S198)</f>
        <v>4100100-1</v>
      </c>
      <c r="T198" s="683" t="str">
        <f>+IF(SEPTIEMBRE!T198=0,"",SEPTIEMBRE!T198)</f>
        <v>Productos Farmaceuticos</v>
      </c>
      <c r="U198" s="27">
        <f>+ENERO!U198</f>
        <v>285000000</v>
      </c>
      <c r="V198" s="15">
        <f>SEPTIEMBRE!V198+OCTUBRE!AL198</f>
        <v>0</v>
      </c>
      <c r="W198" s="15">
        <f>SEPTIEMBRE!W198+OCTUBRE!AM198</f>
        <v>0</v>
      </c>
      <c r="X198" s="18">
        <f t="shared" ref="X198:X204" si="179">SUM(U198:W198)</f>
        <v>285000000</v>
      </c>
      <c r="Y198" s="19">
        <f>SEPTIEMBRE!AA198</f>
        <v>262078353</v>
      </c>
      <c r="Z198" s="374">
        <v>0</v>
      </c>
      <c r="AA198" s="18">
        <f t="shared" ref="AA198:AA204" si="180">SUM(Y198:Z198)</f>
        <v>262078353</v>
      </c>
      <c r="AB198" s="19">
        <f>SEPTIEMBRE!AD198</f>
        <v>227056846</v>
      </c>
      <c r="AC198" s="374">
        <v>22091224</v>
      </c>
      <c r="AD198" s="18">
        <f t="shared" ref="AD198:AD204" si="181">SUM(AB198:AC198)</f>
        <v>249148070</v>
      </c>
      <c r="AE198" s="19">
        <f>SEPTIEMBRE!AG198</f>
        <v>121604984</v>
      </c>
      <c r="AF198" s="374">
        <v>26934644</v>
      </c>
      <c r="AG198" s="18">
        <f t="shared" ref="AG198:AG204" si="182">SUM(AE198:AF198)</f>
        <v>148539628</v>
      </c>
      <c r="AH198" s="19">
        <f t="shared" ref="AH198:AH204" si="183">X198-AA198</f>
        <v>22921647</v>
      </c>
      <c r="AI198" s="15">
        <f t="shared" ref="AI198:AI204" si="184">X198-AD198</f>
        <v>35851930</v>
      </c>
      <c r="AJ198" s="16">
        <f t="shared" ref="AJ198:AJ204" si="185">X198-AG198</f>
        <v>136460372</v>
      </c>
      <c r="AK198" s="9"/>
      <c r="AL198" s="372">
        <v>0</v>
      </c>
      <c r="AM198" s="375">
        <v>0</v>
      </c>
      <c r="AN198" s="9"/>
    </row>
    <row r="199" spans="1:40" s="382" customFormat="1" ht="24.95" customHeight="1">
      <c r="A199" s="754"/>
      <c r="B199" s="661"/>
      <c r="N199" s="9"/>
      <c r="P199" s="9"/>
      <c r="Q199" s="9"/>
      <c r="R199" s="9"/>
      <c r="S199" s="707" t="str">
        <f>+IF(SEPTIEMBRE!S199=0,"",SEPTIEMBRE!S199)</f>
        <v>4100100-2</v>
      </c>
      <c r="T199" s="683" t="str">
        <f>+IF(SEPTIEMBRE!T199=0,"",SEPTIEMBRE!T199)</f>
        <v>Material Médico Quirúrgico</v>
      </c>
      <c r="U199" s="27">
        <f>+ENERO!U199</f>
        <v>67000000</v>
      </c>
      <c r="V199" s="15">
        <f>SEPTIEMBRE!V199+OCTUBRE!AL199</f>
        <v>0</v>
      </c>
      <c r="W199" s="15">
        <f>SEPTIEMBRE!W199+OCTUBRE!AM199</f>
        <v>0</v>
      </c>
      <c r="X199" s="18">
        <f t="shared" si="179"/>
        <v>67000000</v>
      </c>
      <c r="Y199" s="19">
        <f>SEPTIEMBRE!AA199</f>
        <v>62833756</v>
      </c>
      <c r="Z199" s="374">
        <v>2818615</v>
      </c>
      <c r="AA199" s="18">
        <f t="shared" si="180"/>
        <v>65652371</v>
      </c>
      <c r="AB199" s="19">
        <f>SEPTIEMBRE!AD199</f>
        <v>51755318</v>
      </c>
      <c r="AC199" s="374">
        <v>5866858</v>
      </c>
      <c r="AD199" s="18">
        <f t="shared" si="181"/>
        <v>57622176</v>
      </c>
      <c r="AE199" s="19">
        <f>SEPTIEMBRE!AG199</f>
        <v>32473588</v>
      </c>
      <c r="AF199" s="374">
        <v>6943049</v>
      </c>
      <c r="AG199" s="18">
        <f t="shared" si="182"/>
        <v>39416637</v>
      </c>
      <c r="AH199" s="19">
        <f t="shared" si="183"/>
        <v>1347629</v>
      </c>
      <c r="AI199" s="15">
        <f t="shared" si="184"/>
        <v>9377824</v>
      </c>
      <c r="AJ199" s="16">
        <f t="shared" si="185"/>
        <v>27583363</v>
      </c>
      <c r="AK199" s="9"/>
      <c r="AL199" s="372">
        <v>0</v>
      </c>
      <c r="AM199" s="375">
        <v>0</v>
      </c>
      <c r="AN199" s="9"/>
    </row>
    <row r="200" spans="1:40" s="382" customFormat="1" ht="24.95" customHeight="1">
      <c r="A200" s="754"/>
      <c r="B200" s="661"/>
      <c r="N200" s="9"/>
      <c r="P200" s="9"/>
      <c r="Q200" s="9"/>
      <c r="R200" s="9"/>
      <c r="S200" s="707" t="str">
        <f>+IF(SEPTIEMBRE!S200=0,"",SEPTIEMBRE!S200)</f>
        <v>4100100-3</v>
      </c>
      <c r="T200" s="683" t="str">
        <f>+IF(SEPTIEMBRE!T200=0,"",SEPTIEMBRE!T200)</f>
        <v>Material de Laboratorio</v>
      </c>
      <c r="U200" s="27">
        <f>+ENERO!U200</f>
        <v>55000000</v>
      </c>
      <c r="V200" s="15">
        <f>SEPTIEMBRE!V200+OCTUBRE!AL200</f>
        <v>0</v>
      </c>
      <c r="W200" s="15">
        <f>SEPTIEMBRE!W200+OCTUBRE!AM200</f>
        <v>0</v>
      </c>
      <c r="X200" s="18">
        <f t="shared" si="179"/>
        <v>55000000</v>
      </c>
      <c r="Y200" s="19">
        <f>SEPTIEMBRE!AA200</f>
        <v>43135911</v>
      </c>
      <c r="Z200" s="374">
        <v>8385550</v>
      </c>
      <c r="AA200" s="18">
        <f t="shared" si="180"/>
        <v>51521461</v>
      </c>
      <c r="AB200" s="19">
        <f>SEPTIEMBRE!AD200</f>
        <v>40350373</v>
      </c>
      <c r="AC200" s="374">
        <v>8435550</v>
      </c>
      <c r="AD200" s="18">
        <f t="shared" si="181"/>
        <v>48785923</v>
      </c>
      <c r="AE200" s="19">
        <f>SEPTIEMBRE!AG200</f>
        <v>15198953</v>
      </c>
      <c r="AF200" s="374">
        <v>5317285</v>
      </c>
      <c r="AG200" s="18">
        <f t="shared" si="182"/>
        <v>20516238</v>
      </c>
      <c r="AH200" s="19">
        <f t="shared" si="183"/>
        <v>3478539</v>
      </c>
      <c r="AI200" s="15">
        <f t="shared" si="184"/>
        <v>6214077</v>
      </c>
      <c r="AJ200" s="16">
        <f t="shared" si="185"/>
        <v>34483762</v>
      </c>
      <c r="AK200" s="9"/>
      <c r="AL200" s="372">
        <v>0</v>
      </c>
      <c r="AM200" s="375">
        <v>0</v>
      </c>
      <c r="AN200" s="9"/>
    </row>
    <row r="201" spans="1:40" s="382" customFormat="1" ht="24.95" customHeight="1">
      <c r="A201" s="754"/>
      <c r="B201" s="661"/>
      <c r="N201" s="9"/>
      <c r="P201" s="9"/>
      <c r="Q201" s="9"/>
      <c r="R201" s="9"/>
      <c r="S201" s="707" t="str">
        <f>+IF(SEPTIEMBRE!S201=0,"",SEPTIEMBRE!S201)</f>
        <v>4100100-4</v>
      </c>
      <c r="T201" s="683" t="str">
        <f>+IF(SEPTIEMBRE!T201=0,"",SEPTIEMBRE!T201)</f>
        <v>Material para Odontologia</v>
      </c>
      <c r="U201" s="27">
        <f>+ENERO!U201</f>
        <v>11300000</v>
      </c>
      <c r="V201" s="15">
        <f>SEPTIEMBRE!V201+OCTUBRE!AL201</f>
        <v>-1000000</v>
      </c>
      <c r="W201" s="15">
        <f>SEPTIEMBRE!W201+OCTUBRE!AM201</f>
        <v>0</v>
      </c>
      <c r="X201" s="18">
        <f t="shared" si="179"/>
        <v>10300000</v>
      </c>
      <c r="Y201" s="19">
        <f>SEPTIEMBRE!AA201</f>
        <v>5840200</v>
      </c>
      <c r="Z201" s="374">
        <v>940000</v>
      </c>
      <c r="AA201" s="18">
        <f t="shared" si="180"/>
        <v>6780200</v>
      </c>
      <c r="AB201" s="19">
        <f>SEPTIEMBRE!AD201</f>
        <v>5840200</v>
      </c>
      <c r="AC201" s="374">
        <v>940000</v>
      </c>
      <c r="AD201" s="18">
        <f t="shared" si="181"/>
        <v>6780200</v>
      </c>
      <c r="AE201" s="19">
        <f>SEPTIEMBRE!AG201</f>
        <v>5840200</v>
      </c>
      <c r="AF201" s="374">
        <v>0</v>
      </c>
      <c r="AG201" s="18">
        <f t="shared" si="182"/>
        <v>5840200</v>
      </c>
      <c r="AH201" s="19">
        <f t="shared" si="183"/>
        <v>3519800</v>
      </c>
      <c r="AI201" s="15">
        <f t="shared" si="184"/>
        <v>3519800</v>
      </c>
      <c r="AJ201" s="16">
        <f t="shared" si="185"/>
        <v>4459800</v>
      </c>
      <c r="AK201" s="9"/>
      <c r="AL201" s="372">
        <v>-1000000</v>
      </c>
      <c r="AM201" s="375">
        <v>0</v>
      </c>
      <c r="AN201" s="9"/>
    </row>
    <row r="202" spans="1:40" s="382" customFormat="1" ht="24.95" customHeight="1">
      <c r="A202" s="754"/>
      <c r="B202" s="661"/>
      <c r="N202" s="9"/>
      <c r="P202" s="9"/>
      <c r="Q202" s="9"/>
      <c r="R202" s="9"/>
      <c r="S202" s="707" t="str">
        <f>+IF(SEPTIEMBRE!S202=0,"",SEPTIEMBRE!S202)</f>
        <v>4100100-5</v>
      </c>
      <c r="T202" s="683" t="str">
        <f>+IF(SEPTIEMBRE!T202=0,"",SEPTIEMBRE!T202)</f>
        <v>Material para Rayos X</v>
      </c>
      <c r="U202" s="27">
        <f>+ENERO!U202</f>
        <v>3000000</v>
      </c>
      <c r="V202" s="15">
        <f>SEPTIEMBRE!V202+OCTUBRE!AL202</f>
        <v>-2821500</v>
      </c>
      <c r="W202" s="15">
        <f>SEPTIEMBRE!W202+OCTUBRE!AM202</f>
        <v>0</v>
      </c>
      <c r="X202" s="18">
        <f t="shared" si="179"/>
        <v>178500</v>
      </c>
      <c r="Y202" s="19">
        <f>SEPTIEMBRE!AA202</f>
        <v>178500</v>
      </c>
      <c r="Z202" s="374">
        <v>0</v>
      </c>
      <c r="AA202" s="18">
        <f t="shared" si="180"/>
        <v>178500</v>
      </c>
      <c r="AB202" s="19">
        <f>SEPTIEMBRE!AD202</f>
        <v>178500</v>
      </c>
      <c r="AC202" s="374">
        <v>0</v>
      </c>
      <c r="AD202" s="18">
        <f t="shared" si="181"/>
        <v>178500</v>
      </c>
      <c r="AE202" s="19">
        <f>SEPTIEMBRE!AG202</f>
        <v>178500</v>
      </c>
      <c r="AF202" s="374">
        <v>0</v>
      </c>
      <c r="AG202" s="18">
        <f t="shared" si="182"/>
        <v>178500</v>
      </c>
      <c r="AH202" s="19">
        <f t="shared" si="183"/>
        <v>0</v>
      </c>
      <c r="AI202" s="15">
        <f t="shared" si="184"/>
        <v>0</v>
      </c>
      <c r="AJ202" s="16">
        <f t="shared" si="185"/>
        <v>0</v>
      </c>
      <c r="AK202" s="9"/>
      <c r="AL202" s="372">
        <v>0</v>
      </c>
      <c r="AM202" s="375">
        <v>0</v>
      </c>
      <c r="AN202" s="9"/>
    </row>
    <row r="203" spans="1:40" s="382" customFormat="1" ht="24.95" customHeight="1">
      <c r="A203" s="754"/>
      <c r="B203" s="661"/>
      <c r="N203" s="9"/>
      <c r="P203" s="9"/>
      <c r="Q203" s="9"/>
      <c r="R203" s="9"/>
      <c r="S203" s="707" t="str">
        <f>+IF(SEPTIEMBRE!S203=0,"",SEPTIEMBRE!S203)</f>
        <v/>
      </c>
      <c r="T203" s="683" t="str">
        <f>+IF(SEPTIEMBRE!T203=0,"",SEPTIEMBRE!T203)</f>
        <v/>
      </c>
      <c r="U203" s="27">
        <f>+ENERO!U203</f>
        <v>0</v>
      </c>
      <c r="V203" s="15">
        <f>SEPTIEMBRE!V203+OCTUBRE!AL203</f>
        <v>0</v>
      </c>
      <c r="W203" s="15">
        <f>SEPTIEMBRE!W203+OCTUBRE!AM203</f>
        <v>0</v>
      </c>
      <c r="X203" s="18">
        <f t="shared" si="179"/>
        <v>0</v>
      </c>
      <c r="Y203" s="19">
        <f>SEPTIEMBRE!AA203</f>
        <v>0</v>
      </c>
      <c r="Z203" s="374">
        <v>0</v>
      </c>
      <c r="AA203" s="18">
        <f t="shared" si="180"/>
        <v>0</v>
      </c>
      <c r="AB203" s="19">
        <f>SEPTIEMBRE!AD203</f>
        <v>0</v>
      </c>
      <c r="AC203" s="374">
        <v>0</v>
      </c>
      <c r="AD203" s="18">
        <f t="shared" si="181"/>
        <v>0</v>
      </c>
      <c r="AE203" s="19">
        <f>SEPTIEMBRE!AG203</f>
        <v>0</v>
      </c>
      <c r="AF203" s="374">
        <v>0</v>
      </c>
      <c r="AG203" s="18">
        <f t="shared" si="182"/>
        <v>0</v>
      </c>
      <c r="AH203" s="19">
        <f t="shared" si="183"/>
        <v>0</v>
      </c>
      <c r="AI203" s="15">
        <f t="shared" si="184"/>
        <v>0</v>
      </c>
      <c r="AJ203" s="16">
        <f t="shared" si="185"/>
        <v>0</v>
      </c>
      <c r="AK203" s="9"/>
      <c r="AL203" s="372">
        <v>0</v>
      </c>
      <c r="AM203" s="375">
        <v>0</v>
      </c>
      <c r="AN203" s="9"/>
    </row>
    <row r="204" spans="1:40" s="382" customFormat="1" ht="24.95" customHeight="1">
      <c r="A204" s="754"/>
      <c r="B204" s="661"/>
      <c r="N204" s="9"/>
      <c r="P204" s="9"/>
      <c r="Q204" s="9"/>
      <c r="R204" s="9"/>
      <c r="S204" s="707" t="str">
        <f>+IF(SEPTIEMBRE!S204=0,"",SEPTIEMBRE!S204)</f>
        <v/>
      </c>
      <c r="T204" s="683" t="str">
        <f>+IF(SEPTIEMBRE!T204=0,"",SEPTIEMBRE!T204)</f>
        <v/>
      </c>
      <c r="U204" s="27">
        <f>+ENERO!U204</f>
        <v>0</v>
      </c>
      <c r="V204" s="15">
        <f>SEPTIEMBRE!V204+OCTUBRE!AL204</f>
        <v>0</v>
      </c>
      <c r="W204" s="15">
        <f>SEPTIEMBRE!W204+OCTUBRE!AM204</f>
        <v>0</v>
      </c>
      <c r="X204" s="18">
        <f t="shared" si="179"/>
        <v>0</v>
      </c>
      <c r="Y204" s="19">
        <f>SEPTIEMBRE!AA204</f>
        <v>0</v>
      </c>
      <c r="Z204" s="374">
        <v>0</v>
      </c>
      <c r="AA204" s="18">
        <f t="shared" si="180"/>
        <v>0</v>
      </c>
      <c r="AB204" s="19">
        <f>SEPTIEMBRE!AD204</f>
        <v>0</v>
      </c>
      <c r="AC204" s="374">
        <v>0</v>
      </c>
      <c r="AD204" s="18">
        <f t="shared" si="181"/>
        <v>0</v>
      </c>
      <c r="AE204" s="19">
        <f>SEPTIEMBRE!AG204</f>
        <v>0</v>
      </c>
      <c r="AF204" s="374">
        <v>0</v>
      </c>
      <c r="AG204" s="18">
        <f t="shared" si="182"/>
        <v>0</v>
      </c>
      <c r="AH204" s="19">
        <f t="shared" si="183"/>
        <v>0</v>
      </c>
      <c r="AI204" s="15">
        <f t="shared" si="184"/>
        <v>0</v>
      </c>
      <c r="AJ204" s="16">
        <f t="shared" si="185"/>
        <v>0</v>
      </c>
      <c r="AK204" s="9"/>
      <c r="AL204" s="372">
        <v>0</v>
      </c>
      <c r="AM204" s="375">
        <v>0</v>
      </c>
      <c r="AN204" s="9"/>
    </row>
    <row r="205" spans="1:40" s="382" customFormat="1" ht="24.95" customHeight="1">
      <c r="A205" s="754"/>
      <c r="B205" s="661"/>
      <c r="N205" s="9"/>
      <c r="P205" s="9"/>
      <c r="Q205" s="9"/>
      <c r="R205" s="9"/>
      <c r="S205" s="706">
        <f>+IF(SEPTIEMBRE!S205=0,"",SEPTIEMBRE!S205)</f>
        <v>4100200</v>
      </c>
      <c r="T205" s="682" t="str">
        <f>+IF(SEPTIEMBRE!T205=0,"",SEPTIEMBRE!T205)</f>
        <v>Gastos Complementarios e Intermedios</v>
      </c>
      <c r="U205" s="27">
        <f t="shared" ref="U205:AJ205" si="186">U206</f>
        <v>43000000</v>
      </c>
      <c r="V205" s="15">
        <f t="shared" si="186"/>
        <v>3821500</v>
      </c>
      <c r="W205" s="15">
        <f t="shared" si="186"/>
        <v>0</v>
      </c>
      <c r="X205" s="18">
        <f t="shared" si="186"/>
        <v>46821500</v>
      </c>
      <c r="Y205" s="19">
        <f t="shared" si="186"/>
        <v>43518495</v>
      </c>
      <c r="Z205" s="142">
        <f t="shared" si="186"/>
        <v>2315000</v>
      </c>
      <c r="AA205" s="18">
        <f t="shared" si="186"/>
        <v>45833495</v>
      </c>
      <c r="AB205" s="19">
        <f t="shared" si="186"/>
        <v>37607996</v>
      </c>
      <c r="AC205" s="142">
        <f t="shared" si="186"/>
        <v>5829000</v>
      </c>
      <c r="AD205" s="18">
        <f t="shared" si="186"/>
        <v>43436996</v>
      </c>
      <c r="AE205" s="19">
        <f t="shared" si="186"/>
        <v>35780996</v>
      </c>
      <c r="AF205" s="142">
        <f t="shared" si="186"/>
        <v>4142000</v>
      </c>
      <c r="AG205" s="18">
        <f t="shared" si="186"/>
        <v>39922996</v>
      </c>
      <c r="AH205" s="19">
        <f t="shared" si="186"/>
        <v>988005</v>
      </c>
      <c r="AI205" s="15">
        <f t="shared" si="186"/>
        <v>3384504</v>
      </c>
      <c r="AJ205" s="16">
        <f t="shared" si="186"/>
        <v>6898504</v>
      </c>
      <c r="AK205" s="9"/>
      <c r="AL205" s="29">
        <f>AL206</f>
        <v>1000000</v>
      </c>
      <c r="AM205" s="26">
        <f>AM206</f>
        <v>0</v>
      </c>
      <c r="AN205" s="9"/>
    </row>
    <row r="206" spans="1:40" s="382" customFormat="1" ht="24.95" customHeight="1">
      <c r="A206" s="754"/>
      <c r="B206" s="661"/>
      <c r="N206" s="9"/>
      <c r="P206" s="9"/>
      <c r="Q206" s="9"/>
      <c r="R206" s="9"/>
      <c r="S206" s="707" t="str">
        <f>+IF(SEPTIEMBRE!S206=0,"",SEPTIEMBRE!S206)</f>
        <v>4100200-1</v>
      </c>
      <c r="T206" s="683" t="str">
        <f>+IF(SEPTIEMBRE!T206=0,"",SEPTIEMBRE!T206)</f>
        <v>Alimentación</v>
      </c>
      <c r="U206" s="27">
        <f>+ENERO!U206</f>
        <v>43000000</v>
      </c>
      <c r="V206" s="15">
        <f>SEPTIEMBRE!V206+OCTUBRE!AL206</f>
        <v>3821500</v>
      </c>
      <c r="W206" s="15">
        <f>SEPTIEMBRE!W206+OCTUBRE!AM206</f>
        <v>0</v>
      </c>
      <c r="X206" s="18">
        <f>SUM(U206:W206)</f>
        <v>46821500</v>
      </c>
      <c r="Y206" s="19">
        <f>SEPTIEMBRE!AA206</f>
        <v>43518495</v>
      </c>
      <c r="Z206" s="374">
        <v>2315000</v>
      </c>
      <c r="AA206" s="18">
        <f>SUM(Y206:Z206)</f>
        <v>45833495</v>
      </c>
      <c r="AB206" s="19">
        <f>SEPTIEMBRE!AD206</f>
        <v>37607996</v>
      </c>
      <c r="AC206" s="374">
        <v>5829000</v>
      </c>
      <c r="AD206" s="18">
        <f>SUM(AB206:AC206)</f>
        <v>43436996</v>
      </c>
      <c r="AE206" s="19">
        <f>SEPTIEMBRE!AG206</f>
        <v>35780996</v>
      </c>
      <c r="AF206" s="374">
        <v>4142000</v>
      </c>
      <c r="AG206" s="18">
        <f>SUM(AE206:AF206)</f>
        <v>39922996</v>
      </c>
      <c r="AH206" s="19">
        <f>X206-AA206</f>
        <v>988005</v>
      </c>
      <c r="AI206" s="15">
        <f>X206-AD206</f>
        <v>3384504</v>
      </c>
      <c r="AJ206" s="16">
        <f>X206-AG206</f>
        <v>6898504</v>
      </c>
      <c r="AK206" s="9"/>
      <c r="AL206" s="372">
        <v>1000000</v>
      </c>
      <c r="AM206" s="375">
        <v>0</v>
      </c>
      <c r="AN206" s="9"/>
    </row>
    <row r="207" spans="1:40" s="382" customFormat="1" ht="24.95" customHeight="1" thickBot="1">
      <c r="A207" s="754"/>
      <c r="B207" s="661"/>
      <c r="N207" s="9"/>
      <c r="P207" s="9"/>
      <c r="Q207" s="9"/>
      <c r="R207" s="9"/>
      <c r="S207" s="711">
        <f>+IF(SEPTIEMBRE!S207=0,"",SEPTIEMBRE!S207)</f>
        <v>4199999</v>
      </c>
      <c r="T207" s="688" t="str">
        <f>+IF(SEPTIEMBRE!T207=0,"",SEPTIEMBRE!T207)</f>
        <v>Vigencias Anteriores Gastos Operación Comercial</v>
      </c>
      <c r="U207" s="133">
        <f>+ENERO!U207</f>
        <v>152907026</v>
      </c>
      <c r="V207" s="121">
        <f>SEPTIEMBRE!V207+OCTUBRE!AL207</f>
        <v>44969121</v>
      </c>
      <c r="W207" s="121">
        <f>SEPTIEMBRE!W207+OCTUBRE!AM207</f>
        <v>0</v>
      </c>
      <c r="X207" s="126">
        <f>SUM(U207:W207)</f>
        <v>197876147</v>
      </c>
      <c r="Y207" s="124">
        <f>SEPTIEMBRE!AA207</f>
        <v>197876147</v>
      </c>
      <c r="Z207" s="388">
        <v>0</v>
      </c>
      <c r="AA207" s="126">
        <f>SUM(Y207:Z207)</f>
        <v>197876147</v>
      </c>
      <c r="AB207" s="124">
        <f>SEPTIEMBRE!AD207</f>
        <v>197876147</v>
      </c>
      <c r="AC207" s="388">
        <v>0</v>
      </c>
      <c r="AD207" s="126">
        <f>SUM(AB207:AC207)</f>
        <v>197876147</v>
      </c>
      <c r="AE207" s="124">
        <f>SEPTIEMBRE!AG207</f>
        <v>197876147</v>
      </c>
      <c r="AF207" s="388">
        <v>0</v>
      </c>
      <c r="AG207" s="126">
        <f>SUM(AE207:AF207)</f>
        <v>197876147</v>
      </c>
      <c r="AH207" s="124">
        <f>X207-AA207</f>
        <v>0</v>
      </c>
      <c r="AI207" s="121">
        <f>X207-AD207</f>
        <v>0</v>
      </c>
      <c r="AJ207" s="125">
        <f>X207-AG207</f>
        <v>0</v>
      </c>
      <c r="AK207" s="9"/>
      <c r="AL207" s="384">
        <v>0</v>
      </c>
      <c r="AM207" s="389">
        <v>0</v>
      </c>
      <c r="AN207" s="9"/>
    </row>
    <row r="208" spans="1:40" s="382" customFormat="1" ht="24.95" customHeight="1">
      <c r="A208" s="754"/>
      <c r="B208" s="661"/>
      <c r="N208" s="9"/>
      <c r="P208" s="9"/>
      <c r="Q208" s="9"/>
      <c r="R208" s="9"/>
      <c r="S208" s="489" t="str">
        <f>+IF(SEPTIEMBRE!S208=0,"",SEPTIEMBRE!S208)</f>
        <v/>
      </c>
      <c r="T208" s="689" t="str">
        <f>+IF(SEPTIEMBRE!T208=0,"",SEPTIEMBRE!T208)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c r="A209" s="754"/>
      <c r="B209" s="661"/>
      <c r="N209" s="9"/>
      <c r="P209" s="9"/>
      <c r="Q209" s="9"/>
      <c r="R209" s="9"/>
      <c r="S209" s="704">
        <f>+IF(SEPTIEMBRE!S209=0,"",SEPTIEMBRE!S209)</f>
        <v>5000000</v>
      </c>
      <c r="T209" s="686" t="s">
        <v>444</v>
      </c>
      <c r="U209" s="470">
        <f t="shared" ref="U209:AJ209" si="187">U210</f>
        <v>0</v>
      </c>
      <c r="V209" s="471">
        <f t="shared" si="187"/>
        <v>0</v>
      </c>
      <c r="W209" s="471">
        <f t="shared" si="187"/>
        <v>0</v>
      </c>
      <c r="X209" s="472">
        <f t="shared" si="187"/>
        <v>0</v>
      </c>
      <c r="Y209" s="379">
        <f t="shared" si="187"/>
        <v>0</v>
      </c>
      <c r="Z209" s="471">
        <f t="shared" si="187"/>
        <v>0</v>
      </c>
      <c r="AA209" s="472">
        <f t="shared" si="187"/>
        <v>0</v>
      </c>
      <c r="AB209" s="379">
        <f t="shared" si="187"/>
        <v>0</v>
      </c>
      <c r="AC209" s="471">
        <f t="shared" si="187"/>
        <v>0</v>
      </c>
      <c r="AD209" s="472">
        <f t="shared" si="187"/>
        <v>0</v>
      </c>
      <c r="AE209" s="379">
        <f t="shared" si="187"/>
        <v>0</v>
      </c>
      <c r="AF209" s="471">
        <f t="shared" si="187"/>
        <v>0</v>
      </c>
      <c r="AG209" s="472">
        <f t="shared" si="187"/>
        <v>0</v>
      </c>
      <c r="AH209" s="379">
        <f t="shared" si="187"/>
        <v>0</v>
      </c>
      <c r="AI209" s="471">
        <f t="shared" si="187"/>
        <v>0</v>
      </c>
      <c r="AJ209" s="380">
        <f t="shared" si="187"/>
        <v>0</v>
      </c>
      <c r="AK209" s="9"/>
      <c r="AL209" s="128">
        <f>AL210</f>
        <v>0</v>
      </c>
      <c r="AM209" s="130">
        <f>AM210</f>
        <v>0</v>
      </c>
      <c r="AN209" s="9"/>
    </row>
    <row r="210" spans="1:40" s="382" customFormat="1" ht="24.95" customHeight="1">
      <c r="A210" s="754"/>
      <c r="B210" s="661"/>
      <c r="N210" s="9"/>
      <c r="P210" s="9"/>
      <c r="Q210" s="9"/>
      <c r="R210" s="9"/>
      <c r="S210" s="705">
        <f>+IF(SEPTIEMBRE!S210=0,"",SEPTIEMBRE!S210)</f>
        <v>5100000</v>
      </c>
      <c r="T210" s="681" t="str">
        <f>+IF(SEPTIEMBRE!T210=0,"",SEPTIEMBRE!T210)</f>
        <v>Insumos y Suministros para Venta al Público</v>
      </c>
      <c r="U210" s="132">
        <f t="shared" ref="U210:AJ210" si="188">U211+U218</f>
        <v>0</v>
      </c>
      <c r="V210" s="122">
        <f t="shared" si="188"/>
        <v>0</v>
      </c>
      <c r="W210" s="122">
        <f t="shared" si="188"/>
        <v>0</v>
      </c>
      <c r="X210" s="129">
        <f t="shared" si="188"/>
        <v>0</v>
      </c>
      <c r="Y210" s="128">
        <f t="shared" si="188"/>
        <v>0</v>
      </c>
      <c r="Z210" s="122">
        <f t="shared" si="188"/>
        <v>0</v>
      </c>
      <c r="AA210" s="129">
        <f t="shared" si="188"/>
        <v>0</v>
      </c>
      <c r="AB210" s="128">
        <f t="shared" si="188"/>
        <v>0</v>
      </c>
      <c r="AC210" s="122">
        <f t="shared" si="188"/>
        <v>0</v>
      </c>
      <c r="AD210" s="129">
        <f t="shared" si="188"/>
        <v>0</v>
      </c>
      <c r="AE210" s="128">
        <f t="shared" si="188"/>
        <v>0</v>
      </c>
      <c r="AF210" s="122">
        <f t="shared" si="188"/>
        <v>0</v>
      </c>
      <c r="AG210" s="129">
        <f t="shared" si="188"/>
        <v>0</v>
      </c>
      <c r="AH210" s="128">
        <f t="shared" si="188"/>
        <v>0</v>
      </c>
      <c r="AI210" s="122">
        <f t="shared" si="188"/>
        <v>0</v>
      </c>
      <c r="AJ210" s="130">
        <f t="shared" si="188"/>
        <v>0</v>
      </c>
      <c r="AK210" s="9"/>
      <c r="AL210" s="128">
        <f>AL211+AL218</f>
        <v>0</v>
      </c>
      <c r="AM210" s="130">
        <f>AM211+AM218</f>
        <v>0</v>
      </c>
      <c r="AN210" s="9"/>
    </row>
    <row r="211" spans="1:40" s="382" customFormat="1" ht="24.95" customHeight="1">
      <c r="A211" s="754"/>
      <c r="B211" s="661"/>
      <c r="N211" s="9"/>
      <c r="P211" s="9"/>
      <c r="Q211" s="9"/>
      <c r="R211" s="9"/>
      <c r="S211" s="706">
        <f>+IF(SEPTIEMBRE!S211=0,"",SEPTIEMBRE!S211)</f>
        <v>5100100</v>
      </c>
      <c r="T211" s="682" t="str">
        <f>+IF(SEPTIEMBRE!T211=0,"",SEPTIEMBRE!T211)</f>
        <v>Compra de Bienes para la venta</v>
      </c>
      <c r="U211" s="27">
        <f t="shared" ref="U211:AJ211" si="189">SUM(U212:U217)</f>
        <v>0</v>
      </c>
      <c r="V211" s="15">
        <f t="shared" si="189"/>
        <v>0</v>
      </c>
      <c r="W211" s="15">
        <f t="shared" si="189"/>
        <v>0</v>
      </c>
      <c r="X211" s="18">
        <f t="shared" si="189"/>
        <v>0</v>
      </c>
      <c r="Y211" s="19">
        <f t="shared" si="189"/>
        <v>0</v>
      </c>
      <c r="Z211" s="142">
        <f t="shared" si="189"/>
        <v>0</v>
      </c>
      <c r="AA211" s="18">
        <f t="shared" si="189"/>
        <v>0</v>
      </c>
      <c r="AB211" s="19">
        <f t="shared" si="189"/>
        <v>0</v>
      </c>
      <c r="AC211" s="142">
        <f t="shared" si="189"/>
        <v>0</v>
      </c>
      <c r="AD211" s="18">
        <f t="shared" si="189"/>
        <v>0</v>
      </c>
      <c r="AE211" s="19">
        <f t="shared" si="189"/>
        <v>0</v>
      </c>
      <c r="AF211" s="142">
        <f t="shared" si="189"/>
        <v>0</v>
      </c>
      <c r="AG211" s="18">
        <f t="shared" si="189"/>
        <v>0</v>
      </c>
      <c r="AH211" s="19">
        <f t="shared" si="189"/>
        <v>0</v>
      </c>
      <c r="AI211" s="15">
        <f t="shared" si="189"/>
        <v>0</v>
      </c>
      <c r="AJ211" s="16">
        <f t="shared" si="189"/>
        <v>0</v>
      </c>
      <c r="AK211" s="10"/>
      <c r="AL211" s="29">
        <f>SUM(AL212:AL217)</f>
        <v>0</v>
      </c>
      <c r="AM211" s="26">
        <f>SUM(AM212:AM217)</f>
        <v>0</v>
      </c>
      <c r="AN211" s="9"/>
    </row>
    <row r="212" spans="1:40" s="382" customFormat="1" ht="24.95" customHeight="1">
      <c r="A212" s="754"/>
      <c r="B212" s="661"/>
      <c r="N212" s="9"/>
      <c r="P212" s="9"/>
      <c r="Q212" s="9"/>
      <c r="R212" s="9"/>
      <c r="S212" s="707" t="str">
        <f>+IF(SEPTIEMBRE!S212=0,"",SEPTIEMBRE!S212)</f>
        <v>5100100-1</v>
      </c>
      <c r="T212" s="683" t="str">
        <f>+IF(SEPTIEMBRE!T212=0,"",SEPTIEMBRE!T212)</f>
        <v>Productos Farmaceuticos</v>
      </c>
      <c r="U212" s="27">
        <f>+ENERO!U212</f>
        <v>0</v>
      </c>
      <c r="V212" s="15">
        <f>SEPTIEMBRE!V212+OCTUBRE!AL212</f>
        <v>0</v>
      </c>
      <c r="W212" s="15">
        <f>SEPTIEMBRE!W212+OCTUBRE!AM212</f>
        <v>0</v>
      </c>
      <c r="X212" s="18">
        <f t="shared" ref="X212:X218" si="190">SUM(U212:W212)</f>
        <v>0</v>
      </c>
      <c r="Y212" s="19">
        <f>SEPTIEMBRE!AA212</f>
        <v>0</v>
      </c>
      <c r="Z212" s="374">
        <v>0</v>
      </c>
      <c r="AA212" s="18">
        <f t="shared" ref="AA212:AA218" si="191">SUM(Y212:Z212)</f>
        <v>0</v>
      </c>
      <c r="AB212" s="19">
        <f>SEPTIEMBRE!AD212</f>
        <v>0</v>
      </c>
      <c r="AC212" s="374">
        <v>0</v>
      </c>
      <c r="AD212" s="18">
        <f t="shared" ref="AD212:AD218" si="192">SUM(AB212:AC212)</f>
        <v>0</v>
      </c>
      <c r="AE212" s="19">
        <f>SEPTIEMBRE!AG212</f>
        <v>0</v>
      </c>
      <c r="AF212" s="374">
        <v>0</v>
      </c>
      <c r="AG212" s="18">
        <f t="shared" ref="AG212:AG218" si="193">SUM(AE212:AF212)</f>
        <v>0</v>
      </c>
      <c r="AH212" s="19">
        <f t="shared" ref="AH212:AH218" si="194">X212-AA212</f>
        <v>0</v>
      </c>
      <c r="AI212" s="15">
        <f t="shared" ref="AI212:AI218" si="195">X212-AD212</f>
        <v>0</v>
      </c>
      <c r="AJ212" s="16">
        <f t="shared" ref="AJ212:AJ218" si="196">X212-AG212</f>
        <v>0</v>
      </c>
      <c r="AK212" s="9"/>
      <c r="AL212" s="372">
        <v>0</v>
      </c>
      <c r="AM212" s="375">
        <v>0</v>
      </c>
      <c r="AN212" s="9"/>
    </row>
    <row r="213" spans="1:40" s="382" customFormat="1" ht="24.95" customHeight="1">
      <c r="A213" s="754"/>
      <c r="B213" s="661"/>
      <c r="N213" s="9"/>
      <c r="P213" s="9"/>
      <c r="Q213" s="9"/>
      <c r="R213" s="9"/>
      <c r="S213" s="707" t="str">
        <f>+IF(SEPTIEMBRE!S213=0,"",SEPTIEMBRE!S213)</f>
        <v>5100100-2</v>
      </c>
      <c r="T213" s="683" t="str">
        <f>+IF(SEPTIEMBRE!T213=0,"",SEPTIEMBRE!T213)</f>
        <v>Material Médico Quirúrgico</v>
      </c>
      <c r="U213" s="27">
        <f>+ENERO!U213</f>
        <v>0</v>
      </c>
      <c r="V213" s="15">
        <f>SEPTIEMBRE!V213+OCTUBRE!AL213</f>
        <v>0</v>
      </c>
      <c r="W213" s="15">
        <f>SEPTIEMBRE!W213+OCTUBRE!AM213</f>
        <v>0</v>
      </c>
      <c r="X213" s="18">
        <f t="shared" si="190"/>
        <v>0</v>
      </c>
      <c r="Y213" s="19">
        <f>SEPTIEMBRE!AA213</f>
        <v>0</v>
      </c>
      <c r="Z213" s="374">
        <v>0</v>
      </c>
      <c r="AA213" s="18">
        <f t="shared" si="191"/>
        <v>0</v>
      </c>
      <c r="AB213" s="19">
        <f>SEPTIEMBRE!AD213</f>
        <v>0</v>
      </c>
      <c r="AC213" s="374">
        <v>0</v>
      </c>
      <c r="AD213" s="18">
        <f t="shared" si="192"/>
        <v>0</v>
      </c>
      <c r="AE213" s="19">
        <f>SEPTIEMBRE!AG213</f>
        <v>0</v>
      </c>
      <c r="AF213" s="374">
        <v>0</v>
      </c>
      <c r="AG213" s="18">
        <f t="shared" si="193"/>
        <v>0</v>
      </c>
      <c r="AH213" s="19">
        <f t="shared" si="194"/>
        <v>0</v>
      </c>
      <c r="AI213" s="15">
        <f t="shared" si="195"/>
        <v>0</v>
      </c>
      <c r="AJ213" s="16">
        <f t="shared" si="196"/>
        <v>0</v>
      </c>
      <c r="AK213" s="9"/>
      <c r="AL213" s="372">
        <v>0</v>
      </c>
      <c r="AM213" s="375">
        <v>0</v>
      </c>
      <c r="AN213" s="9"/>
    </row>
    <row r="214" spans="1:40" s="382" customFormat="1" ht="24.95" customHeight="1">
      <c r="A214" s="754"/>
      <c r="B214" s="661"/>
      <c r="N214" s="9"/>
      <c r="P214" s="9"/>
      <c r="Q214" s="9"/>
      <c r="R214" s="9"/>
      <c r="S214" s="707" t="str">
        <f>+IF(SEPTIEMBRE!S214=0,"",SEPTIEMBRE!S214)</f>
        <v>5100100-3</v>
      </c>
      <c r="T214" s="683" t="str">
        <f>+IF(SEPTIEMBRE!T214=0,"",SEPTIEMBRE!T214)</f>
        <v>Material de Laboratorio</v>
      </c>
      <c r="U214" s="27">
        <f>+ENERO!U214</f>
        <v>0</v>
      </c>
      <c r="V214" s="15">
        <f>SEPTIEMBRE!V214+OCTUBRE!AL214</f>
        <v>0</v>
      </c>
      <c r="W214" s="15">
        <f>SEPTIEMBRE!W214+OCTUBRE!AM214</f>
        <v>0</v>
      </c>
      <c r="X214" s="18">
        <f t="shared" si="190"/>
        <v>0</v>
      </c>
      <c r="Y214" s="19">
        <f>SEPTIEMBRE!AA214</f>
        <v>0</v>
      </c>
      <c r="Z214" s="374">
        <v>0</v>
      </c>
      <c r="AA214" s="18">
        <f t="shared" si="191"/>
        <v>0</v>
      </c>
      <c r="AB214" s="19">
        <f>SEPTIEMBRE!AD214</f>
        <v>0</v>
      </c>
      <c r="AC214" s="374">
        <v>0</v>
      </c>
      <c r="AD214" s="18">
        <f t="shared" si="192"/>
        <v>0</v>
      </c>
      <c r="AE214" s="19">
        <f>SEPTIEMBRE!AG214</f>
        <v>0</v>
      </c>
      <c r="AF214" s="374">
        <v>0</v>
      </c>
      <c r="AG214" s="18">
        <f t="shared" si="193"/>
        <v>0</v>
      </c>
      <c r="AH214" s="19">
        <f t="shared" si="194"/>
        <v>0</v>
      </c>
      <c r="AI214" s="15">
        <f t="shared" si="195"/>
        <v>0</v>
      </c>
      <c r="AJ214" s="16">
        <f t="shared" si="196"/>
        <v>0</v>
      </c>
      <c r="AK214" s="9"/>
      <c r="AL214" s="372">
        <v>0</v>
      </c>
      <c r="AM214" s="375">
        <v>0</v>
      </c>
      <c r="AN214" s="9"/>
    </row>
    <row r="215" spans="1:40" s="382" customFormat="1" ht="24.95" customHeight="1">
      <c r="A215" s="754"/>
      <c r="B215" s="661"/>
      <c r="N215" s="9"/>
      <c r="P215" s="9"/>
      <c r="Q215" s="9"/>
      <c r="R215" s="9"/>
      <c r="S215" s="707" t="str">
        <f>+IF(SEPTIEMBRE!S215=0,"",SEPTIEMBRE!S215)</f>
        <v>5100100-4</v>
      </c>
      <c r="T215" s="683" t="str">
        <f>+IF(SEPTIEMBRE!T215=0,"",SEPTIEMBRE!T215)</f>
        <v>Material para Odontologia</v>
      </c>
      <c r="U215" s="27">
        <f>+ENERO!U215</f>
        <v>0</v>
      </c>
      <c r="V215" s="15">
        <f>SEPTIEMBRE!V215+OCTUBRE!AL215</f>
        <v>0</v>
      </c>
      <c r="W215" s="15">
        <f>SEPTIEMBRE!W215+OCTUBRE!AM215</f>
        <v>0</v>
      </c>
      <c r="X215" s="18">
        <f t="shared" si="190"/>
        <v>0</v>
      </c>
      <c r="Y215" s="19">
        <f>SEPTIEMBRE!AA215</f>
        <v>0</v>
      </c>
      <c r="Z215" s="374">
        <v>0</v>
      </c>
      <c r="AA215" s="18">
        <f t="shared" si="191"/>
        <v>0</v>
      </c>
      <c r="AB215" s="19">
        <f>SEPTIEMBRE!AD215</f>
        <v>0</v>
      </c>
      <c r="AC215" s="374">
        <v>0</v>
      </c>
      <c r="AD215" s="18">
        <f t="shared" si="192"/>
        <v>0</v>
      </c>
      <c r="AE215" s="19">
        <f>SEPTIEMBRE!AG215</f>
        <v>0</v>
      </c>
      <c r="AF215" s="374">
        <v>0</v>
      </c>
      <c r="AG215" s="18">
        <f t="shared" si="193"/>
        <v>0</v>
      </c>
      <c r="AH215" s="19">
        <f t="shared" si="194"/>
        <v>0</v>
      </c>
      <c r="AI215" s="15">
        <f t="shared" si="195"/>
        <v>0</v>
      </c>
      <c r="AJ215" s="16">
        <f t="shared" si="196"/>
        <v>0</v>
      </c>
      <c r="AK215" s="9"/>
      <c r="AL215" s="372">
        <v>0</v>
      </c>
      <c r="AM215" s="375">
        <v>0</v>
      </c>
      <c r="AN215" s="9"/>
    </row>
    <row r="216" spans="1:40" s="382" customFormat="1" ht="24.95" customHeight="1">
      <c r="A216" s="754"/>
      <c r="B216" s="661"/>
      <c r="N216" s="9"/>
      <c r="P216" s="9"/>
      <c r="Q216" s="9"/>
      <c r="R216" s="9"/>
      <c r="S216" s="707" t="str">
        <f>+IF(SEPTIEMBRE!S216=0,"",SEPTIEMBRE!S216)</f>
        <v>5100100-5</v>
      </c>
      <c r="T216" s="683" t="str">
        <f>+IF(SEPTIEMBRE!T216=0,"",SEPTIEMBRE!T216)</f>
        <v>Material para Rayos X</v>
      </c>
      <c r="U216" s="27">
        <f>+ENERO!U216</f>
        <v>0</v>
      </c>
      <c r="V216" s="15">
        <f>SEPTIEMBRE!V216+OCTUBRE!AL216</f>
        <v>0</v>
      </c>
      <c r="W216" s="15">
        <f>SEPTIEMBRE!W216+OCTUBRE!AM216</f>
        <v>0</v>
      </c>
      <c r="X216" s="18">
        <f t="shared" si="190"/>
        <v>0</v>
      </c>
      <c r="Y216" s="19">
        <f>SEPTIEMBRE!AA216</f>
        <v>0</v>
      </c>
      <c r="Z216" s="374">
        <v>0</v>
      </c>
      <c r="AA216" s="18">
        <f t="shared" si="191"/>
        <v>0</v>
      </c>
      <c r="AB216" s="19">
        <f>SEPTIEMBRE!AD216</f>
        <v>0</v>
      </c>
      <c r="AC216" s="374">
        <v>0</v>
      </c>
      <c r="AD216" s="18">
        <f t="shared" si="192"/>
        <v>0</v>
      </c>
      <c r="AE216" s="19">
        <f>SEPTIEMBRE!AG216</f>
        <v>0</v>
      </c>
      <c r="AF216" s="374">
        <v>0</v>
      </c>
      <c r="AG216" s="18">
        <f t="shared" si="193"/>
        <v>0</v>
      </c>
      <c r="AH216" s="19">
        <f t="shared" si="194"/>
        <v>0</v>
      </c>
      <c r="AI216" s="15">
        <f t="shared" si="195"/>
        <v>0</v>
      </c>
      <c r="AJ216" s="16">
        <f t="shared" si="196"/>
        <v>0</v>
      </c>
      <c r="AK216" s="9"/>
      <c r="AL216" s="372">
        <v>0</v>
      </c>
      <c r="AM216" s="375">
        <v>0</v>
      </c>
      <c r="AN216" s="9"/>
    </row>
    <row r="217" spans="1:40" s="382" customFormat="1" ht="24.95" customHeight="1">
      <c r="A217" s="754"/>
      <c r="B217" s="661"/>
      <c r="N217" s="9"/>
      <c r="P217" s="9"/>
      <c r="Q217" s="9"/>
      <c r="R217" s="9"/>
      <c r="S217" s="707" t="str">
        <f>+IF(SEPTIEMBRE!S217=0,"",SEPTIEMBRE!S217)</f>
        <v>5100100-6</v>
      </c>
      <c r="T217" s="683" t="str">
        <f>+IF(SEPTIEMBRE!T217=0,"",SEPTIEMBRE!T217)</f>
        <v>Material aseo personal, etc.</v>
      </c>
      <c r="U217" s="27">
        <f>+ENERO!U217</f>
        <v>0</v>
      </c>
      <c r="V217" s="15">
        <f>SEPTIEMBRE!V217+OCTUBRE!AL217</f>
        <v>0</v>
      </c>
      <c r="W217" s="15">
        <f>SEPTIEMBRE!W217+OCTUBRE!AM217</f>
        <v>0</v>
      </c>
      <c r="X217" s="18">
        <f t="shared" si="190"/>
        <v>0</v>
      </c>
      <c r="Y217" s="19">
        <f>SEPTIEMBRE!AA217</f>
        <v>0</v>
      </c>
      <c r="Z217" s="374">
        <v>0</v>
      </c>
      <c r="AA217" s="18">
        <f t="shared" si="191"/>
        <v>0</v>
      </c>
      <c r="AB217" s="19">
        <f>SEPTIEMBRE!AD217</f>
        <v>0</v>
      </c>
      <c r="AC217" s="374">
        <v>0</v>
      </c>
      <c r="AD217" s="18">
        <f t="shared" si="192"/>
        <v>0</v>
      </c>
      <c r="AE217" s="19">
        <f>SEPTIEMBRE!AG217</f>
        <v>0</v>
      </c>
      <c r="AF217" s="374">
        <v>0</v>
      </c>
      <c r="AG217" s="18">
        <f t="shared" si="193"/>
        <v>0</v>
      </c>
      <c r="AH217" s="19">
        <f t="shared" si="194"/>
        <v>0</v>
      </c>
      <c r="AI217" s="15">
        <f t="shared" si="195"/>
        <v>0</v>
      </c>
      <c r="AJ217" s="16">
        <f t="shared" si="196"/>
        <v>0</v>
      </c>
      <c r="AK217" s="9"/>
      <c r="AL217" s="372">
        <v>0</v>
      </c>
      <c r="AM217" s="375">
        <v>0</v>
      </c>
      <c r="AN217" s="9"/>
    </row>
    <row r="218" spans="1:40" s="382" customFormat="1" ht="24.95" customHeight="1" thickBot="1">
      <c r="A218" s="754"/>
      <c r="B218" s="661"/>
      <c r="N218" s="9"/>
      <c r="P218" s="9"/>
      <c r="Q218" s="9"/>
      <c r="R218" s="9"/>
      <c r="S218" s="718">
        <f>+IF(SEPTIEMBRE!S218=0,"",SEPTIEMBRE!S218)</f>
        <v>5199999</v>
      </c>
      <c r="T218" s="698" t="str">
        <f>+IF(SEPTIEMBRE!T218=0,"",SEPTIEMBRE!T218)</f>
        <v>Vigencias Anteriores Gastos de Comercializacion</v>
      </c>
      <c r="U218" s="133">
        <f>+ENERO!U218</f>
        <v>0</v>
      </c>
      <c r="V218" s="121">
        <f>SEPTIEMBRE!V218+OCTUBRE!AL218</f>
        <v>0</v>
      </c>
      <c r="W218" s="121">
        <f>SEPTIEMBRE!W218+OCTUBRE!AM218</f>
        <v>0</v>
      </c>
      <c r="X218" s="126">
        <f t="shared" si="190"/>
        <v>0</v>
      </c>
      <c r="Y218" s="124">
        <f>SEPTIEMBRE!AA218</f>
        <v>0</v>
      </c>
      <c r="Z218" s="388">
        <v>0</v>
      </c>
      <c r="AA218" s="126">
        <f t="shared" si="191"/>
        <v>0</v>
      </c>
      <c r="AB218" s="124">
        <f>SEPTIEMBRE!AD218</f>
        <v>0</v>
      </c>
      <c r="AC218" s="388">
        <v>0</v>
      </c>
      <c r="AD218" s="126">
        <f t="shared" si="192"/>
        <v>0</v>
      </c>
      <c r="AE218" s="124">
        <f>SEPTIEMBRE!AG218</f>
        <v>0</v>
      </c>
      <c r="AF218" s="388">
        <v>0</v>
      </c>
      <c r="AG218" s="126">
        <f t="shared" si="193"/>
        <v>0</v>
      </c>
      <c r="AH218" s="124">
        <f t="shared" si="194"/>
        <v>0</v>
      </c>
      <c r="AI218" s="121">
        <f t="shared" si="195"/>
        <v>0</v>
      </c>
      <c r="AJ218" s="125">
        <f t="shared" si="196"/>
        <v>0</v>
      </c>
      <c r="AK218" s="9"/>
      <c r="AL218" s="501">
        <v>0</v>
      </c>
      <c r="AM218" s="502">
        <v>0</v>
      </c>
      <c r="AN218" s="9"/>
    </row>
    <row r="219" spans="1:40" s="382" customFormat="1" ht="24.95" customHeight="1" thickBot="1">
      <c r="A219" s="754"/>
      <c r="B219" s="661"/>
      <c r="N219" s="9"/>
      <c r="P219" s="9"/>
      <c r="Q219" s="9"/>
      <c r="R219" s="9"/>
      <c r="S219" s="495" t="str">
        <f>+IF(SEPTIEMBRE!S219=0,"",SEPTIEMBRE!S219)</f>
        <v/>
      </c>
      <c r="T219" s="695" t="str">
        <f>+IF(SEPTIEMBRE!T219=0,"",SEPTIEMBRE!T219)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4"/>
      <c r="B220" s="661"/>
      <c r="N220" s="9"/>
      <c r="P220" s="9"/>
      <c r="Q220" s="9"/>
      <c r="R220" s="9"/>
      <c r="S220" s="357" t="str">
        <f>+IF(SEPTIEMBRE!S220=0,"",SEPTIEMBRE!S220)</f>
        <v>C</v>
      </c>
      <c r="T220" s="677" t="str">
        <f>+IF(SEPTIEMBRE!T220=0,"",SEPTIEMBRE!T220)</f>
        <v xml:space="preserve">SERVICIO DE LA DEUDA </v>
      </c>
      <c r="U220" s="358">
        <f t="shared" ref="U220:AJ220" si="197">U222+U227</f>
        <v>0</v>
      </c>
      <c r="V220" s="359">
        <f t="shared" si="197"/>
        <v>0</v>
      </c>
      <c r="W220" s="359">
        <f t="shared" si="197"/>
        <v>0</v>
      </c>
      <c r="X220" s="362">
        <f t="shared" si="197"/>
        <v>0</v>
      </c>
      <c r="Y220" s="361">
        <f t="shared" si="197"/>
        <v>0</v>
      </c>
      <c r="Z220" s="359">
        <f t="shared" si="197"/>
        <v>0</v>
      </c>
      <c r="AA220" s="362">
        <f t="shared" si="197"/>
        <v>0</v>
      </c>
      <c r="AB220" s="361">
        <f t="shared" si="197"/>
        <v>0</v>
      </c>
      <c r="AC220" s="359">
        <f t="shared" si="197"/>
        <v>0</v>
      </c>
      <c r="AD220" s="362">
        <f t="shared" si="197"/>
        <v>0</v>
      </c>
      <c r="AE220" s="361">
        <f t="shared" si="197"/>
        <v>0</v>
      </c>
      <c r="AF220" s="359">
        <f t="shared" si="197"/>
        <v>0</v>
      </c>
      <c r="AG220" s="362">
        <f t="shared" si="197"/>
        <v>0</v>
      </c>
      <c r="AH220" s="361">
        <f t="shared" si="197"/>
        <v>0</v>
      </c>
      <c r="AI220" s="359">
        <f t="shared" si="197"/>
        <v>0</v>
      </c>
      <c r="AJ220" s="360">
        <f t="shared" si="197"/>
        <v>0</v>
      </c>
      <c r="AK220" s="500"/>
      <c r="AL220" s="361">
        <f>AL222+AL227</f>
        <v>0</v>
      </c>
      <c r="AM220" s="360">
        <f>AM222+AM227</f>
        <v>0</v>
      </c>
      <c r="AN220" s="9"/>
    </row>
    <row r="221" spans="1:40" s="382" customFormat="1" ht="24.95" customHeight="1">
      <c r="A221" s="754"/>
      <c r="B221" s="661"/>
      <c r="N221" s="9"/>
      <c r="P221" s="9"/>
      <c r="Q221" s="9"/>
      <c r="R221" s="9"/>
      <c r="S221" s="366" t="str">
        <f>+IF(SEPTIEMBRE!S221=0,"",SEPTIEMBRE!S221)</f>
        <v/>
      </c>
      <c r="T221" s="696" t="str">
        <f>+IF(SEPTIEMBRE!T221=0,"",SEPTIEMBRE!T221)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4"/>
      <c r="B222" s="661"/>
      <c r="N222" s="9"/>
      <c r="P222" s="9"/>
      <c r="Q222" s="9"/>
      <c r="R222" s="9"/>
      <c r="S222" s="705">
        <f>+IF(SEPTIEMBRE!S222=0,"",SEPTIEMBRE!S222)</f>
        <v>7001000</v>
      </c>
      <c r="T222" s="681" t="str">
        <f>+IF(SEPTIEMBRE!T222=0,"",SEPTIEMBRE!T222)</f>
        <v>SERVICIO DE LA DEUDA INTERNA</v>
      </c>
      <c r="U222" s="132">
        <f t="shared" ref="U222:AJ222" si="198">SUM(U223:U225)</f>
        <v>0</v>
      </c>
      <c r="V222" s="122">
        <f t="shared" si="198"/>
        <v>0</v>
      </c>
      <c r="W222" s="122">
        <f t="shared" si="198"/>
        <v>0</v>
      </c>
      <c r="X222" s="129">
        <f t="shared" si="198"/>
        <v>0</v>
      </c>
      <c r="Y222" s="128">
        <f t="shared" si="198"/>
        <v>0</v>
      </c>
      <c r="Z222" s="122">
        <f t="shared" si="198"/>
        <v>0</v>
      </c>
      <c r="AA222" s="129">
        <f t="shared" si="198"/>
        <v>0</v>
      </c>
      <c r="AB222" s="128">
        <f t="shared" si="198"/>
        <v>0</v>
      </c>
      <c r="AC222" s="122">
        <f t="shared" si="198"/>
        <v>0</v>
      </c>
      <c r="AD222" s="129">
        <f t="shared" si="198"/>
        <v>0</v>
      </c>
      <c r="AE222" s="128">
        <f t="shared" si="198"/>
        <v>0</v>
      </c>
      <c r="AF222" s="122">
        <f t="shared" si="198"/>
        <v>0</v>
      </c>
      <c r="AG222" s="129">
        <f t="shared" si="198"/>
        <v>0</v>
      </c>
      <c r="AH222" s="128">
        <f t="shared" si="198"/>
        <v>0</v>
      </c>
      <c r="AI222" s="122">
        <f t="shared" si="198"/>
        <v>0</v>
      </c>
      <c r="AJ222" s="130">
        <f t="shared" si="198"/>
        <v>0</v>
      </c>
      <c r="AK222" s="9"/>
      <c r="AL222" s="128">
        <f>SUM(AL223:AL225)</f>
        <v>0</v>
      </c>
      <c r="AM222" s="130">
        <f>SUM(AM223:AM225)</f>
        <v>0</v>
      </c>
      <c r="AN222" s="9"/>
    </row>
    <row r="223" spans="1:40" s="382" customFormat="1" ht="24.95" customHeight="1">
      <c r="A223" s="754"/>
      <c r="B223" s="661"/>
      <c r="N223" s="9"/>
      <c r="P223" s="9"/>
      <c r="Q223" s="9"/>
      <c r="R223" s="9"/>
      <c r="S223" s="706">
        <f>+IF(SEPTIEMBRE!S223=0,"",SEPTIEMBRE!S223)</f>
        <v>7001100</v>
      </c>
      <c r="T223" s="682" t="str">
        <f>+IF(SEPTIEMBRE!T223=0,"",SEPTIEMBRE!T223)</f>
        <v>Amortización deuda Pública Interna</v>
      </c>
      <c r="U223" s="27">
        <f>+ENERO!U223</f>
        <v>0</v>
      </c>
      <c r="V223" s="15">
        <f>SEPTIEMBRE!V223+OCTUBRE!AL223</f>
        <v>0</v>
      </c>
      <c r="W223" s="15">
        <f>SEPTIEMBRE!W223+OCTUBRE!AM223</f>
        <v>0</v>
      </c>
      <c r="X223" s="18">
        <f>SUM(U223:W223)</f>
        <v>0</v>
      </c>
      <c r="Y223" s="19">
        <f>SEPTIEMBRE!AA223</f>
        <v>0</v>
      </c>
      <c r="Z223" s="374">
        <v>0</v>
      </c>
      <c r="AA223" s="18">
        <f>SUM(Y223:Z223)</f>
        <v>0</v>
      </c>
      <c r="AB223" s="19">
        <f>SEPTIEMBRE!AD223</f>
        <v>0</v>
      </c>
      <c r="AC223" s="374">
        <v>0</v>
      </c>
      <c r="AD223" s="18">
        <f>SUM(AB223:AC223)</f>
        <v>0</v>
      </c>
      <c r="AE223" s="19">
        <f>SEPTIEMBRE!AG223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4"/>
      <c r="B224" s="661"/>
      <c r="N224" s="9"/>
      <c r="P224" s="9"/>
      <c r="Q224" s="9"/>
      <c r="R224" s="9"/>
      <c r="S224" s="706">
        <f>+IF(SEPTIEMBRE!S224=0,"",SEPTIEMBRE!S224)</f>
        <v>7001200</v>
      </c>
      <c r="T224" s="682" t="str">
        <f>+IF(SEPTIEMBRE!T224=0,"",SEPTIEMBRE!T224)</f>
        <v>Intereses Comisiones y gastos de la Deuda Pública</v>
      </c>
      <c r="U224" s="27">
        <f>+ENERO!U224</f>
        <v>0</v>
      </c>
      <c r="V224" s="15">
        <f>SEPTIEMBRE!V224+OCTUBRE!AL224</f>
        <v>0</v>
      </c>
      <c r="W224" s="15">
        <f>SEPTIEMBRE!W224+OCTUBRE!AM224</f>
        <v>0</v>
      </c>
      <c r="X224" s="18">
        <f>SUM(U224:W224)</f>
        <v>0</v>
      </c>
      <c r="Y224" s="19">
        <f>SEPTIEMBRE!AA224</f>
        <v>0</v>
      </c>
      <c r="Z224" s="374">
        <v>0</v>
      </c>
      <c r="AA224" s="18">
        <f>SUM(Y224:Z224)</f>
        <v>0</v>
      </c>
      <c r="AB224" s="19">
        <f>SEPTIEMBRE!AD224</f>
        <v>0</v>
      </c>
      <c r="AC224" s="374">
        <v>0</v>
      </c>
      <c r="AD224" s="18">
        <f>SUM(AB224:AC224)</f>
        <v>0</v>
      </c>
      <c r="AE224" s="19">
        <f>SEPTIEMBRE!AG224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c r="A225" s="754"/>
      <c r="B225" s="661"/>
      <c r="N225" s="9"/>
      <c r="P225" s="9"/>
      <c r="Q225" s="9"/>
      <c r="R225" s="9"/>
      <c r="S225" s="706">
        <f>+IF(SEPTIEMBRE!S225=0,"",SEPTIEMBRE!S225)</f>
        <v>7001999</v>
      </c>
      <c r="T225" s="682" t="str">
        <f>+IF(SEPTIEMBRE!T225=0,"",SEPTIEMBRE!T225)</f>
        <v>Vigencias Anteriores Servicio de la Deuda Interna</v>
      </c>
      <c r="U225" s="27">
        <f>+ENERO!U225</f>
        <v>0</v>
      </c>
      <c r="V225" s="15">
        <f>SEPTIEMBRE!V225+OCTUBRE!AL225</f>
        <v>0</v>
      </c>
      <c r="W225" s="15">
        <f>SEPTIEMBRE!W225+OCTUBRE!AM225</f>
        <v>0</v>
      </c>
      <c r="X225" s="18">
        <f>SUM(U225:W225)</f>
        <v>0</v>
      </c>
      <c r="Y225" s="19">
        <f>SEPTIEMBRE!AA225</f>
        <v>0</v>
      </c>
      <c r="Z225" s="374">
        <v>0</v>
      </c>
      <c r="AA225" s="18">
        <f>SUM(Y225:Z225)</f>
        <v>0</v>
      </c>
      <c r="AB225" s="19">
        <f>SEPTIEMBRE!AD225</f>
        <v>0</v>
      </c>
      <c r="AC225" s="374">
        <v>0</v>
      </c>
      <c r="AD225" s="18">
        <f>SUM(AB225:AC225)</f>
        <v>0</v>
      </c>
      <c r="AE225" s="19">
        <f>SEPTIEMBRE!AG225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c r="A226" s="754"/>
      <c r="B226" s="661"/>
      <c r="N226" s="9"/>
      <c r="P226" s="9"/>
      <c r="Q226" s="9"/>
      <c r="R226" s="9"/>
      <c r="S226" s="366" t="str">
        <f>+IF(SEPTIEMBRE!S226=0,"",SEPTIEMBRE!S226)</f>
        <v/>
      </c>
      <c r="T226" s="696" t="str">
        <f>+IF(SEPTIEMBRE!T226=0,"",SEPTIEMBRE!T226)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c r="A227" s="754"/>
      <c r="B227" s="661"/>
      <c r="N227" s="9"/>
      <c r="P227" s="9"/>
      <c r="Q227" s="9"/>
      <c r="R227" s="9"/>
      <c r="S227" s="705">
        <f>+IF(SEPTIEMBRE!S227=0,"",SEPTIEMBRE!S227)</f>
        <v>7002001</v>
      </c>
      <c r="T227" s="681" t="str">
        <f>+IF(SEPTIEMBRE!T227=0,"",SEPTIEMBRE!T227)</f>
        <v>SERVICIO DE LA DEUDA EXTERNA</v>
      </c>
      <c r="U227" s="132">
        <f t="shared" ref="U227:AJ227" si="199">SUM(U228:U230)</f>
        <v>0</v>
      </c>
      <c r="V227" s="122">
        <f t="shared" si="199"/>
        <v>0</v>
      </c>
      <c r="W227" s="122">
        <f t="shared" si="199"/>
        <v>0</v>
      </c>
      <c r="X227" s="129">
        <f t="shared" si="199"/>
        <v>0</v>
      </c>
      <c r="Y227" s="128">
        <f t="shared" si="199"/>
        <v>0</v>
      </c>
      <c r="Z227" s="122">
        <f t="shared" si="199"/>
        <v>0</v>
      </c>
      <c r="AA227" s="129">
        <f t="shared" si="199"/>
        <v>0</v>
      </c>
      <c r="AB227" s="128">
        <f t="shared" si="199"/>
        <v>0</v>
      </c>
      <c r="AC227" s="122">
        <f t="shared" si="199"/>
        <v>0</v>
      </c>
      <c r="AD227" s="129">
        <f t="shared" si="199"/>
        <v>0</v>
      </c>
      <c r="AE227" s="128">
        <f t="shared" si="199"/>
        <v>0</v>
      </c>
      <c r="AF227" s="122">
        <f t="shared" si="199"/>
        <v>0</v>
      </c>
      <c r="AG227" s="129">
        <f t="shared" si="199"/>
        <v>0</v>
      </c>
      <c r="AH227" s="128">
        <f t="shared" si="199"/>
        <v>0</v>
      </c>
      <c r="AI227" s="122">
        <f t="shared" si="199"/>
        <v>0</v>
      </c>
      <c r="AJ227" s="130">
        <f t="shared" si="199"/>
        <v>0</v>
      </c>
      <c r="AK227" s="10"/>
      <c r="AL227" s="128">
        <f>SUM(AL228:AL230)</f>
        <v>0</v>
      </c>
      <c r="AM227" s="130">
        <f>SUM(AM228:AM230)</f>
        <v>0</v>
      </c>
      <c r="AN227" s="9"/>
    </row>
    <row r="228" spans="1:64" s="382" customFormat="1" ht="24.95" customHeight="1">
      <c r="A228" s="754"/>
      <c r="B228" s="661"/>
      <c r="N228" s="9"/>
      <c r="P228" s="9"/>
      <c r="Q228" s="9"/>
      <c r="R228" s="9"/>
      <c r="S228" s="706">
        <f>+IF(SEPTIEMBRE!S228=0,"",SEPTIEMBRE!S228)</f>
        <v>7002100</v>
      </c>
      <c r="T228" s="682" t="str">
        <f>+IF(SEPTIEMBRE!T228=0,"",SEPTIEMBRE!T228)</f>
        <v>Amortización deuda Pública Externa</v>
      </c>
      <c r="U228" s="27">
        <f>+ENERO!U228</f>
        <v>0</v>
      </c>
      <c r="V228" s="15">
        <f>SEPTIEMBRE!V228+OCTUBRE!AL228</f>
        <v>0</v>
      </c>
      <c r="W228" s="15">
        <f>SEPTIEMBRE!W228+OCTUBRE!AM228</f>
        <v>0</v>
      </c>
      <c r="X228" s="18">
        <f>SUM(U228:W228)</f>
        <v>0</v>
      </c>
      <c r="Y228" s="19">
        <f>SEPTIEMBRE!AA228</f>
        <v>0</v>
      </c>
      <c r="Z228" s="374">
        <v>0</v>
      </c>
      <c r="AA228" s="18">
        <f>SUM(Y228:Z228)</f>
        <v>0</v>
      </c>
      <c r="AB228" s="19">
        <f>SEPTIEMBRE!AD228</f>
        <v>0</v>
      </c>
      <c r="AC228" s="374">
        <v>0</v>
      </c>
      <c r="AD228" s="18">
        <f>SUM(AB228:AC228)</f>
        <v>0</v>
      </c>
      <c r="AE228" s="19">
        <f>SEPTIEMBRE!AG228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c r="A229" s="754"/>
      <c r="B229" s="661"/>
      <c r="N229" s="9"/>
      <c r="P229" s="9"/>
      <c r="Q229" s="9"/>
      <c r="R229" s="9"/>
      <c r="S229" s="706">
        <f>+IF(SEPTIEMBRE!S229=0,"",SEPTIEMBRE!S229)</f>
        <v>7002200</v>
      </c>
      <c r="T229" s="682" t="str">
        <f>+IF(SEPTIEMBRE!T229=0,"",SEPTIEMBRE!T229)</f>
        <v>Intereses Comisiones y gastos de la Deuda Pública</v>
      </c>
      <c r="U229" s="27">
        <f>+ENERO!U229</f>
        <v>0</v>
      </c>
      <c r="V229" s="15">
        <f>SEPTIEMBRE!V229+OCTUBRE!AL229</f>
        <v>0</v>
      </c>
      <c r="W229" s="15">
        <f>SEPTIEMBRE!W229+OCTUBRE!AM229</f>
        <v>0</v>
      </c>
      <c r="X229" s="18">
        <f>SUM(U229:W229)</f>
        <v>0</v>
      </c>
      <c r="Y229" s="19">
        <f>SEPTIEMBRE!AA229</f>
        <v>0</v>
      </c>
      <c r="Z229" s="374">
        <v>0</v>
      </c>
      <c r="AA229" s="18">
        <f>SUM(Y229:Z229)</f>
        <v>0</v>
      </c>
      <c r="AB229" s="19">
        <f>SEPTIEMBRE!AD229</f>
        <v>0</v>
      </c>
      <c r="AC229" s="374">
        <v>0</v>
      </c>
      <c r="AD229" s="18">
        <f>SUM(AB229:AC229)</f>
        <v>0</v>
      </c>
      <c r="AE229" s="19">
        <f>SEPTIEMBRE!AG229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c r="A230" s="754"/>
      <c r="B230" s="661"/>
      <c r="N230" s="9"/>
      <c r="P230" s="9"/>
      <c r="Q230" s="9"/>
      <c r="R230" s="9"/>
      <c r="S230" s="711">
        <f>+IF(SEPTIEMBRE!S230=0,"",SEPTIEMBRE!S230)</f>
        <v>7002999</v>
      </c>
      <c r="T230" s="688" t="str">
        <f>+IF(SEPTIEMBRE!T230=0,"",SEPTIEMBRE!T230)</f>
        <v>Vigencias Anteriores  Servicio de la Deuda Externa</v>
      </c>
      <c r="U230" s="133">
        <f>+ENERO!U230</f>
        <v>0</v>
      </c>
      <c r="V230" s="121">
        <f>SEPTIEMBRE!V230+OCTUBRE!AL230</f>
        <v>0</v>
      </c>
      <c r="W230" s="121">
        <f>SEPTIEMBRE!W230+OCTUBRE!AM230</f>
        <v>0</v>
      </c>
      <c r="X230" s="126">
        <f>SUM(U230:W230)</f>
        <v>0</v>
      </c>
      <c r="Y230" s="124">
        <f>SEPTIEMBRE!AA230</f>
        <v>0</v>
      </c>
      <c r="Z230" s="388">
        <v>0</v>
      </c>
      <c r="AA230" s="126">
        <f>SUM(Y230:Z230)</f>
        <v>0</v>
      </c>
      <c r="AB230" s="124">
        <f>SEPTIEMBRE!AD230</f>
        <v>0</v>
      </c>
      <c r="AC230" s="388">
        <v>0</v>
      </c>
      <c r="AD230" s="126">
        <f>SUM(AB230:AC230)</f>
        <v>0</v>
      </c>
      <c r="AE230" s="124">
        <f>SEPTIEMBRE!AG230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c r="A231" s="754"/>
      <c r="B231" s="661"/>
      <c r="N231" s="9"/>
      <c r="P231" s="9"/>
      <c r="Q231" s="9"/>
      <c r="R231" s="9"/>
      <c r="S231" s="489" t="str">
        <f>+IF(SEPTIEMBRE!S231=0,"",SEPTIEMBRE!S231)</f>
        <v/>
      </c>
      <c r="T231" s="689" t="str">
        <f>+IF(SEPTIEMBRE!T231=0,"",SEPTIEMBRE!T231)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c r="A232" s="754"/>
      <c r="B232" s="661"/>
      <c r="N232" s="9"/>
      <c r="P232" s="9"/>
      <c r="Q232" s="9"/>
      <c r="R232" s="9"/>
      <c r="S232" s="505" t="str">
        <f>+IF(SEPTIEMBRE!S232=0,"",SEPTIEMBRE!S232)</f>
        <v>D</v>
      </c>
      <c r="T232" s="697" t="str">
        <f>+IF(SEPTIEMBRE!T232=0,"",SEPTIEMBRE!T232)</f>
        <v>INVERSION</v>
      </c>
      <c r="U232" s="470">
        <f>U234+U243</f>
        <v>1142681603</v>
      </c>
      <c r="V232" s="471">
        <f t="shared" ref="V232:AJ232" si="200">V234+V243</f>
        <v>0</v>
      </c>
      <c r="W232" s="471">
        <f t="shared" si="200"/>
        <v>710157369</v>
      </c>
      <c r="X232" s="472">
        <f t="shared" si="200"/>
        <v>1852838972</v>
      </c>
      <c r="Y232" s="379">
        <f t="shared" si="200"/>
        <v>1517041676</v>
      </c>
      <c r="Z232" s="471">
        <f t="shared" si="200"/>
        <v>22891000</v>
      </c>
      <c r="AA232" s="472">
        <f t="shared" si="200"/>
        <v>1539932676</v>
      </c>
      <c r="AB232" s="379">
        <f t="shared" si="200"/>
        <v>1262304349</v>
      </c>
      <c r="AC232" s="471">
        <f t="shared" si="200"/>
        <v>82638818</v>
      </c>
      <c r="AD232" s="472">
        <f t="shared" si="200"/>
        <v>1344943167</v>
      </c>
      <c r="AE232" s="379">
        <f t="shared" si="200"/>
        <v>1099529420</v>
      </c>
      <c r="AF232" s="471">
        <f t="shared" si="200"/>
        <v>141653817</v>
      </c>
      <c r="AG232" s="472">
        <f t="shared" si="200"/>
        <v>1241183237</v>
      </c>
      <c r="AH232" s="379">
        <f t="shared" si="200"/>
        <v>312906296</v>
      </c>
      <c r="AI232" s="471">
        <f t="shared" si="200"/>
        <v>507895805</v>
      </c>
      <c r="AJ232" s="380">
        <f t="shared" si="200"/>
        <v>611655735</v>
      </c>
      <c r="AK232" s="500"/>
      <c r="AL232" s="379">
        <f t="shared" ref="AL232:AM232" si="201">AL234+AL243</f>
        <v>0</v>
      </c>
      <c r="AM232" s="380">
        <f t="shared" si="201"/>
        <v>0</v>
      </c>
      <c r="AN232" s="9"/>
    </row>
    <row r="233" spans="1:64" s="382" customFormat="1" ht="24.95" customHeight="1">
      <c r="A233" s="754"/>
      <c r="B233" s="661"/>
      <c r="N233" s="9"/>
      <c r="P233" s="9"/>
      <c r="Q233" s="9"/>
      <c r="R233" s="9"/>
      <c r="S233" s="366" t="str">
        <f>+IF(SEPTIEMBRE!S233=0,"",SEPTIEMBRE!S233)</f>
        <v/>
      </c>
      <c r="T233" s="696" t="str">
        <f>+IF(SEPTIEMBRE!T233=0,"",SEPTIEMBRE!T233)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c r="A234" s="754"/>
      <c r="B234" s="661"/>
      <c r="N234" s="9"/>
      <c r="P234" s="9"/>
      <c r="Q234" s="9"/>
      <c r="R234" s="9"/>
      <c r="S234" s="705">
        <f>+IF(SEPTIEMBRE!S234=0,"",SEPTIEMBRE!S234)</f>
        <v>8000000</v>
      </c>
      <c r="T234" s="681" t="str">
        <f>+IF(SEPTIEMBRE!T234=0,"",SEPTIEMBRE!T234)</f>
        <v>Programas de Inversión</v>
      </c>
      <c r="U234" s="132">
        <f>U235</f>
        <v>0</v>
      </c>
      <c r="V234" s="122">
        <f t="shared" ref="V234:AJ234" si="202">V235</f>
        <v>73375958</v>
      </c>
      <c r="W234" s="122">
        <f t="shared" si="202"/>
        <v>114476591</v>
      </c>
      <c r="X234" s="129">
        <f t="shared" si="202"/>
        <v>187852549</v>
      </c>
      <c r="Y234" s="128">
        <f t="shared" si="202"/>
        <v>146320111</v>
      </c>
      <c r="Z234" s="122">
        <f t="shared" si="202"/>
        <v>1218517</v>
      </c>
      <c r="AA234" s="129">
        <f t="shared" si="202"/>
        <v>147538628</v>
      </c>
      <c r="AB234" s="128">
        <f t="shared" si="202"/>
        <v>134054695</v>
      </c>
      <c r="AC234" s="122">
        <f t="shared" si="202"/>
        <v>1218515</v>
      </c>
      <c r="AD234" s="129">
        <f t="shared" si="202"/>
        <v>135273210</v>
      </c>
      <c r="AE234" s="128">
        <f t="shared" si="202"/>
        <v>113349130</v>
      </c>
      <c r="AF234" s="122">
        <f t="shared" si="202"/>
        <v>0</v>
      </c>
      <c r="AG234" s="129">
        <f t="shared" si="202"/>
        <v>113349130</v>
      </c>
      <c r="AH234" s="128">
        <f t="shared" si="202"/>
        <v>40313921</v>
      </c>
      <c r="AI234" s="122">
        <f t="shared" si="202"/>
        <v>52579339</v>
      </c>
      <c r="AJ234" s="130">
        <f t="shared" si="202"/>
        <v>74503419</v>
      </c>
      <c r="AK234" s="9"/>
      <c r="AL234" s="128">
        <f t="shared" ref="AL234:AM234" si="203">AL235</f>
        <v>0</v>
      </c>
      <c r="AM234" s="130">
        <f t="shared" si="203"/>
        <v>0</v>
      </c>
      <c r="AN234" s="9"/>
    </row>
    <row r="235" spans="1:64" s="382" customFormat="1" ht="24.95" customHeight="1">
      <c r="A235" s="754"/>
      <c r="B235" s="661"/>
      <c r="N235" s="9"/>
      <c r="P235" s="9"/>
      <c r="Q235" s="9"/>
      <c r="R235" s="9"/>
      <c r="S235" s="706">
        <f>+IF(SEPTIEMBRE!S235=0,"",SEPTIEMBRE!S235)</f>
        <v>8001000</v>
      </c>
      <c r="T235" s="682" t="str">
        <f>+IF(SEPTIEMBRE!T235=0,"",SEPTIEMBRE!T235)</f>
        <v>Formación Bruta del Capital</v>
      </c>
      <c r="U235" s="27">
        <f t="shared" ref="U235:AJ235" si="204">SUM(U236:U241)</f>
        <v>0</v>
      </c>
      <c r="V235" s="15">
        <f t="shared" si="204"/>
        <v>73375958</v>
      </c>
      <c r="W235" s="15">
        <f t="shared" si="204"/>
        <v>114476591</v>
      </c>
      <c r="X235" s="18">
        <f t="shared" si="204"/>
        <v>187852549</v>
      </c>
      <c r="Y235" s="19">
        <f t="shared" si="204"/>
        <v>146320111</v>
      </c>
      <c r="Z235" s="142">
        <f t="shared" si="204"/>
        <v>1218517</v>
      </c>
      <c r="AA235" s="18">
        <f t="shared" si="204"/>
        <v>147538628</v>
      </c>
      <c r="AB235" s="19">
        <f t="shared" si="204"/>
        <v>134054695</v>
      </c>
      <c r="AC235" s="142">
        <f t="shared" si="204"/>
        <v>1218515</v>
      </c>
      <c r="AD235" s="18">
        <f t="shared" si="204"/>
        <v>135273210</v>
      </c>
      <c r="AE235" s="19">
        <f t="shared" si="204"/>
        <v>113349130</v>
      </c>
      <c r="AF235" s="142">
        <f t="shared" si="204"/>
        <v>0</v>
      </c>
      <c r="AG235" s="18">
        <f t="shared" si="204"/>
        <v>113349130</v>
      </c>
      <c r="AH235" s="19">
        <f t="shared" si="204"/>
        <v>40313921</v>
      </c>
      <c r="AI235" s="15">
        <f t="shared" si="204"/>
        <v>52579339</v>
      </c>
      <c r="AJ235" s="16">
        <f t="shared" si="204"/>
        <v>74503419</v>
      </c>
      <c r="AK235" s="9"/>
      <c r="AL235" s="29">
        <f>SUM(AL236:AL241)</f>
        <v>0</v>
      </c>
      <c r="AM235" s="26">
        <f>SUM(AM236:AM241)</f>
        <v>0</v>
      </c>
      <c r="AN235" s="9"/>
    </row>
    <row r="236" spans="1:64" s="382" customFormat="1" ht="24.95" customHeight="1">
      <c r="A236" s="754"/>
      <c r="B236" s="661"/>
      <c r="N236" s="9"/>
      <c r="P236" s="9"/>
      <c r="Q236" s="9"/>
      <c r="R236" s="9"/>
      <c r="S236" s="707" t="str">
        <f>+IF(SEPTIEMBRE!S236=0,"",SEPTIEMBRE!S236)</f>
        <v>8001000-1</v>
      </c>
      <c r="T236" s="683" t="str">
        <f>+IF(SEPTIEMBRE!T236=0,"",SEPTIEMBRE!T236)</f>
        <v>PROYECTO REMODELACION SALA DE PARTOS</v>
      </c>
      <c r="U236" s="27">
        <f>+ENERO!U236</f>
        <v>0</v>
      </c>
      <c r="V236" s="15">
        <f>SEPTIEMBRE!V236+OCTUBRE!AL236</f>
        <v>73375958</v>
      </c>
      <c r="W236" s="15">
        <f>SEPTIEMBRE!W236+OCTUBRE!AM236</f>
        <v>114476591</v>
      </c>
      <c r="X236" s="18">
        <f t="shared" ref="X236:X241" si="205">SUM(U236:W236)</f>
        <v>187852549</v>
      </c>
      <c r="Y236" s="19">
        <f>SEPTIEMBRE!AA236</f>
        <v>146320111</v>
      </c>
      <c r="Z236" s="374">
        <v>1218517</v>
      </c>
      <c r="AA236" s="18">
        <f t="shared" ref="AA236:AA241" si="206">SUM(Y236:Z236)</f>
        <v>147538628</v>
      </c>
      <c r="AB236" s="19">
        <f>SEPTIEMBRE!AD236</f>
        <v>134054695</v>
      </c>
      <c r="AC236" s="374">
        <v>1218515</v>
      </c>
      <c r="AD236" s="18">
        <f t="shared" ref="AD236:AD241" si="207">SUM(AB236:AC236)</f>
        <v>135273210</v>
      </c>
      <c r="AE236" s="19">
        <f>SEPTIEMBRE!AG236</f>
        <v>113349130</v>
      </c>
      <c r="AF236" s="374">
        <v>0</v>
      </c>
      <c r="AG236" s="18">
        <f t="shared" ref="AG236:AG241" si="208">SUM(AE236:AF236)</f>
        <v>113349130</v>
      </c>
      <c r="AH236" s="19">
        <f t="shared" ref="AH236:AH241" si="209">X236-AA236</f>
        <v>40313921</v>
      </c>
      <c r="AI236" s="15">
        <f t="shared" ref="AI236:AI241" si="210">X236-AD236</f>
        <v>52579339</v>
      </c>
      <c r="AJ236" s="16">
        <f t="shared" ref="AJ236:AJ241" si="211">X236-AG236</f>
        <v>74503419</v>
      </c>
      <c r="AK236" s="9"/>
      <c r="AL236" s="372">
        <v>0</v>
      </c>
      <c r="AM236" s="375">
        <v>0</v>
      </c>
      <c r="AN236" s="9"/>
    </row>
    <row r="237" spans="1:64" s="382" customFormat="1" ht="24.95" customHeight="1">
      <c r="A237" s="754"/>
      <c r="B237" s="661"/>
      <c r="N237" s="9"/>
      <c r="P237" s="9"/>
      <c r="Q237" s="9"/>
      <c r="R237" s="9"/>
      <c r="S237" s="707" t="str">
        <f>+IF(SEPTIEMBRE!S237=0,"",SEPTIEMBRE!S237)</f>
        <v>8001000-2</v>
      </c>
      <c r="T237" s="683" t="str">
        <f>+IF(SEPTIEMBRE!T237=0,"",SEPTIEMBRE!T237)</f>
        <v>Subprogr.Construc. Remodelac. Adecuación y Apliac.2</v>
      </c>
      <c r="U237" s="27">
        <f>+ENERO!U237</f>
        <v>0</v>
      </c>
      <c r="V237" s="15">
        <f>SEPTIEMBRE!V237+OCTUBRE!AL237</f>
        <v>0</v>
      </c>
      <c r="W237" s="15">
        <f>SEPTIEMBRE!W237+OCTUBRE!AM237</f>
        <v>0</v>
      </c>
      <c r="X237" s="18">
        <f t="shared" si="205"/>
        <v>0</v>
      </c>
      <c r="Y237" s="19">
        <f>SEPTIEMBRE!AA237</f>
        <v>0</v>
      </c>
      <c r="Z237" s="374">
        <v>0</v>
      </c>
      <c r="AA237" s="18">
        <f t="shared" si="206"/>
        <v>0</v>
      </c>
      <c r="AB237" s="19">
        <f>SEPTIEMBRE!AD237</f>
        <v>0</v>
      </c>
      <c r="AC237" s="374">
        <v>0</v>
      </c>
      <c r="AD237" s="18">
        <f t="shared" si="207"/>
        <v>0</v>
      </c>
      <c r="AE237" s="19">
        <f>SEPTIEMBRE!AG237</f>
        <v>0</v>
      </c>
      <c r="AF237" s="374">
        <v>0</v>
      </c>
      <c r="AG237" s="18">
        <f t="shared" si="208"/>
        <v>0</v>
      </c>
      <c r="AH237" s="19">
        <f t="shared" si="209"/>
        <v>0</v>
      </c>
      <c r="AI237" s="15">
        <f t="shared" si="210"/>
        <v>0</v>
      </c>
      <c r="AJ237" s="16">
        <f t="shared" si="211"/>
        <v>0</v>
      </c>
      <c r="AK237" s="9"/>
      <c r="AL237" s="372">
        <v>0</v>
      </c>
      <c r="AM237" s="375">
        <v>0</v>
      </c>
      <c r="AN237" s="9"/>
    </row>
    <row r="238" spans="1:64" s="382" customFormat="1" ht="24.95" customHeight="1">
      <c r="A238" s="754"/>
      <c r="B238" s="661"/>
      <c r="N238" s="9"/>
      <c r="P238" s="9"/>
      <c r="Q238" s="9"/>
      <c r="R238" s="9"/>
      <c r="S238" s="707" t="str">
        <f>+IF(SEPTIEMBRE!S238=0,"",SEPTIEMBRE!S238)</f>
        <v>8001000-3</v>
      </c>
      <c r="T238" s="683" t="str">
        <f>+IF(SEPTIEMBRE!T238=0,"",SEPTIEMBRE!T238)</f>
        <v>Subprogr.Construc. Remodelac. Adecuación y Apliac.3</v>
      </c>
      <c r="U238" s="27">
        <f>+ENERO!U238</f>
        <v>0</v>
      </c>
      <c r="V238" s="15">
        <f>SEPTIEMBRE!V238+OCTUBRE!AL238</f>
        <v>0</v>
      </c>
      <c r="W238" s="15">
        <f>SEPTIEMBRE!W238+OCTUBRE!AM238</f>
        <v>0</v>
      </c>
      <c r="X238" s="18">
        <f t="shared" si="205"/>
        <v>0</v>
      </c>
      <c r="Y238" s="19">
        <f>SEPTIEMBRE!AA238</f>
        <v>0</v>
      </c>
      <c r="Z238" s="374">
        <v>0</v>
      </c>
      <c r="AA238" s="18">
        <f t="shared" si="206"/>
        <v>0</v>
      </c>
      <c r="AB238" s="19">
        <f>SEPTIEMBRE!AD238</f>
        <v>0</v>
      </c>
      <c r="AC238" s="374">
        <v>0</v>
      </c>
      <c r="AD238" s="18">
        <f t="shared" si="207"/>
        <v>0</v>
      </c>
      <c r="AE238" s="19">
        <f>SEPTIEMBRE!AG238</f>
        <v>0</v>
      </c>
      <c r="AF238" s="374">
        <v>0</v>
      </c>
      <c r="AG238" s="18">
        <f t="shared" si="208"/>
        <v>0</v>
      </c>
      <c r="AH238" s="19">
        <f t="shared" si="209"/>
        <v>0</v>
      </c>
      <c r="AI238" s="15">
        <f t="shared" si="210"/>
        <v>0</v>
      </c>
      <c r="AJ238" s="16">
        <f t="shared" si="211"/>
        <v>0</v>
      </c>
      <c r="AK238" s="9"/>
      <c r="AL238" s="372">
        <v>0</v>
      </c>
      <c r="AM238" s="375">
        <v>0</v>
      </c>
      <c r="AN238" s="9"/>
    </row>
    <row r="239" spans="1:64" s="382" customFormat="1" ht="24.95" customHeight="1">
      <c r="A239" s="754"/>
      <c r="B239" s="661"/>
      <c r="N239" s="9"/>
      <c r="P239" s="9"/>
      <c r="Q239" s="9"/>
      <c r="S239" s="707" t="str">
        <f>+IF(SEPTIEMBRE!S239=0,"",SEPTIEMBRE!S239)</f>
        <v>8001000-4</v>
      </c>
      <c r="T239" s="683" t="str">
        <f>+IF(SEPTIEMBRE!T239=0,"",SEPTIEMBRE!T239)</f>
        <v>Subprogr.Construc. Remodelac. Adecuación y Apliac.4</v>
      </c>
      <c r="U239" s="27">
        <f>+ENERO!U239</f>
        <v>0</v>
      </c>
      <c r="V239" s="15">
        <f>SEPTIEMBRE!V239+OCTUBRE!AL239</f>
        <v>0</v>
      </c>
      <c r="W239" s="15">
        <f>SEPTIEMBRE!W239+OCTUBRE!AM239</f>
        <v>0</v>
      </c>
      <c r="X239" s="18">
        <f t="shared" si="205"/>
        <v>0</v>
      </c>
      <c r="Y239" s="19">
        <f>SEPTIEMBRE!AA239</f>
        <v>0</v>
      </c>
      <c r="Z239" s="374">
        <v>0</v>
      </c>
      <c r="AA239" s="18">
        <f t="shared" si="206"/>
        <v>0</v>
      </c>
      <c r="AB239" s="19">
        <f>SEPTIEMBRE!AD239</f>
        <v>0</v>
      </c>
      <c r="AC239" s="374">
        <v>0</v>
      </c>
      <c r="AD239" s="18">
        <f t="shared" si="207"/>
        <v>0</v>
      </c>
      <c r="AE239" s="19">
        <f>SEPTIEMBRE!AG239</f>
        <v>0</v>
      </c>
      <c r="AF239" s="374">
        <v>0</v>
      </c>
      <c r="AG239" s="18">
        <f t="shared" si="208"/>
        <v>0</v>
      </c>
      <c r="AH239" s="19">
        <f t="shared" si="209"/>
        <v>0</v>
      </c>
      <c r="AI239" s="15">
        <f t="shared" si="210"/>
        <v>0</v>
      </c>
      <c r="AJ239" s="16">
        <f t="shared" si="211"/>
        <v>0</v>
      </c>
      <c r="AK239" s="9"/>
      <c r="AL239" s="372">
        <v>0</v>
      </c>
      <c r="AM239" s="375">
        <v>0</v>
      </c>
      <c r="AN239" s="9"/>
    </row>
    <row r="240" spans="1:64" s="382" customFormat="1" ht="24.95" customHeight="1">
      <c r="A240" s="754"/>
      <c r="B240" s="661"/>
      <c r="N240" s="9"/>
      <c r="P240" s="9"/>
      <c r="Q240" s="9"/>
      <c r="S240" s="707" t="str">
        <f>+IF(SEPTIEMBRE!S240=0,"",SEPTIEMBRE!S240)</f>
        <v>8001000-7</v>
      </c>
      <c r="T240" s="683" t="str">
        <f>+IF(SEPTIEMBRE!T240=0,"",SEPTIEMBRE!T240)</f>
        <v>Subprogr.Construc. Remodelac. Adecuación y Apliac.5</v>
      </c>
      <c r="U240" s="27">
        <f>+ENERO!U240</f>
        <v>0</v>
      </c>
      <c r="V240" s="15">
        <f>SEPTIEMBRE!V240+OCTUBRE!AL240</f>
        <v>0</v>
      </c>
      <c r="W240" s="15">
        <f>SEPTIEMBRE!W240+OCTUBRE!AM240</f>
        <v>0</v>
      </c>
      <c r="X240" s="18">
        <f t="shared" si="205"/>
        <v>0</v>
      </c>
      <c r="Y240" s="19">
        <f>SEPTIEMBRE!AA240</f>
        <v>0</v>
      </c>
      <c r="Z240" s="374">
        <v>0</v>
      </c>
      <c r="AA240" s="18">
        <f t="shared" si="206"/>
        <v>0</v>
      </c>
      <c r="AB240" s="19">
        <f>SEPTIEMBRE!AD240</f>
        <v>0</v>
      </c>
      <c r="AC240" s="374">
        <v>0</v>
      </c>
      <c r="AD240" s="18">
        <f t="shared" si="207"/>
        <v>0</v>
      </c>
      <c r="AE240" s="19">
        <f>SEPTIEMBRE!AG240</f>
        <v>0</v>
      </c>
      <c r="AF240" s="374">
        <v>0</v>
      </c>
      <c r="AG240" s="18">
        <f t="shared" si="208"/>
        <v>0</v>
      </c>
      <c r="AH240" s="19">
        <f t="shared" si="209"/>
        <v>0</v>
      </c>
      <c r="AI240" s="15">
        <f t="shared" si="210"/>
        <v>0</v>
      </c>
      <c r="AJ240" s="16">
        <f t="shared" si="211"/>
        <v>0</v>
      </c>
      <c r="AK240" s="9"/>
      <c r="AL240" s="372">
        <v>0</v>
      </c>
      <c r="AM240" s="375">
        <v>0</v>
      </c>
      <c r="AN240" s="9"/>
      <c r="BB240" s="272"/>
      <c r="BC240" s="272"/>
      <c r="BD240" s="272"/>
      <c r="BE240" s="272"/>
      <c r="BF240" s="272"/>
      <c r="BG240" s="272"/>
      <c r="BH240" s="272"/>
      <c r="BI240" s="272"/>
      <c r="BJ240" s="272"/>
      <c r="BK240" s="272"/>
      <c r="BL240" s="272"/>
    </row>
    <row r="241" spans="1:70" s="382" customFormat="1" ht="24.95" customHeight="1">
      <c r="A241" s="754"/>
      <c r="B241" s="661"/>
      <c r="N241" s="9"/>
      <c r="P241" s="9"/>
      <c r="Q241" s="9"/>
      <c r="S241" s="717">
        <f>+IF(SEPTIEMBRE!S241=0,"",SEPTIEMBRE!S241)</f>
        <v>8001999</v>
      </c>
      <c r="T241" s="683" t="str">
        <f>+IF(SEPTIEMBRE!T241=0,"",SEPTIEMBRE!T241)</f>
        <v>Vigencias Anteriores Programas de Inversion</v>
      </c>
      <c r="U241" s="27">
        <f>+ENERO!U241</f>
        <v>0</v>
      </c>
      <c r="V241" s="15">
        <f>SEPTIEMBRE!V241+OCTUBRE!AL241</f>
        <v>0</v>
      </c>
      <c r="W241" s="15">
        <f>SEPTIEMBRE!W241+OCTUBRE!AM241</f>
        <v>0</v>
      </c>
      <c r="X241" s="18">
        <f t="shared" si="205"/>
        <v>0</v>
      </c>
      <c r="Y241" s="19">
        <f>SEPTIEMBRE!AA241</f>
        <v>0</v>
      </c>
      <c r="Z241" s="374">
        <v>0</v>
      </c>
      <c r="AA241" s="18">
        <f t="shared" si="206"/>
        <v>0</v>
      </c>
      <c r="AB241" s="19">
        <f>SEPTIEMBRE!AD241</f>
        <v>0</v>
      </c>
      <c r="AC241" s="374">
        <v>0</v>
      </c>
      <c r="AD241" s="18">
        <f t="shared" si="207"/>
        <v>0</v>
      </c>
      <c r="AE241" s="19">
        <f>SEPTIEMBRE!AG241</f>
        <v>0</v>
      </c>
      <c r="AF241" s="374">
        <v>0</v>
      </c>
      <c r="AG241" s="18">
        <f t="shared" si="208"/>
        <v>0</v>
      </c>
      <c r="AH241" s="19">
        <f t="shared" si="209"/>
        <v>0</v>
      </c>
      <c r="AI241" s="15">
        <f t="shared" si="210"/>
        <v>0</v>
      </c>
      <c r="AJ241" s="16">
        <f t="shared" si="211"/>
        <v>0</v>
      </c>
      <c r="AK241" s="9"/>
      <c r="AL241" s="372">
        <v>0</v>
      </c>
      <c r="AM241" s="375">
        <v>0</v>
      </c>
      <c r="AN241" s="9"/>
      <c r="BB241" s="272"/>
      <c r="BC241" s="272"/>
      <c r="BD241" s="272"/>
      <c r="BE241" s="272"/>
      <c r="BF241" s="272"/>
      <c r="BG241" s="272"/>
      <c r="BH241" s="272"/>
      <c r="BI241" s="272"/>
      <c r="BJ241" s="272"/>
      <c r="BK241" s="272"/>
      <c r="BL241" s="272"/>
    </row>
    <row r="242" spans="1:70" ht="24.95" customHeight="1">
      <c r="A242" s="754"/>
      <c r="B242" s="661"/>
      <c r="C242" s="382"/>
      <c r="D242" s="382"/>
      <c r="E242" s="382"/>
      <c r="F242" s="382"/>
      <c r="G242" s="382"/>
      <c r="H242" s="382"/>
      <c r="I242" s="382"/>
      <c r="J242" s="382"/>
      <c r="K242" s="382"/>
      <c r="L242" s="382"/>
      <c r="M242" s="382"/>
      <c r="N242" s="9"/>
      <c r="O242" s="382"/>
      <c r="P242" s="9"/>
      <c r="Q242" s="9"/>
      <c r="S242" s="366" t="str">
        <f>+IF(SEPTIEMBRE!S242=0,"",SEPTIEMBRE!S242)</f>
        <v/>
      </c>
      <c r="T242" s="696" t="str">
        <f>+IF(SEPTIEMBRE!T242=0,"",SEPTIEMBRE!T242)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24.95" customHeight="1">
      <c r="A243" s="754"/>
      <c r="B243" s="661"/>
      <c r="C243" s="382"/>
      <c r="D243" s="382"/>
      <c r="E243" s="382"/>
      <c r="F243" s="382"/>
      <c r="G243" s="382"/>
      <c r="H243" s="382"/>
      <c r="I243" s="382"/>
      <c r="J243" s="382"/>
      <c r="K243" s="382"/>
      <c r="L243" s="382"/>
      <c r="M243" s="382"/>
      <c r="N243" s="9"/>
      <c r="O243" s="382"/>
      <c r="P243" s="9"/>
      <c r="Q243" s="9"/>
      <c r="S243" s="705">
        <f>+IF(SEPTIEMBRE!S243=0,"",SEPTIEMBRE!S243)</f>
        <v>8002001</v>
      </c>
      <c r="T243" s="681" t="str">
        <f>+IF(SEPTIEMBRE!T243=0,"",SEPTIEMBRE!T243)</f>
        <v>Gastos Operativos de Inversion   (Programas Especiales)</v>
      </c>
      <c r="U243" s="132">
        <f t="shared" ref="U243:AJ243" si="212">SUM(U244:U256)</f>
        <v>1142681603</v>
      </c>
      <c r="V243" s="122">
        <f t="shared" si="212"/>
        <v>-73375958</v>
      </c>
      <c r="W243" s="122">
        <f t="shared" si="212"/>
        <v>595680778</v>
      </c>
      <c r="X243" s="129">
        <f t="shared" si="212"/>
        <v>1664986423</v>
      </c>
      <c r="Y243" s="128">
        <f t="shared" si="212"/>
        <v>1370721565</v>
      </c>
      <c r="Z243" s="122">
        <f t="shared" si="212"/>
        <v>21672483</v>
      </c>
      <c r="AA243" s="129">
        <f t="shared" si="212"/>
        <v>1392394048</v>
      </c>
      <c r="AB243" s="128">
        <f t="shared" si="212"/>
        <v>1128249654</v>
      </c>
      <c r="AC243" s="122">
        <f t="shared" si="212"/>
        <v>81420303</v>
      </c>
      <c r="AD243" s="129">
        <f t="shared" si="212"/>
        <v>1209669957</v>
      </c>
      <c r="AE243" s="128">
        <f t="shared" si="212"/>
        <v>986180290</v>
      </c>
      <c r="AF243" s="122">
        <f t="shared" si="212"/>
        <v>141653817</v>
      </c>
      <c r="AG243" s="129">
        <f t="shared" si="212"/>
        <v>1127834107</v>
      </c>
      <c r="AH243" s="128">
        <f t="shared" si="212"/>
        <v>272592375</v>
      </c>
      <c r="AI243" s="122">
        <f t="shared" si="212"/>
        <v>455316466</v>
      </c>
      <c r="AJ243" s="130">
        <f t="shared" si="212"/>
        <v>537152316</v>
      </c>
      <c r="AK243" s="9"/>
      <c r="AL243" s="128">
        <f>SUM(AL244:AL256)</f>
        <v>0</v>
      </c>
      <c r="AM243" s="130">
        <f>SUM(AM244:AM256)</f>
        <v>0</v>
      </c>
      <c r="BR243" s="382"/>
    </row>
    <row r="244" spans="1:70" ht="24.95" customHeight="1">
      <c r="A244" s="754"/>
      <c r="B244" s="661"/>
      <c r="C244" s="382"/>
      <c r="D244" s="382"/>
      <c r="E244" s="382"/>
      <c r="F244" s="382"/>
      <c r="G244" s="382"/>
      <c r="H244" s="382"/>
      <c r="I244" s="382"/>
      <c r="J244" s="382"/>
      <c r="K244" s="382"/>
      <c r="L244" s="382"/>
      <c r="M244" s="382"/>
      <c r="N244" s="9"/>
      <c r="O244" s="382"/>
      <c r="P244" s="9"/>
      <c r="Q244" s="9"/>
      <c r="S244" s="707" t="str">
        <f>+IF(SEPTIEMBRE!S244=0,"",SEPTIEMBRE!S244)</f>
        <v>8002100-1</v>
      </c>
      <c r="T244" s="683" t="str">
        <f>+IF(SEPTIEMBRE!T244=0,"",SEPTIEMBRE!T244)</f>
        <v>PROGRAMA ESPECIAL SALUD PUBLICA</v>
      </c>
      <c r="U244" s="27">
        <f>+ENERO!U244</f>
        <v>0</v>
      </c>
      <c r="V244" s="15">
        <f>SEPTIEMBRE!V244+OCTUBRE!AL244</f>
        <v>0</v>
      </c>
      <c r="W244" s="15">
        <f>SEPTIEMBRE!W244+OCTUBRE!AM244</f>
        <v>0</v>
      </c>
      <c r="X244" s="18">
        <f t="shared" ref="X244:X256" si="213">SUM(U244:W244)</f>
        <v>0</v>
      </c>
      <c r="Y244" s="19">
        <f>SEPTIEMBRE!AA244</f>
        <v>0</v>
      </c>
      <c r="Z244" s="374">
        <v>0</v>
      </c>
      <c r="AA244" s="18">
        <f t="shared" ref="AA244:AA256" si="214">SUM(Y244:Z244)</f>
        <v>0</v>
      </c>
      <c r="AB244" s="19">
        <f>SEPTIEMBRE!AD244</f>
        <v>0</v>
      </c>
      <c r="AC244" s="374">
        <v>0</v>
      </c>
      <c r="AD244" s="18">
        <f t="shared" ref="AD244:AD256" si="215">SUM(AB244:AC244)</f>
        <v>0</v>
      </c>
      <c r="AE244" s="19">
        <f>SEPTIEMBRE!AG244</f>
        <v>0</v>
      </c>
      <c r="AF244" s="374">
        <v>0</v>
      </c>
      <c r="AG244" s="18">
        <f t="shared" ref="AG244:AG256" si="216">SUM(AE244:AF244)</f>
        <v>0</v>
      </c>
      <c r="AH244" s="19">
        <f t="shared" ref="AH244:AH256" si="217">X244-AA244</f>
        <v>0</v>
      </c>
      <c r="AI244" s="15">
        <f t="shared" ref="AI244:AI256" si="218">X244-AD244</f>
        <v>0</v>
      </c>
      <c r="AJ244" s="16">
        <f t="shared" ref="AJ244:AJ256" si="219">X244-AG244</f>
        <v>0</v>
      </c>
      <c r="AK244" s="9"/>
      <c r="AL244" s="372">
        <v>0</v>
      </c>
      <c r="AM244" s="375">
        <v>0</v>
      </c>
    </row>
    <row r="245" spans="1:70" ht="24.95" customHeight="1">
      <c r="A245" s="754"/>
      <c r="B245" s="661"/>
      <c r="C245" s="382"/>
      <c r="D245" s="382"/>
      <c r="E245" s="382"/>
      <c r="F245" s="382"/>
      <c r="G245" s="382"/>
      <c r="H245" s="382"/>
      <c r="I245" s="382"/>
      <c r="J245" s="382"/>
      <c r="K245" s="382"/>
      <c r="L245" s="382"/>
      <c r="M245" s="382"/>
      <c r="N245" s="9"/>
      <c r="O245" s="382"/>
      <c r="P245" s="9"/>
      <c r="Q245" s="9"/>
      <c r="S245" s="707" t="str">
        <f>+IF(SEPTIEMBRE!S245=0,"",SEPTIEMBRE!S245)</f>
        <v>8002100-2</v>
      </c>
      <c r="T245" s="683" t="str">
        <f>+IF(SEPTIEMBRE!T245=0,"",SEPTIEMBRE!T245)</f>
        <v>PROYECTO BUEN COMIENZO ATENCION PRIMERA INFANCIA</v>
      </c>
      <c r="U245" s="27">
        <f>+ENERO!U245</f>
        <v>1066681603</v>
      </c>
      <c r="V245" s="15">
        <f>SEPTIEMBRE!V245+OCTUBRE!AL245</f>
        <v>0</v>
      </c>
      <c r="W245" s="15">
        <f>SEPTIEMBRE!W245+OCTUBRE!AM245</f>
        <v>151027645</v>
      </c>
      <c r="X245" s="18">
        <f t="shared" si="213"/>
        <v>1217709248</v>
      </c>
      <c r="Y245" s="19">
        <f>SEPTIEMBRE!AA245</f>
        <v>1056570502</v>
      </c>
      <c r="Z245" s="374">
        <v>17886387</v>
      </c>
      <c r="AA245" s="18">
        <f t="shared" si="214"/>
        <v>1074456889</v>
      </c>
      <c r="AB245" s="19">
        <f>SEPTIEMBRE!AD245</f>
        <v>866716450</v>
      </c>
      <c r="AC245" s="374">
        <v>59997022</v>
      </c>
      <c r="AD245" s="18">
        <f t="shared" si="215"/>
        <v>926713472</v>
      </c>
      <c r="AE245" s="19">
        <f>SEPTIEMBRE!AG245</f>
        <v>745312559</v>
      </c>
      <c r="AF245" s="374">
        <v>120988344</v>
      </c>
      <c r="AG245" s="18">
        <f t="shared" si="216"/>
        <v>866300903</v>
      </c>
      <c r="AH245" s="19">
        <f t="shared" si="217"/>
        <v>143252359</v>
      </c>
      <c r="AI245" s="15">
        <f t="shared" si="218"/>
        <v>290995776</v>
      </c>
      <c r="AJ245" s="16">
        <f t="shared" si="219"/>
        <v>351408345</v>
      </c>
      <c r="AK245" s="9"/>
      <c r="AL245" s="372">
        <v>0</v>
      </c>
      <c r="AM245" s="375">
        <v>0</v>
      </c>
    </row>
    <row r="246" spans="1:70" ht="24.95" customHeight="1">
      <c r="A246" s="754"/>
      <c r="B246" s="661"/>
      <c r="C246" s="382"/>
      <c r="D246" s="382"/>
      <c r="E246" s="382"/>
      <c r="F246" s="382"/>
      <c r="G246" s="382"/>
      <c r="H246" s="382"/>
      <c r="I246" s="382"/>
      <c r="J246" s="382"/>
      <c r="K246" s="382"/>
      <c r="L246" s="382"/>
      <c r="M246" s="382"/>
      <c r="N246" s="9"/>
      <c r="O246" s="382"/>
      <c r="P246" s="9"/>
      <c r="Q246" s="9"/>
      <c r="S246" s="707" t="str">
        <f>+IF(SEPTIEMBRE!S246=0,"",SEPTIEMBRE!S246)</f>
        <v>8002100-3</v>
      </c>
      <c r="T246" s="683" t="str">
        <f>+IF(SEPTIEMBRE!T246=0,"",SEPTIEMBRE!T246)</f>
        <v xml:space="preserve">CONVENIO SALUD PUBLICA CI-01-2018     </v>
      </c>
      <c r="U246" s="27">
        <f>+ENERO!U246</f>
        <v>76000000</v>
      </c>
      <c r="V246" s="15">
        <f>SEPTIEMBRE!V246+OCTUBRE!AL246</f>
        <v>-73375958</v>
      </c>
      <c r="W246" s="15">
        <f>SEPTIEMBRE!W246+OCTUBRE!AM246</f>
        <v>112375958</v>
      </c>
      <c r="X246" s="18">
        <f t="shared" si="213"/>
        <v>115000000</v>
      </c>
      <c r="Y246" s="19">
        <f>SEPTIEMBRE!AA246</f>
        <v>104560375</v>
      </c>
      <c r="Z246" s="374">
        <v>0</v>
      </c>
      <c r="AA246" s="18">
        <f t="shared" si="214"/>
        <v>104560375</v>
      </c>
      <c r="AB246" s="19">
        <f>SEPTIEMBRE!AD246</f>
        <v>75650343</v>
      </c>
      <c r="AC246" s="374">
        <v>9809176</v>
      </c>
      <c r="AD246" s="18">
        <f t="shared" si="215"/>
        <v>85459519</v>
      </c>
      <c r="AE246" s="19">
        <f>SEPTIEMBRE!AG246</f>
        <v>65597319</v>
      </c>
      <c r="AF246" s="374">
        <v>10053024</v>
      </c>
      <c r="AG246" s="18">
        <f t="shared" si="216"/>
        <v>75650343</v>
      </c>
      <c r="AH246" s="19">
        <f t="shared" si="217"/>
        <v>10439625</v>
      </c>
      <c r="AI246" s="15">
        <f t="shared" si="218"/>
        <v>29540481</v>
      </c>
      <c r="AJ246" s="16">
        <f t="shared" si="219"/>
        <v>39349657</v>
      </c>
      <c r="AK246" s="9"/>
      <c r="AL246" s="372">
        <v>0</v>
      </c>
      <c r="AM246" s="375">
        <v>0</v>
      </c>
    </row>
    <row r="247" spans="1:70" ht="24.95" customHeight="1">
      <c r="A247" s="754"/>
      <c r="B247" s="661"/>
      <c r="C247" s="382"/>
      <c r="D247" s="382"/>
      <c r="E247" s="382"/>
      <c r="F247" s="382"/>
      <c r="G247" s="382"/>
      <c r="H247" s="382"/>
      <c r="I247" s="382"/>
      <c r="J247" s="382"/>
      <c r="K247" s="382"/>
      <c r="L247" s="382"/>
      <c r="M247" s="382"/>
      <c r="N247" s="9"/>
      <c r="O247" s="382"/>
      <c r="P247" s="9"/>
      <c r="Q247" s="9"/>
      <c r="S247" s="707" t="str">
        <f>+IF(SEPTIEMBRE!S247=0,"",SEPTIEMBRE!S247)</f>
        <v>8002100-4</v>
      </c>
      <c r="T247" s="683" t="str">
        <f>+IF(SEPTIEMBRE!T247=0,"",SEPTIEMBRE!T247)</f>
        <v xml:space="preserve">CONVENIO APS CI-02-2018     </v>
      </c>
      <c r="U247" s="27">
        <f>+ENERO!U247</f>
        <v>0</v>
      </c>
      <c r="V247" s="15">
        <f>SEPTIEMBRE!V247+OCTUBRE!AL247</f>
        <v>0</v>
      </c>
      <c r="W247" s="15">
        <f>SEPTIEMBRE!W247+OCTUBRE!AM247</f>
        <v>72000000</v>
      </c>
      <c r="X247" s="18">
        <f t="shared" si="213"/>
        <v>72000000</v>
      </c>
      <c r="Y247" s="19">
        <f>SEPTIEMBRE!AA247</f>
        <v>56190134</v>
      </c>
      <c r="Z247" s="374">
        <v>3786096</v>
      </c>
      <c r="AA247" s="18">
        <f t="shared" si="214"/>
        <v>59976230</v>
      </c>
      <c r="AB247" s="19">
        <f>SEPTIEMBRE!AD247</f>
        <v>32482307</v>
      </c>
      <c r="AC247" s="374">
        <v>11614105</v>
      </c>
      <c r="AD247" s="18">
        <f t="shared" si="215"/>
        <v>44096412</v>
      </c>
      <c r="AE247" s="19">
        <f>SEPTIEMBRE!AG247</f>
        <v>21869858</v>
      </c>
      <c r="AF247" s="374">
        <v>10612449</v>
      </c>
      <c r="AG247" s="18">
        <f t="shared" si="216"/>
        <v>32482307</v>
      </c>
      <c r="AH247" s="19">
        <f t="shared" si="217"/>
        <v>12023770</v>
      </c>
      <c r="AI247" s="15">
        <f t="shared" si="218"/>
        <v>27903588</v>
      </c>
      <c r="AJ247" s="16">
        <f t="shared" si="219"/>
        <v>39517693</v>
      </c>
      <c r="AK247" s="9"/>
      <c r="AL247" s="372">
        <v>0</v>
      </c>
      <c r="AM247" s="375">
        <v>0</v>
      </c>
    </row>
    <row r="248" spans="1:70" ht="24.95" customHeight="1">
      <c r="A248" s="754"/>
      <c r="B248" s="661"/>
      <c r="C248" s="382"/>
      <c r="D248" s="382"/>
      <c r="E248" s="382"/>
      <c r="F248" s="382"/>
      <c r="G248" s="382"/>
      <c r="H248" s="382"/>
      <c r="I248" s="382"/>
      <c r="J248" s="382"/>
      <c r="K248" s="382"/>
      <c r="L248" s="382"/>
      <c r="M248" s="382"/>
      <c r="N248" s="9"/>
      <c r="O248" s="382"/>
      <c r="P248" s="9"/>
      <c r="Q248" s="9"/>
      <c r="S248" s="707" t="str">
        <f>+IF(SEPTIEMBRE!S248=0,"",SEPTIEMBRE!S248)</f>
        <v>8002100-5</v>
      </c>
      <c r="T248" s="683" t="str">
        <f>+IF(SEPTIEMBRE!T248=0,"",SEPTIEMBRE!T248)</f>
        <v>PROYECTO PLAN ALIMENTARIO Y NUTRICIONAL</v>
      </c>
      <c r="U248" s="27">
        <f>+ENERO!U248</f>
        <v>0</v>
      </c>
      <c r="V248" s="15">
        <f>SEPTIEMBRE!V248+OCTUBRE!AL248</f>
        <v>0</v>
      </c>
      <c r="W248" s="15">
        <f>SEPTIEMBRE!W248+OCTUBRE!AM248</f>
        <v>109024621</v>
      </c>
      <c r="X248" s="18">
        <f t="shared" si="213"/>
        <v>109024621</v>
      </c>
      <c r="Y248" s="19">
        <f>SEPTIEMBRE!AA248</f>
        <v>2148000</v>
      </c>
      <c r="Z248" s="374">
        <v>0</v>
      </c>
      <c r="AA248" s="18">
        <f t="shared" si="214"/>
        <v>2148000</v>
      </c>
      <c r="AB248" s="19">
        <f>SEPTIEMBRE!AD248</f>
        <v>2148000</v>
      </c>
      <c r="AC248" s="374">
        <v>0</v>
      </c>
      <c r="AD248" s="18">
        <f t="shared" si="215"/>
        <v>2148000</v>
      </c>
      <c r="AE248" s="19">
        <f>SEPTIEMBRE!AG248</f>
        <v>2148000</v>
      </c>
      <c r="AF248" s="374">
        <v>0</v>
      </c>
      <c r="AG248" s="18">
        <f t="shared" si="216"/>
        <v>2148000</v>
      </c>
      <c r="AH248" s="19">
        <f t="shared" si="217"/>
        <v>106876621</v>
      </c>
      <c r="AI248" s="15">
        <f t="shared" si="218"/>
        <v>106876621</v>
      </c>
      <c r="AJ248" s="16">
        <f t="shared" si="219"/>
        <v>106876621</v>
      </c>
      <c r="AK248" s="9"/>
      <c r="AL248" s="372">
        <v>0</v>
      </c>
      <c r="AM248" s="375">
        <v>0</v>
      </c>
    </row>
    <row r="249" spans="1:70" ht="24.95" customHeight="1">
      <c r="A249" s="754"/>
      <c r="B249" s="661"/>
      <c r="C249" s="382"/>
      <c r="D249" s="382"/>
      <c r="E249" s="382"/>
      <c r="F249" s="382"/>
      <c r="G249" s="382"/>
      <c r="H249" s="382"/>
      <c r="I249" s="382"/>
      <c r="J249" s="382"/>
      <c r="K249" s="382"/>
      <c r="L249" s="382"/>
      <c r="M249" s="382"/>
      <c r="N249" s="9"/>
      <c r="O249" s="382"/>
      <c r="P249" s="9"/>
      <c r="Q249" s="9"/>
      <c r="S249" s="707" t="str">
        <f>+IF(SEPTIEMBRE!S249=0,"",SEPTIEMBRE!S249)</f>
        <v>8002100-6</v>
      </c>
      <c r="T249" s="683" t="str">
        <f>+IF(SEPTIEMBRE!T249=0,"",SEPTIEMBRE!T249)</f>
        <v>Programas Especial 05</v>
      </c>
      <c r="U249" s="27">
        <f>+ENERO!U249</f>
        <v>0</v>
      </c>
      <c r="V249" s="15">
        <f>SEPTIEMBRE!V249+OCTUBRE!AL249</f>
        <v>0</v>
      </c>
      <c r="W249" s="15">
        <f>SEPTIEMBRE!W249+OCTUBRE!AM249</f>
        <v>0</v>
      </c>
      <c r="X249" s="18">
        <f t="shared" si="213"/>
        <v>0</v>
      </c>
      <c r="Y249" s="19">
        <f>SEPTIEMBRE!AA249</f>
        <v>0</v>
      </c>
      <c r="Z249" s="374">
        <v>0</v>
      </c>
      <c r="AA249" s="18">
        <f t="shared" si="214"/>
        <v>0</v>
      </c>
      <c r="AB249" s="19">
        <f>SEPTIEMBRE!AD249</f>
        <v>0</v>
      </c>
      <c r="AC249" s="374">
        <v>0</v>
      </c>
      <c r="AD249" s="18">
        <f t="shared" si="215"/>
        <v>0</v>
      </c>
      <c r="AE249" s="19">
        <f>SEPTIEMBRE!AG249</f>
        <v>0</v>
      </c>
      <c r="AF249" s="374">
        <v>0</v>
      </c>
      <c r="AG249" s="18">
        <f t="shared" si="216"/>
        <v>0</v>
      </c>
      <c r="AH249" s="19">
        <f t="shared" si="217"/>
        <v>0</v>
      </c>
      <c r="AI249" s="15">
        <f t="shared" si="218"/>
        <v>0</v>
      </c>
      <c r="AJ249" s="16">
        <f t="shared" si="219"/>
        <v>0</v>
      </c>
      <c r="AK249" s="9"/>
      <c r="AL249" s="372">
        <v>0</v>
      </c>
      <c r="AM249" s="375">
        <v>0</v>
      </c>
    </row>
    <row r="250" spans="1:70" ht="24.95" customHeight="1">
      <c r="A250" s="754"/>
      <c r="B250" s="661"/>
      <c r="C250" s="382"/>
      <c r="D250" s="382"/>
      <c r="E250" s="382"/>
      <c r="F250" s="382"/>
      <c r="G250" s="382"/>
      <c r="H250" s="382"/>
      <c r="I250" s="382"/>
      <c r="J250" s="382"/>
      <c r="K250" s="382"/>
      <c r="L250" s="382"/>
      <c r="M250" s="382"/>
      <c r="N250" s="9"/>
      <c r="O250" s="382"/>
      <c r="P250" s="9"/>
      <c r="Q250" s="9"/>
      <c r="S250" s="707" t="str">
        <f>+IF(SEPTIEMBRE!S250=0,"",SEPTIEMBRE!S250)</f>
        <v>8002100-7</v>
      </c>
      <c r="T250" s="683" t="str">
        <f>+IF(SEPTIEMBRE!T250=0,"",SEPTIEMBRE!T250)</f>
        <v>Programas Especial 06</v>
      </c>
      <c r="U250" s="27">
        <f>+ENERO!U250</f>
        <v>0</v>
      </c>
      <c r="V250" s="15">
        <f>SEPTIEMBRE!V250+OCTUBRE!AL250</f>
        <v>0</v>
      </c>
      <c r="W250" s="15">
        <f>SEPTIEMBRE!W250+OCTUBRE!AM250</f>
        <v>0</v>
      </c>
      <c r="X250" s="18">
        <f>SUM(U250:W250)</f>
        <v>0</v>
      </c>
      <c r="Y250" s="19">
        <f>SEPTIEMBRE!AA250</f>
        <v>0</v>
      </c>
      <c r="Z250" s="374">
        <v>0</v>
      </c>
      <c r="AA250" s="18">
        <f>SUM(Y250:Z250)</f>
        <v>0</v>
      </c>
      <c r="AB250" s="19">
        <f>SEPTIEMBRE!AD250</f>
        <v>0</v>
      </c>
      <c r="AC250" s="374">
        <v>0</v>
      </c>
      <c r="AD250" s="18">
        <f>SUM(AB250:AC250)</f>
        <v>0</v>
      </c>
      <c r="AE250" s="19">
        <f>SEPTIEMBRE!AG250</f>
        <v>0</v>
      </c>
      <c r="AF250" s="374">
        <v>0</v>
      </c>
      <c r="AG250" s="18">
        <f>SUM(AE250:AF250)</f>
        <v>0</v>
      </c>
      <c r="AH250" s="19">
        <f>X250-AA250</f>
        <v>0</v>
      </c>
      <c r="AI250" s="15">
        <f>X250-AD250</f>
        <v>0</v>
      </c>
      <c r="AJ250" s="16">
        <f>X250-AG250</f>
        <v>0</v>
      </c>
      <c r="AK250" s="9"/>
      <c r="AL250" s="372">
        <v>0</v>
      </c>
      <c r="AM250" s="375">
        <v>0</v>
      </c>
    </row>
    <row r="251" spans="1:70" ht="24.95" customHeight="1">
      <c r="A251" s="754"/>
      <c r="B251" s="661"/>
      <c r="C251" s="382"/>
      <c r="D251" s="382"/>
      <c r="E251" s="382"/>
      <c r="F251" s="382"/>
      <c r="G251" s="382"/>
      <c r="H251" s="382"/>
      <c r="I251" s="382"/>
      <c r="J251" s="382"/>
      <c r="K251" s="382"/>
      <c r="L251" s="382"/>
      <c r="M251" s="382"/>
      <c r="N251" s="9"/>
      <c r="O251" s="382"/>
      <c r="P251" s="9"/>
      <c r="Q251" s="9"/>
      <c r="S251" s="707" t="str">
        <f>+IF(SEPTIEMBRE!S251=0,"",SEPTIEMBRE!S251)</f>
        <v>8002100-8</v>
      </c>
      <c r="T251" s="683" t="str">
        <f>+IF(SEPTIEMBRE!T251=0,"",SEPTIEMBRE!T251)</f>
        <v>Programas Especial 07</v>
      </c>
      <c r="U251" s="27">
        <f>+ENERO!U251</f>
        <v>0</v>
      </c>
      <c r="V251" s="15">
        <f>SEPTIEMBRE!V251+OCTUBRE!AL251</f>
        <v>0</v>
      </c>
      <c r="W251" s="15">
        <f>SEPTIEMBRE!W251+OCTUBRE!AM251</f>
        <v>0</v>
      </c>
      <c r="X251" s="18">
        <f>SUM(U251:W251)</f>
        <v>0</v>
      </c>
      <c r="Y251" s="19">
        <f>SEPTIEMBRE!AA251</f>
        <v>0</v>
      </c>
      <c r="Z251" s="374">
        <v>0</v>
      </c>
      <c r="AA251" s="18">
        <f>SUM(Y251:Z251)</f>
        <v>0</v>
      </c>
      <c r="AB251" s="19">
        <f>SEPTIEMBRE!AD251</f>
        <v>0</v>
      </c>
      <c r="AC251" s="374">
        <v>0</v>
      </c>
      <c r="AD251" s="18">
        <f>SUM(AB251:AC251)</f>
        <v>0</v>
      </c>
      <c r="AE251" s="19">
        <f>SEPTIEMBRE!AG251</f>
        <v>0</v>
      </c>
      <c r="AF251" s="374">
        <v>0</v>
      </c>
      <c r="AG251" s="18">
        <f>SUM(AE251:AF251)</f>
        <v>0</v>
      </c>
      <c r="AH251" s="19">
        <f>X251-AA251</f>
        <v>0</v>
      </c>
      <c r="AI251" s="15">
        <f>X251-AD251</f>
        <v>0</v>
      </c>
      <c r="AJ251" s="16">
        <f>X251-AG251</f>
        <v>0</v>
      </c>
      <c r="AK251" s="9"/>
      <c r="AL251" s="372">
        <v>0</v>
      </c>
      <c r="AM251" s="375">
        <v>0</v>
      </c>
    </row>
    <row r="252" spans="1:70" ht="24.95" customHeight="1">
      <c r="A252" s="754"/>
      <c r="B252" s="661"/>
      <c r="C252" s="382"/>
      <c r="D252" s="382"/>
      <c r="E252" s="382"/>
      <c r="F252" s="382"/>
      <c r="G252" s="382"/>
      <c r="H252" s="382"/>
      <c r="I252" s="382"/>
      <c r="J252" s="382"/>
      <c r="K252" s="382"/>
      <c r="L252" s="382"/>
      <c r="M252" s="382"/>
      <c r="N252" s="9"/>
      <c r="O252" s="382"/>
      <c r="P252" s="9"/>
      <c r="Q252" s="9"/>
      <c r="S252" s="707" t="str">
        <f>+IF(SEPTIEMBRE!S252=0,"",SEPTIEMBRE!S252)</f>
        <v>8002100-9</v>
      </c>
      <c r="T252" s="683" t="str">
        <f>+IF(SEPTIEMBRE!T252=0,"",SEPTIEMBRE!T252)</f>
        <v>Programas Especial 08</v>
      </c>
      <c r="U252" s="27">
        <f>+ENERO!U252</f>
        <v>0</v>
      </c>
      <c r="V252" s="15">
        <f>SEPTIEMBRE!V252+OCTUBRE!AL252</f>
        <v>0</v>
      </c>
      <c r="W252" s="15">
        <f>SEPTIEMBRE!W252+OCTUBRE!AM252</f>
        <v>0</v>
      </c>
      <c r="X252" s="18">
        <f>SUM(U252:W252)</f>
        <v>0</v>
      </c>
      <c r="Y252" s="19">
        <f>SEPTIEMBRE!AA252</f>
        <v>0</v>
      </c>
      <c r="Z252" s="374">
        <v>0</v>
      </c>
      <c r="AA252" s="18">
        <f>SUM(Y252:Z252)</f>
        <v>0</v>
      </c>
      <c r="AB252" s="19">
        <f>SEPTIEMBRE!AD252</f>
        <v>0</v>
      </c>
      <c r="AC252" s="374">
        <v>0</v>
      </c>
      <c r="AD252" s="18">
        <f>SUM(AB252:AC252)</f>
        <v>0</v>
      </c>
      <c r="AE252" s="19">
        <f>SEPTIEMBRE!AG252</f>
        <v>0</v>
      </c>
      <c r="AF252" s="374">
        <v>0</v>
      </c>
      <c r="AG252" s="18">
        <f>SUM(AE252:AF252)</f>
        <v>0</v>
      </c>
      <c r="AH252" s="19">
        <f>X252-AA252</f>
        <v>0</v>
      </c>
      <c r="AI252" s="15">
        <f>X252-AD252</f>
        <v>0</v>
      </c>
      <c r="AJ252" s="16">
        <f>X252-AG252</f>
        <v>0</v>
      </c>
      <c r="AK252" s="9"/>
      <c r="AL252" s="372">
        <v>0</v>
      </c>
      <c r="AM252" s="375">
        <v>0</v>
      </c>
    </row>
    <row r="253" spans="1:70" ht="24.95" customHeight="1">
      <c r="A253" s="754"/>
      <c r="B253" s="661"/>
      <c r="C253" s="382"/>
      <c r="D253" s="382"/>
      <c r="E253" s="382"/>
      <c r="F253" s="382"/>
      <c r="G253" s="382"/>
      <c r="H253" s="382"/>
      <c r="I253" s="382"/>
      <c r="J253" s="382"/>
      <c r="K253" s="382"/>
      <c r="L253" s="382"/>
      <c r="M253" s="382"/>
      <c r="N253" s="9"/>
      <c r="O253" s="382"/>
      <c r="P253" s="9"/>
      <c r="Q253" s="9"/>
      <c r="S253" s="707" t="str">
        <f>+IF(SEPTIEMBRE!S253=0,"",SEPTIEMBRE!S253)</f>
        <v>8002100-10</v>
      </c>
      <c r="T253" s="683" t="str">
        <f>+IF(SEPTIEMBRE!T253=0,"",SEPTIEMBRE!T253)</f>
        <v>Programas Especial 09</v>
      </c>
      <c r="U253" s="27">
        <f>+ENERO!U253</f>
        <v>0</v>
      </c>
      <c r="V253" s="15">
        <f>SEPTIEMBRE!V253+OCTUBRE!AL253</f>
        <v>0</v>
      </c>
      <c r="W253" s="15">
        <f>SEPTIEMBRE!W253+OCTUBRE!AM253</f>
        <v>0</v>
      </c>
      <c r="X253" s="18">
        <f>SUM(U253:W253)</f>
        <v>0</v>
      </c>
      <c r="Y253" s="19">
        <f>SEPTIEMBRE!AA253</f>
        <v>0</v>
      </c>
      <c r="Z253" s="374">
        <v>0</v>
      </c>
      <c r="AA253" s="18">
        <f>SUM(Y253:Z253)</f>
        <v>0</v>
      </c>
      <c r="AB253" s="19">
        <f>SEPTIEMBRE!AD253</f>
        <v>0</v>
      </c>
      <c r="AC253" s="374">
        <v>0</v>
      </c>
      <c r="AD253" s="18">
        <f>SUM(AB253:AC253)</f>
        <v>0</v>
      </c>
      <c r="AE253" s="19">
        <f>SEPTIEMBRE!AG253</f>
        <v>0</v>
      </c>
      <c r="AF253" s="374">
        <v>0</v>
      </c>
      <c r="AG253" s="18">
        <f>SUM(AE253:AF253)</f>
        <v>0</v>
      </c>
      <c r="AH253" s="19">
        <f>X253-AA253</f>
        <v>0</v>
      </c>
      <c r="AI253" s="15">
        <f>X253-AD253</f>
        <v>0</v>
      </c>
      <c r="AJ253" s="16">
        <f>X253-AG253</f>
        <v>0</v>
      </c>
      <c r="AK253" s="9"/>
      <c r="AL253" s="372">
        <v>0</v>
      </c>
      <c r="AM253" s="375">
        <v>0</v>
      </c>
    </row>
    <row r="254" spans="1:70" ht="24.95" customHeight="1">
      <c r="A254" s="754"/>
      <c r="B254" s="661"/>
      <c r="C254" s="382"/>
      <c r="D254" s="382"/>
      <c r="E254" s="382"/>
      <c r="F254" s="382"/>
      <c r="G254" s="382"/>
      <c r="H254" s="382"/>
      <c r="I254" s="382"/>
      <c r="J254" s="382"/>
      <c r="K254" s="382"/>
      <c r="L254" s="382"/>
      <c r="M254" s="382"/>
      <c r="N254" s="9"/>
      <c r="O254" s="382"/>
      <c r="P254" s="9"/>
      <c r="Q254" s="9"/>
      <c r="S254" s="707" t="str">
        <f>+IF(SEPTIEMBRE!S254=0,"",SEPTIEMBRE!S254)</f>
        <v>8002100-11</v>
      </c>
      <c r="T254" s="683" t="str">
        <f>+IF(SEPTIEMBRE!T254=0,"",SEPTIEMBRE!T254)</f>
        <v>Programas Especial 10</v>
      </c>
      <c r="U254" s="27">
        <f>+ENERO!U254</f>
        <v>0</v>
      </c>
      <c r="V254" s="15">
        <f>SEPTIEMBRE!V254+OCTUBRE!AL254</f>
        <v>0</v>
      </c>
      <c r="W254" s="15">
        <f>SEPTIEMBRE!W254+OCTUBRE!AM254</f>
        <v>0</v>
      </c>
      <c r="X254" s="18">
        <f>SUM(U254:W254)</f>
        <v>0</v>
      </c>
      <c r="Y254" s="19">
        <f>SEPTIEMBRE!AA254</f>
        <v>0</v>
      </c>
      <c r="Z254" s="374">
        <v>0</v>
      </c>
      <c r="AA254" s="18">
        <f>SUM(Y254:Z254)</f>
        <v>0</v>
      </c>
      <c r="AB254" s="19">
        <f>SEPTIEMBRE!AD254</f>
        <v>0</v>
      </c>
      <c r="AC254" s="374">
        <v>0</v>
      </c>
      <c r="AD254" s="18">
        <f>SUM(AB254:AC254)</f>
        <v>0</v>
      </c>
      <c r="AE254" s="19">
        <f>SEPTIEMBRE!AG254</f>
        <v>0</v>
      </c>
      <c r="AF254" s="374">
        <v>0</v>
      </c>
      <c r="AG254" s="18">
        <f>SUM(AE254:AF254)</f>
        <v>0</v>
      </c>
      <c r="AH254" s="19">
        <f>X254-AA254</f>
        <v>0</v>
      </c>
      <c r="AI254" s="15">
        <f>X254-AD254</f>
        <v>0</v>
      </c>
      <c r="AJ254" s="16">
        <f>X254-AG254</f>
        <v>0</v>
      </c>
      <c r="AK254" s="9"/>
      <c r="AL254" s="372">
        <v>0</v>
      </c>
      <c r="AM254" s="375">
        <v>0</v>
      </c>
    </row>
    <row r="255" spans="1:70" ht="24.95" customHeight="1">
      <c r="A255" s="754"/>
      <c r="B255" s="661"/>
      <c r="C255" s="382"/>
      <c r="D255" s="382"/>
      <c r="E255" s="382"/>
      <c r="F255" s="382"/>
      <c r="G255" s="382"/>
      <c r="H255" s="382"/>
      <c r="I255" s="382"/>
      <c r="J255" s="382"/>
      <c r="K255" s="382"/>
      <c r="L255" s="382"/>
      <c r="M255" s="382"/>
      <c r="N255" s="9"/>
      <c r="O255" s="382"/>
      <c r="P255" s="9"/>
      <c r="Q255" s="9"/>
      <c r="S255" s="707" t="str">
        <f>+IF(SEPTIEMBRE!S255=0,"",SEPTIEMBRE!S255)</f>
        <v>8002100-12</v>
      </c>
      <c r="T255" s="683" t="str">
        <f>+IF(SEPTIEMBRE!T255=0,"",SEPTIEMBRE!T255)</f>
        <v>Programas Especial 11</v>
      </c>
      <c r="U255" s="27">
        <f>+ENERO!U255</f>
        <v>0</v>
      </c>
      <c r="V255" s="15">
        <f>SEPTIEMBRE!V255+OCTUBRE!AL255</f>
        <v>0</v>
      </c>
      <c r="W255" s="15">
        <f>SEPTIEMBRE!W255+OCTUBRE!AM255</f>
        <v>0</v>
      </c>
      <c r="X255" s="18">
        <f t="shared" si="213"/>
        <v>0</v>
      </c>
      <c r="Y255" s="19">
        <f>SEPTIEMBRE!AA255</f>
        <v>0</v>
      </c>
      <c r="Z255" s="374">
        <v>0</v>
      </c>
      <c r="AA255" s="18">
        <f t="shared" si="214"/>
        <v>0</v>
      </c>
      <c r="AB255" s="19">
        <f>SEPTIEMBRE!AD255</f>
        <v>0</v>
      </c>
      <c r="AC255" s="374">
        <v>0</v>
      </c>
      <c r="AD255" s="18">
        <f t="shared" si="215"/>
        <v>0</v>
      </c>
      <c r="AE255" s="19">
        <f>SEPTIEMBRE!AG255</f>
        <v>0</v>
      </c>
      <c r="AF255" s="374">
        <v>0</v>
      </c>
      <c r="AG255" s="18">
        <f t="shared" si="216"/>
        <v>0</v>
      </c>
      <c r="AH255" s="19">
        <f t="shared" si="217"/>
        <v>0</v>
      </c>
      <c r="AI255" s="15">
        <f t="shared" si="218"/>
        <v>0</v>
      </c>
      <c r="AJ255" s="16">
        <f t="shared" si="219"/>
        <v>0</v>
      </c>
      <c r="AK255" s="9"/>
      <c r="AL255" s="372">
        <v>0</v>
      </c>
      <c r="AM255" s="375">
        <v>0</v>
      </c>
    </row>
    <row r="256" spans="1:70" ht="24.95" customHeight="1" thickBot="1">
      <c r="A256" s="754"/>
      <c r="B256" s="661"/>
      <c r="C256" s="382"/>
      <c r="D256" s="382"/>
      <c r="E256" s="382"/>
      <c r="F256" s="382"/>
      <c r="G256" s="382"/>
      <c r="H256" s="382"/>
      <c r="I256" s="382"/>
      <c r="J256" s="382"/>
      <c r="K256" s="382"/>
      <c r="L256" s="382"/>
      <c r="M256" s="382"/>
      <c r="N256" s="9"/>
      <c r="O256" s="382"/>
      <c r="P256" s="9"/>
      <c r="Q256" s="9"/>
      <c r="S256" s="718">
        <f>+IF(SEPTIEMBRE!S256=0,"",SEPTIEMBRE!S256)</f>
        <v>8002999</v>
      </c>
      <c r="T256" s="698" t="str">
        <f>+IF(SEPTIEMBRE!T256=0,"",SEPTIEMBRE!T256)</f>
        <v>Vigencias Anteriores Programas operativos de inversion</v>
      </c>
      <c r="U256" s="133">
        <f>+ENERO!U256</f>
        <v>0</v>
      </c>
      <c r="V256" s="121">
        <f>SEPTIEMBRE!V256+OCTUBRE!AL256</f>
        <v>0</v>
      </c>
      <c r="W256" s="121">
        <f>SEPTIEMBRE!W256+OCTUBRE!AM256</f>
        <v>151252554</v>
      </c>
      <c r="X256" s="126">
        <f t="shared" si="213"/>
        <v>151252554</v>
      </c>
      <c r="Y256" s="124">
        <f>SEPTIEMBRE!AA256</f>
        <v>151252554</v>
      </c>
      <c r="Z256" s="388">
        <v>0</v>
      </c>
      <c r="AA256" s="126">
        <f t="shared" si="214"/>
        <v>151252554</v>
      </c>
      <c r="AB256" s="124">
        <f>SEPTIEMBRE!AD256</f>
        <v>151252554</v>
      </c>
      <c r="AC256" s="388">
        <v>0</v>
      </c>
      <c r="AD256" s="126">
        <f t="shared" si="215"/>
        <v>151252554</v>
      </c>
      <c r="AE256" s="124">
        <f>SEPTIEMBRE!AG256</f>
        <v>151252554</v>
      </c>
      <c r="AF256" s="388">
        <v>0</v>
      </c>
      <c r="AG256" s="126">
        <f t="shared" si="216"/>
        <v>151252554</v>
      </c>
      <c r="AH256" s="124">
        <f t="shared" si="217"/>
        <v>0</v>
      </c>
      <c r="AI256" s="121">
        <f t="shared" si="218"/>
        <v>0</v>
      </c>
      <c r="AJ256" s="125">
        <f t="shared" si="219"/>
        <v>0</v>
      </c>
      <c r="AK256" s="9"/>
      <c r="AL256" s="384">
        <v>0</v>
      </c>
      <c r="AM256" s="389">
        <v>0</v>
      </c>
    </row>
    <row r="257" spans="1:39" ht="24.95" customHeight="1" thickBot="1">
      <c r="A257" s="754"/>
      <c r="B257" s="661"/>
      <c r="C257" s="382"/>
      <c r="D257" s="382"/>
      <c r="E257" s="382"/>
      <c r="F257" s="382"/>
      <c r="G257" s="382"/>
      <c r="H257" s="382"/>
      <c r="I257" s="382"/>
      <c r="J257" s="382"/>
      <c r="K257" s="382"/>
      <c r="L257" s="382"/>
      <c r="M257" s="382"/>
      <c r="N257" s="9"/>
      <c r="O257" s="382"/>
      <c r="P257" s="9"/>
      <c r="Q257" s="9"/>
      <c r="S257" s="495" t="str">
        <f>+IF(SEPTIEMBRE!S257=0,"",SEPTIEMBRE!S257)</f>
        <v/>
      </c>
      <c r="T257" s="695" t="str">
        <f>+IF(SEPTIEMBRE!T257=0,"",SEPTIEMBRE!T257)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A258" s="754"/>
      <c r="B258" s="661"/>
      <c r="C258" s="382"/>
      <c r="D258" s="382"/>
      <c r="E258" s="382"/>
      <c r="F258" s="382"/>
      <c r="G258" s="382"/>
      <c r="H258" s="382"/>
      <c r="I258" s="382"/>
      <c r="J258" s="382"/>
      <c r="K258" s="382"/>
      <c r="L258" s="382"/>
      <c r="M258" s="382"/>
      <c r="N258" s="9"/>
      <c r="O258" s="382"/>
      <c r="P258" s="9"/>
      <c r="Q258" s="9"/>
      <c r="S258" s="786" t="s">
        <v>360</v>
      </c>
      <c r="T258" s="787" t="s">
        <v>132</v>
      </c>
      <c r="U258" s="340">
        <f>+(C10+C17+C113)-(U10+U193+U220+U232)</f>
        <v>0</v>
      </c>
      <c r="V258" s="340">
        <f t="shared" ref="V258:AJ258" si="220">+(D10+D17+D113)-(V10+V193+V220+V232)</f>
        <v>0</v>
      </c>
      <c r="W258" s="340">
        <f t="shared" si="220"/>
        <v>0</v>
      </c>
      <c r="X258" s="340">
        <f t="shared" si="220"/>
        <v>0</v>
      </c>
      <c r="Y258" s="340">
        <f t="shared" si="220"/>
        <v>-367651901</v>
      </c>
      <c r="Z258" s="340">
        <f t="shared" si="220"/>
        <v>-228977</v>
      </c>
      <c r="AA258" s="340">
        <f t="shared" si="220"/>
        <v>-367880878</v>
      </c>
      <c r="AB258" s="340">
        <f t="shared" si="220"/>
        <v>-564391505</v>
      </c>
      <c r="AC258" s="340">
        <f t="shared" si="220"/>
        <v>-110269736</v>
      </c>
      <c r="AD258" s="340">
        <f t="shared" si="220"/>
        <v>-674661241</v>
      </c>
      <c r="AE258" s="340">
        <f t="shared" si="220"/>
        <v>-3082931130</v>
      </c>
      <c r="AF258" s="340">
        <f t="shared" si="220"/>
        <v>1533566739</v>
      </c>
      <c r="AG258" s="340">
        <f t="shared" si="220"/>
        <v>-5067595297</v>
      </c>
      <c r="AH258" s="340">
        <f t="shared" si="220"/>
        <v>-1087460594</v>
      </c>
      <c r="AI258" s="340">
        <f t="shared" si="220"/>
        <v>-1388228193</v>
      </c>
      <c r="AJ258" s="788">
        <f t="shared" si="220"/>
        <v>-2031293458</v>
      </c>
      <c r="AK258" s="9"/>
      <c r="AL258" s="338">
        <v>0</v>
      </c>
      <c r="AM258" s="339">
        <v>0</v>
      </c>
    </row>
    <row r="259" spans="1:39" ht="24.95" customHeight="1" thickBot="1">
      <c r="S259" s="904"/>
      <c r="T259" s="905"/>
      <c r="U259" s="801"/>
      <c r="V259" s="801"/>
      <c r="W259" s="801"/>
      <c r="X259" s="801"/>
      <c r="Y259" s="801"/>
      <c r="Z259" s="801"/>
      <c r="AA259" s="801"/>
      <c r="AB259" s="801"/>
      <c r="AC259" s="801"/>
      <c r="AD259" s="801"/>
      <c r="AE259" s="801"/>
      <c r="AF259" s="801"/>
      <c r="AG259" s="801"/>
      <c r="AH259" s="801"/>
      <c r="AI259" s="801"/>
      <c r="AJ259" s="802"/>
      <c r="AK259" s="10"/>
      <c r="AL259" s="123">
        <f>+SUMIF(AK8:AK256,AK33,AL8:AL256)</f>
        <v>0</v>
      </c>
      <c r="AM259" s="115">
        <f>+SUMIF(AL8:AL256,AL33,AM8:AM256)</f>
        <v>0</v>
      </c>
    </row>
    <row r="260" spans="1:39" ht="24.95" customHeight="1" thickBot="1">
      <c r="S260" s="805" t="s">
        <v>570</v>
      </c>
      <c r="T260" s="806"/>
      <c r="U260" s="781">
        <f>+U8-U262</f>
        <v>5736225671</v>
      </c>
      <c r="V260" s="781">
        <f t="shared" ref="V260:AJ260" si="221">+V8-V262</f>
        <v>-128266254</v>
      </c>
      <c r="W260" s="781">
        <f t="shared" si="221"/>
        <v>577987131</v>
      </c>
      <c r="X260" s="781">
        <f t="shared" si="221"/>
        <v>6185946548</v>
      </c>
      <c r="Y260" s="781">
        <f t="shared" si="221"/>
        <v>4753135766</v>
      </c>
      <c r="Z260" s="781">
        <f t="shared" si="221"/>
        <v>375256251</v>
      </c>
      <c r="AA260" s="781">
        <f t="shared" si="221"/>
        <v>5128392017</v>
      </c>
      <c r="AB260" s="781">
        <f t="shared" si="221"/>
        <v>4345456152</v>
      </c>
      <c r="AC260" s="781">
        <f t="shared" si="221"/>
        <v>482168266</v>
      </c>
      <c r="AD260" s="781">
        <f t="shared" si="221"/>
        <v>4827624418</v>
      </c>
      <c r="AE260" s="781">
        <f t="shared" si="221"/>
        <v>3677386153</v>
      </c>
      <c r="AF260" s="781">
        <f t="shared" si="221"/>
        <v>526468109</v>
      </c>
      <c r="AG260" s="781">
        <f t="shared" si="221"/>
        <v>4203854262</v>
      </c>
      <c r="AH260" s="781">
        <f t="shared" si="221"/>
        <v>1057554531</v>
      </c>
      <c r="AI260" s="781">
        <f t="shared" si="221"/>
        <v>1358322130</v>
      </c>
      <c r="AJ260" s="782">
        <f t="shared" si="221"/>
        <v>1982092286</v>
      </c>
      <c r="AK260" s="10"/>
      <c r="AL260" s="382"/>
      <c r="AM260" s="382"/>
    </row>
    <row r="261" spans="1:39" ht="24.95" customHeight="1" thickBot="1">
      <c r="S261" s="809"/>
      <c r="T261" s="810"/>
      <c r="U261" s="789"/>
      <c r="V261" s="789"/>
      <c r="W261" s="789"/>
      <c r="X261" s="789"/>
      <c r="Y261" s="789"/>
      <c r="Z261" s="789"/>
      <c r="AA261" s="789"/>
      <c r="AB261" s="789"/>
      <c r="AC261" s="789"/>
      <c r="AD261" s="789"/>
      <c r="AE261" s="789"/>
      <c r="AF261" s="789"/>
      <c r="AG261" s="789"/>
      <c r="AH261" s="789"/>
      <c r="AI261" s="789"/>
      <c r="AJ261" s="790"/>
      <c r="AK261" s="10"/>
      <c r="AL261" s="382"/>
      <c r="AM261" s="382"/>
    </row>
    <row r="262" spans="1:39" ht="24.95" customHeight="1" thickBot="1">
      <c r="S262" s="807" t="s">
        <v>571</v>
      </c>
      <c r="T262" s="808"/>
      <c r="U262" s="785">
        <f t="shared" ref="U262:AJ262" si="222">+SUMIF($T$8:$T$256,"*Vigencias Anteriores*",U8:U256)</f>
        <v>362137316</v>
      </c>
      <c r="V262" s="785">
        <f t="shared" si="222"/>
        <v>128266254</v>
      </c>
      <c r="W262" s="785">
        <f t="shared" si="222"/>
        <v>422538637</v>
      </c>
      <c r="X262" s="785">
        <f t="shared" si="222"/>
        <v>912942207</v>
      </c>
      <c r="Y262" s="785">
        <f t="shared" si="222"/>
        <v>882482351</v>
      </c>
      <c r="Z262" s="785">
        <f t="shared" si="222"/>
        <v>553793</v>
      </c>
      <c r="AA262" s="785">
        <f t="shared" si="222"/>
        <v>883036144</v>
      </c>
      <c r="AB262" s="785">
        <f t="shared" si="222"/>
        <v>882482351</v>
      </c>
      <c r="AC262" s="785">
        <f t="shared" si="222"/>
        <v>553793</v>
      </c>
      <c r="AD262" s="785">
        <f t="shared" si="222"/>
        <v>883036144</v>
      </c>
      <c r="AE262" s="785">
        <f t="shared" si="222"/>
        <v>860886449</v>
      </c>
      <c r="AF262" s="785">
        <f t="shared" si="222"/>
        <v>2854586</v>
      </c>
      <c r="AG262" s="785">
        <f t="shared" si="222"/>
        <v>863741035</v>
      </c>
      <c r="AH262" s="785">
        <f t="shared" si="222"/>
        <v>29906063</v>
      </c>
      <c r="AI262" s="785">
        <f t="shared" si="222"/>
        <v>29906063</v>
      </c>
      <c r="AJ262" s="785">
        <f t="shared" si="222"/>
        <v>49201172</v>
      </c>
    </row>
    <row r="263" spans="1:39" ht="24.95" customHeight="1" thickBot="1">
      <c r="S263" s="809"/>
      <c r="T263" s="810"/>
      <c r="U263" s="810"/>
      <c r="V263" s="789"/>
      <c r="W263" s="789"/>
      <c r="X263" s="789"/>
      <c r="Y263" s="789"/>
      <c r="Z263" s="789"/>
      <c r="AA263" s="789"/>
      <c r="AB263" s="789"/>
      <c r="AC263" s="789"/>
      <c r="AD263" s="789"/>
      <c r="AE263" s="789"/>
      <c r="AF263" s="789"/>
      <c r="AG263" s="789"/>
      <c r="AH263" s="789"/>
      <c r="AI263" s="789"/>
      <c r="AJ263" s="789"/>
    </row>
    <row r="264" spans="1:39" ht="24.95" customHeight="1" thickBot="1">
      <c r="S264" s="783" t="s">
        <v>572</v>
      </c>
      <c r="T264" s="784"/>
      <c r="U264" s="803">
        <f>+U260+U262</f>
        <v>6098362987</v>
      </c>
      <c r="V264" s="803">
        <f t="shared" ref="V264:AJ264" si="223">+V260+V262</f>
        <v>0</v>
      </c>
      <c r="W264" s="803">
        <f t="shared" si="223"/>
        <v>1000525768</v>
      </c>
      <c r="X264" s="803">
        <f t="shared" si="223"/>
        <v>7098888755</v>
      </c>
      <c r="Y264" s="803">
        <f t="shared" si="223"/>
        <v>5635618117</v>
      </c>
      <c r="Z264" s="803">
        <f t="shared" si="223"/>
        <v>375810044</v>
      </c>
      <c r="AA264" s="803">
        <f t="shared" si="223"/>
        <v>6011428161</v>
      </c>
      <c r="AB264" s="803">
        <f t="shared" si="223"/>
        <v>5227938503</v>
      </c>
      <c r="AC264" s="803">
        <f t="shared" si="223"/>
        <v>482722059</v>
      </c>
      <c r="AD264" s="803">
        <f t="shared" si="223"/>
        <v>5710660562</v>
      </c>
      <c r="AE264" s="803">
        <f t="shared" si="223"/>
        <v>4538272602</v>
      </c>
      <c r="AF264" s="803">
        <f t="shared" si="223"/>
        <v>529322695</v>
      </c>
      <c r="AG264" s="803">
        <f t="shared" si="223"/>
        <v>5067595297</v>
      </c>
      <c r="AH264" s="803">
        <f t="shared" si="223"/>
        <v>1087460594</v>
      </c>
      <c r="AI264" s="803">
        <f t="shared" si="223"/>
        <v>1388228193</v>
      </c>
      <c r="AJ264" s="804">
        <f t="shared" si="223"/>
        <v>2031293458</v>
      </c>
    </row>
  </sheetData>
  <sheetProtection algorithmName="SHA-512" hashValue="c8cMVszaR4+6y8yLIQRgrhLC1vlxTVL3BUjBiEwZ9tbpS+GdjZnD/mFQ6KPHYL13vEmEOfUxr9YiemtMOMf2Fw==" saltValue="DN0Opet8Bo6pBegvO1Fy3w==" spinCount="100000"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2"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BS264"/>
  <sheetViews>
    <sheetView showGridLines="0" topLeftCell="G75" zoomScale="80" zoomScaleNormal="80" workbookViewId="0">
      <selection activeCell="K97" sqref="K97"/>
    </sheetView>
  </sheetViews>
  <sheetFormatPr baseColWidth="10" defaultColWidth="0" defaultRowHeight="24.95" customHeight="1"/>
  <cols>
    <col min="1" max="1" width="15.140625" style="755" customWidth="1"/>
    <col min="2" max="2" width="50.5703125" style="662" customWidth="1"/>
    <col min="3" max="3" width="14.42578125" style="272" customWidth="1"/>
    <col min="4" max="4" width="16.140625" style="272" customWidth="1"/>
    <col min="5" max="6" width="14.42578125" style="272" customWidth="1"/>
    <col min="7" max="7" width="16.42578125" style="272" customWidth="1"/>
    <col min="8" max="9" width="14.42578125" style="272" customWidth="1"/>
    <col min="10" max="10" width="16.42578125" style="272" customWidth="1"/>
    <col min="11"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7.7109375" style="699" customWidth="1"/>
    <col min="20" max="20" width="60.140625" style="675" customWidth="1"/>
    <col min="21" max="36" width="17.28515625" style="272" customWidth="1"/>
    <col min="37" max="37" width="8.85546875" style="1" customWidth="1"/>
    <col min="38" max="39" width="23.7109375" style="272" customWidth="1"/>
    <col min="40" max="40" width="4.85546875" style="272" customWidth="1"/>
    <col min="41" max="41" width="12.28515625" style="272" customWidth="1"/>
    <col min="42" max="42" width="52.285156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c r="A1" s="944" t="str">
        <f>IF($F$8-$X$8=0," ","OJO: PRESUPUESTO DESEQUILIBRADO")</f>
        <v>OJO: PRESUPUESTO DESEQUILIBRADO</v>
      </c>
      <c r="B1" s="944"/>
      <c r="C1" s="993"/>
      <c r="D1" s="993"/>
      <c r="E1" s="993"/>
      <c r="F1" s="993"/>
      <c r="G1" s="993"/>
      <c r="H1" s="993"/>
      <c r="I1" s="993"/>
      <c r="J1" s="993"/>
      <c r="K1" s="945" t="str">
        <f>+IF(L8&gt;I8,"OJO - SUS RECAUDOS SON SUPERIORES A SUS RECONOCIMIENTOS, VERIFIQUE","")</f>
        <v/>
      </c>
      <c r="L1" s="945"/>
      <c r="M1" s="945"/>
      <c r="N1" s="945"/>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2"/>
      <c r="B2" s="719" t="str">
        <f>+ENERO!B2</f>
        <v>SECRETARIA SECCIONAL DE SALUD Y PROTECCION SOCIAL DE ANTIOQUIA DE ANTIOQUIA</v>
      </c>
      <c r="C2" s="274"/>
      <c r="D2" s="954" t="str">
        <f>+IF(F2="","","MUNICIPIO:")</f>
        <v>MUNICIPIO:</v>
      </c>
      <c r="E2" s="954"/>
      <c r="F2" s="275" t="str">
        <f>IF(INSTRUCCIONES!B3=0,"",INSTRUCCIONES!B3)</f>
        <v>CONCORDIA</v>
      </c>
      <c r="G2" s="276"/>
      <c r="H2" s="276"/>
      <c r="I2" s="276"/>
      <c r="J2" s="276"/>
      <c r="K2" s="277"/>
      <c r="L2" s="955" t="s">
        <v>385</v>
      </c>
      <c r="M2" s="956"/>
      <c r="N2" s="278" t="s">
        <v>386</v>
      </c>
      <c r="P2" s="929" t="s">
        <v>460</v>
      </c>
      <c r="Q2" s="936"/>
      <c r="R2" s="279"/>
      <c r="S2" s="700"/>
      <c r="T2" s="719" t="str">
        <f>+ENERO!T2</f>
        <v>SECRETARIA SECCIONAL DE SALUD Y PROTECCION SOCIAL DE ANTIOQUIA DE ANTIOQUIA</v>
      </c>
      <c r="U2" s="274"/>
      <c r="V2" s="963" t="str">
        <f>+IF(Y2="","","M U N I C I P I O:")</f>
        <v>M U N I C I P I O:</v>
      </c>
      <c r="W2" s="963"/>
      <c r="X2" s="963"/>
      <c r="Y2" s="987" t="str">
        <f>IF(INSTRUCCIONES!B3=0,"",INSTRUCCIONES!B3)</f>
        <v>CONCORDIA</v>
      </c>
      <c r="Z2" s="987"/>
      <c r="AA2" s="987"/>
      <c r="AB2" s="987"/>
      <c r="AC2" s="987"/>
      <c r="AD2" s="987"/>
      <c r="AE2" s="987"/>
      <c r="AF2" s="987"/>
      <c r="AG2" s="988"/>
      <c r="AH2" s="956" t="s">
        <v>385</v>
      </c>
      <c r="AI2" s="986"/>
      <c r="AJ2" s="278" t="s">
        <v>386</v>
      </c>
      <c r="AL2" s="929" t="s">
        <v>460</v>
      </c>
      <c r="AM2" s="936"/>
      <c r="AO2" s="2">
        <v>11</v>
      </c>
      <c r="AP2" s="280" t="s">
        <v>7</v>
      </c>
      <c r="AQ2" s="281"/>
      <c r="AR2" s="3"/>
      <c r="AS2" s="3"/>
      <c r="AT2" s="3"/>
      <c r="AU2" s="3"/>
      <c r="AV2" s="3"/>
      <c r="AW2" s="3"/>
      <c r="AX2" s="3"/>
      <c r="AY2" s="3"/>
      <c r="AZ2" s="4"/>
      <c r="BB2" s="929" t="s">
        <v>597</v>
      </c>
      <c r="BC2" s="930"/>
      <c r="BD2" s="51" t="s">
        <v>385</v>
      </c>
      <c r="BE2" s="278" t="str">
        <f>+L3</f>
        <v>NOVIEMBRE</v>
      </c>
      <c r="BF2" s="273"/>
      <c r="BG2" s="929" t="s">
        <v>598</v>
      </c>
      <c r="BH2" s="930"/>
      <c r="BI2" s="930"/>
      <c r="BJ2" s="51" t="s">
        <v>385</v>
      </c>
      <c r="BK2" s="278" t="str">
        <f>+BE2</f>
        <v>NOVIEMBRE</v>
      </c>
      <c r="BM2" s="929" t="s">
        <v>598</v>
      </c>
      <c r="BN2" s="930"/>
      <c r="BO2" s="930"/>
      <c r="BP2" s="51" t="s">
        <v>385</v>
      </c>
      <c r="BQ2" s="278" t="str">
        <f>+BK2</f>
        <v>NOVIEMBRE</v>
      </c>
    </row>
    <row r="3" spans="1:69" ht="24.95" customHeight="1" thickBot="1">
      <c r="A3" s="753"/>
      <c r="B3" s="906" t="s">
        <v>8</v>
      </c>
      <c r="C3" s="282"/>
      <c r="D3" s="922" t="str">
        <f>+IF(F3="","","INSTITUCION:")</f>
        <v>INSTITUCION:</v>
      </c>
      <c r="E3" s="922"/>
      <c r="F3" s="946" t="str">
        <f>IF(INSTRUCCIONES!B5=0,"",INSTRUCCIONES!B5)</f>
        <v xml:space="preserve">ESE HOSPITAL SAN JUAN DE DIOS </v>
      </c>
      <c r="G3" s="946"/>
      <c r="H3" s="946"/>
      <c r="I3" s="946"/>
      <c r="J3" s="946"/>
      <c r="K3" s="947"/>
      <c r="L3" s="907" t="s">
        <v>372</v>
      </c>
      <c r="M3" s="908"/>
      <c r="N3" s="952">
        <f>+INSTRUCCIONES!F3</f>
        <v>2018</v>
      </c>
      <c r="P3" s="933" t="s">
        <v>515</v>
      </c>
      <c r="Q3" s="926" t="s">
        <v>522</v>
      </c>
      <c r="R3" s="279"/>
      <c r="S3" s="701"/>
      <c r="T3" s="906" t="s">
        <v>10</v>
      </c>
      <c r="U3" s="283"/>
      <c r="V3" s="976" t="str">
        <f>+IF(Y3="","","E.S.E. H O S P I T A L:")</f>
        <v>E.S.E. H O S P I T A L:</v>
      </c>
      <c r="W3" s="976"/>
      <c r="X3" s="976"/>
      <c r="Y3" s="978" t="str">
        <f>IF(INSTRUCCIONES!B5=0,"",INSTRUCCIONES!B5)</f>
        <v xml:space="preserve">ESE HOSPITAL SAN JUAN DE DIOS </v>
      </c>
      <c r="Z3" s="978"/>
      <c r="AA3" s="978"/>
      <c r="AB3" s="978"/>
      <c r="AC3" s="978"/>
      <c r="AD3" s="978"/>
      <c r="AE3" s="978"/>
      <c r="AF3" s="978"/>
      <c r="AG3" s="979"/>
      <c r="AH3" s="982" t="str">
        <f>+L3</f>
        <v>NOVIEMBRE</v>
      </c>
      <c r="AI3" s="983"/>
      <c r="AJ3" s="974">
        <f>+N3</f>
        <v>2018</v>
      </c>
      <c r="AL3" s="933" t="s">
        <v>523</v>
      </c>
      <c r="AM3" s="926" t="s">
        <v>522</v>
      </c>
      <c r="AO3" s="5"/>
      <c r="AP3" s="284" t="s">
        <v>11</v>
      </c>
      <c r="AQ3" s="285"/>
      <c r="AR3" s="285"/>
      <c r="AS3" s="285"/>
      <c r="AT3" s="285"/>
      <c r="AU3" s="285"/>
      <c r="AV3" s="285"/>
      <c r="AW3" s="285"/>
      <c r="AX3" s="285"/>
      <c r="AY3" s="285"/>
      <c r="AZ3" s="286"/>
      <c r="BB3" s="931" t="str">
        <f>+CONCATENATE(INSTRUCCIONES!B5, " - ", INSTRUCCIONES!B3)</f>
        <v>ESE HOSPITAL SAN JUAN DE DIOS  - CONCORDIA</v>
      </c>
      <c r="BC3" s="932"/>
      <c r="BD3" s="52" t="s">
        <v>386</v>
      </c>
      <c r="BE3" s="50">
        <f>+N3</f>
        <v>2018</v>
      </c>
      <c r="BF3" s="6" t="s">
        <v>12</v>
      </c>
      <c r="BG3" s="931" t="str">
        <f>+CONCATENATE(INSTRUCCIONES!B5, " - ", INSTRUCCIONES!B3)</f>
        <v>ESE HOSPITAL SAN JUAN DE DIOS  - CONCORDIA</v>
      </c>
      <c r="BH3" s="932"/>
      <c r="BI3" s="932"/>
      <c r="BJ3" s="52" t="s">
        <v>386</v>
      </c>
      <c r="BK3" s="50">
        <f>+BE3</f>
        <v>2018</v>
      </c>
      <c r="BM3" s="931" t="str">
        <f>+CONCATENATE(INSTRUCCIONES!B5, " - ", INSTRUCCIONES!B3)</f>
        <v>ESE HOSPITAL SAN JUAN DE DIOS  - CONCORDIA</v>
      </c>
      <c r="BN3" s="932"/>
      <c r="BO3" s="932"/>
      <c r="BP3" s="52" t="s">
        <v>386</v>
      </c>
      <c r="BQ3" s="50">
        <f>+BK3</f>
        <v>2018</v>
      </c>
    </row>
    <row r="4" spans="1:69" ht="24.95" customHeight="1" thickBot="1">
      <c r="A4" s="753"/>
      <c r="B4" s="997"/>
      <c r="C4" s="287"/>
      <c r="D4" s="923"/>
      <c r="E4" s="923"/>
      <c r="F4" s="948"/>
      <c r="G4" s="948"/>
      <c r="H4" s="948"/>
      <c r="I4" s="948"/>
      <c r="J4" s="948"/>
      <c r="K4" s="949"/>
      <c r="L4" s="909"/>
      <c r="M4" s="910"/>
      <c r="N4" s="953"/>
      <c r="P4" s="934"/>
      <c r="Q4" s="927"/>
      <c r="R4" s="279"/>
      <c r="S4" s="701"/>
      <c r="T4" s="906"/>
      <c r="U4" s="287"/>
      <c r="V4" s="977"/>
      <c r="W4" s="977"/>
      <c r="X4" s="977"/>
      <c r="Y4" s="980"/>
      <c r="Z4" s="980"/>
      <c r="AA4" s="980"/>
      <c r="AB4" s="980"/>
      <c r="AC4" s="980"/>
      <c r="AD4" s="980"/>
      <c r="AE4" s="980"/>
      <c r="AF4" s="980"/>
      <c r="AG4" s="981"/>
      <c r="AH4" s="984"/>
      <c r="AI4" s="985"/>
      <c r="AJ4" s="975"/>
      <c r="AL4" s="934"/>
      <c r="AM4" s="927"/>
      <c r="AO4" s="5"/>
      <c r="AP4" s="288"/>
      <c r="AQ4" s="289" t="s">
        <v>13</v>
      </c>
      <c r="AR4" s="289" t="s">
        <v>14</v>
      </c>
      <c r="AS4" s="289" t="s">
        <v>15</v>
      </c>
      <c r="AT4" s="289" t="s">
        <v>16</v>
      </c>
      <c r="AU4" s="289" t="s">
        <v>16</v>
      </c>
      <c r="AV4" s="290" t="s">
        <v>16</v>
      </c>
      <c r="AW4" s="967" t="str">
        <f>+CONCATENATE("PROYECCION A DICIEMBRE 31 DEL ",N3)</f>
        <v>PROYECCION A DICIEMBRE 31 DEL 2018</v>
      </c>
      <c r="AX4" s="968"/>
      <c r="AY4" s="968"/>
      <c r="AZ4" s="969"/>
      <c r="BB4" s="291"/>
      <c r="BC4" s="292"/>
      <c r="BD4" s="292"/>
      <c r="BE4" s="47"/>
      <c r="BF4" s="7"/>
      <c r="BG4" s="291"/>
      <c r="BH4" s="292"/>
      <c r="BI4" s="292"/>
      <c r="BJ4" s="48"/>
      <c r="BK4" s="293"/>
      <c r="BL4" s="8"/>
      <c r="BM4" s="291"/>
      <c r="BN4" s="294"/>
      <c r="BO4" s="294"/>
      <c r="BP4" s="49"/>
      <c r="BQ4" s="295"/>
    </row>
    <row r="5" spans="1:69" ht="42" customHeight="1" thickBot="1">
      <c r="A5" s="994" t="s">
        <v>17</v>
      </c>
      <c r="B5" s="924" t="s">
        <v>18</v>
      </c>
      <c r="C5" s="911" t="s">
        <v>19</v>
      </c>
      <c r="D5" s="912"/>
      <c r="E5" s="912"/>
      <c r="F5" s="913"/>
      <c r="G5" s="914" t="s">
        <v>519</v>
      </c>
      <c r="H5" s="915"/>
      <c r="I5" s="916"/>
      <c r="J5" s="917" t="str">
        <f>+IF(L8&gt;I8,"OJO - RECAUDOS MAYORES QUE RECONOCIMIENTOS","RECAUDO")</f>
        <v>RECAUDO</v>
      </c>
      <c r="K5" s="918"/>
      <c r="L5" s="919"/>
      <c r="M5" s="920" t="s">
        <v>21</v>
      </c>
      <c r="N5" s="921"/>
      <c r="P5" s="935"/>
      <c r="Q5" s="928"/>
      <c r="R5" s="279"/>
      <c r="S5" s="989" t="s">
        <v>471</v>
      </c>
      <c r="T5" s="991" t="s">
        <v>18</v>
      </c>
      <c r="U5" s="296" t="s">
        <v>19</v>
      </c>
      <c r="V5" s="297"/>
      <c r="W5" s="297"/>
      <c r="X5" s="298"/>
      <c r="Y5" s="299" t="s">
        <v>520</v>
      </c>
      <c r="Z5" s="297"/>
      <c r="AA5" s="297"/>
      <c r="AB5" s="971" t="s">
        <v>521</v>
      </c>
      <c r="AC5" s="972"/>
      <c r="AD5" s="973"/>
      <c r="AE5" s="971" t="s">
        <v>22</v>
      </c>
      <c r="AF5" s="972"/>
      <c r="AG5" s="973"/>
      <c r="AH5" s="971" t="s">
        <v>23</v>
      </c>
      <c r="AI5" s="972"/>
      <c r="AJ5" s="973"/>
      <c r="AL5" s="935"/>
      <c r="AM5" s="928"/>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2018</v>
      </c>
      <c r="BD5" s="305"/>
      <c r="BE5" s="509"/>
      <c r="BF5" s="307" t="s">
        <v>12</v>
      </c>
      <c r="BG5" s="512" t="s">
        <v>32</v>
      </c>
      <c r="BH5" s="939" t="str">
        <f>+CONCATENATE("ACUMULADO ",N3)</f>
        <v>ACUMULADO 2018</v>
      </c>
      <c r="BI5" s="940"/>
      <c r="BJ5" s="940"/>
      <c r="BK5" s="941"/>
      <c r="BM5" s="937" t="s">
        <v>32</v>
      </c>
      <c r="BN5" s="308" t="str">
        <f>+CONCATENATE("ACUMULADO ",BQ3)</f>
        <v>ACUMULADO 2018</v>
      </c>
      <c r="BO5" s="309"/>
      <c r="BP5" s="310"/>
      <c r="BQ5" s="311"/>
    </row>
    <row r="6" spans="1:69" ht="24.95" customHeight="1" thickBot="1">
      <c r="A6" s="995"/>
      <c r="B6" s="996"/>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461</v>
      </c>
      <c r="R6" s="279"/>
      <c r="S6" s="990" t="s">
        <v>42</v>
      </c>
      <c r="T6" s="992"/>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461</v>
      </c>
      <c r="AO6" s="314"/>
      <c r="AP6" s="315"/>
      <c r="AQ6" s="316" t="s">
        <v>36</v>
      </c>
      <c r="AR6" s="316" t="str">
        <f>+L3</f>
        <v>NOVIEMBRE</v>
      </c>
      <c r="AS6" s="316" t="str">
        <f>AR6</f>
        <v>NOVIEMBRE</v>
      </c>
      <c r="AT6" s="316" t="str">
        <f>AR6</f>
        <v>NOVIEMBRE</v>
      </c>
      <c r="AU6" s="316" t="s">
        <v>14</v>
      </c>
      <c r="AV6" s="316" t="s">
        <v>29</v>
      </c>
      <c r="AW6" s="316"/>
      <c r="AX6" s="316"/>
      <c r="AY6" s="316" t="s">
        <v>14</v>
      </c>
      <c r="AZ6" s="317" t="s">
        <v>29</v>
      </c>
      <c r="BB6" s="318"/>
      <c r="BC6" s="319" t="s">
        <v>45</v>
      </c>
      <c r="BD6" s="320" t="s">
        <v>46</v>
      </c>
      <c r="BE6" s="321" t="s">
        <v>47</v>
      </c>
      <c r="BF6" s="322"/>
      <c r="BG6" s="514"/>
      <c r="BH6" s="515" t="s">
        <v>45</v>
      </c>
      <c r="BI6" s="515" t="s">
        <v>48</v>
      </c>
      <c r="BJ6" s="515" t="s">
        <v>49</v>
      </c>
      <c r="BK6" s="516" t="s">
        <v>50</v>
      </c>
      <c r="BM6" s="938"/>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879358852</v>
      </c>
      <c r="AR7" s="327">
        <f>I22</f>
        <v>997165957</v>
      </c>
      <c r="AS7" s="327">
        <f>L22</f>
        <v>679829735</v>
      </c>
      <c r="AT7" s="13"/>
      <c r="AU7" s="328">
        <f t="shared" ref="AU7:AU17" si="0">IF(AQ7=0," ",AR7/AQ7)</f>
        <v>1.1339693172270471</v>
      </c>
      <c r="AV7" s="328">
        <f t="shared" ref="AV7:AV17" si="1">IF(AQ7=0," ",AS7/AQ7)</f>
        <v>0.77309705071348955</v>
      </c>
      <c r="AW7" s="327">
        <f>I23/AO$2*12+I24</f>
        <v>1082373753.7272727</v>
      </c>
      <c r="AX7" s="327">
        <f>L23/AO$2*12+L24</f>
        <v>736188784.27272725</v>
      </c>
      <c r="AY7" s="327">
        <f t="shared" ref="AY7:AY16" si="2">AW7-AQ7</f>
        <v>203014901.72727275</v>
      </c>
      <c r="AZ7" s="329">
        <f t="shared" ref="AZ7:AZ16" si="3">AX7-AQ7</f>
        <v>-143170067.72727275</v>
      </c>
      <c r="BB7" s="330" t="s">
        <v>53</v>
      </c>
      <c r="BC7" s="54">
        <f>F10</f>
        <v>548920717</v>
      </c>
      <c r="BD7" s="55">
        <f>I10</f>
        <v>548920717</v>
      </c>
      <c r="BE7" s="56">
        <f>K10</f>
        <v>0</v>
      </c>
      <c r="BF7" s="57"/>
      <c r="BG7" s="91" t="s">
        <v>54</v>
      </c>
      <c r="BH7" s="116">
        <f>+SUM(BH8:BH11)</f>
        <v>4020060130</v>
      </c>
      <c r="BI7" s="116">
        <f>+SUM(BI8:BI11)</f>
        <v>3530716831</v>
      </c>
      <c r="BJ7" s="116">
        <f>+SUM(BJ8:BJ11)</f>
        <v>3493499417</v>
      </c>
      <c r="BK7" s="116">
        <f>+SUM(BK8:BK11)</f>
        <v>350345027</v>
      </c>
      <c r="BM7" s="61" t="s">
        <v>54</v>
      </c>
      <c r="BN7" s="62">
        <f>BN8+BN15+BN22</f>
        <v>4020060130</v>
      </c>
      <c r="BO7" s="63">
        <f>BO8+BO15+BO22</f>
        <v>3530716831</v>
      </c>
      <c r="BP7" s="63">
        <f>BP8+BP15+BP22</f>
        <v>3493499417</v>
      </c>
      <c r="BQ7" s="64">
        <f>BQ8+BQ15+BQ22</f>
        <v>350345027</v>
      </c>
    </row>
    <row r="8" spans="1:69" s="9" customFormat="1" ht="24.95" customHeight="1" thickBot="1">
      <c r="A8" s="731">
        <f>+IF(OCTUBRE!A8=0,"",OCTUBRE!A8)</f>
        <v>1</v>
      </c>
      <c r="B8" s="635" t="str">
        <f>+IF(OCTUBRE!B8=0,"",OCTUBRE!B8)</f>
        <v>INGRESOS</v>
      </c>
      <c r="C8" s="331">
        <f>C10+C17+C113</f>
        <v>6098362987</v>
      </c>
      <c r="D8" s="331">
        <f t="shared" ref="D8:Q8" si="4">D10+D17+D113</f>
        <v>0</v>
      </c>
      <c r="E8" s="331">
        <f t="shared" si="4"/>
        <v>1000525768</v>
      </c>
      <c r="F8" s="331">
        <f t="shared" si="4"/>
        <v>7098888755</v>
      </c>
      <c r="G8" s="331">
        <f t="shared" si="4"/>
        <v>5643547283</v>
      </c>
      <c r="H8" s="331">
        <f t="shared" si="4"/>
        <v>816716477</v>
      </c>
      <c r="I8" s="331">
        <f t="shared" si="4"/>
        <v>6460263760</v>
      </c>
      <c r="J8" s="331">
        <f t="shared" si="4"/>
        <v>5035999321</v>
      </c>
      <c r="K8" s="331">
        <f t="shared" si="4"/>
        <v>489915839</v>
      </c>
      <c r="L8" s="331">
        <f t="shared" si="4"/>
        <v>5525915160</v>
      </c>
      <c r="M8" s="331">
        <f t="shared" si="4"/>
        <v>638624995</v>
      </c>
      <c r="N8" s="331">
        <f t="shared" si="4"/>
        <v>1572973595</v>
      </c>
      <c r="O8" s="333"/>
      <c r="P8" s="334">
        <f t="shared" si="4"/>
        <v>0</v>
      </c>
      <c r="Q8" s="332">
        <f t="shared" si="4"/>
        <v>0</v>
      </c>
      <c r="S8" s="702" t="str">
        <f>+IF(OCTUBRE!S8=0,"",OCTUBRE!S8)</f>
        <v/>
      </c>
      <c r="T8" s="676" t="str">
        <f>+IF(OCTUBRE!T8=0,"",OCTUBRE!T8)</f>
        <v>GASTOS</v>
      </c>
      <c r="U8" s="335">
        <f>U10+U193+U220+U232</f>
        <v>6098362987</v>
      </c>
      <c r="V8" s="336">
        <f t="shared" ref="V8:AJ8" si="5">V10+V193+V220+V232</f>
        <v>-583825</v>
      </c>
      <c r="W8" s="336">
        <f t="shared" si="5"/>
        <v>1000525768</v>
      </c>
      <c r="X8" s="337">
        <f t="shared" si="5"/>
        <v>7098304930</v>
      </c>
      <c r="Y8" s="338">
        <f t="shared" si="5"/>
        <v>6011428161</v>
      </c>
      <c r="Z8" s="336">
        <f t="shared" si="5"/>
        <v>366068077</v>
      </c>
      <c r="AA8" s="337">
        <f t="shared" si="5"/>
        <v>6377496238</v>
      </c>
      <c r="AB8" s="338">
        <f t="shared" si="5"/>
        <v>5710660562</v>
      </c>
      <c r="AC8" s="336">
        <f t="shared" si="5"/>
        <v>484485341</v>
      </c>
      <c r="AD8" s="337">
        <f t="shared" si="5"/>
        <v>6195145903</v>
      </c>
      <c r="AE8" s="338">
        <f t="shared" si="5"/>
        <v>5067595297</v>
      </c>
      <c r="AF8" s="336">
        <f t="shared" si="5"/>
        <v>512558708</v>
      </c>
      <c r="AG8" s="337">
        <f t="shared" si="5"/>
        <v>5580154005</v>
      </c>
      <c r="AH8" s="338">
        <f t="shared" si="5"/>
        <v>720808692</v>
      </c>
      <c r="AI8" s="336">
        <f t="shared" si="5"/>
        <v>903159027</v>
      </c>
      <c r="AJ8" s="339">
        <f t="shared" si="5"/>
        <v>1518150925</v>
      </c>
      <c r="AL8" s="340">
        <f t="shared" ref="AL8:AM8" si="6">AL10+AL193+AL220+AL232</f>
        <v>-583825</v>
      </c>
      <c r="AM8" s="341">
        <f t="shared" si="6"/>
        <v>0</v>
      </c>
      <c r="AO8" s="21"/>
      <c r="AP8" s="11" t="s">
        <v>56</v>
      </c>
      <c r="AQ8" s="12">
        <f>F25</f>
        <v>2997277173</v>
      </c>
      <c r="AR8" s="12">
        <f>I25</f>
        <v>2625853514</v>
      </c>
      <c r="AS8" s="12">
        <f>L25</f>
        <v>2452314575</v>
      </c>
      <c r="AT8" s="13"/>
      <c r="AU8" s="342">
        <f t="shared" si="0"/>
        <v>0.87607964243485736</v>
      </c>
      <c r="AV8" s="342">
        <f t="shared" si="1"/>
        <v>0.81818077990613647</v>
      </c>
      <c r="AW8" s="12">
        <f>I26/AO$2*12+I27</f>
        <v>2856202384.3636365</v>
      </c>
      <c r="AX8" s="12">
        <f>L26/AO$2*12+L27</f>
        <v>2666887178.181818</v>
      </c>
      <c r="AY8" s="12">
        <f t="shared" si="2"/>
        <v>-141074788.63636351</v>
      </c>
      <c r="AZ8" s="343">
        <f t="shared" si="3"/>
        <v>-330389994.81818199</v>
      </c>
      <c r="BB8" s="140" t="s">
        <v>57</v>
      </c>
      <c r="BC8" s="65">
        <f>BC9+BC19</f>
        <v>5712170249</v>
      </c>
      <c r="BD8" s="66">
        <f>BD9+BD19</f>
        <v>5603374034</v>
      </c>
      <c r="BE8" s="67">
        <f>BE9+BE19</f>
        <v>530401020</v>
      </c>
      <c r="BF8" s="57"/>
      <c r="BG8" s="68" t="s">
        <v>58</v>
      </c>
      <c r="BH8" s="69">
        <f>BN9+BN13</f>
        <v>2928814672</v>
      </c>
      <c r="BI8" s="69">
        <f>BO9+BO13</f>
        <v>2519066843</v>
      </c>
      <c r="BJ8" s="69">
        <f>BP9+BP13</f>
        <v>2519066843</v>
      </c>
      <c r="BK8" s="69">
        <f>BQ9+BQ13</f>
        <v>269863195</v>
      </c>
      <c r="BM8" s="71" t="s">
        <v>59</v>
      </c>
      <c r="BN8" s="72">
        <f>BN9+BN14+BN13</f>
        <v>3204957131</v>
      </c>
      <c r="BO8" s="69">
        <f>BO9+BO14+BO13</f>
        <v>2783972675</v>
      </c>
      <c r="BP8" s="69">
        <f>BP9+BP14+BP13</f>
        <v>2755161745</v>
      </c>
      <c r="BQ8" s="70">
        <f>BQ9+BQ14+BQ13</f>
        <v>289640273</v>
      </c>
    </row>
    <row r="9" spans="1:69" s="9" customFormat="1" ht="24.95" customHeight="1" thickBot="1">
      <c r="A9" s="669"/>
      <c r="B9" s="636"/>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247152498</v>
      </c>
      <c r="AR9" s="12">
        <f>I28+I75</f>
        <v>226556462</v>
      </c>
      <c r="AS9" s="12">
        <f>L28+L75</f>
        <v>205960420</v>
      </c>
      <c r="AT9" s="13"/>
      <c r="AU9" s="350">
        <f t="shared" si="0"/>
        <v>0.91666668892013381</v>
      </c>
      <c r="AV9" s="350">
        <f t="shared" si="1"/>
        <v>0.83333335356375804</v>
      </c>
      <c r="AW9" s="351">
        <f>(I30+I33+I36+I76)/AO$2*12+I31+I34+I37+I38+I39+I40+I77</f>
        <v>226556462</v>
      </c>
      <c r="AX9" s="351">
        <f>(L30+L33+L36+L76)/AO$2*12+L31+L34+L37+L38+L39+L40+L77</f>
        <v>205960420</v>
      </c>
      <c r="AY9" s="351">
        <f t="shared" si="2"/>
        <v>-20596036</v>
      </c>
      <c r="AZ9" s="352">
        <f t="shared" si="3"/>
        <v>-41192078</v>
      </c>
      <c r="BB9" s="353" t="s">
        <v>421</v>
      </c>
      <c r="BC9" s="73">
        <f>BC10+BC18</f>
        <v>5696976639</v>
      </c>
      <c r="BD9" s="74">
        <f>BD10+BD18</f>
        <v>5573870570</v>
      </c>
      <c r="BE9" s="75">
        <f>BE10+BE18</f>
        <v>510183224</v>
      </c>
      <c r="BF9" s="76"/>
      <c r="BG9" s="77" t="s">
        <v>62</v>
      </c>
      <c r="BH9" s="78">
        <f t="shared" ref="BH9:BK10" si="7">BN14</f>
        <v>276142459</v>
      </c>
      <c r="BI9" s="78">
        <f t="shared" si="7"/>
        <v>264905832</v>
      </c>
      <c r="BJ9" s="78">
        <f t="shared" si="7"/>
        <v>236094902</v>
      </c>
      <c r="BK9" s="78">
        <f t="shared" si="7"/>
        <v>19777078</v>
      </c>
      <c r="BM9" s="137" t="s">
        <v>63</v>
      </c>
      <c r="BN9" s="80">
        <f>SUM(BN10:BN12)</f>
        <v>2307288541</v>
      </c>
      <c r="BO9" s="78">
        <f>SUM(BO10:BO12)</f>
        <v>1980755681</v>
      </c>
      <c r="BP9" s="78">
        <f>SUM(BP10:BP12)</f>
        <v>1980755681</v>
      </c>
      <c r="BQ9" s="79">
        <f>SUM(BQ10:BQ12)</f>
        <v>185432958</v>
      </c>
    </row>
    <row r="10" spans="1:69" s="9" customFormat="1" ht="24.95" customHeight="1">
      <c r="A10" s="732">
        <f>+IF(OCTUBRE!A10=0,"",OCTUBRE!A10)</f>
        <v>10</v>
      </c>
      <c r="B10" s="637" t="str">
        <f>+IF(OCTUBRE!B10=0,"",OCTUBRE!B10)</f>
        <v>DISPONIBILIDAD INICIAL</v>
      </c>
      <c r="C10" s="174">
        <f t="shared" ref="C10:N10" si="8">SUM(C12:C15)</f>
        <v>165000000</v>
      </c>
      <c r="D10" s="354">
        <f t="shared" si="8"/>
        <v>0</v>
      </c>
      <c r="E10" s="354">
        <f t="shared" si="8"/>
        <v>383920717</v>
      </c>
      <c r="F10" s="175">
        <f t="shared" si="8"/>
        <v>548920717</v>
      </c>
      <c r="G10" s="355">
        <f t="shared" si="8"/>
        <v>548920717</v>
      </c>
      <c r="H10" s="354">
        <f t="shared" si="8"/>
        <v>0</v>
      </c>
      <c r="I10" s="356">
        <f t="shared" si="8"/>
        <v>548920717</v>
      </c>
      <c r="J10" s="174">
        <f t="shared" si="8"/>
        <v>548920717</v>
      </c>
      <c r="K10" s="354">
        <f t="shared" si="8"/>
        <v>0</v>
      </c>
      <c r="L10" s="175">
        <f t="shared" si="8"/>
        <v>548920717</v>
      </c>
      <c r="M10" s="174">
        <f t="shared" si="8"/>
        <v>0</v>
      </c>
      <c r="N10" s="175">
        <f t="shared" si="8"/>
        <v>0</v>
      </c>
      <c r="O10" s="13"/>
      <c r="P10" s="174">
        <f>SUM(P12:P15)</f>
        <v>0</v>
      </c>
      <c r="Q10" s="175">
        <f>SUM(Q12:Q15)</f>
        <v>0</v>
      </c>
      <c r="S10" s="357" t="str">
        <f>+IF(OCTUBRE!S10=0,"",OCTUBRE!S10)</f>
        <v>A</v>
      </c>
      <c r="T10" s="677" t="str">
        <f>+IF(OCTUBRE!T10=0,"",OCTUBRE!T10)</f>
        <v>GASTOS DE FUNCIONAMIENTO</v>
      </c>
      <c r="U10" s="358">
        <f>U12+U110+U170</f>
        <v>4338474358</v>
      </c>
      <c r="V10" s="359">
        <f t="shared" ref="V10:AJ10" si="9">V12+V110+V170</f>
        <v>-44969121</v>
      </c>
      <c r="W10" s="359">
        <f t="shared" si="9"/>
        <v>290368399</v>
      </c>
      <c r="X10" s="362">
        <f t="shared" si="9"/>
        <v>4583873636</v>
      </c>
      <c r="Y10" s="361">
        <f t="shared" si="9"/>
        <v>3841574958</v>
      </c>
      <c r="Z10" s="359">
        <f t="shared" si="9"/>
        <v>223049316</v>
      </c>
      <c r="AA10" s="362">
        <f t="shared" si="9"/>
        <v>4064624274</v>
      </c>
      <c r="AB10" s="361">
        <f t="shared" si="9"/>
        <v>3761889383</v>
      </c>
      <c r="AC10" s="359">
        <f t="shared" si="9"/>
        <v>265517477</v>
      </c>
      <c r="AD10" s="362">
        <f t="shared" si="9"/>
        <v>4027406860</v>
      </c>
      <c r="AE10" s="361">
        <f t="shared" si="9"/>
        <v>3374121714</v>
      </c>
      <c r="AF10" s="359">
        <f t="shared" si="9"/>
        <v>353461428</v>
      </c>
      <c r="AG10" s="362">
        <f t="shared" si="9"/>
        <v>3727583142</v>
      </c>
      <c r="AH10" s="361">
        <f t="shared" si="9"/>
        <v>519249362</v>
      </c>
      <c r="AI10" s="359">
        <f t="shared" si="9"/>
        <v>556466776</v>
      </c>
      <c r="AJ10" s="360">
        <f t="shared" si="9"/>
        <v>856290494</v>
      </c>
      <c r="AL10" s="363">
        <f t="shared" ref="AL10:AM10" si="10">AL12+AL110+AL170</f>
        <v>0</v>
      </c>
      <c r="AM10" s="364">
        <f t="shared" si="10"/>
        <v>0</v>
      </c>
      <c r="AO10" s="349"/>
      <c r="AP10" s="11" t="s">
        <v>65</v>
      </c>
      <c r="AQ10" s="12">
        <f>F42</f>
        <v>125000000</v>
      </c>
      <c r="AR10" s="12">
        <f>I42</f>
        <v>116126370</v>
      </c>
      <c r="AS10" s="12">
        <f>L42</f>
        <v>105053333</v>
      </c>
      <c r="AT10" s="13"/>
      <c r="AU10" s="350">
        <f t="shared" si="0"/>
        <v>0.92901096000000005</v>
      </c>
      <c r="AV10" s="350">
        <f t="shared" si="1"/>
        <v>0.84042666399999999</v>
      </c>
      <c r="AW10" s="351">
        <f>I43/AO$2*12+I44</f>
        <v>125774221.81818181</v>
      </c>
      <c r="AX10" s="351">
        <f>L43/AO$2*12+L44</f>
        <v>113694545.09090909</v>
      </c>
      <c r="AY10" s="351">
        <f t="shared" si="2"/>
        <v>774221.81818181276</v>
      </c>
      <c r="AZ10" s="352">
        <f t="shared" si="3"/>
        <v>-11305454.909090906</v>
      </c>
      <c r="BB10" s="365" t="s">
        <v>422</v>
      </c>
      <c r="BC10" s="73">
        <f>BC11+BC12+BC13+BC14+BC16+BC17+BC15</f>
        <v>5696976639</v>
      </c>
      <c r="BD10" s="74">
        <f>BD11+BD12+BD13+BD14+BD16+BD17+BD15</f>
        <v>5452693512</v>
      </c>
      <c r="BE10" s="75">
        <f>BE11+BE12+BE13+BE14+BE16+BE17+BE15</f>
        <v>389006166</v>
      </c>
      <c r="BF10" s="76"/>
      <c r="BG10" s="68" t="s">
        <v>66</v>
      </c>
      <c r="BH10" s="81">
        <f t="shared" si="7"/>
        <v>639089305</v>
      </c>
      <c r="BI10" s="81">
        <f t="shared" si="7"/>
        <v>617097933</v>
      </c>
      <c r="BJ10" s="81">
        <f t="shared" si="7"/>
        <v>608691449</v>
      </c>
      <c r="BK10" s="81">
        <f t="shared" si="7"/>
        <v>45403111</v>
      </c>
      <c r="BM10" s="134" t="s">
        <v>434</v>
      </c>
      <c r="BN10" s="83">
        <f>X17+X66</f>
        <v>1755379326</v>
      </c>
      <c r="BO10" s="81">
        <f>AA17+AA66</f>
        <v>1655117276</v>
      </c>
      <c r="BP10" s="81">
        <f>AD17+AD66</f>
        <v>1655117276</v>
      </c>
      <c r="BQ10" s="82">
        <f>AF17+AF66</f>
        <v>151236534</v>
      </c>
    </row>
    <row r="11" spans="1:69" s="9" customFormat="1" ht="24.95" customHeight="1">
      <c r="A11" s="669"/>
      <c r="B11" s="636"/>
      <c r="C11" s="344"/>
      <c r="D11" s="344"/>
      <c r="E11" s="344"/>
      <c r="F11" s="344"/>
      <c r="G11" s="344"/>
      <c r="H11" s="344"/>
      <c r="I11" s="344"/>
      <c r="J11" s="344"/>
      <c r="K11" s="344"/>
      <c r="L11" s="344"/>
      <c r="M11" s="344"/>
      <c r="N11" s="345"/>
      <c r="O11" s="333"/>
      <c r="P11" s="346"/>
      <c r="Q11" s="345"/>
      <c r="S11" s="366"/>
      <c r="T11" s="696"/>
      <c r="U11" s="161"/>
      <c r="V11" s="161"/>
      <c r="W11" s="161"/>
      <c r="X11" s="161"/>
      <c r="Y11" s="161"/>
      <c r="Z11" s="161"/>
      <c r="AA11" s="161"/>
      <c r="AB11" s="161"/>
      <c r="AC11" s="161"/>
      <c r="AD11" s="161"/>
      <c r="AE11" s="161"/>
      <c r="AF11" s="161"/>
      <c r="AG11" s="161"/>
      <c r="AH11" s="161"/>
      <c r="AI11" s="161"/>
      <c r="AJ11" s="166"/>
      <c r="AL11" s="368"/>
      <c r="AM11" s="369"/>
      <c r="AO11" s="370" t="s">
        <v>11</v>
      </c>
      <c r="AP11" s="527" t="s">
        <v>527</v>
      </c>
      <c r="AQ11" s="12">
        <f>F88</f>
        <v>0</v>
      </c>
      <c r="AR11" s="12">
        <f>I88</f>
        <v>0</v>
      </c>
      <c r="AS11" s="12">
        <f>L88</f>
        <v>0</v>
      </c>
      <c r="AT11" s="371">
        <f>AO2/12</f>
        <v>0.91666666666666663</v>
      </c>
      <c r="AU11" s="350" t="str">
        <f t="shared" si="0"/>
        <v xml:space="preserve"> </v>
      </c>
      <c r="AV11" s="350" t="str">
        <f t="shared" si="1"/>
        <v xml:space="preserve"> </v>
      </c>
      <c r="AW11" s="351">
        <f>I88</f>
        <v>0</v>
      </c>
      <c r="AX11" s="351">
        <f>L88</f>
        <v>0</v>
      </c>
      <c r="AY11" s="351">
        <f t="shared" si="2"/>
        <v>0</v>
      </c>
      <c r="AZ11" s="352">
        <f t="shared" si="3"/>
        <v>0</v>
      </c>
      <c r="BB11" s="365" t="s">
        <v>423</v>
      </c>
      <c r="BC11" s="73">
        <f>F26</f>
        <v>2868716784</v>
      </c>
      <c r="BD11" s="74">
        <f>I26</f>
        <v>2533837574</v>
      </c>
      <c r="BE11" s="75">
        <f>K26</f>
        <v>212035076</v>
      </c>
      <c r="BF11" s="76"/>
      <c r="BG11" s="68" t="s">
        <v>67</v>
      </c>
      <c r="BH11" s="84">
        <f>BN22</f>
        <v>176013694</v>
      </c>
      <c r="BI11" s="84">
        <f>BO22</f>
        <v>129646223</v>
      </c>
      <c r="BJ11" s="84">
        <f>BP22</f>
        <v>129646223</v>
      </c>
      <c r="BK11" s="84">
        <f>BQ22</f>
        <v>15301643</v>
      </c>
      <c r="BM11" s="135" t="s">
        <v>435</v>
      </c>
      <c r="BN11" s="86">
        <f>X18+X67</f>
        <v>157666955</v>
      </c>
      <c r="BO11" s="84">
        <f>AA18+AA67</f>
        <v>151577431</v>
      </c>
      <c r="BP11" s="84">
        <f>AD18+AD67</f>
        <v>151577431</v>
      </c>
      <c r="BQ11" s="85">
        <f>AF18+AF67</f>
        <v>15686957</v>
      </c>
    </row>
    <row r="12" spans="1:69" s="9" customFormat="1" ht="24.95" customHeight="1">
      <c r="A12" s="611">
        <f>+IF(OCTUBRE!A12=0,"",OCTUBRE!A12)</f>
        <v>1001</v>
      </c>
      <c r="B12" s="638" t="str">
        <f>+IF(OCTUBRE!B12=0,"",OCTUBRE!B12)</f>
        <v>Bienestar Social (Caja, Bancos, Inversiones Tempor.) a Dic-31-2017</v>
      </c>
      <c r="C12" s="673">
        <f>+ENERO!C12</f>
        <v>0</v>
      </c>
      <c r="D12" s="373">
        <f>OCTUBRE!D12+NOVIEMBRE!P12</f>
        <v>0</v>
      </c>
      <c r="E12" s="373">
        <f>OCTUBRE!E12+NOVIEMBRE!Q12</f>
        <v>0</v>
      </c>
      <c r="F12" s="143">
        <f>SUM(C12:E12)</f>
        <v>0</v>
      </c>
      <c r="G12" s="219">
        <f>OCTUBRE!I12</f>
        <v>0</v>
      </c>
      <c r="H12" s="374">
        <v>0</v>
      </c>
      <c r="I12" s="143">
        <f>SUM(G12:H12)</f>
        <v>0</v>
      </c>
      <c r="J12" s="219">
        <f>OCTUBRE!L12</f>
        <v>0</v>
      </c>
      <c r="K12" s="131">
        <v>0</v>
      </c>
      <c r="L12" s="143">
        <f>SUM(J12:K12)</f>
        <v>0</v>
      </c>
      <c r="M12" s="219">
        <f>F12-I12</f>
        <v>0</v>
      </c>
      <c r="N12" s="143">
        <f>F12-L12</f>
        <v>0</v>
      </c>
      <c r="O12" s="294"/>
      <c r="P12" s="372">
        <v>0</v>
      </c>
      <c r="Q12" s="375">
        <v>0</v>
      </c>
      <c r="S12" s="703">
        <f>+IF(OCTUBRE!S12=0,"",OCTUBRE!S12)</f>
        <v>1000000</v>
      </c>
      <c r="T12" s="679" t="str">
        <f>+IF(OCTUBRE!T12=0,"",OCTUBRE!T12)</f>
        <v>GASTOS DE PERSONAL</v>
      </c>
      <c r="U12" s="376">
        <f t="shared" ref="U12:AJ12" si="11">U14+U63</f>
        <v>3452834077</v>
      </c>
      <c r="V12" s="377">
        <f t="shared" si="11"/>
        <v>2695098</v>
      </c>
      <c r="W12" s="377">
        <f t="shared" si="11"/>
        <v>121677224</v>
      </c>
      <c r="X12" s="378">
        <f t="shared" si="11"/>
        <v>3577206399</v>
      </c>
      <c r="Y12" s="363">
        <f t="shared" si="11"/>
        <v>2947840548</v>
      </c>
      <c r="Z12" s="377">
        <f t="shared" si="11"/>
        <v>178475332</v>
      </c>
      <c r="AA12" s="378">
        <f t="shared" si="11"/>
        <v>3126315880</v>
      </c>
      <c r="AB12" s="363">
        <f t="shared" si="11"/>
        <v>2893395002</v>
      </c>
      <c r="AC12" s="377">
        <f t="shared" si="11"/>
        <v>204109948</v>
      </c>
      <c r="AD12" s="378">
        <f t="shared" si="11"/>
        <v>3097504950</v>
      </c>
      <c r="AE12" s="363">
        <f t="shared" si="11"/>
        <v>2644011625</v>
      </c>
      <c r="AF12" s="377">
        <f t="shared" si="11"/>
        <v>291159702</v>
      </c>
      <c r="AG12" s="378">
        <f t="shared" si="11"/>
        <v>2935171327</v>
      </c>
      <c r="AH12" s="363">
        <f t="shared" si="11"/>
        <v>450890519</v>
      </c>
      <c r="AI12" s="377">
        <f t="shared" si="11"/>
        <v>479701449</v>
      </c>
      <c r="AJ12" s="364">
        <f t="shared" si="11"/>
        <v>642035072</v>
      </c>
      <c r="AK12" s="10"/>
      <c r="AL12" s="379">
        <f>AL14+AL63</f>
        <v>0</v>
      </c>
      <c r="AM12" s="380">
        <f>AM14+AM63</f>
        <v>0</v>
      </c>
      <c r="AO12" s="370"/>
      <c r="AP12" s="528" t="s">
        <v>528</v>
      </c>
      <c r="AQ12" s="12">
        <f>F89</f>
        <v>1217709248</v>
      </c>
      <c r="AR12" s="12">
        <f>I89</f>
        <v>1244144375</v>
      </c>
      <c r="AS12" s="12">
        <f>L89</f>
        <v>920775134</v>
      </c>
      <c r="AT12" s="13"/>
      <c r="AU12" s="350">
        <f t="shared" si="0"/>
        <v>1.0217088989374252</v>
      </c>
      <c r="AV12" s="350">
        <f t="shared" si="1"/>
        <v>0.75615351982610546</v>
      </c>
      <c r="AW12" s="351">
        <f>I89</f>
        <v>1244144375</v>
      </c>
      <c r="AX12" s="351">
        <f>L89</f>
        <v>920775134</v>
      </c>
      <c r="AY12" s="351">
        <f t="shared" si="2"/>
        <v>26435127</v>
      </c>
      <c r="AZ12" s="352">
        <f t="shared" si="3"/>
        <v>-296934114</v>
      </c>
      <c r="BB12" s="365" t="s">
        <v>424</v>
      </c>
      <c r="BC12" s="73">
        <f>F23</f>
        <v>759358852</v>
      </c>
      <c r="BD12" s="74">
        <f>I23</f>
        <v>937285764</v>
      </c>
      <c r="BE12" s="75">
        <f>K23</f>
        <v>90852888</v>
      </c>
      <c r="BF12" s="76"/>
      <c r="BG12" s="381" t="s">
        <v>388</v>
      </c>
      <c r="BH12" s="84">
        <f>BN25</f>
        <v>464300000</v>
      </c>
      <c r="BI12" s="15">
        <f>BO25</f>
        <v>450860297</v>
      </c>
      <c r="BJ12" s="84">
        <f>BP25</f>
        <v>443886097</v>
      </c>
      <c r="BK12" s="84">
        <f>BQ25</f>
        <v>31868678</v>
      </c>
      <c r="BM12" s="136" t="s">
        <v>436</v>
      </c>
      <c r="BN12" s="86">
        <f>X16+X65-X81-X33-BN10-BN11</f>
        <v>394242260</v>
      </c>
      <c r="BO12" s="84">
        <f>AA16+AA65-AA81-AA33-BO10-BO11</f>
        <v>174060974</v>
      </c>
      <c r="BP12" s="84">
        <f>AD16+AD65-AD81-AD33-BP10-BP11</f>
        <v>174060974</v>
      </c>
      <c r="BQ12" s="85">
        <f>AF16+AF65-AF81-AF33-BQ10-BQ11</f>
        <v>18509467</v>
      </c>
    </row>
    <row r="13" spans="1:69" s="9" customFormat="1" ht="24.95" customHeight="1">
      <c r="A13" s="611">
        <f>+IF(OCTUBRE!A13=0,"",OCTUBRE!A13)</f>
        <v>1002</v>
      </c>
      <c r="B13" s="638" t="str">
        <f>+IF(OCTUBRE!B13=0,"",OCTUBRE!B13)</f>
        <v>Fondo Vivienda (Caja, Bancos, Inversiones Tempor.) a Dic-31-2017</v>
      </c>
      <c r="C13" s="673">
        <f>+ENERO!C13</f>
        <v>0</v>
      </c>
      <c r="D13" s="373">
        <f>OCTUBRE!D13+NOVIEMBRE!P13</f>
        <v>0</v>
      </c>
      <c r="E13" s="373">
        <f>OCTUBRE!E13+NOVIEMBRE!Q13</f>
        <v>0</v>
      </c>
      <c r="F13" s="143">
        <f>SUM(C13:E13)</f>
        <v>0</v>
      </c>
      <c r="G13" s="219">
        <f>OCTUBRE!I13</f>
        <v>0</v>
      </c>
      <c r="H13" s="374">
        <v>0</v>
      </c>
      <c r="I13" s="143">
        <f>SUM(G13:H13)</f>
        <v>0</v>
      </c>
      <c r="J13" s="219">
        <f>OCTUBRE!L13</f>
        <v>0</v>
      </c>
      <c r="K13" s="131">
        <v>0</v>
      </c>
      <c r="L13" s="143">
        <f>SUM(J13:K13)</f>
        <v>0</v>
      </c>
      <c r="M13" s="219">
        <f>F13-I13</f>
        <v>0</v>
      </c>
      <c r="N13" s="143">
        <f>F13-L13</f>
        <v>0</v>
      </c>
      <c r="O13" s="382"/>
      <c r="P13" s="372">
        <v>0</v>
      </c>
      <c r="Q13" s="375">
        <v>0</v>
      </c>
      <c r="S13" s="366"/>
      <c r="T13" s="696"/>
      <c r="U13" s="161"/>
      <c r="V13" s="161"/>
      <c r="W13" s="161"/>
      <c r="X13" s="161"/>
      <c r="Y13" s="161"/>
      <c r="Z13" s="161"/>
      <c r="AA13" s="161"/>
      <c r="AB13" s="161"/>
      <c r="AC13" s="161"/>
      <c r="AD13" s="161"/>
      <c r="AE13" s="161"/>
      <c r="AF13" s="161"/>
      <c r="AG13" s="161"/>
      <c r="AH13" s="161"/>
      <c r="AI13" s="161"/>
      <c r="AJ13" s="166"/>
      <c r="AK13" s="10"/>
      <c r="AL13" s="368"/>
      <c r="AM13" s="369"/>
      <c r="AO13" s="20"/>
      <c r="AP13" s="528" t="s">
        <v>529</v>
      </c>
      <c r="AQ13" s="12">
        <f>F90</f>
        <v>72000000</v>
      </c>
      <c r="AR13" s="12">
        <f>I90</f>
        <v>53559000</v>
      </c>
      <c r="AS13" s="12">
        <f>L90</f>
        <v>53559000</v>
      </c>
      <c r="AT13" s="13"/>
      <c r="AU13" s="350">
        <f t="shared" si="0"/>
        <v>0.74387499999999995</v>
      </c>
      <c r="AV13" s="350">
        <f t="shared" si="1"/>
        <v>0.74387499999999995</v>
      </c>
      <c r="AW13" s="351">
        <f>I90</f>
        <v>53559000</v>
      </c>
      <c r="AX13" s="351">
        <f>L90</f>
        <v>53559000</v>
      </c>
      <c r="AY13" s="351">
        <f t="shared" si="2"/>
        <v>-18441000</v>
      </c>
      <c r="AZ13" s="352">
        <f t="shared" si="3"/>
        <v>-18441000</v>
      </c>
      <c r="BA13" s="382"/>
      <c r="BB13" s="383" t="s">
        <v>425</v>
      </c>
      <c r="BC13" s="87">
        <f>+F30+F33+F36+F38+F39+F40</f>
        <v>247152498</v>
      </c>
      <c r="BD13" s="88">
        <f>+I30+I33+I36+I38+I39+I40</f>
        <v>226556462</v>
      </c>
      <c r="BE13" s="89">
        <f>+K30+K33+K36+K38+K39+K40</f>
        <v>20596042</v>
      </c>
      <c r="BF13" s="90"/>
      <c r="BG13" s="91" t="s">
        <v>70</v>
      </c>
      <c r="BH13" s="84">
        <f t="shared" ref="BH13:BK15" si="12">BN29</f>
        <v>1701002593</v>
      </c>
      <c r="BI13" s="84">
        <f t="shared" si="12"/>
        <v>1512882966</v>
      </c>
      <c r="BJ13" s="84">
        <f t="shared" si="12"/>
        <v>1374724245</v>
      </c>
      <c r="BK13" s="84">
        <f t="shared" si="12"/>
        <v>127228602</v>
      </c>
      <c r="BM13" s="139" t="s">
        <v>437</v>
      </c>
      <c r="BN13" s="83">
        <f>X43-X55+X57-X61+X90-X102+X104-X108</f>
        <v>621526131</v>
      </c>
      <c r="BO13" s="81">
        <f>AA43-AA55+AA57-AA61+AA90-AA102+AA104-AA108</f>
        <v>538311162</v>
      </c>
      <c r="BP13" s="81">
        <f>AD43-AD55+AD57-AD61+AD90-AD102+AD104-AD108</f>
        <v>538311162</v>
      </c>
      <c r="BQ13" s="82">
        <f>AF43-AF55+AF57-AF61+AF90-AF102+AF104-AF108</f>
        <v>84430237</v>
      </c>
    </row>
    <row r="14" spans="1:69" s="9" customFormat="1" ht="24.95" customHeight="1">
      <c r="A14" s="611">
        <f>+IF(OCTUBRE!A14=0,"",OCTUBRE!A14)</f>
        <v>1003</v>
      </c>
      <c r="B14" s="638" t="str">
        <f>+IF(OCTUBRE!B14=0,"",OCTUBRE!B14)</f>
        <v>Fondos Comunes y Especiales (Caja, Bancos, Invers. Tempor.) a Dic-31-2017</v>
      </c>
      <c r="C14" s="673">
        <f>+ENERO!C14</f>
        <v>20000000</v>
      </c>
      <c r="D14" s="373">
        <f>OCTUBRE!D14+NOVIEMBRE!P14</f>
        <v>0</v>
      </c>
      <c r="E14" s="373">
        <f>OCTUBRE!E14+NOVIEMBRE!Q14</f>
        <v>383920717</v>
      </c>
      <c r="F14" s="143">
        <f>SUM(C14:E14)</f>
        <v>403920717</v>
      </c>
      <c r="G14" s="219">
        <f>OCTUBRE!I14</f>
        <v>403920717</v>
      </c>
      <c r="H14" s="374">
        <v>0</v>
      </c>
      <c r="I14" s="143">
        <f>SUM(G14:H14)</f>
        <v>403920717</v>
      </c>
      <c r="J14" s="219">
        <f>OCTUBRE!L14</f>
        <v>403920717</v>
      </c>
      <c r="K14" s="131">
        <v>0</v>
      </c>
      <c r="L14" s="143">
        <f>SUM(J14:K14)</f>
        <v>403920717</v>
      </c>
      <c r="M14" s="219">
        <f>F14-I14</f>
        <v>0</v>
      </c>
      <c r="N14" s="143">
        <f>F14-L14</f>
        <v>0</v>
      </c>
      <c r="O14" s="382"/>
      <c r="P14" s="372">
        <v>0</v>
      </c>
      <c r="Q14" s="375">
        <v>0</v>
      </c>
      <c r="S14" s="704">
        <f>+IF(OCTUBRE!S14=0,"",OCTUBRE!S14)</f>
        <v>1010000</v>
      </c>
      <c r="T14" s="680" t="str">
        <f>+IF(OCTUBRE!T14=0,"",OCTUBRE!T14)</f>
        <v>Gastos de Administración</v>
      </c>
      <c r="U14" s="132">
        <f t="shared" ref="U14:AJ14" si="13">U16+U35+U43+U57</f>
        <v>993993872</v>
      </c>
      <c r="V14" s="122">
        <f t="shared" si="13"/>
        <v>40289422</v>
      </c>
      <c r="W14" s="122">
        <f t="shared" si="13"/>
        <v>30374979</v>
      </c>
      <c r="X14" s="129">
        <f t="shared" si="13"/>
        <v>1064658273</v>
      </c>
      <c r="Y14" s="128">
        <f t="shared" si="13"/>
        <v>889888047</v>
      </c>
      <c r="Z14" s="122">
        <f t="shared" si="13"/>
        <v>42083193</v>
      </c>
      <c r="AA14" s="129">
        <f t="shared" si="13"/>
        <v>931971240</v>
      </c>
      <c r="AB14" s="128">
        <f t="shared" si="13"/>
        <v>842993887</v>
      </c>
      <c r="AC14" s="122">
        <f t="shared" si="13"/>
        <v>65660490</v>
      </c>
      <c r="AD14" s="129">
        <f t="shared" si="13"/>
        <v>908654377</v>
      </c>
      <c r="AE14" s="128">
        <f t="shared" si="13"/>
        <v>783857064</v>
      </c>
      <c r="AF14" s="122">
        <f t="shared" si="13"/>
        <v>80041337</v>
      </c>
      <c r="AG14" s="129">
        <f t="shared" si="13"/>
        <v>863898401</v>
      </c>
      <c r="AH14" s="128">
        <f t="shared" si="13"/>
        <v>132687033</v>
      </c>
      <c r="AI14" s="122">
        <f t="shared" si="13"/>
        <v>156003896</v>
      </c>
      <c r="AJ14" s="130">
        <f t="shared" si="13"/>
        <v>200759872</v>
      </c>
      <c r="AK14" s="10"/>
      <c r="AL14" s="128">
        <f>AL16+AL35+AL43+AL57</f>
        <v>-529622</v>
      </c>
      <c r="AM14" s="130">
        <f>AM16+AM35+AM43+AM57</f>
        <v>0</v>
      </c>
      <c r="AO14" s="21"/>
      <c r="AP14" s="11" t="s">
        <v>73</v>
      </c>
      <c r="AQ14" s="12">
        <f>F19-AQ7-AQ8-AQ9-AQ10-AQ11-AQ12-AQ13</f>
        <v>676577463</v>
      </c>
      <c r="AR14" s="12">
        <f>I19-AR7-AR8-AR9-AR10-AR11-AR12-AR13</f>
        <v>473948009</v>
      </c>
      <c r="AS14" s="12">
        <f>L19-AS7-AS8-AS9-AS10-AS11-AS12-AS13</f>
        <v>385513761</v>
      </c>
      <c r="AT14" s="382"/>
      <c r="AU14" s="350">
        <f t="shared" si="0"/>
        <v>0.70050812348740621</v>
      </c>
      <c r="AV14" s="350">
        <f t="shared" si="1"/>
        <v>0.56979988557496486</v>
      </c>
      <c r="AW14" s="351">
        <f>(I41+I46+I49+I52+I55+I58+I61+I64+I67+I70+I73+I78+I81+I82+I83+I85+I94+I104)/AO$2*12+I47+I50+I53+I56+I59+I62+I65+I68+I71+I74</f>
        <v>2095174002.909091</v>
      </c>
      <c r="AX14" s="351">
        <f>(L41+L46+L49+L52+L55+L58+L61+L64+L67+L70+L73+L78+L81+L82+L83+L85+L94+L104)/AO$2*12+L47+L50+L53+L56+L59+L62+L65+L68+L71+L74</f>
        <v>1645932882.909091</v>
      </c>
      <c r="AY14" s="351">
        <f t="shared" si="2"/>
        <v>1418596539.909091</v>
      </c>
      <c r="AZ14" s="352">
        <f t="shared" si="3"/>
        <v>969355419.909091</v>
      </c>
      <c r="BB14" s="383" t="s">
        <v>426</v>
      </c>
      <c r="BC14" s="92">
        <f>+F64</f>
        <v>76217515</v>
      </c>
      <c r="BD14" s="93">
        <f>+I64</f>
        <v>78535680</v>
      </c>
      <c r="BE14" s="94">
        <f>K64</f>
        <v>4604626</v>
      </c>
      <c r="BF14" s="95"/>
      <c r="BG14" s="91" t="s">
        <v>74</v>
      </c>
      <c r="BH14" s="81">
        <f t="shared" si="12"/>
        <v>0</v>
      </c>
      <c r="BI14" s="81">
        <f t="shared" si="12"/>
        <v>0</v>
      </c>
      <c r="BJ14" s="81">
        <f t="shared" si="12"/>
        <v>0</v>
      </c>
      <c r="BK14" s="81">
        <f t="shared" si="12"/>
        <v>0</v>
      </c>
      <c r="BM14" s="138" t="s">
        <v>433</v>
      </c>
      <c r="BN14" s="86">
        <f>X35-X41+X83-X88</f>
        <v>276142459</v>
      </c>
      <c r="BO14" s="84">
        <f>AA35-AA41+AA83-AA88</f>
        <v>264905832</v>
      </c>
      <c r="BP14" s="84">
        <f>AD35-AD41+AD83-AD88</f>
        <v>236094902</v>
      </c>
      <c r="BQ14" s="85">
        <f>AF35-AF41+AF83-AF88</f>
        <v>19777078</v>
      </c>
    </row>
    <row r="15" spans="1:69" s="9" customFormat="1" ht="24.95" customHeight="1" thickBot="1">
      <c r="A15" s="612">
        <f>+IF(OCTUBRE!A15=0,"",OCTUBRE!A15)</f>
        <v>1004</v>
      </c>
      <c r="B15" s="638" t="str">
        <f>+IF(OCTUBRE!B15=0,"",OCTUBRE!B15)</f>
        <v>Cesantias Ley 50/1990 a Dic-31-2017</v>
      </c>
      <c r="C15" s="779">
        <f>+ENERO!C15</f>
        <v>145000000</v>
      </c>
      <c r="D15" s="385">
        <f>OCTUBRE!D15+NOVIEMBRE!P15</f>
        <v>0</v>
      </c>
      <c r="E15" s="385">
        <f>OCTUBRE!E15+NOVIEMBRE!Q15</f>
        <v>0</v>
      </c>
      <c r="F15" s="386">
        <f>SUM(C15:E15)</f>
        <v>145000000</v>
      </c>
      <c r="G15" s="387">
        <f>OCTUBRE!I15</f>
        <v>145000000</v>
      </c>
      <c r="H15" s="388">
        <v>0</v>
      </c>
      <c r="I15" s="386">
        <f>SUM(G15:H15)</f>
        <v>145000000</v>
      </c>
      <c r="J15" s="387">
        <f>OCTUBRE!L15</f>
        <v>145000000</v>
      </c>
      <c r="K15" s="165">
        <v>0</v>
      </c>
      <c r="L15" s="386">
        <f>SUM(J15:K15)</f>
        <v>145000000</v>
      </c>
      <c r="M15" s="387">
        <f>F15-I15</f>
        <v>0</v>
      </c>
      <c r="N15" s="386">
        <f>F15-L15</f>
        <v>0</v>
      </c>
      <c r="O15" s="382"/>
      <c r="P15" s="384">
        <v>0</v>
      </c>
      <c r="Q15" s="389">
        <v>0</v>
      </c>
      <c r="S15" s="366" t="str">
        <f>+IF(OCTUBRE!S15=0,"",OCTUBRE!S15)</f>
        <v/>
      </c>
      <c r="T15" s="696" t="str">
        <f>+IF(OCTUBRE!T15=0,"",OCTUBRE!T15)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319699194</v>
      </c>
      <c r="AR15" s="12">
        <f>I113</f>
        <v>23308834</v>
      </c>
      <c r="AS15" s="12">
        <f>L113</f>
        <v>23308834</v>
      </c>
      <c r="AT15" s="13"/>
      <c r="AU15" s="342">
        <f t="shared" si="0"/>
        <v>7.2908641740272895E-2</v>
      </c>
      <c r="AV15" s="350">
        <f t="shared" si="1"/>
        <v>7.2908641740272895E-2</v>
      </c>
      <c r="AW15" s="12">
        <f>+AR15</f>
        <v>23308834</v>
      </c>
      <c r="AX15" s="12">
        <f>+AS15</f>
        <v>23308834</v>
      </c>
      <c r="AY15" s="12">
        <f t="shared" si="2"/>
        <v>-296390360</v>
      </c>
      <c r="AZ15" s="343">
        <f t="shared" si="3"/>
        <v>-296390360</v>
      </c>
      <c r="BA15" s="382"/>
      <c r="BB15" s="383" t="s">
        <v>77</v>
      </c>
      <c r="BC15" s="92">
        <f>F46+F49</f>
        <v>0</v>
      </c>
      <c r="BD15" s="93">
        <f>I46+I49</f>
        <v>0</v>
      </c>
      <c r="BE15" s="94">
        <f>K46+K49</f>
        <v>0</v>
      </c>
      <c r="BF15" s="95"/>
      <c r="BG15" s="91" t="s">
        <v>78</v>
      </c>
      <c r="BH15" s="81">
        <f t="shared" si="12"/>
        <v>912942207</v>
      </c>
      <c r="BI15" s="81">
        <f t="shared" si="12"/>
        <v>883036144</v>
      </c>
      <c r="BJ15" s="81">
        <f t="shared" si="12"/>
        <v>883036144</v>
      </c>
      <c r="BK15" s="81">
        <f t="shared" si="12"/>
        <v>3116401</v>
      </c>
      <c r="BM15" s="71" t="s">
        <v>66</v>
      </c>
      <c r="BN15" s="83">
        <f>SUM(BN16:BN21)</f>
        <v>639089305</v>
      </c>
      <c r="BO15" s="81">
        <f>SUM(BO16:BO21)</f>
        <v>617097933</v>
      </c>
      <c r="BP15" s="81">
        <f>SUM(BP16:BP21)</f>
        <v>608691449</v>
      </c>
      <c r="BQ15" s="82">
        <f>SUM(BQ16:BQ21)</f>
        <v>45403111</v>
      </c>
    </row>
    <row r="16" spans="1:69" s="9" customFormat="1" ht="24.95" customHeight="1" thickBot="1">
      <c r="A16" s="733" t="str">
        <f>+IF(OCTUBRE!A16=0,"",OCTUBRE!A16)</f>
        <v/>
      </c>
      <c r="B16" s="639" t="str">
        <f>+IF(OCTUBRE!B16=0,"",OCTUBRE!B16)</f>
        <v/>
      </c>
      <c r="C16" s="390"/>
      <c r="D16" s="390"/>
      <c r="E16" s="390"/>
      <c r="F16" s="390"/>
      <c r="G16" s="390"/>
      <c r="H16" s="390"/>
      <c r="I16" s="390"/>
      <c r="J16" s="390"/>
      <c r="K16" s="390"/>
      <c r="L16" s="390"/>
      <c r="M16" s="390"/>
      <c r="N16" s="391"/>
      <c r="O16" s="382"/>
      <c r="P16" s="392"/>
      <c r="Q16" s="393"/>
      <c r="S16" s="705">
        <f>+IF(OCTUBRE!S16=0,"",OCTUBRE!S16)</f>
        <v>1010100</v>
      </c>
      <c r="T16" s="681" t="str">
        <f>+IF(OCTUBRE!T16=0,"",OCTUBRE!T16)</f>
        <v>Servicios Personales Asociados a Nómina</v>
      </c>
      <c r="U16" s="132">
        <f t="shared" ref="U16:AJ16" si="14">SUM(U17:U20)+U33</f>
        <v>581632025</v>
      </c>
      <c r="V16" s="122">
        <f t="shared" si="14"/>
        <v>30462453</v>
      </c>
      <c r="W16" s="122">
        <f t="shared" si="14"/>
        <v>30374979</v>
      </c>
      <c r="X16" s="129">
        <f t="shared" si="14"/>
        <v>642469457</v>
      </c>
      <c r="Y16" s="128">
        <f t="shared" si="14"/>
        <v>499339458</v>
      </c>
      <c r="Z16" s="122">
        <f t="shared" si="14"/>
        <v>52623193</v>
      </c>
      <c r="AA16" s="129">
        <f t="shared" si="14"/>
        <v>551962651</v>
      </c>
      <c r="AB16" s="128">
        <f t="shared" si="14"/>
        <v>499339458</v>
      </c>
      <c r="AC16" s="122">
        <f t="shared" si="14"/>
        <v>52623193</v>
      </c>
      <c r="AD16" s="129">
        <f t="shared" si="14"/>
        <v>551962651</v>
      </c>
      <c r="AE16" s="128">
        <f t="shared" si="14"/>
        <v>471052902</v>
      </c>
      <c r="AF16" s="122">
        <f t="shared" si="14"/>
        <v>44592665</v>
      </c>
      <c r="AG16" s="129">
        <f t="shared" si="14"/>
        <v>515645567</v>
      </c>
      <c r="AH16" s="128">
        <f t="shared" si="14"/>
        <v>90506806</v>
      </c>
      <c r="AI16" s="122">
        <f t="shared" si="14"/>
        <v>90506806</v>
      </c>
      <c r="AJ16" s="130">
        <f t="shared" si="14"/>
        <v>126823890</v>
      </c>
      <c r="AK16" s="10"/>
      <c r="AL16" s="128">
        <f>SUM(AL17:AL20)+AL33</f>
        <v>-529622</v>
      </c>
      <c r="AM16" s="130">
        <f>SUM(AM17:AM20)+AM33</f>
        <v>0</v>
      </c>
      <c r="AO16" s="21"/>
      <c r="AP16" s="394" t="s">
        <v>81</v>
      </c>
      <c r="AQ16" s="395">
        <f>F10</f>
        <v>548920717</v>
      </c>
      <c r="AR16" s="395">
        <f>I10</f>
        <v>548920717</v>
      </c>
      <c r="AS16" s="395">
        <f>L10</f>
        <v>548920717</v>
      </c>
      <c r="AT16" s="382"/>
      <c r="AU16" s="396">
        <f t="shared" si="0"/>
        <v>1</v>
      </c>
      <c r="AV16" s="396">
        <f t="shared" si="1"/>
        <v>1</v>
      </c>
      <c r="AW16" s="395">
        <f t="shared" ref="AW16:AX16" si="15">+AR16</f>
        <v>548920717</v>
      </c>
      <c r="AX16" s="395">
        <f t="shared" si="15"/>
        <v>548920717</v>
      </c>
      <c r="AY16" s="12">
        <f t="shared" si="2"/>
        <v>0</v>
      </c>
      <c r="AZ16" s="397">
        <f t="shared" si="3"/>
        <v>0</v>
      </c>
      <c r="BA16" s="382"/>
      <c r="BB16" s="365" t="s">
        <v>427</v>
      </c>
      <c r="BC16" s="73">
        <f>F43</f>
        <v>115000000</v>
      </c>
      <c r="BD16" s="74">
        <f>I43</f>
        <v>106126370</v>
      </c>
      <c r="BE16" s="75">
        <f>K43</f>
        <v>8679199</v>
      </c>
      <c r="BF16" s="76"/>
      <c r="BG16" s="91" t="s">
        <v>82</v>
      </c>
      <c r="BH16" s="96">
        <f>BH7+BH12+BH13+BH14+BH15</f>
        <v>7098304930</v>
      </c>
      <c r="BI16" s="96">
        <f>BI7+BI12+BI13+BI14+BI15</f>
        <v>6377496238</v>
      </c>
      <c r="BJ16" s="96">
        <f>BJ7+BJ12+BJ13+BJ14+BJ15</f>
        <v>6195145903</v>
      </c>
      <c r="BK16" s="96">
        <f>BK7+BK12+BK13+BK14+BK15</f>
        <v>512558708</v>
      </c>
      <c r="BM16" s="137" t="s">
        <v>83</v>
      </c>
      <c r="BN16" s="83">
        <f>X114-X121+X147-X148-X153</f>
        <v>71220805</v>
      </c>
      <c r="BO16" s="81">
        <f>AA114-AA121+AA147-AA148-AA153</f>
        <v>70136390</v>
      </c>
      <c r="BP16" s="81">
        <f>AD114-AD121+AD147-AD148-AD153</f>
        <v>70136375</v>
      </c>
      <c r="BQ16" s="82">
        <f>AF114-AF121+AF147-AF148-AF153</f>
        <v>186388</v>
      </c>
    </row>
    <row r="17" spans="1:70" s="382" customFormat="1" ht="24.95" customHeight="1" thickBot="1">
      <c r="A17" s="732">
        <f>+IF(OCTUBRE!A17=0,"",OCTUBRE!A17)</f>
        <v>11</v>
      </c>
      <c r="B17" s="640" t="str">
        <f>+IF(OCTUBRE!B17=0,"",OCTUBRE!B17)</f>
        <v>INGRESOS  CORRIENTES</v>
      </c>
      <c r="C17" s="334">
        <f>C19+C94+C104</f>
        <v>5768854735</v>
      </c>
      <c r="D17" s="331">
        <f t="shared" ref="D17:Q17" si="16">D19+D94+D104</f>
        <v>0</v>
      </c>
      <c r="E17" s="331">
        <f t="shared" si="16"/>
        <v>461414109</v>
      </c>
      <c r="F17" s="331">
        <f t="shared" si="16"/>
        <v>6230268844</v>
      </c>
      <c r="G17" s="331">
        <f t="shared" si="16"/>
        <v>5071520554</v>
      </c>
      <c r="H17" s="331">
        <f t="shared" si="16"/>
        <v>816513655</v>
      </c>
      <c r="I17" s="331">
        <f t="shared" si="16"/>
        <v>5888034209</v>
      </c>
      <c r="J17" s="331">
        <f t="shared" si="16"/>
        <v>4463972592</v>
      </c>
      <c r="K17" s="331">
        <f t="shared" si="16"/>
        <v>489713017</v>
      </c>
      <c r="L17" s="331">
        <f t="shared" si="16"/>
        <v>4953685609</v>
      </c>
      <c r="M17" s="331">
        <f t="shared" si="16"/>
        <v>342234635</v>
      </c>
      <c r="N17" s="332">
        <f t="shared" si="16"/>
        <v>1276583235</v>
      </c>
      <c r="P17" s="174">
        <f t="shared" si="16"/>
        <v>0</v>
      </c>
      <c r="Q17" s="175">
        <f t="shared" si="16"/>
        <v>0</v>
      </c>
      <c r="R17" s="9"/>
      <c r="S17" s="706">
        <f>+IF(OCTUBRE!S17=0,"",OCTUBRE!S17)</f>
        <v>1010101</v>
      </c>
      <c r="T17" s="682" t="str">
        <f>+IF(OCTUBRE!T17=0,"",OCTUBRE!T17)</f>
        <v>Sueldos del Personal de nómina</v>
      </c>
      <c r="U17" s="27">
        <f>+ENERO!U17</f>
        <v>438834836</v>
      </c>
      <c r="V17" s="15">
        <f>OCTUBRE!V17+NOVIEMBRE!AL17</f>
        <v>44250409</v>
      </c>
      <c r="W17" s="15">
        <f>OCTUBRE!W17+NOVIEMBRE!AM17</f>
        <v>0</v>
      </c>
      <c r="X17" s="18">
        <f>SUM(U17:W17)</f>
        <v>483085245</v>
      </c>
      <c r="Y17" s="19">
        <f>OCTUBRE!AA17</f>
        <v>412584040</v>
      </c>
      <c r="Z17" s="374">
        <v>47043749</v>
      </c>
      <c r="AA17" s="18">
        <f>SUM(Y17:Z17)</f>
        <v>459627789</v>
      </c>
      <c r="AB17" s="19">
        <f>OCTUBRE!AD17</f>
        <v>412584040</v>
      </c>
      <c r="AC17" s="374">
        <v>47043749</v>
      </c>
      <c r="AD17" s="18">
        <f>SUM(AB17:AC17)</f>
        <v>459627789</v>
      </c>
      <c r="AE17" s="19">
        <f>OCTUBRE!AG17</f>
        <v>390001389</v>
      </c>
      <c r="AF17" s="374">
        <v>41897464</v>
      </c>
      <c r="AG17" s="18">
        <f>SUM(AE17:AF17)</f>
        <v>431898853</v>
      </c>
      <c r="AH17" s="19">
        <f>X17-AA17</f>
        <v>23457456</v>
      </c>
      <c r="AI17" s="15">
        <f>X17-AD17</f>
        <v>23457456</v>
      </c>
      <c r="AJ17" s="16">
        <f>X17-AG17</f>
        <v>51186392</v>
      </c>
      <c r="AK17" s="9"/>
      <c r="AL17" s="372">
        <v>0</v>
      </c>
      <c r="AM17" s="375">
        <v>0</v>
      </c>
      <c r="AN17" s="9"/>
      <c r="AO17" s="349"/>
      <c r="AP17" s="399" t="s">
        <v>85</v>
      </c>
      <c r="AQ17" s="400">
        <f>SUM(AQ7:AQ16)</f>
        <v>7083695145</v>
      </c>
      <c r="AR17" s="401">
        <f>SUM(AR7:AR16)</f>
        <v>6309583238</v>
      </c>
      <c r="AS17" s="402">
        <f>SUM(AS7:AS16)</f>
        <v>5375235509</v>
      </c>
      <c r="AT17" s="403"/>
      <c r="AU17" s="401">
        <f t="shared" si="0"/>
        <v>0.8907191951157859</v>
      </c>
      <c r="AV17" s="401">
        <f t="shared" si="1"/>
        <v>0.75881801785246084</v>
      </c>
      <c r="AW17" s="404">
        <f>SUM(AX7:AX16)</f>
        <v>6915227495.454545</v>
      </c>
      <c r="AX17" s="404">
        <f>SUM(AX7:AX16)</f>
        <v>6915227495.454545</v>
      </c>
      <c r="AY17" s="404">
        <f>SUM(AY7:AY16)</f>
        <v>1172318605.818182</v>
      </c>
      <c r="AZ17" s="405">
        <f>SUM(AZ7:AZ16)</f>
        <v>-168467649.54545462</v>
      </c>
      <c r="BA17" s="9"/>
      <c r="BB17" s="365" t="s">
        <v>428</v>
      </c>
      <c r="BC17" s="73">
        <f>F41+F52+F55+F58+F61+F67+F70+F73+F76+F79+F82+F86+F87+F88+F89+F90+F91</f>
        <v>1630530990</v>
      </c>
      <c r="BD17" s="74">
        <f>I41+I52+I55+I58+I61+I67+I70+I73+I76+I79+I82+I86+I87+I88+I89+I90+I91</f>
        <v>1570351662</v>
      </c>
      <c r="BE17" s="75">
        <f>K41+K52+K55+K58+K61+K67+K70+K73+K76+K79+K82+K86+K87+K88+K89+K90+K91</f>
        <v>52238335</v>
      </c>
      <c r="BF17" s="76"/>
      <c r="BG17" s="98" t="s">
        <v>86</v>
      </c>
      <c r="BH17" s="99">
        <f>BC23-BH16</f>
        <v>-7098304930</v>
      </c>
      <c r="BI17" s="99"/>
      <c r="BJ17" s="99"/>
      <c r="BK17" s="99"/>
      <c r="BM17" s="137" t="s">
        <v>443</v>
      </c>
      <c r="BN17" s="83">
        <f>X123-X126-X139+X155-X156-X167-X168</f>
        <v>191297245</v>
      </c>
      <c r="BO17" s="81">
        <f>AA123-AA126-AA139+AA155-AA156-AA167-AA168</f>
        <v>176782942</v>
      </c>
      <c r="BP17" s="81">
        <f>AD123-AD126-AD139+AD155-AD156-AD167-AD168</f>
        <v>168924351</v>
      </c>
      <c r="BQ17" s="82">
        <f>AF123-AF126-AF139+AF155-AF156-AF167-AF168</f>
        <v>10631915</v>
      </c>
      <c r="BR17" s="9"/>
    </row>
    <row r="18" spans="1:70" s="9" customFormat="1" ht="24.95" customHeight="1" thickBot="1">
      <c r="A18" s="611" t="str">
        <f>+IF(OCTUBRE!A18=0,"",OCTUBRE!A18)</f>
        <v/>
      </c>
      <c r="B18" s="641" t="str">
        <f>+IF(OCTUBRE!B18=0,"",OCTUBRE!B18)</f>
        <v/>
      </c>
      <c r="C18" s="294"/>
      <c r="D18" s="294"/>
      <c r="E18" s="294"/>
      <c r="F18" s="294"/>
      <c r="G18" s="294"/>
      <c r="H18" s="294"/>
      <c r="I18" s="294"/>
      <c r="J18" s="294"/>
      <c r="K18" s="294"/>
      <c r="L18" s="294"/>
      <c r="M18" s="294"/>
      <c r="N18" s="463"/>
      <c r="P18" s="407"/>
      <c r="Q18" s="406"/>
      <c r="S18" s="706">
        <f>+IF(OCTUBRE!S18=0,"",OCTUBRE!S18)</f>
        <v>1010102</v>
      </c>
      <c r="T18" s="682" t="str">
        <f>+IF(OCTUBRE!T18=0,"",OCTUBRE!T18)</f>
        <v>Horas Extras,Dominic.,Festivos y Rec. Nocturnos</v>
      </c>
      <c r="U18" s="27">
        <f>+ENERO!U18</f>
        <v>24789912</v>
      </c>
      <c r="V18" s="15">
        <f>OCTUBRE!V18+NOVIEMBRE!AL18</f>
        <v>-7865537</v>
      </c>
      <c r="W18" s="15">
        <f>OCTUBRE!W18+NOVIEMBRE!AM18</f>
        <v>0</v>
      </c>
      <c r="X18" s="18">
        <f>SUM(U18:W18)</f>
        <v>16924375</v>
      </c>
      <c r="Y18" s="19">
        <f>OCTUBRE!AA18</f>
        <v>13087982</v>
      </c>
      <c r="Z18" s="374">
        <v>1311291</v>
      </c>
      <c r="AA18" s="18">
        <f>SUM(Y18:Z18)</f>
        <v>14399273</v>
      </c>
      <c r="AB18" s="19">
        <f>OCTUBRE!AD18</f>
        <v>13087982</v>
      </c>
      <c r="AC18" s="374">
        <v>1311291</v>
      </c>
      <c r="AD18" s="18">
        <f>SUM(AB18:AC18)</f>
        <v>14399273</v>
      </c>
      <c r="AE18" s="19">
        <f>OCTUBRE!AG18</f>
        <v>13087982</v>
      </c>
      <c r="AF18" s="374">
        <v>1311291</v>
      </c>
      <c r="AG18" s="18">
        <f>SUM(AE18:AF18)</f>
        <v>14399273</v>
      </c>
      <c r="AH18" s="19">
        <f>X18-AA18</f>
        <v>2525102</v>
      </c>
      <c r="AI18" s="15">
        <f>X18-AD18</f>
        <v>2525102</v>
      </c>
      <c r="AJ18" s="16">
        <f>X18-AG18</f>
        <v>2525102</v>
      </c>
      <c r="AL18" s="372">
        <v>0</v>
      </c>
      <c r="AM18" s="375">
        <v>0</v>
      </c>
      <c r="AO18" s="21"/>
      <c r="AP18" s="294" t="s">
        <v>51</v>
      </c>
      <c r="AQ18" s="294"/>
      <c r="AR18" s="294"/>
      <c r="AS18" s="294"/>
      <c r="AT18" s="294"/>
      <c r="AU18" s="294"/>
      <c r="AV18" s="294"/>
      <c r="AW18" s="294"/>
      <c r="AX18" s="294"/>
      <c r="AY18" s="294"/>
      <c r="AZ18" s="294"/>
      <c r="BA18" s="382"/>
      <c r="BB18" s="383" t="s">
        <v>429</v>
      </c>
      <c r="BC18" s="73">
        <f>+F95+F96+F97+F99+F100+F101</f>
        <v>0</v>
      </c>
      <c r="BD18" s="74">
        <f>+I95+I96+I97+I99+I100+I101</f>
        <v>121177058</v>
      </c>
      <c r="BE18" s="75">
        <f>+K95+K96+K97+K99+K100+K101</f>
        <v>121177058</v>
      </c>
      <c r="BF18" s="95"/>
      <c r="BM18" s="137" t="s">
        <v>87</v>
      </c>
      <c r="BN18" s="83">
        <f>X148+X156</f>
        <v>303649296</v>
      </c>
      <c r="BO18" s="81">
        <f>AA148+AA156</f>
        <v>300270065</v>
      </c>
      <c r="BP18" s="81">
        <f>AD148+AD156</f>
        <v>299722187</v>
      </c>
      <c r="BQ18" s="82">
        <f>AF148+AF156</f>
        <v>28423044</v>
      </c>
      <c r="BR18" s="382"/>
    </row>
    <row r="19" spans="1:70" s="9" customFormat="1" ht="24.95" customHeight="1" thickBot="1">
      <c r="A19" s="734">
        <f>+IF(OCTUBRE!A19=0,"",OCTUBRE!A19)</f>
        <v>113</v>
      </c>
      <c r="B19" s="642" t="str">
        <f>+IF(OCTUBRE!B19=0,"",OCTUBRE!B19)</f>
        <v>VENTA DE SERVICIOS</v>
      </c>
      <c r="C19" s="334">
        <f t="shared" ref="C19:N19" si="17">C21+C85</f>
        <v>5753661125</v>
      </c>
      <c r="D19" s="331">
        <f t="shared" si="17"/>
        <v>0</v>
      </c>
      <c r="E19" s="331">
        <f t="shared" si="17"/>
        <v>461414109</v>
      </c>
      <c r="F19" s="332">
        <f t="shared" si="17"/>
        <v>6215075234</v>
      </c>
      <c r="G19" s="334">
        <f t="shared" si="17"/>
        <v>5061079487</v>
      </c>
      <c r="H19" s="331">
        <f t="shared" si="17"/>
        <v>676274200</v>
      </c>
      <c r="I19" s="332">
        <f t="shared" si="17"/>
        <v>5737353687</v>
      </c>
      <c r="J19" s="334">
        <f t="shared" si="17"/>
        <v>4454687795</v>
      </c>
      <c r="K19" s="331">
        <f t="shared" si="17"/>
        <v>348318163</v>
      </c>
      <c r="L19" s="332">
        <f t="shared" si="17"/>
        <v>4803005958</v>
      </c>
      <c r="M19" s="334">
        <f t="shared" si="17"/>
        <v>477721547</v>
      </c>
      <c r="N19" s="332">
        <f t="shared" si="17"/>
        <v>1412069276</v>
      </c>
      <c r="O19" s="382"/>
      <c r="P19" s="43">
        <f>P21+P85</f>
        <v>0</v>
      </c>
      <c r="Q19" s="45">
        <f>Q21+Q85</f>
        <v>0</v>
      </c>
      <c r="S19" s="706">
        <f>+IF(OCTUBRE!S19=0,"",OCTUBRE!S19)</f>
        <v>1010103</v>
      </c>
      <c r="T19" s="682" t="str">
        <f>+IF(OCTUBRE!T19=0,"",OCTUBRE!T19)</f>
        <v>Prima Técnica</v>
      </c>
      <c r="U19" s="27">
        <f>+ENERO!U19</f>
        <v>0</v>
      </c>
      <c r="V19" s="15">
        <f>OCTUBRE!V19+NOVIEMBRE!AL19</f>
        <v>0</v>
      </c>
      <c r="W19" s="15">
        <f>OCTUBRE!W19+NOVIEMBRE!AM19</f>
        <v>0</v>
      </c>
      <c r="X19" s="18">
        <f>SUM(U19:W19)</f>
        <v>0</v>
      </c>
      <c r="Y19" s="19">
        <f>OCTUBRE!AA19</f>
        <v>0</v>
      </c>
      <c r="Z19" s="374">
        <v>0</v>
      </c>
      <c r="AA19" s="18">
        <f>SUM(Y19:Z19)</f>
        <v>0</v>
      </c>
      <c r="AB19" s="19">
        <f>OCTUBRE!AD19</f>
        <v>0</v>
      </c>
      <c r="AC19" s="374">
        <v>0</v>
      </c>
      <c r="AD19" s="18">
        <f>SUM(AB19:AC19)</f>
        <v>0</v>
      </c>
      <c r="AE19" s="19">
        <f>OCTUBRE!AG19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4" t="str">
        <f>+CONCATENATE("PROYECCION A DICIEMBRE 31 DEL ",N3)</f>
        <v>PROYECCION A DICIEMBRE 31 DEL 2018</v>
      </c>
      <c r="AX19" s="965"/>
      <c r="AY19" s="965"/>
      <c r="AZ19" s="966"/>
      <c r="BA19" s="382"/>
      <c r="BB19" s="414" t="s">
        <v>93</v>
      </c>
      <c r="BC19" s="621">
        <f>+F105+F106+F107+F108+F109+F110+F98</f>
        <v>15193610</v>
      </c>
      <c r="BD19" s="93">
        <f>+I105+I106+I107+I108+I109+I110+I98</f>
        <v>29503464</v>
      </c>
      <c r="BE19" s="94">
        <f>+K105+K106+K107+K108+K109+K110+K98</f>
        <v>20217796</v>
      </c>
      <c r="BF19" s="57"/>
      <c r="BG19" s="382"/>
      <c r="BH19" s="382">
        <f>BN33</f>
        <v>583825</v>
      </c>
      <c r="BI19" s="382"/>
      <c r="BJ19" s="382"/>
      <c r="BK19" s="382"/>
      <c r="BM19" s="137" t="s">
        <v>94</v>
      </c>
      <c r="BN19" s="83">
        <f>X126+X167</f>
        <v>72921959</v>
      </c>
      <c r="BO19" s="81">
        <f>AA126+AA167</f>
        <v>69908536</v>
      </c>
      <c r="BP19" s="81">
        <f>AD126+AD167</f>
        <v>69908536</v>
      </c>
      <c r="BQ19" s="82">
        <f>AF126+AF167</f>
        <v>6161764</v>
      </c>
    </row>
    <row r="20" spans="1:70" s="422" customFormat="1" ht="24.95" customHeight="1" thickBot="1">
      <c r="A20" s="611" t="str">
        <f>+IF(OCTUBRE!A20=0,"",OCTUBRE!A20)</f>
        <v/>
      </c>
      <c r="B20" s="643" t="str">
        <f>+IF(OCTUBRE!B20=0,"",OCTUBRE!B20)</f>
        <v/>
      </c>
      <c r="C20" s="294"/>
      <c r="D20" s="294"/>
      <c r="E20" s="294"/>
      <c r="F20" s="294"/>
      <c r="G20" s="294"/>
      <c r="H20" s="294"/>
      <c r="I20" s="294"/>
      <c r="J20" s="294"/>
      <c r="K20" s="294"/>
      <c r="L20" s="294"/>
      <c r="M20" s="294"/>
      <c r="N20" s="463"/>
      <c r="O20" s="9"/>
      <c r="P20" s="407"/>
      <c r="Q20" s="406"/>
      <c r="R20" s="9"/>
      <c r="S20" s="706">
        <f>+IF(OCTUBRE!S20=0,"",OCTUBRE!S20)</f>
        <v>1010104</v>
      </c>
      <c r="T20" s="682" t="str">
        <f>+IF(OCTUBRE!T20=0,"",OCTUBRE!T20)</f>
        <v>Otros</v>
      </c>
      <c r="U20" s="27">
        <f t="shared" ref="U20:AJ20" si="18">SUM(U21:U32)</f>
        <v>116236154</v>
      </c>
      <c r="V20" s="15">
        <f t="shared" si="18"/>
        <v>3471016</v>
      </c>
      <c r="W20" s="15">
        <f t="shared" si="18"/>
        <v>0</v>
      </c>
      <c r="X20" s="18">
        <f t="shared" si="18"/>
        <v>119707170</v>
      </c>
      <c r="Y20" s="19">
        <f t="shared" si="18"/>
        <v>56300558</v>
      </c>
      <c r="Z20" s="142">
        <f t="shared" si="18"/>
        <v>4268153</v>
      </c>
      <c r="AA20" s="18">
        <f t="shared" si="18"/>
        <v>60568711</v>
      </c>
      <c r="AB20" s="19">
        <f t="shared" si="18"/>
        <v>56300558</v>
      </c>
      <c r="AC20" s="142">
        <f t="shared" si="18"/>
        <v>4268153</v>
      </c>
      <c r="AD20" s="18">
        <f t="shared" si="18"/>
        <v>60568711</v>
      </c>
      <c r="AE20" s="19">
        <f t="shared" si="18"/>
        <v>51813816</v>
      </c>
      <c r="AF20" s="142">
        <f t="shared" si="18"/>
        <v>1383910</v>
      </c>
      <c r="AG20" s="18">
        <f t="shared" si="18"/>
        <v>53197726</v>
      </c>
      <c r="AH20" s="19">
        <f t="shared" si="18"/>
        <v>59138459</v>
      </c>
      <c r="AI20" s="15">
        <f t="shared" si="18"/>
        <v>59138459</v>
      </c>
      <c r="AJ20" s="16">
        <f t="shared" si="18"/>
        <v>66509444</v>
      </c>
      <c r="AK20" s="9"/>
      <c r="AL20" s="29">
        <f>SUM(AL21:AL32)</f>
        <v>-529622</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430</v>
      </c>
      <c r="BC20" s="65">
        <f>+F115+F117+F119+F120+F121+F123+F124</f>
        <v>0</v>
      </c>
      <c r="BD20" s="66">
        <f>+I115+I117+I119+I120+I121+I123+I124</f>
        <v>861847</v>
      </c>
      <c r="BE20" s="67">
        <f>+K115+K117+K119+K120+K121+K123+K124</f>
        <v>19295</v>
      </c>
      <c r="BF20" s="57"/>
      <c r="BG20" s="382"/>
      <c r="BH20" s="382">
        <f>BH19-BH16</f>
        <v>-7097721105</v>
      </c>
      <c r="BI20" s="382"/>
      <c r="BJ20" s="382"/>
      <c r="BK20" s="382"/>
      <c r="BL20" s="382"/>
      <c r="BM20" s="139" t="s">
        <v>438</v>
      </c>
      <c r="BN20" s="83">
        <f>+X141-X143</f>
        <v>0</v>
      </c>
      <c r="BO20" s="81">
        <f>+AA141-AA143</f>
        <v>0</v>
      </c>
      <c r="BP20" s="81">
        <f>+AD141-AD143</f>
        <v>0</v>
      </c>
      <c r="BQ20" s="82">
        <f>+AF141-AF143</f>
        <v>0</v>
      </c>
      <c r="BR20" s="9"/>
    </row>
    <row r="21" spans="1:70" s="422" customFormat="1" ht="24.95" customHeight="1" thickBot="1">
      <c r="A21" s="735">
        <f>+IF(OCTUBRE!A21=0,"",OCTUBRE!A21)</f>
        <v>11301</v>
      </c>
      <c r="B21" s="644" t="str">
        <f>+IF(OCTUBRE!B21=0,"",OCTUBRE!B21)</f>
        <v>Venta de Servicios de Salud</v>
      </c>
      <c r="C21" s="174">
        <f t="shared" ref="C21:N21" si="19">C22+C25+C28+C41+C42+C45+C48+C51+C54+C57+C60+C63+C66+C69+C72+C75+C78+C81</f>
        <v>4656979522</v>
      </c>
      <c r="D21" s="354">
        <f t="shared" si="19"/>
        <v>0</v>
      </c>
      <c r="E21" s="354">
        <f t="shared" si="19"/>
        <v>49000000</v>
      </c>
      <c r="F21" s="354">
        <f t="shared" si="19"/>
        <v>4705979522</v>
      </c>
      <c r="G21" s="354">
        <f t="shared" si="19"/>
        <v>3946960875</v>
      </c>
      <c r="H21" s="354">
        <f t="shared" si="19"/>
        <v>369758046</v>
      </c>
      <c r="I21" s="354">
        <f t="shared" si="19"/>
        <v>4316718921</v>
      </c>
      <c r="J21" s="354">
        <f t="shared" si="19"/>
        <v>3349668189</v>
      </c>
      <c r="K21" s="354">
        <f t="shared" si="19"/>
        <v>356072244</v>
      </c>
      <c r="L21" s="354">
        <f t="shared" si="19"/>
        <v>3705740433</v>
      </c>
      <c r="M21" s="354">
        <f t="shared" si="19"/>
        <v>389260601</v>
      </c>
      <c r="N21" s="175">
        <f t="shared" si="19"/>
        <v>1000239089</v>
      </c>
      <c r="O21" s="382"/>
      <c r="P21" s="43">
        <f>P22+P25+P28+P41+P42+P45+P48+P51+P54+P57+P60+P63+P66+P69+P72+P75+P78+P81</f>
        <v>0</v>
      </c>
      <c r="Q21" s="45">
        <f>Q22+Q25+Q28+Q41+Q42+Q45+Q48+Q51+Q54+Q57+Q60+Q63+Q66+Q69+Q72+Q75+Q78+Q81</f>
        <v>0</v>
      </c>
      <c r="R21" s="9"/>
      <c r="S21" s="707" t="str">
        <f>+IF(OCTUBRE!S21=0,"",OCTUBRE!S21)</f>
        <v>1010104-1</v>
      </c>
      <c r="T21" s="683" t="str">
        <f>+IF(OCTUBRE!T21=0,"",OCTUBRE!T21)</f>
        <v xml:space="preserve">Prima de Navidad </v>
      </c>
      <c r="U21" s="27">
        <f>+ENERO!U21</f>
        <v>43218582</v>
      </c>
      <c r="V21" s="15">
        <f>OCTUBRE!V21+NOVIEMBRE!AL21</f>
        <v>204980</v>
      </c>
      <c r="W21" s="15">
        <f>OCTUBRE!W21+NOVIEMBRE!AM21</f>
        <v>0</v>
      </c>
      <c r="X21" s="18">
        <f t="shared" ref="X21:X33" si="20">SUM(U21:W21)</f>
        <v>43423562</v>
      </c>
      <c r="Y21" s="19">
        <f>OCTUBRE!AA21</f>
        <v>662575</v>
      </c>
      <c r="Z21" s="374">
        <v>0</v>
      </c>
      <c r="AA21" s="18">
        <f t="shared" ref="AA21:AA33" si="21">SUM(Y21:Z21)</f>
        <v>662575</v>
      </c>
      <c r="AB21" s="19">
        <f>OCTUBRE!AD21</f>
        <v>662575</v>
      </c>
      <c r="AC21" s="374">
        <v>0</v>
      </c>
      <c r="AD21" s="18">
        <f t="shared" ref="AD21:AD33" si="22">SUM(AB21:AC21)</f>
        <v>662575</v>
      </c>
      <c r="AE21" s="19">
        <f>OCTUBRE!AG21</f>
        <v>662575</v>
      </c>
      <c r="AF21" s="374">
        <v>0</v>
      </c>
      <c r="AG21" s="18">
        <f t="shared" ref="AG21:AG33" si="23">SUM(AE21:AF21)</f>
        <v>662575</v>
      </c>
      <c r="AH21" s="19">
        <f t="shared" ref="AH21:AH33" si="24">X21-AA21</f>
        <v>42760987</v>
      </c>
      <c r="AI21" s="15">
        <f t="shared" ref="AI21:AI33" si="25">X21-AD21</f>
        <v>42760987</v>
      </c>
      <c r="AJ21" s="16">
        <f t="shared" ref="AJ21:AJ33" si="26">X21-AG21</f>
        <v>42760987</v>
      </c>
      <c r="AK21" s="9"/>
      <c r="AL21" s="372">
        <v>0</v>
      </c>
      <c r="AM21" s="375">
        <v>0</v>
      </c>
      <c r="AN21" s="9"/>
      <c r="AO21" s="349"/>
      <c r="AP21" s="423"/>
      <c r="AQ21" s="424"/>
      <c r="AR21" s="425" t="str">
        <f>AR6</f>
        <v>NOVIEMBRE</v>
      </c>
      <c r="AS21" s="426" t="str">
        <f>AR6</f>
        <v>NOVIEMBRE</v>
      </c>
      <c r="AT21" s="425" t="str">
        <f>AR6</f>
        <v>NOVIEMBRE</v>
      </c>
      <c r="AU21" s="425" t="s">
        <v>44</v>
      </c>
      <c r="AV21" s="425" t="s">
        <v>22</v>
      </c>
      <c r="AW21" s="427"/>
      <c r="AX21" s="427"/>
      <c r="AY21" s="425" t="s">
        <v>44</v>
      </c>
      <c r="AZ21" s="428" t="s">
        <v>22</v>
      </c>
      <c r="BA21" s="9"/>
      <c r="BB21" s="101" t="s">
        <v>431</v>
      </c>
      <c r="BC21" s="65">
        <f>SUMIF($B8:B122,"*Vigencia Anterior*",F8:F122)+F122</f>
        <v>837797789</v>
      </c>
      <c r="BD21" s="66">
        <f>SUMIF($B8:B122,"*Vigencia Anterior*",I8:I122)+I122</f>
        <v>307107162</v>
      </c>
      <c r="BE21" s="67">
        <f>SUMIF($B8:B122,"*Vigencia Anterior*",K8:K122)+K122</f>
        <v>-40504476</v>
      </c>
      <c r="BF21" s="57"/>
      <c r="BG21" s="382"/>
      <c r="BH21" s="382"/>
      <c r="BI21" s="382"/>
      <c r="BJ21" s="382"/>
      <c r="BK21" s="382"/>
      <c r="BL21" s="382"/>
      <c r="BM21" s="137" t="s">
        <v>99</v>
      </c>
      <c r="BN21" s="83">
        <v>0</v>
      </c>
      <c r="BO21" s="81">
        <v>0</v>
      </c>
      <c r="BP21" s="81">
        <v>0</v>
      </c>
      <c r="BQ21" s="82">
        <v>0</v>
      </c>
      <c r="BR21" s="382"/>
    </row>
    <row r="22" spans="1:70" s="9" customFormat="1" ht="24.95" customHeight="1" thickBot="1">
      <c r="A22" s="734">
        <f>+IF(OCTUBRE!A22=0,"",OCTUBRE!A22)</f>
        <v>1130101</v>
      </c>
      <c r="B22" s="645" t="str">
        <f>+IF(OCTUBRE!B22=0,"",OCTUBRE!B22)</f>
        <v>EPS - REGIMEN CONTRIBUTIVO</v>
      </c>
      <c r="C22" s="43">
        <f t="shared" ref="C22:N22" si="27">SUM(C23:C24)</f>
        <v>879358852</v>
      </c>
      <c r="D22" s="44">
        <f t="shared" si="27"/>
        <v>0</v>
      </c>
      <c r="E22" s="44">
        <f t="shared" si="27"/>
        <v>0</v>
      </c>
      <c r="F22" s="44">
        <f t="shared" si="27"/>
        <v>879358852</v>
      </c>
      <c r="G22" s="44">
        <f t="shared" si="27"/>
        <v>918240454</v>
      </c>
      <c r="H22" s="44">
        <f t="shared" si="27"/>
        <v>78925503</v>
      </c>
      <c r="I22" s="44">
        <f t="shared" si="27"/>
        <v>997165957</v>
      </c>
      <c r="J22" s="44">
        <f t="shared" si="27"/>
        <v>588976847</v>
      </c>
      <c r="K22" s="44">
        <f t="shared" si="27"/>
        <v>90852888</v>
      </c>
      <c r="L22" s="44">
        <f t="shared" si="27"/>
        <v>679829735</v>
      </c>
      <c r="M22" s="44">
        <f t="shared" si="27"/>
        <v>-117807105</v>
      </c>
      <c r="N22" s="45">
        <f t="shared" si="27"/>
        <v>199529117</v>
      </c>
      <c r="P22" s="43">
        <f>SUM(P23:P24)</f>
        <v>0</v>
      </c>
      <c r="Q22" s="45">
        <f>SUM(Q23:Q24)</f>
        <v>0</v>
      </c>
      <c r="S22" s="707" t="str">
        <f>+IF(OCTUBRE!S22=0,"",OCTUBRE!S22)</f>
        <v>1010104-2</v>
      </c>
      <c r="T22" s="683" t="str">
        <f>+IF(OCTUBRE!T22=0,"",OCTUBRE!T22)</f>
        <v>Prima Vida Cara</v>
      </c>
      <c r="U22" s="27">
        <f>+ENERO!U22</f>
        <v>0</v>
      </c>
      <c r="V22" s="15">
        <f>OCTUBRE!V22+NOVIEMBRE!AL22</f>
        <v>0</v>
      </c>
      <c r="W22" s="15">
        <f>OCTUBRE!W22+NOVIEMBRE!AM22</f>
        <v>0</v>
      </c>
      <c r="X22" s="18">
        <f t="shared" si="20"/>
        <v>0</v>
      </c>
      <c r="Y22" s="19">
        <f>OCTUBRE!AA22</f>
        <v>0</v>
      </c>
      <c r="Z22" s="374">
        <v>0</v>
      </c>
      <c r="AA22" s="18">
        <f t="shared" si="21"/>
        <v>0</v>
      </c>
      <c r="AB22" s="19">
        <f>OCTUBRE!AD22</f>
        <v>0</v>
      </c>
      <c r="AC22" s="374">
        <v>0</v>
      </c>
      <c r="AD22" s="18">
        <f t="shared" si="22"/>
        <v>0</v>
      </c>
      <c r="AE22" s="19">
        <f>OCTUBRE!AG22</f>
        <v>0</v>
      </c>
      <c r="AF22" s="374">
        <v>0</v>
      </c>
      <c r="AG22" s="18">
        <f t="shared" si="23"/>
        <v>0</v>
      </c>
      <c r="AH22" s="19">
        <f t="shared" si="24"/>
        <v>0</v>
      </c>
      <c r="AI22" s="15">
        <f t="shared" si="25"/>
        <v>0</v>
      </c>
      <c r="AJ22" s="16">
        <f t="shared" si="26"/>
        <v>0</v>
      </c>
      <c r="AL22" s="372">
        <v>0</v>
      </c>
      <c r="AM22" s="375">
        <v>0</v>
      </c>
      <c r="AO22" s="21"/>
      <c r="AP22" s="429" t="s">
        <v>104</v>
      </c>
      <c r="AQ22" s="430">
        <f>X17+X66</f>
        <v>1755379326</v>
      </c>
      <c r="AR22" s="430">
        <f>AD17+AD66</f>
        <v>1655117276</v>
      </c>
      <c r="AS22" s="430">
        <f>AG17+AG66</f>
        <v>1560485078</v>
      </c>
      <c r="AT22" s="431"/>
      <c r="AU22" s="432">
        <f t="shared" ref="AU22:AU32" si="28">IF(AQ22=0," ",AR22/AQ22)</f>
        <v>0.94288297206480831</v>
      </c>
      <c r="AV22" s="432">
        <f t="shared" ref="AV22:AV32" si="29">IF(AQ22=0," ",AS22/AQ22)</f>
        <v>0.88897314380242398</v>
      </c>
      <c r="AW22" s="433">
        <f>AR22/$AO$2*12</f>
        <v>1805582482.909091</v>
      </c>
      <c r="AX22" s="433">
        <f>AS22/$AO$2*12</f>
        <v>1702347357.8181818</v>
      </c>
      <c r="AY22" s="433">
        <f t="shared" ref="AY22:AY31" si="30">AW22-AQ22</f>
        <v>50203156.909090996</v>
      </c>
      <c r="AZ22" s="434">
        <f t="shared" ref="AZ22:AZ31" si="31">AQ22-AX22</f>
        <v>53031968.181818247</v>
      </c>
      <c r="BA22" s="382"/>
      <c r="BB22" s="102" t="s">
        <v>109</v>
      </c>
      <c r="BC22" s="103">
        <f>BC7+BC8+BC20+BC21</f>
        <v>7098888755</v>
      </c>
      <c r="BD22" s="104">
        <f>BD7+BD8+BD20+BD21</f>
        <v>6460263760</v>
      </c>
      <c r="BE22" s="105">
        <f>BE7+BE8+BE20+BE21</f>
        <v>489915839</v>
      </c>
      <c r="BF22" s="57"/>
      <c r="BG22" s="382"/>
      <c r="BH22" s="382"/>
      <c r="BI22" s="382"/>
      <c r="BJ22" s="382"/>
      <c r="BK22" s="382"/>
      <c r="BM22" s="71" t="s">
        <v>67</v>
      </c>
      <c r="BN22" s="83">
        <f>BN23+BN24</f>
        <v>176013694</v>
      </c>
      <c r="BO22" s="81">
        <f>BO23+BO24</f>
        <v>129646223</v>
      </c>
      <c r="BP22" s="81">
        <f>BP23+BP24</f>
        <v>129646223</v>
      </c>
      <c r="BQ22" s="82">
        <f>BQ23+BQ24</f>
        <v>15301643</v>
      </c>
      <c r="BR22" s="382"/>
    </row>
    <row r="23" spans="1:70" s="422" customFormat="1" ht="24.95" customHeight="1">
      <c r="A23" s="611" t="str">
        <f>+IF(OCTUBRE!A23=0,"",OCTUBRE!A23)</f>
        <v>1130101-1</v>
      </c>
      <c r="B23" s="646" t="str">
        <f>+CONCATENATE("Vigencia ",INSTRUCCIONES!$F$3)</f>
        <v>Vigencia 2018</v>
      </c>
      <c r="C23" s="673">
        <f>+ENERO!C23</f>
        <v>759358852</v>
      </c>
      <c r="D23" s="373">
        <f>OCTUBRE!D23+NOVIEMBRE!P23</f>
        <v>0</v>
      </c>
      <c r="E23" s="373">
        <f>OCTUBRE!E23+NOVIEMBRE!Q23</f>
        <v>0</v>
      </c>
      <c r="F23" s="373">
        <f>SUM(C23:E23)</f>
        <v>759358852</v>
      </c>
      <c r="G23" s="373">
        <f>OCTUBRE!I23</f>
        <v>858360261</v>
      </c>
      <c r="H23" s="374">
        <v>78925503</v>
      </c>
      <c r="I23" s="373">
        <f>SUM(G23:H23)</f>
        <v>937285764</v>
      </c>
      <c r="J23" s="373">
        <f>OCTUBRE!L23</f>
        <v>529096654</v>
      </c>
      <c r="K23" s="374">
        <v>90852888</v>
      </c>
      <c r="L23" s="373">
        <f>SUM(J23:K23)</f>
        <v>619949542</v>
      </c>
      <c r="M23" s="373">
        <f>F23-I23</f>
        <v>-177926912</v>
      </c>
      <c r="N23" s="143">
        <f>F23-L23</f>
        <v>139409310</v>
      </c>
      <c r="O23" s="9"/>
      <c r="P23" s="372">
        <v>0</v>
      </c>
      <c r="Q23" s="375">
        <v>0</v>
      </c>
      <c r="R23" s="9"/>
      <c r="S23" s="707" t="str">
        <f>+IF(OCTUBRE!S23=0,"",OCTUBRE!S23)</f>
        <v>1010104-3</v>
      </c>
      <c r="T23" s="683" t="str">
        <f>+IF(OCTUBRE!T23=0,"",OCTUBRE!T23)</f>
        <v>Prima de Vacaciones</v>
      </c>
      <c r="U23" s="27">
        <f>+ENERO!U23</f>
        <v>19947038</v>
      </c>
      <c r="V23" s="15">
        <f>OCTUBRE!V23+NOVIEMBRE!AL23</f>
        <v>-531696</v>
      </c>
      <c r="W23" s="15">
        <f>OCTUBRE!W23+NOVIEMBRE!AM23</f>
        <v>0</v>
      </c>
      <c r="X23" s="18">
        <f t="shared" si="20"/>
        <v>19415342</v>
      </c>
      <c r="Y23" s="19">
        <f>OCTUBRE!AA23</f>
        <v>13986161</v>
      </c>
      <c r="Z23" s="374">
        <v>2528993</v>
      </c>
      <c r="AA23" s="18">
        <f t="shared" si="21"/>
        <v>16515154</v>
      </c>
      <c r="AB23" s="19">
        <f>OCTUBRE!AD23</f>
        <v>13986161</v>
      </c>
      <c r="AC23" s="374">
        <v>2528993</v>
      </c>
      <c r="AD23" s="18">
        <f t="shared" si="22"/>
        <v>16515154</v>
      </c>
      <c r="AE23" s="19">
        <f>OCTUBRE!AG23</f>
        <v>12352242</v>
      </c>
      <c r="AF23" s="374">
        <v>0</v>
      </c>
      <c r="AG23" s="18">
        <f t="shared" si="23"/>
        <v>12352242</v>
      </c>
      <c r="AH23" s="19">
        <f t="shared" si="24"/>
        <v>2900188</v>
      </c>
      <c r="AI23" s="15">
        <f t="shared" si="25"/>
        <v>2900188</v>
      </c>
      <c r="AJ23" s="16">
        <f t="shared" si="26"/>
        <v>7063100</v>
      </c>
      <c r="AK23" s="9"/>
      <c r="AL23" s="372">
        <v>0</v>
      </c>
      <c r="AM23" s="375">
        <v>0</v>
      </c>
      <c r="AN23" s="9"/>
      <c r="AO23" s="370"/>
      <c r="AP23" s="435" t="s">
        <v>108</v>
      </c>
      <c r="AQ23" s="436">
        <f>X16+X65-AQ22</f>
        <v>682364286</v>
      </c>
      <c r="AR23" s="436">
        <f>AD16+AD65-AR22</f>
        <v>426187413</v>
      </c>
      <c r="AS23" s="436">
        <f>AG16+AG65-AS22</f>
        <v>364509426</v>
      </c>
      <c r="AT23" s="327"/>
      <c r="AU23" s="342">
        <f t="shared" si="28"/>
        <v>0.62457461761121535</v>
      </c>
      <c r="AV23" s="342">
        <f t="shared" si="29"/>
        <v>0.53418596705396737</v>
      </c>
      <c r="AW23" s="436">
        <f>(AR23-AD21-AD22-AD23-AD25-AD30-AD33-AD70-AD71-AD72-AD74-AD78-AD81)/$AO$2*12+AX22/12*2.5+AD30+AD33+AD78+AD81</f>
        <v>730162847.90909088</v>
      </c>
      <c r="AX23" s="436">
        <f>(AS23-AG21-AG22-AG23-AG25-AG30-AG33-AG70-AG71-AG72-AG74-AG78-AG81)/$AO$2*12+AX22/12*2.5+AG30+AG33+AG78+AG81</f>
        <v>692947805.4545455</v>
      </c>
      <c r="AY23" s="436">
        <f t="shared" si="30"/>
        <v>47798561.909090877</v>
      </c>
      <c r="AZ23" s="46">
        <f t="shared" si="31"/>
        <v>-10583519.454545498</v>
      </c>
      <c r="BA23" s="382"/>
      <c r="BF23" s="382"/>
      <c r="BG23" s="382"/>
      <c r="BH23" s="382"/>
      <c r="BI23" s="382"/>
      <c r="BJ23" s="382"/>
      <c r="BK23" s="382"/>
      <c r="BL23" s="382"/>
      <c r="BM23" s="137" t="s">
        <v>105</v>
      </c>
      <c r="BN23" s="83">
        <f>X177</f>
        <v>140230476</v>
      </c>
      <c r="BO23" s="81">
        <f>AA177</f>
        <v>112977392</v>
      </c>
      <c r="BP23" s="81">
        <f>AD177</f>
        <v>112977392</v>
      </c>
      <c r="BQ23" s="82">
        <f>AF177</f>
        <v>10270672</v>
      </c>
      <c r="BR23" s="9"/>
    </row>
    <row r="24" spans="1:70" s="422" customFormat="1" ht="24.95" customHeight="1">
      <c r="A24" s="611" t="str">
        <f>+IF(OCTUBRE!A24=0,"",OCTUBRE!A24)</f>
        <v>1130101-2</v>
      </c>
      <c r="B24" s="646" t="str">
        <f>+IF(OCTUBRE!B24=0,"",OCTUBRE!B24)</f>
        <v>(Vigencia Anterior) Regimen contributivo</v>
      </c>
      <c r="C24" s="673">
        <f>+ENERO!C24</f>
        <v>120000000</v>
      </c>
      <c r="D24" s="373">
        <f>OCTUBRE!D24+NOVIEMBRE!P24</f>
        <v>0</v>
      </c>
      <c r="E24" s="373">
        <f>OCTUBRE!E24+NOVIEMBRE!Q24</f>
        <v>0</v>
      </c>
      <c r="F24" s="373">
        <f>SUM(C24:E24)</f>
        <v>120000000</v>
      </c>
      <c r="G24" s="373">
        <f>OCTUBRE!I24</f>
        <v>59880193</v>
      </c>
      <c r="H24" s="374">
        <v>0</v>
      </c>
      <c r="I24" s="373">
        <f>SUM(G24:H24)</f>
        <v>59880193</v>
      </c>
      <c r="J24" s="373">
        <f>OCTUBRE!L24</f>
        <v>59880193</v>
      </c>
      <c r="K24" s="374">
        <v>0</v>
      </c>
      <c r="L24" s="373">
        <f>SUM(J24:K24)</f>
        <v>59880193</v>
      </c>
      <c r="M24" s="373">
        <f>F24-I24</f>
        <v>60119807</v>
      </c>
      <c r="N24" s="143">
        <f>F24-L24</f>
        <v>60119807</v>
      </c>
      <c r="O24" s="382"/>
      <c r="P24" s="372">
        <v>0</v>
      </c>
      <c r="Q24" s="375">
        <v>0</v>
      </c>
      <c r="R24" s="9"/>
      <c r="S24" s="707" t="str">
        <f>+IF(OCTUBRE!S24=0,"",OCTUBRE!S24)</f>
        <v>1010104-4</v>
      </c>
      <c r="T24" s="683" t="str">
        <f>+IF(OCTUBRE!T24=0,"",OCTUBRE!T24)</f>
        <v>Prima Clima</v>
      </c>
      <c r="U24" s="27">
        <f>+ENERO!U24</f>
        <v>0</v>
      </c>
      <c r="V24" s="15">
        <f>OCTUBRE!V24+NOVIEMBRE!AL24</f>
        <v>0</v>
      </c>
      <c r="W24" s="15">
        <f>OCTUBRE!W24+NOVIEMBRE!AM24</f>
        <v>0</v>
      </c>
      <c r="X24" s="18">
        <f t="shared" si="20"/>
        <v>0</v>
      </c>
      <c r="Y24" s="19">
        <f>OCTUBRE!AA24</f>
        <v>0</v>
      </c>
      <c r="Z24" s="374">
        <v>0</v>
      </c>
      <c r="AA24" s="18">
        <f t="shared" si="21"/>
        <v>0</v>
      </c>
      <c r="AB24" s="19">
        <f>OCTUBRE!AD24</f>
        <v>0</v>
      </c>
      <c r="AC24" s="374">
        <v>0</v>
      </c>
      <c r="AD24" s="18">
        <f t="shared" si="22"/>
        <v>0</v>
      </c>
      <c r="AE24" s="19">
        <f>OCTUBRE!AG24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342869388</v>
      </c>
      <c r="AR24" s="431">
        <f>AD35+AD83</f>
        <v>302821831</v>
      </c>
      <c r="AS24" s="431">
        <f>AG35+AG83</f>
        <v>270377814</v>
      </c>
      <c r="AT24" s="431"/>
      <c r="AU24" s="373">
        <f t="shared" si="28"/>
        <v>0.88319879697163284</v>
      </c>
      <c r="AV24" s="373">
        <f t="shared" si="29"/>
        <v>0.788573793586962</v>
      </c>
      <c r="AW24" s="373">
        <f>(AR24-AD41-AD88)/$AO$2*12+AD41+AD88</f>
        <v>324285003.90909094</v>
      </c>
      <c r="AX24" s="373">
        <f>(AS24-AG41-AG88)/$AO$2*12+AG41+AG88</f>
        <v>288891805.45454544</v>
      </c>
      <c r="AY24" s="373">
        <f t="shared" si="30"/>
        <v>-18584384.090909064</v>
      </c>
      <c r="AZ24" s="143">
        <f t="shared" si="31"/>
        <v>53977582.545454562</v>
      </c>
      <c r="BA24" s="9"/>
      <c r="BB24" s="437"/>
      <c r="BC24" s="382"/>
      <c r="BD24" s="382"/>
      <c r="BE24" s="382"/>
      <c r="BF24" s="382"/>
      <c r="BG24" s="382"/>
      <c r="BH24" s="382"/>
      <c r="BI24" s="382"/>
      <c r="BJ24" s="382"/>
      <c r="BK24" s="382"/>
      <c r="BL24" s="382"/>
      <c r="BM24" s="137" t="s">
        <v>110</v>
      </c>
      <c r="BN24" s="83">
        <f>X170-X177-X174-X183-X191</f>
        <v>35783218</v>
      </c>
      <c r="BO24" s="81">
        <f>AA170-AA177-AA174-AA183-AA191</f>
        <v>16668831</v>
      </c>
      <c r="BP24" s="81">
        <f>AD170-AD177-AD174-AD183-AD191</f>
        <v>16668831</v>
      </c>
      <c r="BQ24" s="82">
        <f>AF170-AF177-AF174-AF183-AF191</f>
        <v>5030971</v>
      </c>
      <c r="BR24" s="382"/>
    </row>
    <row r="25" spans="1:70" s="382" customFormat="1" ht="24.95" customHeight="1">
      <c r="A25" s="734">
        <f>+IF(OCTUBRE!A25=0,"",OCTUBRE!A25)</f>
        <v>1130102</v>
      </c>
      <c r="B25" s="645" t="str">
        <f>+IF(OCTUBRE!B25=0,"",OCTUBRE!B25)</f>
        <v>ARS - REGIMEN SUBSIDIADO</v>
      </c>
      <c r="C25" s="43">
        <f t="shared" ref="C25:N25" si="32">SUM(C26:C27)</f>
        <v>2997277173</v>
      </c>
      <c r="D25" s="44">
        <f t="shared" si="32"/>
        <v>0</v>
      </c>
      <c r="E25" s="44">
        <f t="shared" si="32"/>
        <v>0</v>
      </c>
      <c r="F25" s="44">
        <f t="shared" si="32"/>
        <v>2997277173</v>
      </c>
      <c r="G25" s="44">
        <f t="shared" si="32"/>
        <v>2391946338</v>
      </c>
      <c r="H25" s="44">
        <f t="shared" si="32"/>
        <v>233907176</v>
      </c>
      <c r="I25" s="44">
        <f t="shared" si="32"/>
        <v>2625853514</v>
      </c>
      <c r="J25" s="44">
        <f t="shared" si="32"/>
        <v>2237197071</v>
      </c>
      <c r="K25" s="44">
        <f t="shared" si="32"/>
        <v>215117504</v>
      </c>
      <c r="L25" s="44">
        <f t="shared" si="32"/>
        <v>2452314575</v>
      </c>
      <c r="M25" s="44">
        <f t="shared" si="32"/>
        <v>371423659</v>
      </c>
      <c r="N25" s="45">
        <f t="shared" si="32"/>
        <v>544962598</v>
      </c>
      <c r="P25" s="43">
        <f>SUM(P26:P27)</f>
        <v>0</v>
      </c>
      <c r="Q25" s="45">
        <f>SUM(Q26:Q27)</f>
        <v>0</v>
      </c>
      <c r="R25" s="9"/>
      <c r="S25" s="707" t="str">
        <f>+IF(OCTUBRE!S25=0,"",OCTUBRE!S25)</f>
        <v>1010104-5</v>
      </c>
      <c r="T25" s="683" t="str">
        <f>+IF(OCTUBRE!T25=0,"",OCTUBRE!T25)</f>
        <v>Prima de Servicios</v>
      </c>
      <c r="U25" s="27">
        <f>+ENERO!U25</f>
        <v>19947038</v>
      </c>
      <c r="V25" s="15">
        <f>OCTUBRE!V25+NOVIEMBRE!AL25</f>
        <v>-6538530</v>
      </c>
      <c r="W25" s="15">
        <f>OCTUBRE!W25+NOVIEMBRE!AM25</f>
        <v>0</v>
      </c>
      <c r="X25" s="18">
        <f t="shared" si="20"/>
        <v>13408508</v>
      </c>
      <c r="Y25" s="19">
        <f>OCTUBRE!AA25</f>
        <v>1296016</v>
      </c>
      <c r="Z25" s="374">
        <v>0</v>
      </c>
      <c r="AA25" s="18">
        <f t="shared" si="21"/>
        <v>1296016</v>
      </c>
      <c r="AB25" s="19">
        <f>OCTUBRE!AD25</f>
        <v>1296016</v>
      </c>
      <c r="AC25" s="374">
        <v>0</v>
      </c>
      <c r="AD25" s="18">
        <f t="shared" si="22"/>
        <v>1296016</v>
      </c>
      <c r="AE25" s="19">
        <f>OCTUBRE!AG25</f>
        <v>383189</v>
      </c>
      <c r="AF25" s="374">
        <v>0</v>
      </c>
      <c r="AG25" s="18">
        <f t="shared" si="23"/>
        <v>383189</v>
      </c>
      <c r="AH25" s="19">
        <f t="shared" si="24"/>
        <v>12112492</v>
      </c>
      <c r="AI25" s="15">
        <f t="shared" si="25"/>
        <v>12112492</v>
      </c>
      <c r="AJ25" s="16">
        <f t="shared" si="26"/>
        <v>13025319</v>
      </c>
      <c r="AK25" s="9"/>
      <c r="AL25" s="372">
        <v>0</v>
      </c>
      <c r="AM25" s="375">
        <v>0</v>
      </c>
      <c r="AN25" s="9"/>
      <c r="AO25" s="21"/>
      <c r="AP25" s="438" t="s">
        <v>116</v>
      </c>
      <c r="AQ25" s="373">
        <f>X43+X57+X90+X104</f>
        <v>796593399</v>
      </c>
      <c r="AR25" s="373">
        <f>AD43+AD57+AD90+AD104</f>
        <v>713378430</v>
      </c>
      <c r="AS25" s="373">
        <f>AG43+AG57+AG90+AG104</f>
        <v>739799009</v>
      </c>
      <c r="AT25" s="431"/>
      <c r="AU25" s="373">
        <f t="shared" si="28"/>
        <v>0.89553645673631799</v>
      </c>
      <c r="AV25" s="373">
        <f t="shared" si="29"/>
        <v>0.92870341372236254</v>
      </c>
      <c r="AW25" s="373">
        <f>(AR25-AD55-AD61-AD102-AD108)/$AO$2*12+AD55+AD61+AD102+AD108</f>
        <v>762315808.36363637</v>
      </c>
      <c r="AX25" s="373">
        <f>(AS25-AG55-AG61-AG102-AG108)/$AO$2*12+AG55+AG61+AG102+AG108</f>
        <v>791138668.72727275</v>
      </c>
      <c r="AY25" s="373">
        <f t="shared" si="30"/>
        <v>-34277590.636363626</v>
      </c>
      <c r="AZ25" s="143">
        <f t="shared" si="31"/>
        <v>5454730.2727272511</v>
      </c>
      <c r="BM25" s="140" t="s">
        <v>439</v>
      </c>
      <c r="BN25" s="106">
        <f>+SUM(BN26:BN28)</f>
        <v>464300000</v>
      </c>
      <c r="BO25" s="107">
        <f>+SUM(BO26:BO28)</f>
        <v>450860297</v>
      </c>
      <c r="BP25" s="107">
        <f>+SUM(BP26:BP28)</f>
        <v>443886097</v>
      </c>
      <c r="BQ25" s="108">
        <f>+SUM(BQ26:BQ28)</f>
        <v>31868678</v>
      </c>
    </row>
    <row r="26" spans="1:70" s="9" customFormat="1" ht="24.95" customHeight="1">
      <c r="A26" s="611" t="str">
        <f>+IF(OCTUBRE!A26=0,"",OCTUBRE!A26)</f>
        <v>1130102-1</v>
      </c>
      <c r="B26" s="646" t="str">
        <f>+CONCATENATE("Vigencia ",INSTRUCCIONES!$F$3)</f>
        <v>Vigencia 2018</v>
      </c>
      <c r="C26" s="673">
        <f>+ENERO!C26</f>
        <v>2868716784</v>
      </c>
      <c r="D26" s="373">
        <f>OCTUBRE!D26+NOVIEMBRE!P26</f>
        <v>0</v>
      </c>
      <c r="E26" s="373">
        <f>OCTUBRE!E26+NOVIEMBRE!Q26</f>
        <v>0</v>
      </c>
      <c r="F26" s="373">
        <f>SUM(C26:E26)</f>
        <v>2868716784</v>
      </c>
      <c r="G26" s="373">
        <f>OCTUBRE!I26</f>
        <v>2303012826</v>
      </c>
      <c r="H26" s="374">
        <v>230824748</v>
      </c>
      <c r="I26" s="373">
        <f>SUM(G26:H26)</f>
        <v>2533837574</v>
      </c>
      <c r="J26" s="373">
        <f>OCTUBRE!L26</f>
        <v>2148263559</v>
      </c>
      <c r="K26" s="374">
        <v>212035076</v>
      </c>
      <c r="L26" s="373">
        <f>SUM(J26:K26)</f>
        <v>2360298635</v>
      </c>
      <c r="M26" s="373">
        <f>F26-I26</f>
        <v>334879210</v>
      </c>
      <c r="N26" s="143">
        <f>F26-L26</f>
        <v>508418149</v>
      </c>
      <c r="P26" s="372">
        <v>0</v>
      </c>
      <c r="Q26" s="375">
        <v>0</v>
      </c>
      <c r="S26" s="707" t="str">
        <f>+IF(OCTUBRE!S26=0,"",OCTUBRE!S26)</f>
        <v>1010104-8</v>
      </c>
      <c r="T26" s="683" t="str">
        <f>+IF(OCTUBRE!T26=0,"",OCTUBRE!T26)</f>
        <v>Bonific. por Servicios Prestados</v>
      </c>
      <c r="U26" s="27">
        <f>+ENERO!U26</f>
        <v>16690680</v>
      </c>
      <c r="V26" s="15">
        <f>OCTUBRE!V26+NOVIEMBRE!AL26</f>
        <v>8853814</v>
      </c>
      <c r="W26" s="15">
        <f>OCTUBRE!W26+NOVIEMBRE!AM26</f>
        <v>0</v>
      </c>
      <c r="X26" s="18">
        <f t="shared" si="20"/>
        <v>25544494</v>
      </c>
      <c r="Y26" s="19">
        <f>OCTUBRE!AA26</f>
        <v>25544494</v>
      </c>
      <c r="Z26" s="374">
        <v>0</v>
      </c>
      <c r="AA26" s="18">
        <f t="shared" si="21"/>
        <v>25544494</v>
      </c>
      <c r="AB26" s="19">
        <f>OCTUBRE!AD26</f>
        <v>25544494</v>
      </c>
      <c r="AC26" s="374">
        <v>0</v>
      </c>
      <c r="AD26" s="18">
        <f t="shared" si="22"/>
        <v>25544494</v>
      </c>
      <c r="AE26" s="19">
        <f>OCTUBRE!AG26</f>
        <v>24504799</v>
      </c>
      <c r="AF26" s="374">
        <v>0</v>
      </c>
      <c r="AG26" s="18">
        <f t="shared" si="23"/>
        <v>24504799</v>
      </c>
      <c r="AH26" s="19">
        <f t="shared" si="24"/>
        <v>0</v>
      </c>
      <c r="AI26" s="15">
        <f t="shared" si="25"/>
        <v>0</v>
      </c>
      <c r="AJ26" s="16">
        <f t="shared" si="26"/>
        <v>1039695</v>
      </c>
      <c r="AL26" s="372">
        <v>-529622</v>
      </c>
      <c r="AM26" s="375">
        <v>0</v>
      </c>
      <c r="AO26" s="21"/>
      <c r="AP26" s="439" t="s">
        <v>120</v>
      </c>
      <c r="AQ26" s="327">
        <f>X110</f>
        <v>753571709</v>
      </c>
      <c r="AR26" s="327">
        <f>AD110</f>
        <v>723173853</v>
      </c>
      <c r="AS26" s="327">
        <f>AG110</f>
        <v>596939721</v>
      </c>
      <c r="AT26" s="371">
        <f>AO2/12</f>
        <v>0.91666666666666663</v>
      </c>
      <c r="AU26" s="342">
        <f t="shared" si="28"/>
        <v>0.95966162790222265</v>
      </c>
      <c r="AV26" s="342">
        <f t="shared" si="29"/>
        <v>0.79214720227773305</v>
      </c>
      <c r="AW26" s="436">
        <f>(AR26-AD121-AD139-AD143-AD153-AD168)/$AO$2*12+AD121+AD139+AD143+AD153+AD168</f>
        <v>778509439.27272725</v>
      </c>
      <c r="AX26" s="436">
        <f>(AS26-AG121-AG139-AG143-AG153-AG168)/$AO$2*12+AG121+AG139+AG143+AG153+AG168</f>
        <v>641523538.36363637</v>
      </c>
      <c r="AY26" s="436">
        <f t="shared" si="30"/>
        <v>24937730.272727251</v>
      </c>
      <c r="AZ26" s="46">
        <f t="shared" si="31"/>
        <v>112048170.63636363</v>
      </c>
      <c r="BA26" s="382"/>
      <c r="BB26" s="382"/>
      <c r="BC26" s="382"/>
      <c r="BD26" s="382"/>
      <c r="BE26" s="382"/>
      <c r="BF26" s="382"/>
      <c r="BG26" s="382"/>
      <c r="BH26" s="382"/>
      <c r="BI26" s="382"/>
      <c r="BJ26" s="382"/>
      <c r="BK26" s="382"/>
      <c r="BM26" s="109" t="s">
        <v>440</v>
      </c>
      <c r="BN26" s="86">
        <f>+X198+X212</f>
        <v>286173814</v>
      </c>
      <c r="BO26" s="84">
        <f>+AA198+AA212</f>
        <v>275952968</v>
      </c>
      <c r="BP26" s="84">
        <f>+AD198+AD212</f>
        <v>274192764</v>
      </c>
      <c r="BQ26" s="85">
        <f>+AF198+AF212</f>
        <v>24918524</v>
      </c>
      <c r="BR26" s="382"/>
    </row>
    <row r="27" spans="1:70" s="422" customFormat="1" ht="24.95" customHeight="1">
      <c r="A27" s="611" t="str">
        <f>+IF(OCTUBRE!A27=0,"",OCTUBRE!A27)</f>
        <v>1130102-2</v>
      </c>
      <c r="B27" s="646" t="str">
        <f>+IF(OCTUBRE!B27=0,"",OCTUBRE!B27)</f>
        <v>Vigencia Anterior Regimen Subsidiado</v>
      </c>
      <c r="C27" s="673">
        <f>+ENERO!C27</f>
        <v>128560389</v>
      </c>
      <c r="D27" s="373">
        <f>OCTUBRE!D27+NOVIEMBRE!P27</f>
        <v>0</v>
      </c>
      <c r="E27" s="373">
        <f>OCTUBRE!E27+NOVIEMBRE!Q27</f>
        <v>0</v>
      </c>
      <c r="F27" s="373">
        <f>SUM(C27:E27)</f>
        <v>128560389</v>
      </c>
      <c r="G27" s="373">
        <f>OCTUBRE!I27</f>
        <v>88933512</v>
      </c>
      <c r="H27" s="374">
        <v>3082428</v>
      </c>
      <c r="I27" s="373">
        <f>SUM(G27:H27)</f>
        <v>92015940</v>
      </c>
      <c r="J27" s="373">
        <f>OCTUBRE!L27</f>
        <v>88933512</v>
      </c>
      <c r="K27" s="374">
        <v>3082428</v>
      </c>
      <c r="L27" s="373">
        <f>SUM(J27:K27)</f>
        <v>92015940</v>
      </c>
      <c r="M27" s="373">
        <f>F27-I27</f>
        <v>36544449</v>
      </c>
      <c r="N27" s="143">
        <f>F27-L27</f>
        <v>36544449</v>
      </c>
      <c r="O27" s="382"/>
      <c r="P27" s="372">
        <v>0</v>
      </c>
      <c r="Q27" s="375">
        <v>0</v>
      </c>
      <c r="R27" s="9"/>
      <c r="S27" s="707" t="str">
        <f>+IF(OCTUBRE!S27=0,"",OCTUBRE!S27)</f>
        <v>1010104-9</v>
      </c>
      <c r="T27" s="683" t="str">
        <f>+IF(OCTUBRE!T27=0,"",OCTUBRE!T27)</f>
        <v>Auxilio de Transporte</v>
      </c>
      <c r="U27" s="27">
        <f>+ENERO!U27</f>
        <v>0</v>
      </c>
      <c r="V27" s="15">
        <f>OCTUBRE!V27+NOVIEMBRE!AL27</f>
        <v>0</v>
      </c>
      <c r="W27" s="15">
        <f>OCTUBRE!W27+NOVIEMBRE!AM27</f>
        <v>0</v>
      </c>
      <c r="X27" s="18">
        <f t="shared" si="20"/>
        <v>0</v>
      </c>
      <c r="Y27" s="19">
        <f>OCTUBRE!AA27</f>
        <v>0</v>
      </c>
      <c r="Z27" s="374">
        <v>0</v>
      </c>
      <c r="AA27" s="18">
        <f t="shared" si="21"/>
        <v>0</v>
      </c>
      <c r="AB27" s="19">
        <f>OCTUBRE!AD27</f>
        <v>0</v>
      </c>
      <c r="AC27" s="374">
        <v>0</v>
      </c>
      <c r="AD27" s="18">
        <f t="shared" si="22"/>
        <v>0</v>
      </c>
      <c r="AE27" s="19">
        <f>OCTUBRE!AG27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253095528</v>
      </c>
      <c r="AR27" s="373">
        <f>AD170</f>
        <v>206728057</v>
      </c>
      <c r="AS27" s="373">
        <f>AG170</f>
        <v>195472094</v>
      </c>
      <c r="AT27" s="431"/>
      <c r="AU27" s="373">
        <f t="shared" si="28"/>
        <v>0.81679853703302097</v>
      </c>
      <c r="AV27" s="373">
        <f t="shared" si="29"/>
        <v>0.77232535693005211</v>
      </c>
      <c r="AW27" s="373">
        <f>(AR27-AD174-AD183-AD191)/$AO$2*12+AD174+AD183+AD191</f>
        <v>218514077.27272728</v>
      </c>
      <c r="AX27" s="373">
        <f>(AS27-AG174-AG183-AG191)/$AO$2*12+AG174+AG183+AG191</f>
        <v>206525626.36363637</v>
      </c>
      <c r="AY27" s="373">
        <f t="shared" si="30"/>
        <v>-34581450.727272719</v>
      </c>
      <c r="AZ27" s="143">
        <f t="shared" si="31"/>
        <v>46569901.636363626</v>
      </c>
      <c r="BA27" s="9"/>
      <c r="BB27" s="382"/>
      <c r="BC27" s="382"/>
      <c r="BD27" s="382"/>
      <c r="BE27" s="382"/>
      <c r="BF27" s="382"/>
      <c r="BG27" s="382"/>
      <c r="BH27" s="382"/>
      <c r="BI27" s="382"/>
      <c r="BJ27" s="382"/>
      <c r="BK27" s="382"/>
      <c r="BL27" s="382"/>
      <c r="BM27" s="109" t="s">
        <v>441</v>
      </c>
      <c r="BN27" s="86">
        <f>+X209-X212-X218</f>
        <v>0</v>
      </c>
      <c r="BO27" s="84">
        <f>+AA209-AA212-AA218</f>
        <v>0</v>
      </c>
      <c r="BP27" s="84">
        <f>+AD209-AD212-AD218</f>
        <v>0</v>
      </c>
      <c r="BQ27" s="85">
        <f>+AF209-AF212-AF218</f>
        <v>0</v>
      </c>
      <c r="BR27" s="382"/>
    </row>
    <row r="28" spans="1:70" s="422" customFormat="1" ht="24.95" customHeight="1">
      <c r="A28" s="734">
        <f>+IF(OCTUBRE!A28=0,"",OCTUBRE!A28)</f>
        <v>1130103</v>
      </c>
      <c r="B28" s="622" t="str">
        <f>+IF(OCTUBRE!B28=0,"",OCTUBRE!B28)</f>
        <v>SUBSIDIO A LA OFERTA- ATENCION PERSONAS POBRES NO CUBIERTOS CON SUBSIDIO A LA DEMANDA</v>
      </c>
      <c r="C28" s="43">
        <f>C29+C32+C35+C38+C39+C40</f>
        <v>247152498</v>
      </c>
      <c r="D28" s="44">
        <f>+D29+D32+D35+D38+D39+D40</f>
        <v>0</v>
      </c>
      <c r="E28" s="44">
        <f>+E29+E32+E35+E38+E39+E40</f>
        <v>0</v>
      </c>
      <c r="F28" s="44">
        <f>+F29+F32+F35+F38+F39+F40</f>
        <v>247152498</v>
      </c>
      <c r="G28" s="44">
        <f t="shared" ref="G28:N28" si="33">G29+G32+G35+G38+G39+G40</f>
        <v>205960420</v>
      </c>
      <c r="H28" s="44">
        <f t="shared" si="33"/>
        <v>20596042</v>
      </c>
      <c r="I28" s="44">
        <f t="shared" si="33"/>
        <v>226556462</v>
      </c>
      <c r="J28" s="44">
        <f t="shared" si="33"/>
        <v>185364378</v>
      </c>
      <c r="K28" s="44">
        <f t="shared" si="33"/>
        <v>20596042</v>
      </c>
      <c r="L28" s="44">
        <f t="shared" si="33"/>
        <v>205960420</v>
      </c>
      <c r="M28" s="44">
        <f t="shared" si="33"/>
        <v>20596036</v>
      </c>
      <c r="N28" s="45">
        <f t="shared" si="33"/>
        <v>41192078</v>
      </c>
      <c r="O28" s="382"/>
      <c r="P28" s="43">
        <f>P29+P32+P35+P38+P39+P940</f>
        <v>0</v>
      </c>
      <c r="Q28" s="45">
        <f>Q29+Q32+Q35+Q38+Q39+Q40</f>
        <v>0</v>
      </c>
      <c r="R28" s="9"/>
      <c r="S28" s="707" t="str">
        <f>+IF(OCTUBRE!S28=0,"",OCTUBRE!S28)</f>
        <v>1010104-10</v>
      </c>
      <c r="T28" s="683" t="str">
        <f>+IF(OCTUBRE!T28=0,"",OCTUBRE!T28)</f>
        <v>Subsidio de Alimentación</v>
      </c>
      <c r="U28" s="27">
        <f>+ENERO!U28</f>
        <v>13773211</v>
      </c>
      <c r="V28" s="15">
        <f>OCTUBRE!V28+NOVIEMBRE!AL28</f>
        <v>1482448</v>
      </c>
      <c r="W28" s="15">
        <f>OCTUBRE!W28+NOVIEMBRE!AM28</f>
        <v>0</v>
      </c>
      <c r="X28" s="18">
        <f t="shared" si="20"/>
        <v>15255659</v>
      </c>
      <c r="Y28" s="19">
        <f>OCTUBRE!AA28</f>
        <v>12727167</v>
      </c>
      <c r="Z28" s="374">
        <v>1401961</v>
      </c>
      <c r="AA28" s="18">
        <f t="shared" si="21"/>
        <v>14129128</v>
      </c>
      <c r="AB28" s="19">
        <f>OCTUBRE!AD28</f>
        <v>12727167</v>
      </c>
      <c r="AC28" s="374">
        <v>1401961</v>
      </c>
      <c r="AD28" s="18">
        <f t="shared" si="22"/>
        <v>14129128</v>
      </c>
      <c r="AE28" s="19">
        <f>OCTUBRE!AG28</f>
        <v>12035212</v>
      </c>
      <c r="AF28" s="374">
        <v>1383910</v>
      </c>
      <c r="AG28" s="18">
        <f t="shared" si="23"/>
        <v>13419122</v>
      </c>
      <c r="AH28" s="19">
        <f t="shared" si="24"/>
        <v>1126531</v>
      </c>
      <c r="AI28" s="15">
        <f t="shared" si="25"/>
        <v>1126531</v>
      </c>
      <c r="AJ28" s="16">
        <f t="shared" si="26"/>
        <v>1836537</v>
      </c>
      <c r="AK28" s="9"/>
      <c r="AL28" s="372">
        <v>0</v>
      </c>
      <c r="AM28" s="375">
        <v>0</v>
      </c>
      <c r="AN28" s="9"/>
      <c r="AO28" s="349"/>
      <c r="AP28" s="797" t="s">
        <v>574</v>
      </c>
      <c r="AQ28" s="373">
        <f>X195</f>
        <v>662176147</v>
      </c>
      <c r="AR28" s="373">
        <f>AD195</f>
        <v>641762244</v>
      </c>
      <c r="AS28" s="373">
        <f>AG195</f>
        <v>484159024</v>
      </c>
      <c r="AT28" s="431"/>
      <c r="AU28" s="373">
        <f t="shared" si="28"/>
        <v>0.96917149146418891</v>
      </c>
      <c r="AV28" s="373">
        <f t="shared" si="29"/>
        <v>0.73116349206097275</v>
      </c>
      <c r="AW28" s="373">
        <f>(AR28-AD207)/$AO$2*12+AD207</f>
        <v>682115525.5454545</v>
      </c>
      <c r="AX28" s="373">
        <f>(AS28-AG207)/$AO$2*12+AG207</f>
        <v>510184740.09090906</v>
      </c>
      <c r="AY28" s="373">
        <f t="shared" si="30"/>
        <v>19939378.545454502</v>
      </c>
      <c r="AZ28" s="143">
        <f t="shared" si="31"/>
        <v>151991406.90909094</v>
      </c>
      <c r="BA28" s="382"/>
      <c r="BB28" s="382"/>
      <c r="BC28" s="382"/>
      <c r="BD28" s="382"/>
      <c r="BE28" s="382"/>
      <c r="BF28" s="382"/>
      <c r="BG28" s="382"/>
      <c r="BH28" s="382"/>
      <c r="BI28" s="382"/>
      <c r="BJ28" s="382"/>
      <c r="BK28" s="382"/>
      <c r="BL28" s="382"/>
      <c r="BM28" s="71" t="s">
        <v>442</v>
      </c>
      <c r="BN28" s="83">
        <f>+X196-X198-X207</f>
        <v>178126186</v>
      </c>
      <c r="BO28" s="81">
        <f>+AA196-AA198-AA207</f>
        <v>174907329</v>
      </c>
      <c r="BP28" s="81">
        <f>+AD196-AD198-AD207</f>
        <v>169693333</v>
      </c>
      <c r="BQ28" s="82">
        <f>+AF196-AF198-AF207</f>
        <v>6950154</v>
      </c>
      <c r="BR28" s="9"/>
    </row>
    <row r="29" spans="1:70" s="9" customFormat="1" ht="24.95" customHeight="1">
      <c r="A29" s="611" t="str">
        <f>+IF(OCTUBRE!A29=0,"",OCTUBRE!A29)</f>
        <v>1130103-1</v>
      </c>
      <c r="B29" s="647" t="str">
        <f>+IF(OCTUBRE!B29=0,"",OCTUBRE!B29)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07" t="str">
        <f>+IF(OCTUBRE!S29=0,"",OCTUBRE!S29)</f>
        <v>1010104-11</v>
      </c>
      <c r="T29" s="683" t="str">
        <f>+IF(OCTUBRE!T29=0,"",OCTUBRE!T29)</f>
        <v>Gastos de Representación</v>
      </c>
      <c r="U29" s="27">
        <f>+ENERO!U29</f>
        <v>0</v>
      </c>
      <c r="V29" s="15">
        <f>OCTUBRE!V29+NOVIEMBRE!AL29</f>
        <v>0</v>
      </c>
      <c r="W29" s="15">
        <f>OCTUBRE!W29+NOVIEMBRE!AM29</f>
        <v>0</v>
      </c>
      <c r="X29" s="18">
        <f t="shared" si="20"/>
        <v>0</v>
      </c>
      <c r="Y29" s="19">
        <f>OCTUBRE!AA29</f>
        <v>0</v>
      </c>
      <c r="Z29" s="374">
        <v>0</v>
      </c>
      <c r="AA29" s="18">
        <f t="shared" si="21"/>
        <v>0</v>
      </c>
      <c r="AB29" s="19">
        <f>OCTUBRE!AD29</f>
        <v>0</v>
      </c>
      <c r="AC29" s="374">
        <v>0</v>
      </c>
      <c r="AD29" s="18">
        <f t="shared" si="22"/>
        <v>0</v>
      </c>
      <c r="AE29" s="19">
        <f>OCTUBRE!AG29</f>
        <v>0</v>
      </c>
      <c r="AF29" s="374">
        <v>0</v>
      </c>
      <c r="AG29" s="18">
        <f t="shared" si="23"/>
        <v>0</v>
      </c>
      <c r="AH29" s="19">
        <f t="shared" si="24"/>
        <v>0</v>
      </c>
      <c r="AI29" s="15">
        <f t="shared" si="25"/>
        <v>0</v>
      </c>
      <c r="AJ29" s="16">
        <f t="shared" si="26"/>
        <v>0</v>
      </c>
      <c r="AL29" s="372">
        <v>0</v>
      </c>
      <c r="AM29" s="375">
        <v>0</v>
      </c>
      <c r="AO29" s="21"/>
      <c r="AP29" s="797" t="s">
        <v>573</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1701002593</v>
      </c>
      <c r="BO29" s="107">
        <f>AA232-AA256-AA241</f>
        <v>1512882966</v>
      </c>
      <c r="BP29" s="107">
        <f>AD232-AD256-AD241</f>
        <v>1374724245</v>
      </c>
      <c r="BQ29" s="108">
        <f>AF232-AF256-AF241</f>
        <v>127228602</v>
      </c>
      <c r="BR29" s="382"/>
    </row>
    <row r="30" spans="1:70" s="422" customFormat="1" ht="24.95" customHeight="1">
      <c r="A30" s="611" t="str">
        <f>+IF(OCTUBRE!A30=0,"",OCTUBRE!A30)</f>
        <v>1130103-1-1</v>
      </c>
      <c r="B30" s="646" t="str">
        <f>+CONCATENATE("Vigencia ",INSTRUCCIONES!$F$3)</f>
        <v>Vigencia 2018</v>
      </c>
      <c r="C30" s="673">
        <f>+ENERO!C30</f>
        <v>0</v>
      </c>
      <c r="D30" s="373">
        <f>OCTUBRE!D30+NOVIEMBRE!P30</f>
        <v>0</v>
      </c>
      <c r="E30" s="373">
        <f>OCTUBRE!E30+NOVIEMBRE!Q30</f>
        <v>0</v>
      </c>
      <c r="F30" s="373">
        <f>SUM(C30:E30)</f>
        <v>0</v>
      </c>
      <c r="G30" s="373">
        <f>OCTUBRE!I30</f>
        <v>0</v>
      </c>
      <c r="H30" s="374">
        <v>0</v>
      </c>
      <c r="I30" s="373">
        <f>SUM(G30:H30)</f>
        <v>0</v>
      </c>
      <c r="J30" s="373">
        <f>OCTUBRE!L30</f>
        <v>0</v>
      </c>
      <c r="K30" s="374">
        <v>0</v>
      </c>
      <c r="L30" s="373">
        <f>SUM(J30:K30)</f>
        <v>0</v>
      </c>
      <c r="M30" s="373">
        <f>F30-I30</f>
        <v>0</v>
      </c>
      <c r="N30" s="143">
        <f>F30-L30</f>
        <v>0</v>
      </c>
      <c r="O30" s="9"/>
      <c r="P30" s="372">
        <v>0</v>
      </c>
      <c r="Q30" s="375">
        <v>0</v>
      </c>
      <c r="R30" s="9"/>
      <c r="S30" s="707" t="str">
        <f>+IF(OCTUBRE!S30=0,"",OCTUBRE!S30)</f>
        <v>1010104-12</v>
      </c>
      <c r="T30" s="683" t="str">
        <f>+IF(OCTUBRE!T30=0,"",OCTUBRE!T30)</f>
        <v xml:space="preserve"> Indemnizaciones por Vacaciones o Supresión de Cargos por Reestructuración</v>
      </c>
      <c r="U30" s="27">
        <f>+ENERO!U30</f>
        <v>0</v>
      </c>
      <c r="V30" s="15">
        <f>OCTUBRE!V30+NOVIEMBRE!AL30</f>
        <v>0</v>
      </c>
      <c r="W30" s="15">
        <f>OCTUBRE!W30+NOVIEMBRE!AM30</f>
        <v>0</v>
      </c>
      <c r="X30" s="18">
        <f t="shared" si="20"/>
        <v>0</v>
      </c>
      <c r="Y30" s="19">
        <f>OCTUBRE!AA30</f>
        <v>0</v>
      </c>
      <c r="Z30" s="374">
        <v>0</v>
      </c>
      <c r="AA30" s="18">
        <f t="shared" si="21"/>
        <v>0</v>
      </c>
      <c r="AB30" s="19">
        <f>OCTUBRE!AD30</f>
        <v>0</v>
      </c>
      <c r="AC30" s="374">
        <v>0</v>
      </c>
      <c r="AD30" s="18">
        <f t="shared" si="22"/>
        <v>0</v>
      </c>
      <c r="AE30" s="19">
        <f>OCTUBRE!AG30</f>
        <v>0</v>
      </c>
      <c r="AF30" s="374">
        <v>0</v>
      </c>
      <c r="AG30" s="18">
        <f t="shared" si="23"/>
        <v>0</v>
      </c>
      <c r="AH30" s="19">
        <f t="shared" si="24"/>
        <v>0</v>
      </c>
      <c r="AI30" s="15">
        <f t="shared" si="25"/>
        <v>0</v>
      </c>
      <c r="AJ30" s="16">
        <f t="shared" si="26"/>
        <v>0</v>
      </c>
      <c r="AK30" s="9"/>
      <c r="AL30" s="372">
        <v>0</v>
      </c>
      <c r="AM30" s="375">
        <v>0</v>
      </c>
      <c r="AN30" s="9"/>
      <c r="AO30" s="370" t="s">
        <v>51</v>
      </c>
      <c r="AP30" s="438" t="s">
        <v>131</v>
      </c>
      <c r="AQ30" s="373">
        <f>X220+X232</f>
        <v>1852255147</v>
      </c>
      <c r="AR30" s="373">
        <f>AD220+AD232</f>
        <v>1525976799</v>
      </c>
      <c r="AS30" s="373">
        <f>AG220+AG232</f>
        <v>1368411839</v>
      </c>
      <c r="AT30" s="431"/>
      <c r="AU30" s="373">
        <f t="shared" si="28"/>
        <v>0.82384805434151132</v>
      </c>
      <c r="AV30" s="373">
        <f t="shared" si="29"/>
        <v>0.73878150168260814</v>
      </c>
      <c r="AW30" s="373">
        <f>(AR30-AD225-AD230-AD241-AD256)/$AO$2*12+AD225+AD230+AD241+AD256</f>
        <v>1650951730.3636363</v>
      </c>
      <c r="AX30" s="373">
        <f>(AS30-AG225-AG230-AG241-AG256)/$AO$2*12+AG225+AG230+AG241+AG256</f>
        <v>1479062683.090909</v>
      </c>
      <c r="AY30" s="373">
        <f t="shared" si="30"/>
        <v>-201303416.63636374</v>
      </c>
      <c r="AZ30" s="143">
        <f t="shared" si="31"/>
        <v>373192463.909091</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+IF(OCTUBRE!A31=0,"",OCTUBRE!A31)</f>
        <v>1130103-1-2</v>
      </c>
      <c r="B31" s="646" t="str">
        <f>+IF(OCTUBRE!B31=0,"",OCTUBRE!B31)</f>
        <v>Vigencia Anterior Prestacion Svcios 1er nivel</v>
      </c>
      <c r="C31" s="673">
        <f>+ENERO!C31</f>
        <v>0</v>
      </c>
      <c r="D31" s="373">
        <f>OCTUBRE!D31+NOVIEMBRE!P31</f>
        <v>0</v>
      </c>
      <c r="E31" s="373">
        <f>OCTUBRE!E31+NOVIEMBRE!Q31</f>
        <v>0</v>
      </c>
      <c r="F31" s="373">
        <f>SUM(C31:E31)</f>
        <v>0</v>
      </c>
      <c r="G31" s="373">
        <f>OCTUBRE!I31</f>
        <v>0</v>
      </c>
      <c r="H31" s="374">
        <v>0</v>
      </c>
      <c r="I31" s="373">
        <f>SUM(G31:H31)</f>
        <v>0</v>
      </c>
      <c r="J31" s="373">
        <f>OCTUBRE!L31</f>
        <v>0</v>
      </c>
      <c r="K31" s="374">
        <v>0</v>
      </c>
      <c r="L31" s="373">
        <f>SUM(J31:K31)</f>
        <v>0</v>
      </c>
      <c r="M31" s="373">
        <f>F31-I31</f>
        <v>0</v>
      </c>
      <c r="N31" s="143">
        <f>F31-L31</f>
        <v>0</v>
      </c>
      <c r="O31" s="382"/>
      <c r="P31" s="372">
        <v>0</v>
      </c>
      <c r="Q31" s="375">
        <v>0</v>
      </c>
      <c r="R31" s="9"/>
      <c r="S31" s="707" t="str">
        <f>+IF(OCTUBRE!S31=0,"",OCTUBRE!S31)</f>
        <v>1010104-13</v>
      </c>
      <c r="T31" s="683" t="str">
        <f>+IF(OCTUBRE!T31=0,"",OCTUBRE!T31)</f>
        <v>Bonificación Especial por Recreación</v>
      </c>
      <c r="U31" s="27">
        <f>+ENERO!U31</f>
        <v>2659605</v>
      </c>
      <c r="V31" s="15">
        <f>OCTUBRE!V31+NOVIEMBRE!AL31</f>
        <v>0</v>
      </c>
      <c r="W31" s="15">
        <f>OCTUBRE!W31+NOVIEMBRE!AM31</f>
        <v>0</v>
      </c>
      <c r="X31" s="18">
        <f t="shared" si="20"/>
        <v>2659605</v>
      </c>
      <c r="Y31" s="19">
        <f>OCTUBRE!AA31</f>
        <v>2084145</v>
      </c>
      <c r="Z31" s="374">
        <v>337199</v>
      </c>
      <c r="AA31" s="18">
        <f t="shared" si="21"/>
        <v>2421344</v>
      </c>
      <c r="AB31" s="19">
        <f>OCTUBRE!AD31</f>
        <v>2084145</v>
      </c>
      <c r="AC31" s="374">
        <v>337199</v>
      </c>
      <c r="AD31" s="18">
        <f t="shared" si="22"/>
        <v>2421344</v>
      </c>
      <c r="AE31" s="19">
        <f>OCTUBRE!AG31</f>
        <v>1875799</v>
      </c>
      <c r="AF31" s="374">
        <v>0</v>
      </c>
      <c r="AG31" s="18">
        <f t="shared" si="23"/>
        <v>1875799</v>
      </c>
      <c r="AH31" s="19">
        <f t="shared" si="24"/>
        <v>238261</v>
      </c>
      <c r="AI31" s="15">
        <f t="shared" si="25"/>
        <v>238261</v>
      </c>
      <c r="AJ31" s="16">
        <f t="shared" si="26"/>
        <v>783806</v>
      </c>
      <c r="AK31" s="9"/>
      <c r="AL31" s="372">
        <v>0</v>
      </c>
      <c r="AM31" s="375">
        <v>0</v>
      </c>
      <c r="AN31" s="9"/>
      <c r="AO31" s="349"/>
      <c r="AP31" s="415" t="s">
        <v>134</v>
      </c>
      <c r="AQ31" s="431">
        <f>X258</f>
        <v>583825</v>
      </c>
      <c r="AR31" s="431">
        <f>AD258</f>
        <v>-669230743</v>
      </c>
      <c r="AS31" s="431">
        <f>AG258</f>
        <v>-5580154005</v>
      </c>
      <c r="AT31" s="431"/>
      <c r="AU31" s="373">
        <f t="shared" si="28"/>
        <v>-1146.2865464822507</v>
      </c>
      <c r="AV31" s="373">
        <f t="shared" si="29"/>
        <v>-9557.9223311780079</v>
      </c>
      <c r="AW31" s="373">
        <f>AQ31</f>
        <v>583825</v>
      </c>
      <c r="AX31" s="373">
        <f>AQ31</f>
        <v>583825</v>
      </c>
      <c r="AY31" s="373">
        <f t="shared" si="30"/>
        <v>0</v>
      </c>
      <c r="AZ31" s="143">
        <f t="shared" si="31"/>
        <v>0</v>
      </c>
      <c r="BA31" s="382"/>
      <c r="BB31" s="382"/>
      <c r="BC31" s="382"/>
      <c r="BD31" s="382"/>
      <c r="BE31" s="382"/>
      <c r="BF31" s="382"/>
      <c r="BG31" s="382"/>
      <c r="BH31" s="382"/>
      <c r="BI31" s="382"/>
      <c r="BJ31" s="382"/>
      <c r="BK31" s="382"/>
      <c r="BL31" s="382"/>
      <c r="BM31" s="110" t="s">
        <v>129</v>
      </c>
      <c r="BN31" s="106">
        <f>X33+X41+X55+X61+X81+X88+X102+X108+X121+X139+X143+X153+X168+X174+X183+X191+X207+X218+X230+X241+X256+X225</f>
        <v>912942207</v>
      </c>
      <c r="BO31" s="107">
        <f>AA33+AA41+AA55+AA61+AA81+AA88+AA102+AA108+AA121+AA139+AA143+AA153+AA168+AA174+AA183+AA191+AA207+AA218+AA230+AA241+AA256+AA225</f>
        <v>883036144</v>
      </c>
      <c r="BP31" s="107">
        <f>AD33+AD41+AD55+AD61+AD81+AD88+AD102+AD108+AD121+AD139+AD143+AD153+AD168+AD174+AD183+AD191+AD207+AD218+AD230+AD241+AD256+AD225</f>
        <v>883036144</v>
      </c>
      <c r="BQ31" s="108">
        <f>AF33+AF41+AF55+AF61+AF81+AF88+AF102+AF108+AF121+AF139+AF143+AF153+AF168+AF174+AF183+AF191+AF207+AF218+AF230+AF241+AF256+AF225</f>
        <v>3116401</v>
      </c>
      <c r="BR31" s="9"/>
    </row>
    <row r="32" spans="1:70" s="9" customFormat="1" ht="24.95" customHeight="1" thickBot="1">
      <c r="A32" s="611" t="str">
        <f>+IF(OCTUBRE!A32=0,"",OCTUBRE!A32)</f>
        <v>1130103-2</v>
      </c>
      <c r="B32" s="647" t="str">
        <f>+IF(OCTUBRE!B32=0,"",OCTUBRE!B32)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07" t="str">
        <f>+IF(OCTUBRE!S32=0,"",OCTUBRE!S32)</f>
        <v>1010104-14</v>
      </c>
      <c r="T32" s="683" t="str">
        <f>+IF(OCTUBRE!T32=0,"",OCTUBRE!T32)</f>
        <v/>
      </c>
      <c r="U32" s="27">
        <f>+ENERO!U32</f>
        <v>0</v>
      </c>
      <c r="V32" s="15">
        <f>OCTUBRE!V32+NOVIEMBRE!AL32</f>
        <v>0</v>
      </c>
      <c r="W32" s="15">
        <f>OCTUBRE!W32+NOVIEMBRE!AM32</f>
        <v>0</v>
      </c>
      <c r="X32" s="18">
        <f t="shared" si="20"/>
        <v>0</v>
      </c>
      <c r="Y32" s="19">
        <f>OCTUBRE!AA32</f>
        <v>0</v>
      </c>
      <c r="Z32" s="374">
        <v>0</v>
      </c>
      <c r="AA32" s="18">
        <f t="shared" si="21"/>
        <v>0</v>
      </c>
      <c r="AB32" s="19">
        <f>OCTUBRE!AD32</f>
        <v>0</v>
      </c>
      <c r="AC32" s="374">
        <v>0</v>
      </c>
      <c r="AD32" s="18">
        <f t="shared" si="22"/>
        <v>0</v>
      </c>
      <c r="AE32" s="19">
        <f>OCTUBRE!AG32</f>
        <v>0</v>
      </c>
      <c r="AF32" s="374">
        <v>0</v>
      </c>
      <c r="AG32" s="18">
        <f t="shared" si="23"/>
        <v>0</v>
      </c>
      <c r="AH32" s="19">
        <f t="shared" si="24"/>
        <v>0</v>
      </c>
      <c r="AI32" s="15">
        <f t="shared" si="25"/>
        <v>0</v>
      </c>
      <c r="AJ32" s="16">
        <f t="shared" si="26"/>
        <v>0</v>
      </c>
      <c r="AL32" s="372">
        <v>0</v>
      </c>
      <c r="AM32" s="375">
        <v>0</v>
      </c>
      <c r="AO32" s="21"/>
      <c r="AP32" s="440" t="s">
        <v>139</v>
      </c>
      <c r="AQ32" s="395">
        <f>SUM(AQ22:AQ31)</f>
        <v>7098888755</v>
      </c>
      <c r="AR32" s="395">
        <f>SUM(AR22:AR31)</f>
        <v>5525915160</v>
      </c>
      <c r="AS32" s="395">
        <f>SUM(AS22:AS31)</f>
        <v>0</v>
      </c>
      <c r="AT32" s="441"/>
      <c r="AU32" s="442">
        <f t="shared" si="28"/>
        <v>0.7784197429644043</v>
      </c>
      <c r="AV32" s="442">
        <f t="shared" si="29"/>
        <v>0</v>
      </c>
      <c r="AW32" s="351">
        <f>SUM(AW22:AW31)</f>
        <v>6953020740.545454</v>
      </c>
      <c r="AX32" s="351">
        <f>SUM(AX22:AX31)</f>
        <v>6313206050.363636</v>
      </c>
      <c r="AY32" s="351">
        <f>SUM(AY22:AY31)</f>
        <v>-145868014.45454553</v>
      </c>
      <c r="AZ32" s="352">
        <f>SUM(AZ22:AZ31)</f>
        <v>785682704.63636374</v>
      </c>
      <c r="BA32" s="382"/>
      <c r="BB32" s="422"/>
      <c r="BC32" s="422"/>
      <c r="BD32" s="422"/>
      <c r="BE32" s="422"/>
      <c r="BF32" s="422"/>
      <c r="BG32" s="382"/>
      <c r="BH32" s="382"/>
      <c r="BI32" s="382"/>
      <c r="BJ32" s="382"/>
      <c r="BK32" s="382"/>
      <c r="BM32" s="110" t="s">
        <v>135</v>
      </c>
      <c r="BN32" s="106">
        <f>+BN7+BN25+BN29+BN30+BN31</f>
        <v>7098304930</v>
      </c>
      <c r="BO32" s="107">
        <f t="shared" ref="BO32:BQ32" si="36">+BO7+BO25+BO29+BO30+BO31</f>
        <v>6377496238</v>
      </c>
      <c r="BP32" s="107">
        <f t="shared" si="36"/>
        <v>6195145903</v>
      </c>
      <c r="BQ32" s="108">
        <f t="shared" si="36"/>
        <v>512558708</v>
      </c>
      <c r="BR32" s="382"/>
    </row>
    <row r="33" spans="1:70" s="422" customFormat="1" ht="24.95" customHeight="1" thickBot="1">
      <c r="A33" s="611" t="str">
        <f>+IF(OCTUBRE!A33=0,"",OCTUBRE!A33)</f>
        <v>1130103-2-1</v>
      </c>
      <c r="B33" s="646" t="str">
        <f>+CONCATENATE("Vigencia ",INSTRUCCIONES!$F$3)</f>
        <v>Vigencia 2018</v>
      </c>
      <c r="C33" s="673">
        <f>+ENERO!C33</f>
        <v>0</v>
      </c>
      <c r="D33" s="373">
        <f>OCTUBRE!D33+NOVIEMBRE!P33</f>
        <v>0</v>
      </c>
      <c r="E33" s="373">
        <f>OCTUBRE!E33+NOVIEMBRE!Q33</f>
        <v>0</v>
      </c>
      <c r="F33" s="373">
        <f>SUM(C33:E33)</f>
        <v>0</v>
      </c>
      <c r="G33" s="373">
        <f>OCTUBRE!I33</f>
        <v>0</v>
      </c>
      <c r="H33" s="374">
        <v>0</v>
      </c>
      <c r="I33" s="373">
        <f>SUM(G33:H33)</f>
        <v>0</v>
      </c>
      <c r="J33" s="373">
        <f>OCTUBRE!L33</f>
        <v>0</v>
      </c>
      <c r="K33" s="374">
        <v>0</v>
      </c>
      <c r="L33" s="373">
        <f>SUM(J33:K33)</f>
        <v>0</v>
      </c>
      <c r="M33" s="373">
        <f>F33-I33</f>
        <v>0</v>
      </c>
      <c r="N33" s="143">
        <f>F33-L33</f>
        <v>0</v>
      </c>
      <c r="O33" s="9"/>
      <c r="P33" s="372">
        <v>0</v>
      </c>
      <c r="Q33" s="375">
        <v>0</v>
      </c>
      <c r="R33" s="9"/>
      <c r="S33" s="706">
        <f>+IF(OCTUBRE!S33=0,"",OCTUBRE!S33)</f>
        <v>1010199</v>
      </c>
      <c r="T33" s="682" t="str">
        <f>+IF(OCTUBRE!T33=0,"",OCTUBRE!T33)</f>
        <v>Vigencias Anteriores Servicios Asociados a nomina Admón.</v>
      </c>
      <c r="U33" s="27">
        <f>+ENERO!U33</f>
        <v>1771123</v>
      </c>
      <c r="V33" s="15">
        <f>OCTUBRE!V33+NOVIEMBRE!AL33</f>
        <v>-9393435</v>
      </c>
      <c r="W33" s="15">
        <f>OCTUBRE!W33+NOVIEMBRE!AM33</f>
        <v>30374979</v>
      </c>
      <c r="X33" s="18">
        <f t="shared" si="20"/>
        <v>22752667</v>
      </c>
      <c r="Y33" s="19">
        <f>OCTUBRE!AA33</f>
        <v>17366878</v>
      </c>
      <c r="Z33" s="374">
        <v>0</v>
      </c>
      <c r="AA33" s="18">
        <f t="shared" si="21"/>
        <v>17366878</v>
      </c>
      <c r="AB33" s="19">
        <f>OCTUBRE!AD33</f>
        <v>17366878</v>
      </c>
      <c r="AC33" s="374">
        <v>0</v>
      </c>
      <c r="AD33" s="18">
        <f t="shared" si="22"/>
        <v>17366878</v>
      </c>
      <c r="AE33" s="19">
        <f>OCTUBRE!AG33</f>
        <v>16149715</v>
      </c>
      <c r="AF33" s="374">
        <v>0</v>
      </c>
      <c r="AG33" s="18">
        <f t="shared" si="23"/>
        <v>16149715</v>
      </c>
      <c r="AH33" s="19">
        <f t="shared" si="24"/>
        <v>5385789</v>
      </c>
      <c r="AI33" s="15">
        <f t="shared" si="25"/>
        <v>5385789</v>
      </c>
      <c r="AJ33" s="16">
        <f t="shared" si="26"/>
        <v>6602952</v>
      </c>
      <c r="AK33" s="9"/>
      <c r="AL33" s="372">
        <v>0</v>
      </c>
      <c r="AM33" s="375">
        <v>0</v>
      </c>
      <c r="AN33" s="9"/>
      <c r="AO33" s="349"/>
      <c r="AP33" s="443"/>
      <c r="AQ33" s="444">
        <f>IF((AQ32-X8)&lt;&gt;0,(AQ32-X8),"")</f>
        <v>583825</v>
      </c>
      <c r="AR33" s="444"/>
      <c r="AS33" s="444"/>
      <c r="AT33" s="444"/>
      <c r="AU33" s="445"/>
      <c r="AV33" s="432"/>
      <c r="AW33" s="433"/>
      <c r="AX33" s="433"/>
      <c r="AY33" s="433"/>
      <c r="AZ33" s="434"/>
      <c r="BA33" s="382"/>
      <c r="BG33" s="382"/>
      <c r="BH33" s="382"/>
      <c r="BI33" s="382"/>
      <c r="BJ33" s="382"/>
      <c r="BK33" s="382"/>
      <c r="BL33" s="382"/>
      <c r="BM33" s="111" t="s">
        <v>132</v>
      </c>
      <c r="BN33" s="112">
        <f>X258</f>
        <v>583825</v>
      </c>
      <c r="BO33" s="113">
        <f>AA258</f>
        <v>82767522</v>
      </c>
      <c r="BP33" s="113">
        <f>AD258</f>
        <v>-669230743</v>
      </c>
      <c r="BQ33" s="114">
        <f>AF258</f>
        <v>1060414887</v>
      </c>
      <c r="BR33" s="382"/>
    </row>
    <row r="34" spans="1:70" s="422" customFormat="1" ht="24.95" customHeight="1" thickBot="1">
      <c r="A34" s="611" t="str">
        <f>+IF(OCTUBRE!A34=0,"",OCTUBRE!A34)</f>
        <v>1130103-2-2</v>
      </c>
      <c r="B34" s="646" t="str">
        <f>+IF(OCTUBRE!B34=0,"",OCTUBRE!B34)</f>
        <v>Vigencia Anterior</v>
      </c>
      <c r="C34" s="673">
        <f>+ENERO!C34</f>
        <v>0</v>
      </c>
      <c r="D34" s="373">
        <f>OCTUBRE!D34+NOVIEMBRE!P34</f>
        <v>0</v>
      </c>
      <c r="E34" s="373">
        <f>OCTUBRE!E34+NOVIEMBRE!Q34</f>
        <v>0</v>
      </c>
      <c r="F34" s="373">
        <f>SUM(C34:E34)</f>
        <v>0</v>
      </c>
      <c r="G34" s="373">
        <f>OCTUBRE!I34</f>
        <v>0</v>
      </c>
      <c r="H34" s="374">
        <v>0</v>
      </c>
      <c r="I34" s="373">
        <f>SUM(G34:H34)</f>
        <v>0</v>
      </c>
      <c r="J34" s="373">
        <f>OCTUBRE!L34</f>
        <v>0</v>
      </c>
      <c r="K34" s="374">
        <v>0</v>
      </c>
      <c r="L34" s="373">
        <f>SUM(J34:K34)</f>
        <v>0</v>
      </c>
      <c r="M34" s="373">
        <f>F34-I34</f>
        <v>0</v>
      </c>
      <c r="N34" s="143">
        <f>F34-L34</f>
        <v>0</v>
      </c>
      <c r="O34" s="382"/>
      <c r="P34" s="372">
        <v>0</v>
      </c>
      <c r="Q34" s="375">
        <v>0</v>
      </c>
      <c r="R34" s="9"/>
      <c r="S34" s="366" t="str">
        <f>+IF(OCTUBRE!S34=0,"",OCTUBRE!S34)</f>
        <v/>
      </c>
      <c r="T34" s="696" t="str">
        <f>+IF(OCTUBRE!T34=0,"",OCTUBRE!T34)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146</v>
      </c>
      <c r="AT34" s="13"/>
      <c r="AU34" s="447" t="s">
        <v>147</v>
      </c>
      <c r="AV34" s="448" t="s">
        <v>148</v>
      </c>
      <c r="AW34" s="385" t="s">
        <v>146</v>
      </c>
      <c r="AX34" s="449"/>
      <c r="AY34" s="385" t="s">
        <v>149</v>
      </c>
      <c r="AZ34" s="386" t="s">
        <v>150</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+IF(OCTUBRE!A35=0,"",OCTUBRE!A35)</f>
        <v>1130103-3</v>
      </c>
      <c r="B35" s="647" t="str">
        <f>+IF(OCTUBRE!B35=0,"",OCTUBRE!B35)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5">
        <f>+IF(OCTUBRE!S35=0,"",OCTUBRE!S35)</f>
        <v>1010200</v>
      </c>
      <c r="T35" s="681" t="str">
        <f>+IF(OCTUBRE!T35=0,"",OCTUBRE!T35)</f>
        <v>Servicios Personales Indirectos</v>
      </c>
      <c r="U35" s="132">
        <f t="shared" ref="U35:AJ35" si="38">SUM(U36:U41)</f>
        <v>189117672</v>
      </c>
      <c r="V35" s="122">
        <f t="shared" si="38"/>
        <v>27268143</v>
      </c>
      <c r="W35" s="122">
        <f t="shared" si="38"/>
        <v>0</v>
      </c>
      <c r="X35" s="129">
        <f t="shared" si="38"/>
        <v>216385815</v>
      </c>
      <c r="Y35" s="128">
        <f t="shared" si="38"/>
        <v>215917071</v>
      </c>
      <c r="Z35" s="122">
        <f t="shared" si="38"/>
        <v>-10540000</v>
      </c>
      <c r="AA35" s="129">
        <f t="shared" si="38"/>
        <v>205377071</v>
      </c>
      <c r="AB35" s="128">
        <f t="shared" si="38"/>
        <v>169022911</v>
      </c>
      <c r="AC35" s="122">
        <f t="shared" si="38"/>
        <v>13037297</v>
      </c>
      <c r="AD35" s="129">
        <f t="shared" si="38"/>
        <v>182060208</v>
      </c>
      <c r="AE35" s="128">
        <f t="shared" si="38"/>
        <v>152048580</v>
      </c>
      <c r="AF35" s="122">
        <f t="shared" si="38"/>
        <v>11674672</v>
      </c>
      <c r="AG35" s="129">
        <f t="shared" si="38"/>
        <v>163723252</v>
      </c>
      <c r="AH35" s="128">
        <f t="shared" si="38"/>
        <v>11008744</v>
      </c>
      <c r="AI35" s="122">
        <f t="shared" si="38"/>
        <v>34325607</v>
      </c>
      <c r="AJ35" s="130">
        <f t="shared" si="38"/>
        <v>52662563</v>
      </c>
      <c r="AK35" s="9"/>
      <c r="AL35" s="128">
        <f>SUM(AL36:AL41)</f>
        <v>0</v>
      </c>
      <c r="AM35" s="130">
        <f>SUM(AM36:AM41)</f>
        <v>0</v>
      </c>
      <c r="AN35" s="9"/>
      <c r="AO35" s="349"/>
      <c r="AP35" s="450"/>
      <c r="AQ35" s="292"/>
      <c r="AR35" s="451"/>
      <c r="AS35" s="451"/>
      <c r="AT35" s="451"/>
      <c r="AU35" s="452">
        <f>AR17-AR32</f>
        <v>783668078</v>
      </c>
      <c r="AV35" s="453">
        <f>AS17-AR32</f>
        <v>-150679651</v>
      </c>
      <c r="AW35" s="453" t="s">
        <v>152</v>
      </c>
      <c r="AX35" s="454"/>
      <c r="AY35" s="453">
        <f>AY17+AY32</f>
        <v>1026450591.3636365</v>
      </c>
      <c r="AZ35" s="455">
        <f>AZ17+AY32</f>
        <v>-314335664.00000012</v>
      </c>
      <c r="BB35" s="422"/>
      <c r="BC35" s="422"/>
      <c r="BD35" s="422"/>
      <c r="BE35" s="422"/>
      <c r="BF35" s="422"/>
    </row>
    <row r="36" spans="1:70" s="382" customFormat="1" ht="24.95" customHeight="1" thickBot="1">
      <c r="A36" s="611" t="str">
        <f>+IF(OCTUBRE!A36=0,"",OCTUBRE!A36)</f>
        <v>1130103-3-1</v>
      </c>
      <c r="B36" s="646" t="str">
        <f>+CONCATENATE("Vigencia ",INSTRUCCIONES!$F$3)</f>
        <v>Vigencia 2018</v>
      </c>
      <c r="C36" s="673">
        <f>+ENERO!C36</f>
        <v>0</v>
      </c>
      <c r="D36" s="373">
        <f>OCTUBRE!D36+NOVIEMBRE!P36</f>
        <v>0</v>
      </c>
      <c r="E36" s="373">
        <f>OCTUBRE!E36+NOVIEMBRE!Q36</f>
        <v>0</v>
      </c>
      <c r="F36" s="373">
        <f t="shared" ref="F36:F41" si="39">SUM(C36:E36)</f>
        <v>0</v>
      </c>
      <c r="G36" s="373">
        <f>OCTUBRE!I36</f>
        <v>0</v>
      </c>
      <c r="H36" s="374">
        <v>0</v>
      </c>
      <c r="I36" s="373">
        <f t="shared" ref="I36:I41" si="40">SUM(G36:H36)</f>
        <v>0</v>
      </c>
      <c r="J36" s="373">
        <f>OCTUBRE!L36</f>
        <v>0</v>
      </c>
      <c r="K36" s="374">
        <v>0</v>
      </c>
      <c r="L36" s="373">
        <f t="shared" ref="L36:L41" si="41">SUM(J36:K36)</f>
        <v>0</v>
      </c>
      <c r="M36" s="373">
        <f t="shared" ref="M36:M41" si="42">F36-I36</f>
        <v>0</v>
      </c>
      <c r="N36" s="143">
        <f t="shared" ref="N36:N41" si="43">F36-L36</f>
        <v>0</v>
      </c>
      <c r="O36" s="9"/>
      <c r="P36" s="372">
        <v>0</v>
      </c>
      <c r="Q36" s="375">
        <v>0</v>
      </c>
      <c r="R36" s="9"/>
      <c r="S36" s="706" t="str">
        <f>+IF(OCTUBRE!S36=0,"",OCTUBRE!S36)</f>
        <v>1010200-1</v>
      </c>
      <c r="T36" s="682" t="str">
        <f>+IF(OCTUBRE!T36=0,"",OCTUBRE!T36)</f>
        <v>Remuneración y Honorarios por Servicios Técnicos y Profesionales</v>
      </c>
      <c r="U36" s="27">
        <f>+ENERO!U36</f>
        <v>66358680</v>
      </c>
      <c r="V36" s="15">
        <f>OCTUBRE!V36+NOVIEMBRE!AL36</f>
        <v>10851587</v>
      </c>
      <c r="W36" s="15">
        <f>OCTUBRE!W36+NOVIEMBRE!AM36</f>
        <v>0</v>
      </c>
      <c r="X36" s="18">
        <f t="shared" ref="X36:X41" si="44">SUM(U36:W36)</f>
        <v>77210267</v>
      </c>
      <c r="Y36" s="19">
        <f>OCTUBRE!AA36</f>
        <v>77210267</v>
      </c>
      <c r="Z36" s="374">
        <v>-540000</v>
      </c>
      <c r="AA36" s="18">
        <f t="shared" ref="AA36:AA41" si="45">SUM(Y36:Z36)</f>
        <v>76670267</v>
      </c>
      <c r="AB36" s="19">
        <f>OCTUBRE!AD36</f>
        <v>58825926</v>
      </c>
      <c r="AC36" s="374">
        <v>5022367</v>
      </c>
      <c r="AD36" s="18">
        <f t="shared" ref="AD36:AD41" si="46">SUM(AB36:AC36)</f>
        <v>63848293</v>
      </c>
      <c r="AE36" s="19">
        <f>OCTUBRE!AG36</f>
        <v>55131061</v>
      </c>
      <c r="AF36" s="374">
        <v>3694865</v>
      </c>
      <c r="AG36" s="18">
        <f t="shared" ref="AG36:AG41" si="47">SUM(AE36:AF36)</f>
        <v>58825926</v>
      </c>
      <c r="AH36" s="19">
        <f t="shared" ref="AH36:AH41" si="48">X36-AA36</f>
        <v>540000</v>
      </c>
      <c r="AI36" s="15">
        <f t="shared" ref="AI36:AI41" si="49">X36-AD36</f>
        <v>13361974</v>
      </c>
      <c r="AJ36" s="16">
        <f t="shared" ref="AJ36:AJ41" si="50">X36-AG36</f>
        <v>18384341</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+IF(OCTUBRE!A37=0,"",OCTUBRE!A37)</f>
        <v>1130103-3-2</v>
      </c>
      <c r="B37" s="646" t="str">
        <f>+IF(OCTUBRE!B37=0,"",OCTUBRE!B37)</f>
        <v>Vigencia Anterior</v>
      </c>
      <c r="C37" s="673">
        <f>+ENERO!C37</f>
        <v>0</v>
      </c>
      <c r="D37" s="373">
        <f>OCTUBRE!D37+NOVIEMBRE!P37</f>
        <v>0</v>
      </c>
      <c r="E37" s="373">
        <f>OCTUBRE!E37+NOVIEMBRE!Q37</f>
        <v>0</v>
      </c>
      <c r="F37" s="373">
        <f t="shared" si="39"/>
        <v>0</v>
      </c>
      <c r="G37" s="373">
        <f>OCTUBRE!I37</f>
        <v>0</v>
      </c>
      <c r="H37" s="374">
        <v>0</v>
      </c>
      <c r="I37" s="373">
        <f t="shared" si="40"/>
        <v>0</v>
      </c>
      <c r="J37" s="373">
        <f>OCTUBRE!L37</f>
        <v>0</v>
      </c>
      <c r="K37" s="374">
        <v>0</v>
      </c>
      <c r="L37" s="373">
        <f t="shared" si="41"/>
        <v>0</v>
      </c>
      <c r="M37" s="373">
        <f t="shared" si="42"/>
        <v>0</v>
      </c>
      <c r="N37" s="143">
        <f t="shared" si="43"/>
        <v>0</v>
      </c>
      <c r="P37" s="372">
        <v>0</v>
      </c>
      <c r="Q37" s="375">
        <v>0</v>
      </c>
      <c r="R37" s="9"/>
      <c r="S37" s="706" t="str">
        <f>+IF(OCTUBRE!S37=0,"",OCTUBRE!S37)</f>
        <v>1010200-2</v>
      </c>
      <c r="T37" s="682" t="str">
        <f>+IF(OCTUBRE!T37=0,"",OCTUBRE!T37)</f>
        <v>Personal Supernumerario</v>
      </c>
      <c r="U37" s="27">
        <f>+ENERO!U37</f>
        <v>0</v>
      </c>
      <c r="V37" s="15">
        <f>OCTUBRE!V37+NOVIEMBRE!AL37</f>
        <v>0</v>
      </c>
      <c r="W37" s="15">
        <f>OCTUBRE!W37+NOVIEMBRE!AM37</f>
        <v>0</v>
      </c>
      <c r="X37" s="18">
        <f t="shared" si="44"/>
        <v>0</v>
      </c>
      <c r="Y37" s="19">
        <f>OCTUBRE!AA37</f>
        <v>0</v>
      </c>
      <c r="Z37" s="374">
        <v>0</v>
      </c>
      <c r="AA37" s="18">
        <f t="shared" si="45"/>
        <v>0</v>
      </c>
      <c r="AB37" s="19">
        <f>OCTUBRE!AD37</f>
        <v>0</v>
      </c>
      <c r="AC37" s="374">
        <v>0</v>
      </c>
      <c r="AD37" s="18">
        <f t="shared" si="46"/>
        <v>0</v>
      </c>
      <c r="AE37" s="19">
        <f>OCTUBRE!AG37</f>
        <v>0</v>
      </c>
      <c r="AF37" s="374">
        <v>0</v>
      </c>
      <c r="AG37" s="18">
        <f t="shared" si="47"/>
        <v>0</v>
      </c>
      <c r="AH37" s="19">
        <f t="shared" si="48"/>
        <v>0</v>
      </c>
      <c r="AI37" s="15">
        <f t="shared" si="49"/>
        <v>0</v>
      </c>
      <c r="AJ37" s="16">
        <f t="shared" si="50"/>
        <v>0</v>
      </c>
      <c r="AK37" s="9"/>
      <c r="AL37" s="372">
        <v>0</v>
      </c>
      <c r="AM37" s="375">
        <v>0</v>
      </c>
      <c r="AN37" s="9"/>
      <c r="AO37" s="24" t="s">
        <v>155</v>
      </c>
    </row>
    <row r="38" spans="1:70" s="382" customFormat="1" ht="24.95" customHeight="1">
      <c r="A38" s="736" t="str">
        <f>+IF(OCTUBRE!A38=0,"",OCTUBRE!A38)</f>
        <v>1130103-4</v>
      </c>
      <c r="B38" s="648" t="str">
        <f>+IF(OCTUBRE!B38=0,"",OCTUBRE!B38)</f>
        <v xml:space="preserve"> Aportes Patronales  1o. Nivel</v>
      </c>
      <c r="C38" s="673">
        <f>+ENERO!C38</f>
        <v>247152498</v>
      </c>
      <c r="D38" s="373">
        <f>OCTUBRE!D38+NOVIEMBRE!P38</f>
        <v>0</v>
      </c>
      <c r="E38" s="373">
        <f>OCTUBRE!E38+NOVIEMBRE!Q38</f>
        <v>0</v>
      </c>
      <c r="F38" s="373">
        <f t="shared" si="39"/>
        <v>247152498</v>
      </c>
      <c r="G38" s="373">
        <f>OCTUBRE!I38</f>
        <v>205960420</v>
      </c>
      <c r="H38" s="374">
        <v>20596042</v>
      </c>
      <c r="I38" s="373">
        <f t="shared" si="40"/>
        <v>226556462</v>
      </c>
      <c r="J38" s="373">
        <f>OCTUBRE!L38</f>
        <v>185364378</v>
      </c>
      <c r="K38" s="374">
        <v>20596042</v>
      </c>
      <c r="L38" s="373">
        <f t="shared" si="41"/>
        <v>205960420</v>
      </c>
      <c r="M38" s="373">
        <f t="shared" si="42"/>
        <v>20596036</v>
      </c>
      <c r="N38" s="143">
        <f t="shared" si="43"/>
        <v>41192078</v>
      </c>
      <c r="O38" s="525"/>
      <c r="P38" s="372">
        <v>0</v>
      </c>
      <c r="Q38" s="375">
        <v>0</v>
      </c>
      <c r="R38" s="9"/>
      <c r="S38" s="706" t="str">
        <f>+IF(OCTUBRE!S38=0,"",OCTUBRE!S38)</f>
        <v>1010200-3</v>
      </c>
      <c r="T38" s="682" t="str">
        <f>+IF(OCTUBRE!T38=0,"",OCTUBRE!T38)</f>
        <v>Honorarios de la Junta Directiva</v>
      </c>
      <c r="U38" s="27">
        <f>+ENERO!U38</f>
        <v>1768800</v>
      </c>
      <c r="V38" s="15">
        <f>OCTUBRE!V38+NOVIEMBRE!AL38</f>
        <v>-362568</v>
      </c>
      <c r="W38" s="15">
        <f>OCTUBRE!W38+NOVIEMBRE!AM38</f>
        <v>0</v>
      </c>
      <c r="X38" s="18">
        <f t="shared" si="44"/>
        <v>1406232</v>
      </c>
      <c r="Y38" s="19">
        <f>OCTUBRE!AA38</f>
        <v>937488</v>
      </c>
      <c r="Z38" s="374">
        <v>0</v>
      </c>
      <c r="AA38" s="18">
        <f t="shared" si="45"/>
        <v>937488</v>
      </c>
      <c r="AB38" s="19">
        <f>OCTUBRE!AD38</f>
        <v>937488</v>
      </c>
      <c r="AC38" s="374">
        <v>0</v>
      </c>
      <c r="AD38" s="18">
        <f t="shared" si="46"/>
        <v>937488</v>
      </c>
      <c r="AE38" s="19">
        <f>OCTUBRE!AG38</f>
        <v>703116</v>
      </c>
      <c r="AF38" s="374">
        <v>0</v>
      </c>
      <c r="AG38" s="18">
        <f t="shared" si="47"/>
        <v>703116</v>
      </c>
      <c r="AH38" s="19">
        <f t="shared" si="48"/>
        <v>468744</v>
      </c>
      <c r="AI38" s="15">
        <f t="shared" si="49"/>
        <v>468744</v>
      </c>
      <c r="AJ38" s="16">
        <f t="shared" si="50"/>
        <v>703116</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6" t="str">
        <f>+IF(OCTUBRE!A39=0,"",OCTUBRE!A39)</f>
        <v>1130103-5</v>
      </c>
      <c r="B39" s="648" t="str">
        <f>+IF(OCTUBRE!B39=0,"",OCTUBRE!B39)</f>
        <v xml:space="preserve"> Aportes Patronales  2o. Nivel</v>
      </c>
      <c r="C39" s="673">
        <f>+ENERO!C39</f>
        <v>0</v>
      </c>
      <c r="D39" s="373">
        <f>OCTUBRE!D39+NOVIEMBRE!P39</f>
        <v>0</v>
      </c>
      <c r="E39" s="373">
        <f>OCTUBRE!E39+NOVIEMBRE!Q39</f>
        <v>0</v>
      </c>
      <c r="F39" s="373">
        <f t="shared" si="39"/>
        <v>0</v>
      </c>
      <c r="G39" s="373">
        <f>OCTUBRE!I39</f>
        <v>0</v>
      </c>
      <c r="H39" s="374">
        <v>0</v>
      </c>
      <c r="I39" s="373">
        <f t="shared" si="40"/>
        <v>0</v>
      </c>
      <c r="J39" s="373">
        <f>OCTUBRE!L39</f>
        <v>0</v>
      </c>
      <c r="K39" s="374">
        <v>0</v>
      </c>
      <c r="L39" s="373">
        <f t="shared" si="41"/>
        <v>0</v>
      </c>
      <c r="M39" s="373">
        <f t="shared" si="42"/>
        <v>0</v>
      </c>
      <c r="N39" s="143">
        <f t="shared" si="43"/>
        <v>0</v>
      </c>
      <c r="O39" s="525"/>
      <c r="P39" s="372">
        <v>0</v>
      </c>
      <c r="Q39" s="375">
        <v>0</v>
      </c>
      <c r="R39" s="9"/>
      <c r="S39" s="706" t="str">
        <f>+IF(OCTUBRE!S39=0,"",OCTUBRE!S39)</f>
        <v>1010200-4</v>
      </c>
      <c r="T39" s="682" t="str">
        <f>+IF(OCTUBRE!T39=0,"",OCTUBRE!T39)</f>
        <v>Otros Honorarios</v>
      </c>
      <c r="U39" s="27">
        <f>+ENERO!U39</f>
        <v>120990192</v>
      </c>
      <c r="V39" s="15">
        <f>OCTUBRE!V39+NOVIEMBRE!AL39</f>
        <v>-9487426</v>
      </c>
      <c r="W39" s="15">
        <f>OCTUBRE!W39+NOVIEMBRE!AM39</f>
        <v>0</v>
      </c>
      <c r="X39" s="18">
        <f t="shared" si="44"/>
        <v>111502766</v>
      </c>
      <c r="Y39" s="19">
        <f>OCTUBRE!AA39</f>
        <v>111502766</v>
      </c>
      <c r="Z39" s="374">
        <v>-10000000</v>
      </c>
      <c r="AA39" s="18">
        <f t="shared" si="45"/>
        <v>101502766</v>
      </c>
      <c r="AB39" s="19">
        <f>OCTUBRE!AD39</f>
        <v>82992947</v>
      </c>
      <c r="AC39" s="374">
        <v>8014930</v>
      </c>
      <c r="AD39" s="18">
        <f t="shared" si="46"/>
        <v>91007877</v>
      </c>
      <c r="AE39" s="19">
        <f>OCTUBRE!AG39</f>
        <v>69947853</v>
      </c>
      <c r="AF39" s="374">
        <v>7979807</v>
      </c>
      <c r="AG39" s="18">
        <f t="shared" si="47"/>
        <v>77927660</v>
      </c>
      <c r="AH39" s="19">
        <f t="shared" si="48"/>
        <v>10000000</v>
      </c>
      <c r="AI39" s="15">
        <f t="shared" si="49"/>
        <v>20494889</v>
      </c>
      <c r="AJ39" s="16">
        <f t="shared" si="50"/>
        <v>33575106</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6" t="str">
        <f>+IF(OCTUBRE!A40=0,"",OCTUBRE!A40)</f>
        <v>1130103-6</v>
      </c>
      <c r="B40" s="648" t="str">
        <f>+IF(OCTUBRE!B40=0,"",OCTUBRE!B40)</f>
        <v xml:space="preserve"> Aportes Patronales  3er. Nivel</v>
      </c>
      <c r="C40" s="673">
        <f>+ENERO!C40</f>
        <v>0</v>
      </c>
      <c r="D40" s="373">
        <f>OCTUBRE!D40+NOVIEMBRE!P40</f>
        <v>0</v>
      </c>
      <c r="E40" s="373">
        <f>OCTUBRE!E40+NOVIEMBRE!Q40</f>
        <v>0</v>
      </c>
      <c r="F40" s="373">
        <f t="shared" si="39"/>
        <v>0</v>
      </c>
      <c r="G40" s="373">
        <f>OCTUBRE!I40</f>
        <v>0</v>
      </c>
      <c r="H40" s="374">
        <v>0</v>
      </c>
      <c r="I40" s="373">
        <f t="shared" si="40"/>
        <v>0</v>
      </c>
      <c r="J40" s="373">
        <f>OCTUBRE!L40</f>
        <v>0</v>
      </c>
      <c r="K40" s="374">
        <v>0</v>
      </c>
      <c r="L40" s="373">
        <f t="shared" si="41"/>
        <v>0</v>
      </c>
      <c r="M40" s="373">
        <f t="shared" si="42"/>
        <v>0</v>
      </c>
      <c r="N40" s="143">
        <f t="shared" si="43"/>
        <v>0</v>
      </c>
      <c r="O40" s="525"/>
      <c r="P40" s="372">
        <v>0</v>
      </c>
      <c r="Q40" s="375">
        <v>0</v>
      </c>
      <c r="R40" s="9"/>
      <c r="S40" s="706" t="str">
        <f>+IF(OCTUBRE!S40=0,"",OCTUBRE!S40)</f>
        <v>1010200-6</v>
      </c>
      <c r="T40" s="682" t="str">
        <f>+IF(OCTUBRE!T40=0,"",OCTUBRE!T40)</f>
        <v>Certificación, Habilitación y Acreditación</v>
      </c>
      <c r="U40" s="27">
        <f>+ENERO!U40</f>
        <v>0</v>
      </c>
      <c r="V40" s="15">
        <f>OCTUBRE!V40+NOVIEMBRE!AL40</f>
        <v>0</v>
      </c>
      <c r="W40" s="15">
        <f>OCTUBRE!W40+NOVIEMBRE!AM40</f>
        <v>0</v>
      </c>
      <c r="X40" s="18">
        <f t="shared" si="44"/>
        <v>0</v>
      </c>
      <c r="Y40" s="19">
        <f>OCTUBRE!AA40</f>
        <v>0</v>
      </c>
      <c r="Z40" s="374">
        <v>0</v>
      </c>
      <c r="AA40" s="18">
        <f t="shared" si="45"/>
        <v>0</v>
      </c>
      <c r="AB40" s="19">
        <f>OCTUBRE!AD40</f>
        <v>0</v>
      </c>
      <c r="AC40" s="374">
        <v>0</v>
      </c>
      <c r="AD40" s="18">
        <f t="shared" si="46"/>
        <v>0</v>
      </c>
      <c r="AE40" s="19">
        <f>OCTUBRE!AG40</f>
        <v>0</v>
      </c>
      <c r="AF40" s="374">
        <v>0</v>
      </c>
      <c r="AG40" s="18">
        <f t="shared" si="47"/>
        <v>0</v>
      </c>
      <c r="AH40" s="19">
        <f t="shared" si="48"/>
        <v>0</v>
      </c>
      <c r="AI40" s="15">
        <f t="shared" si="49"/>
        <v>0</v>
      </c>
      <c r="AJ40" s="16">
        <f t="shared" si="50"/>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4">
        <f>+IF(OCTUBRE!A41=0,"",OCTUBRE!A41)</f>
        <v>1130104</v>
      </c>
      <c r="B41" s="645" t="str">
        <f>+IF(OCTUBRE!B41=0,"",OCTUBRE!B41)</f>
        <v>SUBSIDIO A LA OFERTA- ACTIVIDADES NO POS-S</v>
      </c>
      <c r="C41" s="673">
        <f>+ENERO!C41</f>
        <v>0</v>
      </c>
      <c r="D41" s="122">
        <f>OCTUBRE!D41+NOVIEMBRE!P41</f>
        <v>0</v>
      </c>
      <c r="E41" s="122">
        <f>OCTUBRE!E41+NOVIEMBRE!Q41</f>
        <v>0</v>
      </c>
      <c r="F41" s="122">
        <f t="shared" si="39"/>
        <v>0</v>
      </c>
      <c r="G41" s="122">
        <f>OCTUBRE!I41</f>
        <v>0</v>
      </c>
      <c r="H41" s="374">
        <v>0</v>
      </c>
      <c r="I41" s="122">
        <f t="shared" si="40"/>
        <v>0</v>
      </c>
      <c r="J41" s="122">
        <f>OCTUBRE!L41</f>
        <v>0</v>
      </c>
      <c r="K41" s="374">
        <v>0</v>
      </c>
      <c r="L41" s="122">
        <f t="shared" si="41"/>
        <v>0</v>
      </c>
      <c r="M41" s="122">
        <f t="shared" si="42"/>
        <v>0</v>
      </c>
      <c r="N41" s="130">
        <f t="shared" si="43"/>
        <v>0</v>
      </c>
      <c r="O41" s="382"/>
      <c r="P41" s="374">
        <v>0</v>
      </c>
      <c r="Q41" s="375">
        <v>0</v>
      </c>
      <c r="R41" s="9"/>
      <c r="S41" s="706">
        <f>+IF(OCTUBRE!S41=0,"",OCTUBRE!S41)</f>
        <v>1010299</v>
      </c>
      <c r="T41" s="682" t="str">
        <f>+IF(OCTUBRE!T41=0,"",OCTUBRE!T41)</f>
        <v>Vigencias Anteriores Servicios Asociados a nomina Operativo</v>
      </c>
      <c r="U41" s="27">
        <f>+ENERO!U41</f>
        <v>0</v>
      </c>
      <c r="V41" s="15">
        <f>OCTUBRE!V41+NOVIEMBRE!AL41</f>
        <v>26266550</v>
      </c>
      <c r="W41" s="15">
        <f>OCTUBRE!W41+NOVIEMBRE!AM41</f>
        <v>0</v>
      </c>
      <c r="X41" s="18">
        <f t="shared" si="44"/>
        <v>26266550</v>
      </c>
      <c r="Y41" s="19">
        <f>OCTUBRE!AA41</f>
        <v>26266550</v>
      </c>
      <c r="Z41" s="374">
        <v>0</v>
      </c>
      <c r="AA41" s="18">
        <f t="shared" si="45"/>
        <v>26266550</v>
      </c>
      <c r="AB41" s="19">
        <f>OCTUBRE!AD41</f>
        <v>26266550</v>
      </c>
      <c r="AC41" s="374">
        <v>0</v>
      </c>
      <c r="AD41" s="18">
        <f t="shared" si="46"/>
        <v>26266550</v>
      </c>
      <c r="AE41" s="19">
        <f>OCTUBRE!AG41</f>
        <v>26266550</v>
      </c>
      <c r="AF41" s="374">
        <v>0</v>
      </c>
      <c r="AG41" s="18">
        <f t="shared" si="47"/>
        <v>26266550</v>
      </c>
      <c r="AH41" s="19">
        <f t="shared" si="48"/>
        <v>0</v>
      </c>
      <c r="AI41" s="15">
        <f t="shared" si="49"/>
        <v>0</v>
      </c>
      <c r="AJ41" s="16">
        <f t="shared" si="50"/>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4">
        <f>+IF(OCTUBRE!A42=0,"",OCTUBRE!A42)</f>
        <v>1130106</v>
      </c>
      <c r="B42" s="645" t="str">
        <f>+IF(OCTUBRE!B42=0,"",OCTUBRE!B42)</f>
        <v>SALUD PUBLICA - PLAN DE INTERVENCIONES COLECTIVAS</v>
      </c>
      <c r="C42" s="43">
        <f t="shared" ref="C42:N42" si="51">SUM(C43:C44)</f>
        <v>76000000</v>
      </c>
      <c r="D42" s="44">
        <f t="shared" si="51"/>
        <v>0</v>
      </c>
      <c r="E42" s="44">
        <f t="shared" si="51"/>
        <v>49000000</v>
      </c>
      <c r="F42" s="44">
        <f t="shared" si="51"/>
        <v>125000000</v>
      </c>
      <c r="G42" s="44">
        <f t="shared" si="51"/>
        <v>106021370</v>
      </c>
      <c r="H42" s="44">
        <f t="shared" si="51"/>
        <v>10105000</v>
      </c>
      <c r="I42" s="44">
        <f t="shared" si="51"/>
        <v>116126370</v>
      </c>
      <c r="J42" s="44">
        <f t="shared" si="51"/>
        <v>96374134</v>
      </c>
      <c r="K42" s="44">
        <f t="shared" si="51"/>
        <v>8679199</v>
      </c>
      <c r="L42" s="44">
        <f t="shared" si="51"/>
        <v>105053333</v>
      </c>
      <c r="M42" s="44">
        <f t="shared" si="51"/>
        <v>8873630</v>
      </c>
      <c r="N42" s="45">
        <f t="shared" si="51"/>
        <v>19946667</v>
      </c>
      <c r="P42" s="43">
        <f>SUM(P43:P44)</f>
        <v>0</v>
      </c>
      <c r="Q42" s="45">
        <f>SUM(Q43:Q44)</f>
        <v>0</v>
      </c>
      <c r="R42" s="9"/>
      <c r="S42" s="366" t="str">
        <f>+IF(OCTUBRE!S42=0,"",OCTUBRE!S42)</f>
        <v/>
      </c>
      <c r="T42" s="696" t="str">
        <f>+IF(OCTUBRE!T42=0,"",OCTUBRE!T42)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+IF(OCTUBRE!A43=0,"",OCTUBRE!A43)</f>
        <v>1130106-1</v>
      </c>
      <c r="B43" s="646" t="str">
        <f>+CONCATENATE("Vigencia ",INSTRUCCIONES!$F$3)</f>
        <v>Vigencia 2018</v>
      </c>
      <c r="C43" s="673">
        <f>+ENERO!C43</f>
        <v>76000000</v>
      </c>
      <c r="D43" s="373">
        <f>OCTUBRE!D43+NOVIEMBRE!P43</f>
        <v>0</v>
      </c>
      <c r="E43" s="373">
        <f>OCTUBRE!E43+NOVIEMBRE!Q43</f>
        <v>39000000</v>
      </c>
      <c r="F43" s="373">
        <f>SUM(C43:E43)</f>
        <v>115000000</v>
      </c>
      <c r="G43" s="373">
        <f>OCTUBRE!I43</f>
        <v>96021370</v>
      </c>
      <c r="H43" s="374">
        <v>10105000</v>
      </c>
      <c r="I43" s="373">
        <f>SUM(G43:H43)</f>
        <v>106126370</v>
      </c>
      <c r="J43" s="373">
        <f>OCTUBRE!L43</f>
        <v>86374134</v>
      </c>
      <c r="K43" s="374">
        <v>8679199</v>
      </c>
      <c r="L43" s="373">
        <f>SUM(J43:K43)</f>
        <v>95053333</v>
      </c>
      <c r="M43" s="373">
        <f>F43-I43</f>
        <v>8873630</v>
      </c>
      <c r="N43" s="143">
        <f>F43-L43</f>
        <v>19946667</v>
      </c>
      <c r="O43" s="382"/>
      <c r="P43" s="372">
        <v>0</v>
      </c>
      <c r="Q43" s="375">
        <v>0</v>
      </c>
      <c r="R43" s="9"/>
      <c r="S43" s="705">
        <f>+IF(OCTUBRE!S43=0,"",OCTUBRE!S43)</f>
        <v>1010300</v>
      </c>
      <c r="T43" s="681" t="str">
        <f>+IF(OCTUBRE!T43=0,"",OCTUBRE!T43)</f>
        <v>Contribuciones Inherentes nómina al Sector Privado</v>
      </c>
      <c r="U43" s="132">
        <f t="shared" ref="U43:AJ43" si="52">U44+U49+U55</f>
        <v>193912600</v>
      </c>
      <c r="V43" s="122">
        <f t="shared" si="52"/>
        <v>-13589934</v>
      </c>
      <c r="W43" s="122">
        <f t="shared" si="52"/>
        <v>0</v>
      </c>
      <c r="X43" s="129">
        <f t="shared" si="52"/>
        <v>180322666</v>
      </c>
      <c r="Y43" s="128">
        <f t="shared" si="52"/>
        <v>153537818</v>
      </c>
      <c r="Z43" s="122">
        <f t="shared" si="52"/>
        <v>0</v>
      </c>
      <c r="AA43" s="129">
        <f t="shared" si="52"/>
        <v>153537818</v>
      </c>
      <c r="AB43" s="128">
        <f t="shared" si="52"/>
        <v>153537818</v>
      </c>
      <c r="AC43" s="122">
        <f t="shared" si="52"/>
        <v>0</v>
      </c>
      <c r="AD43" s="129">
        <f t="shared" si="52"/>
        <v>153537818</v>
      </c>
      <c r="AE43" s="128">
        <f t="shared" si="52"/>
        <v>141758682</v>
      </c>
      <c r="AF43" s="122">
        <f t="shared" si="52"/>
        <v>21677200</v>
      </c>
      <c r="AG43" s="129">
        <f t="shared" si="52"/>
        <v>163435882</v>
      </c>
      <c r="AH43" s="128">
        <f t="shared" si="52"/>
        <v>26784848</v>
      </c>
      <c r="AI43" s="122">
        <f t="shared" si="52"/>
        <v>26784848</v>
      </c>
      <c r="AJ43" s="130">
        <f t="shared" si="52"/>
        <v>16886784</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+IF(OCTUBRE!A44=0,"",OCTUBRE!A44)</f>
        <v>1130106-2</v>
      </c>
      <c r="B44" s="646" t="str">
        <f>+IF(OCTUBRE!B44=0,"",OCTUBRE!B44)</f>
        <v>Vigencia Anterior Salud Publica</v>
      </c>
      <c r="C44" s="673">
        <f>+ENERO!C44</f>
        <v>0</v>
      </c>
      <c r="D44" s="373">
        <f>OCTUBRE!D44+NOVIEMBRE!P44</f>
        <v>0</v>
      </c>
      <c r="E44" s="373">
        <f>OCTUBRE!E44+NOVIEMBRE!Q44</f>
        <v>10000000</v>
      </c>
      <c r="F44" s="373">
        <f>SUM(C44:E44)</f>
        <v>10000000</v>
      </c>
      <c r="G44" s="373">
        <f>OCTUBRE!I44</f>
        <v>10000000</v>
      </c>
      <c r="H44" s="374">
        <v>0</v>
      </c>
      <c r="I44" s="373">
        <f>SUM(G44:H44)</f>
        <v>10000000</v>
      </c>
      <c r="J44" s="373">
        <f>OCTUBRE!L44</f>
        <v>10000000</v>
      </c>
      <c r="K44" s="374">
        <v>0</v>
      </c>
      <c r="L44" s="373">
        <f>SUM(J44:K44)</f>
        <v>10000000</v>
      </c>
      <c r="M44" s="373">
        <f>F44-I44</f>
        <v>0</v>
      </c>
      <c r="N44" s="143">
        <f>F44-L44</f>
        <v>0</v>
      </c>
      <c r="O44" s="382"/>
      <c r="P44" s="372">
        <v>0</v>
      </c>
      <c r="Q44" s="375">
        <v>0</v>
      </c>
      <c r="R44" s="9"/>
      <c r="S44" s="706">
        <f>+IF(OCTUBRE!S44=0,"",OCTUBRE!S44)</f>
        <v>1010301</v>
      </c>
      <c r="T44" s="682" t="str">
        <f>+IF(OCTUBRE!T44=0,"",OCTUBRE!T44)</f>
        <v>Contribuciones - SGP - Aportes Patronales - Cuenta Maestra</v>
      </c>
      <c r="U44" s="27">
        <f t="shared" ref="U44:AJ44" si="53">SUM(U45:U48)</f>
        <v>54094142</v>
      </c>
      <c r="V44" s="15">
        <f t="shared" si="53"/>
        <v>36297561</v>
      </c>
      <c r="W44" s="15">
        <f t="shared" si="53"/>
        <v>0</v>
      </c>
      <c r="X44" s="18">
        <f t="shared" si="53"/>
        <v>90391703</v>
      </c>
      <c r="Y44" s="19">
        <f t="shared" si="53"/>
        <v>87908914</v>
      </c>
      <c r="Z44" s="142">
        <f t="shared" si="53"/>
        <v>0</v>
      </c>
      <c r="AA44" s="18">
        <f t="shared" si="53"/>
        <v>87908914</v>
      </c>
      <c r="AB44" s="19">
        <f t="shared" si="53"/>
        <v>87908914</v>
      </c>
      <c r="AC44" s="142">
        <f t="shared" si="53"/>
        <v>0</v>
      </c>
      <c r="AD44" s="18">
        <f t="shared" si="53"/>
        <v>87908914</v>
      </c>
      <c r="AE44" s="19">
        <f t="shared" si="53"/>
        <v>78010850</v>
      </c>
      <c r="AF44" s="142">
        <f t="shared" si="53"/>
        <v>19796128</v>
      </c>
      <c r="AG44" s="18">
        <f t="shared" si="53"/>
        <v>97806978</v>
      </c>
      <c r="AH44" s="19">
        <f t="shared" si="53"/>
        <v>2482789</v>
      </c>
      <c r="AI44" s="15">
        <f t="shared" si="53"/>
        <v>2482789</v>
      </c>
      <c r="AJ44" s="16">
        <f t="shared" si="53"/>
        <v>-7415275</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4">
        <f>+IF(OCTUBRE!A45=0,"",OCTUBRE!A45)</f>
        <v>1130107</v>
      </c>
      <c r="B45" s="645" t="str">
        <f>+IF(OCTUBRE!B45=0,"",OCTUBRE!B45)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07" t="str">
        <f>+IF(OCTUBRE!S45=0,"",OCTUBRE!S45)</f>
        <v>1010301-1</v>
      </c>
      <c r="T45" s="683" t="str">
        <f>+IF(OCTUBRE!T45=0,"",OCTUBRE!T45)</f>
        <v>E.P.S. - Aportes cuenta maestra</v>
      </c>
      <c r="U45" s="27">
        <f>+ENERO!U45</f>
        <v>20661530</v>
      </c>
      <c r="V45" s="15">
        <f>OCTUBRE!V45+NOVIEMBRE!AL45</f>
        <v>16669381</v>
      </c>
      <c r="W45" s="15">
        <f>OCTUBRE!W45+NOVIEMBRE!AM45</f>
        <v>0</v>
      </c>
      <c r="X45" s="18">
        <f>SUM(U45:W45)</f>
        <v>37330911</v>
      </c>
      <c r="Y45" s="19">
        <f>OCTUBRE!AA45</f>
        <v>35270388</v>
      </c>
      <c r="Z45" s="374">
        <v>0</v>
      </c>
      <c r="AA45" s="18">
        <f>SUM(Y45:Z45)</f>
        <v>35270388</v>
      </c>
      <c r="AB45" s="19">
        <f>OCTUBRE!AD45</f>
        <v>35270388</v>
      </c>
      <c r="AC45" s="374">
        <v>0</v>
      </c>
      <c r="AD45" s="18">
        <f>SUM(AB45:AC45)</f>
        <v>35270388</v>
      </c>
      <c r="AE45" s="19">
        <f>OCTUBRE!AG45</f>
        <v>31907400</v>
      </c>
      <c r="AF45" s="374">
        <v>6725976</v>
      </c>
      <c r="AG45" s="18">
        <f>SUM(AE45:AF45)</f>
        <v>38633376</v>
      </c>
      <c r="AH45" s="19">
        <f>X45-AA45</f>
        <v>2060523</v>
      </c>
      <c r="AI45" s="15">
        <f>X45-AD45</f>
        <v>2060523</v>
      </c>
      <c r="AJ45" s="16">
        <f>X45-AG45</f>
        <v>-1302465</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c r="A46" s="611" t="str">
        <f>+IF(OCTUBRE!A46=0,"",OCTUBRE!A46)</f>
        <v>1130107-1</v>
      </c>
      <c r="B46" s="646" t="str">
        <f>+CONCATENATE("Vigencia ",INSTRUCCIONES!$F$3)</f>
        <v>Vigencia 2018</v>
      </c>
      <c r="C46" s="673">
        <f>+ENERO!C46</f>
        <v>0</v>
      </c>
      <c r="D46" s="373">
        <f>OCTUBRE!D46+NOVIEMBRE!P46</f>
        <v>0</v>
      </c>
      <c r="E46" s="373">
        <f>OCTUBRE!E46+NOVIEMBRE!Q46</f>
        <v>0</v>
      </c>
      <c r="F46" s="373">
        <f>SUM(C46:E46)</f>
        <v>0</v>
      </c>
      <c r="G46" s="373">
        <f>OCTUBRE!I46</f>
        <v>0</v>
      </c>
      <c r="H46" s="374">
        <v>0</v>
      </c>
      <c r="I46" s="373">
        <f>SUM(G46:H46)</f>
        <v>0</v>
      </c>
      <c r="J46" s="373">
        <f>OCTUBRE!L46</f>
        <v>0</v>
      </c>
      <c r="K46" s="374">
        <v>0</v>
      </c>
      <c r="L46" s="373">
        <f>SUM(J46:K46)</f>
        <v>0</v>
      </c>
      <c r="M46" s="373">
        <f>F46-I46</f>
        <v>0</v>
      </c>
      <c r="N46" s="143">
        <f>F46-L46</f>
        <v>0</v>
      </c>
      <c r="O46" s="382"/>
      <c r="P46" s="372">
        <v>0</v>
      </c>
      <c r="Q46" s="375">
        <v>0</v>
      </c>
      <c r="R46" s="9"/>
      <c r="S46" s="707" t="str">
        <f>+IF(OCTUBRE!S46=0,"",OCTUBRE!S46)</f>
        <v>1010301-2</v>
      </c>
      <c r="T46" s="683" t="str">
        <f>+IF(OCTUBRE!T46=0,"",OCTUBRE!T46)</f>
        <v>Fondos pensionales - Aportes cuenta maestra</v>
      </c>
      <c r="U46" s="27">
        <f>+ENERO!U46</f>
        <v>26366539</v>
      </c>
      <c r="V46" s="15">
        <f>OCTUBRE!V46+NOVIEMBRE!AL46</f>
        <v>26694253</v>
      </c>
      <c r="W46" s="15">
        <f>OCTUBRE!W46+NOVIEMBRE!AM46</f>
        <v>0</v>
      </c>
      <c r="X46" s="18">
        <f>SUM(U46:W46)</f>
        <v>53060792</v>
      </c>
      <c r="Y46" s="19">
        <f>OCTUBRE!AA46</f>
        <v>52638526</v>
      </c>
      <c r="Z46" s="374">
        <v>0</v>
      </c>
      <c r="AA46" s="18">
        <f>SUM(Y46:Z46)</f>
        <v>52638526</v>
      </c>
      <c r="AB46" s="19">
        <f>OCTUBRE!AD46</f>
        <v>52638526</v>
      </c>
      <c r="AC46" s="374">
        <v>0</v>
      </c>
      <c r="AD46" s="18">
        <f>SUM(AB46:AC46)</f>
        <v>52638526</v>
      </c>
      <c r="AE46" s="19">
        <f>OCTUBRE!AG46</f>
        <v>46103450</v>
      </c>
      <c r="AF46" s="374">
        <v>13070152</v>
      </c>
      <c r="AG46" s="18">
        <f>SUM(AE46:AF46)</f>
        <v>59173602</v>
      </c>
      <c r="AH46" s="19">
        <f>X46-AA46</f>
        <v>422266</v>
      </c>
      <c r="AI46" s="15">
        <f>X46-AD46</f>
        <v>422266</v>
      </c>
      <c r="AJ46" s="16">
        <f>X46-AG46</f>
        <v>-6112810</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+IF(OCTUBRE!A47=0,"",OCTUBRE!A47)</f>
        <v>1130107-2</v>
      </c>
      <c r="B47" s="646" t="str">
        <f>+IF(OCTUBRE!B47=0,"",OCTUBRE!B47)</f>
        <v>Vigencia Anterior</v>
      </c>
      <c r="C47" s="673">
        <f>+ENERO!C47</f>
        <v>0</v>
      </c>
      <c r="D47" s="373">
        <f>OCTUBRE!D47+NOVIEMBRE!P47</f>
        <v>0</v>
      </c>
      <c r="E47" s="373">
        <f>OCTUBRE!E47+NOVIEMBRE!Q47</f>
        <v>0</v>
      </c>
      <c r="F47" s="373">
        <f>SUM(C47:E47)</f>
        <v>0</v>
      </c>
      <c r="G47" s="373">
        <f>OCTUBRE!I47</f>
        <v>0</v>
      </c>
      <c r="H47" s="374">
        <v>0</v>
      </c>
      <c r="I47" s="373">
        <f>SUM(G47:H47)</f>
        <v>0</v>
      </c>
      <c r="J47" s="373">
        <f>OCTUBRE!L47</f>
        <v>0</v>
      </c>
      <c r="K47" s="374">
        <v>0</v>
      </c>
      <c r="L47" s="373">
        <f>SUM(J47:K47)</f>
        <v>0</v>
      </c>
      <c r="M47" s="373">
        <f>F47-I47</f>
        <v>0</v>
      </c>
      <c r="N47" s="143">
        <f>F47-L47</f>
        <v>0</v>
      </c>
      <c r="O47" s="382"/>
      <c r="P47" s="372">
        <v>0</v>
      </c>
      <c r="Q47" s="375">
        <v>0</v>
      </c>
      <c r="R47" s="9"/>
      <c r="S47" s="707" t="str">
        <f>+IF(OCTUBRE!S47=0,"",OCTUBRE!S47)</f>
        <v>1010301-3</v>
      </c>
      <c r="T47" s="683" t="str">
        <f>+IF(OCTUBRE!T47=0,"",OCTUBRE!T47)</f>
        <v>Fondos de cesantías - Aportes cuenta maestra</v>
      </c>
      <c r="U47" s="27">
        <f>+ENERO!U47</f>
        <v>7066073</v>
      </c>
      <c r="V47" s="15">
        <f>OCTUBRE!V47+NOVIEMBRE!AL47</f>
        <v>-7066073</v>
      </c>
      <c r="W47" s="15">
        <f>OCTUBRE!W47+NOVIEMBRE!AM47</f>
        <v>0</v>
      </c>
      <c r="X47" s="18">
        <f>SUM(U47:W47)</f>
        <v>0</v>
      </c>
      <c r="Y47" s="19">
        <f>OCTUBRE!AA47</f>
        <v>0</v>
      </c>
      <c r="Z47" s="374">
        <v>0</v>
      </c>
      <c r="AA47" s="18">
        <f>SUM(Y47:Z47)</f>
        <v>0</v>
      </c>
      <c r="AB47" s="19">
        <f>OCTUBRE!AD47</f>
        <v>0</v>
      </c>
      <c r="AC47" s="374">
        <v>0</v>
      </c>
      <c r="AD47" s="18">
        <f>SUM(AB47:AC47)</f>
        <v>0</v>
      </c>
      <c r="AE47" s="19">
        <f>OCTUBRE!AG47</f>
        <v>0</v>
      </c>
      <c r="AF47" s="374">
        <v>0</v>
      </c>
      <c r="AG47" s="18">
        <f>SUM(AE47:AF47)</f>
        <v>0</v>
      </c>
      <c r="AH47" s="19">
        <f>X47-AA47</f>
        <v>0</v>
      </c>
      <c r="AI47" s="15">
        <f>X47-AD47</f>
        <v>0</v>
      </c>
      <c r="AJ47" s="16">
        <f>X47-AG47</f>
        <v>0</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4">
        <f>+IF(OCTUBRE!A48=0,"",OCTUBRE!A48)</f>
        <v>1130108</v>
      </c>
      <c r="B48" s="645" t="str">
        <f>+IF(OCTUBRE!B48=0,"",OCTUBRE!B48)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07" t="str">
        <f>+IF(OCTUBRE!S48=0,"",OCTUBRE!S48)</f>
        <v>1010301-4</v>
      </c>
      <c r="T48" s="683" t="str">
        <f>+IF(OCTUBRE!T48=0,"",OCTUBRE!T48)</f>
        <v>Riesgos laborales - Aportes cuenta maestra</v>
      </c>
      <c r="U48" s="27">
        <f>+ENERO!U48</f>
        <v>0</v>
      </c>
      <c r="V48" s="15">
        <f>OCTUBRE!V48+NOVIEMBRE!AL48</f>
        <v>0</v>
      </c>
      <c r="W48" s="15">
        <f>OCTUBRE!W48+NOVIEMBRE!AM48</f>
        <v>0</v>
      </c>
      <c r="X48" s="18">
        <f>SUM(U48:W48)</f>
        <v>0</v>
      </c>
      <c r="Y48" s="19">
        <f>OCTUBRE!AA48</f>
        <v>0</v>
      </c>
      <c r="Z48" s="374">
        <v>0</v>
      </c>
      <c r="AA48" s="18">
        <f>SUM(Y48:Z48)</f>
        <v>0</v>
      </c>
      <c r="AB48" s="19">
        <f>OCTUBRE!AD48</f>
        <v>0</v>
      </c>
      <c r="AC48" s="374">
        <v>0</v>
      </c>
      <c r="AD48" s="18">
        <f>SUM(AB48:AC48)</f>
        <v>0</v>
      </c>
      <c r="AE48" s="19">
        <f>OCTUBRE!AG48</f>
        <v>0</v>
      </c>
      <c r="AF48" s="374">
        <v>0</v>
      </c>
      <c r="AG48" s="18">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c r="A49" s="611" t="str">
        <f>+IF(OCTUBRE!A49=0,"",OCTUBRE!A49)</f>
        <v>1130108-1</v>
      </c>
      <c r="B49" s="646" t="str">
        <f>+CONCATENATE("Vigencia ",INSTRUCCIONES!$F$3)</f>
        <v>Vigencia 2018</v>
      </c>
      <c r="C49" s="673">
        <f>+ENERO!C49</f>
        <v>0</v>
      </c>
      <c r="D49" s="373">
        <f>OCTUBRE!D49+NOVIEMBRE!P49</f>
        <v>0</v>
      </c>
      <c r="E49" s="373">
        <f>OCTUBRE!E49+NOVIEMBRE!Q49</f>
        <v>0</v>
      </c>
      <c r="F49" s="373">
        <f>SUM(C49:E49)</f>
        <v>0</v>
      </c>
      <c r="G49" s="373">
        <f>OCTUBRE!I49</f>
        <v>0</v>
      </c>
      <c r="H49" s="374">
        <v>0</v>
      </c>
      <c r="I49" s="373">
        <f>SUM(G49:H49)</f>
        <v>0</v>
      </c>
      <c r="J49" s="373">
        <f>OCTUBRE!L49</f>
        <v>0</v>
      </c>
      <c r="K49" s="374">
        <v>0</v>
      </c>
      <c r="L49" s="373">
        <f>SUM(J49:K49)</f>
        <v>0</v>
      </c>
      <c r="M49" s="373">
        <f>F49-I49</f>
        <v>0</v>
      </c>
      <c r="N49" s="143">
        <f>F49-L49</f>
        <v>0</v>
      </c>
      <c r="O49" s="382"/>
      <c r="P49" s="372">
        <v>0</v>
      </c>
      <c r="Q49" s="375">
        <v>0</v>
      </c>
      <c r="R49" s="9"/>
      <c r="S49" s="706">
        <f>+IF(OCTUBRE!S49=0,"",OCTUBRE!S49)</f>
        <v>1010302</v>
      </c>
      <c r="T49" s="682" t="str">
        <f>+IF(OCTUBRE!T49=0,"",OCTUBRE!T49)</f>
        <v>Contribuciones - Otros</v>
      </c>
      <c r="U49" s="27">
        <f t="shared" ref="U49:AJ49" si="56">SUM(U50:U54)</f>
        <v>98818458</v>
      </c>
      <c r="V49" s="15">
        <f t="shared" si="56"/>
        <v>-51084391</v>
      </c>
      <c r="W49" s="15">
        <f t="shared" si="56"/>
        <v>0</v>
      </c>
      <c r="X49" s="18">
        <f t="shared" si="56"/>
        <v>47734067</v>
      </c>
      <c r="Y49" s="19">
        <f t="shared" si="56"/>
        <v>23432008</v>
      </c>
      <c r="Z49" s="142">
        <f t="shared" si="56"/>
        <v>0</v>
      </c>
      <c r="AA49" s="18">
        <f t="shared" si="56"/>
        <v>23432008</v>
      </c>
      <c r="AB49" s="19">
        <f t="shared" si="56"/>
        <v>23432008</v>
      </c>
      <c r="AC49" s="142">
        <f t="shared" si="56"/>
        <v>0</v>
      </c>
      <c r="AD49" s="18">
        <f t="shared" si="56"/>
        <v>23432008</v>
      </c>
      <c r="AE49" s="19">
        <f t="shared" si="56"/>
        <v>21550936</v>
      </c>
      <c r="AF49" s="142">
        <f t="shared" si="56"/>
        <v>1881072</v>
      </c>
      <c r="AG49" s="18">
        <f t="shared" si="56"/>
        <v>23432008</v>
      </c>
      <c r="AH49" s="19">
        <f t="shared" si="56"/>
        <v>24302059</v>
      </c>
      <c r="AI49" s="15">
        <f t="shared" si="56"/>
        <v>24302059</v>
      </c>
      <c r="AJ49" s="16">
        <f t="shared" si="56"/>
        <v>24302059</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+IF(OCTUBRE!A50=0,"",OCTUBRE!A50)</f>
        <v>1130108-2</v>
      </c>
      <c r="B50" s="646" t="str">
        <f>+IF(OCTUBRE!B50=0,"",OCTUBRE!B50)</f>
        <v>Vigencia Anterior Fosyga</v>
      </c>
      <c r="C50" s="673">
        <f>+ENERO!C50</f>
        <v>0</v>
      </c>
      <c r="D50" s="373">
        <f>OCTUBRE!D50+NOVIEMBRE!P50</f>
        <v>0</v>
      </c>
      <c r="E50" s="373">
        <f>OCTUBRE!E50+NOVIEMBRE!Q50</f>
        <v>0</v>
      </c>
      <c r="F50" s="373">
        <f>SUM(C50:E50)</f>
        <v>0</v>
      </c>
      <c r="G50" s="373">
        <f>OCTUBRE!I50</f>
        <v>0</v>
      </c>
      <c r="H50" s="374">
        <v>0</v>
      </c>
      <c r="I50" s="373">
        <f>SUM(G50:H50)</f>
        <v>0</v>
      </c>
      <c r="J50" s="373">
        <f>OCTUBRE!L50</f>
        <v>0</v>
      </c>
      <c r="K50" s="374">
        <v>0</v>
      </c>
      <c r="L50" s="373">
        <f>SUM(J50:K50)</f>
        <v>0</v>
      </c>
      <c r="M50" s="373">
        <f>F50-I50</f>
        <v>0</v>
      </c>
      <c r="N50" s="143">
        <f>F50-L50</f>
        <v>0</v>
      </c>
      <c r="O50" s="382"/>
      <c r="P50" s="372">
        <v>0</v>
      </c>
      <c r="Q50" s="375">
        <v>0</v>
      </c>
      <c r="R50" s="9"/>
      <c r="S50" s="707" t="str">
        <f>+IF(OCTUBRE!S50=0,"",OCTUBRE!S50)</f>
        <v>1010302-1</v>
      </c>
      <c r="T50" s="683" t="str">
        <f>+IF(OCTUBRE!T50=0,"",OCTUBRE!T50)</f>
        <v>Aportes a E.P.S. - recursos propios</v>
      </c>
      <c r="U50" s="27">
        <f>+ENERO!U50</f>
        <v>22137574</v>
      </c>
      <c r="V50" s="15">
        <f>OCTUBRE!V50+NOVIEMBRE!AL50</f>
        <v>-10000000</v>
      </c>
      <c r="W50" s="15">
        <f>OCTUBRE!W50+NOVIEMBRE!AM50</f>
        <v>0</v>
      </c>
      <c r="X50" s="18">
        <f t="shared" ref="X50:X55" si="57">SUM(U50:W50)</f>
        <v>12137574</v>
      </c>
      <c r="Y50" s="19">
        <f>OCTUBRE!AA50</f>
        <v>1317001</v>
      </c>
      <c r="Z50" s="374">
        <v>0</v>
      </c>
      <c r="AA50" s="18">
        <f t="shared" ref="AA50:AA55" si="58">SUM(Y50:Z50)</f>
        <v>1317001</v>
      </c>
      <c r="AB50" s="19">
        <f>OCTUBRE!AD50</f>
        <v>1317001</v>
      </c>
      <c r="AC50" s="374">
        <v>0</v>
      </c>
      <c r="AD50" s="18">
        <f t="shared" ref="AD50:AD55" si="59">SUM(AB50:AC50)</f>
        <v>1317001</v>
      </c>
      <c r="AE50" s="19">
        <f>OCTUBRE!AG50</f>
        <v>1112529</v>
      </c>
      <c r="AF50" s="374">
        <v>204472</v>
      </c>
      <c r="AG50" s="18">
        <f t="shared" ref="AG50:AG55" si="60">SUM(AE50:AF50)</f>
        <v>1317001</v>
      </c>
      <c r="AH50" s="19">
        <f t="shared" ref="AH50:AH55" si="61">X50-AA50</f>
        <v>10820573</v>
      </c>
      <c r="AI50" s="15">
        <f t="shared" ref="AI50:AI55" si="62">X50-AD50</f>
        <v>10820573</v>
      </c>
      <c r="AJ50" s="16">
        <f t="shared" ref="AJ50:AJ55" si="63">X50-AG50</f>
        <v>10820573</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4">
        <f>+IF(OCTUBRE!A51=0,"",OCTUBRE!A51)</f>
        <v>1130109</v>
      </c>
      <c r="B51" s="645" t="str">
        <f>+IF(OCTUBRE!B51=0,"",OCTUBRE!B51)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07" t="str">
        <f>+IF(OCTUBRE!S51=0,"",OCTUBRE!S51)</f>
        <v>1010302-2</v>
      </c>
      <c r="T51" s="683" t="str">
        <f>+IF(OCTUBRE!T51=0,"",OCTUBRE!T51)</f>
        <v>Aportes Fondos Pensionales - recursos propios</v>
      </c>
      <c r="U51" s="27">
        <f>+ENERO!U51</f>
        <v>8767373</v>
      </c>
      <c r="V51" s="15">
        <f>OCTUBRE!V51+NOVIEMBRE!AL51</f>
        <v>0</v>
      </c>
      <c r="W51" s="15">
        <f>OCTUBRE!W51+NOVIEMBRE!AM51</f>
        <v>0</v>
      </c>
      <c r="X51" s="18">
        <f t="shared" si="57"/>
        <v>8767373</v>
      </c>
      <c r="Y51" s="19">
        <f>OCTUBRE!AA51</f>
        <v>1850346</v>
      </c>
      <c r="Z51" s="374">
        <v>0</v>
      </c>
      <c r="AA51" s="18">
        <f t="shared" si="58"/>
        <v>1850346</v>
      </c>
      <c r="AB51" s="19">
        <f>OCTUBRE!AD51</f>
        <v>1850346</v>
      </c>
      <c r="AC51" s="374">
        <v>0</v>
      </c>
      <c r="AD51" s="18">
        <f t="shared" si="59"/>
        <v>1850346</v>
      </c>
      <c r="AE51" s="19">
        <f>OCTUBRE!AG51</f>
        <v>1850346</v>
      </c>
      <c r="AF51" s="374">
        <v>0</v>
      </c>
      <c r="AG51" s="18">
        <f t="shared" si="60"/>
        <v>1850346</v>
      </c>
      <c r="AH51" s="19">
        <f t="shared" si="61"/>
        <v>6917027</v>
      </c>
      <c r="AI51" s="15">
        <f t="shared" si="62"/>
        <v>6917027</v>
      </c>
      <c r="AJ51" s="16">
        <f t="shared" si="63"/>
        <v>6917027</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c r="A52" s="611" t="str">
        <f>+IF(OCTUBRE!A52=0,"",OCTUBRE!A52)</f>
        <v>1130109-1</v>
      </c>
      <c r="B52" s="646" t="str">
        <f>+CONCATENATE("Vigencia ",INSTRUCCIONES!$F$3)</f>
        <v>Vigencia 2018</v>
      </c>
      <c r="C52" s="673">
        <f>+ENERO!C52</f>
        <v>0</v>
      </c>
      <c r="D52" s="373">
        <f>OCTUBRE!D52+NOVIEMBRE!P52</f>
        <v>0</v>
      </c>
      <c r="E52" s="373">
        <f>OCTUBRE!E52+NOVIEMBRE!Q52</f>
        <v>0</v>
      </c>
      <c r="F52" s="373">
        <f>SUM(C52:E52)</f>
        <v>0</v>
      </c>
      <c r="G52" s="373">
        <f>OCTUBRE!I52</f>
        <v>0</v>
      </c>
      <c r="H52" s="374">
        <v>0</v>
      </c>
      <c r="I52" s="373">
        <f>SUM(G52:H52)</f>
        <v>0</v>
      </c>
      <c r="J52" s="373">
        <f>OCTUBRE!L52</f>
        <v>0</v>
      </c>
      <c r="K52" s="374">
        <v>0</v>
      </c>
      <c r="L52" s="373">
        <f>SUM(J52:K52)</f>
        <v>0</v>
      </c>
      <c r="M52" s="373">
        <f>F52-I52</f>
        <v>0</v>
      </c>
      <c r="N52" s="143">
        <f>F52-L52</f>
        <v>0</v>
      </c>
      <c r="O52" s="382"/>
      <c r="P52" s="372">
        <v>0</v>
      </c>
      <c r="Q52" s="375">
        <v>0</v>
      </c>
      <c r="R52" s="9"/>
      <c r="S52" s="707" t="str">
        <f>+IF(OCTUBRE!S52=0,"",OCTUBRE!S52)</f>
        <v>1010302-3</v>
      </c>
      <c r="T52" s="683" t="str">
        <f>+IF(OCTUBRE!T52=0,"",OCTUBRE!T52)</f>
        <v>Aportes a Fondos de Cesantia - recursos propios</v>
      </c>
      <c r="U52" s="27">
        <f>+ENERO!U52</f>
        <v>41819883</v>
      </c>
      <c r="V52" s="15">
        <f>OCTUBRE!V52+NOVIEMBRE!AL52</f>
        <v>-38000000</v>
      </c>
      <c r="W52" s="15">
        <f>OCTUBRE!W52+NOVIEMBRE!AM52</f>
        <v>0</v>
      </c>
      <c r="X52" s="18">
        <f t="shared" si="57"/>
        <v>3819883</v>
      </c>
      <c r="Y52" s="19">
        <f>OCTUBRE!AA52</f>
        <v>768993</v>
      </c>
      <c r="Z52" s="374">
        <v>0</v>
      </c>
      <c r="AA52" s="18">
        <f t="shared" si="58"/>
        <v>768993</v>
      </c>
      <c r="AB52" s="19">
        <f>OCTUBRE!AD52</f>
        <v>768993</v>
      </c>
      <c r="AC52" s="374">
        <v>0</v>
      </c>
      <c r="AD52" s="18">
        <f t="shared" si="59"/>
        <v>768993</v>
      </c>
      <c r="AE52" s="19">
        <f>OCTUBRE!AG52</f>
        <v>768993</v>
      </c>
      <c r="AF52" s="374">
        <v>0</v>
      </c>
      <c r="AG52" s="18">
        <f t="shared" si="60"/>
        <v>768993</v>
      </c>
      <c r="AH52" s="19">
        <f t="shared" si="61"/>
        <v>3050890</v>
      </c>
      <c r="AI52" s="15">
        <f t="shared" si="62"/>
        <v>3050890</v>
      </c>
      <c r="AJ52" s="16">
        <f t="shared" si="63"/>
        <v>3050890</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+IF(OCTUBRE!A53=0,"",OCTUBRE!A53)</f>
        <v>1130109-2</v>
      </c>
      <c r="B53" s="646" t="str">
        <f>+IF(OCTUBRE!B53=0,"",OCTUBRE!B53)</f>
        <v>Vigencia Anterior Planes Complementarios</v>
      </c>
      <c r="C53" s="673">
        <f>+ENERO!C53</f>
        <v>0</v>
      </c>
      <c r="D53" s="373">
        <f>OCTUBRE!D53+NOVIEMBRE!P53</f>
        <v>0</v>
      </c>
      <c r="E53" s="373">
        <f>OCTUBRE!E53+NOVIEMBRE!Q53</f>
        <v>0</v>
      </c>
      <c r="F53" s="373">
        <f>SUM(C53:E53)</f>
        <v>0</v>
      </c>
      <c r="G53" s="373">
        <f>OCTUBRE!I53</f>
        <v>0</v>
      </c>
      <c r="H53" s="374">
        <v>0</v>
      </c>
      <c r="I53" s="373">
        <f>SUM(G53:H53)</f>
        <v>0</v>
      </c>
      <c r="J53" s="373">
        <f>OCTUBRE!L53</f>
        <v>0</v>
      </c>
      <c r="K53" s="374">
        <v>0</v>
      </c>
      <c r="L53" s="373">
        <f>SUM(J53:K53)</f>
        <v>0</v>
      </c>
      <c r="M53" s="373">
        <f>F53-I53</f>
        <v>0</v>
      </c>
      <c r="N53" s="143">
        <f>F53-L53</f>
        <v>0</v>
      </c>
      <c r="O53" s="382"/>
      <c r="P53" s="372">
        <v>0</v>
      </c>
      <c r="Q53" s="375">
        <v>0</v>
      </c>
      <c r="R53" s="9"/>
      <c r="S53" s="707" t="str">
        <f>+IF(OCTUBRE!S53=0,"",OCTUBRE!S53)</f>
        <v>1010302-4</v>
      </c>
      <c r="T53" s="683" t="str">
        <f>+IF(OCTUBRE!T53=0,"",OCTUBRE!T53)</f>
        <v>Aporte a ARL. - recursos propios</v>
      </c>
      <c r="U53" s="27">
        <f>+ENERO!U53</f>
        <v>2628368</v>
      </c>
      <c r="V53" s="15">
        <f>OCTUBRE!V53+NOVIEMBRE!AL53</f>
        <v>0</v>
      </c>
      <c r="W53" s="15">
        <f>OCTUBRE!W53+NOVIEMBRE!AM53</f>
        <v>0</v>
      </c>
      <c r="X53" s="18">
        <f t="shared" si="57"/>
        <v>2628368</v>
      </c>
      <c r="Y53" s="19">
        <f>OCTUBRE!AA53</f>
        <v>2628368</v>
      </c>
      <c r="Z53" s="374">
        <v>0</v>
      </c>
      <c r="AA53" s="18">
        <f t="shared" si="58"/>
        <v>2628368</v>
      </c>
      <c r="AB53" s="19">
        <f>OCTUBRE!AD53</f>
        <v>2628368</v>
      </c>
      <c r="AC53" s="374">
        <v>0</v>
      </c>
      <c r="AD53" s="18">
        <f t="shared" si="59"/>
        <v>2628368</v>
      </c>
      <c r="AE53" s="19">
        <f>OCTUBRE!AG53</f>
        <v>2628368</v>
      </c>
      <c r="AF53" s="374">
        <v>0</v>
      </c>
      <c r="AG53" s="18">
        <f t="shared" si="60"/>
        <v>2628368</v>
      </c>
      <c r="AH53" s="19">
        <f t="shared" si="61"/>
        <v>0</v>
      </c>
      <c r="AI53" s="15">
        <f t="shared" si="62"/>
        <v>0</v>
      </c>
      <c r="AJ53" s="16">
        <f t="shared" si="63"/>
        <v>0</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4">
        <f>+IF(OCTUBRE!A54=0,"",OCTUBRE!A54)</f>
        <v>1130110</v>
      </c>
      <c r="B54" s="645" t="str">
        <f>+IF(OCTUBRE!B54=0,"",OCTUBRE!B54)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07" t="str">
        <f>+IF(OCTUBRE!S54=0,"",OCTUBRE!S54)</f>
        <v>1010302-5</v>
      </c>
      <c r="T54" s="683" t="str">
        <f>+IF(OCTUBRE!T54=0,"",OCTUBRE!T54)</f>
        <v>Aporte a Caja Compensación Familiar</v>
      </c>
      <c r="U54" s="27">
        <f>+ENERO!U54</f>
        <v>23465260</v>
      </c>
      <c r="V54" s="15">
        <f>OCTUBRE!V54+NOVIEMBRE!AL54</f>
        <v>-3084391</v>
      </c>
      <c r="W54" s="15">
        <f>OCTUBRE!W54+NOVIEMBRE!AM54</f>
        <v>0</v>
      </c>
      <c r="X54" s="18">
        <f t="shared" si="57"/>
        <v>20380869</v>
      </c>
      <c r="Y54" s="19">
        <f>OCTUBRE!AA54</f>
        <v>16867300</v>
      </c>
      <c r="Z54" s="374">
        <v>0</v>
      </c>
      <c r="AA54" s="18">
        <f t="shared" si="58"/>
        <v>16867300</v>
      </c>
      <c r="AB54" s="19">
        <f>OCTUBRE!AD54</f>
        <v>16867300</v>
      </c>
      <c r="AC54" s="374">
        <v>0</v>
      </c>
      <c r="AD54" s="18">
        <f t="shared" si="59"/>
        <v>16867300</v>
      </c>
      <c r="AE54" s="19">
        <f>OCTUBRE!AG54</f>
        <v>15190700</v>
      </c>
      <c r="AF54" s="374">
        <v>1676600</v>
      </c>
      <c r="AG54" s="18">
        <f t="shared" si="60"/>
        <v>16867300</v>
      </c>
      <c r="AH54" s="19">
        <f t="shared" si="61"/>
        <v>3513569</v>
      </c>
      <c r="AI54" s="15">
        <f t="shared" si="62"/>
        <v>3513569</v>
      </c>
      <c r="AJ54" s="16">
        <f t="shared" si="63"/>
        <v>3513569</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c r="A55" s="611" t="str">
        <f>+IF(OCTUBRE!A55=0,"",OCTUBRE!A55)</f>
        <v>1130110-1</v>
      </c>
      <c r="B55" s="646" t="str">
        <f>+CONCATENATE("Vigencia ",INSTRUCCIONES!$F$3)</f>
        <v>Vigencia 2018</v>
      </c>
      <c r="C55" s="673">
        <f>+ENERO!C55</f>
        <v>0</v>
      </c>
      <c r="D55" s="373">
        <f>OCTUBRE!D55+NOVIEMBRE!P55</f>
        <v>0</v>
      </c>
      <c r="E55" s="373">
        <f>OCTUBRE!E55+NOVIEMBRE!Q55</f>
        <v>0</v>
      </c>
      <c r="F55" s="373">
        <f>SUM(C55:E55)</f>
        <v>0</v>
      </c>
      <c r="G55" s="373">
        <f>OCTUBRE!I55</f>
        <v>0</v>
      </c>
      <c r="H55" s="374">
        <v>0</v>
      </c>
      <c r="I55" s="373">
        <f>SUM(G55:H55)</f>
        <v>0</v>
      </c>
      <c r="J55" s="373">
        <f>OCTUBRE!L55</f>
        <v>0</v>
      </c>
      <c r="K55" s="374">
        <v>0</v>
      </c>
      <c r="L55" s="373">
        <f>SUM(J55:K55)</f>
        <v>0</v>
      </c>
      <c r="M55" s="373">
        <f>F55-I55</f>
        <v>0</v>
      </c>
      <c r="N55" s="143">
        <f>F55-L55</f>
        <v>0</v>
      </c>
      <c r="O55" s="382"/>
      <c r="P55" s="372">
        <v>0</v>
      </c>
      <c r="Q55" s="375">
        <v>0</v>
      </c>
      <c r="R55" s="9"/>
      <c r="S55" s="706">
        <f>+IF(OCTUBRE!S55=0,"",OCTUBRE!S55)</f>
        <v>1010399</v>
      </c>
      <c r="T55" s="682" t="str">
        <f>+IF(OCTUBRE!T55=0,"",OCTUBRE!T55)</f>
        <v>Vigencias Anteriores Contribuciones Inherentes de nómina sector publico</v>
      </c>
      <c r="U55" s="27">
        <f>+ENERO!U55</f>
        <v>41000000</v>
      </c>
      <c r="V55" s="15">
        <f>OCTUBRE!V55+NOVIEMBRE!AL55</f>
        <v>1196896</v>
      </c>
      <c r="W55" s="15">
        <f>OCTUBRE!W55+NOVIEMBRE!AM55</f>
        <v>0</v>
      </c>
      <c r="X55" s="18">
        <f t="shared" si="57"/>
        <v>42196896</v>
      </c>
      <c r="Y55" s="19">
        <f>OCTUBRE!AA55</f>
        <v>42196896</v>
      </c>
      <c r="Z55" s="374">
        <v>0</v>
      </c>
      <c r="AA55" s="18">
        <f t="shared" si="58"/>
        <v>42196896</v>
      </c>
      <c r="AB55" s="19">
        <f>OCTUBRE!AD55</f>
        <v>42196896</v>
      </c>
      <c r="AC55" s="374">
        <v>0</v>
      </c>
      <c r="AD55" s="18">
        <f t="shared" si="59"/>
        <v>42196896</v>
      </c>
      <c r="AE55" s="19">
        <f>OCTUBRE!AG55</f>
        <v>42196896</v>
      </c>
      <c r="AF55" s="374">
        <v>0</v>
      </c>
      <c r="AG55" s="18">
        <f t="shared" si="60"/>
        <v>42196896</v>
      </c>
      <c r="AH55" s="19">
        <f t="shared" si="61"/>
        <v>0</v>
      </c>
      <c r="AI55" s="15">
        <f t="shared" si="62"/>
        <v>0</v>
      </c>
      <c r="AJ55" s="16">
        <f t="shared" si="63"/>
        <v>0</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+IF(OCTUBRE!A56=0,"",OCTUBRE!A56)</f>
        <v>1130110-2</v>
      </c>
      <c r="B56" s="646" t="str">
        <f>+IF(OCTUBRE!B56=0,"",OCTUBRE!B56)</f>
        <v>Vigencia Anterior Medicina Prepagada</v>
      </c>
      <c r="C56" s="673">
        <f>+ENERO!C56</f>
        <v>0</v>
      </c>
      <c r="D56" s="373">
        <f>OCTUBRE!D56+NOVIEMBRE!P56</f>
        <v>0</v>
      </c>
      <c r="E56" s="373">
        <f>OCTUBRE!E56+NOVIEMBRE!Q56</f>
        <v>0</v>
      </c>
      <c r="F56" s="373">
        <f>SUM(C56:E56)</f>
        <v>0</v>
      </c>
      <c r="G56" s="373">
        <f>OCTUBRE!I56</f>
        <v>0</v>
      </c>
      <c r="H56" s="374">
        <v>0</v>
      </c>
      <c r="I56" s="373">
        <f>SUM(G56:H56)</f>
        <v>0</v>
      </c>
      <c r="J56" s="373">
        <f>OCTUBRE!L56</f>
        <v>0</v>
      </c>
      <c r="K56" s="374">
        <v>0</v>
      </c>
      <c r="L56" s="373">
        <f>SUM(J56:K56)</f>
        <v>0</v>
      </c>
      <c r="M56" s="373">
        <f>F56-I56</f>
        <v>0</v>
      </c>
      <c r="N56" s="143">
        <f>F56-L56</f>
        <v>0</v>
      </c>
      <c r="O56" s="382"/>
      <c r="P56" s="372">
        <v>0</v>
      </c>
      <c r="Q56" s="375">
        <v>0</v>
      </c>
      <c r="R56" s="9"/>
      <c r="S56" s="366" t="str">
        <f>+IF(OCTUBRE!S56=0,"",OCTUBRE!S56)</f>
        <v/>
      </c>
      <c r="T56" s="696" t="str">
        <f>+IF(OCTUBRE!T56=0,"",OCTUBRE!T56)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4">
        <f>+IF(OCTUBRE!A57=0,"",OCTUBRE!A57)</f>
        <v>1130111</v>
      </c>
      <c r="B57" s="645" t="str">
        <f>+IF(OCTUBRE!B57=0,"",OCTUBRE!B57)</f>
        <v>IPS PRIVADAS</v>
      </c>
      <c r="C57" s="43">
        <f t="shared" ref="C57:N57" si="66">SUM(C58:C59)</f>
        <v>0</v>
      </c>
      <c r="D57" s="44">
        <f t="shared" si="66"/>
        <v>0</v>
      </c>
      <c r="E57" s="44">
        <f t="shared" si="66"/>
        <v>0</v>
      </c>
      <c r="F57" s="44">
        <f t="shared" si="66"/>
        <v>0</v>
      </c>
      <c r="G57" s="44">
        <f t="shared" si="66"/>
        <v>0</v>
      </c>
      <c r="H57" s="44">
        <f t="shared" si="66"/>
        <v>0</v>
      </c>
      <c r="I57" s="44">
        <f t="shared" si="66"/>
        <v>0</v>
      </c>
      <c r="J57" s="44">
        <f t="shared" si="66"/>
        <v>0</v>
      </c>
      <c r="K57" s="44">
        <f t="shared" si="66"/>
        <v>0</v>
      </c>
      <c r="L57" s="44">
        <f t="shared" si="66"/>
        <v>0</v>
      </c>
      <c r="M57" s="44">
        <f t="shared" si="66"/>
        <v>0</v>
      </c>
      <c r="N57" s="45">
        <f t="shared" si="66"/>
        <v>0</v>
      </c>
      <c r="P57" s="43">
        <f>SUM(P58:P59)</f>
        <v>0</v>
      </c>
      <c r="Q57" s="45">
        <f>SUM(Q58:Q59)</f>
        <v>0</v>
      </c>
      <c r="R57" s="9"/>
      <c r="S57" s="705">
        <f>+IF(OCTUBRE!S57=0,"",OCTUBRE!S57)</f>
        <v>1010400</v>
      </c>
      <c r="T57" s="681" t="str">
        <f>+IF(OCTUBRE!T57=0,"",OCTUBRE!T57)</f>
        <v>Contribuciones Inherentes nómina del Sector Publico</v>
      </c>
      <c r="U57" s="132">
        <f t="shared" ref="U57:AJ57" si="67">U58+U61</f>
        <v>29331575</v>
      </c>
      <c r="V57" s="122">
        <f t="shared" si="67"/>
        <v>-3851240</v>
      </c>
      <c r="W57" s="122">
        <f t="shared" si="67"/>
        <v>0</v>
      </c>
      <c r="X57" s="129">
        <f t="shared" si="67"/>
        <v>25480335</v>
      </c>
      <c r="Y57" s="128">
        <f t="shared" si="67"/>
        <v>21093700</v>
      </c>
      <c r="Z57" s="122">
        <f t="shared" si="67"/>
        <v>0</v>
      </c>
      <c r="AA57" s="129">
        <f t="shared" si="67"/>
        <v>21093700</v>
      </c>
      <c r="AB57" s="128">
        <f t="shared" si="67"/>
        <v>21093700</v>
      </c>
      <c r="AC57" s="122">
        <f t="shared" si="67"/>
        <v>0</v>
      </c>
      <c r="AD57" s="129">
        <f t="shared" si="67"/>
        <v>21093700</v>
      </c>
      <c r="AE57" s="128">
        <f t="shared" si="67"/>
        <v>18996900</v>
      </c>
      <c r="AF57" s="122">
        <f t="shared" si="67"/>
        <v>2096800</v>
      </c>
      <c r="AG57" s="129">
        <f t="shared" si="67"/>
        <v>21093700</v>
      </c>
      <c r="AH57" s="128">
        <f t="shared" si="67"/>
        <v>4386635</v>
      </c>
      <c r="AI57" s="122">
        <f t="shared" si="67"/>
        <v>4386635</v>
      </c>
      <c r="AJ57" s="130">
        <f t="shared" si="67"/>
        <v>4386635</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+IF(OCTUBRE!A58=0,"",OCTUBRE!A58)</f>
        <v>1130111-1</v>
      </c>
      <c r="B58" s="646" t="str">
        <f>+CONCATENATE("Vigencia ",INSTRUCCIONES!$F$3)</f>
        <v>Vigencia 2018</v>
      </c>
      <c r="C58" s="673">
        <f>+ENERO!C58</f>
        <v>0</v>
      </c>
      <c r="D58" s="373">
        <f>OCTUBRE!D58+NOVIEMBRE!P58</f>
        <v>0</v>
      </c>
      <c r="E58" s="373">
        <f>OCTUBRE!E58+NOVIEMBRE!Q58</f>
        <v>0</v>
      </c>
      <c r="F58" s="373">
        <f>SUM(C58:E58)</f>
        <v>0</v>
      </c>
      <c r="G58" s="373">
        <f>OCTUBRE!I58</f>
        <v>0</v>
      </c>
      <c r="H58" s="374">
        <v>0</v>
      </c>
      <c r="I58" s="373">
        <f>SUM(G58:H58)</f>
        <v>0</v>
      </c>
      <c r="J58" s="373">
        <f>OCTUBRE!L58</f>
        <v>0</v>
      </c>
      <c r="K58" s="374">
        <v>0</v>
      </c>
      <c r="L58" s="373">
        <f>SUM(J58:K58)</f>
        <v>0</v>
      </c>
      <c r="M58" s="373">
        <f>F58-I58</f>
        <v>0</v>
      </c>
      <c r="N58" s="143">
        <f>F58-L58</f>
        <v>0</v>
      </c>
      <c r="O58" s="382"/>
      <c r="P58" s="372">
        <v>0</v>
      </c>
      <c r="Q58" s="375">
        <v>0</v>
      </c>
      <c r="R58" s="9"/>
      <c r="S58" s="706">
        <f>+IF(OCTUBRE!S58=0,"",OCTUBRE!S58)</f>
        <v>1010402</v>
      </c>
      <c r="T58" s="682" t="str">
        <f>+IF(OCTUBRE!T58=0,"",OCTUBRE!T58)</f>
        <v>Contribuciones - Otros</v>
      </c>
      <c r="U58" s="27">
        <f t="shared" ref="U58:AJ58" si="68">SUM(U59:U60)</f>
        <v>29331575</v>
      </c>
      <c r="V58" s="15">
        <f t="shared" si="68"/>
        <v>-3851240</v>
      </c>
      <c r="W58" s="15">
        <f t="shared" si="68"/>
        <v>0</v>
      </c>
      <c r="X58" s="18">
        <f t="shared" si="68"/>
        <v>25480335</v>
      </c>
      <c r="Y58" s="19">
        <f t="shared" si="68"/>
        <v>21093700</v>
      </c>
      <c r="Z58" s="142">
        <f t="shared" si="68"/>
        <v>0</v>
      </c>
      <c r="AA58" s="18">
        <f t="shared" si="68"/>
        <v>21093700</v>
      </c>
      <c r="AB58" s="19">
        <f t="shared" si="68"/>
        <v>21093700</v>
      </c>
      <c r="AC58" s="142">
        <f t="shared" si="68"/>
        <v>0</v>
      </c>
      <c r="AD58" s="18">
        <f t="shared" si="68"/>
        <v>21093700</v>
      </c>
      <c r="AE58" s="19">
        <f t="shared" si="68"/>
        <v>18996900</v>
      </c>
      <c r="AF58" s="142">
        <f t="shared" si="68"/>
        <v>2096800</v>
      </c>
      <c r="AG58" s="18">
        <f t="shared" si="68"/>
        <v>21093700</v>
      </c>
      <c r="AH58" s="19">
        <f t="shared" si="68"/>
        <v>4386635</v>
      </c>
      <c r="AI58" s="15">
        <f t="shared" si="68"/>
        <v>4386635</v>
      </c>
      <c r="AJ58" s="16">
        <f t="shared" si="68"/>
        <v>4386635</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+IF(OCTUBRE!A59=0,"",OCTUBRE!A59)</f>
        <v>1130111-2</v>
      </c>
      <c r="B59" s="646" t="str">
        <f>+IF(OCTUBRE!B59=0,"",OCTUBRE!B59)</f>
        <v>Vigencia Anterior</v>
      </c>
      <c r="C59" s="673">
        <f>+ENERO!C59</f>
        <v>0</v>
      </c>
      <c r="D59" s="373">
        <f>OCTUBRE!D59+NOVIEMBRE!P59</f>
        <v>0</v>
      </c>
      <c r="E59" s="373">
        <f>OCTUBRE!E59+NOVIEMBRE!Q59</f>
        <v>0</v>
      </c>
      <c r="F59" s="373">
        <f>SUM(C59:E59)</f>
        <v>0</v>
      </c>
      <c r="G59" s="373">
        <f>OCTUBRE!I59</f>
        <v>0</v>
      </c>
      <c r="H59" s="374">
        <v>0</v>
      </c>
      <c r="I59" s="373">
        <f>SUM(G59:H59)</f>
        <v>0</v>
      </c>
      <c r="J59" s="373">
        <f>OCTUBRE!L59</f>
        <v>0</v>
      </c>
      <c r="K59" s="374">
        <v>0</v>
      </c>
      <c r="L59" s="373">
        <f>SUM(J59:K59)</f>
        <v>0</v>
      </c>
      <c r="M59" s="373">
        <f>F59-I59</f>
        <v>0</v>
      </c>
      <c r="N59" s="143">
        <f>F59-L59</f>
        <v>0</v>
      </c>
      <c r="O59" s="382"/>
      <c r="P59" s="372">
        <v>0</v>
      </c>
      <c r="Q59" s="375">
        <v>0</v>
      </c>
      <c r="R59" s="9"/>
      <c r="S59" s="707" t="str">
        <f>+IF(OCTUBRE!S59=0,"",OCTUBRE!S59)</f>
        <v>1010402-1</v>
      </c>
      <c r="T59" s="683" t="str">
        <f>+IF(OCTUBRE!T59=0,"",OCTUBRE!T59)</f>
        <v>S.E.N.A.</v>
      </c>
      <c r="U59" s="27">
        <f>+ENERO!U59</f>
        <v>11732630</v>
      </c>
      <c r="V59" s="15">
        <f>OCTUBRE!V59+NOVIEMBRE!AL59</f>
        <v>-1539896</v>
      </c>
      <c r="W59" s="15">
        <f>OCTUBRE!W59+NOVIEMBRE!AM59</f>
        <v>0</v>
      </c>
      <c r="X59" s="18">
        <f>SUM(U59:W59)</f>
        <v>10192734</v>
      </c>
      <c r="Y59" s="19">
        <f>OCTUBRE!AA59</f>
        <v>8439900</v>
      </c>
      <c r="Z59" s="374">
        <v>0</v>
      </c>
      <c r="AA59" s="18">
        <f>SUM(Y59:Z59)</f>
        <v>8439900</v>
      </c>
      <c r="AB59" s="19">
        <f>OCTUBRE!AD59</f>
        <v>8439900</v>
      </c>
      <c r="AC59" s="374">
        <v>0</v>
      </c>
      <c r="AD59" s="18">
        <f>SUM(AB59:AC59)</f>
        <v>8439900</v>
      </c>
      <c r="AE59" s="19">
        <f>OCTUBRE!AG59</f>
        <v>7600800</v>
      </c>
      <c r="AF59" s="374">
        <v>839100</v>
      </c>
      <c r="AG59" s="18">
        <f>SUM(AE59:AF59)</f>
        <v>8439900</v>
      </c>
      <c r="AH59" s="19">
        <f>X59-AA59</f>
        <v>1752834</v>
      </c>
      <c r="AI59" s="15">
        <f>X59-AD59</f>
        <v>1752834</v>
      </c>
      <c r="AJ59" s="16">
        <f>X59-AG59</f>
        <v>1752834</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4">
        <f>+IF(OCTUBRE!A60=0,"",OCTUBRE!A60)</f>
        <v>1130112</v>
      </c>
      <c r="B60" s="645" t="str">
        <f>+IF(OCTUBRE!B60=0,"",OCTUBRE!B60)</f>
        <v>IPS PUBLICAS</v>
      </c>
      <c r="C60" s="43">
        <f t="shared" ref="C60:N60" si="69">SUM(C61:C62)</f>
        <v>9643484</v>
      </c>
      <c r="D60" s="44">
        <f t="shared" si="69"/>
        <v>0</v>
      </c>
      <c r="E60" s="44">
        <f t="shared" si="69"/>
        <v>0</v>
      </c>
      <c r="F60" s="44">
        <f t="shared" si="69"/>
        <v>9643484</v>
      </c>
      <c r="G60" s="44">
        <f t="shared" si="69"/>
        <v>13647993</v>
      </c>
      <c r="H60" s="44">
        <f t="shared" si="69"/>
        <v>0</v>
      </c>
      <c r="I60" s="44">
        <f t="shared" si="69"/>
        <v>13647993</v>
      </c>
      <c r="J60" s="44">
        <f t="shared" si="69"/>
        <v>0</v>
      </c>
      <c r="K60" s="44">
        <f t="shared" si="69"/>
        <v>0</v>
      </c>
      <c r="L60" s="44">
        <f t="shared" si="69"/>
        <v>0</v>
      </c>
      <c r="M60" s="44">
        <f t="shared" si="69"/>
        <v>-4004509</v>
      </c>
      <c r="N60" s="45">
        <f t="shared" si="69"/>
        <v>9643484</v>
      </c>
      <c r="P60" s="43">
        <f>SUM(P61:P62)</f>
        <v>0</v>
      </c>
      <c r="Q60" s="45">
        <f>SUM(Q61:Q62)</f>
        <v>0</v>
      </c>
      <c r="R60" s="9"/>
      <c r="S60" s="707" t="str">
        <f>+IF(OCTUBRE!S60=0,"",OCTUBRE!S60)</f>
        <v>1010402-2</v>
      </c>
      <c r="T60" s="683" t="str">
        <f>+IF(OCTUBRE!T60=0,"",OCTUBRE!T60)</f>
        <v>I.C.B.F.</v>
      </c>
      <c r="U60" s="27">
        <f>+ENERO!U60</f>
        <v>17598945</v>
      </c>
      <c r="V60" s="15">
        <f>OCTUBRE!V60+NOVIEMBRE!AL60</f>
        <v>-2311344</v>
      </c>
      <c r="W60" s="15">
        <f>OCTUBRE!W60+NOVIEMBRE!AM60</f>
        <v>0</v>
      </c>
      <c r="X60" s="18">
        <f>SUM(U60:W60)</f>
        <v>15287601</v>
      </c>
      <c r="Y60" s="19">
        <f>OCTUBRE!AA60</f>
        <v>12653800</v>
      </c>
      <c r="Z60" s="374">
        <v>0</v>
      </c>
      <c r="AA60" s="18">
        <f>SUM(Y60:Z60)</f>
        <v>12653800</v>
      </c>
      <c r="AB60" s="19">
        <f>OCTUBRE!AD60</f>
        <v>12653800</v>
      </c>
      <c r="AC60" s="374">
        <v>0</v>
      </c>
      <c r="AD60" s="18">
        <f>SUM(AB60:AC60)</f>
        <v>12653800</v>
      </c>
      <c r="AE60" s="19">
        <f>OCTUBRE!AG60</f>
        <v>11396100</v>
      </c>
      <c r="AF60" s="374">
        <v>1257700</v>
      </c>
      <c r="AG60" s="18">
        <f>SUM(AE60:AF60)</f>
        <v>12653800</v>
      </c>
      <c r="AH60" s="19">
        <f>X60-AA60</f>
        <v>2633801</v>
      </c>
      <c r="AI60" s="15">
        <f>X60-AD60</f>
        <v>2633801</v>
      </c>
      <c r="AJ60" s="16">
        <f>X60-AG60</f>
        <v>2633801</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c r="A61" s="611" t="str">
        <f>+IF(OCTUBRE!A61=0,"",OCTUBRE!A61)</f>
        <v>1130112-1</v>
      </c>
      <c r="B61" s="646" t="str">
        <f>+CONCATENATE("Vigencia ",INSTRUCCIONES!$F$3)</f>
        <v>Vigencia 2018</v>
      </c>
      <c r="C61" s="673">
        <f>+ENERO!C61</f>
        <v>4821742</v>
      </c>
      <c r="D61" s="373">
        <f>OCTUBRE!D61+NOVIEMBRE!P61</f>
        <v>0</v>
      </c>
      <c r="E61" s="373">
        <f>OCTUBRE!E61+NOVIEMBRE!Q61</f>
        <v>0</v>
      </c>
      <c r="F61" s="373">
        <f>SUM(C61:E61)</f>
        <v>4821742</v>
      </c>
      <c r="G61" s="373">
        <f>OCTUBRE!I61</f>
        <v>13647993</v>
      </c>
      <c r="H61" s="374">
        <v>0</v>
      </c>
      <c r="I61" s="373">
        <f>SUM(G61:H61)</f>
        <v>13647993</v>
      </c>
      <c r="J61" s="373">
        <f>OCTUBRE!L61</f>
        <v>0</v>
      </c>
      <c r="K61" s="374">
        <v>0</v>
      </c>
      <c r="L61" s="373">
        <f>SUM(J61:K61)</f>
        <v>0</v>
      </c>
      <c r="M61" s="373">
        <f>F61-I61</f>
        <v>-8826251</v>
      </c>
      <c r="N61" s="143">
        <f>F61-L61</f>
        <v>4821742</v>
      </c>
      <c r="O61" s="382"/>
      <c r="P61" s="372">
        <v>0</v>
      </c>
      <c r="Q61" s="375">
        <v>0</v>
      </c>
      <c r="R61" s="9"/>
      <c r="S61" s="706">
        <f>+IF(OCTUBRE!S61=0,"",OCTUBRE!S61)</f>
        <v>1010499</v>
      </c>
      <c r="T61" s="682" t="str">
        <f>+IF(OCTUBRE!T61=0,"",OCTUBRE!T61)</f>
        <v>Vigencias Anteriores Contribuciones Inherentes de nómina sector publico administrativo</v>
      </c>
      <c r="U61" s="27">
        <f>+ENERO!U61</f>
        <v>0</v>
      </c>
      <c r="V61" s="15">
        <f>OCTUBRE!V61+NOVIEMBRE!AL61</f>
        <v>0</v>
      </c>
      <c r="W61" s="15">
        <f>OCTUBRE!W61+NOVIEMBRE!AM61</f>
        <v>0</v>
      </c>
      <c r="X61" s="18">
        <f>SUM(U61:W61)</f>
        <v>0</v>
      </c>
      <c r="Y61" s="19">
        <f>OCTUBRE!AA61</f>
        <v>0</v>
      </c>
      <c r="Z61" s="374">
        <v>0</v>
      </c>
      <c r="AA61" s="18">
        <f>SUM(Y61:Z61)</f>
        <v>0</v>
      </c>
      <c r="AB61" s="19">
        <f>OCTUBRE!AD61</f>
        <v>0</v>
      </c>
      <c r="AC61" s="374">
        <v>0</v>
      </c>
      <c r="AD61" s="18">
        <f>SUM(AB61:AC61)</f>
        <v>0</v>
      </c>
      <c r="AE61" s="19">
        <f>OCTUBRE!AG61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+IF(OCTUBRE!A62=0,"",OCTUBRE!A62)</f>
        <v>1130112-2</v>
      </c>
      <c r="B62" s="646" t="str">
        <f>+IF(OCTUBRE!B62=0,"",OCTUBRE!B62)</f>
        <v>Vigencia Anterior IPS Privadas</v>
      </c>
      <c r="C62" s="673">
        <f>+ENERO!C62</f>
        <v>4821742</v>
      </c>
      <c r="D62" s="373">
        <f>OCTUBRE!D62+NOVIEMBRE!P62</f>
        <v>0</v>
      </c>
      <c r="E62" s="373">
        <f>OCTUBRE!E62+NOVIEMBRE!Q62</f>
        <v>0</v>
      </c>
      <c r="F62" s="373">
        <f>SUM(C62:E62)</f>
        <v>4821742</v>
      </c>
      <c r="G62" s="373">
        <f>OCTUBRE!I62</f>
        <v>0</v>
      </c>
      <c r="H62" s="374">
        <v>0</v>
      </c>
      <c r="I62" s="373">
        <f>SUM(G62:H62)</f>
        <v>0</v>
      </c>
      <c r="J62" s="373">
        <f>OCTUBRE!L62</f>
        <v>0</v>
      </c>
      <c r="K62" s="374">
        <v>0</v>
      </c>
      <c r="L62" s="373">
        <f>SUM(J62:K62)</f>
        <v>0</v>
      </c>
      <c r="M62" s="373">
        <f>F62-I62</f>
        <v>4821742</v>
      </c>
      <c r="N62" s="143">
        <f>F62-L62</f>
        <v>4821742</v>
      </c>
      <c r="O62" s="382"/>
      <c r="P62" s="372">
        <v>0</v>
      </c>
      <c r="Q62" s="375">
        <v>0</v>
      </c>
      <c r="R62" s="9"/>
      <c r="S62" s="366" t="str">
        <f>+IF(OCTUBRE!S62=0,"",OCTUBRE!S62)</f>
        <v/>
      </c>
      <c r="T62" s="696" t="str">
        <f>+IF(OCTUBRE!T62=0,"",OCTUBRE!T62)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4">
        <f>+IF(OCTUBRE!A63=0,"",OCTUBRE!A63)</f>
        <v>1130113</v>
      </c>
      <c r="B63" s="645" t="str">
        <f>+IF(OCTUBRE!B63=0,"",OCTUBRE!B63)</f>
        <v>COMPAÑIAS DE SEGUROS  - ACCIDENTES DE TRANSITO (SOAT)</v>
      </c>
      <c r="C63" s="43">
        <f t="shared" ref="C63:N63" si="70">SUM(C64:C65)</f>
        <v>101217515</v>
      </c>
      <c r="D63" s="44">
        <f t="shared" si="70"/>
        <v>0</v>
      </c>
      <c r="E63" s="44">
        <f t="shared" si="70"/>
        <v>0</v>
      </c>
      <c r="F63" s="44">
        <f t="shared" si="70"/>
        <v>101217515</v>
      </c>
      <c r="G63" s="44">
        <f t="shared" si="70"/>
        <v>88177150</v>
      </c>
      <c r="H63" s="44">
        <f t="shared" si="70"/>
        <v>4002265</v>
      </c>
      <c r="I63" s="44">
        <f t="shared" si="70"/>
        <v>92179415</v>
      </c>
      <c r="J63" s="44">
        <f t="shared" si="70"/>
        <v>64475787</v>
      </c>
      <c r="K63" s="44">
        <f t="shared" si="70"/>
        <v>4679826</v>
      </c>
      <c r="L63" s="44">
        <f t="shared" si="70"/>
        <v>69155613</v>
      </c>
      <c r="M63" s="44">
        <f t="shared" si="70"/>
        <v>9038100</v>
      </c>
      <c r="N63" s="45">
        <f t="shared" si="70"/>
        <v>32061902</v>
      </c>
      <c r="P63" s="43">
        <f>SUM(P64:P65)</f>
        <v>0</v>
      </c>
      <c r="Q63" s="45">
        <f>SUM(Q64:Q65)</f>
        <v>0</v>
      </c>
      <c r="R63" s="9"/>
      <c r="S63" s="704">
        <f>+IF(OCTUBRE!S63=0,"",OCTUBRE!S63)</f>
        <v>1020010</v>
      </c>
      <c r="T63" s="680" t="str">
        <f>+IF(OCTUBRE!T63=0,"",OCTUBRE!T63)</f>
        <v>Gastos de Operación</v>
      </c>
      <c r="U63" s="132">
        <f t="shared" ref="U63:AJ63" si="71">U65+U83+U90+U104</f>
        <v>2458840205</v>
      </c>
      <c r="V63" s="122">
        <f t="shared" si="71"/>
        <v>-37594324</v>
      </c>
      <c r="W63" s="122">
        <f t="shared" si="71"/>
        <v>91302245</v>
      </c>
      <c r="X63" s="129">
        <f t="shared" si="71"/>
        <v>2512548126</v>
      </c>
      <c r="Y63" s="128">
        <f t="shared" si="71"/>
        <v>2057952501</v>
      </c>
      <c r="Z63" s="122">
        <f t="shared" si="71"/>
        <v>136392139</v>
      </c>
      <c r="AA63" s="129">
        <f t="shared" si="71"/>
        <v>2194344640</v>
      </c>
      <c r="AB63" s="128">
        <f t="shared" si="71"/>
        <v>2050401115</v>
      </c>
      <c r="AC63" s="122">
        <f t="shared" si="71"/>
        <v>138449458</v>
      </c>
      <c r="AD63" s="129">
        <f t="shared" si="71"/>
        <v>2188850573</v>
      </c>
      <c r="AE63" s="128">
        <f t="shared" si="71"/>
        <v>1860154561</v>
      </c>
      <c r="AF63" s="122">
        <f t="shared" si="71"/>
        <v>211118365</v>
      </c>
      <c r="AG63" s="129">
        <f t="shared" si="71"/>
        <v>2071272926</v>
      </c>
      <c r="AH63" s="128">
        <f t="shared" si="71"/>
        <v>318203486</v>
      </c>
      <c r="AI63" s="122">
        <f t="shared" si="71"/>
        <v>323697553</v>
      </c>
      <c r="AJ63" s="130">
        <f t="shared" si="71"/>
        <v>441275200</v>
      </c>
      <c r="AK63" s="9"/>
      <c r="AL63" s="128">
        <f>AL65+AL83+AL90+AL104</f>
        <v>529622</v>
      </c>
      <c r="AM63" s="130">
        <f>AM65+AM83+AM90+AM104</f>
        <v>0</v>
      </c>
      <c r="AN63" s="9"/>
      <c r="AO63" s="294"/>
      <c r="AP63" s="294"/>
      <c r="AQ63" s="294"/>
      <c r="AR63" s="294"/>
      <c r="AS63" s="294"/>
      <c r="AT63" s="294"/>
      <c r="AU63" s="294"/>
      <c r="AV63" s="294"/>
      <c r="AW63" s="294"/>
      <c r="AX63" s="294"/>
      <c r="AY63" s="294"/>
      <c r="AZ63" s="294"/>
    </row>
    <row r="64" spans="1:70" s="422" customFormat="1" ht="24.95" customHeight="1">
      <c r="A64" s="611" t="str">
        <f>+IF(OCTUBRE!A64=0,"",OCTUBRE!A64)</f>
        <v>1130113-1</v>
      </c>
      <c r="B64" s="646" t="str">
        <f>+CONCATENATE("Vigencia ",INSTRUCCIONES!$F$3)</f>
        <v>Vigencia 2018</v>
      </c>
      <c r="C64" s="673">
        <f>+ENERO!C64</f>
        <v>76217515</v>
      </c>
      <c r="D64" s="373">
        <f>OCTUBRE!D64+NOVIEMBRE!P64</f>
        <v>0</v>
      </c>
      <c r="E64" s="373">
        <f>OCTUBRE!E64+NOVIEMBRE!Q64</f>
        <v>0</v>
      </c>
      <c r="F64" s="373">
        <f>SUM(C64:E64)</f>
        <v>76217515</v>
      </c>
      <c r="G64" s="373">
        <f>OCTUBRE!I64</f>
        <v>74608615</v>
      </c>
      <c r="H64" s="374">
        <v>3927065</v>
      </c>
      <c r="I64" s="373">
        <f>SUM(G64:H64)</f>
        <v>78535680</v>
      </c>
      <c r="J64" s="373">
        <f>OCTUBRE!L64</f>
        <v>50907252</v>
      </c>
      <c r="K64" s="374">
        <v>4604626</v>
      </c>
      <c r="L64" s="373">
        <f>SUM(J64:K64)</f>
        <v>55511878</v>
      </c>
      <c r="M64" s="373">
        <f>F64-I64</f>
        <v>-2318165</v>
      </c>
      <c r="N64" s="143">
        <f>F64-L64</f>
        <v>20705637</v>
      </c>
      <c r="O64" s="382"/>
      <c r="P64" s="372">
        <v>0</v>
      </c>
      <c r="Q64" s="375">
        <v>0</v>
      </c>
      <c r="R64" s="9"/>
      <c r="S64" s="366" t="str">
        <f>+IF(OCTUBRE!S64=0,"",OCTUBRE!S64)</f>
        <v/>
      </c>
      <c r="T64" s="696" t="str">
        <f>+IF(OCTUBRE!T64=0,"",OCTUBRE!T64)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+IF(OCTUBRE!A65=0,"",OCTUBRE!A65)</f>
        <v>1130113-2</v>
      </c>
      <c r="B65" s="646" t="str">
        <f>+IF(OCTUBRE!B65=0,"",OCTUBRE!B65)</f>
        <v>Vigencia Anterior Accidentes de Transito</v>
      </c>
      <c r="C65" s="673">
        <f>+ENERO!C65</f>
        <v>25000000</v>
      </c>
      <c r="D65" s="373">
        <f>OCTUBRE!D65+NOVIEMBRE!P65</f>
        <v>0</v>
      </c>
      <c r="E65" s="373">
        <f>OCTUBRE!E65+NOVIEMBRE!Q65</f>
        <v>0</v>
      </c>
      <c r="F65" s="373">
        <f>SUM(C65:E65)</f>
        <v>25000000</v>
      </c>
      <c r="G65" s="373">
        <f>OCTUBRE!I65</f>
        <v>13568535</v>
      </c>
      <c r="H65" s="374">
        <v>75200</v>
      </c>
      <c r="I65" s="373">
        <f>SUM(G65:H65)</f>
        <v>13643735</v>
      </c>
      <c r="J65" s="373">
        <f>OCTUBRE!L65</f>
        <v>13568535</v>
      </c>
      <c r="K65" s="374">
        <v>75200</v>
      </c>
      <c r="L65" s="373">
        <f>SUM(J65:K65)</f>
        <v>13643735</v>
      </c>
      <c r="M65" s="373">
        <f>F65-I65</f>
        <v>11356265</v>
      </c>
      <c r="N65" s="143">
        <f>F65-L65</f>
        <v>11356265</v>
      </c>
      <c r="O65" s="382"/>
      <c r="P65" s="372">
        <v>0</v>
      </c>
      <c r="Q65" s="375">
        <v>0</v>
      </c>
      <c r="R65" s="9"/>
      <c r="S65" s="705">
        <f>+IF(OCTUBRE!S65=0,"",OCTUBRE!S65)</f>
        <v>1020100</v>
      </c>
      <c r="T65" s="681" t="str">
        <f>+IF(OCTUBRE!T65=0,"",OCTUBRE!T65)</f>
        <v>Servicios Personales Asociados a Nómina</v>
      </c>
      <c r="U65" s="132">
        <f t="shared" ref="U65:AJ65" si="72">SUM(U66:U69)+U81</f>
        <v>1674033669</v>
      </c>
      <c r="V65" s="122">
        <f t="shared" si="72"/>
        <v>80787622</v>
      </c>
      <c r="W65" s="122">
        <f t="shared" si="72"/>
        <v>40452864</v>
      </c>
      <c r="X65" s="129">
        <f t="shared" si="72"/>
        <v>1795274155</v>
      </c>
      <c r="Y65" s="128">
        <f t="shared" si="72"/>
        <v>1398627666</v>
      </c>
      <c r="Z65" s="122">
        <f t="shared" si="72"/>
        <v>130714372</v>
      </c>
      <c r="AA65" s="129">
        <f t="shared" si="72"/>
        <v>1529342038</v>
      </c>
      <c r="AB65" s="128">
        <f t="shared" si="72"/>
        <v>1398627666</v>
      </c>
      <c r="AC65" s="122">
        <f t="shared" si="72"/>
        <v>130714372</v>
      </c>
      <c r="AD65" s="129">
        <f t="shared" si="72"/>
        <v>1529342038</v>
      </c>
      <c r="AE65" s="128">
        <f t="shared" si="72"/>
        <v>1266989215</v>
      </c>
      <c r="AF65" s="122">
        <f t="shared" si="72"/>
        <v>142359722</v>
      </c>
      <c r="AG65" s="129">
        <f t="shared" si="72"/>
        <v>1409348937</v>
      </c>
      <c r="AH65" s="128">
        <f t="shared" si="72"/>
        <v>265932117</v>
      </c>
      <c r="AI65" s="122">
        <f t="shared" si="72"/>
        <v>265932117</v>
      </c>
      <c r="AJ65" s="130">
        <f t="shared" si="72"/>
        <v>385925218</v>
      </c>
      <c r="AK65" s="9"/>
      <c r="AL65" s="128">
        <f>SUM(AL66:AL69)+AL81</f>
        <v>529622</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4">
        <f>+IF(OCTUBRE!A66=0,"",OCTUBRE!A66)</f>
        <v>1130114</v>
      </c>
      <c r="B66" s="645" t="str">
        <f>+IF(OCTUBRE!B66=0,"",OCTUBRE!B66)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706">
        <f>+IF(OCTUBRE!S66=0,"",OCTUBRE!S66)</f>
        <v>1020101</v>
      </c>
      <c r="T66" s="682" t="str">
        <f>+IF(OCTUBRE!T66=0,"",OCTUBRE!T66)</f>
        <v>Sueldos del Personal de nómina</v>
      </c>
      <c r="U66" s="27">
        <f>+ENERO!U66</f>
        <v>1142841348</v>
      </c>
      <c r="V66" s="15">
        <f>OCTUBRE!V66+NOVIEMBRE!AL66</f>
        <v>120759419</v>
      </c>
      <c r="W66" s="15">
        <f>OCTUBRE!W66+NOVIEMBRE!AM66</f>
        <v>8693314</v>
      </c>
      <c r="X66" s="18">
        <f>SUM(U66:W66)</f>
        <v>1272294081</v>
      </c>
      <c r="Y66" s="19">
        <f>OCTUBRE!AA66</f>
        <v>1082822637</v>
      </c>
      <c r="Z66" s="374">
        <v>112666850</v>
      </c>
      <c r="AA66" s="18">
        <f>SUM(Y66:Z66)</f>
        <v>1195489487</v>
      </c>
      <c r="AB66" s="19">
        <f>OCTUBRE!AD66</f>
        <v>1082822637</v>
      </c>
      <c r="AC66" s="374">
        <v>112666850</v>
      </c>
      <c r="AD66" s="18">
        <f>SUM(AB66:AC66)</f>
        <v>1195489487</v>
      </c>
      <c r="AE66" s="19">
        <f>OCTUBRE!AG66</f>
        <v>1019247155</v>
      </c>
      <c r="AF66" s="374">
        <v>109339070</v>
      </c>
      <c r="AG66" s="18">
        <f>SUM(AE66:AF66)</f>
        <v>1128586225</v>
      </c>
      <c r="AH66" s="19">
        <f>X66-AA66</f>
        <v>76804594</v>
      </c>
      <c r="AI66" s="15">
        <f>X66-AD66</f>
        <v>76804594</v>
      </c>
      <c r="AJ66" s="16">
        <f>X66-AG66</f>
        <v>143707856</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c r="A67" s="611" t="str">
        <f>+IF(OCTUBRE!A67=0,"",OCTUBRE!A67)</f>
        <v>1130114-1</v>
      </c>
      <c r="B67" s="646" t="str">
        <f>+CONCATENATE("Vigencia ",INSTRUCCIONES!$F$3)</f>
        <v>Vigencia 2018</v>
      </c>
      <c r="C67" s="673">
        <f>+ENERO!C67</f>
        <v>0</v>
      </c>
      <c r="D67" s="373">
        <f>OCTUBRE!D67+NOVIEMBRE!P67</f>
        <v>0</v>
      </c>
      <c r="E67" s="373">
        <f>OCTUBRE!E67+NOVIEMBRE!Q67</f>
        <v>0</v>
      </c>
      <c r="F67" s="373">
        <f>SUM(C67:E67)</f>
        <v>0</v>
      </c>
      <c r="G67" s="373">
        <f>OCTUBRE!I67</f>
        <v>0</v>
      </c>
      <c r="H67" s="374">
        <v>0</v>
      </c>
      <c r="I67" s="373">
        <f>SUM(G67:H67)</f>
        <v>0</v>
      </c>
      <c r="J67" s="373">
        <f>OCTUBRE!L67</f>
        <v>0</v>
      </c>
      <c r="K67" s="374">
        <v>0</v>
      </c>
      <c r="L67" s="373">
        <f>SUM(J67:K67)</f>
        <v>0</v>
      </c>
      <c r="M67" s="373">
        <f>F67-I67</f>
        <v>0</v>
      </c>
      <c r="N67" s="143">
        <f>F67-L67</f>
        <v>0</v>
      </c>
      <c r="O67" s="382"/>
      <c r="P67" s="372">
        <v>0</v>
      </c>
      <c r="Q67" s="375">
        <v>0</v>
      </c>
      <c r="R67" s="9"/>
      <c r="S67" s="706">
        <f>+IF(OCTUBRE!S67=0,"",OCTUBRE!S67)</f>
        <v>1020102</v>
      </c>
      <c r="T67" s="682" t="str">
        <f>+IF(OCTUBRE!T67=0,"",OCTUBRE!T67)</f>
        <v>Horas Extras,Dominic.,Festivos y Rec. Nocturnos</v>
      </c>
      <c r="U67" s="27">
        <f>+ENERO!U67</f>
        <v>200000000</v>
      </c>
      <c r="V67" s="15">
        <f>OCTUBRE!V67+NOVIEMBRE!AL67</f>
        <v>-59257420</v>
      </c>
      <c r="W67" s="15">
        <f>OCTUBRE!W67+NOVIEMBRE!AM67</f>
        <v>0</v>
      </c>
      <c r="X67" s="18">
        <f>SUM(U67:W67)</f>
        <v>140742580</v>
      </c>
      <c r="Y67" s="19">
        <f>OCTUBRE!AA67</f>
        <v>127971733</v>
      </c>
      <c r="Z67" s="374">
        <v>9206425</v>
      </c>
      <c r="AA67" s="18">
        <f>SUM(Y67:Z67)</f>
        <v>137178158</v>
      </c>
      <c r="AB67" s="19">
        <f>OCTUBRE!AD67</f>
        <v>127971733</v>
      </c>
      <c r="AC67" s="374">
        <v>9206425</v>
      </c>
      <c r="AD67" s="18">
        <f>SUM(AB67:AC67)</f>
        <v>137178158</v>
      </c>
      <c r="AE67" s="19">
        <f>OCTUBRE!AG67</f>
        <v>105475386</v>
      </c>
      <c r="AF67" s="374">
        <v>14375666</v>
      </c>
      <c r="AG67" s="18">
        <f>SUM(AE67:AF67)</f>
        <v>119851052</v>
      </c>
      <c r="AH67" s="19">
        <f>X67-AA67</f>
        <v>3564422</v>
      </c>
      <c r="AI67" s="15">
        <f>X67-AD67</f>
        <v>3564422</v>
      </c>
      <c r="AJ67" s="16">
        <f>X67-AG67</f>
        <v>20891528</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+IF(OCTUBRE!A68=0,"",OCTUBRE!A68)</f>
        <v>1130114-2</v>
      </c>
      <c r="B68" s="646" t="str">
        <f>+IF(OCTUBRE!B68=0,"",OCTUBRE!B68)</f>
        <v>Vigencia Anterior Compañias de Seguros</v>
      </c>
      <c r="C68" s="673">
        <f>+ENERO!C68</f>
        <v>0</v>
      </c>
      <c r="D68" s="373">
        <f>OCTUBRE!D68+NOVIEMBRE!P68</f>
        <v>0</v>
      </c>
      <c r="E68" s="373">
        <f>OCTUBRE!E68+NOVIEMBRE!Q68</f>
        <v>0</v>
      </c>
      <c r="F68" s="373">
        <f>SUM(C68:E68)</f>
        <v>0</v>
      </c>
      <c r="G68" s="373">
        <f>OCTUBRE!I68</f>
        <v>0</v>
      </c>
      <c r="H68" s="374">
        <v>0</v>
      </c>
      <c r="I68" s="373">
        <f>SUM(G68:H68)</f>
        <v>0</v>
      </c>
      <c r="J68" s="373">
        <f>OCTUBRE!L68</f>
        <v>0</v>
      </c>
      <c r="K68" s="374">
        <v>0</v>
      </c>
      <c r="L68" s="373">
        <f>SUM(J68:K68)</f>
        <v>0</v>
      </c>
      <c r="M68" s="373">
        <f>F68-I68</f>
        <v>0</v>
      </c>
      <c r="N68" s="143">
        <f>F68-L68</f>
        <v>0</v>
      </c>
      <c r="O68" s="382"/>
      <c r="P68" s="372">
        <v>0</v>
      </c>
      <c r="Q68" s="375">
        <v>0</v>
      </c>
      <c r="R68" s="9"/>
      <c r="S68" s="706">
        <f>+IF(OCTUBRE!S68=0,"",OCTUBRE!S68)</f>
        <v>1020103</v>
      </c>
      <c r="T68" s="682" t="str">
        <f>+IF(OCTUBRE!T68=0,"",OCTUBRE!T68)</f>
        <v>Prima Técnica</v>
      </c>
      <c r="U68" s="27">
        <f>+ENERO!U68</f>
        <v>0</v>
      </c>
      <c r="V68" s="15">
        <f>OCTUBRE!V68+NOVIEMBRE!AL68</f>
        <v>0</v>
      </c>
      <c r="W68" s="15">
        <f>OCTUBRE!W68+NOVIEMBRE!AM68</f>
        <v>0</v>
      </c>
      <c r="X68" s="18">
        <f>SUM(U68:W68)</f>
        <v>0</v>
      </c>
      <c r="Y68" s="19">
        <f>OCTUBRE!AA68</f>
        <v>0</v>
      </c>
      <c r="Z68" s="374">
        <v>0</v>
      </c>
      <c r="AA68" s="18">
        <f>SUM(Y68:Z68)</f>
        <v>0</v>
      </c>
      <c r="AB68" s="19">
        <f>OCTUBRE!AD68</f>
        <v>0</v>
      </c>
      <c r="AC68" s="374">
        <v>0</v>
      </c>
      <c r="AD68" s="18">
        <f>SUM(AB68:AC68)</f>
        <v>0</v>
      </c>
      <c r="AE68" s="19">
        <f>OCTUBRE!AG68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4">
        <f>+IF(OCTUBRE!A69=0,"",OCTUBRE!A69)</f>
        <v>1130115</v>
      </c>
      <c r="B69" s="645" t="str">
        <f>+IF(OCTUBRE!B69=0,"",OCTUBRE!B69)</f>
        <v>ENTIDADES DE REGIMEN ESPECIAL (Magisterio, Fuerza Pca.)</v>
      </c>
      <c r="C69" s="43">
        <f t="shared" ref="C69:N69" si="74">SUM(C70:C71)</f>
        <v>154330000</v>
      </c>
      <c r="D69" s="44">
        <f t="shared" si="74"/>
        <v>0</v>
      </c>
      <c r="E69" s="44">
        <f t="shared" si="74"/>
        <v>0</v>
      </c>
      <c r="F69" s="44">
        <f t="shared" si="74"/>
        <v>154330000</v>
      </c>
      <c r="G69" s="44">
        <f t="shared" si="74"/>
        <v>90869345</v>
      </c>
      <c r="H69" s="44">
        <f t="shared" si="74"/>
        <v>6926154</v>
      </c>
      <c r="I69" s="44">
        <f t="shared" si="74"/>
        <v>97795499</v>
      </c>
      <c r="J69" s="44">
        <f t="shared" si="74"/>
        <v>51667797</v>
      </c>
      <c r="K69" s="44">
        <f t="shared" si="74"/>
        <v>779200</v>
      </c>
      <c r="L69" s="44">
        <f t="shared" si="74"/>
        <v>52446997</v>
      </c>
      <c r="M69" s="44">
        <f t="shared" si="74"/>
        <v>56534501</v>
      </c>
      <c r="N69" s="45">
        <f t="shared" si="74"/>
        <v>101883003</v>
      </c>
      <c r="P69" s="43">
        <f>SUM(P70:P71)</f>
        <v>0</v>
      </c>
      <c r="Q69" s="45">
        <f>SUM(Q70:Q71)</f>
        <v>0</v>
      </c>
      <c r="R69" s="9"/>
      <c r="S69" s="706">
        <f>+IF(OCTUBRE!S69=0,"",OCTUBRE!S69)</f>
        <v>1020104</v>
      </c>
      <c r="T69" s="682" t="str">
        <f>+IF(OCTUBRE!T69=0,"",OCTUBRE!T69)</f>
        <v>Otros</v>
      </c>
      <c r="U69" s="27">
        <f t="shared" ref="U69:AJ69" si="75">SUM(U70:U80)</f>
        <v>268733154</v>
      </c>
      <c r="V69" s="15">
        <f t="shared" si="75"/>
        <v>5801936</v>
      </c>
      <c r="W69" s="15">
        <f t="shared" si="75"/>
        <v>0</v>
      </c>
      <c r="X69" s="18">
        <f t="shared" si="75"/>
        <v>274535090</v>
      </c>
      <c r="Y69" s="19">
        <f t="shared" si="75"/>
        <v>104651166</v>
      </c>
      <c r="Z69" s="142">
        <f t="shared" si="75"/>
        <v>8841097</v>
      </c>
      <c r="AA69" s="18">
        <f t="shared" si="75"/>
        <v>113492263</v>
      </c>
      <c r="AB69" s="19">
        <f t="shared" si="75"/>
        <v>104651166</v>
      </c>
      <c r="AC69" s="142">
        <f t="shared" si="75"/>
        <v>8841097</v>
      </c>
      <c r="AD69" s="18">
        <f t="shared" si="75"/>
        <v>113492263</v>
      </c>
      <c r="AE69" s="19">
        <f t="shared" si="75"/>
        <v>64394711</v>
      </c>
      <c r="AF69" s="142">
        <f t="shared" si="75"/>
        <v>17125557</v>
      </c>
      <c r="AG69" s="18">
        <f t="shared" si="75"/>
        <v>81520268</v>
      </c>
      <c r="AH69" s="19">
        <f t="shared" si="75"/>
        <v>161042827</v>
      </c>
      <c r="AI69" s="15">
        <f t="shared" si="75"/>
        <v>161042827</v>
      </c>
      <c r="AJ69" s="16">
        <f t="shared" si="75"/>
        <v>193014822</v>
      </c>
      <c r="AK69" s="9"/>
      <c r="AL69" s="29">
        <f>SUM(AL70:AL80)</f>
        <v>529622</v>
      </c>
      <c r="AM69" s="26">
        <f>SUM(AM70:AM80)</f>
        <v>0</v>
      </c>
      <c r="AN69" s="9"/>
      <c r="AO69" s="294"/>
      <c r="AP69" s="294"/>
      <c r="AQ69" s="294"/>
      <c r="AR69" s="294"/>
      <c r="AS69" s="294"/>
      <c r="AT69" s="294"/>
      <c r="AU69" s="294"/>
      <c r="AV69" s="294"/>
      <c r="AW69" s="294"/>
      <c r="AX69" s="294"/>
      <c r="AY69" s="294"/>
      <c r="AZ69" s="294"/>
    </row>
    <row r="70" spans="1:70" s="422" customFormat="1" ht="24.95" customHeight="1">
      <c r="A70" s="611" t="str">
        <f>+IF(OCTUBRE!A70=0,"",OCTUBRE!A70)</f>
        <v>1130115-1</v>
      </c>
      <c r="B70" s="646" t="str">
        <f>+CONCATENATE("Vigencia ",INSTRUCCIONES!$F$3)</f>
        <v>Vigencia 2018</v>
      </c>
      <c r="C70" s="673">
        <f>+ENERO!C70</f>
        <v>118000000</v>
      </c>
      <c r="D70" s="373">
        <f>OCTUBRE!D70+NOVIEMBRE!P70</f>
        <v>0</v>
      </c>
      <c r="E70" s="373">
        <f>OCTUBRE!E70+NOVIEMBRE!Q70</f>
        <v>0</v>
      </c>
      <c r="F70" s="373">
        <f>SUM(C70:E70)</f>
        <v>118000000</v>
      </c>
      <c r="G70" s="373">
        <f>OCTUBRE!I70</f>
        <v>85683644</v>
      </c>
      <c r="H70" s="374">
        <v>6926154</v>
      </c>
      <c r="I70" s="373">
        <f>SUM(G70:H70)</f>
        <v>92609798</v>
      </c>
      <c r="J70" s="373">
        <f>OCTUBRE!L70</f>
        <v>46482096</v>
      </c>
      <c r="K70" s="374">
        <v>779200</v>
      </c>
      <c r="L70" s="373">
        <f>SUM(J70:K70)</f>
        <v>47261296</v>
      </c>
      <c r="M70" s="373">
        <f>F70-I70</f>
        <v>25390202</v>
      </c>
      <c r="N70" s="143">
        <f>F70-L70</f>
        <v>70738704</v>
      </c>
      <c r="O70" s="382"/>
      <c r="P70" s="372">
        <v>0</v>
      </c>
      <c r="Q70" s="375">
        <v>0</v>
      </c>
      <c r="R70" s="9"/>
      <c r="S70" s="707" t="str">
        <f>+IF(OCTUBRE!S70=0,"",OCTUBRE!S70)</f>
        <v>1020104-1</v>
      </c>
      <c r="T70" s="683" t="str">
        <f>+IF(OCTUBRE!T70=0,"",OCTUBRE!T70)</f>
        <v xml:space="preserve">Prima de Navidad </v>
      </c>
      <c r="U70" s="27">
        <f>+ENERO!U70</f>
        <v>112552557</v>
      </c>
      <c r="V70" s="15">
        <f>OCTUBRE!V70+NOVIEMBRE!AL70</f>
        <v>3061727</v>
      </c>
      <c r="W70" s="15">
        <f>OCTUBRE!W70+NOVIEMBRE!AM70</f>
        <v>0</v>
      </c>
      <c r="X70" s="18">
        <f t="shared" ref="X70:X81" si="76">SUM(U70:W70)</f>
        <v>115614284</v>
      </c>
      <c r="Y70" s="19">
        <f>OCTUBRE!AA70</f>
        <v>5032482</v>
      </c>
      <c r="Z70" s="374">
        <v>0</v>
      </c>
      <c r="AA70" s="18">
        <f t="shared" ref="AA70:AA81" si="77">SUM(Y70:Z70)</f>
        <v>5032482</v>
      </c>
      <c r="AB70" s="19">
        <f>OCTUBRE!AD70</f>
        <v>5032482</v>
      </c>
      <c r="AC70" s="374">
        <v>0</v>
      </c>
      <c r="AD70" s="18">
        <f t="shared" ref="AD70:AD81" si="78">SUM(AB70:AC70)</f>
        <v>5032482</v>
      </c>
      <c r="AE70" s="19">
        <f>OCTUBRE!AG70</f>
        <v>1834379</v>
      </c>
      <c r="AF70" s="374">
        <v>395631</v>
      </c>
      <c r="AG70" s="18">
        <f t="shared" ref="AG70:AG81" si="79">SUM(AE70:AF70)</f>
        <v>2230010</v>
      </c>
      <c r="AH70" s="19">
        <f t="shared" ref="AH70:AH81" si="80">X70-AA70</f>
        <v>110581802</v>
      </c>
      <c r="AI70" s="15">
        <f t="shared" ref="AI70:AI81" si="81">X70-AD70</f>
        <v>110581802</v>
      </c>
      <c r="AJ70" s="16">
        <f t="shared" ref="AJ70:AJ81" si="82">X70-AG70</f>
        <v>113384274</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+IF(OCTUBRE!A71=0,"",OCTUBRE!A71)</f>
        <v>1130115-2</v>
      </c>
      <c r="B71" s="646" t="str">
        <f>+IF(OCTUBRE!B71=0,"",OCTUBRE!B71)</f>
        <v>Vigencia Anterior Regimen Especial</v>
      </c>
      <c r="C71" s="673">
        <f>+ENERO!C71</f>
        <v>36330000</v>
      </c>
      <c r="D71" s="373">
        <f>OCTUBRE!D71+NOVIEMBRE!P71</f>
        <v>0</v>
      </c>
      <c r="E71" s="373">
        <f>OCTUBRE!E71+NOVIEMBRE!Q71</f>
        <v>0</v>
      </c>
      <c r="F71" s="373">
        <f>SUM(C71:E71)</f>
        <v>36330000</v>
      </c>
      <c r="G71" s="373">
        <f>OCTUBRE!I71</f>
        <v>5185701</v>
      </c>
      <c r="H71" s="374">
        <v>0</v>
      </c>
      <c r="I71" s="373">
        <f>SUM(G71:H71)</f>
        <v>5185701</v>
      </c>
      <c r="J71" s="373">
        <f>OCTUBRE!L71</f>
        <v>5185701</v>
      </c>
      <c r="K71" s="374">
        <v>0</v>
      </c>
      <c r="L71" s="373">
        <f>SUM(J71:K71)</f>
        <v>5185701</v>
      </c>
      <c r="M71" s="373">
        <f>F71-I71</f>
        <v>31144299</v>
      </c>
      <c r="N71" s="143">
        <f>F71-L71</f>
        <v>31144299</v>
      </c>
      <c r="O71" s="382"/>
      <c r="P71" s="372">
        <v>0</v>
      </c>
      <c r="Q71" s="375">
        <v>0</v>
      </c>
      <c r="R71" s="9"/>
      <c r="S71" s="707" t="str">
        <f>+IF(OCTUBRE!S71=0,"",OCTUBRE!S71)</f>
        <v>1020104-2</v>
      </c>
      <c r="T71" s="683" t="str">
        <f>+IF(OCTUBRE!T71=0,"",OCTUBRE!T71)</f>
        <v>Prima Vida Cara</v>
      </c>
      <c r="U71" s="27">
        <f>+ENERO!U71</f>
        <v>0</v>
      </c>
      <c r="V71" s="15">
        <f>OCTUBRE!V71+NOVIEMBRE!AL71</f>
        <v>0</v>
      </c>
      <c r="W71" s="15">
        <f>OCTUBRE!W71+NOVIEMBRE!AM71</f>
        <v>0</v>
      </c>
      <c r="X71" s="18">
        <f t="shared" si="76"/>
        <v>0</v>
      </c>
      <c r="Y71" s="19">
        <f>OCTUBRE!AA71</f>
        <v>0</v>
      </c>
      <c r="Z71" s="374">
        <v>0</v>
      </c>
      <c r="AA71" s="18">
        <f t="shared" si="77"/>
        <v>0</v>
      </c>
      <c r="AB71" s="19">
        <f>OCTUBRE!AD71</f>
        <v>0</v>
      </c>
      <c r="AC71" s="374">
        <v>0</v>
      </c>
      <c r="AD71" s="18">
        <f t="shared" si="78"/>
        <v>0</v>
      </c>
      <c r="AE71" s="19">
        <f>OCTUBRE!AG71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4">
        <f>+IF(OCTUBRE!A72=0,"",OCTUBRE!A72)</f>
        <v>1130116</v>
      </c>
      <c r="B72" s="645" t="str">
        <f>+IF(OCTUBRE!B72=0,"",OCTUBRE!B72)</f>
        <v>ADMINISTRADORAS DE RIESGOS LABORALES</v>
      </c>
      <c r="C72" s="43">
        <f t="shared" ref="C72:N72" si="83">SUM(C73:C74)</f>
        <v>32000000</v>
      </c>
      <c r="D72" s="44">
        <f t="shared" si="83"/>
        <v>0</v>
      </c>
      <c r="E72" s="44">
        <f t="shared" si="83"/>
        <v>0</v>
      </c>
      <c r="F72" s="44">
        <f t="shared" si="83"/>
        <v>32000000</v>
      </c>
      <c r="G72" s="44">
        <f t="shared" si="83"/>
        <v>22616084</v>
      </c>
      <c r="H72" s="44">
        <f t="shared" si="83"/>
        <v>2389769</v>
      </c>
      <c r="I72" s="44">
        <f t="shared" si="83"/>
        <v>25005853</v>
      </c>
      <c r="J72" s="44">
        <f t="shared" si="83"/>
        <v>19739302</v>
      </c>
      <c r="K72" s="44">
        <f t="shared" si="83"/>
        <v>3264164</v>
      </c>
      <c r="L72" s="44">
        <f t="shared" si="83"/>
        <v>23003466</v>
      </c>
      <c r="M72" s="44">
        <f t="shared" si="83"/>
        <v>6994147</v>
      </c>
      <c r="N72" s="45">
        <f t="shared" si="83"/>
        <v>8996534</v>
      </c>
      <c r="P72" s="43">
        <f>SUM(P73:P74)</f>
        <v>0</v>
      </c>
      <c r="Q72" s="45">
        <f>SUM(Q73:Q74)</f>
        <v>0</v>
      </c>
      <c r="R72" s="9"/>
      <c r="S72" s="707" t="str">
        <f>+IF(OCTUBRE!S72=0,"",OCTUBRE!S72)</f>
        <v>1020104-3</v>
      </c>
      <c r="T72" s="683" t="str">
        <f>+IF(OCTUBRE!T72=0,"",OCTUBRE!T72)</f>
        <v>Prima de Vacaciones</v>
      </c>
      <c r="U72" s="27">
        <f>+ENERO!U72</f>
        <v>51947334</v>
      </c>
      <c r="V72" s="15">
        <f>OCTUBRE!V72+NOVIEMBRE!AL72</f>
        <v>-2641464</v>
      </c>
      <c r="W72" s="15">
        <f>OCTUBRE!W72+NOVIEMBRE!AM72</f>
        <v>0</v>
      </c>
      <c r="X72" s="18">
        <f t="shared" si="76"/>
        <v>49305870</v>
      </c>
      <c r="Y72" s="19">
        <f>OCTUBRE!AA72</f>
        <v>32163684</v>
      </c>
      <c r="Z72" s="374">
        <v>4868787</v>
      </c>
      <c r="AA72" s="18">
        <f t="shared" si="77"/>
        <v>37032471</v>
      </c>
      <c r="AB72" s="19">
        <f>OCTUBRE!AD72</f>
        <v>32163684</v>
      </c>
      <c r="AC72" s="374">
        <v>4868787</v>
      </c>
      <c r="AD72" s="18">
        <f t="shared" si="78"/>
        <v>37032471</v>
      </c>
      <c r="AE72" s="19">
        <f>OCTUBRE!AG72</f>
        <v>20953674</v>
      </c>
      <c r="AF72" s="374">
        <v>4626320</v>
      </c>
      <c r="AG72" s="18">
        <f t="shared" si="79"/>
        <v>25579994</v>
      </c>
      <c r="AH72" s="19">
        <f t="shared" si="80"/>
        <v>12273399</v>
      </c>
      <c r="AI72" s="15">
        <f t="shared" si="81"/>
        <v>12273399</v>
      </c>
      <c r="AJ72" s="16">
        <f t="shared" si="82"/>
        <v>23725876</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tr">
        <f>+IF(OCTUBRE!A73=0,"",OCTUBRE!A73)</f>
        <v>1130116-1</v>
      </c>
      <c r="B73" s="646" t="str">
        <f>+CONCATENATE("Vigencia ",INSTRUCCIONES!$F$3)</f>
        <v>Vigencia 2018</v>
      </c>
      <c r="C73" s="673">
        <f>+ENERO!C73</f>
        <v>28000000</v>
      </c>
      <c r="D73" s="373">
        <f>OCTUBRE!D73+NOVIEMBRE!P73</f>
        <v>0</v>
      </c>
      <c r="E73" s="373">
        <f>OCTUBRE!E73+NOVIEMBRE!Q73</f>
        <v>0</v>
      </c>
      <c r="F73" s="373">
        <f>SUM(C73:E73)</f>
        <v>28000000</v>
      </c>
      <c r="G73" s="373">
        <f>OCTUBRE!I73</f>
        <v>20376680</v>
      </c>
      <c r="H73" s="374">
        <v>2389769</v>
      </c>
      <c r="I73" s="373">
        <f>SUM(G73:H73)</f>
        <v>22766449</v>
      </c>
      <c r="J73" s="373">
        <f>OCTUBRE!L73</f>
        <v>17499898</v>
      </c>
      <c r="K73" s="374">
        <v>3264164</v>
      </c>
      <c r="L73" s="373">
        <f>SUM(J73:K73)</f>
        <v>20764062</v>
      </c>
      <c r="M73" s="373">
        <f>F73-I73</f>
        <v>5233551</v>
      </c>
      <c r="N73" s="143">
        <f>F73-L73</f>
        <v>7235938</v>
      </c>
      <c r="O73" s="382"/>
      <c r="P73" s="372">
        <v>0</v>
      </c>
      <c r="Q73" s="375">
        <v>0</v>
      </c>
      <c r="R73" s="9"/>
      <c r="S73" s="707" t="str">
        <f>+IF(OCTUBRE!S73=0,"",OCTUBRE!S73)</f>
        <v>1020104-4</v>
      </c>
      <c r="T73" s="683" t="str">
        <f>+IF(OCTUBRE!T73=0,"",OCTUBRE!T73)</f>
        <v>Prima Clima</v>
      </c>
      <c r="U73" s="27">
        <f>+ENERO!U73</f>
        <v>0</v>
      </c>
      <c r="V73" s="15">
        <f>OCTUBRE!V73+NOVIEMBRE!AL73</f>
        <v>0</v>
      </c>
      <c r="W73" s="15">
        <f>OCTUBRE!W73+NOVIEMBRE!AM73</f>
        <v>0</v>
      </c>
      <c r="X73" s="18">
        <f t="shared" si="76"/>
        <v>0</v>
      </c>
      <c r="Y73" s="19">
        <f>OCTUBRE!AA73</f>
        <v>0</v>
      </c>
      <c r="Z73" s="374">
        <v>0</v>
      </c>
      <c r="AA73" s="18">
        <f t="shared" si="77"/>
        <v>0</v>
      </c>
      <c r="AB73" s="19">
        <f>OCTUBRE!AD73</f>
        <v>0</v>
      </c>
      <c r="AC73" s="374">
        <v>0</v>
      </c>
      <c r="AD73" s="18">
        <f t="shared" si="78"/>
        <v>0</v>
      </c>
      <c r="AE73" s="19">
        <f>OCTUBRE!AG73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+IF(OCTUBRE!A74=0,"",OCTUBRE!A74)</f>
        <v>1130116-2</v>
      </c>
      <c r="B74" s="646" t="str">
        <f>+IF(OCTUBRE!B74=0,"",OCTUBRE!B74)</f>
        <v>Vigencia Anterior Riesgos Laborales</v>
      </c>
      <c r="C74" s="673">
        <f>+ENERO!C74</f>
        <v>4000000</v>
      </c>
      <c r="D74" s="373">
        <f>OCTUBRE!D74+NOVIEMBRE!P74</f>
        <v>0</v>
      </c>
      <c r="E74" s="373">
        <f>OCTUBRE!E74+NOVIEMBRE!Q74</f>
        <v>0</v>
      </c>
      <c r="F74" s="373">
        <f>SUM(C74:E74)</f>
        <v>4000000</v>
      </c>
      <c r="G74" s="373">
        <f>OCTUBRE!I74</f>
        <v>2239404</v>
      </c>
      <c r="H74" s="374">
        <v>0</v>
      </c>
      <c r="I74" s="373">
        <f>SUM(G74:H74)</f>
        <v>2239404</v>
      </c>
      <c r="J74" s="373">
        <f>OCTUBRE!L74</f>
        <v>2239404</v>
      </c>
      <c r="K74" s="374">
        <v>0</v>
      </c>
      <c r="L74" s="373">
        <f>SUM(J74:K74)</f>
        <v>2239404</v>
      </c>
      <c r="M74" s="373">
        <f>F74-I74</f>
        <v>1760596</v>
      </c>
      <c r="N74" s="143">
        <f>F74-L74</f>
        <v>1760596</v>
      </c>
      <c r="O74" s="382"/>
      <c r="P74" s="372">
        <v>0</v>
      </c>
      <c r="Q74" s="375">
        <v>0</v>
      </c>
      <c r="R74" s="9"/>
      <c r="S74" s="707" t="str">
        <f>+IF(OCTUBRE!S74=0,"",OCTUBRE!S74)</f>
        <v>1020104-5</v>
      </c>
      <c r="T74" s="683" t="str">
        <f>+IF(OCTUBRE!T74=0,"",OCTUBRE!T74)</f>
        <v>Prima de Servicios</v>
      </c>
      <c r="U74" s="27">
        <f>+ENERO!U74</f>
        <v>51947334</v>
      </c>
      <c r="V74" s="15">
        <f>OCTUBRE!V74+NOVIEMBRE!AL74</f>
        <v>-3618043</v>
      </c>
      <c r="W74" s="15">
        <f>OCTUBRE!W74+NOVIEMBRE!AM74</f>
        <v>0</v>
      </c>
      <c r="X74" s="18">
        <f t="shared" si="76"/>
        <v>48329291</v>
      </c>
      <c r="Y74" s="19">
        <f>OCTUBRE!AA74</f>
        <v>13054745</v>
      </c>
      <c r="Z74" s="374">
        <v>0</v>
      </c>
      <c r="AA74" s="18">
        <f t="shared" si="77"/>
        <v>13054745</v>
      </c>
      <c r="AB74" s="19">
        <f>OCTUBRE!AD74</f>
        <v>13054745</v>
      </c>
      <c r="AC74" s="374">
        <v>0</v>
      </c>
      <c r="AD74" s="18">
        <f t="shared" si="78"/>
        <v>13054745</v>
      </c>
      <c r="AE74" s="19">
        <f>OCTUBRE!AG74</f>
        <v>3050881</v>
      </c>
      <c r="AF74" s="374">
        <v>2187679</v>
      </c>
      <c r="AG74" s="18">
        <f t="shared" si="79"/>
        <v>5238560</v>
      </c>
      <c r="AH74" s="19">
        <f t="shared" si="80"/>
        <v>35274546</v>
      </c>
      <c r="AI74" s="15">
        <f t="shared" si="81"/>
        <v>35274546</v>
      </c>
      <c r="AJ74" s="16">
        <f t="shared" si="82"/>
        <v>43090731</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4">
        <f>+IF(OCTUBRE!A75=0,"",OCTUBRE!A75)</f>
        <v>1130117</v>
      </c>
      <c r="B75" s="645" t="str">
        <f>+IF(OCTUBRE!B75=0,"",OCTUBRE!B75)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07" t="str">
        <f>+IF(OCTUBRE!S75=0,"",OCTUBRE!S75)</f>
        <v>1020104-8</v>
      </c>
      <c r="T75" s="683" t="str">
        <f>+IF(OCTUBRE!T75=0,"",OCTUBRE!T75)</f>
        <v>Bonific. por Servicios Prestados</v>
      </c>
      <c r="U75" s="27">
        <f>+ENERO!U75</f>
        <v>39850334</v>
      </c>
      <c r="V75" s="15">
        <f>OCTUBRE!V75+NOVIEMBRE!AL75</f>
        <v>9154290</v>
      </c>
      <c r="W75" s="15">
        <f>OCTUBRE!W75+NOVIEMBRE!AM75</f>
        <v>0</v>
      </c>
      <c r="X75" s="18">
        <f t="shared" si="76"/>
        <v>49004624</v>
      </c>
      <c r="Y75" s="19">
        <f>OCTUBRE!AA75</f>
        <v>46013234</v>
      </c>
      <c r="Z75" s="374">
        <v>2811694</v>
      </c>
      <c r="AA75" s="18">
        <f t="shared" si="77"/>
        <v>48824928</v>
      </c>
      <c r="AB75" s="19">
        <f>OCTUBRE!AD75</f>
        <v>46013234</v>
      </c>
      <c r="AC75" s="374">
        <v>2811694</v>
      </c>
      <c r="AD75" s="18">
        <f t="shared" si="78"/>
        <v>48824928</v>
      </c>
      <c r="AE75" s="19">
        <f>OCTUBRE!AG75</f>
        <v>31840177</v>
      </c>
      <c r="AF75" s="374">
        <v>8759924</v>
      </c>
      <c r="AG75" s="18">
        <f t="shared" si="79"/>
        <v>40600101</v>
      </c>
      <c r="AH75" s="19">
        <f t="shared" si="80"/>
        <v>179696</v>
      </c>
      <c r="AI75" s="15">
        <f t="shared" si="81"/>
        <v>179696</v>
      </c>
      <c r="AJ75" s="16">
        <f t="shared" si="82"/>
        <v>8404523</v>
      </c>
      <c r="AK75" s="9"/>
      <c r="AL75" s="372">
        <v>529622</v>
      </c>
      <c r="AM75" s="375">
        <v>0</v>
      </c>
      <c r="AN75" s="9"/>
      <c r="AO75" s="294"/>
      <c r="AP75" s="294"/>
      <c r="AQ75" s="294"/>
      <c r="AR75" s="294"/>
      <c r="AS75" s="294"/>
      <c r="AT75" s="294"/>
      <c r="AU75" s="294"/>
      <c r="AV75" s="294"/>
      <c r="AW75" s="294"/>
      <c r="AX75" s="294"/>
      <c r="AY75" s="294"/>
      <c r="AZ75" s="294"/>
    </row>
    <row r="76" spans="1:70" s="422" customFormat="1" ht="24.95" customHeight="1">
      <c r="A76" s="611" t="str">
        <f>+IF(OCTUBRE!A76=0,"",OCTUBRE!A76)</f>
        <v>1130117-1</v>
      </c>
      <c r="B76" s="646" t="str">
        <f>+CONCATENATE("Vigencia ",INSTRUCCIONES!$F$3)</f>
        <v>Vigencia 2018</v>
      </c>
      <c r="C76" s="673">
        <f>+ENERO!C76</f>
        <v>0</v>
      </c>
      <c r="D76" s="373">
        <f>OCTUBRE!D76+NOVIEMBRE!P76</f>
        <v>0</v>
      </c>
      <c r="E76" s="373">
        <f>OCTUBRE!E76+NOVIEMBRE!Q76</f>
        <v>0</v>
      </c>
      <c r="F76" s="373">
        <f t="shared" ref="F76:F83" si="85">SUM(C76:E76)</f>
        <v>0</v>
      </c>
      <c r="G76" s="373">
        <f>OCTUBRE!I76</f>
        <v>0</v>
      </c>
      <c r="H76" s="374">
        <v>0</v>
      </c>
      <c r="I76" s="373">
        <f t="shared" ref="I76:I83" si="86">SUM(G76:H76)</f>
        <v>0</v>
      </c>
      <c r="J76" s="373">
        <f>OCTUBRE!L76</f>
        <v>0</v>
      </c>
      <c r="K76" s="374">
        <v>0</v>
      </c>
      <c r="L76" s="373">
        <f t="shared" ref="L76:L83" si="87">SUM(J76:K76)</f>
        <v>0</v>
      </c>
      <c r="M76" s="373">
        <f t="shared" ref="M76:M83" si="88">F76-I76</f>
        <v>0</v>
      </c>
      <c r="N76" s="143">
        <f t="shared" ref="N76:N83" si="89">F76-L76</f>
        <v>0</v>
      </c>
      <c r="O76" s="382"/>
      <c r="P76" s="372">
        <v>0</v>
      </c>
      <c r="Q76" s="375">
        <v>0</v>
      </c>
      <c r="R76" s="9"/>
      <c r="S76" s="707" t="str">
        <f>+IF(OCTUBRE!S76=0,"",OCTUBRE!S76)</f>
        <v>1020104-9</v>
      </c>
      <c r="T76" s="683" t="str">
        <f>+IF(OCTUBRE!T76=0,"",OCTUBRE!T76)</f>
        <v>Auxilio de Transporte</v>
      </c>
      <c r="U76" s="27">
        <f>+ENERO!U76</f>
        <v>0</v>
      </c>
      <c r="V76" s="15">
        <f>OCTUBRE!V76+NOVIEMBRE!AL76</f>
        <v>0</v>
      </c>
      <c r="W76" s="15">
        <f>OCTUBRE!W76+NOVIEMBRE!AM76</f>
        <v>0</v>
      </c>
      <c r="X76" s="18">
        <f t="shared" si="76"/>
        <v>0</v>
      </c>
      <c r="Y76" s="19">
        <f>OCTUBRE!AA76</f>
        <v>0</v>
      </c>
      <c r="Z76" s="374">
        <v>0</v>
      </c>
      <c r="AA76" s="18">
        <f t="shared" si="77"/>
        <v>0</v>
      </c>
      <c r="AB76" s="19">
        <f>OCTUBRE!AD76</f>
        <v>0</v>
      </c>
      <c r="AC76" s="374">
        <v>0</v>
      </c>
      <c r="AD76" s="18">
        <f t="shared" si="78"/>
        <v>0</v>
      </c>
      <c r="AE76" s="19">
        <f>OCTUBRE!AG76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+IF(OCTUBRE!A77=0,"",OCTUBRE!A77)</f>
        <v>1130117-2</v>
      </c>
      <c r="B77" s="646" t="str">
        <f>+IF(OCTUBRE!B77=0,"",OCTUBRE!B77)</f>
        <v>Vigencia Anterior Cuotas de Recuperacion</v>
      </c>
      <c r="C77" s="673">
        <f>+ENERO!C77</f>
        <v>0</v>
      </c>
      <c r="D77" s="373">
        <f>OCTUBRE!D77+NOVIEMBRE!P77</f>
        <v>0</v>
      </c>
      <c r="E77" s="373">
        <f>OCTUBRE!E77+NOVIEMBRE!Q77</f>
        <v>0</v>
      </c>
      <c r="F77" s="373">
        <f t="shared" si="85"/>
        <v>0</v>
      </c>
      <c r="G77" s="373">
        <f>OCTUBRE!I77</f>
        <v>0</v>
      </c>
      <c r="H77" s="374">
        <v>0</v>
      </c>
      <c r="I77" s="373">
        <f t="shared" si="86"/>
        <v>0</v>
      </c>
      <c r="J77" s="373">
        <f>OCTUBRE!L77</f>
        <v>0</v>
      </c>
      <c r="K77" s="374">
        <v>0</v>
      </c>
      <c r="L77" s="373">
        <f t="shared" si="87"/>
        <v>0</v>
      </c>
      <c r="M77" s="373">
        <f t="shared" si="88"/>
        <v>0</v>
      </c>
      <c r="N77" s="143">
        <f t="shared" si="89"/>
        <v>0</v>
      </c>
      <c r="O77" s="382"/>
      <c r="P77" s="372">
        <v>0</v>
      </c>
      <c r="Q77" s="375">
        <v>0</v>
      </c>
      <c r="R77" s="9"/>
      <c r="S77" s="707" t="str">
        <f>+IF(OCTUBRE!S77=0,"",OCTUBRE!S77)</f>
        <v>1020104-10</v>
      </c>
      <c r="T77" s="683" t="str">
        <f>+IF(OCTUBRE!T77=0,"",OCTUBRE!T77)</f>
        <v>Subsidio de Alimentación</v>
      </c>
      <c r="U77" s="27">
        <f>+ENERO!U77</f>
        <v>5509284</v>
      </c>
      <c r="V77" s="15">
        <f>OCTUBRE!V77+NOVIEMBRE!AL77</f>
        <v>-114106</v>
      </c>
      <c r="W77" s="15">
        <f>OCTUBRE!W77+NOVIEMBRE!AM77</f>
        <v>0</v>
      </c>
      <c r="X77" s="18">
        <f t="shared" si="76"/>
        <v>5395178</v>
      </c>
      <c r="Y77" s="19">
        <f>OCTUBRE!AA77</f>
        <v>4566238</v>
      </c>
      <c r="Z77" s="374">
        <v>511445</v>
      </c>
      <c r="AA77" s="18">
        <f t="shared" si="77"/>
        <v>5077683</v>
      </c>
      <c r="AB77" s="19">
        <f>OCTUBRE!AD77</f>
        <v>4566238</v>
      </c>
      <c r="AC77" s="374">
        <v>511445</v>
      </c>
      <c r="AD77" s="18">
        <f t="shared" si="78"/>
        <v>5077683</v>
      </c>
      <c r="AE77" s="19">
        <f>OCTUBRE!AG77</f>
        <v>4301490</v>
      </c>
      <c r="AF77" s="374">
        <v>559581</v>
      </c>
      <c r="AG77" s="18">
        <f t="shared" si="79"/>
        <v>4861071</v>
      </c>
      <c r="AH77" s="19">
        <f t="shared" si="80"/>
        <v>317495</v>
      </c>
      <c r="AI77" s="15">
        <f t="shared" si="81"/>
        <v>317495</v>
      </c>
      <c r="AJ77" s="16">
        <f t="shared" si="82"/>
        <v>534107</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4">
        <f>+IF(OCTUBRE!A78=0,"",OCTUBRE!A78)</f>
        <v>1130118</v>
      </c>
      <c r="B78" s="645" t="str">
        <f>+IF(OCTUBRE!B78=0,"",OCTUBRE!B78)</f>
        <v>PARTICULARES   (Venta de Contado)</v>
      </c>
      <c r="C78" s="43">
        <f>SUM(C79:C80)</f>
        <v>160000000</v>
      </c>
      <c r="D78" s="44">
        <f>SUM(D79:D80)</f>
        <v>0</v>
      </c>
      <c r="E78" s="44">
        <f>SUM(E79:E80)</f>
        <v>0</v>
      </c>
      <c r="F78" s="44">
        <f t="shared" si="85"/>
        <v>160000000</v>
      </c>
      <c r="G78" s="44">
        <f>SUM(G79:G80)</f>
        <v>109481721</v>
      </c>
      <c r="H78" s="44">
        <f>SUM(H79:H80)</f>
        <v>12906137</v>
      </c>
      <c r="I78" s="44">
        <f t="shared" si="86"/>
        <v>122387858</v>
      </c>
      <c r="J78" s="44">
        <f>SUM(J79:J80)</f>
        <v>105872873</v>
      </c>
      <c r="K78" s="44">
        <f>SUM(K79:K80)</f>
        <v>12103421</v>
      </c>
      <c r="L78" s="44">
        <f t="shared" si="87"/>
        <v>117976294</v>
      </c>
      <c r="M78" s="44">
        <f t="shared" si="88"/>
        <v>37612142</v>
      </c>
      <c r="N78" s="45">
        <f t="shared" si="89"/>
        <v>42023706</v>
      </c>
      <c r="O78" s="382"/>
      <c r="P78" s="43">
        <f>SUM(P79:P80)</f>
        <v>0</v>
      </c>
      <c r="Q78" s="45">
        <f>SUM(Q79:Q80)</f>
        <v>0</v>
      </c>
      <c r="R78" s="9"/>
      <c r="S78" s="707" t="str">
        <f>+IF(OCTUBRE!S78=0,"",OCTUBRE!S78)</f>
        <v>1020104-12</v>
      </c>
      <c r="T78" s="683" t="str">
        <f>+IF(OCTUBRE!T78=0,"",OCTUBRE!T78)</f>
        <v>Indemnizaciones por Vacaciones o Supresión de Cargos por Reestructuración</v>
      </c>
      <c r="U78" s="27">
        <f>+ENERO!U78</f>
        <v>0</v>
      </c>
      <c r="V78" s="15">
        <f>OCTUBRE!V78+NOVIEMBRE!AL78</f>
        <v>0</v>
      </c>
      <c r="W78" s="15">
        <f>OCTUBRE!W78+NOVIEMBRE!AM78</f>
        <v>0</v>
      </c>
      <c r="X78" s="18">
        <f t="shared" si="76"/>
        <v>0</v>
      </c>
      <c r="Y78" s="19">
        <f>OCTUBRE!AA78</f>
        <v>0</v>
      </c>
      <c r="Z78" s="374">
        <v>0</v>
      </c>
      <c r="AA78" s="18">
        <f t="shared" si="77"/>
        <v>0</v>
      </c>
      <c r="AB78" s="19">
        <f>OCTUBRE!AD78</f>
        <v>0</v>
      </c>
      <c r="AC78" s="374">
        <v>0</v>
      </c>
      <c r="AD78" s="18">
        <f t="shared" si="78"/>
        <v>0</v>
      </c>
      <c r="AE78" s="19">
        <f>OCTUBRE!AG78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+IF(OCTUBRE!A79=0,"",OCTUBRE!A79)</f>
        <v>1130118-1</v>
      </c>
      <c r="B79" s="646" t="str">
        <f>+CONCATENATE("Vigencia ",INSTRUCCIONES!$F$3)</f>
        <v>Vigencia 2018</v>
      </c>
      <c r="C79" s="673">
        <f>+ENERO!C79</f>
        <v>160000000</v>
      </c>
      <c r="D79" s="373">
        <f>OCTUBRE!D79+NOVIEMBRE!P79</f>
        <v>0</v>
      </c>
      <c r="E79" s="373">
        <f>OCTUBRE!E79+NOVIEMBRE!Q79</f>
        <v>0</v>
      </c>
      <c r="F79" s="373">
        <f t="shared" si="85"/>
        <v>160000000</v>
      </c>
      <c r="G79" s="373">
        <f>OCTUBRE!I79</f>
        <v>109481721</v>
      </c>
      <c r="H79" s="374">
        <v>12906137</v>
      </c>
      <c r="I79" s="373">
        <f t="shared" si="86"/>
        <v>122387858</v>
      </c>
      <c r="J79" s="373">
        <f>OCTUBRE!L79</f>
        <v>105872873</v>
      </c>
      <c r="K79" s="374">
        <v>12103421</v>
      </c>
      <c r="L79" s="373">
        <f t="shared" si="87"/>
        <v>117976294</v>
      </c>
      <c r="M79" s="373">
        <f t="shared" si="88"/>
        <v>37612142</v>
      </c>
      <c r="N79" s="143">
        <f t="shared" si="89"/>
        <v>42023706</v>
      </c>
      <c r="P79" s="372">
        <v>0</v>
      </c>
      <c r="Q79" s="375">
        <v>0</v>
      </c>
      <c r="R79" s="9"/>
      <c r="S79" s="707" t="str">
        <f>+IF(OCTUBRE!S79=0,"",OCTUBRE!S79)</f>
        <v>1020104-13</v>
      </c>
      <c r="T79" s="683" t="str">
        <f>+IF(OCTUBRE!T79=0,"",OCTUBRE!T79)</f>
        <v>Bonificación Especial por Recreación</v>
      </c>
      <c r="U79" s="27">
        <f>+ENERO!U79</f>
        <v>6926311</v>
      </c>
      <c r="V79" s="15">
        <f>OCTUBRE!V79+NOVIEMBRE!AL79</f>
        <v>-40468</v>
      </c>
      <c r="W79" s="15">
        <f>OCTUBRE!W79+NOVIEMBRE!AM79</f>
        <v>0</v>
      </c>
      <c r="X79" s="18">
        <f t="shared" si="76"/>
        <v>6885843</v>
      </c>
      <c r="Y79" s="19">
        <f>OCTUBRE!AA79</f>
        <v>3820783</v>
      </c>
      <c r="Z79" s="374">
        <v>649171</v>
      </c>
      <c r="AA79" s="18">
        <f t="shared" si="77"/>
        <v>4469954</v>
      </c>
      <c r="AB79" s="19">
        <f>OCTUBRE!AD79</f>
        <v>3820783</v>
      </c>
      <c r="AC79" s="374">
        <v>649171</v>
      </c>
      <c r="AD79" s="18">
        <f t="shared" si="78"/>
        <v>4469954</v>
      </c>
      <c r="AE79" s="19">
        <f>OCTUBRE!AG79</f>
        <v>2414110</v>
      </c>
      <c r="AF79" s="374">
        <v>596422</v>
      </c>
      <c r="AG79" s="18">
        <f t="shared" si="79"/>
        <v>3010532</v>
      </c>
      <c r="AH79" s="19">
        <f t="shared" si="80"/>
        <v>2415889</v>
      </c>
      <c r="AI79" s="15">
        <f t="shared" si="81"/>
        <v>2415889</v>
      </c>
      <c r="AJ79" s="16">
        <f t="shared" si="82"/>
        <v>3875311</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+IF(OCTUBRE!A80=0,"",OCTUBRE!A80)</f>
        <v>1130118-2</v>
      </c>
      <c r="B80" s="646" t="str">
        <f>+IF(OCTUBRE!B80=0,"",OCTUBRE!B80)</f>
        <v>Vigencia Anterior Particulares</v>
      </c>
      <c r="C80" s="673">
        <f>+ENERO!C80</f>
        <v>0</v>
      </c>
      <c r="D80" s="373">
        <f>OCTUBRE!D80+NOVIEMBRE!P80</f>
        <v>0</v>
      </c>
      <c r="E80" s="373">
        <f>OCTUBRE!E80+NOVIEMBRE!Q80</f>
        <v>0</v>
      </c>
      <c r="F80" s="373">
        <f t="shared" si="85"/>
        <v>0</v>
      </c>
      <c r="G80" s="373">
        <f>OCTUBRE!I80</f>
        <v>0</v>
      </c>
      <c r="H80" s="374">
        <v>0</v>
      </c>
      <c r="I80" s="373">
        <f t="shared" si="86"/>
        <v>0</v>
      </c>
      <c r="J80" s="373">
        <f>OCTUBRE!L80</f>
        <v>0</v>
      </c>
      <c r="K80" s="374">
        <v>0</v>
      </c>
      <c r="L80" s="373">
        <f t="shared" si="87"/>
        <v>0</v>
      </c>
      <c r="M80" s="373">
        <f t="shared" si="88"/>
        <v>0</v>
      </c>
      <c r="N80" s="143">
        <f t="shared" si="89"/>
        <v>0</v>
      </c>
      <c r="O80" s="382"/>
      <c r="P80" s="372">
        <v>0</v>
      </c>
      <c r="Q80" s="375">
        <v>0</v>
      </c>
      <c r="S80" s="707" t="str">
        <f>+IF(OCTUBRE!S80=0,"",OCTUBRE!S80)</f>
        <v>1020104-14</v>
      </c>
      <c r="T80" s="683" t="str">
        <f>+IF(OCTUBRE!T80=0,"",OCTUBRE!T80)</f>
        <v/>
      </c>
      <c r="U80" s="27">
        <f>+ENERO!U80</f>
        <v>0</v>
      </c>
      <c r="V80" s="15">
        <f>OCTUBRE!V80+NOVIEMBRE!AL80</f>
        <v>0</v>
      </c>
      <c r="W80" s="15">
        <f>OCTUBRE!W80+NOVIEMBRE!AM80</f>
        <v>0</v>
      </c>
      <c r="X80" s="18">
        <f t="shared" si="76"/>
        <v>0</v>
      </c>
      <c r="Y80" s="19">
        <f>OCTUBRE!AA80</f>
        <v>0</v>
      </c>
      <c r="Z80" s="374">
        <v>0</v>
      </c>
      <c r="AA80" s="18">
        <f t="shared" si="77"/>
        <v>0</v>
      </c>
      <c r="AB80" s="19">
        <f>OCTUBRE!AD80</f>
        <v>0</v>
      </c>
      <c r="AC80" s="374">
        <v>0</v>
      </c>
      <c r="AD80" s="18">
        <f t="shared" si="78"/>
        <v>0</v>
      </c>
      <c r="AE80" s="19">
        <f>OCTUBRE!AG80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382"/>
    </row>
    <row r="81" spans="1:70" s="382" customFormat="1" ht="24.95" customHeight="1">
      <c r="A81" s="734">
        <f>+IF(OCTUBRE!A81=0,"",OCTUBRE!A81)</f>
        <v>1130119</v>
      </c>
      <c r="B81" s="649" t="str">
        <f>+IF(OCTUBRE!B81=0,"",OCTUBRE!B81)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6">
        <f>+IF(OCTUBRE!S81=0,"",OCTUBRE!S81)</f>
        <v>1020199</v>
      </c>
      <c r="T81" s="682" t="str">
        <f>+IF(OCTUBRE!T81=0,"",OCTUBRE!T81)</f>
        <v>Vigencias Anteriores Servicios Asociados a nomina Operativo</v>
      </c>
      <c r="U81" s="27">
        <f>+ENERO!U81</f>
        <v>62459167</v>
      </c>
      <c r="V81" s="15">
        <f>OCTUBRE!V81+NOVIEMBRE!AL81</f>
        <v>13483687</v>
      </c>
      <c r="W81" s="15">
        <f>OCTUBRE!W81+NOVIEMBRE!AM81</f>
        <v>31759550</v>
      </c>
      <c r="X81" s="18">
        <f t="shared" si="76"/>
        <v>107702404</v>
      </c>
      <c r="Y81" s="19">
        <f>OCTUBRE!AA81</f>
        <v>83182130</v>
      </c>
      <c r="Z81" s="374">
        <v>0</v>
      </c>
      <c r="AA81" s="18">
        <f t="shared" si="77"/>
        <v>83182130</v>
      </c>
      <c r="AB81" s="19">
        <f>OCTUBRE!AD81</f>
        <v>83182130</v>
      </c>
      <c r="AC81" s="374">
        <v>0</v>
      </c>
      <c r="AD81" s="18">
        <f t="shared" si="78"/>
        <v>83182130</v>
      </c>
      <c r="AE81" s="19">
        <f>OCTUBRE!AG81</f>
        <v>77871963</v>
      </c>
      <c r="AF81" s="374">
        <v>1519429</v>
      </c>
      <c r="AG81" s="18">
        <f t="shared" si="79"/>
        <v>79391392</v>
      </c>
      <c r="AH81" s="19">
        <f t="shared" si="80"/>
        <v>24520274</v>
      </c>
      <c r="AI81" s="15">
        <f t="shared" si="81"/>
        <v>24520274</v>
      </c>
      <c r="AJ81" s="16">
        <f t="shared" si="82"/>
        <v>28311012</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+IF(OCTUBRE!A82=0,"",OCTUBRE!A82)</f>
        <v>1130119-1</v>
      </c>
      <c r="B82" s="646" t="str">
        <f>+CONCATENATE("Vigencia ",INSTRUCCIONES!$F$3)</f>
        <v>Vigencia 2018</v>
      </c>
      <c r="C82" s="673">
        <f>+ENERO!C82</f>
        <v>0</v>
      </c>
      <c r="D82" s="373">
        <f>OCTUBRE!D82+NOVIEMBRE!P82</f>
        <v>0</v>
      </c>
      <c r="E82" s="373">
        <f>OCTUBRE!E82+NOVIEMBRE!Q82</f>
        <v>0</v>
      </c>
      <c r="F82" s="373">
        <f t="shared" si="85"/>
        <v>0</v>
      </c>
      <c r="G82" s="373">
        <f>OCTUBRE!I82</f>
        <v>0</v>
      </c>
      <c r="H82" s="374">
        <v>0</v>
      </c>
      <c r="I82" s="373">
        <f t="shared" si="86"/>
        <v>0</v>
      </c>
      <c r="J82" s="373">
        <f>OCTUBRE!L82</f>
        <v>0</v>
      </c>
      <c r="K82" s="374">
        <v>0</v>
      </c>
      <c r="L82" s="373">
        <f t="shared" si="87"/>
        <v>0</v>
      </c>
      <c r="M82" s="373">
        <f t="shared" si="88"/>
        <v>0</v>
      </c>
      <c r="N82" s="143">
        <f t="shared" si="89"/>
        <v>0</v>
      </c>
      <c r="P82" s="372">
        <v>0</v>
      </c>
      <c r="Q82" s="375">
        <v>0</v>
      </c>
      <c r="R82" s="9"/>
      <c r="S82" s="366" t="str">
        <f>+IF(OCTUBRE!S82=0,"",OCTUBRE!S82)</f>
        <v/>
      </c>
      <c r="T82" s="696" t="str">
        <f>+IF(OCTUBRE!T82=0,"",OCTUBRE!T82)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+IF(OCTUBRE!A83=0,"",OCTUBRE!A83)</f>
        <v>1130119-2</v>
      </c>
      <c r="B83" s="650" t="str">
        <f>+IF(OCTUBRE!B83=0,"",OCTUBRE!B83)</f>
        <v>Vigencia Anterior</v>
      </c>
      <c r="C83" s="779">
        <f>+ENERO!C83</f>
        <v>0</v>
      </c>
      <c r="D83" s="385">
        <f>OCTUBRE!D83+NOVIEMBRE!P83</f>
        <v>0</v>
      </c>
      <c r="E83" s="385">
        <f>OCTUBRE!E83+NOVIEMBRE!Q83</f>
        <v>0</v>
      </c>
      <c r="F83" s="385">
        <f t="shared" si="85"/>
        <v>0</v>
      </c>
      <c r="G83" s="385">
        <f>OCTUBRE!I83</f>
        <v>0</v>
      </c>
      <c r="H83" s="388">
        <v>0</v>
      </c>
      <c r="I83" s="385">
        <f t="shared" si="86"/>
        <v>0</v>
      </c>
      <c r="J83" s="385">
        <f>OCTUBRE!L83</f>
        <v>0</v>
      </c>
      <c r="K83" s="388">
        <v>0</v>
      </c>
      <c r="L83" s="385">
        <f t="shared" si="87"/>
        <v>0</v>
      </c>
      <c r="M83" s="385">
        <f t="shared" si="88"/>
        <v>0</v>
      </c>
      <c r="N83" s="386">
        <f t="shared" si="89"/>
        <v>0</v>
      </c>
      <c r="P83" s="372">
        <v>0</v>
      </c>
      <c r="Q83" s="375">
        <v>0</v>
      </c>
      <c r="R83" s="9"/>
      <c r="S83" s="705">
        <f>+IF(OCTUBRE!S83=0,"",OCTUBRE!S83)</f>
        <v>1020200</v>
      </c>
      <c r="T83" s="681" t="str">
        <f>+IF(OCTUBRE!T83=0,"",OCTUBRE!T83)</f>
        <v>Servicios Personales Indirectos</v>
      </c>
      <c r="U83" s="132">
        <f t="shared" ref="U83:AJ83" si="91">SUM(U84:U88)</f>
        <v>66928769</v>
      </c>
      <c r="V83" s="122">
        <f t="shared" si="91"/>
        <v>8705423</v>
      </c>
      <c r="W83" s="122">
        <f t="shared" si="91"/>
        <v>50849381</v>
      </c>
      <c r="X83" s="129">
        <f t="shared" si="91"/>
        <v>126483573</v>
      </c>
      <c r="Y83" s="128">
        <f t="shared" si="91"/>
        <v>120577923</v>
      </c>
      <c r="Z83" s="122">
        <f t="shared" si="91"/>
        <v>5677767</v>
      </c>
      <c r="AA83" s="129">
        <f t="shared" si="91"/>
        <v>126255690</v>
      </c>
      <c r="AB83" s="128">
        <f t="shared" si="91"/>
        <v>113026537</v>
      </c>
      <c r="AC83" s="122">
        <f t="shared" si="91"/>
        <v>7735086</v>
      </c>
      <c r="AD83" s="129">
        <f t="shared" si="91"/>
        <v>120761623</v>
      </c>
      <c r="AE83" s="128">
        <f t="shared" si="91"/>
        <v>98552156</v>
      </c>
      <c r="AF83" s="122">
        <f t="shared" si="91"/>
        <v>8102406</v>
      </c>
      <c r="AG83" s="129">
        <f t="shared" si="91"/>
        <v>106654562</v>
      </c>
      <c r="AH83" s="128">
        <f t="shared" si="91"/>
        <v>227883</v>
      </c>
      <c r="AI83" s="122">
        <f t="shared" si="91"/>
        <v>5721950</v>
      </c>
      <c r="AJ83" s="130">
        <f t="shared" si="91"/>
        <v>19829011</v>
      </c>
      <c r="AK83" s="9"/>
      <c r="AL83" s="128">
        <f>SUM(AL84:AL88)</f>
        <v>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c r="A84" s="737" t="str">
        <f>+IF(OCTUBRE!A84=0,"",OCTUBRE!A84)</f>
        <v/>
      </c>
      <c r="B84" s="651" t="str">
        <f>+IF(OCTUBRE!B84=0,"",OCTUBRE!B84)</f>
        <v/>
      </c>
      <c r="C84" s="294"/>
      <c r="D84" s="294"/>
      <c r="E84" s="294"/>
      <c r="F84" s="294"/>
      <c r="G84" s="294"/>
      <c r="H84" s="294"/>
      <c r="I84" s="294"/>
      <c r="J84" s="294"/>
      <c r="K84" s="294"/>
      <c r="L84" s="294"/>
      <c r="M84" s="294"/>
      <c r="N84" s="463"/>
      <c r="O84" s="461"/>
      <c r="P84" s="467"/>
      <c r="Q84" s="391"/>
      <c r="R84" s="9"/>
      <c r="S84" s="706" t="str">
        <f>+IF(OCTUBRE!S84=0,"",OCTUBRE!S84)</f>
        <v>1020200-1</v>
      </c>
      <c r="T84" s="682" t="str">
        <f>+IF(OCTUBRE!T84=0,"",OCTUBRE!T84)</f>
        <v>Remuneración y Honorarios por Servicios Técnicos y Profesionales</v>
      </c>
      <c r="U84" s="27">
        <f>+ENERO!U84</f>
        <v>9984769</v>
      </c>
      <c r="V84" s="15">
        <f>OCTUBRE!V84+NOVIEMBRE!AL84</f>
        <v>5535975</v>
      </c>
      <c r="W84" s="15">
        <f>OCTUBRE!W84+NOVIEMBRE!AM84</f>
        <v>10389002</v>
      </c>
      <c r="X84" s="18">
        <f>SUM(U84:W84)</f>
        <v>25909746</v>
      </c>
      <c r="Y84" s="19">
        <f>OCTUBRE!AA84</f>
        <v>22276096</v>
      </c>
      <c r="Z84" s="374">
        <v>3405767</v>
      </c>
      <c r="AA84" s="18">
        <f>SUM(Y84:Z84)</f>
        <v>25681863</v>
      </c>
      <c r="AB84" s="19">
        <f>OCTUBRE!AD84</f>
        <v>20448618</v>
      </c>
      <c r="AC84" s="374">
        <v>2601132</v>
      </c>
      <c r="AD84" s="18">
        <f>SUM(AB84:AC84)</f>
        <v>23049750</v>
      </c>
      <c r="AE84" s="19">
        <f>OCTUBRE!AG84</f>
        <v>18679166</v>
      </c>
      <c r="AF84" s="374">
        <v>1769452</v>
      </c>
      <c r="AG84" s="18">
        <f>SUM(AE84:AF84)</f>
        <v>20448618</v>
      </c>
      <c r="AH84" s="19">
        <f>X84-AA84</f>
        <v>227883</v>
      </c>
      <c r="AI84" s="15">
        <f>X84-AD84</f>
        <v>2859996</v>
      </c>
      <c r="AJ84" s="16">
        <f>X84-AG84</f>
        <v>5461128</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c r="A85" s="738">
        <f>+IF(OCTUBRE!A85=0,"",OCTUBRE!A85)</f>
        <v>11302</v>
      </c>
      <c r="B85" s="652" t="str">
        <f>+IF(OCTUBRE!B85=0,"",OCTUBRE!B85)</f>
        <v>Otras Ventas de Servicios de Salud</v>
      </c>
      <c r="C85" s="617">
        <f t="shared" ref="C85:N85" si="92">SUM(C86:C92)</f>
        <v>1096681603</v>
      </c>
      <c r="D85" s="615">
        <f t="shared" si="92"/>
        <v>0</v>
      </c>
      <c r="E85" s="615">
        <f t="shared" si="92"/>
        <v>412414109</v>
      </c>
      <c r="F85" s="615">
        <f t="shared" si="92"/>
        <v>1509095712</v>
      </c>
      <c r="G85" s="615">
        <f t="shared" si="92"/>
        <v>1114118612</v>
      </c>
      <c r="H85" s="615">
        <f t="shared" si="92"/>
        <v>306516154</v>
      </c>
      <c r="I85" s="615">
        <f t="shared" si="92"/>
        <v>1420634766</v>
      </c>
      <c r="J85" s="615">
        <f t="shared" si="92"/>
        <v>1105019606</v>
      </c>
      <c r="K85" s="615">
        <f t="shared" si="92"/>
        <v>-7754081</v>
      </c>
      <c r="L85" s="615">
        <f t="shared" si="92"/>
        <v>1097265525</v>
      </c>
      <c r="M85" s="615">
        <f t="shared" si="92"/>
        <v>88460946</v>
      </c>
      <c r="N85" s="616">
        <f t="shared" si="92"/>
        <v>411830187</v>
      </c>
      <c r="P85" s="43">
        <f>SUM(P86:P92)</f>
        <v>0</v>
      </c>
      <c r="Q85" s="45">
        <f>SUM(Q86:Q92)</f>
        <v>0</v>
      </c>
      <c r="R85" s="9"/>
      <c r="S85" s="706" t="str">
        <f>+IF(OCTUBRE!S85=0,"",OCTUBRE!S85)</f>
        <v>1020200-2</v>
      </c>
      <c r="T85" s="682" t="str">
        <f>+IF(OCTUBRE!T85=0,"",OCTUBRE!T85)</f>
        <v>Personal Supernumerario</v>
      </c>
      <c r="U85" s="27">
        <f>+ENERO!U85</f>
        <v>0</v>
      </c>
      <c r="V85" s="15">
        <f>OCTUBRE!V85+NOVIEMBRE!AL85</f>
        <v>0</v>
      </c>
      <c r="W85" s="15">
        <f>OCTUBRE!W85+NOVIEMBRE!AM85</f>
        <v>0</v>
      </c>
      <c r="X85" s="18">
        <f>SUM(U85:W85)</f>
        <v>0</v>
      </c>
      <c r="Y85" s="19">
        <f>OCTUBRE!AA85</f>
        <v>0</v>
      </c>
      <c r="Z85" s="374">
        <v>0</v>
      </c>
      <c r="AA85" s="18">
        <f>SUM(Y85:Z85)</f>
        <v>0</v>
      </c>
      <c r="AB85" s="19">
        <f>OCTUBRE!AD85</f>
        <v>0</v>
      </c>
      <c r="AC85" s="374">
        <v>0</v>
      </c>
      <c r="AD85" s="18">
        <f>SUM(AB85:AC85)</f>
        <v>0</v>
      </c>
      <c r="AE85" s="19">
        <f>OCTUBRE!AG85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39">
        <f>+IF(OCTUBRE!A86=0,"",OCTUBRE!A86)</f>
        <v>1130201</v>
      </c>
      <c r="B86" s="626" t="str">
        <f>+IF(OCTUBRE!B86=0,"",OCTUBRE!B86)</f>
        <v/>
      </c>
      <c r="C86" s="672">
        <f>+ENERO!C86</f>
        <v>0</v>
      </c>
      <c r="D86" s="373">
        <f>OCTUBRE!D86+NOVIEMBRE!P86</f>
        <v>0</v>
      </c>
      <c r="E86" s="373">
        <f>OCTUBRE!E86+NOVIEMBRE!Q86</f>
        <v>0</v>
      </c>
      <c r="F86" s="373">
        <f t="shared" ref="F86:F92" si="93">SUM(C86:E86)</f>
        <v>0</v>
      </c>
      <c r="G86" s="373">
        <f>OCTUBRE!I86</f>
        <v>0</v>
      </c>
      <c r="H86" s="374">
        <v>0</v>
      </c>
      <c r="I86" s="373">
        <f t="shared" ref="I86:I92" si="94">SUM(G86:H86)</f>
        <v>0</v>
      </c>
      <c r="J86" s="373">
        <f>OCTUBRE!L86</f>
        <v>0</v>
      </c>
      <c r="K86" s="374">
        <v>0</v>
      </c>
      <c r="L86" s="373">
        <f t="shared" ref="L86:L92" si="95">SUM(J86:K86)</f>
        <v>0</v>
      </c>
      <c r="M86" s="373">
        <f t="shared" ref="M86:M92" si="96">F86-I86</f>
        <v>0</v>
      </c>
      <c r="N86" s="143">
        <f t="shared" ref="N86:N92" si="97">F86-L86</f>
        <v>0</v>
      </c>
      <c r="O86" s="382"/>
      <c r="P86" s="372">
        <v>0</v>
      </c>
      <c r="Q86" s="375">
        <v>0</v>
      </c>
      <c r="S86" s="706" t="str">
        <f>+IF(OCTUBRE!S86=0,"",OCTUBRE!S86)</f>
        <v>1020200-4</v>
      </c>
      <c r="T86" s="682" t="str">
        <f>+IF(OCTUBRE!T86=0,"",OCTUBRE!T86)</f>
        <v>Otros Honorarios</v>
      </c>
      <c r="U86" s="27">
        <f>+ENERO!U86</f>
        <v>56944000</v>
      </c>
      <c r="V86" s="15">
        <f>OCTUBRE!V86+NOVIEMBRE!AL86</f>
        <v>3169448</v>
      </c>
      <c r="W86" s="15">
        <f>OCTUBRE!W86+NOVIEMBRE!AM86</f>
        <v>0</v>
      </c>
      <c r="X86" s="18">
        <f>SUM(U86:W86)</f>
        <v>60113448</v>
      </c>
      <c r="Y86" s="19">
        <f>OCTUBRE!AA86</f>
        <v>57841448</v>
      </c>
      <c r="Z86" s="374">
        <v>2272000</v>
      </c>
      <c r="AA86" s="18">
        <f>SUM(Y86:Z86)</f>
        <v>60113448</v>
      </c>
      <c r="AB86" s="19">
        <f>OCTUBRE!AD86</f>
        <v>52117540</v>
      </c>
      <c r="AC86" s="374">
        <v>5133954</v>
      </c>
      <c r="AD86" s="18">
        <f>SUM(AB86:AC86)</f>
        <v>57251494</v>
      </c>
      <c r="AE86" s="19">
        <f>OCTUBRE!AG86</f>
        <v>39415632</v>
      </c>
      <c r="AF86" s="374">
        <v>6332954</v>
      </c>
      <c r="AG86" s="18">
        <f>SUM(AE86:AF86)</f>
        <v>45748586</v>
      </c>
      <c r="AH86" s="19">
        <f>X86-AA86</f>
        <v>0</v>
      </c>
      <c r="AI86" s="15">
        <f>X86-AD86</f>
        <v>2861954</v>
      </c>
      <c r="AJ86" s="16">
        <f>X86-AG86</f>
        <v>14364862</v>
      </c>
      <c r="AL86" s="372">
        <v>0</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c r="A87" s="739">
        <f>+IF(OCTUBRE!A87=0,"",OCTUBRE!A87)</f>
        <v>1130202</v>
      </c>
      <c r="B87" s="626" t="str">
        <f>+IF(OCTUBRE!B87=0,"",OCTUBRE!B87)</f>
        <v>COMERCIALIZACION DE MERCANCIAS</v>
      </c>
      <c r="C87" s="672">
        <f>+ENERO!C87</f>
        <v>30000000</v>
      </c>
      <c r="D87" s="373">
        <f>OCTUBRE!D87+NOVIEMBRE!P87</f>
        <v>0</v>
      </c>
      <c r="E87" s="373">
        <f>OCTUBRE!E87+NOVIEMBRE!Q87</f>
        <v>0</v>
      </c>
      <c r="F87" s="373">
        <f t="shared" si="93"/>
        <v>30000000</v>
      </c>
      <c r="G87" s="373">
        <f>OCTUBRE!I87</f>
        <v>19743639</v>
      </c>
      <c r="H87" s="374">
        <v>1492550</v>
      </c>
      <c r="I87" s="373">
        <f t="shared" si="94"/>
        <v>21236189</v>
      </c>
      <c r="J87" s="373">
        <f>OCTUBRE!L87</f>
        <v>19743639</v>
      </c>
      <c r="K87" s="374">
        <v>1492550</v>
      </c>
      <c r="L87" s="373">
        <f t="shared" si="95"/>
        <v>21236189</v>
      </c>
      <c r="M87" s="373">
        <f t="shared" si="96"/>
        <v>8763811</v>
      </c>
      <c r="N87" s="143">
        <f t="shared" si="97"/>
        <v>8763811</v>
      </c>
      <c r="P87" s="372">
        <v>0</v>
      </c>
      <c r="Q87" s="375">
        <v>0</v>
      </c>
      <c r="R87" s="9"/>
      <c r="S87" s="706" t="str">
        <f>+IF(OCTUBRE!S87=0,"",OCTUBRE!S87)</f>
        <v/>
      </c>
      <c r="T87" s="682" t="str">
        <f>+IF(OCTUBRE!T87=0,"",OCTUBRE!T87)</f>
        <v/>
      </c>
      <c r="U87" s="27">
        <f>+ENERO!U87</f>
        <v>0</v>
      </c>
      <c r="V87" s="15">
        <f>OCTUBRE!V87+NOVIEMBRE!AL87</f>
        <v>0</v>
      </c>
      <c r="W87" s="15">
        <f>OCTUBRE!W87+NOVIEMBRE!AM87</f>
        <v>0</v>
      </c>
      <c r="X87" s="18">
        <f>SUM(U87:W87)</f>
        <v>0</v>
      </c>
      <c r="Y87" s="19">
        <f>OCTUBRE!AA87</f>
        <v>0</v>
      </c>
      <c r="Z87" s="374">
        <v>0</v>
      </c>
      <c r="AA87" s="18">
        <f>SUM(Y87:Z87)</f>
        <v>0</v>
      </c>
      <c r="AB87" s="19">
        <f>OCTUBRE!AD87</f>
        <v>0</v>
      </c>
      <c r="AC87" s="374">
        <v>0</v>
      </c>
      <c r="AD87" s="18">
        <f>SUM(AB87:AC87)</f>
        <v>0</v>
      </c>
      <c r="AE87" s="19">
        <f>OCTUBRE!AG87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c r="A88" s="739">
        <f>+IF(OCTUBRE!A88=0,"",OCTUBRE!A88)</f>
        <v>1130203</v>
      </c>
      <c r="B88" s="627" t="str">
        <f>+IF(OCTUBRE!B88=0,"",OCTUBRE!B88)</f>
        <v>CONVENIOS CON LA NACION LIGADOS A LA VENTA DE SERVICIOS</v>
      </c>
      <c r="C88" s="672">
        <f>+ENERO!C88</f>
        <v>0</v>
      </c>
      <c r="D88" s="373">
        <f>OCTUBRE!D88+NOVIEMBRE!P88</f>
        <v>0</v>
      </c>
      <c r="E88" s="373">
        <f>OCTUBRE!E88+NOVIEMBRE!Q88</f>
        <v>0</v>
      </c>
      <c r="F88" s="373">
        <f t="shared" si="93"/>
        <v>0</v>
      </c>
      <c r="G88" s="373">
        <f>OCTUBRE!I88</f>
        <v>0</v>
      </c>
      <c r="H88" s="374">
        <v>0</v>
      </c>
      <c r="I88" s="373">
        <f t="shared" si="94"/>
        <v>0</v>
      </c>
      <c r="J88" s="373">
        <f>OCTUBRE!L88</f>
        <v>0</v>
      </c>
      <c r="K88" s="374">
        <v>0</v>
      </c>
      <c r="L88" s="373">
        <f t="shared" si="95"/>
        <v>0</v>
      </c>
      <c r="M88" s="373">
        <f t="shared" si="96"/>
        <v>0</v>
      </c>
      <c r="N88" s="143">
        <f t="shared" si="97"/>
        <v>0</v>
      </c>
      <c r="P88" s="372">
        <v>0</v>
      </c>
      <c r="Q88" s="375">
        <v>0</v>
      </c>
      <c r="R88" s="9"/>
      <c r="S88" s="706">
        <f>+IF(OCTUBRE!S88=0,"",OCTUBRE!S88)</f>
        <v>1020299</v>
      </c>
      <c r="T88" s="682" t="str">
        <f>+IF(OCTUBRE!T88=0,"",OCTUBRE!T88)</f>
        <v>Vigencias Anteriores Servicios personales Indirectos operativo</v>
      </c>
      <c r="U88" s="27">
        <f>+ENERO!U88</f>
        <v>0</v>
      </c>
      <c r="V88" s="15">
        <f>OCTUBRE!V88+NOVIEMBRE!AL88</f>
        <v>0</v>
      </c>
      <c r="W88" s="15">
        <f>OCTUBRE!W88+NOVIEMBRE!AM88</f>
        <v>40460379</v>
      </c>
      <c r="X88" s="18">
        <f>SUM(U88:W88)</f>
        <v>40460379</v>
      </c>
      <c r="Y88" s="19">
        <f>OCTUBRE!AA88</f>
        <v>40460379</v>
      </c>
      <c r="Z88" s="374">
        <v>0</v>
      </c>
      <c r="AA88" s="18">
        <f>SUM(Y88:Z88)</f>
        <v>40460379</v>
      </c>
      <c r="AB88" s="19">
        <f>OCTUBRE!AD88</f>
        <v>40460379</v>
      </c>
      <c r="AC88" s="374">
        <v>0</v>
      </c>
      <c r="AD88" s="18">
        <f>SUM(AB88:AC88)</f>
        <v>40460379</v>
      </c>
      <c r="AE88" s="19">
        <f>OCTUBRE!AG88</f>
        <v>40457358</v>
      </c>
      <c r="AF88" s="374">
        <v>0</v>
      </c>
      <c r="AG88" s="18">
        <f>SUM(AE88:AF88)</f>
        <v>40457358</v>
      </c>
      <c r="AH88" s="19">
        <f>X88-AA88</f>
        <v>0</v>
      </c>
      <c r="AI88" s="15">
        <f>X88-AD88</f>
        <v>0</v>
      </c>
      <c r="AJ88" s="16">
        <f>X88-AG88</f>
        <v>3021</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c r="A89" s="739">
        <f>+IF(OCTUBRE!A89=0,"",OCTUBRE!A89)</f>
        <v>1130204</v>
      </c>
      <c r="B89" s="627" t="str">
        <f>+IF(OCTUBRE!B89=0,"",OCTUBRE!B89)</f>
        <v>CONVENIOS CON EL DEPARTAMENTO LIGADOS A LA VENTA SERVICIOS</v>
      </c>
      <c r="C89" s="672">
        <f>+ENERO!C89</f>
        <v>1066681603</v>
      </c>
      <c r="D89" s="373">
        <f>OCTUBRE!D89+NOVIEMBRE!P89</f>
        <v>0</v>
      </c>
      <c r="E89" s="373">
        <f>OCTUBRE!E89+NOVIEMBRE!Q89</f>
        <v>151027645</v>
      </c>
      <c r="F89" s="373">
        <f t="shared" si="93"/>
        <v>1217709248</v>
      </c>
      <c r="G89" s="373">
        <f>OCTUBRE!I89</f>
        <v>895275140</v>
      </c>
      <c r="H89" s="374">
        <v>348869235</v>
      </c>
      <c r="I89" s="373">
        <f t="shared" si="94"/>
        <v>1244144375</v>
      </c>
      <c r="J89" s="373">
        <f>OCTUBRE!L89</f>
        <v>895275134</v>
      </c>
      <c r="K89" s="374">
        <v>25500000</v>
      </c>
      <c r="L89" s="373">
        <f t="shared" si="95"/>
        <v>920775134</v>
      </c>
      <c r="M89" s="373">
        <f t="shared" si="96"/>
        <v>-26435127</v>
      </c>
      <c r="N89" s="143">
        <f t="shared" si="97"/>
        <v>296934114</v>
      </c>
      <c r="P89" s="372">
        <v>0</v>
      </c>
      <c r="Q89" s="375">
        <v>0</v>
      </c>
      <c r="R89" s="9"/>
      <c r="S89" s="366" t="str">
        <f>+IF(OCTUBRE!S89=0,"",OCTUBRE!S89)</f>
        <v/>
      </c>
      <c r="T89" s="696" t="str">
        <f>+IF(OCTUBRE!T89=0,"",OCTUBRE!T89)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c r="A90" s="739">
        <f>+IF(OCTUBRE!A90=0,"",OCTUBRE!A90)</f>
        <v>1130205</v>
      </c>
      <c r="B90" s="627" t="str">
        <f>+IF(OCTUBRE!B90=0,"",OCTUBRE!B90)</f>
        <v>CONVENIOS CON EL MUNICIPIO LIGADOS A LA VENTA DE SERVICIOS</v>
      </c>
      <c r="C90" s="672">
        <f>+ENERO!C90</f>
        <v>0</v>
      </c>
      <c r="D90" s="373">
        <f>OCTUBRE!D90+NOVIEMBRE!P90</f>
        <v>0</v>
      </c>
      <c r="E90" s="373">
        <f>OCTUBRE!E90+NOVIEMBRE!Q90</f>
        <v>72000000</v>
      </c>
      <c r="F90" s="373">
        <f t="shared" si="93"/>
        <v>72000000</v>
      </c>
      <c r="G90" s="373">
        <f>OCTUBRE!I90</f>
        <v>53559000</v>
      </c>
      <c r="H90" s="374">
        <v>0</v>
      </c>
      <c r="I90" s="373">
        <f t="shared" si="94"/>
        <v>53559000</v>
      </c>
      <c r="J90" s="373">
        <f>OCTUBRE!L90</f>
        <v>44460000</v>
      </c>
      <c r="K90" s="374">
        <v>9099000</v>
      </c>
      <c r="L90" s="373">
        <f t="shared" si="95"/>
        <v>53559000</v>
      </c>
      <c r="M90" s="373">
        <f t="shared" si="96"/>
        <v>18441000</v>
      </c>
      <c r="N90" s="143">
        <f t="shared" si="97"/>
        <v>18441000</v>
      </c>
      <c r="O90" s="382"/>
      <c r="P90" s="372">
        <v>0</v>
      </c>
      <c r="Q90" s="375">
        <v>0</v>
      </c>
      <c r="R90" s="30"/>
      <c r="S90" s="705">
        <f>+IF(OCTUBRE!S90=0,"",OCTUBRE!S90)</f>
        <v>1020300</v>
      </c>
      <c r="T90" s="681" t="str">
        <f>+IF(OCTUBRE!T90=0,"",OCTUBRE!T90)</f>
        <v>Contribuciones Inherentes nómina al Sector Privado</v>
      </c>
      <c r="U90" s="132">
        <f t="shared" ref="U90:AJ90" si="98">U91+U96+U102</f>
        <v>630980140</v>
      </c>
      <c r="V90" s="122">
        <f t="shared" si="98"/>
        <v>-119608360</v>
      </c>
      <c r="W90" s="122">
        <f t="shared" si="98"/>
        <v>0</v>
      </c>
      <c r="X90" s="129">
        <f t="shared" si="98"/>
        <v>511371780</v>
      </c>
      <c r="Y90" s="128">
        <f t="shared" si="98"/>
        <v>472353412</v>
      </c>
      <c r="Z90" s="122">
        <f t="shared" si="98"/>
        <v>0</v>
      </c>
      <c r="AA90" s="129">
        <f t="shared" si="98"/>
        <v>472353412</v>
      </c>
      <c r="AB90" s="128">
        <f t="shared" si="98"/>
        <v>472353412</v>
      </c>
      <c r="AC90" s="122">
        <f t="shared" si="98"/>
        <v>0</v>
      </c>
      <c r="AD90" s="129">
        <f t="shared" si="98"/>
        <v>472353412</v>
      </c>
      <c r="AE90" s="128">
        <f t="shared" si="98"/>
        <v>434154990</v>
      </c>
      <c r="AF90" s="122">
        <f t="shared" si="98"/>
        <v>54720937</v>
      </c>
      <c r="AG90" s="129">
        <f t="shared" si="98"/>
        <v>488875927</v>
      </c>
      <c r="AH90" s="128">
        <f t="shared" si="98"/>
        <v>39018368</v>
      </c>
      <c r="AI90" s="122">
        <f t="shared" si="98"/>
        <v>39018368</v>
      </c>
      <c r="AJ90" s="130">
        <f t="shared" si="98"/>
        <v>22495853</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c r="A91" s="739">
        <f>+IF(OCTUBRE!A91=0,"",OCTUBRE!A91)</f>
        <v>1130206</v>
      </c>
      <c r="B91" s="627" t="str">
        <f>+IF(OCTUBRE!B91=0,"",OCTUBRE!B91)</f>
        <v>OTROS CONVENIOS LIGADOS A LA VENTA DE SERVICIOS</v>
      </c>
      <c r="C91" s="672">
        <f>+ENERO!C91</f>
        <v>0</v>
      </c>
      <c r="D91" s="373">
        <f>OCTUBRE!D91+NOVIEMBRE!P91</f>
        <v>0</v>
      </c>
      <c r="E91" s="373">
        <f>OCTUBRE!E91+NOVIEMBRE!Q91</f>
        <v>0</v>
      </c>
      <c r="F91" s="373">
        <f t="shared" si="93"/>
        <v>0</v>
      </c>
      <c r="G91" s="373">
        <f>OCTUBRE!I91</f>
        <v>0</v>
      </c>
      <c r="H91" s="374">
        <v>0</v>
      </c>
      <c r="I91" s="373">
        <f t="shared" si="94"/>
        <v>0</v>
      </c>
      <c r="J91" s="373">
        <f>OCTUBRE!L91</f>
        <v>0</v>
      </c>
      <c r="K91" s="374">
        <v>0</v>
      </c>
      <c r="L91" s="373">
        <f t="shared" si="95"/>
        <v>0</v>
      </c>
      <c r="M91" s="373">
        <f t="shared" si="96"/>
        <v>0</v>
      </c>
      <c r="N91" s="143">
        <f t="shared" si="97"/>
        <v>0</v>
      </c>
      <c r="O91" s="382"/>
      <c r="P91" s="372">
        <v>0</v>
      </c>
      <c r="Q91" s="375">
        <v>0</v>
      </c>
      <c r="R91" s="30"/>
      <c r="S91" s="706">
        <f>+IF(OCTUBRE!S91=0,"",OCTUBRE!S91)</f>
        <v>1020301</v>
      </c>
      <c r="T91" s="682" t="str">
        <f>+IF(OCTUBRE!T91=0,"",OCTUBRE!T91)</f>
        <v>Contribuciones - SGP - Aportes Patronales - Cuenta Maestra</v>
      </c>
      <c r="U91" s="27">
        <f t="shared" ref="U91:AJ91" si="99">SUM(U92:U95)</f>
        <v>193058356</v>
      </c>
      <c r="V91" s="15">
        <f t="shared" si="99"/>
        <v>-36297561</v>
      </c>
      <c r="W91" s="15">
        <f t="shared" si="99"/>
        <v>0</v>
      </c>
      <c r="X91" s="18">
        <f t="shared" si="99"/>
        <v>156760795</v>
      </c>
      <c r="Y91" s="19">
        <f t="shared" si="99"/>
        <v>149614791</v>
      </c>
      <c r="Z91" s="142">
        <f t="shared" si="99"/>
        <v>0</v>
      </c>
      <c r="AA91" s="18">
        <f t="shared" si="99"/>
        <v>149614791</v>
      </c>
      <c r="AB91" s="19">
        <f t="shared" si="99"/>
        <v>149614791</v>
      </c>
      <c r="AC91" s="142">
        <f t="shared" si="99"/>
        <v>0</v>
      </c>
      <c r="AD91" s="18">
        <f t="shared" si="99"/>
        <v>149614791</v>
      </c>
      <c r="AE91" s="19">
        <f t="shared" si="99"/>
        <v>126497956</v>
      </c>
      <c r="AF91" s="142">
        <f t="shared" si="99"/>
        <v>46233670</v>
      </c>
      <c r="AG91" s="18">
        <f t="shared" si="99"/>
        <v>172731626</v>
      </c>
      <c r="AH91" s="19">
        <f t="shared" si="99"/>
        <v>7146004</v>
      </c>
      <c r="AI91" s="15">
        <f t="shared" si="99"/>
        <v>7146004</v>
      </c>
      <c r="AJ91" s="16">
        <f t="shared" si="99"/>
        <v>-15970831</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39">
        <f>+IF(OCTUBRE!A92=0,"",OCTUBRE!A92)</f>
        <v>1130207</v>
      </c>
      <c r="B92" s="628" t="str">
        <f>+IF(OCTUBRE!B92=0,"",OCTUBRE!B92)</f>
        <v>Vigencia Anterior Venta Otros Svcios de Salud</v>
      </c>
      <c r="C92" s="780">
        <f>+ENERO!C92</f>
        <v>0</v>
      </c>
      <c r="D92" s="385">
        <f>OCTUBRE!D92+NOVIEMBRE!P92</f>
        <v>0</v>
      </c>
      <c r="E92" s="385">
        <f>OCTUBRE!E92+NOVIEMBRE!Q92</f>
        <v>189386464</v>
      </c>
      <c r="F92" s="385">
        <f t="shared" si="93"/>
        <v>189386464</v>
      </c>
      <c r="G92" s="385">
        <f>OCTUBRE!I92</f>
        <v>145540833</v>
      </c>
      <c r="H92" s="388">
        <v>-43845631</v>
      </c>
      <c r="I92" s="385">
        <f t="shared" si="94"/>
        <v>101695202</v>
      </c>
      <c r="J92" s="385">
        <f>OCTUBRE!L92</f>
        <v>145540833</v>
      </c>
      <c r="K92" s="388">
        <v>-43845631</v>
      </c>
      <c r="L92" s="385">
        <f t="shared" si="95"/>
        <v>101695202</v>
      </c>
      <c r="M92" s="385">
        <f t="shared" si="96"/>
        <v>87691262</v>
      </c>
      <c r="N92" s="386">
        <f t="shared" si="97"/>
        <v>87691262</v>
      </c>
      <c r="O92" s="382"/>
      <c r="P92" s="372">
        <v>0</v>
      </c>
      <c r="Q92" s="375">
        <v>0</v>
      </c>
      <c r="R92" s="30"/>
      <c r="S92" s="707" t="str">
        <f>+IF(OCTUBRE!S92=0,"",OCTUBRE!S92)</f>
        <v>1020301-1</v>
      </c>
      <c r="T92" s="683" t="str">
        <f>+IF(OCTUBRE!T92=0,"",OCTUBRE!T92)</f>
        <v>E.P.S. - Aportes cuenta maestra</v>
      </c>
      <c r="U92" s="27">
        <f>+ENERO!U92</f>
        <v>62490968</v>
      </c>
      <c r="V92" s="15">
        <f>OCTUBRE!V92+NOVIEMBRE!AL92</f>
        <v>45413603</v>
      </c>
      <c r="W92" s="15">
        <f>OCTUBRE!W92+NOVIEMBRE!AM92</f>
        <v>0</v>
      </c>
      <c r="X92" s="18">
        <f>SUM(U92:W92)</f>
        <v>107904571</v>
      </c>
      <c r="Y92" s="19">
        <f>OCTUBRE!AA92</f>
        <v>100758967</v>
      </c>
      <c r="Z92" s="374">
        <v>0</v>
      </c>
      <c r="AA92" s="18">
        <f>SUM(Y92:Z92)</f>
        <v>100758967</v>
      </c>
      <c r="AB92" s="19">
        <f>OCTUBRE!AD92</f>
        <v>100758967</v>
      </c>
      <c r="AC92" s="374">
        <v>0</v>
      </c>
      <c r="AD92" s="18">
        <f>SUM(AB92:AC92)</f>
        <v>100758967</v>
      </c>
      <c r="AE92" s="19">
        <f>OCTUBRE!AG92</f>
        <v>90625160</v>
      </c>
      <c r="AF92" s="374">
        <v>20267614</v>
      </c>
      <c r="AG92" s="18">
        <f>SUM(AE92:AF92)</f>
        <v>110892774</v>
      </c>
      <c r="AH92" s="19">
        <f>X92-AA92</f>
        <v>7145604</v>
      </c>
      <c r="AI92" s="15">
        <f>X92-AD92</f>
        <v>7145604</v>
      </c>
      <c r="AJ92" s="16">
        <f>X92-AG92</f>
        <v>-2988203</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37" t="str">
        <f>+IF(OCTUBRE!A93=0,"",OCTUBRE!A93)</f>
        <v/>
      </c>
      <c r="B93" s="651" t="str">
        <f>+IF(OCTUBRE!B93=0,"",OCTUBRE!B93)</f>
        <v/>
      </c>
      <c r="C93" s="294"/>
      <c r="D93" s="294"/>
      <c r="E93" s="294"/>
      <c r="F93" s="294"/>
      <c r="G93" s="294"/>
      <c r="H93" s="294"/>
      <c r="I93" s="294"/>
      <c r="J93" s="294"/>
      <c r="K93" s="294"/>
      <c r="L93" s="294"/>
      <c r="M93" s="294"/>
      <c r="N93" s="463"/>
      <c r="P93" s="467"/>
      <c r="Q93" s="391"/>
      <c r="R93" s="30"/>
      <c r="S93" s="707" t="str">
        <f>+IF(OCTUBRE!S93=0,"",OCTUBRE!S93)</f>
        <v>1020301-2</v>
      </c>
      <c r="T93" s="683" t="str">
        <f>+IF(OCTUBRE!T93=0,"",OCTUBRE!T93)</f>
        <v>Fondos pensionales - Aportes cuenta maestra</v>
      </c>
      <c r="U93" s="27">
        <f>+ENERO!U93</f>
        <v>109633461</v>
      </c>
      <c r="V93" s="15">
        <f>OCTUBRE!V93+NOVIEMBRE!AL93</f>
        <v>-60777237</v>
      </c>
      <c r="W93" s="15">
        <f>OCTUBRE!W93+NOVIEMBRE!AM93</f>
        <v>0</v>
      </c>
      <c r="X93" s="18">
        <f>SUM(U93:W93)</f>
        <v>48856224</v>
      </c>
      <c r="Y93" s="19">
        <f>OCTUBRE!AA93</f>
        <v>48855824</v>
      </c>
      <c r="Z93" s="374">
        <v>0</v>
      </c>
      <c r="AA93" s="18">
        <f>SUM(Y93:Z93)</f>
        <v>48855824</v>
      </c>
      <c r="AB93" s="19">
        <f>OCTUBRE!AD93</f>
        <v>48855824</v>
      </c>
      <c r="AC93" s="374">
        <v>0</v>
      </c>
      <c r="AD93" s="18">
        <f>SUM(AB93:AC93)</f>
        <v>48855824</v>
      </c>
      <c r="AE93" s="19">
        <f>OCTUBRE!AG93</f>
        <v>35872796</v>
      </c>
      <c r="AF93" s="374">
        <v>25966056</v>
      </c>
      <c r="AG93" s="18">
        <f>SUM(AE93:AF93)</f>
        <v>61838852</v>
      </c>
      <c r="AH93" s="19">
        <f>X93-AA93</f>
        <v>400</v>
      </c>
      <c r="AI93" s="15">
        <f>X93-AD93</f>
        <v>400</v>
      </c>
      <c r="AJ93" s="16">
        <f>X93-AG93</f>
        <v>-12982628</v>
      </c>
      <c r="AK93" s="9"/>
      <c r="AL93" s="372">
        <v>0</v>
      </c>
      <c r="AM93" s="375">
        <v>0</v>
      </c>
      <c r="AN93" s="30"/>
      <c r="AO93" s="460"/>
      <c r="AP93" s="460"/>
      <c r="AQ93" s="460"/>
      <c r="AR93" s="460"/>
      <c r="AS93" s="460"/>
      <c r="AT93" s="460"/>
      <c r="AU93" s="460"/>
      <c r="AV93" s="460"/>
      <c r="AW93" s="460"/>
      <c r="AX93" s="460"/>
      <c r="AY93" s="460"/>
      <c r="AZ93" s="460"/>
      <c r="BL93" s="30"/>
    </row>
    <row r="94" spans="1:70" s="461" customFormat="1" ht="31.5" customHeight="1">
      <c r="A94" s="740">
        <f>+IF(OCTUBRE!A94=0,"",OCTUBRE!A94)</f>
        <v>11303</v>
      </c>
      <c r="B94" s="618" t="str">
        <f>+IF(OCTUBRE!B94=0,"",OCTUBRE!B94)</f>
        <v>Aportes (No ligados a la venta de servicios de salud)</v>
      </c>
      <c r="C94" s="617">
        <f>SUM(C95:C102)</f>
        <v>0</v>
      </c>
      <c r="D94" s="615">
        <f t="shared" ref="D94:N94" si="100">SUM(D95:D102)</f>
        <v>0</v>
      </c>
      <c r="E94" s="615">
        <f t="shared" si="100"/>
        <v>0</v>
      </c>
      <c r="F94" s="615">
        <f t="shared" si="100"/>
        <v>0</v>
      </c>
      <c r="G94" s="615">
        <f t="shared" si="100"/>
        <v>0</v>
      </c>
      <c r="H94" s="615">
        <f t="shared" si="100"/>
        <v>121177058</v>
      </c>
      <c r="I94" s="615">
        <f t="shared" si="100"/>
        <v>121177058</v>
      </c>
      <c r="J94" s="615">
        <f t="shared" si="100"/>
        <v>0</v>
      </c>
      <c r="K94" s="615">
        <f t="shared" si="100"/>
        <v>121177058</v>
      </c>
      <c r="L94" s="615">
        <f t="shared" si="100"/>
        <v>121177058</v>
      </c>
      <c r="M94" s="615">
        <f t="shared" si="100"/>
        <v>-121177058</v>
      </c>
      <c r="N94" s="616">
        <f t="shared" si="100"/>
        <v>-121177058</v>
      </c>
      <c r="O94" s="382"/>
      <c r="P94" s="43">
        <f>SUM(P95:P102)</f>
        <v>0</v>
      </c>
      <c r="Q94" s="45">
        <f>SUM(Q95:Q102)</f>
        <v>0</v>
      </c>
      <c r="R94" s="30"/>
      <c r="S94" s="707" t="str">
        <f>+IF(OCTUBRE!S94=0,"",OCTUBRE!S94)</f>
        <v>1020301-3</v>
      </c>
      <c r="T94" s="683" t="str">
        <f>+IF(OCTUBRE!T94=0,"",OCTUBRE!T94)</f>
        <v>Fondos de cesantías - Aportes cuenta maestra</v>
      </c>
      <c r="U94" s="27">
        <f>+ENERO!U94</f>
        <v>20933927</v>
      </c>
      <c r="V94" s="15">
        <f>OCTUBRE!V94+NOVIEMBRE!AL94</f>
        <v>-20933927</v>
      </c>
      <c r="W94" s="15">
        <f>OCTUBRE!W94+NOVIEMBRE!AM94</f>
        <v>0</v>
      </c>
      <c r="X94" s="18">
        <f>SUM(U94:W94)</f>
        <v>0</v>
      </c>
      <c r="Y94" s="19">
        <f>OCTUBRE!AA94</f>
        <v>0</v>
      </c>
      <c r="Z94" s="374">
        <v>0</v>
      </c>
      <c r="AA94" s="18">
        <f>SUM(Y94:Z94)</f>
        <v>0</v>
      </c>
      <c r="AB94" s="19">
        <f>OCTUBRE!AD94</f>
        <v>0</v>
      </c>
      <c r="AC94" s="374">
        <v>0</v>
      </c>
      <c r="AD94" s="18">
        <f>SUM(AB94:AC94)</f>
        <v>0</v>
      </c>
      <c r="AE94" s="19">
        <f>OCTUBRE!AG94</f>
        <v>0</v>
      </c>
      <c r="AF94" s="374">
        <v>0</v>
      </c>
      <c r="AG94" s="18">
        <f>SUM(AE94:AF94)</f>
        <v>0</v>
      </c>
      <c r="AH94" s="19">
        <f>X94-AA94</f>
        <v>0</v>
      </c>
      <c r="AI94" s="15">
        <f>X94-AD94</f>
        <v>0</v>
      </c>
      <c r="AJ94" s="16">
        <f>X94-AG94</f>
        <v>0</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1" t="str">
        <f>+IF(OCTUBRE!A95=0,"",OCTUBRE!A95)</f>
        <v>11303-1</v>
      </c>
      <c r="B95" s="619" t="str">
        <f>+IF(OCTUBRE!B95=0,"",OCTUBRE!B95)</f>
        <v>CONVENIOS CON LA NACION NO LIGADOS A LA VENTA DE SERVICIOS</v>
      </c>
      <c r="C95" s="672">
        <f>+ENERO!C95</f>
        <v>0</v>
      </c>
      <c r="D95" s="373">
        <f>OCTUBRE!D95+NOVIEMBRE!P95</f>
        <v>0</v>
      </c>
      <c r="E95" s="373">
        <f>OCTUBRE!E95+NOVIEMBRE!Q95</f>
        <v>0</v>
      </c>
      <c r="F95" s="373">
        <f t="shared" ref="F95:F102" si="101">SUM(C95:E95)</f>
        <v>0</v>
      </c>
      <c r="G95" s="373">
        <f>OCTUBRE!I95</f>
        <v>0</v>
      </c>
      <c r="H95" s="374">
        <v>0</v>
      </c>
      <c r="I95" s="373">
        <f t="shared" ref="I95:I102" si="102">SUM(G95:H95)</f>
        <v>0</v>
      </c>
      <c r="J95" s="373">
        <f>OCTUBRE!L95</f>
        <v>0</v>
      </c>
      <c r="K95" s="374">
        <v>0</v>
      </c>
      <c r="L95" s="373">
        <f t="shared" ref="L95:L102" si="103">SUM(J95:K95)</f>
        <v>0</v>
      </c>
      <c r="M95" s="373">
        <f t="shared" ref="M95:M102" si="104">F95-I95</f>
        <v>0</v>
      </c>
      <c r="N95" s="143">
        <f t="shared" ref="N95:N102" si="105">F95-L95</f>
        <v>0</v>
      </c>
      <c r="O95" s="382"/>
      <c r="P95" s="372">
        <v>0</v>
      </c>
      <c r="Q95" s="375">
        <v>0</v>
      </c>
      <c r="R95" s="30"/>
      <c r="S95" s="707" t="str">
        <f>+IF(OCTUBRE!S95=0,"",OCTUBRE!S95)</f>
        <v>1020301-4</v>
      </c>
      <c r="T95" s="683" t="str">
        <f>+IF(OCTUBRE!T95=0,"",OCTUBRE!T95)</f>
        <v>Riesgos laborales - Aportes cuenta maestra</v>
      </c>
      <c r="U95" s="27">
        <f>+ENERO!U95</f>
        <v>0</v>
      </c>
      <c r="V95" s="15">
        <f>OCTUBRE!V95+NOVIEMBRE!AL95</f>
        <v>0</v>
      </c>
      <c r="W95" s="15">
        <f>OCTUBRE!W95+NOVIEMBRE!AM95</f>
        <v>0</v>
      </c>
      <c r="X95" s="18">
        <f>SUM(U95:W95)</f>
        <v>0</v>
      </c>
      <c r="Y95" s="19">
        <f>OCTUBRE!AA95</f>
        <v>0</v>
      </c>
      <c r="Z95" s="374">
        <v>0</v>
      </c>
      <c r="AA95" s="18">
        <f>SUM(Y95:Z95)</f>
        <v>0</v>
      </c>
      <c r="AB95" s="19">
        <f>OCTUBRE!AD95</f>
        <v>0</v>
      </c>
      <c r="AC95" s="374">
        <v>0</v>
      </c>
      <c r="AD95" s="18">
        <f>SUM(AB95:AC95)</f>
        <v>0</v>
      </c>
      <c r="AE95" s="19">
        <f>OCTUBRE!AG95</f>
        <v>0</v>
      </c>
      <c r="AF95" s="374">
        <v>0</v>
      </c>
      <c r="AG95" s="18">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1" t="str">
        <f>+IF(OCTUBRE!A96=0,"",OCTUBRE!A96)</f>
        <v>11303-2</v>
      </c>
      <c r="B96" s="619" t="str">
        <f>+IF(OCTUBRE!B96=0,"",OCTUBRE!B96)</f>
        <v>CONVENIOS CON EL DEPARTAMENTO NO LIGADOS A LA VENTA SERVICIOS</v>
      </c>
      <c r="C96" s="672">
        <f>+ENERO!C96</f>
        <v>0</v>
      </c>
      <c r="D96" s="373">
        <f>OCTUBRE!D96+NOVIEMBRE!P96</f>
        <v>0</v>
      </c>
      <c r="E96" s="373">
        <f>OCTUBRE!E96+NOVIEMBRE!Q96</f>
        <v>0</v>
      </c>
      <c r="F96" s="373">
        <f t="shared" si="101"/>
        <v>0</v>
      </c>
      <c r="G96" s="373">
        <f>OCTUBRE!I96</f>
        <v>0</v>
      </c>
      <c r="H96" s="374">
        <v>0</v>
      </c>
      <c r="I96" s="373">
        <f t="shared" si="102"/>
        <v>0</v>
      </c>
      <c r="J96" s="373">
        <f>OCTUBRE!L96</f>
        <v>0</v>
      </c>
      <c r="K96" s="374">
        <v>0</v>
      </c>
      <c r="L96" s="373">
        <f t="shared" si="103"/>
        <v>0</v>
      </c>
      <c r="M96" s="373">
        <f t="shared" si="104"/>
        <v>0</v>
      </c>
      <c r="N96" s="143">
        <f t="shared" si="105"/>
        <v>0</v>
      </c>
      <c r="O96" s="382"/>
      <c r="P96" s="372">
        <v>0</v>
      </c>
      <c r="Q96" s="375">
        <v>0</v>
      </c>
      <c r="S96" s="706">
        <f>+IF(OCTUBRE!S96=0,"",OCTUBRE!S96)</f>
        <v>1020302</v>
      </c>
      <c r="T96" s="682" t="str">
        <f>+IF(OCTUBRE!T96=0,"",OCTUBRE!T96)</f>
        <v>Contribuciones - Otros</v>
      </c>
      <c r="U96" s="27">
        <f t="shared" ref="U96:AJ96" si="106">SUM(U97:U101)</f>
        <v>333921784</v>
      </c>
      <c r="V96" s="15">
        <f t="shared" si="106"/>
        <v>-106416271</v>
      </c>
      <c r="W96" s="15">
        <f t="shared" si="106"/>
        <v>0</v>
      </c>
      <c r="X96" s="18">
        <f t="shared" si="106"/>
        <v>227505513</v>
      </c>
      <c r="Y96" s="19">
        <f t="shared" si="106"/>
        <v>195633149</v>
      </c>
      <c r="Z96" s="142">
        <f t="shared" si="106"/>
        <v>0</v>
      </c>
      <c r="AA96" s="18">
        <f t="shared" si="106"/>
        <v>195633149</v>
      </c>
      <c r="AB96" s="19">
        <f t="shared" si="106"/>
        <v>195633149</v>
      </c>
      <c r="AC96" s="142">
        <f t="shared" si="106"/>
        <v>0</v>
      </c>
      <c r="AD96" s="18">
        <f t="shared" si="106"/>
        <v>195633149</v>
      </c>
      <c r="AE96" s="19">
        <f t="shared" si="106"/>
        <v>180556078</v>
      </c>
      <c r="AF96" s="142">
        <f t="shared" si="106"/>
        <v>8487267</v>
      </c>
      <c r="AG96" s="18">
        <f t="shared" si="106"/>
        <v>189043345</v>
      </c>
      <c r="AH96" s="19">
        <f t="shared" si="106"/>
        <v>31872364</v>
      </c>
      <c r="AI96" s="15">
        <f t="shared" si="106"/>
        <v>31872364</v>
      </c>
      <c r="AJ96" s="16">
        <f t="shared" si="106"/>
        <v>38462168</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c r="A97" s="741" t="str">
        <f>+IF(OCTUBRE!A97=0,"",OCTUBRE!A97)</f>
        <v>11303-3</v>
      </c>
      <c r="B97" s="619" t="str">
        <f>+IF(OCTUBRE!B97=0,"",OCTUBRE!B97)</f>
        <v>CONVENIOS CON EL MUNICIPIO NO LIGADOS A LA VENTA DE SERVICIOS</v>
      </c>
      <c r="C97" s="672">
        <f>+ENERO!C97</f>
        <v>0</v>
      </c>
      <c r="D97" s="373">
        <f>OCTUBRE!D97+NOVIEMBRE!P97</f>
        <v>0</v>
      </c>
      <c r="E97" s="373">
        <f>OCTUBRE!E97+NOVIEMBRE!Q97</f>
        <v>0</v>
      </c>
      <c r="F97" s="373">
        <f t="shared" si="101"/>
        <v>0</v>
      </c>
      <c r="G97" s="373">
        <f>OCTUBRE!I97</f>
        <v>0</v>
      </c>
      <c r="H97" s="374">
        <v>121177058</v>
      </c>
      <c r="I97" s="373">
        <f t="shared" si="102"/>
        <v>121177058</v>
      </c>
      <c r="J97" s="373">
        <f>OCTUBRE!L97</f>
        <v>0</v>
      </c>
      <c r="K97" s="374">
        <v>121177058</v>
      </c>
      <c r="L97" s="373">
        <f t="shared" si="103"/>
        <v>121177058</v>
      </c>
      <c r="M97" s="373">
        <f t="shared" si="104"/>
        <v>-121177058</v>
      </c>
      <c r="N97" s="143">
        <f t="shared" si="105"/>
        <v>-121177058</v>
      </c>
      <c r="O97" s="382"/>
      <c r="P97" s="372">
        <v>0</v>
      </c>
      <c r="Q97" s="375">
        <v>0</v>
      </c>
      <c r="R97" s="30"/>
      <c r="S97" s="707" t="str">
        <f>+IF(OCTUBRE!S97=0,"",OCTUBRE!S97)</f>
        <v>1020302-1</v>
      </c>
      <c r="T97" s="683" t="str">
        <f>+IF(OCTUBRE!T97=0,"",OCTUBRE!T97)</f>
        <v>Aportes a E.P.S. - recursos propios</v>
      </c>
      <c r="U97" s="27">
        <f>+ENERO!U97</f>
        <v>66955276</v>
      </c>
      <c r="V97" s="15">
        <f>OCTUBRE!V97+NOVIEMBRE!AL97</f>
        <v>-50000000</v>
      </c>
      <c r="W97" s="15">
        <f>OCTUBRE!W97+NOVIEMBRE!AM97</f>
        <v>0</v>
      </c>
      <c r="X97" s="18">
        <f t="shared" ref="X97:X102" si="107">SUM(U97:W97)</f>
        <v>16955276</v>
      </c>
      <c r="Y97" s="19">
        <f>OCTUBRE!AA97</f>
        <v>3081030</v>
      </c>
      <c r="Z97" s="374">
        <v>0</v>
      </c>
      <c r="AA97" s="18">
        <f t="shared" ref="AA97:AA102" si="108">SUM(Y97:Z97)</f>
        <v>3081030</v>
      </c>
      <c r="AB97" s="19">
        <f>OCTUBRE!AD97</f>
        <v>3081030</v>
      </c>
      <c r="AC97" s="374">
        <v>0</v>
      </c>
      <c r="AD97" s="18">
        <f t="shared" ref="AD97:AD102" si="109">SUM(AB97:AC97)</f>
        <v>3081030</v>
      </c>
      <c r="AE97" s="19">
        <f>OCTUBRE!AG97</f>
        <v>2956973</v>
      </c>
      <c r="AF97" s="374">
        <v>124057</v>
      </c>
      <c r="AG97" s="18">
        <f t="shared" ref="AG97:AG102" si="110">SUM(AE97:AF97)</f>
        <v>3081030</v>
      </c>
      <c r="AH97" s="19">
        <f t="shared" ref="AH97:AH102" si="111">X97-AA97</f>
        <v>13874246</v>
      </c>
      <c r="AI97" s="15">
        <f t="shared" ref="AI97:AI102" si="112">X97-AD97</f>
        <v>13874246</v>
      </c>
      <c r="AJ97" s="16">
        <f t="shared" ref="AJ97:AJ102" si="113">X97-AG97</f>
        <v>13874246</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1" t="str">
        <f>+IF(OCTUBRE!A98=0,"",OCTUBRE!A98)</f>
        <v>11303-4</v>
      </c>
      <c r="B98" s="619" t="str">
        <f>+IF(OCTUBRE!B98=0,"",OCTUBRE!B98)</f>
        <v>OTROS CONVENIOS NO LIGADOS A LA VENTA DE SERVICIOS</v>
      </c>
      <c r="C98" s="672">
        <f>+ENERO!C98</f>
        <v>0</v>
      </c>
      <c r="D98" s="373">
        <f>OCTUBRE!D98+NOVIEMBRE!P98</f>
        <v>0</v>
      </c>
      <c r="E98" s="373">
        <f>OCTUBRE!E98+NOVIEMBRE!Q98</f>
        <v>0</v>
      </c>
      <c r="F98" s="373">
        <f t="shared" si="101"/>
        <v>0</v>
      </c>
      <c r="G98" s="373">
        <f>OCTUBRE!I98</f>
        <v>0</v>
      </c>
      <c r="H98" s="374">
        <v>0</v>
      </c>
      <c r="I98" s="373">
        <f t="shared" si="102"/>
        <v>0</v>
      </c>
      <c r="J98" s="373">
        <f>OCTUBRE!L98</f>
        <v>0</v>
      </c>
      <c r="K98" s="374">
        <v>0</v>
      </c>
      <c r="L98" s="373">
        <f t="shared" si="103"/>
        <v>0</v>
      </c>
      <c r="M98" s="373">
        <f t="shared" si="104"/>
        <v>0</v>
      </c>
      <c r="N98" s="143">
        <f t="shared" si="105"/>
        <v>0</v>
      </c>
      <c r="O98" s="382"/>
      <c r="P98" s="372">
        <v>0</v>
      </c>
      <c r="Q98" s="375">
        <v>0</v>
      </c>
      <c r="R98" s="30"/>
      <c r="S98" s="707" t="str">
        <f>+IF(OCTUBRE!S98=0,"",OCTUBRE!S98)</f>
        <v>1020302-2</v>
      </c>
      <c r="T98" s="683" t="str">
        <f>+IF(OCTUBRE!T98=0,"",OCTUBRE!T98)</f>
        <v>Aportes Fondos Pensionales - recursos propios</v>
      </c>
      <c r="U98" s="27">
        <f>+ENERO!U98</f>
        <v>36455199</v>
      </c>
      <c r="V98" s="15">
        <f>OCTUBRE!V98+NOVIEMBRE!AL98</f>
        <v>60000000</v>
      </c>
      <c r="W98" s="15">
        <f>OCTUBRE!W98+NOVIEMBRE!AM98</f>
        <v>0</v>
      </c>
      <c r="X98" s="18">
        <f t="shared" si="107"/>
        <v>96455199</v>
      </c>
      <c r="Y98" s="19">
        <f>OCTUBRE!AA98</f>
        <v>96455199</v>
      </c>
      <c r="Z98" s="374">
        <v>0</v>
      </c>
      <c r="AA98" s="18">
        <f t="shared" si="108"/>
        <v>96455199</v>
      </c>
      <c r="AB98" s="19">
        <f>OCTUBRE!AD98</f>
        <v>96455199</v>
      </c>
      <c r="AC98" s="374">
        <v>0</v>
      </c>
      <c r="AD98" s="18">
        <f t="shared" si="109"/>
        <v>96455199</v>
      </c>
      <c r="AE98" s="19">
        <f>OCTUBRE!AG98</f>
        <v>96455199</v>
      </c>
      <c r="AF98" s="374">
        <v>0</v>
      </c>
      <c r="AG98" s="18">
        <f t="shared" si="110"/>
        <v>96455199</v>
      </c>
      <c r="AH98" s="19">
        <f t="shared" si="111"/>
        <v>0</v>
      </c>
      <c r="AI98" s="15">
        <f t="shared" si="112"/>
        <v>0</v>
      </c>
      <c r="AJ98" s="16">
        <f t="shared" si="113"/>
        <v>0</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1" t="str">
        <f>+IF(OCTUBRE!A99=0,"",OCTUBRE!A99)</f>
        <v>11303-5</v>
      </c>
      <c r="B99" s="619" t="str">
        <f>+IF(OCTUBRE!B99=0,"",OCTUBRE!B99)</f>
        <v>APORTES PATRONALES - MUNICIPIO / DEPARTAMENTO</v>
      </c>
      <c r="C99" s="672">
        <f>+ENERO!C99</f>
        <v>0</v>
      </c>
      <c r="D99" s="373">
        <f>OCTUBRE!D99+NOVIEMBRE!P99</f>
        <v>0</v>
      </c>
      <c r="E99" s="373">
        <f>OCTUBRE!E99+NOVIEMBRE!Q99</f>
        <v>0</v>
      </c>
      <c r="F99" s="373">
        <f t="shared" si="101"/>
        <v>0</v>
      </c>
      <c r="G99" s="373">
        <f>OCTUBRE!I99</f>
        <v>0</v>
      </c>
      <c r="H99" s="374">
        <v>0</v>
      </c>
      <c r="I99" s="373">
        <f t="shared" si="102"/>
        <v>0</v>
      </c>
      <c r="J99" s="373">
        <f>OCTUBRE!L99</f>
        <v>0</v>
      </c>
      <c r="K99" s="374">
        <v>0</v>
      </c>
      <c r="L99" s="373">
        <f t="shared" si="103"/>
        <v>0</v>
      </c>
      <c r="M99" s="373">
        <f t="shared" si="104"/>
        <v>0</v>
      </c>
      <c r="N99" s="143">
        <f t="shared" si="105"/>
        <v>0</v>
      </c>
      <c r="O99" s="382"/>
      <c r="P99" s="372">
        <v>0</v>
      </c>
      <c r="Q99" s="375">
        <v>0</v>
      </c>
      <c r="R99" s="30"/>
      <c r="S99" s="707" t="str">
        <f>+IF(OCTUBRE!S99=0,"",OCTUBRE!S99)</f>
        <v>1020302-3</v>
      </c>
      <c r="T99" s="683" t="str">
        <f>+IF(OCTUBRE!T99=0,"",OCTUBRE!T99)</f>
        <v>Aportes a Fondos de Cesantia - recursos propios</v>
      </c>
      <c r="U99" s="27">
        <f>+ENERO!U99</f>
        <v>123895451</v>
      </c>
      <c r="V99" s="15">
        <f>OCTUBRE!V99+NOVIEMBRE!AL99</f>
        <v>-105813363</v>
      </c>
      <c r="W99" s="15">
        <f>OCTUBRE!W99+NOVIEMBRE!AM99</f>
        <v>0</v>
      </c>
      <c r="X99" s="18">
        <f t="shared" si="107"/>
        <v>18082088</v>
      </c>
      <c r="Y99" s="19">
        <f>OCTUBRE!AA99</f>
        <v>18082088</v>
      </c>
      <c r="Z99" s="374">
        <v>0</v>
      </c>
      <c r="AA99" s="18">
        <f t="shared" si="108"/>
        <v>18082088</v>
      </c>
      <c r="AB99" s="19">
        <f>OCTUBRE!AD99</f>
        <v>18082088</v>
      </c>
      <c r="AC99" s="374">
        <v>0</v>
      </c>
      <c r="AD99" s="18">
        <f t="shared" si="109"/>
        <v>18082088</v>
      </c>
      <c r="AE99" s="19">
        <f>OCTUBRE!AG99</f>
        <v>11053174</v>
      </c>
      <c r="AF99" s="374">
        <v>439110</v>
      </c>
      <c r="AG99" s="18">
        <f t="shared" si="110"/>
        <v>11492284</v>
      </c>
      <c r="AH99" s="19">
        <f t="shared" si="111"/>
        <v>0</v>
      </c>
      <c r="AI99" s="15">
        <f t="shared" si="112"/>
        <v>0</v>
      </c>
      <c r="AJ99" s="16">
        <f t="shared" si="113"/>
        <v>6589804</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1" t="str">
        <f>+IF(OCTUBRE!A100=0,"",OCTUBRE!A100)</f>
        <v>11303-6</v>
      </c>
      <c r="B100" s="619" t="str">
        <f>+IF(OCTUBRE!B100=0,"",OCTUBRE!B100)</f>
        <v>RECURSOS PARA PROGRAMA DE SANEAMIENTO FINANCIERO</v>
      </c>
      <c r="C100" s="672">
        <f>+ENERO!C100</f>
        <v>0</v>
      </c>
      <c r="D100" s="373">
        <f>OCTUBRE!D100+NOVIEMBRE!P100</f>
        <v>0</v>
      </c>
      <c r="E100" s="373">
        <f>OCTUBRE!E100+NOVIEMBRE!Q100</f>
        <v>0</v>
      </c>
      <c r="F100" s="373">
        <f t="shared" si="101"/>
        <v>0</v>
      </c>
      <c r="G100" s="373">
        <f>OCTUBRE!I100</f>
        <v>0</v>
      </c>
      <c r="H100" s="374">
        <v>0</v>
      </c>
      <c r="I100" s="373">
        <f t="shared" si="102"/>
        <v>0</v>
      </c>
      <c r="J100" s="373">
        <f>OCTUBRE!L100</f>
        <v>0</v>
      </c>
      <c r="K100" s="374">
        <v>0</v>
      </c>
      <c r="L100" s="373">
        <f t="shared" si="103"/>
        <v>0</v>
      </c>
      <c r="M100" s="373">
        <f t="shared" si="104"/>
        <v>0</v>
      </c>
      <c r="N100" s="143">
        <f t="shared" si="105"/>
        <v>0</v>
      </c>
      <c r="P100" s="372">
        <v>0</v>
      </c>
      <c r="Q100" s="375">
        <v>0</v>
      </c>
      <c r="R100" s="9"/>
      <c r="S100" s="707" t="str">
        <f>+IF(OCTUBRE!S100=0,"",OCTUBRE!S100)</f>
        <v>1020302-4</v>
      </c>
      <c r="T100" s="683" t="str">
        <f>+IF(OCTUBRE!T100=0,"",OCTUBRE!T100)</f>
        <v>Aporte a ARL. - recursos propios</v>
      </c>
      <c r="U100" s="27">
        <f>+ENERO!U100</f>
        <v>37097756</v>
      </c>
      <c r="V100" s="15">
        <f>OCTUBRE!V100+NOVIEMBRE!AL100</f>
        <v>0</v>
      </c>
      <c r="W100" s="15">
        <f>OCTUBRE!W100+NOVIEMBRE!AM100</f>
        <v>0</v>
      </c>
      <c r="X100" s="18">
        <f t="shared" si="107"/>
        <v>37097756</v>
      </c>
      <c r="Y100" s="19">
        <f>OCTUBRE!AA100</f>
        <v>29527632</v>
      </c>
      <c r="Z100" s="374">
        <v>0</v>
      </c>
      <c r="AA100" s="18">
        <f t="shared" si="108"/>
        <v>29527632</v>
      </c>
      <c r="AB100" s="19">
        <f>OCTUBRE!AD100</f>
        <v>29527632</v>
      </c>
      <c r="AC100" s="374">
        <v>0</v>
      </c>
      <c r="AD100" s="18">
        <f t="shared" si="109"/>
        <v>29527632</v>
      </c>
      <c r="AE100" s="19">
        <f>OCTUBRE!AG100</f>
        <v>26350332</v>
      </c>
      <c r="AF100" s="374">
        <v>3177300</v>
      </c>
      <c r="AG100" s="18">
        <f t="shared" si="110"/>
        <v>29527632</v>
      </c>
      <c r="AH100" s="19">
        <f t="shared" si="111"/>
        <v>7570124</v>
      </c>
      <c r="AI100" s="15">
        <f t="shared" si="112"/>
        <v>7570124</v>
      </c>
      <c r="AJ100" s="16">
        <f t="shared" si="113"/>
        <v>7570124</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1" t="str">
        <f>+IF(OCTUBRE!A101=0,"",OCTUBRE!A101)</f>
        <v>11303-7</v>
      </c>
      <c r="B101" s="619" t="str">
        <f>+IF(OCTUBRE!B101=0,"",OCTUBRE!B101)</f>
        <v/>
      </c>
      <c r="C101" s="672">
        <f>+ENERO!C101</f>
        <v>0</v>
      </c>
      <c r="D101" s="373">
        <f>OCTUBRE!D101+NOVIEMBRE!P101</f>
        <v>0</v>
      </c>
      <c r="E101" s="373">
        <f>OCTUBRE!E101+NOVIEMBRE!Q101</f>
        <v>0</v>
      </c>
      <c r="F101" s="373">
        <f t="shared" si="101"/>
        <v>0</v>
      </c>
      <c r="G101" s="373">
        <f>OCTUBRE!I101</f>
        <v>0</v>
      </c>
      <c r="H101" s="374">
        <v>0</v>
      </c>
      <c r="I101" s="373">
        <f t="shared" si="102"/>
        <v>0</v>
      </c>
      <c r="J101" s="373">
        <f>OCTUBRE!L101</f>
        <v>0</v>
      </c>
      <c r="K101" s="374">
        <v>0</v>
      </c>
      <c r="L101" s="373">
        <f t="shared" si="103"/>
        <v>0</v>
      </c>
      <c r="M101" s="373">
        <f t="shared" si="104"/>
        <v>0</v>
      </c>
      <c r="N101" s="143">
        <f t="shared" si="105"/>
        <v>0</v>
      </c>
      <c r="P101" s="372">
        <v>0</v>
      </c>
      <c r="Q101" s="375">
        <v>0</v>
      </c>
      <c r="R101" s="9"/>
      <c r="S101" s="707" t="str">
        <f>+IF(OCTUBRE!S101=0,"",OCTUBRE!S101)</f>
        <v>1020302-5</v>
      </c>
      <c r="T101" s="683" t="str">
        <f>+IF(OCTUBRE!T101=0,"",OCTUBRE!T101)</f>
        <v>Aporte a Caja Compensación Familiar</v>
      </c>
      <c r="U101" s="27">
        <f>+ENERO!U101</f>
        <v>69518102</v>
      </c>
      <c r="V101" s="15">
        <f>OCTUBRE!V101+NOVIEMBRE!AL101</f>
        <v>-10602908</v>
      </c>
      <c r="W101" s="15">
        <f>OCTUBRE!W101+NOVIEMBRE!AM101</f>
        <v>0</v>
      </c>
      <c r="X101" s="18">
        <f t="shared" si="107"/>
        <v>58915194</v>
      </c>
      <c r="Y101" s="19">
        <f>OCTUBRE!AA101</f>
        <v>48487200</v>
      </c>
      <c r="Z101" s="374">
        <v>0</v>
      </c>
      <c r="AA101" s="18">
        <f t="shared" si="108"/>
        <v>48487200</v>
      </c>
      <c r="AB101" s="19">
        <f>OCTUBRE!AD101</f>
        <v>48487200</v>
      </c>
      <c r="AC101" s="374">
        <v>0</v>
      </c>
      <c r="AD101" s="18">
        <f t="shared" si="109"/>
        <v>48487200</v>
      </c>
      <c r="AE101" s="19">
        <f>OCTUBRE!AG101</f>
        <v>43740400</v>
      </c>
      <c r="AF101" s="374">
        <v>4746800</v>
      </c>
      <c r="AG101" s="18">
        <f t="shared" si="110"/>
        <v>48487200</v>
      </c>
      <c r="AH101" s="19">
        <f t="shared" si="111"/>
        <v>10427994</v>
      </c>
      <c r="AI101" s="15">
        <f t="shared" si="112"/>
        <v>10427994</v>
      </c>
      <c r="AJ101" s="16">
        <f t="shared" si="113"/>
        <v>10427994</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1" t="str">
        <f>+IF(OCTUBRE!A102=0,"",OCTUBRE!A102)</f>
        <v>11303-8</v>
      </c>
      <c r="B102" s="628" t="str">
        <f>+IF(OCTUBRE!B102=0,"",OCTUBRE!B102)</f>
        <v>Vigencia Anterior Aportes no Ligados a la Venta de Svcios</v>
      </c>
      <c r="C102" s="780">
        <f>+ENERO!C102</f>
        <v>0</v>
      </c>
      <c r="D102" s="385">
        <f>OCTUBRE!D102+NOVIEMBRE!P102</f>
        <v>0</v>
      </c>
      <c r="E102" s="385">
        <f>OCTUBRE!E102+NOVIEMBRE!Q102</f>
        <v>0</v>
      </c>
      <c r="F102" s="385">
        <f t="shared" si="101"/>
        <v>0</v>
      </c>
      <c r="G102" s="385">
        <f>OCTUBRE!I102</f>
        <v>0</v>
      </c>
      <c r="H102" s="388">
        <v>0</v>
      </c>
      <c r="I102" s="385">
        <f t="shared" si="102"/>
        <v>0</v>
      </c>
      <c r="J102" s="385">
        <f>OCTUBRE!L102</f>
        <v>0</v>
      </c>
      <c r="K102" s="388">
        <v>0</v>
      </c>
      <c r="L102" s="385">
        <f t="shared" si="103"/>
        <v>0</v>
      </c>
      <c r="M102" s="385">
        <f t="shared" si="104"/>
        <v>0</v>
      </c>
      <c r="N102" s="386">
        <f t="shared" si="105"/>
        <v>0</v>
      </c>
      <c r="P102" s="372">
        <v>0</v>
      </c>
      <c r="Q102" s="375">
        <v>0</v>
      </c>
      <c r="R102" s="9"/>
      <c r="S102" s="706">
        <f>+IF(OCTUBRE!S102=0,"",OCTUBRE!S102)</f>
        <v>1020399</v>
      </c>
      <c r="T102" s="682" t="str">
        <f>+IF(OCTUBRE!T102=0,"",OCTUBRE!T102)</f>
        <v>Vigencias Anteriores Contribuciones Inherentes de nómina sector privado operativo</v>
      </c>
      <c r="U102" s="27">
        <f>+ENERO!U102</f>
        <v>104000000</v>
      </c>
      <c r="V102" s="15">
        <f>OCTUBRE!V102+NOVIEMBRE!AL102</f>
        <v>23105472</v>
      </c>
      <c r="W102" s="15">
        <f>OCTUBRE!W102+NOVIEMBRE!AM102</f>
        <v>0</v>
      </c>
      <c r="X102" s="18">
        <f t="shared" si="107"/>
        <v>127105472</v>
      </c>
      <c r="Y102" s="19">
        <f>OCTUBRE!AA102</f>
        <v>127105472</v>
      </c>
      <c r="Z102" s="374">
        <v>0</v>
      </c>
      <c r="AA102" s="18">
        <f t="shared" si="108"/>
        <v>127105472</v>
      </c>
      <c r="AB102" s="19">
        <f>OCTUBRE!AD102</f>
        <v>127105472</v>
      </c>
      <c r="AC102" s="374">
        <v>0</v>
      </c>
      <c r="AD102" s="18">
        <f t="shared" si="109"/>
        <v>127105472</v>
      </c>
      <c r="AE102" s="19">
        <f>OCTUBRE!AG102</f>
        <v>127100956</v>
      </c>
      <c r="AF102" s="374">
        <v>0</v>
      </c>
      <c r="AG102" s="18">
        <f t="shared" si="110"/>
        <v>127100956</v>
      </c>
      <c r="AH102" s="19">
        <f t="shared" si="111"/>
        <v>0</v>
      </c>
      <c r="AI102" s="15">
        <f t="shared" si="112"/>
        <v>0</v>
      </c>
      <c r="AJ102" s="16">
        <f t="shared" si="113"/>
        <v>4516</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2" t="str">
        <f>+IF(OCTUBRE!A103=0,"",OCTUBRE!A103)</f>
        <v/>
      </c>
      <c r="B103" s="653" t="str">
        <f>+IF(OCTUBRE!B103=0,"",OCTUBRE!B103)</f>
        <v/>
      </c>
      <c r="C103" s="480"/>
      <c r="D103" s="480"/>
      <c r="E103" s="480"/>
      <c r="F103" s="480"/>
      <c r="G103" s="480"/>
      <c r="H103" s="480"/>
      <c r="I103" s="480"/>
      <c r="J103" s="480"/>
      <c r="K103" s="480"/>
      <c r="L103" s="480"/>
      <c r="M103" s="480"/>
      <c r="N103" s="481"/>
      <c r="P103" s="482"/>
      <c r="Q103" s="481"/>
      <c r="R103" s="9"/>
      <c r="S103" s="366" t="str">
        <f>+IF(OCTUBRE!S103=0,"",OCTUBRE!S103)</f>
        <v/>
      </c>
      <c r="T103" s="696" t="str">
        <f>+IF(OCTUBRE!T103=0,"",OCTUBRE!T103)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40">
        <f>+IF(OCTUBRE!A104=0,"",OCTUBRE!A104)</f>
        <v>11304</v>
      </c>
      <c r="B104" s="618" t="str">
        <f>+IF(OCTUBRE!B104=0,"",OCTUBRE!B104)</f>
        <v>Otros ingresos corrientes</v>
      </c>
      <c r="C104" s="617">
        <f>SUM(C105:C111)</f>
        <v>15193610</v>
      </c>
      <c r="D104" s="615">
        <f t="shared" ref="D104:N104" si="114">SUM(D105:D111)</f>
        <v>0</v>
      </c>
      <c r="E104" s="615">
        <f t="shared" si="114"/>
        <v>0</v>
      </c>
      <c r="F104" s="615">
        <f t="shared" si="114"/>
        <v>15193610</v>
      </c>
      <c r="G104" s="615">
        <f t="shared" si="114"/>
        <v>10441067</v>
      </c>
      <c r="H104" s="615">
        <f t="shared" si="114"/>
        <v>19062397</v>
      </c>
      <c r="I104" s="615">
        <f t="shared" si="114"/>
        <v>29503464</v>
      </c>
      <c r="J104" s="615">
        <f t="shared" si="114"/>
        <v>9284797</v>
      </c>
      <c r="K104" s="615">
        <f t="shared" si="114"/>
        <v>20217796</v>
      </c>
      <c r="L104" s="615">
        <f t="shared" si="114"/>
        <v>29502593</v>
      </c>
      <c r="M104" s="615">
        <f t="shared" si="114"/>
        <v>-14309854</v>
      </c>
      <c r="N104" s="616">
        <f t="shared" si="114"/>
        <v>-14308983</v>
      </c>
      <c r="P104" s="43">
        <f>SUM(P105:P111)</f>
        <v>0</v>
      </c>
      <c r="Q104" s="45">
        <f>SUM(Q105:Q111)</f>
        <v>0</v>
      </c>
      <c r="R104" s="9"/>
      <c r="S104" s="705">
        <f>+IF(OCTUBRE!S104=0,"",OCTUBRE!S104)</f>
        <v>1020400</v>
      </c>
      <c r="T104" s="681" t="str">
        <f>+IF(OCTUBRE!T104=0,"",OCTUBRE!T104)</f>
        <v>Contribuciones Inherentes nómina del Sector Publico</v>
      </c>
      <c r="U104" s="132">
        <f t="shared" ref="U104:AJ104" si="115">U105+U108</f>
        <v>86897627</v>
      </c>
      <c r="V104" s="122">
        <f t="shared" si="115"/>
        <v>-7479009</v>
      </c>
      <c r="W104" s="122">
        <f t="shared" si="115"/>
        <v>0</v>
      </c>
      <c r="X104" s="129">
        <f t="shared" si="115"/>
        <v>79418618</v>
      </c>
      <c r="Y104" s="128">
        <f t="shared" si="115"/>
        <v>66393500</v>
      </c>
      <c r="Z104" s="122">
        <f t="shared" si="115"/>
        <v>0</v>
      </c>
      <c r="AA104" s="129">
        <f t="shared" si="115"/>
        <v>66393500</v>
      </c>
      <c r="AB104" s="128">
        <f t="shared" si="115"/>
        <v>66393500</v>
      </c>
      <c r="AC104" s="122">
        <f t="shared" si="115"/>
        <v>0</v>
      </c>
      <c r="AD104" s="129">
        <f t="shared" si="115"/>
        <v>66393500</v>
      </c>
      <c r="AE104" s="128">
        <f t="shared" si="115"/>
        <v>60458200</v>
      </c>
      <c r="AF104" s="122">
        <f t="shared" si="115"/>
        <v>5935300</v>
      </c>
      <c r="AG104" s="129">
        <f t="shared" si="115"/>
        <v>66393500</v>
      </c>
      <c r="AH104" s="128">
        <f t="shared" si="115"/>
        <v>13025118</v>
      </c>
      <c r="AI104" s="122">
        <f t="shared" si="115"/>
        <v>13025118</v>
      </c>
      <c r="AJ104" s="130">
        <f t="shared" si="115"/>
        <v>13025118</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1" t="str">
        <f>+IF(OCTUBRE!A105=0,"",OCTUBRE!A105)</f>
        <v>11304-1</v>
      </c>
      <c r="B105" s="619" t="str">
        <f>+IF(OCTUBRE!B105=0,"",OCTUBRE!B105)</f>
        <v>ARRENDAMIENTO Y ALQUILER DE BIENES MUEBLES E INMUEBLES</v>
      </c>
      <c r="C105" s="672">
        <f>+ENERO!C105</f>
        <v>0</v>
      </c>
      <c r="D105" s="373">
        <f>OCTUBRE!D105+NOVIEMBRE!P105</f>
        <v>0</v>
      </c>
      <c r="E105" s="373">
        <f>OCTUBRE!E105+NOVIEMBRE!Q105</f>
        <v>0</v>
      </c>
      <c r="F105" s="373">
        <f t="shared" ref="F105:F111" si="116">SUM(C105:E105)</f>
        <v>0</v>
      </c>
      <c r="G105" s="373">
        <f>OCTUBRE!I105</f>
        <v>0</v>
      </c>
      <c r="H105" s="374">
        <v>0</v>
      </c>
      <c r="I105" s="373">
        <f t="shared" ref="I105:I111" si="117">SUM(G105:H105)</f>
        <v>0</v>
      </c>
      <c r="J105" s="373">
        <f>OCTUBRE!L105</f>
        <v>0</v>
      </c>
      <c r="K105" s="374">
        <v>0</v>
      </c>
      <c r="L105" s="373">
        <f t="shared" ref="L105:L111" si="118">SUM(J105:K105)</f>
        <v>0</v>
      </c>
      <c r="M105" s="373">
        <f t="shared" ref="M105:M111" si="119">F105-I105</f>
        <v>0</v>
      </c>
      <c r="N105" s="143">
        <f t="shared" ref="N105:N111" si="120">F105-L105</f>
        <v>0</v>
      </c>
      <c r="P105" s="372">
        <v>0</v>
      </c>
      <c r="Q105" s="375">
        <v>0</v>
      </c>
      <c r="R105" s="9"/>
      <c r="S105" s="706">
        <f>+IF(OCTUBRE!S105=0,"",OCTUBRE!S105)</f>
        <v>1020402</v>
      </c>
      <c r="T105" s="682" t="str">
        <f>+IF(OCTUBRE!T105=0,"",OCTUBRE!T105)</f>
        <v>Contribuciones - Otros</v>
      </c>
      <c r="U105" s="27">
        <f t="shared" ref="U105:AJ105" si="121">SUM(U106:U107)</f>
        <v>86897627</v>
      </c>
      <c r="V105" s="15">
        <f t="shared" si="121"/>
        <v>-13243909</v>
      </c>
      <c r="W105" s="15">
        <f t="shared" si="121"/>
        <v>0</v>
      </c>
      <c r="X105" s="18">
        <f t="shared" si="121"/>
        <v>73653718</v>
      </c>
      <c r="Y105" s="19">
        <f t="shared" si="121"/>
        <v>60628600</v>
      </c>
      <c r="Z105" s="142">
        <f t="shared" si="121"/>
        <v>0</v>
      </c>
      <c r="AA105" s="18">
        <f t="shared" si="121"/>
        <v>60628600</v>
      </c>
      <c r="AB105" s="19">
        <f t="shared" si="121"/>
        <v>60628600</v>
      </c>
      <c r="AC105" s="142">
        <f t="shared" si="121"/>
        <v>0</v>
      </c>
      <c r="AD105" s="18">
        <f t="shared" si="121"/>
        <v>60628600</v>
      </c>
      <c r="AE105" s="19">
        <f t="shared" si="121"/>
        <v>54693300</v>
      </c>
      <c r="AF105" s="142">
        <f t="shared" si="121"/>
        <v>5935300</v>
      </c>
      <c r="AG105" s="18">
        <f t="shared" si="121"/>
        <v>60628600</v>
      </c>
      <c r="AH105" s="19">
        <f t="shared" si="121"/>
        <v>13025118</v>
      </c>
      <c r="AI105" s="15">
        <f t="shared" si="121"/>
        <v>13025118</v>
      </c>
      <c r="AJ105" s="16">
        <f t="shared" si="121"/>
        <v>13025118</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1" t="str">
        <f>+IF(OCTUBRE!A106=0,"",OCTUBRE!A106)</f>
        <v>11304-2</v>
      </c>
      <c r="B106" s="620" t="str">
        <f>+IF(OCTUBRE!B106=0,"",OCTUBRE!B106)</f>
        <v>COMERCIALIZACIÓN DE MERCANCÍAS</v>
      </c>
      <c r="C106" s="672">
        <f>+ENERO!C106</f>
        <v>0</v>
      </c>
      <c r="D106" s="373">
        <f>OCTUBRE!D106+NOVIEMBRE!P106</f>
        <v>0</v>
      </c>
      <c r="E106" s="373">
        <f>OCTUBRE!E106+NOVIEMBRE!Q106</f>
        <v>0</v>
      </c>
      <c r="F106" s="373">
        <f t="shared" si="116"/>
        <v>0</v>
      </c>
      <c r="G106" s="373">
        <f>OCTUBRE!I106</f>
        <v>0</v>
      </c>
      <c r="H106" s="374">
        <v>0</v>
      </c>
      <c r="I106" s="373">
        <f t="shared" si="117"/>
        <v>0</v>
      </c>
      <c r="J106" s="373">
        <f>OCTUBRE!L106</f>
        <v>0</v>
      </c>
      <c r="K106" s="374">
        <v>0</v>
      </c>
      <c r="L106" s="373">
        <f t="shared" si="118"/>
        <v>0</v>
      </c>
      <c r="M106" s="373">
        <f t="shared" si="119"/>
        <v>0</v>
      </c>
      <c r="N106" s="143">
        <f t="shared" si="120"/>
        <v>0</v>
      </c>
      <c r="P106" s="372">
        <v>0</v>
      </c>
      <c r="Q106" s="375">
        <v>0</v>
      </c>
      <c r="R106" s="9"/>
      <c r="S106" s="707" t="str">
        <f>+IF(OCTUBRE!S106=0,"",OCTUBRE!S106)</f>
        <v>1020402-1</v>
      </c>
      <c r="T106" s="683" t="str">
        <f>+IF(OCTUBRE!T106=0,"",OCTUBRE!T106)</f>
        <v>S.E.N.A.</v>
      </c>
      <c r="U106" s="27">
        <f>+ENERO!U106</f>
        <v>34759051</v>
      </c>
      <c r="V106" s="15">
        <f>OCTUBRE!V106+NOVIEMBRE!AL106</f>
        <v>-5295004</v>
      </c>
      <c r="W106" s="15">
        <f>OCTUBRE!W106+NOVIEMBRE!AM106</f>
        <v>0</v>
      </c>
      <c r="X106" s="18">
        <f>SUM(U106:W106)</f>
        <v>29464047</v>
      </c>
      <c r="Y106" s="19">
        <f>OCTUBRE!AA106</f>
        <v>24256900</v>
      </c>
      <c r="Z106" s="374">
        <v>0</v>
      </c>
      <c r="AA106" s="18">
        <f>SUM(Y106:Z106)</f>
        <v>24256900</v>
      </c>
      <c r="AB106" s="19">
        <f>OCTUBRE!AD106</f>
        <v>24256900</v>
      </c>
      <c r="AC106" s="374">
        <v>0</v>
      </c>
      <c r="AD106" s="18">
        <f>SUM(AB106:AC106)</f>
        <v>24256900</v>
      </c>
      <c r="AE106" s="19">
        <f>OCTUBRE!AG106</f>
        <v>21882100</v>
      </c>
      <c r="AF106" s="374">
        <v>2374800</v>
      </c>
      <c r="AG106" s="18">
        <f>SUM(AE106:AF106)</f>
        <v>24256900</v>
      </c>
      <c r="AH106" s="19">
        <f>X106-AA106</f>
        <v>5207147</v>
      </c>
      <c r="AI106" s="15">
        <f>X106-AD106</f>
        <v>5207147</v>
      </c>
      <c r="AJ106" s="16">
        <f>X106-AG106</f>
        <v>5207147</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1" t="str">
        <f>+IF(OCTUBRE!A107=0,"",OCTUBRE!A107)</f>
        <v>11304-3</v>
      </c>
      <c r="B107" s="619" t="str">
        <f>+IF(OCTUBRE!B107=0,"",OCTUBRE!B107)</f>
        <v>Bienestar Social</v>
      </c>
      <c r="C107" s="672">
        <f>+ENERO!C107</f>
        <v>0</v>
      </c>
      <c r="D107" s="373">
        <f>OCTUBRE!D107+NOVIEMBRE!P107</f>
        <v>0</v>
      </c>
      <c r="E107" s="373">
        <f>OCTUBRE!E107+NOVIEMBRE!Q107</f>
        <v>0</v>
      </c>
      <c r="F107" s="373">
        <f t="shared" si="116"/>
        <v>0</v>
      </c>
      <c r="G107" s="373">
        <f>OCTUBRE!I107</f>
        <v>0</v>
      </c>
      <c r="H107" s="374">
        <v>0</v>
      </c>
      <c r="I107" s="373">
        <f t="shared" si="117"/>
        <v>0</v>
      </c>
      <c r="J107" s="373">
        <f>OCTUBRE!L107</f>
        <v>0</v>
      </c>
      <c r="K107" s="374">
        <v>0</v>
      </c>
      <c r="L107" s="373">
        <f t="shared" si="118"/>
        <v>0</v>
      </c>
      <c r="M107" s="373">
        <f t="shared" si="119"/>
        <v>0</v>
      </c>
      <c r="N107" s="143">
        <f t="shared" si="120"/>
        <v>0</v>
      </c>
      <c r="P107" s="372">
        <v>0</v>
      </c>
      <c r="Q107" s="375">
        <v>0</v>
      </c>
      <c r="R107" s="9"/>
      <c r="S107" s="707" t="str">
        <f>+IF(OCTUBRE!S107=0,"",OCTUBRE!S107)</f>
        <v>1020402-2</v>
      </c>
      <c r="T107" s="683" t="str">
        <f>+IF(OCTUBRE!T107=0,"",OCTUBRE!T107)</f>
        <v>I.C.B.F.</v>
      </c>
      <c r="U107" s="27">
        <f>+ENERO!U107</f>
        <v>52138576</v>
      </c>
      <c r="V107" s="15">
        <f>OCTUBRE!V107+NOVIEMBRE!AL107</f>
        <v>-7948905</v>
      </c>
      <c r="W107" s="15">
        <f>OCTUBRE!W107+NOVIEMBRE!AM107</f>
        <v>0</v>
      </c>
      <c r="X107" s="18">
        <f>SUM(U107:W107)</f>
        <v>44189671</v>
      </c>
      <c r="Y107" s="19">
        <f>OCTUBRE!AA107</f>
        <v>36371700</v>
      </c>
      <c r="Z107" s="374">
        <v>0</v>
      </c>
      <c r="AA107" s="18">
        <f>SUM(Y107:Z107)</f>
        <v>36371700</v>
      </c>
      <c r="AB107" s="19">
        <f>OCTUBRE!AD107</f>
        <v>36371700</v>
      </c>
      <c r="AC107" s="374">
        <v>0</v>
      </c>
      <c r="AD107" s="18">
        <f>SUM(AB107:AC107)</f>
        <v>36371700</v>
      </c>
      <c r="AE107" s="19">
        <f>OCTUBRE!AG107</f>
        <v>32811200</v>
      </c>
      <c r="AF107" s="374">
        <v>3560500</v>
      </c>
      <c r="AG107" s="18">
        <f>SUM(AE107:AF107)</f>
        <v>36371700</v>
      </c>
      <c r="AH107" s="19">
        <f>X107-AA107</f>
        <v>7817971</v>
      </c>
      <c r="AI107" s="15">
        <f>X107-AD107</f>
        <v>7817971</v>
      </c>
      <c r="AJ107" s="16">
        <f>X107-AG107</f>
        <v>7817971</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1" t="str">
        <f>+IF(OCTUBRE!A108=0,"",OCTUBRE!A108)</f>
        <v>11304-4</v>
      </c>
      <c r="B108" s="619" t="str">
        <f>+IF(OCTUBRE!B108=0,"",OCTUBRE!B108)</f>
        <v>Fondo de la Vivienda</v>
      </c>
      <c r="C108" s="672">
        <f>+ENERO!C108</f>
        <v>0</v>
      </c>
      <c r="D108" s="373">
        <f>OCTUBRE!D108+NOVIEMBRE!P108</f>
        <v>0</v>
      </c>
      <c r="E108" s="373">
        <f>OCTUBRE!E108+NOVIEMBRE!Q108</f>
        <v>0</v>
      </c>
      <c r="F108" s="373">
        <f t="shared" si="116"/>
        <v>0</v>
      </c>
      <c r="G108" s="373">
        <f>OCTUBRE!I108</f>
        <v>0</v>
      </c>
      <c r="H108" s="374">
        <v>0</v>
      </c>
      <c r="I108" s="373">
        <f t="shared" si="117"/>
        <v>0</v>
      </c>
      <c r="J108" s="373">
        <f>OCTUBRE!L108</f>
        <v>0</v>
      </c>
      <c r="K108" s="374">
        <v>0</v>
      </c>
      <c r="L108" s="373">
        <f t="shared" si="118"/>
        <v>0</v>
      </c>
      <c r="M108" s="373">
        <f t="shared" si="119"/>
        <v>0</v>
      </c>
      <c r="N108" s="143">
        <f t="shared" si="120"/>
        <v>0</v>
      </c>
      <c r="P108" s="372">
        <v>0</v>
      </c>
      <c r="Q108" s="375">
        <v>0</v>
      </c>
      <c r="R108" s="9"/>
      <c r="S108" s="706">
        <f>+IF(OCTUBRE!S108=0,"",OCTUBRE!S108)</f>
        <v>1020499</v>
      </c>
      <c r="T108" s="682" t="str">
        <f>+IF(OCTUBRE!T108=0,"",OCTUBRE!T108)</f>
        <v>Vigencias Anteriores Contribuciones Inherentes de nómina sector publico operativo</v>
      </c>
      <c r="U108" s="27">
        <f>+ENERO!U108</f>
        <v>0</v>
      </c>
      <c r="V108" s="15">
        <f>OCTUBRE!V108+NOVIEMBRE!AL108</f>
        <v>5764900</v>
      </c>
      <c r="W108" s="15">
        <f>OCTUBRE!W108+NOVIEMBRE!AM108</f>
        <v>0</v>
      </c>
      <c r="X108" s="18">
        <f>SUM(U108:W108)</f>
        <v>5764900</v>
      </c>
      <c r="Y108" s="19">
        <f>OCTUBRE!AA108</f>
        <v>5764900</v>
      </c>
      <c r="Z108" s="374">
        <v>0</v>
      </c>
      <c r="AA108" s="18">
        <f>SUM(Y108:Z108)</f>
        <v>5764900</v>
      </c>
      <c r="AB108" s="19">
        <f>OCTUBRE!AD108</f>
        <v>5764900</v>
      </c>
      <c r="AC108" s="374">
        <v>0</v>
      </c>
      <c r="AD108" s="18">
        <f>SUM(AB108:AC108)</f>
        <v>5764900</v>
      </c>
      <c r="AE108" s="19">
        <f>OCTUBRE!AG108</f>
        <v>5764900</v>
      </c>
      <c r="AF108" s="374">
        <v>0</v>
      </c>
      <c r="AG108" s="18">
        <f>SUM(AE108:AF108)</f>
        <v>5764900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1" t="str">
        <f>+IF(OCTUBRE!A109=0,"",OCTUBRE!A109)</f>
        <v>11304-5</v>
      </c>
      <c r="B109" s="619" t="str">
        <f>+IF(OCTUBRE!B109=0,"",OCTUBRE!B109)</f>
        <v xml:space="preserve">Aprovechamientos </v>
      </c>
      <c r="C109" s="672">
        <f>+ENERO!C109</f>
        <v>15193610</v>
      </c>
      <c r="D109" s="373">
        <f>OCTUBRE!D109+NOVIEMBRE!P109</f>
        <v>0</v>
      </c>
      <c r="E109" s="373">
        <f>OCTUBRE!E109+NOVIEMBRE!Q109</f>
        <v>0</v>
      </c>
      <c r="F109" s="373">
        <f t="shared" si="116"/>
        <v>15193610</v>
      </c>
      <c r="G109" s="373">
        <f>OCTUBRE!I109</f>
        <v>10441067</v>
      </c>
      <c r="H109" s="374">
        <v>19062397</v>
      </c>
      <c r="I109" s="373">
        <f t="shared" si="117"/>
        <v>29503464</v>
      </c>
      <c r="J109" s="373">
        <f>OCTUBRE!L109</f>
        <v>9284797</v>
      </c>
      <c r="K109" s="374">
        <v>20217796</v>
      </c>
      <c r="L109" s="373">
        <f t="shared" si="118"/>
        <v>29502593</v>
      </c>
      <c r="M109" s="373">
        <f t="shared" si="119"/>
        <v>-14309854</v>
      </c>
      <c r="N109" s="143">
        <f t="shared" si="120"/>
        <v>-14308983</v>
      </c>
      <c r="P109" s="372">
        <v>0</v>
      </c>
      <c r="Q109" s="375">
        <v>0</v>
      </c>
      <c r="R109" s="9"/>
      <c r="S109" s="366" t="str">
        <f>+IF(OCTUBRE!S109=0,"",OCTUBRE!S109)</f>
        <v/>
      </c>
      <c r="T109" s="696" t="str">
        <f>+IF(OCTUBRE!T109=0,"",OCTUBRE!T109)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1" t="str">
        <f>+IF(OCTUBRE!A110=0,"",OCTUBRE!A110)</f>
        <v>11304-6</v>
      </c>
      <c r="B110" s="619" t="str">
        <f>+IF(OCTUBRE!B110=0,"",OCTUBRE!B110)</f>
        <v>Otros</v>
      </c>
      <c r="C110" s="672">
        <f>+ENERO!C110</f>
        <v>0</v>
      </c>
      <c r="D110" s="373">
        <f>OCTUBRE!D110+NOVIEMBRE!P110</f>
        <v>0</v>
      </c>
      <c r="E110" s="373">
        <f>OCTUBRE!E110+NOVIEMBRE!Q110</f>
        <v>0</v>
      </c>
      <c r="F110" s="373">
        <f t="shared" si="116"/>
        <v>0</v>
      </c>
      <c r="G110" s="373">
        <f>OCTUBRE!I110</f>
        <v>0</v>
      </c>
      <c r="H110" s="374">
        <v>0</v>
      </c>
      <c r="I110" s="373">
        <f t="shared" si="117"/>
        <v>0</v>
      </c>
      <c r="J110" s="373">
        <f>OCTUBRE!L110</f>
        <v>0</v>
      </c>
      <c r="K110" s="374">
        <v>0</v>
      </c>
      <c r="L110" s="373">
        <f t="shared" si="118"/>
        <v>0</v>
      </c>
      <c r="M110" s="373">
        <f t="shared" si="119"/>
        <v>0</v>
      </c>
      <c r="N110" s="143">
        <f t="shared" si="120"/>
        <v>0</v>
      </c>
      <c r="P110" s="372">
        <v>0</v>
      </c>
      <c r="Q110" s="375">
        <v>0</v>
      </c>
      <c r="R110" s="9"/>
      <c r="S110" s="704">
        <f>+IF(OCTUBRE!S110=0,"",OCTUBRE!S110)</f>
        <v>2000000</v>
      </c>
      <c r="T110" s="686" t="str">
        <f>+IF(OCTUBRE!T110=0,"",OCTUBRE!T110)</f>
        <v>GASTOS GENERALES</v>
      </c>
      <c r="U110" s="470">
        <f t="shared" ref="U110:AJ110" si="122">U112+U145</f>
        <v>718663965</v>
      </c>
      <c r="V110" s="471">
        <f t="shared" si="122"/>
        <v>-60862991</v>
      </c>
      <c r="W110" s="471">
        <f t="shared" si="122"/>
        <v>95770735</v>
      </c>
      <c r="X110" s="472">
        <f t="shared" si="122"/>
        <v>753571709</v>
      </c>
      <c r="Y110" s="379">
        <f t="shared" si="122"/>
        <v>697668344</v>
      </c>
      <c r="Z110" s="471">
        <f t="shared" si="122"/>
        <v>33911993</v>
      </c>
      <c r="AA110" s="472">
        <f t="shared" si="122"/>
        <v>731580337</v>
      </c>
      <c r="AB110" s="379">
        <f t="shared" si="122"/>
        <v>676943765</v>
      </c>
      <c r="AC110" s="471">
        <f t="shared" si="122"/>
        <v>46230088</v>
      </c>
      <c r="AD110" s="472">
        <f t="shared" si="122"/>
        <v>723173853</v>
      </c>
      <c r="AE110" s="379">
        <f t="shared" si="122"/>
        <v>549939638</v>
      </c>
      <c r="AF110" s="471">
        <f t="shared" si="122"/>
        <v>47000083</v>
      </c>
      <c r="AG110" s="472">
        <f t="shared" si="122"/>
        <v>596939721</v>
      </c>
      <c r="AH110" s="379">
        <f t="shared" si="122"/>
        <v>21991372</v>
      </c>
      <c r="AI110" s="471">
        <f t="shared" si="122"/>
        <v>30397856</v>
      </c>
      <c r="AJ110" s="380">
        <f t="shared" si="122"/>
        <v>156631988</v>
      </c>
      <c r="AK110" s="10"/>
      <c r="AL110" s="128">
        <f>AL112+AL145</f>
        <v>0</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c r="A111" s="741" t="str">
        <f>+IF(OCTUBRE!A111=0,"",OCTUBRE!A111)</f>
        <v>11304-7</v>
      </c>
      <c r="B111" s="654" t="str">
        <f>+IF(OCTUBRE!B111=0,"",OCTUBRE!B111)</f>
        <v>Vigencia Anterior Otros Ingresos Corrientes</v>
      </c>
      <c r="C111" s="780">
        <f>+ENERO!C111</f>
        <v>0</v>
      </c>
      <c r="D111" s="385">
        <f>OCTUBRE!D111+NOVIEMBRE!P111</f>
        <v>0</v>
      </c>
      <c r="E111" s="385">
        <f>OCTUBRE!E111+NOVIEMBRE!Q111</f>
        <v>0</v>
      </c>
      <c r="F111" s="385">
        <f t="shared" si="116"/>
        <v>0</v>
      </c>
      <c r="G111" s="385">
        <f>OCTUBRE!I111</f>
        <v>0</v>
      </c>
      <c r="H111" s="388">
        <v>0</v>
      </c>
      <c r="I111" s="385">
        <f t="shared" si="117"/>
        <v>0</v>
      </c>
      <c r="J111" s="385">
        <f>OCTUBRE!L111</f>
        <v>0</v>
      </c>
      <c r="K111" s="388">
        <v>0</v>
      </c>
      <c r="L111" s="385">
        <f t="shared" si="118"/>
        <v>0</v>
      </c>
      <c r="M111" s="385">
        <f t="shared" si="119"/>
        <v>0</v>
      </c>
      <c r="N111" s="386">
        <f t="shared" si="120"/>
        <v>0</v>
      </c>
      <c r="P111" s="372">
        <v>0</v>
      </c>
      <c r="Q111" s="375">
        <v>0</v>
      </c>
      <c r="R111" s="9"/>
      <c r="S111" s="366" t="str">
        <f>+IF(OCTUBRE!S111=0,"",OCTUBRE!S111)</f>
        <v/>
      </c>
      <c r="T111" s="696" t="str">
        <f>+IF(OCTUBRE!T111=0,"",OCTUBRE!T111)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2" t="str">
        <f>+IF(OCTUBRE!A112=0,"",OCTUBRE!A112)</f>
        <v/>
      </c>
      <c r="B112" s="653" t="str">
        <f>+IF(OCTUBRE!B112=0,"",OCTUBRE!B112)</f>
        <v/>
      </c>
      <c r="C112" s="480"/>
      <c r="D112" s="480"/>
      <c r="E112" s="480"/>
      <c r="F112" s="480"/>
      <c r="G112" s="480"/>
      <c r="H112" s="480"/>
      <c r="I112" s="480"/>
      <c r="J112" s="480"/>
      <c r="K112" s="480"/>
      <c r="L112" s="480"/>
      <c r="M112" s="480"/>
      <c r="N112" s="481"/>
      <c r="P112" s="482"/>
      <c r="Q112" s="481"/>
      <c r="R112" s="9"/>
      <c r="S112" s="704">
        <f>+IF(OCTUBRE!S112=0,"",OCTUBRE!S112)</f>
        <v>2010000</v>
      </c>
      <c r="T112" s="680" t="str">
        <f>+IF(OCTUBRE!T112=0,"",OCTUBRE!T112)</f>
        <v>Gastos de Administración</v>
      </c>
      <c r="U112" s="132">
        <f t="shared" ref="U112:AJ112" si="123">U114+U123+U141</f>
        <v>190227325</v>
      </c>
      <c r="V112" s="122">
        <f t="shared" si="123"/>
        <v>13689401</v>
      </c>
      <c r="W112" s="122">
        <f t="shared" si="123"/>
        <v>1603319</v>
      </c>
      <c r="X112" s="129">
        <f t="shared" si="123"/>
        <v>205520045</v>
      </c>
      <c r="Y112" s="128">
        <f t="shared" si="123"/>
        <v>174085334</v>
      </c>
      <c r="Z112" s="122">
        <f t="shared" si="123"/>
        <v>17883909</v>
      </c>
      <c r="AA112" s="129">
        <f t="shared" si="123"/>
        <v>191969243</v>
      </c>
      <c r="AB112" s="128">
        <f t="shared" si="123"/>
        <v>173888459</v>
      </c>
      <c r="AC112" s="122">
        <f t="shared" si="123"/>
        <v>17899633</v>
      </c>
      <c r="AD112" s="129">
        <f t="shared" si="123"/>
        <v>191788092</v>
      </c>
      <c r="AE112" s="128">
        <f t="shared" si="123"/>
        <v>142119994</v>
      </c>
      <c r="AF112" s="122">
        <f t="shared" si="123"/>
        <v>9110648</v>
      </c>
      <c r="AG112" s="129">
        <f t="shared" si="123"/>
        <v>151230642</v>
      </c>
      <c r="AH112" s="128">
        <f t="shared" si="123"/>
        <v>13550802</v>
      </c>
      <c r="AI112" s="122">
        <f t="shared" si="123"/>
        <v>13731953</v>
      </c>
      <c r="AJ112" s="130">
        <f t="shared" si="123"/>
        <v>54289403</v>
      </c>
      <c r="AK112" s="9"/>
      <c r="AL112" s="128">
        <f>AL114+AL123+AL141</f>
        <v>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c r="A113" s="731">
        <f>+IF(OCTUBRE!A113=0,"",OCTUBRE!A113)</f>
        <v>2000</v>
      </c>
      <c r="B113" s="640" t="str">
        <f>+IF(OCTUBRE!B113=0,"",OCTUBRE!B113)</f>
        <v>INGRESOS DE CAPITAL</v>
      </c>
      <c r="C113" s="623">
        <f>SUM(C115:C124)</f>
        <v>164508252</v>
      </c>
      <c r="D113" s="624">
        <f>SUM(D115:D124)</f>
        <v>0</v>
      </c>
      <c r="E113" s="624">
        <f t="shared" ref="E113:N113" si="124">SUM(E115:E124)</f>
        <v>155190942</v>
      </c>
      <c r="F113" s="624">
        <f t="shared" si="124"/>
        <v>319699194</v>
      </c>
      <c r="G113" s="624">
        <f t="shared" si="124"/>
        <v>23106012</v>
      </c>
      <c r="H113" s="624">
        <f t="shared" si="124"/>
        <v>202822</v>
      </c>
      <c r="I113" s="624">
        <f t="shared" si="124"/>
        <v>23308834</v>
      </c>
      <c r="J113" s="624">
        <f t="shared" si="124"/>
        <v>23106012</v>
      </c>
      <c r="K113" s="624">
        <f t="shared" si="124"/>
        <v>202822</v>
      </c>
      <c r="L113" s="624">
        <f t="shared" si="124"/>
        <v>23308834</v>
      </c>
      <c r="M113" s="624">
        <f t="shared" si="124"/>
        <v>296390360</v>
      </c>
      <c r="N113" s="625">
        <f t="shared" si="124"/>
        <v>296390360</v>
      </c>
      <c r="O113" s="461"/>
      <c r="P113" s="174">
        <f>SUM(P115:P124)</f>
        <v>0</v>
      </c>
      <c r="Q113" s="175">
        <f>SUM(Q115:Q124)</f>
        <v>0</v>
      </c>
      <c r="R113" s="9"/>
      <c r="S113" s="366" t="str">
        <f>+IF(OCTUBRE!S113=0,"",OCTUBRE!S113)</f>
        <v/>
      </c>
      <c r="T113" s="696" t="str">
        <f>+IF(OCTUBRE!T113=0,"",OCTUBRE!T113)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2" t="str">
        <f>+IF(OCTUBRE!A114=0,"",OCTUBRE!A114)</f>
        <v/>
      </c>
      <c r="B114" s="653" t="str">
        <f>+IF(OCTUBRE!B114=0,"",OCTUBRE!B114)</f>
        <v/>
      </c>
      <c r="C114" s="480"/>
      <c r="D114" s="480"/>
      <c r="E114" s="480"/>
      <c r="F114" s="480"/>
      <c r="G114" s="480"/>
      <c r="H114" s="480"/>
      <c r="I114" s="480"/>
      <c r="J114" s="480"/>
      <c r="K114" s="480"/>
      <c r="L114" s="480"/>
      <c r="M114" s="480"/>
      <c r="N114" s="481"/>
      <c r="P114" s="482"/>
      <c r="Q114" s="481"/>
      <c r="R114" s="9"/>
      <c r="S114" s="705">
        <f>+IF(OCTUBRE!S114=0,"",OCTUBRE!S114)</f>
        <v>2010100</v>
      </c>
      <c r="T114" s="681" t="str">
        <f>+IF(OCTUBRE!T114=0,"",OCTUBRE!T114)</f>
        <v>Adquisición de bienes</v>
      </c>
      <c r="U114" s="132">
        <f t="shared" ref="U114:AJ114" si="125">SUM(U115:U121)</f>
        <v>98600000</v>
      </c>
      <c r="V114" s="122">
        <f t="shared" si="125"/>
        <v>-30555420</v>
      </c>
      <c r="W114" s="122">
        <f t="shared" si="125"/>
        <v>0</v>
      </c>
      <c r="X114" s="129">
        <f t="shared" si="125"/>
        <v>68044580</v>
      </c>
      <c r="Y114" s="128">
        <f t="shared" si="125"/>
        <v>57918932</v>
      </c>
      <c r="Z114" s="122">
        <f t="shared" si="125"/>
        <v>9125648</v>
      </c>
      <c r="AA114" s="129">
        <f t="shared" si="125"/>
        <v>67044580</v>
      </c>
      <c r="AB114" s="128">
        <f t="shared" si="125"/>
        <v>57903198</v>
      </c>
      <c r="AC114" s="122">
        <f t="shared" si="125"/>
        <v>9141373</v>
      </c>
      <c r="AD114" s="129">
        <f t="shared" si="125"/>
        <v>67044571</v>
      </c>
      <c r="AE114" s="128">
        <f t="shared" si="125"/>
        <v>48175589</v>
      </c>
      <c r="AF114" s="122">
        <f t="shared" si="125"/>
        <v>186388</v>
      </c>
      <c r="AG114" s="129">
        <f t="shared" si="125"/>
        <v>48361977</v>
      </c>
      <c r="AH114" s="128">
        <f t="shared" si="125"/>
        <v>1000000</v>
      </c>
      <c r="AI114" s="122">
        <f t="shared" si="125"/>
        <v>1000009</v>
      </c>
      <c r="AJ114" s="130">
        <f t="shared" si="125"/>
        <v>19682603</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c r="A115" s="743">
        <f>+IF(OCTUBRE!A115=0,"",OCTUBRE!A115)</f>
        <v>2100</v>
      </c>
      <c r="B115" s="626" t="str">
        <f>+IF(OCTUBRE!B115=0,"",OCTUBRE!B115)</f>
        <v>CREDITO INTERNO</v>
      </c>
      <c r="C115" s="673">
        <f>+ENERO!C115</f>
        <v>0</v>
      </c>
      <c r="D115" s="464">
        <f>OCTUBRE!D115+NOVIEMBRE!P115</f>
        <v>0</v>
      </c>
      <c r="E115" s="464">
        <f>OCTUBRE!E115+NOVIEMBRE!Q115</f>
        <v>0</v>
      </c>
      <c r="F115" s="468">
        <f t="shared" ref="F115:F124" si="126">SUM(C115:E115)</f>
        <v>0</v>
      </c>
      <c r="G115" s="466">
        <f>OCTUBRE!I115</f>
        <v>0</v>
      </c>
      <c r="H115" s="374">
        <v>0</v>
      </c>
      <c r="I115" s="468">
        <f t="shared" ref="I115:I124" si="127">SUM(G115:H115)</f>
        <v>0</v>
      </c>
      <c r="J115" s="466">
        <f>OCTUBRE!L115</f>
        <v>0</v>
      </c>
      <c r="K115" s="374">
        <v>0</v>
      </c>
      <c r="L115" s="465">
        <f t="shared" ref="L115:L124" si="128">SUM(J115:K115)</f>
        <v>0</v>
      </c>
      <c r="M115" s="469">
        <f t="shared" ref="M115:M124" si="129">F115-I115</f>
        <v>0</v>
      </c>
      <c r="N115" s="465">
        <f t="shared" ref="N115:N124" si="130">F115-L115</f>
        <v>0</v>
      </c>
      <c r="O115" s="461"/>
      <c r="P115" s="372">
        <v>0</v>
      </c>
      <c r="Q115" s="375">
        <v>0</v>
      </c>
      <c r="R115" s="9"/>
      <c r="S115" s="706" t="str">
        <f>+IF(OCTUBRE!S115=0,"",OCTUBRE!S115)</f>
        <v>2010100-1</v>
      </c>
      <c r="T115" s="682" t="str">
        <f>+IF(OCTUBRE!T115=0,"",OCTUBRE!T115)</f>
        <v>Compra de Equipos</v>
      </c>
      <c r="U115" s="27">
        <f>+ENERO!U115</f>
        <v>20000000</v>
      </c>
      <c r="V115" s="15">
        <f>OCTUBRE!V115+NOVIEMBRE!AL115</f>
        <v>-20000000</v>
      </c>
      <c r="W115" s="15">
        <f>OCTUBRE!W115+NOVIEMBRE!AM115</f>
        <v>0</v>
      </c>
      <c r="X115" s="18">
        <f t="shared" ref="X115:X121" si="131">SUM(U115:W115)</f>
        <v>0</v>
      </c>
      <c r="Y115" s="19">
        <f>OCTUBRE!AA115</f>
        <v>0</v>
      </c>
      <c r="Z115" s="374">
        <v>0</v>
      </c>
      <c r="AA115" s="18">
        <f t="shared" ref="AA115:AA121" si="132">SUM(Y115:Z115)</f>
        <v>0</v>
      </c>
      <c r="AB115" s="19">
        <f>OCTUBRE!AD115</f>
        <v>0</v>
      </c>
      <c r="AC115" s="374">
        <v>0</v>
      </c>
      <c r="AD115" s="18">
        <f t="shared" ref="AD115:AD121" si="133">SUM(AB115:AC115)</f>
        <v>0</v>
      </c>
      <c r="AE115" s="19">
        <f>OCTUBRE!AG115</f>
        <v>0</v>
      </c>
      <c r="AF115" s="374">
        <v>0</v>
      </c>
      <c r="AG115" s="18">
        <f t="shared" ref="AG115:AG121" si="134">SUM(AE115:AF115)</f>
        <v>0</v>
      </c>
      <c r="AH115" s="19">
        <f t="shared" ref="AH115:AH121" si="135">X115-AA115</f>
        <v>0</v>
      </c>
      <c r="AI115" s="15">
        <f t="shared" ref="AI115:AI121" si="136">X115-AD115</f>
        <v>0</v>
      </c>
      <c r="AJ115" s="16">
        <f t="shared" ref="AJ115:AJ121" si="137">X115-AG115</f>
        <v>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3" t="str">
        <f>+IF(OCTUBRE!A116=0,"",OCTUBRE!A116)</f>
        <v>2100-1</v>
      </c>
      <c r="B116" s="627" t="str">
        <f>+IF(OCTUBRE!B116=0,"",OCTUBRE!B116)</f>
        <v>Vigencia Anterior</v>
      </c>
      <c r="C116" s="673">
        <f>+ENERO!C116</f>
        <v>0</v>
      </c>
      <c r="D116" s="464">
        <f>OCTUBRE!D116+NOVIEMBRE!P116</f>
        <v>0</v>
      </c>
      <c r="E116" s="464">
        <f>OCTUBRE!E116+NOVIEMBRE!Q116</f>
        <v>0</v>
      </c>
      <c r="F116" s="468">
        <f t="shared" si="126"/>
        <v>0</v>
      </c>
      <c r="G116" s="466">
        <f>OCTUBRE!I116</f>
        <v>0</v>
      </c>
      <c r="H116" s="374">
        <v>0</v>
      </c>
      <c r="I116" s="468">
        <f t="shared" si="127"/>
        <v>0</v>
      </c>
      <c r="J116" s="466">
        <f>OCTUBRE!L116</f>
        <v>0</v>
      </c>
      <c r="K116" s="374">
        <v>0</v>
      </c>
      <c r="L116" s="465">
        <f t="shared" si="128"/>
        <v>0</v>
      </c>
      <c r="M116" s="469">
        <f t="shared" si="129"/>
        <v>0</v>
      </c>
      <c r="N116" s="465">
        <f t="shared" si="130"/>
        <v>0</v>
      </c>
      <c r="O116" s="461"/>
      <c r="P116" s="372">
        <v>0</v>
      </c>
      <c r="Q116" s="375">
        <v>0</v>
      </c>
      <c r="R116" s="9"/>
      <c r="S116" s="706" t="str">
        <f>+IF(OCTUBRE!S116=0,"",OCTUBRE!S116)</f>
        <v>2010100-2</v>
      </c>
      <c r="T116" s="682" t="str">
        <f>+IF(OCTUBRE!T116=0,"",OCTUBRE!T116)</f>
        <v>Materiales</v>
      </c>
      <c r="U116" s="27">
        <f>+ENERO!U116</f>
        <v>75600000</v>
      </c>
      <c r="V116" s="15">
        <f>OCTUBRE!V116+NOVIEMBRE!AL116</f>
        <v>-25120750</v>
      </c>
      <c r="W116" s="15">
        <f>OCTUBRE!W116+NOVIEMBRE!AM116</f>
        <v>0</v>
      </c>
      <c r="X116" s="18">
        <f t="shared" si="131"/>
        <v>50479250</v>
      </c>
      <c r="Y116" s="19">
        <f>OCTUBRE!AA116</f>
        <v>41353602</v>
      </c>
      <c r="Z116" s="374">
        <v>9125648</v>
      </c>
      <c r="AA116" s="18">
        <f t="shared" si="132"/>
        <v>50479250</v>
      </c>
      <c r="AB116" s="19">
        <f>OCTUBRE!AD116</f>
        <v>41337868</v>
      </c>
      <c r="AC116" s="374">
        <v>9141373</v>
      </c>
      <c r="AD116" s="18">
        <f t="shared" si="133"/>
        <v>50479241</v>
      </c>
      <c r="AE116" s="19">
        <f>OCTUBRE!AG116</f>
        <v>31610259</v>
      </c>
      <c r="AF116" s="374">
        <v>186388</v>
      </c>
      <c r="AG116" s="18">
        <f t="shared" si="134"/>
        <v>31796647</v>
      </c>
      <c r="AH116" s="19">
        <f t="shared" si="135"/>
        <v>0</v>
      </c>
      <c r="AI116" s="15">
        <f t="shared" si="136"/>
        <v>9</v>
      </c>
      <c r="AJ116" s="16">
        <f t="shared" si="137"/>
        <v>18682603</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3">
        <f>+IF(OCTUBRE!A117=0,"",OCTUBRE!A117)</f>
        <v>2200</v>
      </c>
      <c r="B117" s="626" t="str">
        <f>+IF(OCTUBRE!B117=0,"",OCTUBRE!B117)</f>
        <v>CREDITO EXTERNO</v>
      </c>
      <c r="C117" s="673">
        <f>+ENERO!C117</f>
        <v>0</v>
      </c>
      <c r="D117" s="464">
        <f>OCTUBRE!D117+NOVIEMBRE!P117</f>
        <v>0</v>
      </c>
      <c r="E117" s="464">
        <f>OCTUBRE!E117+NOVIEMBRE!Q117</f>
        <v>0</v>
      </c>
      <c r="F117" s="468">
        <f t="shared" si="126"/>
        <v>0</v>
      </c>
      <c r="G117" s="466">
        <f>OCTUBRE!I117</f>
        <v>0</v>
      </c>
      <c r="H117" s="374">
        <v>0</v>
      </c>
      <c r="I117" s="468">
        <f t="shared" si="127"/>
        <v>0</v>
      </c>
      <c r="J117" s="466">
        <f>OCTUBRE!L117</f>
        <v>0</v>
      </c>
      <c r="K117" s="374">
        <v>0</v>
      </c>
      <c r="L117" s="465">
        <f t="shared" si="128"/>
        <v>0</v>
      </c>
      <c r="M117" s="469">
        <f t="shared" si="129"/>
        <v>0</v>
      </c>
      <c r="N117" s="465">
        <f t="shared" si="130"/>
        <v>0</v>
      </c>
      <c r="O117" s="461"/>
      <c r="P117" s="372">
        <v>0</v>
      </c>
      <c r="Q117" s="375">
        <v>0</v>
      </c>
      <c r="R117" s="9"/>
      <c r="S117" s="706" t="str">
        <f>+IF(OCTUBRE!S117=0,"",OCTUBRE!S117)</f>
        <v>2010100-3</v>
      </c>
      <c r="T117" s="682" t="str">
        <f>+IF(OCTUBRE!T117=0,"",OCTUBRE!T117)</f>
        <v>Salud Ocupacional</v>
      </c>
      <c r="U117" s="27">
        <f>+ENERO!U117</f>
        <v>3000000</v>
      </c>
      <c r="V117" s="15">
        <f>OCTUBRE!V117+NOVIEMBRE!AL117</f>
        <v>-2000000</v>
      </c>
      <c r="W117" s="15">
        <f>OCTUBRE!W117+NOVIEMBRE!AM117</f>
        <v>0</v>
      </c>
      <c r="X117" s="18">
        <f t="shared" si="131"/>
        <v>1000000</v>
      </c>
      <c r="Y117" s="19">
        <f>OCTUBRE!AA117</f>
        <v>0</v>
      </c>
      <c r="Z117" s="374">
        <v>0</v>
      </c>
      <c r="AA117" s="18">
        <f t="shared" si="132"/>
        <v>0</v>
      </c>
      <c r="AB117" s="19">
        <f>OCTUBRE!AD117</f>
        <v>0</v>
      </c>
      <c r="AC117" s="374">
        <v>0</v>
      </c>
      <c r="AD117" s="18">
        <f t="shared" si="133"/>
        <v>0</v>
      </c>
      <c r="AE117" s="19">
        <f>OCTUBRE!AG117</f>
        <v>0</v>
      </c>
      <c r="AF117" s="374">
        <v>0</v>
      </c>
      <c r="AG117" s="18">
        <f t="shared" si="134"/>
        <v>0</v>
      </c>
      <c r="AH117" s="19">
        <f t="shared" si="135"/>
        <v>1000000</v>
      </c>
      <c r="AI117" s="15">
        <f t="shared" si="136"/>
        <v>1000000</v>
      </c>
      <c r="AJ117" s="16">
        <f t="shared" si="137"/>
        <v>1000000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4" t="str">
        <f>+IF(OCTUBRE!A118=0,"",OCTUBRE!A118)</f>
        <v>2200-1</v>
      </c>
      <c r="B118" s="627" t="str">
        <f>+IF(OCTUBRE!B118=0,"",OCTUBRE!B118)</f>
        <v>Vigencia Anterior Ingresos de Capital</v>
      </c>
      <c r="C118" s="673">
        <f>+ENERO!C118</f>
        <v>0</v>
      </c>
      <c r="D118" s="464">
        <f>OCTUBRE!D118+NOVIEMBRE!P118</f>
        <v>0</v>
      </c>
      <c r="E118" s="464">
        <f>OCTUBRE!E118+NOVIEMBRE!Q118</f>
        <v>0</v>
      </c>
      <c r="F118" s="468">
        <f t="shared" si="126"/>
        <v>0</v>
      </c>
      <c r="G118" s="466">
        <f>OCTUBRE!I118</f>
        <v>0</v>
      </c>
      <c r="H118" s="374">
        <v>0</v>
      </c>
      <c r="I118" s="468">
        <f t="shared" si="127"/>
        <v>0</v>
      </c>
      <c r="J118" s="466">
        <f>OCTUBRE!L118</f>
        <v>0</v>
      </c>
      <c r="K118" s="374">
        <v>0</v>
      </c>
      <c r="L118" s="465">
        <f t="shared" si="128"/>
        <v>0</v>
      </c>
      <c r="M118" s="469">
        <f t="shared" si="129"/>
        <v>0</v>
      </c>
      <c r="N118" s="465">
        <f t="shared" si="130"/>
        <v>0</v>
      </c>
      <c r="O118" s="461"/>
      <c r="P118" s="372">
        <v>0</v>
      </c>
      <c r="Q118" s="375">
        <v>0</v>
      </c>
      <c r="R118" s="9"/>
      <c r="S118" s="706" t="str">
        <f>+IF(OCTUBRE!S118=0,"",OCTUBRE!S118)</f>
        <v>2010100-4</v>
      </c>
      <c r="T118" s="682" t="str">
        <f>+IF(OCTUBRE!T118=0,"",OCTUBRE!T118)</f>
        <v/>
      </c>
      <c r="U118" s="27">
        <f>+ENERO!U118</f>
        <v>0</v>
      </c>
      <c r="V118" s="15">
        <f>OCTUBRE!V118+NOVIEMBRE!AL118</f>
        <v>0</v>
      </c>
      <c r="W118" s="15">
        <f>OCTUBRE!W118+NOVIEMBRE!AM118</f>
        <v>0</v>
      </c>
      <c r="X118" s="18">
        <f t="shared" si="131"/>
        <v>0</v>
      </c>
      <c r="Y118" s="19">
        <f>OCTUBRE!AA118</f>
        <v>0</v>
      </c>
      <c r="Z118" s="374">
        <v>0</v>
      </c>
      <c r="AA118" s="18">
        <f t="shared" si="132"/>
        <v>0</v>
      </c>
      <c r="AB118" s="19">
        <f>OCTUBRE!AD118</f>
        <v>0</v>
      </c>
      <c r="AC118" s="374">
        <v>0</v>
      </c>
      <c r="AD118" s="18">
        <f t="shared" si="133"/>
        <v>0</v>
      </c>
      <c r="AE118" s="19">
        <f>OCTUBRE!AG118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3">
        <f>+IF(OCTUBRE!A119=0,"",OCTUBRE!A119)</f>
        <v>2300</v>
      </c>
      <c r="B119" s="626" t="str">
        <f>+IF(OCTUBRE!B119=0,"",OCTUBRE!B119)</f>
        <v>RENDIMIENTOS FINANCIEROS</v>
      </c>
      <c r="C119" s="673">
        <f>+ENERO!C119</f>
        <v>0</v>
      </c>
      <c r="D119" s="464">
        <f>OCTUBRE!D119+NOVIEMBRE!P119</f>
        <v>0</v>
      </c>
      <c r="E119" s="464">
        <f>OCTUBRE!E119+NOVIEMBRE!Q119</f>
        <v>0</v>
      </c>
      <c r="F119" s="468">
        <f t="shared" si="126"/>
        <v>0</v>
      </c>
      <c r="G119" s="219">
        <f>OCTUBRE!I119</f>
        <v>842552</v>
      </c>
      <c r="H119" s="374">
        <v>19295</v>
      </c>
      <c r="I119" s="473">
        <f t="shared" si="127"/>
        <v>861847</v>
      </c>
      <c r="J119" s="219">
        <f>OCTUBRE!L119</f>
        <v>842552</v>
      </c>
      <c r="K119" s="374">
        <v>19295</v>
      </c>
      <c r="L119" s="143">
        <f t="shared" si="128"/>
        <v>861847</v>
      </c>
      <c r="M119" s="438">
        <f t="shared" si="129"/>
        <v>-861847</v>
      </c>
      <c r="N119" s="143">
        <f t="shared" si="130"/>
        <v>-861847</v>
      </c>
      <c r="O119" s="461"/>
      <c r="P119" s="372">
        <v>0</v>
      </c>
      <c r="Q119" s="375">
        <v>0</v>
      </c>
      <c r="R119" s="9"/>
      <c r="S119" s="706" t="str">
        <f>+IF(OCTUBRE!S119=0,"",OCTUBRE!S119)</f>
        <v>2010100-5</v>
      </c>
      <c r="T119" s="682" t="str">
        <f>+IF(OCTUBRE!T119=0,"",OCTUBRE!T119)</f>
        <v/>
      </c>
      <c r="U119" s="27">
        <f>+ENERO!U119</f>
        <v>0</v>
      </c>
      <c r="V119" s="15">
        <f>OCTUBRE!V119+NOVIEMBRE!AL119</f>
        <v>0</v>
      </c>
      <c r="W119" s="15">
        <f>OCTUBRE!W119+NOVIEMBRE!AM119</f>
        <v>0</v>
      </c>
      <c r="X119" s="18">
        <f t="shared" si="131"/>
        <v>0</v>
      </c>
      <c r="Y119" s="19">
        <f>OCTUBRE!AA119</f>
        <v>0</v>
      </c>
      <c r="Z119" s="374">
        <v>0</v>
      </c>
      <c r="AA119" s="18">
        <f t="shared" si="132"/>
        <v>0</v>
      </c>
      <c r="AB119" s="19">
        <f>OCTUBRE!AD119</f>
        <v>0</v>
      </c>
      <c r="AC119" s="374">
        <v>0</v>
      </c>
      <c r="AD119" s="18">
        <f t="shared" si="133"/>
        <v>0</v>
      </c>
      <c r="AE119" s="19">
        <f>OCTUBRE!AG119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5">
        <f>+IF(OCTUBRE!A120=0,"",OCTUBRE!A120)</f>
        <v>2400</v>
      </c>
      <c r="B120" s="627" t="str">
        <f>+IF(OCTUBRE!B120=0,"",OCTUBRE!B120)</f>
        <v>VENTA DE ACTIVOS</v>
      </c>
      <c r="C120" s="673">
        <f>+ENERO!C120</f>
        <v>0</v>
      </c>
      <c r="D120" s="464">
        <f>OCTUBRE!D120+NOVIEMBRE!P120</f>
        <v>0</v>
      </c>
      <c r="E120" s="464">
        <f>OCTUBRE!E120+NOVIEMBRE!Q120</f>
        <v>0</v>
      </c>
      <c r="F120" s="468">
        <f t="shared" si="126"/>
        <v>0</v>
      </c>
      <c r="G120" s="219">
        <f>OCTUBRE!I120</f>
        <v>0</v>
      </c>
      <c r="H120" s="374">
        <v>0</v>
      </c>
      <c r="I120" s="473">
        <f t="shared" si="127"/>
        <v>0</v>
      </c>
      <c r="J120" s="219">
        <f>OCTUBRE!L120</f>
        <v>0</v>
      </c>
      <c r="K120" s="374">
        <v>0</v>
      </c>
      <c r="L120" s="143">
        <f t="shared" si="128"/>
        <v>0</v>
      </c>
      <c r="M120" s="438">
        <f t="shared" si="129"/>
        <v>0</v>
      </c>
      <c r="N120" s="143">
        <f t="shared" si="130"/>
        <v>0</v>
      </c>
      <c r="P120" s="372">
        <v>0</v>
      </c>
      <c r="Q120" s="375">
        <v>0</v>
      </c>
      <c r="R120" s="9"/>
      <c r="S120" s="706" t="str">
        <f>+IF(OCTUBRE!S120=0,"",OCTUBRE!S120)</f>
        <v>2010100-6</v>
      </c>
      <c r="T120" s="682" t="str">
        <f>+IF(OCTUBRE!T120=0,"",OCTUBRE!T120)</f>
        <v/>
      </c>
      <c r="U120" s="27">
        <f>+ENERO!U120</f>
        <v>0</v>
      </c>
      <c r="V120" s="15">
        <f>OCTUBRE!V120+NOVIEMBRE!AL120</f>
        <v>0</v>
      </c>
      <c r="W120" s="15">
        <f>OCTUBRE!W120+NOVIEMBRE!AM120</f>
        <v>0</v>
      </c>
      <c r="X120" s="18">
        <f t="shared" si="131"/>
        <v>0</v>
      </c>
      <c r="Y120" s="19">
        <f>OCTUBRE!AA120</f>
        <v>0</v>
      </c>
      <c r="Z120" s="374">
        <v>0</v>
      </c>
      <c r="AA120" s="18">
        <f t="shared" si="132"/>
        <v>0</v>
      </c>
      <c r="AB120" s="19">
        <f>OCTUBRE!AD120</f>
        <v>0</v>
      </c>
      <c r="AC120" s="374">
        <v>0</v>
      </c>
      <c r="AD120" s="18">
        <f t="shared" si="133"/>
        <v>0</v>
      </c>
      <c r="AE120" s="19">
        <f>OCTUBRE!AG120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5">
        <f>+IF(OCTUBRE!A121=0,"",OCTUBRE!A121)</f>
        <v>2500</v>
      </c>
      <c r="B121" s="627" t="str">
        <f>+IF(OCTUBRE!B121=0,"",OCTUBRE!B121)</f>
        <v>DONACIONES</v>
      </c>
      <c r="C121" s="673">
        <f>+ENERO!C121</f>
        <v>0</v>
      </c>
      <c r="D121" s="464">
        <f>OCTUBRE!D121+NOVIEMBRE!P121</f>
        <v>0</v>
      </c>
      <c r="E121" s="464">
        <f>OCTUBRE!E121+NOVIEMBRE!Q121</f>
        <v>0</v>
      </c>
      <c r="F121" s="468">
        <f t="shared" si="126"/>
        <v>0</v>
      </c>
      <c r="G121" s="219">
        <f>OCTUBRE!I121</f>
        <v>0</v>
      </c>
      <c r="H121" s="374">
        <v>0</v>
      </c>
      <c r="I121" s="473">
        <f t="shared" si="127"/>
        <v>0</v>
      </c>
      <c r="J121" s="219">
        <f>OCTUBRE!L121</f>
        <v>0</v>
      </c>
      <c r="K121" s="374">
        <v>0</v>
      </c>
      <c r="L121" s="143">
        <f t="shared" si="128"/>
        <v>0</v>
      </c>
      <c r="M121" s="438">
        <f t="shared" si="129"/>
        <v>0</v>
      </c>
      <c r="N121" s="143">
        <f t="shared" si="130"/>
        <v>0</v>
      </c>
      <c r="P121" s="372">
        <v>0</v>
      </c>
      <c r="Q121" s="375">
        <v>0</v>
      </c>
      <c r="R121" s="9"/>
      <c r="S121" s="706">
        <f>+IF(OCTUBRE!S121=0,"",OCTUBRE!S121)</f>
        <v>2010199</v>
      </c>
      <c r="T121" s="682" t="str">
        <f>+IF(OCTUBRE!T121=0,"",OCTUBRE!T121)</f>
        <v>Vigencias Anteriores Adquisición de bienes Admón</v>
      </c>
      <c r="U121" s="27">
        <f>+ENERO!U121</f>
        <v>0</v>
      </c>
      <c r="V121" s="15">
        <f>OCTUBRE!V121+NOVIEMBRE!AL121</f>
        <v>16565330</v>
      </c>
      <c r="W121" s="15">
        <f>OCTUBRE!W121+NOVIEMBRE!AM121</f>
        <v>0</v>
      </c>
      <c r="X121" s="18">
        <f t="shared" si="131"/>
        <v>16565330</v>
      </c>
      <c r="Y121" s="19">
        <f>OCTUBRE!AA121</f>
        <v>16565330</v>
      </c>
      <c r="Z121" s="374">
        <v>0</v>
      </c>
      <c r="AA121" s="18">
        <f t="shared" si="132"/>
        <v>16565330</v>
      </c>
      <c r="AB121" s="19">
        <f>OCTUBRE!AD121</f>
        <v>16565330</v>
      </c>
      <c r="AC121" s="374">
        <v>0</v>
      </c>
      <c r="AD121" s="18">
        <f t="shared" si="133"/>
        <v>16565330</v>
      </c>
      <c r="AE121" s="19">
        <f>OCTUBRE!AG121</f>
        <v>16565330</v>
      </c>
      <c r="AF121" s="374">
        <v>0</v>
      </c>
      <c r="AG121" s="18">
        <f t="shared" si="134"/>
        <v>16565330</v>
      </c>
      <c r="AH121" s="19">
        <f t="shared" si="135"/>
        <v>0</v>
      </c>
      <c r="AI121" s="15">
        <f t="shared" si="136"/>
        <v>0</v>
      </c>
      <c r="AJ121" s="16">
        <f t="shared" si="137"/>
        <v>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c r="A122" s="745">
        <f>+IF(OCTUBRE!A122=0,"",OCTUBRE!A122)</f>
        <v>2600</v>
      </c>
      <c r="B122" s="627" t="str">
        <f>+IF(OCTUBRE!B122=0,"",OCTUBRE!B122)</f>
        <v>RECUPERACIÓN DE CARTERA (AÑO 2016 Y ANTERIORES)</v>
      </c>
      <c r="C122" s="673">
        <f>+ENERO!C122</f>
        <v>164508252</v>
      </c>
      <c r="D122" s="464">
        <f>OCTUBRE!D122+NOVIEMBRE!P122</f>
        <v>0</v>
      </c>
      <c r="E122" s="464">
        <f>OCTUBRE!E122+NOVIEMBRE!Q122</f>
        <v>155190942</v>
      </c>
      <c r="F122" s="468">
        <f t="shared" si="126"/>
        <v>319699194</v>
      </c>
      <c r="G122" s="219">
        <f>OCTUBRE!I122</f>
        <v>22263460</v>
      </c>
      <c r="H122" s="374">
        <v>183527</v>
      </c>
      <c r="I122" s="473">
        <f t="shared" si="127"/>
        <v>22446987</v>
      </c>
      <c r="J122" s="219">
        <f>OCTUBRE!L122</f>
        <v>22263460</v>
      </c>
      <c r="K122" s="374">
        <v>183527</v>
      </c>
      <c r="L122" s="143">
        <f t="shared" si="128"/>
        <v>22446987</v>
      </c>
      <c r="M122" s="438">
        <f t="shared" si="129"/>
        <v>297252207</v>
      </c>
      <c r="N122" s="143">
        <f t="shared" si="130"/>
        <v>297252207</v>
      </c>
      <c r="P122" s="372">
        <v>0</v>
      </c>
      <c r="Q122" s="375">
        <v>0</v>
      </c>
      <c r="R122" s="9"/>
      <c r="S122" s="366" t="str">
        <f>+IF(OCTUBRE!S122=0,"",OCTUBRE!S122)</f>
        <v/>
      </c>
      <c r="T122" s="696" t="str">
        <f>+IF(OCTUBRE!T122=0,"",OCTUBRE!T122)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6">
        <f>+IF(OCTUBRE!A123=0,"",OCTUBRE!A123)</f>
        <v>2700</v>
      </c>
      <c r="B123" s="627" t="str">
        <f>+IF(OCTUBRE!B123=0,"",OCTUBRE!B123)</f>
        <v>OTROS INGRESOS DE CAPITAL</v>
      </c>
      <c r="C123" s="673">
        <f>+ENERO!C123</f>
        <v>0</v>
      </c>
      <c r="D123" s="464">
        <f>OCTUBRE!D123+NOVIEMBRE!P123</f>
        <v>0</v>
      </c>
      <c r="E123" s="464">
        <f>OCTUBRE!E123+NOVIEMBRE!Q123</f>
        <v>0</v>
      </c>
      <c r="F123" s="468">
        <f t="shared" si="126"/>
        <v>0</v>
      </c>
      <c r="G123" s="219">
        <f>OCTUBRE!I123</f>
        <v>0</v>
      </c>
      <c r="H123" s="374">
        <v>0</v>
      </c>
      <c r="I123" s="473">
        <f t="shared" si="127"/>
        <v>0</v>
      </c>
      <c r="J123" s="219">
        <f>OCTUBRE!L123</f>
        <v>0</v>
      </c>
      <c r="K123" s="374">
        <v>0</v>
      </c>
      <c r="L123" s="143">
        <f t="shared" si="128"/>
        <v>0</v>
      </c>
      <c r="M123" s="438">
        <f t="shared" si="129"/>
        <v>0</v>
      </c>
      <c r="N123" s="143">
        <f t="shared" si="130"/>
        <v>0</v>
      </c>
      <c r="P123" s="372">
        <v>0</v>
      </c>
      <c r="Q123" s="375">
        <v>0</v>
      </c>
      <c r="R123" s="9"/>
      <c r="S123" s="705">
        <f>+IF(OCTUBRE!S123=0,"",OCTUBRE!S123)</f>
        <v>2010200</v>
      </c>
      <c r="T123" s="681" t="str">
        <f>+IF(OCTUBRE!T123=0,"",OCTUBRE!T123)</f>
        <v>Adquisición de Servicios</v>
      </c>
      <c r="U123" s="132">
        <f t="shared" ref="U123:AJ123" si="138">SUM(U124:U139)</f>
        <v>91627325</v>
      </c>
      <c r="V123" s="122">
        <f t="shared" si="138"/>
        <v>44244821</v>
      </c>
      <c r="W123" s="122">
        <f t="shared" si="138"/>
        <v>1603319</v>
      </c>
      <c r="X123" s="129">
        <f t="shared" si="138"/>
        <v>137475465</v>
      </c>
      <c r="Y123" s="128">
        <f t="shared" si="138"/>
        <v>116166402</v>
      </c>
      <c r="Z123" s="122">
        <f t="shared" si="138"/>
        <v>8758261</v>
      </c>
      <c r="AA123" s="129">
        <f t="shared" si="138"/>
        <v>124924663</v>
      </c>
      <c r="AB123" s="128">
        <f t="shared" si="138"/>
        <v>115985261</v>
      </c>
      <c r="AC123" s="122">
        <f t="shared" si="138"/>
        <v>8758260</v>
      </c>
      <c r="AD123" s="129">
        <f t="shared" si="138"/>
        <v>124743521</v>
      </c>
      <c r="AE123" s="128">
        <f t="shared" si="138"/>
        <v>93944405</v>
      </c>
      <c r="AF123" s="122">
        <f t="shared" si="138"/>
        <v>8924260</v>
      </c>
      <c r="AG123" s="129">
        <f t="shared" si="138"/>
        <v>102868665</v>
      </c>
      <c r="AH123" s="128">
        <f t="shared" si="138"/>
        <v>12550802</v>
      </c>
      <c r="AI123" s="122">
        <f t="shared" si="138"/>
        <v>12731944</v>
      </c>
      <c r="AJ123" s="130">
        <f t="shared" si="138"/>
        <v>34606800</v>
      </c>
      <c r="AK123" s="9"/>
      <c r="AL123" s="128">
        <f>SUM(AL124:AL139)</f>
        <v>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c r="A124" s="747">
        <f>+IF(OCTUBRE!A124=0,"",OCTUBRE!A124)</f>
        <v>2800</v>
      </c>
      <c r="B124" s="655" t="str">
        <f>+IF(OCTUBRE!B124=0,"",OCTUBRE!B124)</f>
        <v/>
      </c>
      <c r="C124" s="779">
        <f>+ENERO!C124</f>
        <v>0</v>
      </c>
      <c r="D124" s="462">
        <f>OCTUBRE!D124+NOVIEMBRE!P124</f>
        <v>0</v>
      </c>
      <c r="E124" s="462">
        <f>OCTUBRE!E124+NOVIEMBRE!Q124</f>
        <v>0</v>
      </c>
      <c r="F124" s="474">
        <f t="shared" si="126"/>
        <v>0</v>
      </c>
      <c r="G124" s="387">
        <f>OCTUBRE!I124</f>
        <v>0</v>
      </c>
      <c r="H124" s="388">
        <v>0</v>
      </c>
      <c r="I124" s="475">
        <f t="shared" si="127"/>
        <v>0</v>
      </c>
      <c r="J124" s="387">
        <f>OCTUBRE!L124</f>
        <v>0</v>
      </c>
      <c r="K124" s="388">
        <v>0</v>
      </c>
      <c r="L124" s="386">
        <f t="shared" si="128"/>
        <v>0</v>
      </c>
      <c r="M124" s="476">
        <f t="shared" si="129"/>
        <v>0</v>
      </c>
      <c r="N124" s="386">
        <f t="shared" si="130"/>
        <v>0</v>
      </c>
      <c r="P124" s="384">
        <v>0</v>
      </c>
      <c r="Q124" s="389">
        <v>0</v>
      </c>
      <c r="R124" s="9"/>
      <c r="S124" s="706" t="str">
        <f>+IF(OCTUBRE!S124=0,"",OCTUBRE!S124)</f>
        <v>2010200-1</v>
      </c>
      <c r="T124" s="682" t="str">
        <f>+IF(OCTUBRE!T124=0,"",OCTUBRE!T124)</f>
        <v>Seguros</v>
      </c>
      <c r="U124" s="27">
        <f>+ENERO!U124</f>
        <v>0</v>
      </c>
      <c r="V124" s="15">
        <f>OCTUBRE!V124+NOVIEMBRE!AL124</f>
        <v>0</v>
      </c>
      <c r="W124" s="15">
        <f>OCTUBRE!W124+NOVIEMBRE!AM124</f>
        <v>0</v>
      </c>
      <c r="X124" s="18">
        <f t="shared" ref="X124:X139" si="139">SUM(U124:W124)</f>
        <v>0</v>
      </c>
      <c r="Y124" s="19">
        <f>OCTUBRE!AA124</f>
        <v>0</v>
      </c>
      <c r="Z124" s="374">
        <v>0</v>
      </c>
      <c r="AA124" s="18">
        <f t="shared" ref="AA124:AA139" si="140">SUM(Y124:Z124)</f>
        <v>0</v>
      </c>
      <c r="AB124" s="19">
        <f>OCTUBRE!AD124</f>
        <v>0</v>
      </c>
      <c r="AC124" s="374">
        <v>0</v>
      </c>
      <c r="AD124" s="18">
        <f t="shared" ref="AD124:AD139" si="141">SUM(AB124:AC124)</f>
        <v>0</v>
      </c>
      <c r="AE124" s="19">
        <f>OCTUBRE!AG124</f>
        <v>0</v>
      </c>
      <c r="AF124" s="374">
        <v>0</v>
      </c>
      <c r="AG124" s="18">
        <f t="shared" ref="AG124:AG139" si="142">SUM(AE124:AF124)</f>
        <v>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2"/>
      <c r="B125" s="653"/>
      <c r="C125" s="480"/>
      <c r="D125" s="480"/>
      <c r="E125" s="480"/>
      <c r="F125" s="480"/>
      <c r="G125" s="480"/>
      <c r="H125" s="480"/>
      <c r="I125" s="480"/>
      <c r="J125" s="480"/>
      <c r="K125" s="480"/>
      <c r="L125" s="480"/>
      <c r="M125" s="480"/>
      <c r="N125" s="481"/>
      <c r="P125" s="482"/>
      <c r="Q125" s="481"/>
      <c r="R125" s="9"/>
      <c r="S125" s="706" t="str">
        <f>+IF(OCTUBRE!S125=0,"",OCTUBRE!S125)</f>
        <v>2010200-2</v>
      </c>
      <c r="T125" s="682" t="str">
        <f>+IF(OCTUBRE!T125=0,"",OCTUBRE!T125)</f>
        <v>Impresos y Publicaciones</v>
      </c>
      <c r="U125" s="27">
        <f>+ENERO!U125</f>
        <v>0</v>
      </c>
      <c r="V125" s="15">
        <f>OCTUBRE!V125+NOVIEMBRE!AL125</f>
        <v>0</v>
      </c>
      <c r="W125" s="15">
        <f>OCTUBRE!W125+NOVIEMBRE!AM125</f>
        <v>0</v>
      </c>
      <c r="X125" s="18">
        <f t="shared" si="139"/>
        <v>0</v>
      </c>
      <c r="Y125" s="19">
        <f>OCTUBRE!AA125</f>
        <v>0</v>
      </c>
      <c r="Z125" s="374">
        <v>0</v>
      </c>
      <c r="AA125" s="18">
        <f t="shared" si="140"/>
        <v>0</v>
      </c>
      <c r="AB125" s="19">
        <f>OCTUBRE!AD125</f>
        <v>0</v>
      </c>
      <c r="AC125" s="374">
        <v>0</v>
      </c>
      <c r="AD125" s="18">
        <f t="shared" si="141"/>
        <v>0</v>
      </c>
      <c r="AE125" s="19">
        <f>OCTUBRE!AG125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67" t="s">
        <v>244</v>
      </c>
      <c r="B126" s="656"/>
      <c r="C126" s="477">
        <f t="shared" ref="C126:N126" si="146">C8-C128</f>
        <v>5615142604</v>
      </c>
      <c r="D126" s="477">
        <f t="shared" si="146"/>
        <v>0</v>
      </c>
      <c r="E126" s="477">
        <f t="shared" si="146"/>
        <v>645948362</v>
      </c>
      <c r="F126" s="477">
        <f t="shared" si="146"/>
        <v>6261090966</v>
      </c>
      <c r="G126" s="477">
        <f t="shared" si="146"/>
        <v>5295935645</v>
      </c>
      <c r="H126" s="477">
        <f t="shared" si="146"/>
        <v>857220953</v>
      </c>
      <c r="I126" s="477">
        <f t="shared" si="146"/>
        <v>6153156598</v>
      </c>
      <c r="J126" s="477">
        <f t="shared" si="146"/>
        <v>4688387683</v>
      </c>
      <c r="K126" s="477">
        <f t="shared" si="146"/>
        <v>530420315</v>
      </c>
      <c r="L126" s="477">
        <f t="shared" si="146"/>
        <v>5218807998</v>
      </c>
      <c r="M126" s="477">
        <f t="shared" si="146"/>
        <v>107934368</v>
      </c>
      <c r="N126" s="614">
        <f t="shared" si="146"/>
        <v>1042282968</v>
      </c>
      <c r="P126" s="478">
        <f>P8-P128</f>
        <v>0</v>
      </c>
      <c r="Q126" s="479">
        <f>Q8-Q128</f>
        <v>0</v>
      </c>
      <c r="R126" s="9"/>
      <c r="S126" s="706" t="str">
        <f>+IF(OCTUBRE!S126=0,"",OCTUBRE!S126)</f>
        <v>2010200-3</v>
      </c>
      <c r="T126" s="682" t="str">
        <f>+IF(OCTUBRE!T126=0,"",OCTUBRE!T126)</f>
        <v xml:space="preserve">Servicios Públicos </v>
      </c>
      <c r="U126" s="27">
        <f>+ENERO!U126</f>
        <v>70000000</v>
      </c>
      <c r="V126" s="15">
        <f>OCTUBRE!V126+NOVIEMBRE!AL126</f>
        <v>2921959</v>
      </c>
      <c r="W126" s="15">
        <f>OCTUBRE!W126+NOVIEMBRE!AM126</f>
        <v>0</v>
      </c>
      <c r="X126" s="18">
        <f t="shared" si="139"/>
        <v>72921959</v>
      </c>
      <c r="Y126" s="19">
        <f>OCTUBRE!AA126</f>
        <v>63746772</v>
      </c>
      <c r="Z126" s="374">
        <v>6161764</v>
      </c>
      <c r="AA126" s="18">
        <f t="shared" si="140"/>
        <v>69908536</v>
      </c>
      <c r="AB126" s="19">
        <f>OCTUBRE!AD126</f>
        <v>63746772</v>
      </c>
      <c r="AC126" s="374">
        <v>6161764</v>
      </c>
      <c r="AD126" s="18">
        <f t="shared" si="141"/>
        <v>69908536</v>
      </c>
      <c r="AE126" s="19">
        <f>OCTUBRE!AG126</f>
        <v>63746772</v>
      </c>
      <c r="AF126" s="374">
        <v>6161764</v>
      </c>
      <c r="AG126" s="18">
        <f t="shared" si="142"/>
        <v>69908536</v>
      </c>
      <c r="AH126" s="19">
        <f t="shared" si="143"/>
        <v>3013423</v>
      </c>
      <c r="AI126" s="15">
        <f t="shared" si="144"/>
        <v>3013423</v>
      </c>
      <c r="AJ126" s="16">
        <f t="shared" si="145"/>
        <v>3013423</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70"/>
      <c r="B127" s="653"/>
      <c r="C127" s="480"/>
      <c r="D127" s="480"/>
      <c r="E127" s="480"/>
      <c r="F127" s="480"/>
      <c r="G127" s="480"/>
      <c r="H127" s="480"/>
      <c r="I127" s="480"/>
      <c r="J127" s="480"/>
      <c r="K127" s="480"/>
      <c r="L127" s="480"/>
      <c r="M127" s="480"/>
      <c r="N127" s="481"/>
      <c r="P127" s="482"/>
      <c r="Q127" s="481"/>
      <c r="R127" s="9"/>
      <c r="S127" s="706" t="str">
        <f>+IF(OCTUBRE!S127=0,"",OCTUBRE!S127)</f>
        <v>2010200-4</v>
      </c>
      <c r="T127" s="682" t="str">
        <f>+IF(OCTUBRE!T127=0,"",OCTUBRE!T127)</f>
        <v>Comunicaciones y Transportes</v>
      </c>
      <c r="U127" s="27">
        <f>+ENERO!U127</f>
        <v>0</v>
      </c>
      <c r="V127" s="15">
        <f>OCTUBRE!V127+NOVIEMBRE!AL127</f>
        <v>0</v>
      </c>
      <c r="W127" s="15">
        <f>OCTUBRE!W127+NOVIEMBRE!AM127</f>
        <v>0</v>
      </c>
      <c r="X127" s="18">
        <f t="shared" si="139"/>
        <v>0</v>
      </c>
      <c r="Y127" s="19">
        <f>OCTUBRE!AA127</f>
        <v>0</v>
      </c>
      <c r="Z127" s="374">
        <v>0</v>
      </c>
      <c r="AA127" s="18">
        <f t="shared" si="140"/>
        <v>0</v>
      </c>
      <c r="AB127" s="19">
        <f>OCTUBRE!AD127</f>
        <v>0</v>
      </c>
      <c r="AC127" s="374">
        <v>0</v>
      </c>
      <c r="AD127" s="18">
        <f t="shared" si="141"/>
        <v>0</v>
      </c>
      <c r="AE127" s="19">
        <f>OCTUBRE!AG127</f>
        <v>0</v>
      </c>
      <c r="AF127" s="374">
        <v>0</v>
      </c>
      <c r="AG127" s="18">
        <f t="shared" si="142"/>
        <v>0</v>
      </c>
      <c r="AH127" s="19">
        <f t="shared" si="143"/>
        <v>0</v>
      </c>
      <c r="AI127" s="15">
        <f t="shared" si="144"/>
        <v>0</v>
      </c>
      <c r="AJ127" s="16">
        <f t="shared" si="145"/>
        <v>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68" t="s">
        <v>247</v>
      </c>
      <c r="B128" s="657"/>
      <c r="C128" s="483">
        <f>SUMIF($B$8:$B$122,"*Vigencia Anterior*",C8:C122)+C122</f>
        <v>483220383</v>
      </c>
      <c r="D128" s="483">
        <f t="shared" ref="D128:N128" si="147">SUMIF($B$8:$B$122,"*Vigencia Anterior*",D8:D122)+D122</f>
        <v>0</v>
      </c>
      <c r="E128" s="483">
        <f t="shared" si="147"/>
        <v>354577406</v>
      </c>
      <c r="F128" s="483">
        <f t="shared" si="147"/>
        <v>837797789</v>
      </c>
      <c r="G128" s="483">
        <f t="shared" si="147"/>
        <v>347611638</v>
      </c>
      <c r="H128" s="483">
        <f t="shared" si="147"/>
        <v>-40504476</v>
      </c>
      <c r="I128" s="483">
        <f t="shared" si="147"/>
        <v>307107162</v>
      </c>
      <c r="J128" s="483">
        <f t="shared" si="147"/>
        <v>347611638</v>
      </c>
      <c r="K128" s="483">
        <f t="shared" si="147"/>
        <v>-40504476</v>
      </c>
      <c r="L128" s="483">
        <f t="shared" si="147"/>
        <v>307107162</v>
      </c>
      <c r="M128" s="483">
        <f t="shared" si="147"/>
        <v>530690627</v>
      </c>
      <c r="N128" s="483">
        <f t="shared" si="147"/>
        <v>530690627</v>
      </c>
      <c r="O128" s="461"/>
      <c r="P128" s="483">
        <f>SUMIF($B8:$B$122,$B$24,P8:P122)+P122</f>
        <v>0</v>
      </c>
      <c r="Q128" s="484">
        <f>SUMIF($B8:$B$122,$B$24,Q8:Q122)+Q122</f>
        <v>0</v>
      </c>
      <c r="R128" s="9"/>
      <c r="S128" s="706" t="str">
        <f>+IF(OCTUBRE!S128=0,"",OCTUBRE!S128)</f>
        <v>2010200-5</v>
      </c>
      <c r="T128" s="682" t="str">
        <f>+IF(OCTUBRE!T128=0,"",OCTUBRE!T128)</f>
        <v>Viáticos y Gastos de Viaje</v>
      </c>
      <c r="U128" s="27">
        <f>+ENERO!U128</f>
        <v>3000000</v>
      </c>
      <c r="V128" s="15">
        <f>OCTUBRE!V128+NOVIEMBRE!AL128</f>
        <v>0</v>
      </c>
      <c r="W128" s="15">
        <f>OCTUBRE!W128+NOVIEMBRE!AM128</f>
        <v>0</v>
      </c>
      <c r="X128" s="18">
        <f t="shared" si="139"/>
        <v>3000000</v>
      </c>
      <c r="Y128" s="19">
        <f>OCTUBRE!AA128</f>
        <v>1512550</v>
      </c>
      <c r="Z128" s="374">
        <v>1206630</v>
      </c>
      <c r="AA128" s="18">
        <f t="shared" si="140"/>
        <v>2719180</v>
      </c>
      <c r="AB128" s="19">
        <f>OCTUBRE!AD128</f>
        <v>1512550</v>
      </c>
      <c r="AC128" s="374">
        <v>1206630</v>
      </c>
      <c r="AD128" s="18">
        <f t="shared" si="141"/>
        <v>2719180</v>
      </c>
      <c r="AE128" s="19">
        <f>OCTUBRE!AG128</f>
        <v>1512550</v>
      </c>
      <c r="AF128" s="374">
        <v>1206630</v>
      </c>
      <c r="AG128" s="18">
        <f t="shared" si="142"/>
        <v>2719180</v>
      </c>
      <c r="AH128" s="19">
        <f t="shared" si="143"/>
        <v>280820</v>
      </c>
      <c r="AI128" s="15">
        <f t="shared" si="144"/>
        <v>280820</v>
      </c>
      <c r="AJ128" s="16">
        <f t="shared" si="145"/>
        <v>280820</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70"/>
      <c r="B129" s="653"/>
      <c r="C129" s="480"/>
      <c r="D129" s="480"/>
      <c r="E129" s="480"/>
      <c r="F129" s="480"/>
      <c r="G129" s="480"/>
      <c r="H129" s="480"/>
      <c r="I129" s="480"/>
      <c r="J129" s="480"/>
      <c r="K129" s="480"/>
      <c r="L129" s="480"/>
      <c r="M129" s="480"/>
      <c r="N129" s="481"/>
      <c r="P129" s="482"/>
      <c r="Q129" s="481"/>
      <c r="R129" s="9"/>
      <c r="S129" s="706" t="str">
        <f>+IF(OCTUBRE!S129=0,"",OCTUBRE!S129)</f>
        <v>2010200-6</v>
      </c>
      <c r="T129" s="682" t="str">
        <f>+IF(OCTUBRE!T129=0,"",OCTUBRE!T129)</f>
        <v>Arrendamientos</v>
      </c>
      <c r="U129" s="27">
        <f>+ENERO!U129</f>
        <v>0</v>
      </c>
      <c r="V129" s="15">
        <f>OCTUBRE!V129+NOVIEMBRE!AL129</f>
        <v>0</v>
      </c>
      <c r="W129" s="15">
        <f>OCTUBRE!W129+NOVIEMBRE!AM129</f>
        <v>0</v>
      </c>
      <c r="X129" s="18">
        <f t="shared" si="139"/>
        <v>0</v>
      </c>
      <c r="Y129" s="19">
        <f>OCTUBRE!AA129</f>
        <v>0</v>
      </c>
      <c r="Z129" s="374">
        <v>0</v>
      </c>
      <c r="AA129" s="18">
        <f t="shared" si="140"/>
        <v>0</v>
      </c>
      <c r="AB129" s="19">
        <f>OCTUBRE!AD129</f>
        <v>0</v>
      </c>
      <c r="AC129" s="374">
        <v>0</v>
      </c>
      <c r="AD129" s="18">
        <f t="shared" si="141"/>
        <v>0</v>
      </c>
      <c r="AE129" s="19">
        <f>OCTUBRE!AG129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69" t="s">
        <v>250</v>
      </c>
      <c r="B130" s="658"/>
      <c r="C130" s="485">
        <f t="shared" ref="C130:N130" si="148">C128+C126</f>
        <v>6098362987</v>
      </c>
      <c r="D130" s="486">
        <f t="shared" si="148"/>
        <v>0</v>
      </c>
      <c r="E130" s="486">
        <f t="shared" si="148"/>
        <v>1000525768</v>
      </c>
      <c r="F130" s="487">
        <f t="shared" si="148"/>
        <v>7098888755</v>
      </c>
      <c r="G130" s="485">
        <f t="shared" si="148"/>
        <v>5643547283</v>
      </c>
      <c r="H130" s="486">
        <f t="shared" si="148"/>
        <v>816716477</v>
      </c>
      <c r="I130" s="487">
        <f t="shared" si="148"/>
        <v>6460263760</v>
      </c>
      <c r="J130" s="485">
        <f t="shared" si="148"/>
        <v>5035999321</v>
      </c>
      <c r="K130" s="486">
        <f t="shared" si="148"/>
        <v>489915839</v>
      </c>
      <c r="L130" s="487">
        <f t="shared" si="148"/>
        <v>5525915160</v>
      </c>
      <c r="M130" s="485">
        <f t="shared" si="148"/>
        <v>638624995</v>
      </c>
      <c r="N130" s="487">
        <f t="shared" si="148"/>
        <v>1572973595</v>
      </c>
      <c r="P130" s="478">
        <f>P128+P126</f>
        <v>0</v>
      </c>
      <c r="Q130" s="479">
        <f>Q128+Q126</f>
        <v>0</v>
      </c>
      <c r="R130" s="9"/>
      <c r="S130" s="706" t="str">
        <f>+IF(OCTUBRE!S130=0,"",OCTUBRE!S130)</f>
        <v>2010200-7</v>
      </c>
      <c r="T130" s="682" t="str">
        <f>+IF(OCTUBRE!T130=0,"",OCTUBRE!T130)</f>
        <v>Vigilancia y Aseo</v>
      </c>
      <c r="U130" s="27">
        <f>+ENERO!U130</f>
        <v>0</v>
      </c>
      <c r="V130" s="15">
        <f>OCTUBRE!V130+NOVIEMBRE!AL130</f>
        <v>0</v>
      </c>
      <c r="W130" s="15">
        <f>OCTUBRE!W130+NOVIEMBRE!AM130</f>
        <v>0</v>
      </c>
      <c r="X130" s="18">
        <f t="shared" si="139"/>
        <v>0</v>
      </c>
      <c r="Y130" s="19">
        <f>OCTUBRE!AA130</f>
        <v>0</v>
      </c>
      <c r="Z130" s="374">
        <v>0</v>
      </c>
      <c r="AA130" s="18">
        <f t="shared" si="140"/>
        <v>0</v>
      </c>
      <c r="AB130" s="19">
        <f>OCTUBRE!AD130</f>
        <v>0</v>
      </c>
      <c r="AC130" s="374">
        <v>0</v>
      </c>
      <c r="AD130" s="18">
        <f t="shared" si="141"/>
        <v>0</v>
      </c>
      <c r="AE130" s="19">
        <f>OCTUBRE!AG130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54"/>
      <c r="B131" s="660"/>
      <c r="N131" s="9"/>
      <c r="R131" s="9"/>
      <c r="S131" s="706" t="str">
        <f>+IF(OCTUBRE!S131=0,"",OCTUBRE!S131)</f>
        <v>2010200-8</v>
      </c>
      <c r="T131" s="682" t="str">
        <f>+IF(OCTUBRE!T131=0,"",OCTUBRE!T131)</f>
        <v>Bienestar Social</v>
      </c>
      <c r="U131" s="27">
        <f>+ENERO!U131</f>
        <v>8627325</v>
      </c>
      <c r="V131" s="15">
        <f>OCTUBRE!V131+NOVIEMBRE!AL131</f>
        <v>0</v>
      </c>
      <c r="W131" s="15">
        <f>OCTUBRE!W131+NOVIEMBRE!AM131</f>
        <v>0</v>
      </c>
      <c r="X131" s="18">
        <f t="shared" si="139"/>
        <v>8627325</v>
      </c>
      <c r="Y131" s="19">
        <f>OCTUBRE!AA131</f>
        <v>1346000</v>
      </c>
      <c r="Z131" s="374">
        <v>380000</v>
      </c>
      <c r="AA131" s="18">
        <f t="shared" si="140"/>
        <v>1726000</v>
      </c>
      <c r="AB131" s="19">
        <f>OCTUBRE!AD131</f>
        <v>1346000</v>
      </c>
      <c r="AC131" s="374">
        <v>380000</v>
      </c>
      <c r="AD131" s="18">
        <f t="shared" si="141"/>
        <v>1726000</v>
      </c>
      <c r="AE131" s="19">
        <f>OCTUBRE!AG131</f>
        <v>800000</v>
      </c>
      <c r="AF131" s="374">
        <v>546000</v>
      </c>
      <c r="AG131" s="18">
        <f t="shared" si="142"/>
        <v>1346000</v>
      </c>
      <c r="AH131" s="19">
        <f t="shared" si="143"/>
        <v>6901325</v>
      </c>
      <c r="AI131" s="15">
        <f t="shared" si="144"/>
        <v>6901325</v>
      </c>
      <c r="AJ131" s="16">
        <f t="shared" si="145"/>
        <v>7281325</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54"/>
      <c r="B132" s="660"/>
      <c r="N132" s="9"/>
      <c r="R132" s="9"/>
      <c r="S132" s="706" t="str">
        <f>+IF(OCTUBRE!S132=0,"",OCTUBRE!S132)</f>
        <v>2010200-9</v>
      </c>
      <c r="T132" s="682" t="str">
        <f>+IF(OCTUBRE!T132=0,"",OCTUBRE!T132)</f>
        <v>Capacitación, estimulos, incentivos, programa de calidad</v>
      </c>
      <c r="U132" s="27">
        <f>+ENERO!U132</f>
        <v>0</v>
      </c>
      <c r="V132" s="15">
        <f>OCTUBRE!V132+NOVIEMBRE!AL132</f>
        <v>35606649</v>
      </c>
      <c r="W132" s="15">
        <f>OCTUBRE!W132+NOVIEMBRE!AM132</f>
        <v>0</v>
      </c>
      <c r="X132" s="18">
        <f t="shared" si="139"/>
        <v>35606649</v>
      </c>
      <c r="Y132" s="19">
        <f>OCTUBRE!AA132</f>
        <v>35606649</v>
      </c>
      <c r="Z132" s="374">
        <v>0</v>
      </c>
      <c r="AA132" s="18">
        <f t="shared" si="140"/>
        <v>35606649</v>
      </c>
      <c r="AB132" s="19">
        <f>OCTUBRE!AD132</f>
        <v>35606649</v>
      </c>
      <c r="AC132" s="374">
        <v>0</v>
      </c>
      <c r="AD132" s="18">
        <f t="shared" si="141"/>
        <v>35606649</v>
      </c>
      <c r="AE132" s="19">
        <f>OCTUBRE!AG132</f>
        <v>18033325</v>
      </c>
      <c r="AF132" s="374">
        <v>0</v>
      </c>
      <c r="AG132" s="18">
        <f t="shared" si="142"/>
        <v>18033325</v>
      </c>
      <c r="AH132" s="19">
        <f t="shared" si="143"/>
        <v>0</v>
      </c>
      <c r="AI132" s="15">
        <f t="shared" si="144"/>
        <v>0</v>
      </c>
      <c r="AJ132" s="16">
        <f t="shared" si="145"/>
        <v>17573324</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4"/>
      <c r="B133" s="660"/>
      <c r="N133" s="9"/>
      <c r="R133" s="9"/>
      <c r="S133" s="706" t="str">
        <f>+IF(OCTUBRE!S133=0,"",OCTUBRE!S133)</f>
        <v>2010200-10</v>
      </c>
      <c r="T133" s="682" t="str">
        <f>+IF(OCTUBRE!T133=0,"",OCTUBRE!T133)</f>
        <v>Pagos otras IPS</v>
      </c>
      <c r="U133" s="27">
        <f>+ENERO!U133</f>
        <v>5000000</v>
      </c>
      <c r="V133" s="15">
        <f>OCTUBRE!V133+NOVIEMBRE!AL133</f>
        <v>-2456590</v>
      </c>
      <c r="W133" s="15">
        <f>OCTUBRE!W133+NOVIEMBRE!AM133</f>
        <v>0</v>
      </c>
      <c r="X133" s="18">
        <f t="shared" si="139"/>
        <v>2543410</v>
      </c>
      <c r="Y133" s="19">
        <f>OCTUBRE!AA133</f>
        <v>543410</v>
      </c>
      <c r="Z133" s="374">
        <v>0</v>
      </c>
      <c r="AA133" s="18">
        <f t="shared" si="140"/>
        <v>543410</v>
      </c>
      <c r="AB133" s="19">
        <f>OCTUBRE!AD133</f>
        <v>374874</v>
      </c>
      <c r="AC133" s="374">
        <v>0</v>
      </c>
      <c r="AD133" s="18">
        <f t="shared" si="141"/>
        <v>374874</v>
      </c>
      <c r="AE133" s="19">
        <f>OCTUBRE!AG133</f>
        <v>0</v>
      </c>
      <c r="AF133" s="374">
        <v>0</v>
      </c>
      <c r="AG133" s="18">
        <f t="shared" si="142"/>
        <v>0</v>
      </c>
      <c r="AH133" s="19">
        <f t="shared" si="143"/>
        <v>2000000</v>
      </c>
      <c r="AI133" s="15">
        <f t="shared" si="144"/>
        <v>2168536</v>
      </c>
      <c r="AJ133" s="16">
        <f t="shared" si="145"/>
        <v>2543410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4"/>
      <c r="B134" s="660"/>
      <c r="N134" s="9"/>
      <c r="R134" s="9"/>
      <c r="S134" s="706" t="str">
        <f>+IF(OCTUBRE!S134=0,"",OCTUBRE!S134)</f>
        <v>2010200-11</v>
      </c>
      <c r="T134" s="682" t="str">
        <f>+IF(OCTUBRE!T134=0,"",OCTUBRE!T134)</f>
        <v>Gastos financieros</v>
      </c>
      <c r="U134" s="27">
        <f>+ENERO!U134</f>
        <v>5000000</v>
      </c>
      <c r="V134" s="15">
        <f>OCTUBRE!V134+NOVIEMBRE!AL134</f>
        <v>6026464</v>
      </c>
      <c r="W134" s="15">
        <f>OCTUBRE!W134+NOVIEMBRE!AM134</f>
        <v>0</v>
      </c>
      <c r="X134" s="18">
        <f t="shared" si="139"/>
        <v>11026464</v>
      </c>
      <c r="Y134" s="19">
        <f>OCTUBRE!AA134</f>
        <v>9661363</v>
      </c>
      <c r="Z134" s="374">
        <v>1009867</v>
      </c>
      <c r="AA134" s="18">
        <f t="shared" si="140"/>
        <v>10671230</v>
      </c>
      <c r="AB134" s="19">
        <f>OCTUBRE!AD134</f>
        <v>9648758</v>
      </c>
      <c r="AC134" s="374">
        <v>1009866</v>
      </c>
      <c r="AD134" s="18">
        <f t="shared" si="141"/>
        <v>10658624</v>
      </c>
      <c r="AE134" s="19">
        <f>OCTUBRE!AG134</f>
        <v>9648758</v>
      </c>
      <c r="AF134" s="374">
        <v>1009866</v>
      </c>
      <c r="AG134" s="18">
        <f t="shared" si="142"/>
        <v>10658624</v>
      </c>
      <c r="AH134" s="19">
        <f t="shared" si="143"/>
        <v>355234</v>
      </c>
      <c r="AI134" s="15">
        <f t="shared" si="144"/>
        <v>367840</v>
      </c>
      <c r="AJ134" s="16">
        <f t="shared" si="145"/>
        <v>367840</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c r="A135" s="754"/>
      <c r="B135" s="660"/>
      <c r="N135" s="9"/>
      <c r="R135" s="9"/>
      <c r="S135" s="706" t="str">
        <f>+IF(OCTUBRE!S135=0,"",OCTUBRE!S135)</f>
        <v>2010200-12</v>
      </c>
      <c r="T135" s="682" t="str">
        <f>+IF(OCTUBRE!T135=0,"",OCTUBRE!T135)</f>
        <v/>
      </c>
      <c r="U135" s="27">
        <f>+ENERO!U135</f>
        <v>0</v>
      </c>
      <c r="V135" s="15">
        <f>OCTUBRE!V135+NOVIEMBRE!AL135</f>
        <v>0</v>
      </c>
      <c r="W135" s="15">
        <f>OCTUBRE!W135+NOVIEMBRE!AM135</f>
        <v>0</v>
      </c>
      <c r="X135" s="18">
        <f t="shared" si="139"/>
        <v>0</v>
      </c>
      <c r="Y135" s="19">
        <f>OCTUBRE!AA135</f>
        <v>0</v>
      </c>
      <c r="Z135" s="374">
        <v>0</v>
      </c>
      <c r="AA135" s="18">
        <f t="shared" si="140"/>
        <v>0</v>
      </c>
      <c r="AB135" s="19">
        <f>OCTUBRE!AD135</f>
        <v>0</v>
      </c>
      <c r="AC135" s="374">
        <v>0</v>
      </c>
      <c r="AD135" s="18">
        <f t="shared" si="141"/>
        <v>0</v>
      </c>
      <c r="AE135" s="19">
        <f>OCTUBRE!AG135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4"/>
      <c r="B136" s="660"/>
      <c r="N136" s="9"/>
      <c r="R136" s="9"/>
      <c r="S136" s="706" t="str">
        <f>+IF(OCTUBRE!S136=0,"",OCTUBRE!S136)</f>
        <v>2010200-13</v>
      </c>
      <c r="T136" s="682" t="str">
        <f>+IF(OCTUBRE!T136=0,"",OCTUBRE!T136)</f>
        <v/>
      </c>
      <c r="U136" s="27">
        <f>+ENERO!U136</f>
        <v>0</v>
      </c>
      <c r="V136" s="15">
        <f>OCTUBRE!V136+NOVIEMBRE!AL136</f>
        <v>0</v>
      </c>
      <c r="W136" s="15">
        <f>OCTUBRE!W136+NOVIEMBRE!AM136</f>
        <v>0</v>
      </c>
      <c r="X136" s="18">
        <f t="shared" si="139"/>
        <v>0</v>
      </c>
      <c r="Y136" s="19">
        <f>OCTUBRE!AA136</f>
        <v>0</v>
      </c>
      <c r="Z136" s="374">
        <v>0</v>
      </c>
      <c r="AA136" s="18">
        <f t="shared" si="140"/>
        <v>0</v>
      </c>
      <c r="AB136" s="19">
        <f>OCTUBRE!AD136</f>
        <v>0</v>
      </c>
      <c r="AC136" s="374">
        <v>0</v>
      </c>
      <c r="AD136" s="18">
        <f t="shared" si="141"/>
        <v>0</v>
      </c>
      <c r="AE136" s="19">
        <f>OCTUBRE!AG136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4"/>
      <c r="B137" s="660"/>
      <c r="N137" s="9"/>
      <c r="R137" s="9"/>
      <c r="S137" s="706" t="str">
        <f>+IF(OCTUBRE!S137=0,"",OCTUBRE!S137)</f>
        <v>2010020-14</v>
      </c>
      <c r="T137" s="682" t="str">
        <f>+IF(OCTUBRE!T137=0,"",OCTUBRE!T137)</f>
        <v/>
      </c>
      <c r="U137" s="27">
        <f>+ENERO!U137</f>
        <v>0</v>
      </c>
      <c r="V137" s="15">
        <f>OCTUBRE!V137+NOVIEMBRE!AL137</f>
        <v>0</v>
      </c>
      <c r="W137" s="15">
        <f>OCTUBRE!W137+NOVIEMBRE!AM137</f>
        <v>0</v>
      </c>
      <c r="X137" s="18">
        <f t="shared" si="139"/>
        <v>0</v>
      </c>
      <c r="Y137" s="19">
        <f>OCTUBRE!AA137</f>
        <v>0</v>
      </c>
      <c r="Z137" s="374">
        <v>0</v>
      </c>
      <c r="AA137" s="18">
        <f t="shared" si="140"/>
        <v>0</v>
      </c>
      <c r="AB137" s="19">
        <f>OCTUBRE!AD137</f>
        <v>0</v>
      </c>
      <c r="AC137" s="374">
        <v>0</v>
      </c>
      <c r="AD137" s="18">
        <f t="shared" si="141"/>
        <v>0</v>
      </c>
      <c r="AE137" s="19">
        <f>OCTUBRE!AG137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4"/>
      <c r="B138" s="660"/>
      <c r="N138" s="9"/>
      <c r="R138" s="9"/>
      <c r="S138" s="706" t="str">
        <f>+IF(OCTUBRE!S138=0,"",OCTUBRE!S138)</f>
        <v>2010200-15</v>
      </c>
      <c r="T138" s="682" t="str">
        <f>+IF(OCTUBRE!T138=0,"",OCTUBRE!T138)</f>
        <v/>
      </c>
      <c r="U138" s="27">
        <f>+ENERO!U138</f>
        <v>0</v>
      </c>
      <c r="V138" s="15">
        <f>OCTUBRE!V138+NOVIEMBRE!AL138</f>
        <v>0</v>
      </c>
      <c r="W138" s="15">
        <f>OCTUBRE!W138+NOVIEMBRE!AM138</f>
        <v>0</v>
      </c>
      <c r="X138" s="18">
        <f t="shared" si="139"/>
        <v>0</v>
      </c>
      <c r="Y138" s="19">
        <f>OCTUBRE!AA138</f>
        <v>0</v>
      </c>
      <c r="Z138" s="374">
        <v>0</v>
      </c>
      <c r="AA138" s="18">
        <f t="shared" si="140"/>
        <v>0</v>
      </c>
      <c r="AB138" s="19">
        <f>OCTUBRE!AD138</f>
        <v>0</v>
      </c>
      <c r="AC138" s="374">
        <v>0</v>
      </c>
      <c r="AD138" s="18">
        <f t="shared" si="141"/>
        <v>0</v>
      </c>
      <c r="AE138" s="19">
        <f>OCTUBRE!AG138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4"/>
      <c r="B139" s="660"/>
      <c r="N139" s="9"/>
      <c r="R139" s="9"/>
      <c r="S139" s="706">
        <f>+IF(OCTUBRE!S139=0,"",OCTUBRE!S139)</f>
        <v>2010299</v>
      </c>
      <c r="T139" s="682" t="str">
        <f>+IF(OCTUBRE!T139=0,"",OCTUBRE!T139)</f>
        <v>Vigencias Anteriores Adquisición de Servicios Admón.</v>
      </c>
      <c r="U139" s="27">
        <f>+ENERO!U139</f>
        <v>0</v>
      </c>
      <c r="V139" s="15">
        <f>OCTUBRE!V139+NOVIEMBRE!AL139</f>
        <v>2146339</v>
      </c>
      <c r="W139" s="15">
        <f>OCTUBRE!W139+NOVIEMBRE!AM139</f>
        <v>1603319</v>
      </c>
      <c r="X139" s="18">
        <f t="shared" si="139"/>
        <v>3749658</v>
      </c>
      <c r="Y139" s="19">
        <f>OCTUBRE!AA139</f>
        <v>3749658</v>
      </c>
      <c r="Z139" s="374">
        <v>0</v>
      </c>
      <c r="AA139" s="18">
        <f t="shared" si="140"/>
        <v>3749658</v>
      </c>
      <c r="AB139" s="19">
        <f>OCTUBRE!AD139</f>
        <v>3749658</v>
      </c>
      <c r="AC139" s="374">
        <v>0</v>
      </c>
      <c r="AD139" s="18">
        <f t="shared" si="141"/>
        <v>3749658</v>
      </c>
      <c r="AE139" s="19">
        <f>OCTUBRE!AG139</f>
        <v>203000</v>
      </c>
      <c r="AF139" s="374">
        <v>0</v>
      </c>
      <c r="AG139" s="18">
        <f t="shared" si="142"/>
        <v>203000</v>
      </c>
      <c r="AH139" s="19">
        <f t="shared" si="143"/>
        <v>0</v>
      </c>
      <c r="AI139" s="15">
        <f t="shared" si="144"/>
        <v>0</v>
      </c>
      <c r="AJ139" s="16">
        <f t="shared" si="145"/>
        <v>3546658</v>
      </c>
      <c r="AK139" s="9"/>
      <c r="AL139" s="372">
        <v>0</v>
      </c>
      <c r="AM139" s="375">
        <v>0</v>
      </c>
      <c r="AN139" s="9"/>
      <c r="AO139" s="294"/>
      <c r="AP139" s="294"/>
      <c r="AQ139" s="294"/>
    </row>
    <row r="140" spans="1:52" s="382" customFormat="1" ht="24.95" customHeight="1">
      <c r="A140" s="754"/>
      <c r="B140" s="660"/>
      <c r="N140" s="9"/>
      <c r="R140" s="9"/>
      <c r="S140" s="366" t="str">
        <f>+IF(OCTUBRE!S140=0,"",OCTUBRE!S140)</f>
        <v/>
      </c>
      <c r="T140" s="696" t="str">
        <f>+IF(OCTUBRE!T140=0,"",OCTUBRE!T140)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c r="A141" s="754"/>
      <c r="B141" s="660"/>
      <c r="N141" s="9"/>
      <c r="R141" s="9"/>
      <c r="S141" s="705">
        <f>+IF(OCTUBRE!S141=0,"",OCTUBRE!S141)</f>
        <v>2010300</v>
      </c>
      <c r="T141" s="681" t="str">
        <f>+IF(OCTUBRE!T141=0,"",OCTUBRE!T141)</f>
        <v>Impuestos y Multas</v>
      </c>
      <c r="U141" s="132">
        <f t="shared" ref="U141:AJ141" si="149">U142+U143</f>
        <v>0</v>
      </c>
      <c r="V141" s="122">
        <f t="shared" si="149"/>
        <v>0</v>
      </c>
      <c r="W141" s="122">
        <f t="shared" si="149"/>
        <v>0</v>
      </c>
      <c r="X141" s="129">
        <f t="shared" si="149"/>
        <v>0</v>
      </c>
      <c r="Y141" s="128">
        <f t="shared" si="149"/>
        <v>0</v>
      </c>
      <c r="Z141" s="122">
        <f t="shared" si="149"/>
        <v>0</v>
      </c>
      <c r="AA141" s="129">
        <f t="shared" si="149"/>
        <v>0</v>
      </c>
      <c r="AB141" s="128">
        <f t="shared" si="149"/>
        <v>0</v>
      </c>
      <c r="AC141" s="122">
        <f t="shared" si="149"/>
        <v>0</v>
      </c>
      <c r="AD141" s="129">
        <f t="shared" si="149"/>
        <v>0</v>
      </c>
      <c r="AE141" s="128">
        <f t="shared" si="149"/>
        <v>0</v>
      </c>
      <c r="AF141" s="122">
        <f t="shared" si="149"/>
        <v>0</v>
      </c>
      <c r="AG141" s="129">
        <f t="shared" si="149"/>
        <v>0</v>
      </c>
      <c r="AH141" s="128">
        <f t="shared" si="149"/>
        <v>0</v>
      </c>
      <c r="AI141" s="122">
        <f t="shared" si="149"/>
        <v>0</v>
      </c>
      <c r="AJ141" s="130">
        <f t="shared" si="149"/>
        <v>0</v>
      </c>
      <c r="AK141" s="10"/>
      <c r="AL141" s="128">
        <f>AL142+AL143</f>
        <v>0</v>
      </c>
      <c r="AM141" s="130">
        <f>AM142+AM143</f>
        <v>0</v>
      </c>
      <c r="AN141" s="9"/>
    </row>
    <row r="142" spans="1:52" s="382" customFormat="1" ht="24.95" customHeight="1">
      <c r="A142" s="754"/>
      <c r="B142" s="660"/>
      <c r="N142" s="9"/>
      <c r="R142" s="9"/>
      <c r="S142" s="706" t="str">
        <f>+IF(OCTUBRE!S142=0,"",OCTUBRE!S142)</f>
        <v>2010300-1</v>
      </c>
      <c r="T142" s="682" t="str">
        <f>+IF(OCTUBRE!T142=0,"",OCTUBRE!T142)</f>
        <v>Impuestos (Predial, Vehiculos, Otros)</v>
      </c>
      <c r="U142" s="27">
        <f>+ENERO!U142</f>
        <v>0</v>
      </c>
      <c r="V142" s="15">
        <f>OCTUBRE!V142+NOVIEMBRE!AL142</f>
        <v>0</v>
      </c>
      <c r="W142" s="15">
        <f>OCTUBRE!W142+NOVIEMBRE!AM142</f>
        <v>0</v>
      </c>
      <c r="X142" s="18">
        <f>SUM(U142:W142)</f>
        <v>0</v>
      </c>
      <c r="Y142" s="19">
        <f>OCTUBRE!AA142</f>
        <v>0</v>
      </c>
      <c r="Z142" s="374">
        <v>0</v>
      </c>
      <c r="AA142" s="18">
        <f>SUM(Y142:Z142)</f>
        <v>0</v>
      </c>
      <c r="AB142" s="19">
        <f>OCTUBRE!AD142</f>
        <v>0</v>
      </c>
      <c r="AC142" s="374">
        <v>0</v>
      </c>
      <c r="AD142" s="18">
        <f>SUM(AB142:AC142)</f>
        <v>0</v>
      </c>
      <c r="AE142" s="19">
        <f>OCTUBRE!AG142</f>
        <v>0</v>
      </c>
      <c r="AF142" s="374">
        <v>0</v>
      </c>
      <c r="AG142" s="18">
        <f>SUM(AE142:AF142)</f>
        <v>0</v>
      </c>
      <c r="AH142" s="19">
        <f>X142-AA142</f>
        <v>0</v>
      </c>
      <c r="AI142" s="15">
        <f>X142-AD142</f>
        <v>0</v>
      </c>
      <c r="AJ142" s="16">
        <f>X142-AG142</f>
        <v>0</v>
      </c>
      <c r="AK142" s="9"/>
      <c r="AL142" s="372">
        <v>0</v>
      </c>
      <c r="AM142" s="375">
        <v>0</v>
      </c>
      <c r="AN142" s="9"/>
    </row>
    <row r="143" spans="1:52" s="382" customFormat="1" ht="24.95" customHeight="1">
      <c r="A143" s="754"/>
      <c r="B143" s="660"/>
      <c r="N143" s="9"/>
      <c r="R143" s="9"/>
      <c r="S143" s="706">
        <f>+IF(OCTUBRE!S143=0,"",OCTUBRE!S143)</f>
        <v>2010399</v>
      </c>
      <c r="T143" s="682" t="str">
        <f>+IF(OCTUBRE!T143=0,"",OCTUBRE!T143)</f>
        <v>Vigencias AnterioresImpuestos y Multas</v>
      </c>
      <c r="U143" s="27">
        <f>+ENERO!U143</f>
        <v>0</v>
      </c>
      <c r="V143" s="15">
        <f>OCTUBRE!V143+NOVIEMBRE!AL143</f>
        <v>0</v>
      </c>
      <c r="W143" s="15">
        <f>OCTUBRE!W143+NOVIEMBRE!AM143</f>
        <v>0</v>
      </c>
      <c r="X143" s="18">
        <f>SUM(U143:W143)</f>
        <v>0</v>
      </c>
      <c r="Y143" s="19">
        <f>OCTUBRE!AA143</f>
        <v>0</v>
      </c>
      <c r="Z143" s="374">
        <v>0</v>
      </c>
      <c r="AA143" s="18">
        <f>SUM(Y143:Z143)</f>
        <v>0</v>
      </c>
      <c r="AB143" s="19">
        <f>OCTUBRE!AD143</f>
        <v>0</v>
      </c>
      <c r="AC143" s="374">
        <v>0</v>
      </c>
      <c r="AD143" s="18">
        <f>SUM(AB143:AC143)</f>
        <v>0</v>
      </c>
      <c r="AE143" s="19">
        <f>OCTUBRE!AG143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c r="A144" s="754"/>
      <c r="B144" s="660"/>
      <c r="N144" s="9"/>
      <c r="R144" s="9"/>
      <c r="S144" s="366" t="str">
        <f>+IF(OCTUBRE!S144=0,"",OCTUBRE!S144)</f>
        <v/>
      </c>
      <c r="T144" s="696" t="str">
        <f>+IF(OCTUBRE!T144=0,"",OCTUBRE!T144)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c r="A145" s="754"/>
      <c r="B145" s="660"/>
      <c r="N145" s="9"/>
      <c r="R145" s="9"/>
      <c r="S145" s="704">
        <f>+IF(OCTUBRE!S145=0,"",OCTUBRE!S145)</f>
        <v>2020010</v>
      </c>
      <c r="T145" s="680" t="str">
        <f>+IF(OCTUBRE!T145=0,"",OCTUBRE!T145)</f>
        <v>Gastos de Operación</v>
      </c>
      <c r="U145" s="132">
        <f t="shared" ref="U145:AJ145" si="150">U147+U155</f>
        <v>528436640</v>
      </c>
      <c r="V145" s="122">
        <f t="shared" si="150"/>
        <v>-74552392</v>
      </c>
      <c r="W145" s="122">
        <f t="shared" si="150"/>
        <v>94167416</v>
      </c>
      <c r="X145" s="129">
        <f t="shared" si="150"/>
        <v>548051664</v>
      </c>
      <c r="Y145" s="128">
        <f t="shared" si="150"/>
        <v>523583010</v>
      </c>
      <c r="Z145" s="122">
        <f t="shared" si="150"/>
        <v>16028084</v>
      </c>
      <c r="AA145" s="129">
        <f t="shared" si="150"/>
        <v>539611094</v>
      </c>
      <c r="AB145" s="128">
        <f t="shared" si="150"/>
        <v>503055306</v>
      </c>
      <c r="AC145" s="122">
        <f t="shared" si="150"/>
        <v>28330455</v>
      </c>
      <c r="AD145" s="129">
        <f t="shared" si="150"/>
        <v>531385761</v>
      </c>
      <c r="AE145" s="128">
        <f t="shared" si="150"/>
        <v>407819644</v>
      </c>
      <c r="AF145" s="122">
        <f t="shared" si="150"/>
        <v>37889435</v>
      </c>
      <c r="AG145" s="129">
        <f t="shared" si="150"/>
        <v>445709079</v>
      </c>
      <c r="AH145" s="128">
        <f t="shared" si="150"/>
        <v>8440570</v>
      </c>
      <c r="AI145" s="122">
        <f t="shared" si="150"/>
        <v>16665903</v>
      </c>
      <c r="AJ145" s="130">
        <f t="shared" si="150"/>
        <v>102342585</v>
      </c>
      <c r="AK145" s="10"/>
      <c r="AL145" s="128">
        <f>AL147+AL155</f>
        <v>0</v>
      </c>
      <c r="AM145" s="130">
        <f>AM147+AM155</f>
        <v>0</v>
      </c>
      <c r="AN145" s="9"/>
    </row>
    <row r="146" spans="1:40" s="382" customFormat="1" ht="24.95" customHeight="1">
      <c r="A146" s="754"/>
      <c r="B146" s="660"/>
      <c r="N146" s="9"/>
      <c r="R146" s="9"/>
      <c r="S146" s="707" t="str">
        <f>+IF(OCTUBRE!S146=0,"",OCTUBRE!S146)</f>
        <v/>
      </c>
      <c r="T146" s="683" t="str">
        <f>+IF(OCTUBRE!T146=0,"",OCTUBRE!T146)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c r="A147" s="754"/>
      <c r="B147" s="660"/>
      <c r="N147" s="9"/>
      <c r="R147" s="9"/>
      <c r="S147" s="705">
        <f>+IF(OCTUBRE!S147=0,"",OCTUBRE!S147)</f>
        <v>2020100</v>
      </c>
      <c r="T147" s="681" t="str">
        <f>+IF(OCTUBRE!T147=0,"",OCTUBRE!T147)</f>
        <v>Adquisición de bienes</v>
      </c>
      <c r="U147" s="132">
        <f t="shared" ref="U147:AJ147" si="151">SUM(U148:U149)+U153</f>
        <v>187400000</v>
      </c>
      <c r="V147" s="122">
        <f t="shared" si="151"/>
        <v>-9702023</v>
      </c>
      <c r="W147" s="122">
        <f t="shared" si="151"/>
        <v>32823293</v>
      </c>
      <c r="X147" s="129">
        <f t="shared" si="151"/>
        <v>210521270</v>
      </c>
      <c r="Y147" s="128">
        <f t="shared" si="151"/>
        <v>191796931</v>
      </c>
      <c r="Z147" s="122">
        <f t="shared" si="151"/>
        <v>16145239</v>
      </c>
      <c r="AA147" s="129">
        <f t="shared" si="151"/>
        <v>207942170</v>
      </c>
      <c r="AB147" s="128">
        <f t="shared" si="151"/>
        <v>191796923</v>
      </c>
      <c r="AC147" s="122">
        <f t="shared" si="151"/>
        <v>16145238</v>
      </c>
      <c r="AD147" s="129">
        <f t="shared" si="151"/>
        <v>207942161</v>
      </c>
      <c r="AE147" s="128">
        <f t="shared" si="151"/>
        <v>168360804</v>
      </c>
      <c r="AF147" s="122">
        <f t="shared" si="151"/>
        <v>13540705</v>
      </c>
      <c r="AG147" s="129">
        <f t="shared" si="151"/>
        <v>181901509</v>
      </c>
      <c r="AH147" s="128">
        <f t="shared" si="151"/>
        <v>2579100</v>
      </c>
      <c r="AI147" s="122">
        <f t="shared" si="151"/>
        <v>2579109</v>
      </c>
      <c r="AJ147" s="130">
        <f t="shared" si="151"/>
        <v>28619761</v>
      </c>
      <c r="AK147" s="9"/>
      <c r="AL147" s="128">
        <f>SUM(AL148:AL149)+AL153</f>
        <v>11366120</v>
      </c>
      <c r="AM147" s="130">
        <f>SUM(AM148:AM149)+AM153</f>
        <v>0</v>
      </c>
      <c r="AN147" s="9"/>
    </row>
    <row r="148" spans="1:40" s="382" customFormat="1" ht="24.95" customHeight="1">
      <c r="A148" s="754"/>
      <c r="B148" s="660"/>
      <c r="N148" s="9"/>
      <c r="R148" s="9"/>
      <c r="S148" s="706">
        <f>+IF(OCTUBRE!S148=0,"",OCTUBRE!S148)</f>
        <v>2020101</v>
      </c>
      <c r="T148" s="682" t="str">
        <f>+IF(OCTUBRE!T148=0,"",OCTUBRE!T148)</f>
        <v>Mantenimiento Hospitalario</v>
      </c>
      <c r="U148" s="27">
        <f>+ENERO!U148</f>
        <v>127400000</v>
      </c>
      <c r="V148" s="15">
        <f>OCTUBRE!V148+NOVIEMBRE!AL148</f>
        <v>30556422</v>
      </c>
      <c r="W148" s="15">
        <f>OCTUBRE!W148+NOVIEMBRE!AM148</f>
        <v>0</v>
      </c>
      <c r="X148" s="18">
        <f>SUM(U148:W148)</f>
        <v>157956422</v>
      </c>
      <c r="Y148" s="19">
        <f>OCTUBRE!AA148</f>
        <v>142258042</v>
      </c>
      <c r="Z148" s="374">
        <v>13203695</v>
      </c>
      <c r="AA148" s="18">
        <f>SUM(Y148:Z148)</f>
        <v>155461737</v>
      </c>
      <c r="AB148" s="19">
        <f>OCTUBRE!AD148</f>
        <v>142258039</v>
      </c>
      <c r="AC148" s="374">
        <v>13203695</v>
      </c>
      <c r="AD148" s="18">
        <f>SUM(AB148:AC148)</f>
        <v>155461734</v>
      </c>
      <c r="AE148" s="19">
        <f>OCTUBRE!AG148</f>
        <v>130280109</v>
      </c>
      <c r="AF148" s="374">
        <v>13517500</v>
      </c>
      <c r="AG148" s="18">
        <f>SUM(AE148:AF148)</f>
        <v>143797609</v>
      </c>
      <c r="AH148" s="19">
        <f>X148-AA148</f>
        <v>2494685</v>
      </c>
      <c r="AI148" s="15">
        <f>X148-AD148</f>
        <v>2494688</v>
      </c>
      <c r="AJ148" s="16">
        <f>X148-AG148</f>
        <v>14158813</v>
      </c>
      <c r="AK148" s="9"/>
      <c r="AL148" s="372">
        <v>15000000</v>
      </c>
      <c r="AM148" s="375">
        <v>0</v>
      </c>
      <c r="AN148" s="9"/>
    </row>
    <row r="149" spans="1:40" s="382" customFormat="1" ht="24.95" customHeight="1">
      <c r="A149" s="754"/>
      <c r="B149" s="660"/>
      <c r="N149" s="9"/>
      <c r="R149" s="9"/>
      <c r="S149" s="706">
        <f>+IF(OCTUBRE!S149=0,"",OCTUBRE!S149)</f>
        <v>2020102</v>
      </c>
      <c r="T149" s="682" t="str">
        <f>+IF(OCTUBRE!T149=0,"",OCTUBRE!T149)</f>
        <v>Otros</v>
      </c>
      <c r="U149" s="27">
        <f t="shared" ref="U149:AJ149" si="152">SUM(U150:U152)</f>
        <v>60000000</v>
      </c>
      <c r="V149" s="15">
        <f t="shared" si="152"/>
        <v>-40258445</v>
      </c>
      <c r="W149" s="15">
        <f t="shared" si="152"/>
        <v>0</v>
      </c>
      <c r="X149" s="18">
        <f t="shared" si="152"/>
        <v>19741555</v>
      </c>
      <c r="Y149" s="19">
        <f t="shared" si="152"/>
        <v>16715596</v>
      </c>
      <c r="Z149" s="142">
        <f t="shared" si="152"/>
        <v>2941544</v>
      </c>
      <c r="AA149" s="18">
        <f t="shared" si="152"/>
        <v>19657140</v>
      </c>
      <c r="AB149" s="19">
        <f t="shared" si="152"/>
        <v>16715591</v>
      </c>
      <c r="AC149" s="142">
        <f t="shared" si="152"/>
        <v>2941543</v>
      </c>
      <c r="AD149" s="18">
        <f t="shared" si="152"/>
        <v>19657134</v>
      </c>
      <c r="AE149" s="19">
        <f t="shared" si="152"/>
        <v>5322881</v>
      </c>
      <c r="AF149" s="142">
        <f t="shared" si="152"/>
        <v>0</v>
      </c>
      <c r="AG149" s="18">
        <f t="shared" si="152"/>
        <v>5322881</v>
      </c>
      <c r="AH149" s="19">
        <f t="shared" si="152"/>
        <v>84415</v>
      </c>
      <c r="AI149" s="15">
        <f t="shared" si="152"/>
        <v>84421</v>
      </c>
      <c r="AJ149" s="16">
        <f t="shared" si="152"/>
        <v>14418674</v>
      </c>
      <c r="AK149" s="9"/>
      <c r="AL149" s="29">
        <f>SUM(AL150:AL152)</f>
        <v>-3633880</v>
      </c>
      <c r="AM149" s="26">
        <f>SUM(AM150:AM152)</f>
        <v>0</v>
      </c>
      <c r="AN149" s="9"/>
    </row>
    <row r="150" spans="1:40" s="382" customFormat="1" ht="24.95" customHeight="1">
      <c r="A150" s="754"/>
      <c r="B150" s="660"/>
      <c r="N150" s="9"/>
      <c r="R150" s="9"/>
      <c r="S150" s="707" t="str">
        <f>+IF(OCTUBRE!S150=0,"",OCTUBRE!S150)</f>
        <v>2020102-1</v>
      </c>
      <c r="T150" s="682" t="str">
        <f>+IF(OCTUBRE!T150=0,"",OCTUBRE!T150)</f>
        <v>Compra de Equipo e Instr. Mco. y Laborat.</v>
      </c>
      <c r="U150" s="27">
        <f>+ENERO!U150</f>
        <v>40000000</v>
      </c>
      <c r="V150" s="15">
        <f>OCTUBRE!V150+NOVIEMBRE!AL150</f>
        <v>-32733880</v>
      </c>
      <c r="W150" s="15">
        <f>OCTUBRE!W150+NOVIEMBRE!AM150</f>
        <v>0</v>
      </c>
      <c r="X150" s="18">
        <f>SUM(U150:W150)</f>
        <v>7266120</v>
      </c>
      <c r="Y150" s="19">
        <f>OCTUBRE!AA150</f>
        <v>7266120</v>
      </c>
      <c r="Z150" s="374">
        <v>0</v>
      </c>
      <c r="AA150" s="18">
        <f>SUM(Y150:Z150)</f>
        <v>7266120</v>
      </c>
      <c r="AB150" s="19">
        <f>OCTUBRE!AD150</f>
        <v>7266119</v>
      </c>
      <c r="AC150" s="374">
        <v>0</v>
      </c>
      <c r="AD150" s="18">
        <f>SUM(AB150:AC150)</f>
        <v>7266119</v>
      </c>
      <c r="AE150" s="19">
        <f>OCTUBRE!AG150</f>
        <v>1366120</v>
      </c>
      <c r="AF150" s="374">
        <v>0</v>
      </c>
      <c r="AG150" s="18">
        <f>SUM(AE150:AF150)</f>
        <v>1366120</v>
      </c>
      <c r="AH150" s="19">
        <f>X150-AA150</f>
        <v>0</v>
      </c>
      <c r="AI150" s="15">
        <f>X150-AD150</f>
        <v>1</v>
      </c>
      <c r="AJ150" s="16">
        <f>X150-AG150</f>
        <v>5900000</v>
      </c>
      <c r="AK150" s="9"/>
      <c r="AL150" s="372">
        <v>-733880</v>
      </c>
      <c r="AM150" s="375">
        <v>0</v>
      </c>
      <c r="AN150" s="9"/>
    </row>
    <row r="151" spans="1:40" s="382" customFormat="1" ht="24.95" customHeight="1">
      <c r="A151" s="754"/>
      <c r="B151" s="660"/>
      <c r="N151" s="9"/>
      <c r="R151" s="9"/>
      <c r="S151" s="707" t="str">
        <f>+IF(OCTUBRE!S151=0,"",OCTUBRE!S151)</f>
        <v>2020102-2</v>
      </c>
      <c r="T151" s="682" t="str">
        <f>+IF(OCTUBRE!T151=0,"",OCTUBRE!T151)</f>
        <v>Materiales</v>
      </c>
      <c r="U151" s="27">
        <f>+ENERO!U151</f>
        <v>20000000</v>
      </c>
      <c r="V151" s="15">
        <f>OCTUBRE!V151+NOVIEMBRE!AL151</f>
        <v>-7524565</v>
      </c>
      <c r="W151" s="15">
        <f>OCTUBRE!W151+NOVIEMBRE!AM151</f>
        <v>0</v>
      </c>
      <c r="X151" s="18">
        <f>SUM(U151:W151)</f>
        <v>12475435</v>
      </c>
      <c r="Y151" s="19">
        <f>OCTUBRE!AA151</f>
        <v>9449476</v>
      </c>
      <c r="Z151" s="374">
        <v>2941544</v>
      </c>
      <c r="AA151" s="18">
        <f>SUM(Y151:Z151)</f>
        <v>12391020</v>
      </c>
      <c r="AB151" s="19">
        <f>OCTUBRE!AD151</f>
        <v>9449472</v>
      </c>
      <c r="AC151" s="374">
        <v>2941543</v>
      </c>
      <c r="AD151" s="18">
        <f>SUM(AB151:AC151)</f>
        <v>12391015</v>
      </c>
      <c r="AE151" s="19">
        <f>OCTUBRE!AG151</f>
        <v>3956761</v>
      </c>
      <c r="AF151" s="374">
        <v>0</v>
      </c>
      <c r="AG151" s="18">
        <f>SUM(AE151:AF151)</f>
        <v>3956761</v>
      </c>
      <c r="AH151" s="19">
        <f>X151-AA151</f>
        <v>84415</v>
      </c>
      <c r="AI151" s="15">
        <f>X151-AD151</f>
        <v>84420</v>
      </c>
      <c r="AJ151" s="16">
        <f>X151-AG151</f>
        <v>8518674</v>
      </c>
      <c r="AK151" s="9"/>
      <c r="AL151" s="372">
        <v>-2900000</v>
      </c>
      <c r="AM151" s="375">
        <v>0</v>
      </c>
      <c r="AN151" s="9"/>
    </row>
    <row r="152" spans="1:40" s="382" customFormat="1" ht="24.95" customHeight="1">
      <c r="A152" s="754"/>
      <c r="B152" s="660"/>
      <c r="N152" s="9"/>
      <c r="R152" s="9"/>
      <c r="S152" s="707" t="str">
        <f>+IF(OCTUBRE!S152=0,"",OCTUBRE!S152)</f>
        <v>2020102-3</v>
      </c>
      <c r="T152" s="682" t="str">
        <f>+IF(OCTUBRE!T152=0,"",OCTUBRE!T152)</f>
        <v/>
      </c>
      <c r="U152" s="27">
        <f>+ENERO!U152</f>
        <v>0</v>
      </c>
      <c r="V152" s="15">
        <f>OCTUBRE!V152+NOVIEMBRE!AL152</f>
        <v>0</v>
      </c>
      <c r="W152" s="15">
        <f>OCTUBRE!W152+NOVIEMBRE!AM152</f>
        <v>0</v>
      </c>
      <c r="X152" s="18">
        <f>SUM(U152:W152)</f>
        <v>0</v>
      </c>
      <c r="Y152" s="19">
        <f>OCTUBRE!AA152</f>
        <v>0</v>
      </c>
      <c r="Z152" s="374">
        <v>0</v>
      </c>
      <c r="AA152" s="18">
        <f>SUM(Y152:Z152)</f>
        <v>0</v>
      </c>
      <c r="AB152" s="19">
        <f>OCTUBRE!AD152</f>
        <v>0</v>
      </c>
      <c r="AC152" s="374">
        <v>0</v>
      </c>
      <c r="AD152" s="18">
        <f>SUM(AB152:AC152)</f>
        <v>0</v>
      </c>
      <c r="AE152" s="19">
        <f>OCTUBRE!AG152</f>
        <v>0</v>
      </c>
      <c r="AF152" s="374">
        <v>0</v>
      </c>
      <c r="AG152" s="18">
        <f>SUM(AE152:AF152)</f>
        <v>0</v>
      </c>
      <c r="AH152" s="19">
        <f>X152-AA152</f>
        <v>0</v>
      </c>
      <c r="AI152" s="15">
        <f>X152-AD152</f>
        <v>0</v>
      </c>
      <c r="AJ152" s="16">
        <f>X152-AG152</f>
        <v>0</v>
      </c>
      <c r="AK152" s="9"/>
      <c r="AL152" s="372">
        <v>0</v>
      </c>
      <c r="AM152" s="375">
        <v>0</v>
      </c>
      <c r="AN152" s="9"/>
    </row>
    <row r="153" spans="1:40" s="382" customFormat="1" ht="24.95" customHeight="1">
      <c r="A153" s="754"/>
      <c r="B153" s="660"/>
      <c r="N153" s="9"/>
      <c r="R153" s="9"/>
      <c r="S153" s="706">
        <f>+IF(OCTUBRE!S153=0,"",OCTUBRE!S153)</f>
        <v>2020199</v>
      </c>
      <c r="T153" s="682" t="str">
        <f>+IF(OCTUBRE!T153=0,"",OCTUBRE!T153)</f>
        <v>Vigencias Anteriores Adquisición de Bienes Operativo</v>
      </c>
      <c r="U153" s="27">
        <f>+ENERO!U153</f>
        <v>0</v>
      </c>
      <c r="V153" s="15">
        <f>OCTUBRE!V153+NOVIEMBRE!AL153</f>
        <v>0</v>
      </c>
      <c r="W153" s="15">
        <f>OCTUBRE!W153+NOVIEMBRE!AM153</f>
        <v>32823293</v>
      </c>
      <c r="X153" s="18">
        <f>SUM(U153:W153)</f>
        <v>32823293</v>
      </c>
      <c r="Y153" s="19">
        <f>OCTUBRE!AA153</f>
        <v>32823293</v>
      </c>
      <c r="Z153" s="374">
        <v>0</v>
      </c>
      <c r="AA153" s="18">
        <f>SUM(Y153:Z153)</f>
        <v>32823293</v>
      </c>
      <c r="AB153" s="19">
        <f>OCTUBRE!AD153</f>
        <v>32823293</v>
      </c>
      <c r="AC153" s="374">
        <v>0</v>
      </c>
      <c r="AD153" s="18">
        <f>SUM(AB153:AC153)</f>
        <v>32823293</v>
      </c>
      <c r="AE153" s="19">
        <f>OCTUBRE!AG153</f>
        <v>32757814</v>
      </c>
      <c r="AF153" s="374">
        <v>23205</v>
      </c>
      <c r="AG153" s="18">
        <f>SUM(AE153:AF153)</f>
        <v>32781019</v>
      </c>
      <c r="AH153" s="19">
        <f>X153-AA153</f>
        <v>0</v>
      </c>
      <c r="AI153" s="15">
        <f>X153-AD153</f>
        <v>0</v>
      </c>
      <c r="AJ153" s="16">
        <f>X153-AG153</f>
        <v>42274</v>
      </c>
      <c r="AK153" s="9"/>
      <c r="AL153" s="372">
        <v>0</v>
      </c>
      <c r="AM153" s="375">
        <v>0</v>
      </c>
      <c r="AN153" s="9"/>
    </row>
    <row r="154" spans="1:40" s="382" customFormat="1" ht="24.95" customHeight="1">
      <c r="A154" s="754"/>
      <c r="B154" s="660"/>
      <c r="N154" s="9"/>
      <c r="R154" s="9"/>
      <c r="S154" s="366" t="str">
        <f>+IF(OCTUBRE!S154=0,"",OCTUBRE!S154)</f>
        <v/>
      </c>
      <c r="T154" s="696" t="str">
        <f>+IF(OCTUBRE!T154=0,"",OCTUBRE!T154)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c r="A155" s="754"/>
      <c r="B155" s="660"/>
      <c r="N155" s="9"/>
      <c r="R155" s="9"/>
      <c r="S155" s="705">
        <f>+IF(OCTUBRE!S155=0,"",OCTUBRE!S155)</f>
        <v>2020200</v>
      </c>
      <c r="T155" s="681" t="str">
        <f>+IF(OCTUBRE!T155=0,"",OCTUBRE!T155)</f>
        <v>Adquisición de Servicios</v>
      </c>
      <c r="U155" s="132">
        <f t="shared" ref="U155:AJ155" si="153">SUM(U156:U157)+U168</f>
        <v>341036640</v>
      </c>
      <c r="V155" s="122">
        <f t="shared" si="153"/>
        <v>-64850369</v>
      </c>
      <c r="W155" s="122">
        <f t="shared" si="153"/>
        <v>61344123</v>
      </c>
      <c r="X155" s="129">
        <f t="shared" si="153"/>
        <v>337530394</v>
      </c>
      <c r="Y155" s="128">
        <f t="shared" si="153"/>
        <v>331786079</v>
      </c>
      <c r="Z155" s="122">
        <f t="shared" si="153"/>
        <v>-117155</v>
      </c>
      <c r="AA155" s="129">
        <f t="shared" si="153"/>
        <v>331668924</v>
      </c>
      <c r="AB155" s="128">
        <f t="shared" si="153"/>
        <v>311258383</v>
      </c>
      <c r="AC155" s="122">
        <f t="shared" si="153"/>
        <v>12185217</v>
      </c>
      <c r="AD155" s="129">
        <f t="shared" si="153"/>
        <v>323443600</v>
      </c>
      <c r="AE155" s="128">
        <f t="shared" si="153"/>
        <v>239458840</v>
      </c>
      <c r="AF155" s="122">
        <f t="shared" si="153"/>
        <v>24348730</v>
      </c>
      <c r="AG155" s="129">
        <f t="shared" si="153"/>
        <v>263807570</v>
      </c>
      <c r="AH155" s="128">
        <f t="shared" si="153"/>
        <v>5861470</v>
      </c>
      <c r="AI155" s="122">
        <f t="shared" si="153"/>
        <v>14086794</v>
      </c>
      <c r="AJ155" s="130">
        <f t="shared" si="153"/>
        <v>73722824</v>
      </c>
      <c r="AK155" s="9"/>
      <c r="AL155" s="128">
        <f>SUM(AL156:AL157)+AL168</f>
        <v>-11366120</v>
      </c>
      <c r="AM155" s="130">
        <f>SUM(AM156:AM157)+AM168</f>
        <v>0</v>
      </c>
      <c r="AN155" s="9"/>
    </row>
    <row r="156" spans="1:40" s="382" customFormat="1" ht="24.95" customHeight="1">
      <c r="A156" s="754"/>
      <c r="B156" s="660"/>
      <c r="N156" s="9"/>
      <c r="P156" s="9"/>
      <c r="Q156" s="9"/>
      <c r="R156" s="9"/>
      <c r="S156" s="706">
        <f>+IF(OCTUBRE!S156=0,"",OCTUBRE!S156)</f>
        <v>2020201</v>
      </c>
      <c r="T156" s="682" t="str">
        <f>+IF(OCTUBRE!T156=0,"",OCTUBRE!T156)</f>
        <v>Mantenimiento Hospitalario</v>
      </c>
      <c r="U156" s="27">
        <f>+ENERO!U156</f>
        <v>136881718</v>
      </c>
      <c r="V156" s="15">
        <f>OCTUBRE!V156+NOVIEMBRE!AL156</f>
        <v>8811156</v>
      </c>
      <c r="W156" s="15">
        <f>OCTUBRE!W156+NOVIEMBRE!AM156</f>
        <v>0</v>
      </c>
      <c r="X156" s="18">
        <f>SUM(U156:W156)</f>
        <v>145692874</v>
      </c>
      <c r="Y156" s="19">
        <f>OCTUBRE!AA156</f>
        <v>144808328</v>
      </c>
      <c r="Z156" s="374">
        <v>0</v>
      </c>
      <c r="AA156" s="18">
        <f>SUM(Y156:Z156)</f>
        <v>144808328</v>
      </c>
      <c r="AB156" s="19">
        <f>OCTUBRE!AD156</f>
        <v>144001178</v>
      </c>
      <c r="AC156" s="374">
        <v>259275</v>
      </c>
      <c r="AD156" s="18">
        <f>SUM(AB156:AC156)</f>
        <v>144260453</v>
      </c>
      <c r="AE156" s="19">
        <f>OCTUBRE!AG156</f>
        <v>89267548</v>
      </c>
      <c r="AF156" s="374">
        <v>14905544</v>
      </c>
      <c r="AG156" s="18">
        <f>SUM(AE156:AF156)</f>
        <v>104173092</v>
      </c>
      <c r="AH156" s="19">
        <f>X156-AA156</f>
        <v>884546</v>
      </c>
      <c r="AI156" s="15">
        <f>X156-AD156</f>
        <v>1432421</v>
      </c>
      <c r="AJ156" s="16">
        <f>X156-AG156</f>
        <v>41519782</v>
      </c>
      <c r="AK156" s="9"/>
      <c r="AL156" s="372">
        <v>0</v>
      </c>
      <c r="AM156" s="375">
        <v>0</v>
      </c>
      <c r="AN156" s="9"/>
    </row>
    <row r="157" spans="1:40" s="382" customFormat="1" ht="24.95" customHeight="1">
      <c r="A157" s="754"/>
      <c r="B157" s="660"/>
      <c r="N157" s="9"/>
      <c r="P157" s="9"/>
      <c r="Q157" s="9"/>
      <c r="R157" s="9"/>
      <c r="S157" s="706">
        <f>+IF(OCTUBRE!S157=0,"",OCTUBRE!S157)</f>
        <v>2020202</v>
      </c>
      <c r="T157" s="682" t="str">
        <f>+IF(OCTUBRE!T157=0,"",OCTUBRE!T157)</f>
        <v>Otros</v>
      </c>
      <c r="U157" s="27">
        <f t="shared" ref="U157:AJ157" si="154">SUM(U158:U167)</f>
        <v>204154922</v>
      </c>
      <c r="V157" s="15">
        <f t="shared" si="154"/>
        <v>-73661525</v>
      </c>
      <c r="W157" s="15">
        <f t="shared" si="154"/>
        <v>0</v>
      </c>
      <c r="X157" s="18">
        <f t="shared" si="154"/>
        <v>130493397</v>
      </c>
      <c r="Y157" s="19">
        <f t="shared" si="154"/>
        <v>125633628</v>
      </c>
      <c r="Z157" s="142">
        <f t="shared" si="154"/>
        <v>-117155</v>
      </c>
      <c r="AA157" s="18">
        <f t="shared" si="154"/>
        <v>125516473</v>
      </c>
      <c r="AB157" s="19">
        <f t="shared" si="154"/>
        <v>105913082</v>
      </c>
      <c r="AC157" s="142">
        <f t="shared" si="154"/>
        <v>11925942</v>
      </c>
      <c r="AD157" s="18">
        <f t="shared" si="154"/>
        <v>117839024</v>
      </c>
      <c r="AE157" s="19">
        <f t="shared" si="154"/>
        <v>94796678</v>
      </c>
      <c r="AF157" s="142">
        <f t="shared" si="154"/>
        <v>7869419</v>
      </c>
      <c r="AG157" s="18">
        <f t="shared" si="154"/>
        <v>102666097</v>
      </c>
      <c r="AH157" s="19">
        <f t="shared" si="154"/>
        <v>4976924</v>
      </c>
      <c r="AI157" s="15">
        <f t="shared" si="154"/>
        <v>12654373</v>
      </c>
      <c r="AJ157" s="16">
        <f t="shared" si="154"/>
        <v>27827300</v>
      </c>
      <c r="AK157" s="10"/>
      <c r="AL157" s="29">
        <f>SUM(AL158:AL167)</f>
        <v>-11366120</v>
      </c>
      <c r="AM157" s="26">
        <f>SUM(AM158:AM167)</f>
        <v>0</v>
      </c>
      <c r="AN157" s="9"/>
    </row>
    <row r="158" spans="1:40" s="382" customFormat="1" ht="24.95" customHeight="1">
      <c r="A158" s="754"/>
      <c r="B158" s="660"/>
      <c r="N158" s="9"/>
      <c r="P158" s="9"/>
      <c r="Q158" s="9"/>
      <c r="R158" s="9"/>
      <c r="S158" s="707" t="str">
        <f>+IF(OCTUBRE!S158=0,"",OCTUBRE!S158)</f>
        <v>2020202-1</v>
      </c>
      <c r="T158" s="683" t="str">
        <f>+IF(OCTUBRE!T158=0,"",OCTUBRE!T158)</f>
        <v>Seguros</v>
      </c>
      <c r="U158" s="27">
        <f>+ENERO!U158</f>
        <v>47640589</v>
      </c>
      <c r="V158" s="15">
        <f>OCTUBRE!V158+NOVIEMBRE!AL158</f>
        <v>-13786062</v>
      </c>
      <c r="W158" s="15">
        <f>OCTUBRE!W158+NOVIEMBRE!AM158</f>
        <v>0</v>
      </c>
      <c r="X158" s="18">
        <f t="shared" ref="X158:X168" si="155">SUM(U158:W158)</f>
        <v>33854527</v>
      </c>
      <c r="Y158" s="19">
        <f>OCTUBRE!AA158</f>
        <v>33760950</v>
      </c>
      <c r="Z158" s="374">
        <v>0</v>
      </c>
      <c r="AA158" s="18">
        <f t="shared" ref="AA158:AA168" si="156">SUM(Y158:Z158)</f>
        <v>33760950</v>
      </c>
      <c r="AB158" s="19">
        <f>OCTUBRE!AD158</f>
        <v>26687716</v>
      </c>
      <c r="AC158" s="374">
        <v>2643462</v>
      </c>
      <c r="AD158" s="18">
        <f t="shared" ref="AD158:AD168" si="157">SUM(AB158:AC158)</f>
        <v>29331178</v>
      </c>
      <c r="AE158" s="19">
        <f>OCTUBRE!AG158</f>
        <v>26687716</v>
      </c>
      <c r="AF158" s="374">
        <v>2643462</v>
      </c>
      <c r="AG158" s="18">
        <f t="shared" ref="AG158:AG168" si="158">SUM(AE158:AF158)</f>
        <v>29331178</v>
      </c>
      <c r="AH158" s="19">
        <f t="shared" ref="AH158:AH168" si="159">X158-AA158</f>
        <v>93577</v>
      </c>
      <c r="AI158" s="15">
        <f t="shared" ref="AI158:AI168" si="160">X158-AD158</f>
        <v>4523349</v>
      </c>
      <c r="AJ158" s="16">
        <f t="shared" ref="AJ158:AJ168" si="161">X158-AG158</f>
        <v>4523349</v>
      </c>
      <c r="AK158" s="9"/>
      <c r="AL158" s="372">
        <v>0</v>
      </c>
      <c r="AM158" s="375">
        <v>0</v>
      </c>
      <c r="AN158" s="9"/>
    </row>
    <row r="159" spans="1:40" s="382" customFormat="1" ht="24.95" customHeight="1">
      <c r="A159" s="754"/>
      <c r="B159" s="660"/>
      <c r="N159" s="9"/>
      <c r="P159" s="9"/>
      <c r="Q159" s="9"/>
      <c r="R159" s="9"/>
      <c r="S159" s="707" t="str">
        <f>+IF(OCTUBRE!S159=0,"",OCTUBRE!S159)</f>
        <v>2020202-2</v>
      </c>
      <c r="T159" s="683" t="str">
        <f>+IF(OCTUBRE!T159=0,"",OCTUBRE!T159)</f>
        <v>Impresos y Publicaciones</v>
      </c>
      <c r="U159" s="27">
        <f>+ENERO!U159</f>
        <v>8000000</v>
      </c>
      <c r="V159" s="15">
        <f>OCTUBRE!V159+NOVIEMBRE!AL159</f>
        <v>0</v>
      </c>
      <c r="W159" s="15">
        <f>OCTUBRE!W159+NOVIEMBRE!AM159</f>
        <v>0</v>
      </c>
      <c r="X159" s="18">
        <f t="shared" si="155"/>
        <v>8000000</v>
      </c>
      <c r="Y159" s="19">
        <f>OCTUBRE!AA159</f>
        <v>6684242</v>
      </c>
      <c r="Z159" s="374">
        <v>1177038</v>
      </c>
      <c r="AA159" s="18">
        <f t="shared" si="156"/>
        <v>7861280</v>
      </c>
      <c r="AB159" s="19">
        <f>OCTUBRE!AD159</f>
        <v>6291589</v>
      </c>
      <c r="AC159" s="374">
        <v>1177038</v>
      </c>
      <c r="AD159" s="18">
        <f t="shared" si="157"/>
        <v>7468627</v>
      </c>
      <c r="AE159" s="19">
        <f>OCTUBRE!AG159</f>
        <v>5259288</v>
      </c>
      <c r="AF159" s="374">
        <v>260000</v>
      </c>
      <c r="AG159" s="18">
        <f t="shared" si="158"/>
        <v>5519288</v>
      </c>
      <c r="AH159" s="19">
        <f t="shared" si="159"/>
        <v>138720</v>
      </c>
      <c r="AI159" s="15">
        <f t="shared" si="160"/>
        <v>531373</v>
      </c>
      <c r="AJ159" s="16">
        <f t="shared" si="161"/>
        <v>2480712</v>
      </c>
      <c r="AK159" s="9"/>
      <c r="AL159" s="372">
        <v>0</v>
      </c>
      <c r="AM159" s="375">
        <v>0</v>
      </c>
      <c r="AN159" s="9"/>
    </row>
    <row r="160" spans="1:40" s="382" customFormat="1" ht="24.95" customHeight="1">
      <c r="A160" s="754"/>
      <c r="B160" s="660"/>
      <c r="N160" s="9"/>
      <c r="P160" s="9"/>
      <c r="Q160" s="9"/>
      <c r="R160" s="9"/>
      <c r="S160" s="707" t="str">
        <f>+IF(OCTUBRE!S160=0,"",OCTUBRE!S160)</f>
        <v>2020202-3</v>
      </c>
      <c r="T160" s="683" t="str">
        <f>+IF(OCTUBRE!T160=0,"",OCTUBRE!T160)</f>
        <v>Pago a otras IPS</v>
      </c>
      <c r="U160" s="27">
        <f>+ENERO!U160</f>
        <v>67117184</v>
      </c>
      <c r="V160" s="15">
        <f>OCTUBRE!V160+NOVIEMBRE!AL160</f>
        <v>-61910787</v>
      </c>
      <c r="W160" s="15">
        <f>OCTUBRE!W160+NOVIEMBRE!AM160</f>
        <v>0</v>
      </c>
      <c r="X160" s="18">
        <f t="shared" si="155"/>
        <v>5206397</v>
      </c>
      <c r="Y160" s="19">
        <f>OCTUBRE!AA160</f>
        <v>13925809</v>
      </c>
      <c r="Z160" s="374">
        <v>-8719412</v>
      </c>
      <c r="AA160" s="18">
        <f t="shared" si="156"/>
        <v>5206397</v>
      </c>
      <c r="AB160" s="19">
        <f>OCTUBRE!AD160</f>
        <v>4341184</v>
      </c>
      <c r="AC160" s="374">
        <v>140600</v>
      </c>
      <c r="AD160" s="18">
        <f t="shared" si="157"/>
        <v>4481784</v>
      </c>
      <c r="AE160" s="19">
        <f>OCTUBRE!AG160</f>
        <v>2978625</v>
      </c>
      <c r="AF160" s="374">
        <v>299250</v>
      </c>
      <c r="AG160" s="18">
        <f t="shared" si="158"/>
        <v>3277875</v>
      </c>
      <c r="AH160" s="19">
        <f t="shared" si="159"/>
        <v>0</v>
      </c>
      <c r="AI160" s="15">
        <f t="shared" si="160"/>
        <v>724613</v>
      </c>
      <c r="AJ160" s="16">
        <f t="shared" si="161"/>
        <v>1928522</v>
      </c>
      <c r="AK160" s="9"/>
      <c r="AL160" s="372">
        <v>-10972211</v>
      </c>
      <c r="AM160" s="375">
        <v>0</v>
      </c>
      <c r="AN160" s="9"/>
    </row>
    <row r="161" spans="1:40" s="382" customFormat="1" ht="24.95" customHeight="1">
      <c r="A161" s="754"/>
      <c r="B161" s="660"/>
      <c r="N161" s="9"/>
      <c r="P161" s="9"/>
      <c r="Q161" s="9"/>
      <c r="R161" s="9"/>
      <c r="S161" s="707" t="str">
        <f>+IF(OCTUBRE!S161=0,"",OCTUBRE!S161)</f>
        <v>2020202-4</v>
      </c>
      <c r="T161" s="683" t="str">
        <f>+IF(OCTUBRE!T161=0,"",OCTUBRE!T161)</f>
        <v>Comunicaciones y Transportes</v>
      </c>
      <c r="U161" s="27">
        <f>+ENERO!U161</f>
        <v>24000000</v>
      </c>
      <c r="V161" s="15">
        <f>OCTUBRE!V161+NOVIEMBRE!AL161</f>
        <v>9074432</v>
      </c>
      <c r="W161" s="15">
        <f>OCTUBRE!W161+NOVIEMBRE!AM161</f>
        <v>0</v>
      </c>
      <c r="X161" s="18">
        <f t="shared" si="155"/>
        <v>33074432</v>
      </c>
      <c r="Y161" s="19">
        <f>OCTUBRE!AA161</f>
        <v>26999698</v>
      </c>
      <c r="Z161" s="374">
        <v>3355583</v>
      </c>
      <c r="AA161" s="18">
        <f t="shared" si="156"/>
        <v>30355281</v>
      </c>
      <c r="AB161" s="19">
        <f>OCTUBRE!AD161</f>
        <v>25996248</v>
      </c>
      <c r="AC161" s="374">
        <v>4306533</v>
      </c>
      <c r="AD161" s="18">
        <f t="shared" si="157"/>
        <v>30302781</v>
      </c>
      <c r="AE161" s="19">
        <f>OCTUBRE!AG161</f>
        <v>22613198</v>
      </c>
      <c r="AF161" s="374">
        <v>800950</v>
      </c>
      <c r="AG161" s="18">
        <f t="shared" si="158"/>
        <v>23414148</v>
      </c>
      <c r="AH161" s="19">
        <f t="shared" si="159"/>
        <v>2719151</v>
      </c>
      <c r="AI161" s="15">
        <f t="shared" si="160"/>
        <v>2771651</v>
      </c>
      <c r="AJ161" s="16">
        <f t="shared" si="161"/>
        <v>9660284</v>
      </c>
      <c r="AK161" s="9"/>
      <c r="AL161" s="372">
        <v>-4854801</v>
      </c>
      <c r="AM161" s="375">
        <v>0</v>
      </c>
      <c r="AN161" s="9"/>
    </row>
    <row r="162" spans="1:40" s="382" customFormat="1" ht="24.95" customHeight="1">
      <c r="A162" s="754"/>
      <c r="B162" s="660"/>
      <c r="N162" s="9"/>
      <c r="P162" s="9"/>
      <c r="Q162" s="9"/>
      <c r="R162" s="9"/>
      <c r="S162" s="707" t="str">
        <f>+IF(OCTUBRE!S162=0,"",OCTUBRE!S162)</f>
        <v>2020202-5</v>
      </c>
      <c r="T162" s="683" t="str">
        <f>+IF(OCTUBRE!T162=0,"",OCTUBRE!T162)</f>
        <v>Viáticos y Gastos de Viaje</v>
      </c>
      <c r="U162" s="27">
        <f>+ENERO!U162</f>
        <v>24397149</v>
      </c>
      <c r="V162" s="15">
        <f>OCTUBRE!V162+NOVIEMBRE!AL162</f>
        <v>2160892</v>
      </c>
      <c r="W162" s="15">
        <f>OCTUBRE!W162+NOVIEMBRE!AM162</f>
        <v>0</v>
      </c>
      <c r="X162" s="18">
        <f t="shared" si="155"/>
        <v>26558041</v>
      </c>
      <c r="Y162" s="19">
        <f>OCTUBRE!AA162</f>
        <v>22762929</v>
      </c>
      <c r="Z162" s="374">
        <v>1769636</v>
      </c>
      <c r="AA162" s="18">
        <f t="shared" si="156"/>
        <v>24532565</v>
      </c>
      <c r="AB162" s="19">
        <f>OCTUBRE!AD162</f>
        <v>22762929</v>
      </c>
      <c r="AC162" s="374">
        <v>1769636</v>
      </c>
      <c r="AD162" s="18">
        <f t="shared" si="157"/>
        <v>24532565</v>
      </c>
      <c r="AE162" s="19">
        <f>OCTUBRE!AG162</f>
        <v>22762929</v>
      </c>
      <c r="AF162" s="374">
        <v>1634220</v>
      </c>
      <c r="AG162" s="18">
        <f t="shared" si="158"/>
        <v>24397149</v>
      </c>
      <c r="AH162" s="19">
        <f t="shared" si="159"/>
        <v>2025476</v>
      </c>
      <c r="AI162" s="15">
        <f t="shared" si="160"/>
        <v>2025476</v>
      </c>
      <c r="AJ162" s="16">
        <f t="shared" si="161"/>
        <v>2160892</v>
      </c>
      <c r="AK162" s="9"/>
      <c r="AL162" s="372">
        <v>2160892</v>
      </c>
      <c r="AM162" s="375">
        <v>0</v>
      </c>
      <c r="AN162" s="9"/>
    </row>
    <row r="163" spans="1:40" s="382" customFormat="1" ht="24.95" customHeight="1">
      <c r="A163" s="754"/>
      <c r="B163" s="660"/>
      <c r="N163" s="9"/>
      <c r="P163" s="9"/>
      <c r="Q163" s="9"/>
      <c r="R163" s="9"/>
      <c r="S163" s="707" t="str">
        <f>+IF(OCTUBRE!S163=0,"",OCTUBRE!S163)</f>
        <v>2020202-6</v>
      </c>
      <c r="T163" s="683" t="str">
        <f>+IF(OCTUBRE!T163=0,"",OCTUBRE!T163)</f>
        <v>Plan Integral de Manejo de Residuos Sólidos Hospitalarios</v>
      </c>
      <c r="U163" s="27">
        <f>+ENERO!U163</f>
        <v>10000000</v>
      </c>
      <c r="V163" s="15">
        <f>OCTUBRE!V163+NOVIEMBRE!AL163</f>
        <v>-500000</v>
      </c>
      <c r="W163" s="15">
        <f>OCTUBRE!W163+NOVIEMBRE!AM163</f>
        <v>0</v>
      </c>
      <c r="X163" s="18">
        <f t="shared" si="155"/>
        <v>9500000</v>
      </c>
      <c r="Y163" s="19">
        <f>OCTUBRE!AA163</f>
        <v>9500000</v>
      </c>
      <c r="Z163" s="374">
        <v>0</v>
      </c>
      <c r="AA163" s="18">
        <f t="shared" si="156"/>
        <v>9500000</v>
      </c>
      <c r="AB163" s="19">
        <f>OCTUBRE!AD163</f>
        <v>8091210</v>
      </c>
      <c r="AC163" s="374">
        <v>602083</v>
      </c>
      <c r="AD163" s="18">
        <f t="shared" si="157"/>
        <v>8693293</v>
      </c>
      <c r="AE163" s="19">
        <f>OCTUBRE!AG163</f>
        <v>5848767</v>
      </c>
      <c r="AF163" s="374">
        <v>845917</v>
      </c>
      <c r="AG163" s="18">
        <f t="shared" si="158"/>
        <v>6694684</v>
      </c>
      <c r="AH163" s="19">
        <f t="shared" si="159"/>
        <v>0</v>
      </c>
      <c r="AI163" s="15">
        <f t="shared" si="160"/>
        <v>806707</v>
      </c>
      <c r="AJ163" s="16">
        <f t="shared" si="161"/>
        <v>2805316</v>
      </c>
      <c r="AK163" s="9"/>
      <c r="AL163" s="372">
        <v>0</v>
      </c>
      <c r="AM163" s="375">
        <v>0</v>
      </c>
      <c r="AN163" s="9"/>
    </row>
    <row r="164" spans="1:40" s="382" customFormat="1" ht="24.95" customHeight="1">
      <c r="A164" s="754"/>
      <c r="B164" s="660"/>
      <c r="N164" s="9"/>
      <c r="P164" s="9"/>
      <c r="Q164" s="9"/>
      <c r="R164" s="9"/>
      <c r="S164" s="707" t="str">
        <f>+IF(OCTUBRE!S164=0,"",OCTUBRE!S164)</f>
        <v>2020202-7</v>
      </c>
      <c r="T164" s="683" t="str">
        <f>+IF(OCTUBRE!T164=0,"",OCTUBRE!T164)</f>
        <v>Servicios de Laboratorio contratados con terceros</v>
      </c>
      <c r="U164" s="27">
        <f>+ENERO!U164</f>
        <v>23000000</v>
      </c>
      <c r="V164" s="15">
        <f>OCTUBRE!V164+NOVIEMBRE!AL164</f>
        <v>-8700000</v>
      </c>
      <c r="W164" s="15">
        <f>OCTUBRE!W164+NOVIEMBRE!AM164</f>
        <v>0</v>
      </c>
      <c r="X164" s="18">
        <f t="shared" si="155"/>
        <v>14300000</v>
      </c>
      <c r="Y164" s="19">
        <f>OCTUBRE!AA164</f>
        <v>12000000</v>
      </c>
      <c r="Z164" s="374">
        <v>2300000</v>
      </c>
      <c r="AA164" s="18">
        <f t="shared" si="156"/>
        <v>14300000</v>
      </c>
      <c r="AB164" s="19">
        <f>OCTUBRE!AD164</f>
        <v>11742206</v>
      </c>
      <c r="AC164" s="374">
        <v>1286590</v>
      </c>
      <c r="AD164" s="18">
        <f t="shared" si="157"/>
        <v>13028796</v>
      </c>
      <c r="AE164" s="19">
        <f>OCTUBRE!AG164</f>
        <v>8646155</v>
      </c>
      <c r="AF164" s="374">
        <v>1385620</v>
      </c>
      <c r="AG164" s="18">
        <f t="shared" si="158"/>
        <v>10031775</v>
      </c>
      <c r="AH164" s="19">
        <f t="shared" si="159"/>
        <v>0</v>
      </c>
      <c r="AI164" s="15">
        <f t="shared" si="160"/>
        <v>1271204</v>
      </c>
      <c r="AJ164" s="16">
        <f t="shared" si="161"/>
        <v>4268225</v>
      </c>
      <c r="AK164" s="9"/>
      <c r="AL164" s="372">
        <v>2300000</v>
      </c>
      <c r="AM164" s="375">
        <v>0</v>
      </c>
      <c r="AN164" s="9"/>
    </row>
    <row r="165" spans="1:40" s="382" customFormat="1" ht="24.95" customHeight="1">
      <c r="A165" s="754"/>
      <c r="B165" s="660"/>
      <c r="N165" s="9"/>
      <c r="P165" s="9"/>
      <c r="Q165" s="9"/>
      <c r="R165" s="9"/>
      <c r="S165" s="707" t="str">
        <f>+IF(OCTUBRE!S165=0,"",OCTUBRE!S165)</f>
        <v>2020202-8</v>
      </c>
      <c r="T165" s="683" t="str">
        <f>+IF(OCTUBRE!T165=0,"",OCTUBRE!T165)</f>
        <v>Servicios de Rayos X e Imaginología contratado con terceros</v>
      </c>
      <c r="U165" s="27">
        <f>+ENERO!U165</f>
        <v>0</v>
      </c>
      <c r="V165" s="15">
        <f>OCTUBRE!V165+NOVIEMBRE!AL165</f>
        <v>0</v>
      </c>
      <c r="W165" s="15">
        <f>OCTUBRE!W165+NOVIEMBRE!AM165</f>
        <v>0</v>
      </c>
      <c r="X165" s="18">
        <f t="shared" si="155"/>
        <v>0</v>
      </c>
      <c r="Y165" s="19">
        <f>OCTUBRE!AA165</f>
        <v>0</v>
      </c>
      <c r="Z165" s="374">
        <v>0</v>
      </c>
      <c r="AA165" s="18">
        <f t="shared" si="156"/>
        <v>0</v>
      </c>
      <c r="AB165" s="19">
        <f>OCTUBRE!AD165</f>
        <v>0</v>
      </c>
      <c r="AC165" s="374">
        <v>0</v>
      </c>
      <c r="AD165" s="18">
        <f t="shared" si="157"/>
        <v>0</v>
      </c>
      <c r="AE165" s="19">
        <f>OCTUBRE!AG165</f>
        <v>0</v>
      </c>
      <c r="AF165" s="374">
        <v>0</v>
      </c>
      <c r="AG165" s="18">
        <f t="shared" si="158"/>
        <v>0</v>
      </c>
      <c r="AH165" s="19">
        <f t="shared" si="159"/>
        <v>0</v>
      </c>
      <c r="AI165" s="15">
        <f t="shared" si="160"/>
        <v>0</v>
      </c>
      <c r="AJ165" s="16">
        <f t="shared" si="161"/>
        <v>0</v>
      </c>
      <c r="AK165" s="9"/>
      <c r="AL165" s="372">
        <v>0</v>
      </c>
      <c r="AM165" s="375">
        <v>0</v>
      </c>
      <c r="AN165" s="9"/>
    </row>
    <row r="166" spans="1:40" s="382" customFormat="1" ht="24.95" customHeight="1">
      <c r="A166" s="754"/>
      <c r="B166" s="660"/>
      <c r="N166" s="9"/>
      <c r="P166" s="9"/>
      <c r="Q166" s="9"/>
      <c r="R166" s="9"/>
      <c r="S166" s="707" t="str">
        <f>+IF(OCTUBRE!S166=0,"",OCTUBRE!S166)</f>
        <v>2020202-9</v>
      </c>
      <c r="T166" s="683" t="str">
        <f>+IF(OCTUBRE!T166=0,"",OCTUBRE!T166)</f>
        <v>Arrendamientos</v>
      </c>
      <c r="U166" s="27">
        <f>+ENERO!U166</f>
        <v>0</v>
      </c>
      <c r="V166" s="15">
        <f>OCTUBRE!V166+NOVIEMBRE!AL166</f>
        <v>0</v>
      </c>
      <c r="W166" s="15">
        <f>OCTUBRE!W166+NOVIEMBRE!AM166</f>
        <v>0</v>
      </c>
      <c r="X166" s="18">
        <f t="shared" si="155"/>
        <v>0</v>
      </c>
      <c r="Y166" s="19">
        <f>OCTUBRE!AA166</f>
        <v>0</v>
      </c>
      <c r="Z166" s="374">
        <v>0</v>
      </c>
      <c r="AA166" s="18">
        <f t="shared" si="156"/>
        <v>0</v>
      </c>
      <c r="AB166" s="19">
        <f>OCTUBRE!AD166</f>
        <v>0</v>
      </c>
      <c r="AC166" s="374">
        <v>0</v>
      </c>
      <c r="AD166" s="18">
        <f t="shared" si="157"/>
        <v>0</v>
      </c>
      <c r="AE166" s="19">
        <f>OCTUBRE!AG166</f>
        <v>0</v>
      </c>
      <c r="AF166" s="374">
        <v>0</v>
      </c>
      <c r="AG166" s="18">
        <f t="shared" si="158"/>
        <v>0</v>
      </c>
      <c r="AH166" s="19">
        <f t="shared" si="159"/>
        <v>0</v>
      </c>
      <c r="AI166" s="15">
        <f t="shared" si="160"/>
        <v>0</v>
      </c>
      <c r="AJ166" s="16">
        <f t="shared" si="161"/>
        <v>0</v>
      </c>
      <c r="AK166" s="9"/>
      <c r="AL166" s="372">
        <v>0</v>
      </c>
      <c r="AM166" s="375">
        <v>0</v>
      </c>
      <c r="AN166" s="9"/>
    </row>
    <row r="167" spans="1:40" s="382" customFormat="1" ht="24.95" customHeight="1">
      <c r="A167" s="754"/>
      <c r="B167" s="660"/>
      <c r="N167" s="9"/>
      <c r="P167" s="9"/>
      <c r="Q167" s="9"/>
      <c r="R167" s="9"/>
      <c r="S167" s="707" t="str">
        <f>+IF(OCTUBRE!S167=0,"",OCTUBRE!S167)</f>
        <v>2020202-10</v>
      </c>
      <c r="T167" s="683" t="str">
        <f>+IF(OCTUBRE!T167=0,"",OCTUBRE!T167)</f>
        <v>Servicios Públicos</v>
      </c>
      <c r="U167" s="27">
        <f>+ENERO!U167</f>
        <v>0</v>
      </c>
      <c r="V167" s="15">
        <f>OCTUBRE!V167+NOVIEMBRE!AL167</f>
        <v>0</v>
      </c>
      <c r="W167" s="15">
        <f>OCTUBRE!W167+NOVIEMBRE!AM167</f>
        <v>0</v>
      </c>
      <c r="X167" s="18">
        <f>SUM(U167:W167)</f>
        <v>0</v>
      </c>
      <c r="Y167" s="19">
        <f>OCTUBRE!AA167</f>
        <v>0</v>
      </c>
      <c r="Z167" s="374">
        <v>0</v>
      </c>
      <c r="AA167" s="18">
        <f>SUM(Y167:Z167)</f>
        <v>0</v>
      </c>
      <c r="AB167" s="19">
        <f>OCTUBRE!AD167</f>
        <v>0</v>
      </c>
      <c r="AC167" s="374">
        <v>0</v>
      </c>
      <c r="AD167" s="18">
        <f>SUM(AB167:AC167)</f>
        <v>0</v>
      </c>
      <c r="AE167" s="19">
        <f>OCTUBRE!AG167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c r="A168" s="754"/>
      <c r="B168" s="660"/>
      <c r="N168" s="9"/>
      <c r="P168" s="9"/>
      <c r="Q168" s="9"/>
      <c r="R168" s="9"/>
      <c r="S168" s="706">
        <f>+IF(OCTUBRE!S168=0,"",OCTUBRE!S168)</f>
        <v>2020299</v>
      </c>
      <c r="T168" s="682" t="str">
        <f>+IF(OCTUBRE!T168=0,"",OCTUBRE!T168)</f>
        <v>Vigencias Anteriores Adquisición de servicios Operativo</v>
      </c>
      <c r="U168" s="27">
        <f>+ENERO!U168</f>
        <v>0</v>
      </c>
      <c r="V168" s="15">
        <f>OCTUBRE!V168+NOVIEMBRE!AL168</f>
        <v>0</v>
      </c>
      <c r="W168" s="15">
        <f>OCTUBRE!W168+NOVIEMBRE!AM168</f>
        <v>61344123</v>
      </c>
      <c r="X168" s="18">
        <f t="shared" si="155"/>
        <v>61344123</v>
      </c>
      <c r="Y168" s="19">
        <f>OCTUBRE!AA168</f>
        <v>61344123</v>
      </c>
      <c r="Z168" s="374">
        <v>0</v>
      </c>
      <c r="AA168" s="18">
        <f t="shared" si="156"/>
        <v>61344123</v>
      </c>
      <c r="AB168" s="19">
        <f>OCTUBRE!AD168</f>
        <v>61344123</v>
      </c>
      <c r="AC168" s="374">
        <v>0</v>
      </c>
      <c r="AD168" s="18">
        <f t="shared" si="157"/>
        <v>61344123</v>
      </c>
      <c r="AE168" s="19">
        <f>OCTUBRE!AG168</f>
        <v>55394614</v>
      </c>
      <c r="AF168" s="374">
        <v>1573767</v>
      </c>
      <c r="AG168" s="18">
        <f t="shared" si="158"/>
        <v>56968381</v>
      </c>
      <c r="AH168" s="19">
        <f t="shared" si="159"/>
        <v>0</v>
      </c>
      <c r="AI168" s="15">
        <f t="shared" si="160"/>
        <v>0</v>
      </c>
      <c r="AJ168" s="16">
        <f t="shared" si="161"/>
        <v>4375742</v>
      </c>
      <c r="AK168" s="9"/>
      <c r="AL168" s="372">
        <v>0</v>
      </c>
      <c r="AM168" s="375">
        <v>0</v>
      </c>
      <c r="AN168" s="9"/>
    </row>
    <row r="169" spans="1:40" s="382" customFormat="1" ht="24.95" customHeight="1">
      <c r="A169" s="754"/>
      <c r="B169" s="660"/>
      <c r="N169" s="9"/>
      <c r="P169" s="9"/>
      <c r="Q169" s="9"/>
      <c r="R169" s="9"/>
      <c r="S169" s="366" t="str">
        <f>+IF(OCTUBRE!S169=0,"",OCTUBRE!S169)</f>
        <v/>
      </c>
      <c r="T169" s="696" t="str">
        <f>+IF(OCTUBRE!T169=0,"",OCTUBRE!T169)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c r="A170" s="754"/>
      <c r="B170" s="660"/>
      <c r="N170" s="9"/>
      <c r="P170" s="9"/>
      <c r="Q170" s="9"/>
      <c r="R170" s="9"/>
      <c r="S170" s="704">
        <f>+IF(OCTUBRE!S170=0,"",OCTUBRE!S170)</f>
        <v>3000000</v>
      </c>
      <c r="T170" s="686" t="str">
        <f>+IF(OCTUBRE!T170=0,"",OCTUBRE!T170)</f>
        <v>TRANSFERENCIAS CORRIENTES</v>
      </c>
      <c r="U170" s="470">
        <f t="shared" ref="U170:AJ170" si="162">U172+U176+U185</f>
        <v>166976316</v>
      </c>
      <c r="V170" s="471">
        <f t="shared" si="162"/>
        <v>13198772</v>
      </c>
      <c r="W170" s="471">
        <f t="shared" si="162"/>
        <v>72920440</v>
      </c>
      <c r="X170" s="472">
        <f t="shared" si="162"/>
        <v>253095528</v>
      </c>
      <c r="Y170" s="379">
        <f t="shared" si="162"/>
        <v>196066066</v>
      </c>
      <c r="Z170" s="471">
        <f t="shared" si="162"/>
        <v>10661991</v>
      </c>
      <c r="AA170" s="472">
        <f t="shared" si="162"/>
        <v>206728057</v>
      </c>
      <c r="AB170" s="379">
        <f t="shared" si="162"/>
        <v>191550616</v>
      </c>
      <c r="AC170" s="471">
        <f t="shared" si="162"/>
        <v>15177441</v>
      </c>
      <c r="AD170" s="472">
        <f t="shared" si="162"/>
        <v>206728057</v>
      </c>
      <c r="AE170" s="379">
        <f t="shared" si="162"/>
        <v>180170451</v>
      </c>
      <c r="AF170" s="471">
        <f t="shared" si="162"/>
        <v>15301643</v>
      </c>
      <c r="AG170" s="472">
        <f t="shared" si="162"/>
        <v>195472094</v>
      </c>
      <c r="AH170" s="379">
        <f t="shared" si="162"/>
        <v>46367471</v>
      </c>
      <c r="AI170" s="471">
        <f t="shared" si="162"/>
        <v>46367471</v>
      </c>
      <c r="AJ170" s="380">
        <f t="shared" si="162"/>
        <v>57623434</v>
      </c>
      <c r="AK170" s="9"/>
      <c r="AL170" s="128">
        <f>AL172+AL176+AL185</f>
        <v>0</v>
      </c>
      <c r="AM170" s="130">
        <f>AM172+AM176+AM185</f>
        <v>0</v>
      </c>
      <c r="AN170" s="9"/>
    </row>
    <row r="171" spans="1:40" s="382" customFormat="1" ht="24.95" customHeight="1">
      <c r="A171" s="754"/>
      <c r="B171" s="660"/>
      <c r="N171" s="9"/>
      <c r="P171" s="9"/>
      <c r="Q171" s="9"/>
      <c r="R171" s="9"/>
      <c r="S171" s="366" t="str">
        <f>+IF(OCTUBRE!S171=0,"",OCTUBRE!S171)</f>
        <v/>
      </c>
      <c r="T171" s="696" t="str">
        <f>+IF(OCTUBRE!T171=0,"",OCTUBRE!T171)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c r="A172" s="754"/>
      <c r="B172" s="660"/>
      <c r="N172" s="9"/>
      <c r="P172" s="9"/>
      <c r="Q172" s="9"/>
      <c r="R172" s="9"/>
      <c r="S172" s="705">
        <f>+IF(OCTUBRE!S172=0,"",OCTUBRE!S172)</f>
        <v>3100000</v>
      </c>
      <c r="T172" s="681" t="str">
        <f>+IF(OCTUBRE!T172=0,"",OCTUBRE!T172)</f>
        <v>Transferencias al Sector Público</v>
      </c>
      <c r="U172" s="132">
        <f t="shared" ref="U172:AJ172" si="163">SUM(U173:U174)</f>
        <v>3500000</v>
      </c>
      <c r="V172" s="122">
        <f t="shared" si="163"/>
        <v>4161394</v>
      </c>
      <c r="W172" s="122">
        <f t="shared" si="163"/>
        <v>0</v>
      </c>
      <c r="X172" s="129">
        <f t="shared" si="163"/>
        <v>7661394</v>
      </c>
      <c r="Y172" s="128">
        <f t="shared" si="163"/>
        <v>6143338</v>
      </c>
      <c r="Z172" s="122">
        <f t="shared" si="163"/>
        <v>391319</v>
      </c>
      <c r="AA172" s="129">
        <f t="shared" si="163"/>
        <v>6534657</v>
      </c>
      <c r="AB172" s="128">
        <f t="shared" si="163"/>
        <v>6143338</v>
      </c>
      <c r="AC172" s="122">
        <f t="shared" si="163"/>
        <v>391319</v>
      </c>
      <c r="AD172" s="129">
        <f t="shared" si="163"/>
        <v>6534657</v>
      </c>
      <c r="AE172" s="128">
        <f t="shared" si="163"/>
        <v>6143338</v>
      </c>
      <c r="AF172" s="122">
        <f t="shared" si="163"/>
        <v>0</v>
      </c>
      <c r="AG172" s="129">
        <f t="shared" si="163"/>
        <v>6143338</v>
      </c>
      <c r="AH172" s="128">
        <f t="shared" si="163"/>
        <v>1126737</v>
      </c>
      <c r="AI172" s="122">
        <f t="shared" si="163"/>
        <v>1126737</v>
      </c>
      <c r="AJ172" s="130">
        <f t="shared" si="163"/>
        <v>1518056</v>
      </c>
      <c r="AK172" s="9"/>
      <c r="AL172" s="128">
        <f>SUM(AL173:AL174)</f>
        <v>0</v>
      </c>
      <c r="AM172" s="130">
        <f>SUM(AM173:AM174)</f>
        <v>0</v>
      </c>
      <c r="AN172" s="9"/>
    </row>
    <row r="173" spans="1:40" s="382" customFormat="1" ht="24.95" customHeight="1">
      <c r="A173" s="754"/>
      <c r="B173" s="660"/>
      <c r="N173" s="9"/>
      <c r="P173" s="9"/>
      <c r="Q173" s="9"/>
      <c r="R173" s="9"/>
      <c r="S173" s="706">
        <f>+IF(OCTUBRE!S173=0,"",OCTUBRE!S173)</f>
        <v>3100003</v>
      </c>
      <c r="T173" s="682" t="str">
        <f>+IF(OCTUBRE!T173=0,"",OCTUBRE!T173)</f>
        <v>Entidades Públicas (Contraloria, Supersalud,…)</v>
      </c>
      <c r="U173" s="27">
        <f>+ENERO!U173</f>
        <v>3500000</v>
      </c>
      <c r="V173" s="15">
        <f>OCTUBRE!V173+NOVIEMBRE!AL173</f>
        <v>0</v>
      </c>
      <c r="W173" s="15">
        <f>OCTUBRE!W173+NOVIEMBRE!AM173</f>
        <v>0</v>
      </c>
      <c r="X173" s="18">
        <f>SUM(U173:W173)</f>
        <v>3500000</v>
      </c>
      <c r="Y173" s="19">
        <f>OCTUBRE!AA173</f>
        <v>1981944</v>
      </c>
      <c r="Z173" s="374">
        <v>391319</v>
      </c>
      <c r="AA173" s="18">
        <f>SUM(Y173:Z173)</f>
        <v>2373263</v>
      </c>
      <c r="AB173" s="19">
        <f>OCTUBRE!AD173</f>
        <v>1981944</v>
      </c>
      <c r="AC173" s="374">
        <v>391319</v>
      </c>
      <c r="AD173" s="18">
        <f>SUM(AB173:AC173)</f>
        <v>2373263</v>
      </c>
      <c r="AE173" s="19">
        <f>OCTUBRE!AG173</f>
        <v>1981944</v>
      </c>
      <c r="AF173" s="374">
        <v>0</v>
      </c>
      <c r="AG173" s="18">
        <f>SUM(AE173:AF173)</f>
        <v>1981944</v>
      </c>
      <c r="AH173" s="19">
        <f>X173-AA173</f>
        <v>1126737</v>
      </c>
      <c r="AI173" s="15">
        <f>X173-AD173</f>
        <v>1126737</v>
      </c>
      <c r="AJ173" s="16">
        <f>X173-AG173</f>
        <v>1518056</v>
      </c>
      <c r="AK173" s="9"/>
      <c r="AL173" s="372">
        <v>0</v>
      </c>
      <c r="AM173" s="375">
        <v>0</v>
      </c>
      <c r="AN173" s="9"/>
    </row>
    <row r="174" spans="1:40" s="382" customFormat="1" ht="24.95" customHeight="1">
      <c r="A174" s="754"/>
      <c r="B174" s="660"/>
      <c r="N174" s="9"/>
      <c r="P174" s="9"/>
      <c r="Q174" s="9"/>
      <c r="R174" s="9"/>
      <c r="S174" s="706">
        <f>+IF(OCTUBRE!S174=0,"",OCTUBRE!S174)</f>
        <v>3199999</v>
      </c>
      <c r="T174" s="682" t="str">
        <f>+IF(OCTUBRE!T174=0,"",OCTUBRE!T174)</f>
        <v>Vigencias Anteriores Tranf. Sector publico</v>
      </c>
      <c r="U174" s="27">
        <f>+ENERO!U174</f>
        <v>0</v>
      </c>
      <c r="V174" s="15">
        <f>OCTUBRE!V174+NOVIEMBRE!AL174</f>
        <v>4161394</v>
      </c>
      <c r="W174" s="15">
        <f>OCTUBRE!W174+NOVIEMBRE!AM174</f>
        <v>0</v>
      </c>
      <c r="X174" s="18">
        <f>SUM(U174:W174)</f>
        <v>4161394</v>
      </c>
      <c r="Y174" s="19">
        <f>OCTUBRE!AA174</f>
        <v>4161394</v>
      </c>
      <c r="Z174" s="374">
        <v>0</v>
      </c>
      <c r="AA174" s="18">
        <f>SUM(Y174:Z174)</f>
        <v>4161394</v>
      </c>
      <c r="AB174" s="19">
        <f>OCTUBRE!AD174</f>
        <v>4161394</v>
      </c>
      <c r="AC174" s="374">
        <v>0</v>
      </c>
      <c r="AD174" s="18">
        <f>SUM(AB174:AC174)</f>
        <v>4161394</v>
      </c>
      <c r="AE174" s="19">
        <f>OCTUBRE!AG174</f>
        <v>4161394</v>
      </c>
      <c r="AF174" s="374">
        <v>0</v>
      </c>
      <c r="AG174" s="18">
        <f>SUM(AE174:AF174)</f>
        <v>4161394</v>
      </c>
      <c r="AH174" s="19">
        <f>X174-AA174</f>
        <v>0</v>
      </c>
      <c r="AI174" s="15">
        <f>X174-AD174</f>
        <v>0</v>
      </c>
      <c r="AJ174" s="16">
        <f>X174-AG174</f>
        <v>0</v>
      </c>
      <c r="AK174" s="9"/>
      <c r="AL174" s="372">
        <v>0</v>
      </c>
      <c r="AM174" s="375">
        <v>0</v>
      </c>
      <c r="AN174" s="9"/>
    </row>
    <row r="175" spans="1:40" s="382" customFormat="1" ht="24.95" customHeight="1">
      <c r="A175" s="754"/>
      <c r="B175" s="660"/>
      <c r="N175" s="9"/>
      <c r="P175" s="9"/>
      <c r="Q175" s="9"/>
      <c r="R175" s="9"/>
      <c r="S175" s="366" t="str">
        <f>+IF(OCTUBRE!S175=0,"",OCTUBRE!S175)</f>
        <v/>
      </c>
      <c r="T175" s="696" t="str">
        <f>+IF(OCTUBRE!T175=0,"",OCTUBRE!T175)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c r="A176" s="754"/>
      <c r="B176" s="660"/>
      <c r="N176" s="9"/>
      <c r="P176" s="9"/>
      <c r="Q176" s="9"/>
      <c r="R176" s="9"/>
      <c r="S176" s="705">
        <f>+IF(OCTUBRE!S176=0,"",OCTUBRE!S176)</f>
        <v>320000</v>
      </c>
      <c r="T176" s="681" t="str">
        <f>+IF(OCTUBRE!T176=0,"",OCTUBRE!T176)</f>
        <v>Transf. Previsión y Seguridad Social</v>
      </c>
      <c r="U176" s="132">
        <f t="shared" ref="U176:AJ176" si="164">SUM(U177:U183)</f>
        <v>163476316</v>
      </c>
      <c r="V176" s="122">
        <f t="shared" si="164"/>
        <v>-1745840</v>
      </c>
      <c r="W176" s="122">
        <f t="shared" si="164"/>
        <v>72920440</v>
      </c>
      <c r="X176" s="129">
        <f t="shared" si="164"/>
        <v>234650916</v>
      </c>
      <c r="Y176" s="128">
        <f t="shared" si="164"/>
        <v>179139510</v>
      </c>
      <c r="Z176" s="122">
        <f t="shared" si="164"/>
        <v>10270672</v>
      </c>
      <c r="AA176" s="129">
        <f t="shared" si="164"/>
        <v>189410182</v>
      </c>
      <c r="AB176" s="128">
        <f t="shared" si="164"/>
        <v>179139510</v>
      </c>
      <c r="AC176" s="122">
        <f t="shared" si="164"/>
        <v>10270672</v>
      </c>
      <c r="AD176" s="129">
        <f t="shared" si="164"/>
        <v>189410182</v>
      </c>
      <c r="AE176" s="128">
        <f t="shared" si="164"/>
        <v>167759345</v>
      </c>
      <c r="AF176" s="122">
        <f t="shared" si="164"/>
        <v>10786193</v>
      </c>
      <c r="AG176" s="129">
        <f t="shared" si="164"/>
        <v>178545538</v>
      </c>
      <c r="AH176" s="128">
        <f t="shared" si="164"/>
        <v>45240734</v>
      </c>
      <c r="AI176" s="122">
        <f t="shared" si="164"/>
        <v>45240734</v>
      </c>
      <c r="AJ176" s="130">
        <f t="shared" si="164"/>
        <v>56105378</v>
      </c>
      <c r="AK176" s="9"/>
      <c r="AL176" s="128">
        <f>SUM(AL177:AL183)</f>
        <v>0</v>
      </c>
      <c r="AM176" s="130">
        <f>SUM(AM177:AM183)</f>
        <v>0</v>
      </c>
      <c r="AN176" s="9"/>
    </row>
    <row r="177" spans="1:40" s="382" customFormat="1" ht="24.95" customHeight="1">
      <c r="A177" s="754"/>
      <c r="B177" s="660"/>
      <c r="N177" s="9"/>
      <c r="P177" s="9"/>
      <c r="Q177" s="9"/>
      <c r="R177" s="9"/>
      <c r="S177" s="706">
        <f>+IF(OCTUBRE!S177=0,"",OCTUBRE!S177)</f>
        <v>3200100</v>
      </c>
      <c r="T177" s="682" t="str">
        <f>+IF(OCTUBRE!T177=0,"",OCTUBRE!T177)</f>
        <v>Pensiones y Jubilaciones (Pago Directo)</v>
      </c>
      <c r="U177" s="27">
        <f>+ENERO!U177</f>
        <v>140230476</v>
      </c>
      <c r="V177" s="15">
        <f>OCTUBRE!V177+NOVIEMBRE!AL177</f>
        <v>0</v>
      </c>
      <c r="W177" s="15">
        <f>OCTUBRE!W177+NOVIEMBRE!AM177</f>
        <v>0</v>
      </c>
      <c r="X177" s="18">
        <f t="shared" ref="X177:X183" si="165">SUM(U177:W177)</f>
        <v>140230476</v>
      </c>
      <c r="Y177" s="19">
        <f>OCTUBRE!AA177</f>
        <v>102706720</v>
      </c>
      <c r="Z177" s="374">
        <v>10270672</v>
      </c>
      <c r="AA177" s="18">
        <f t="shared" ref="AA177:AA183" si="166">SUM(Y177:Z177)</f>
        <v>112977392</v>
      </c>
      <c r="AB177" s="19">
        <f>OCTUBRE!AD177</f>
        <v>102706720</v>
      </c>
      <c r="AC177" s="374">
        <v>10270672</v>
      </c>
      <c r="AD177" s="18">
        <f t="shared" ref="AD177:AD183" si="167">SUM(AB177:AC177)</f>
        <v>112977392</v>
      </c>
      <c r="AE177" s="19">
        <f>OCTUBRE!AG177</f>
        <v>97571384</v>
      </c>
      <c r="AF177" s="374">
        <v>10270672</v>
      </c>
      <c r="AG177" s="18">
        <f t="shared" ref="AG177:AG183" si="168">SUM(AE177:AF177)</f>
        <v>107842056</v>
      </c>
      <c r="AH177" s="19">
        <f t="shared" ref="AH177:AH183" si="169">X177-AA177</f>
        <v>27253084</v>
      </c>
      <c r="AI177" s="15">
        <f t="shared" ref="AI177:AI183" si="170">X177-AD177</f>
        <v>27253084</v>
      </c>
      <c r="AJ177" s="16">
        <f t="shared" ref="AJ177:AJ183" si="171">X177-AG177</f>
        <v>32388420</v>
      </c>
      <c r="AK177" s="9"/>
      <c r="AL177" s="372">
        <v>0</v>
      </c>
      <c r="AM177" s="375">
        <v>0</v>
      </c>
      <c r="AN177" s="9"/>
    </row>
    <row r="178" spans="1:40" s="382" customFormat="1" ht="24.95" customHeight="1">
      <c r="A178" s="754"/>
      <c r="B178" s="660"/>
      <c r="N178" s="9"/>
      <c r="P178" s="9"/>
      <c r="Q178" s="9"/>
      <c r="R178" s="9"/>
      <c r="S178" s="706">
        <f>+IF(OCTUBRE!S178=0,"",OCTUBRE!S178)</f>
        <v>3200200</v>
      </c>
      <c r="T178" s="682" t="str">
        <f>+IF(OCTUBRE!T178=0,"",OCTUBRE!T178)</f>
        <v>Cesantías Pago Directo (Pago Directo)</v>
      </c>
      <c r="U178" s="27">
        <f>+ENERO!U178</f>
        <v>0</v>
      </c>
      <c r="V178" s="15">
        <f>OCTUBRE!V178+NOVIEMBRE!AL178</f>
        <v>0</v>
      </c>
      <c r="W178" s="15">
        <f>OCTUBRE!W178+NOVIEMBRE!AM178</f>
        <v>0</v>
      </c>
      <c r="X178" s="18">
        <f t="shared" si="165"/>
        <v>0</v>
      </c>
      <c r="Y178" s="19">
        <f>OCTUBRE!AA178</f>
        <v>0</v>
      </c>
      <c r="Z178" s="374">
        <v>0</v>
      </c>
      <c r="AA178" s="18">
        <f t="shared" si="166"/>
        <v>0</v>
      </c>
      <c r="AB178" s="19">
        <f>OCTUBRE!AD178</f>
        <v>0</v>
      </c>
      <c r="AC178" s="374">
        <v>0</v>
      </c>
      <c r="AD178" s="18">
        <f t="shared" si="167"/>
        <v>0</v>
      </c>
      <c r="AE178" s="19">
        <f>OCTUBRE!AG178</f>
        <v>0</v>
      </c>
      <c r="AF178" s="374">
        <v>0</v>
      </c>
      <c r="AG178" s="18">
        <f t="shared" si="168"/>
        <v>0</v>
      </c>
      <c r="AH178" s="19">
        <f t="shared" si="169"/>
        <v>0</v>
      </c>
      <c r="AI178" s="15">
        <f t="shared" si="170"/>
        <v>0</v>
      </c>
      <c r="AJ178" s="16">
        <f t="shared" si="171"/>
        <v>0</v>
      </c>
      <c r="AK178" s="9"/>
      <c r="AL178" s="372">
        <v>0</v>
      </c>
      <c r="AM178" s="375">
        <v>0</v>
      </c>
      <c r="AN178" s="9"/>
    </row>
    <row r="179" spans="1:40" s="382" customFormat="1" ht="24.95" customHeight="1">
      <c r="A179" s="754"/>
      <c r="B179" s="660"/>
      <c r="N179" s="9"/>
      <c r="P179" s="9"/>
      <c r="Q179" s="9"/>
      <c r="R179" s="9"/>
      <c r="S179" s="706">
        <f>+IF(OCTUBRE!S179=0,"",OCTUBRE!S179)</f>
        <v>3200300</v>
      </c>
      <c r="T179" s="682" t="str">
        <f>+IF(OCTUBRE!T179=0,"",OCTUBRE!T179)</f>
        <v>Bonos, Cuotas de Bonos y cuotas partes jubilatorias</v>
      </c>
      <c r="U179" s="27">
        <f>+ENERO!U179</f>
        <v>0</v>
      </c>
      <c r="V179" s="15">
        <f>OCTUBRE!V179+NOVIEMBRE!AL179</f>
        <v>1500000</v>
      </c>
      <c r="W179" s="15">
        <f>OCTUBRE!W179+NOVIEMBRE!AM179</f>
        <v>0</v>
      </c>
      <c r="X179" s="18">
        <f t="shared" si="165"/>
        <v>1500000</v>
      </c>
      <c r="Y179" s="19">
        <f>OCTUBRE!AA179</f>
        <v>1125378</v>
      </c>
      <c r="Z179" s="374">
        <v>0</v>
      </c>
      <c r="AA179" s="18">
        <f t="shared" si="166"/>
        <v>1125378</v>
      </c>
      <c r="AB179" s="19">
        <f>OCTUBRE!AD179</f>
        <v>1125378</v>
      </c>
      <c r="AC179" s="374">
        <v>0</v>
      </c>
      <c r="AD179" s="18">
        <f t="shared" si="167"/>
        <v>1125378</v>
      </c>
      <c r="AE179" s="19">
        <f>OCTUBRE!AG179</f>
        <v>0</v>
      </c>
      <c r="AF179" s="374">
        <v>0</v>
      </c>
      <c r="AG179" s="18">
        <f t="shared" si="168"/>
        <v>0</v>
      </c>
      <c r="AH179" s="19">
        <f t="shared" si="169"/>
        <v>374622</v>
      </c>
      <c r="AI179" s="15">
        <f t="shared" si="170"/>
        <v>374622</v>
      </c>
      <c r="AJ179" s="16">
        <f t="shared" si="171"/>
        <v>1500000</v>
      </c>
      <c r="AK179" s="9"/>
      <c r="AL179" s="372">
        <v>0</v>
      </c>
      <c r="AM179" s="375">
        <v>0</v>
      </c>
      <c r="AN179" s="9"/>
    </row>
    <row r="180" spans="1:40" s="382" customFormat="1" ht="24.95" customHeight="1">
      <c r="A180" s="754"/>
      <c r="B180" s="660"/>
      <c r="N180" s="9"/>
      <c r="P180" s="9"/>
      <c r="Q180" s="9"/>
      <c r="R180" s="9"/>
      <c r="S180" s="706">
        <f>+IF(OCTUBRE!S180=0,"",OCTUBRE!S180)</f>
        <v>3200400</v>
      </c>
      <c r="T180" s="682" t="str">
        <f>+IF(OCTUBRE!T180=0,"",OCTUBRE!T180)</f>
        <v>Intereses a las cesantias</v>
      </c>
      <c r="U180" s="27">
        <f>+ENERO!U180</f>
        <v>23245840</v>
      </c>
      <c r="V180" s="15">
        <f>OCTUBRE!V180+NOVIEMBRE!AL180</f>
        <v>-3245840</v>
      </c>
      <c r="W180" s="15">
        <f>OCTUBRE!W180+NOVIEMBRE!AM180</f>
        <v>0</v>
      </c>
      <c r="X180" s="18">
        <f t="shared" si="165"/>
        <v>20000000</v>
      </c>
      <c r="Y180" s="19">
        <f>OCTUBRE!AA180</f>
        <v>2386972</v>
      </c>
      <c r="Z180" s="374">
        <v>0</v>
      </c>
      <c r="AA180" s="18">
        <f t="shared" si="166"/>
        <v>2386972</v>
      </c>
      <c r="AB180" s="19">
        <f>OCTUBRE!AD180</f>
        <v>2386972</v>
      </c>
      <c r="AC180" s="374">
        <v>0</v>
      </c>
      <c r="AD180" s="18">
        <f t="shared" si="167"/>
        <v>2386972</v>
      </c>
      <c r="AE180" s="19">
        <f>OCTUBRE!AG180</f>
        <v>466117</v>
      </c>
      <c r="AF180" s="374">
        <v>515521</v>
      </c>
      <c r="AG180" s="18">
        <f t="shared" si="168"/>
        <v>981638</v>
      </c>
      <c r="AH180" s="19">
        <f t="shared" si="169"/>
        <v>17613028</v>
      </c>
      <c r="AI180" s="15">
        <f t="shared" si="170"/>
        <v>17613028</v>
      </c>
      <c r="AJ180" s="16">
        <f t="shared" si="171"/>
        <v>19018362</v>
      </c>
      <c r="AK180" s="9"/>
      <c r="AL180" s="372">
        <v>0</v>
      </c>
      <c r="AM180" s="375">
        <v>0</v>
      </c>
      <c r="AN180" s="9"/>
    </row>
    <row r="181" spans="1:40" s="382" customFormat="1" ht="24.95" customHeight="1">
      <c r="A181" s="754"/>
      <c r="B181" s="660"/>
      <c r="N181" s="9"/>
      <c r="P181" s="9"/>
      <c r="Q181" s="9"/>
      <c r="R181" s="9"/>
      <c r="S181" s="706" t="str">
        <f>+IF(OCTUBRE!S181=0,"",OCTUBRE!S181)</f>
        <v/>
      </c>
      <c r="T181" s="682" t="str">
        <f>+IF(OCTUBRE!T181=0,"",OCTUBRE!T181)</f>
        <v/>
      </c>
      <c r="U181" s="27">
        <f>+ENERO!U181</f>
        <v>0</v>
      </c>
      <c r="V181" s="15">
        <f>OCTUBRE!V181+NOVIEMBRE!AL181</f>
        <v>0</v>
      </c>
      <c r="W181" s="15">
        <f>OCTUBRE!W181+NOVIEMBRE!AM181</f>
        <v>0</v>
      </c>
      <c r="X181" s="18">
        <f t="shared" si="165"/>
        <v>0</v>
      </c>
      <c r="Y181" s="19">
        <f>OCTUBRE!AA181</f>
        <v>0</v>
      </c>
      <c r="Z181" s="374">
        <v>0</v>
      </c>
      <c r="AA181" s="18">
        <f t="shared" si="166"/>
        <v>0</v>
      </c>
      <c r="AB181" s="19">
        <f>OCTUBRE!AD181</f>
        <v>0</v>
      </c>
      <c r="AC181" s="374">
        <v>0</v>
      </c>
      <c r="AD181" s="18">
        <f t="shared" si="167"/>
        <v>0</v>
      </c>
      <c r="AE181" s="19">
        <f>OCTUBRE!AG181</f>
        <v>0</v>
      </c>
      <c r="AF181" s="374">
        <v>0</v>
      </c>
      <c r="AG181" s="18">
        <f t="shared" si="168"/>
        <v>0</v>
      </c>
      <c r="AH181" s="19">
        <f t="shared" si="169"/>
        <v>0</v>
      </c>
      <c r="AI181" s="15">
        <f t="shared" si="170"/>
        <v>0</v>
      </c>
      <c r="AJ181" s="16">
        <f t="shared" si="171"/>
        <v>0</v>
      </c>
      <c r="AK181" s="9"/>
      <c r="AL181" s="372">
        <v>0</v>
      </c>
      <c r="AM181" s="375">
        <v>0</v>
      </c>
      <c r="AN181" s="9"/>
    </row>
    <row r="182" spans="1:40" s="382" customFormat="1" ht="24.95" customHeight="1">
      <c r="A182" s="754"/>
      <c r="B182" s="660"/>
      <c r="N182" s="9"/>
      <c r="P182" s="9"/>
      <c r="Q182" s="9"/>
      <c r="R182" s="9"/>
      <c r="S182" s="706" t="str">
        <f>+IF(OCTUBRE!S182=0,"",OCTUBRE!S182)</f>
        <v/>
      </c>
      <c r="T182" s="682" t="str">
        <f>+IF(OCTUBRE!T182=0,"",OCTUBRE!T182)</f>
        <v/>
      </c>
      <c r="U182" s="27">
        <f>+ENERO!U182</f>
        <v>0</v>
      </c>
      <c r="V182" s="15">
        <f>OCTUBRE!V182+NOVIEMBRE!AL182</f>
        <v>0</v>
      </c>
      <c r="W182" s="15">
        <f>OCTUBRE!W182+NOVIEMBRE!AM182</f>
        <v>0</v>
      </c>
      <c r="X182" s="18">
        <f t="shared" si="165"/>
        <v>0</v>
      </c>
      <c r="Y182" s="19">
        <f>OCTUBRE!AA182</f>
        <v>0</v>
      </c>
      <c r="Z182" s="374">
        <v>0</v>
      </c>
      <c r="AA182" s="18">
        <f t="shared" si="166"/>
        <v>0</v>
      </c>
      <c r="AB182" s="19">
        <f>OCTUBRE!AD182</f>
        <v>0</v>
      </c>
      <c r="AC182" s="374">
        <v>0</v>
      </c>
      <c r="AD182" s="18">
        <f t="shared" si="167"/>
        <v>0</v>
      </c>
      <c r="AE182" s="19">
        <f>OCTUBRE!AG182</f>
        <v>0</v>
      </c>
      <c r="AF182" s="374">
        <v>0</v>
      </c>
      <c r="AG182" s="18">
        <f t="shared" si="168"/>
        <v>0</v>
      </c>
      <c r="AH182" s="19">
        <f t="shared" si="169"/>
        <v>0</v>
      </c>
      <c r="AI182" s="15">
        <f t="shared" si="170"/>
        <v>0</v>
      </c>
      <c r="AJ182" s="16">
        <f t="shared" si="171"/>
        <v>0</v>
      </c>
      <c r="AK182" s="9"/>
      <c r="AL182" s="372">
        <v>0</v>
      </c>
      <c r="AM182" s="375">
        <v>0</v>
      </c>
      <c r="AN182" s="9"/>
    </row>
    <row r="183" spans="1:40" s="382" customFormat="1" ht="24.95" customHeight="1">
      <c r="A183" s="754"/>
      <c r="B183" s="660"/>
      <c r="N183" s="9"/>
      <c r="P183" s="9"/>
      <c r="Q183" s="9"/>
      <c r="R183" s="9"/>
      <c r="S183" s="706">
        <f>+IF(OCTUBRE!S183=0,"",OCTUBRE!S183)</f>
        <v>3299999</v>
      </c>
      <c r="T183" s="682" t="str">
        <f>+IF(OCTUBRE!T183=0,"",OCTUBRE!T183)</f>
        <v>Vigencias Anteriores Transf. Previsión y Seguridad Social</v>
      </c>
      <c r="U183" s="27">
        <f>+ENERO!U183</f>
        <v>0</v>
      </c>
      <c r="V183" s="15">
        <f>OCTUBRE!V183+NOVIEMBRE!AL183</f>
        <v>0</v>
      </c>
      <c r="W183" s="15">
        <f>OCTUBRE!W183+NOVIEMBRE!AM183</f>
        <v>72920440</v>
      </c>
      <c r="X183" s="18">
        <f t="shared" si="165"/>
        <v>72920440</v>
      </c>
      <c r="Y183" s="19">
        <f>OCTUBRE!AA183</f>
        <v>72920440</v>
      </c>
      <c r="Z183" s="374">
        <v>0</v>
      </c>
      <c r="AA183" s="18">
        <f t="shared" si="166"/>
        <v>72920440</v>
      </c>
      <c r="AB183" s="19">
        <f>OCTUBRE!AD183</f>
        <v>72920440</v>
      </c>
      <c r="AC183" s="374">
        <v>0</v>
      </c>
      <c r="AD183" s="18">
        <f t="shared" si="167"/>
        <v>72920440</v>
      </c>
      <c r="AE183" s="19">
        <f>OCTUBRE!AG183</f>
        <v>69721844</v>
      </c>
      <c r="AF183" s="374">
        <v>0</v>
      </c>
      <c r="AG183" s="18">
        <f t="shared" si="168"/>
        <v>69721844</v>
      </c>
      <c r="AH183" s="19">
        <f t="shared" si="169"/>
        <v>0</v>
      </c>
      <c r="AI183" s="15">
        <f t="shared" si="170"/>
        <v>0</v>
      </c>
      <c r="AJ183" s="16">
        <f t="shared" si="171"/>
        <v>3198596</v>
      </c>
      <c r="AK183" s="9"/>
      <c r="AL183" s="372">
        <v>0</v>
      </c>
      <c r="AM183" s="375">
        <v>0</v>
      </c>
      <c r="AN183" s="9"/>
    </row>
    <row r="184" spans="1:40" s="382" customFormat="1" ht="24.95" customHeight="1">
      <c r="A184" s="754"/>
      <c r="B184" s="660"/>
      <c r="N184" s="9"/>
      <c r="P184" s="9"/>
      <c r="Q184" s="9"/>
      <c r="R184" s="9"/>
      <c r="S184" s="366" t="str">
        <f>+IF(OCTUBRE!S184=0,"",OCTUBRE!S184)</f>
        <v/>
      </c>
      <c r="T184" s="696" t="str">
        <f>+IF(OCTUBRE!T184=0,"",OCTUBRE!T184)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c r="A185" s="754"/>
      <c r="B185" s="660"/>
      <c r="N185" s="9"/>
      <c r="P185" s="9"/>
      <c r="Q185" s="9"/>
      <c r="R185" s="9"/>
      <c r="S185" s="705">
        <f>+IF(OCTUBRE!S185=0,"",OCTUBRE!S185)</f>
        <v>3300000</v>
      </c>
      <c r="T185" s="681" t="str">
        <f>+IF(OCTUBRE!T185=0,"",OCTUBRE!T185)</f>
        <v>Otras Transferencias</v>
      </c>
      <c r="U185" s="132">
        <f t="shared" ref="U185:AJ185" si="172">U186+U187+U191</f>
        <v>0</v>
      </c>
      <c r="V185" s="122">
        <f t="shared" si="172"/>
        <v>10783218</v>
      </c>
      <c r="W185" s="122">
        <f t="shared" si="172"/>
        <v>0</v>
      </c>
      <c r="X185" s="129">
        <f t="shared" si="172"/>
        <v>10783218</v>
      </c>
      <c r="Y185" s="128">
        <f t="shared" si="172"/>
        <v>10783218</v>
      </c>
      <c r="Z185" s="122">
        <f t="shared" si="172"/>
        <v>0</v>
      </c>
      <c r="AA185" s="129">
        <f t="shared" si="172"/>
        <v>10783218</v>
      </c>
      <c r="AB185" s="128">
        <f t="shared" si="172"/>
        <v>6267768</v>
      </c>
      <c r="AC185" s="122">
        <f t="shared" si="172"/>
        <v>4515450</v>
      </c>
      <c r="AD185" s="129">
        <f t="shared" si="172"/>
        <v>10783218</v>
      </c>
      <c r="AE185" s="128">
        <f t="shared" si="172"/>
        <v>6267768</v>
      </c>
      <c r="AF185" s="122">
        <f t="shared" si="172"/>
        <v>4515450</v>
      </c>
      <c r="AG185" s="129">
        <f t="shared" si="172"/>
        <v>10783218</v>
      </c>
      <c r="AH185" s="128">
        <f t="shared" si="172"/>
        <v>0</v>
      </c>
      <c r="AI185" s="122">
        <f t="shared" si="172"/>
        <v>0</v>
      </c>
      <c r="AJ185" s="130">
        <f t="shared" si="172"/>
        <v>0</v>
      </c>
      <c r="AK185" s="9"/>
      <c r="AL185" s="128">
        <f>AL186+AL187+AL191</f>
        <v>0</v>
      </c>
      <c r="AM185" s="130">
        <f>AM186+AM187+AM191</f>
        <v>0</v>
      </c>
      <c r="AN185" s="9"/>
    </row>
    <row r="186" spans="1:40" s="382" customFormat="1" ht="24.95" customHeight="1">
      <c r="A186" s="754"/>
      <c r="B186" s="660"/>
      <c r="N186" s="9"/>
      <c r="P186" s="9"/>
      <c r="Q186" s="9"/>
      <c r="R186" s="9"/>
      <c r="S186" s="706">
        <f>+IF(OCTUBRE!S186=0,"",OCTUBRE!S186)</f>
        <v>3300100</v>
      </c>
      <c r="T186" s="682" t="str">
        <f>+IF(OCTUBRE!T186=0,"",OCTUBRE!T186)</f>
        <v>Sentencias y Conciliaciones</v>
      </c>
      <c r="U186" s="27">
        <f>+ENERO!U186</f>
        <v>0</v>
      </c>
      <c r="V186" s="15">
        <f>OCTUBRE!V186+NOVIEMBRE!AL186</f>
        <v>7515450</v>
      </c>
      <c r="W186" s="15">
        <f>OCTUBRE!W186+NOVIEMBRE!AM186</f>
        <v>0</v>
      </c>
      <c r="X186" s="18">
        <f>SUM(U186:W186)</f>
        <v>7515450</v>
      </c>
      <c r="Y186" s="19">
        <f>OCTUBRE!AA186</f>
        <v>7515450</v>
      </c>
      <c r="Z186" s="374">
        <v>0</v>
      </c>
      <c r="AA186" s="18">
        <f>SUM(Y186:Z186)</f>
        <v>7515450</v>
      </c>
      <c r="AB186" s="19">
        <f>OCTUBRE!AD186</f>
        <v>3000000</v>
      </c>
      <c r="AC186" s="374">
        <v>4515450</v>
      </c>
      <c r="AD186" s="18">
        <f>SUM(AB186:AC186)</f>
        <v>7515450</v>
      </c>
      <c r="AE186" s="19">
        <f>OCTUBRE!AG186</f>
        <v>3000000</v>
      </c>
      <c r="AF186" s="374">
        <v>4515450</v>
      </c>
      <c r="AG186" s="18">
        <f>SUM(AE186:AF186)</f>
        <v>7515450</v>
      </c>
      <c r="AH186" s="19">
        <f>X186-AA186</f>
        <v>0</v>
      </c>
      <c r="AI186" s="15">
        <f>X186-AD186</f>
        <v>0</v>
      </c>
      <c r="AJ186" s="16">
        <f>X186-AG186</f>
        <v>0</v>
      </c>
      <c r="AK186" s="9"/>
      <c r="AL186" s="372">
        <v>0</v>
      </c>
      <c r="AM186" s="375">
        <v>0</v>
      </c>
      <c r="AN186" s="9"/>
    </row>
    <row r="187" spans="1:40" s="382" customFormat="1" ht="24.95" customHeight="1">
      <c r="A187" s="754"/>
      <c r="B187" s="660"/>
      <c r="N187" s="9"/>
      <c r="P187" s="9"/>
      <c r="Q187" s="9"/>
      <c r="R187" s="9"/>
      <c r="S187" s="706">
        <f>+IF(OCTUBRE!S187=0,"",OCTUBRE!S187)</f>
        <v>3300200</v>
      </c>
      <c r="T187" s="682" t="str">
        <f>+IF(OCTUBRE!T187=0,"",OCTUBRE!T187)</f>
        <v>Destinatarios de otras transferencias</v>
      </c>
      <c r="U187" s="27">
        <f t="shared" ref="U187:AM187" si="173">SUM(U188:U190)</f>
        <v>0</v>
      </c>
      <c r="V187" s="15">
        <f t="shared" si="173"/>
        <v>3267768</v>
      </c>
      <c r="W187" s="15">
        <f t="shared" si="173"/>
        <v>0</v>
      </c>
      <c r="X187" s="18">
        <f t="shared" si="173"/>
        <v>3267768</v>
      </c>
      <c r="Y187" s="19">
        <f t="shared" si="173"/>
        <v>3267768</v>
      </c>
      <c r="Z187" s="142">
        <f t="shared" si="173"/>
        <v>0</v>
      </c>
      <c r="AA187" s="18">
        <f t="shared" si="173"/>
        <v>3267768</v>
      </c>
      <c r="AB187" s="19">
        <f t="shared" si="173"/>
        <v>3267768</v>
      </c>
      <c r="AC187" s="142">
        <f t="shared" si="173"/>
        <v>0</v>
      </c>
      <c r="AD187" s="18">
        <f t="shared" si="173"/>
        <v>3267768</v>
      </c>
      <c r="AE187" s="19">
        <f t="shared" si="173"/>
        <v>3267768</v>
      </c>
      <c r="AF187" s="142">
        <f t="shared" si="173"/>
        <v>0</v>
      </c>
      <c r="AG187" s="18">
        <f t="shared" si="173"/>
        <v>3267768</v>
      </c>
      <c r="AH187" s="19">
        <f t="shared" si="173"/>
        <v>0</v>
      </c>
      <c r="AI187" s="15">
        <f t="shared" si="173"/>
        <v>0</v>
      </c>
      <c r="AJ187" s="16">
        <f t="shared" si="173"/>
        <v>0</v>
      </c>
      <c r="AK187" s="9"/>
      <c r="AL187" s="29">
        <f t="shared" si="173"/>
        <v>0</v>
      </c>
      <c r="AM187" s="26">
        <f t="shared" si="173"/>
        <v>0</v>
      </c>
      <c r="AN187" s="9"/>
    </row>
    <row r="188" spans="1:40" s="382" customFormat="1" ht="24.95" customHeight="1">
      <c r="A188" s="754"/>
      <c r="B188" s="661"/>
      <c r="N188" s="9"/>
      <c r="P188" s="9"/>
      <c r="Q188" s="9"/>
      <c r="R188" s="9"/>
      <c r="S188" s="707" t="str">
        <f>+IF(OCTUBRE!S188=0,"",OCTUBRE!S188)</f>
        <v>3300200-1</v>
      </c>
      <c r="T188" s="682" t="str">
        <f>+IF(OCTUBRE!T188=0,"",OCTUBRE!T188)</f>
        <v>COHAN</v>
      </c>
      <c r="U188" s="27">
        <f>+ENERO!U188</f>
        <v>0</v>
      </c>
      <c r="V188" s="15">
        <f>OCTUBRE!V188+NOVIEMBRE!AL188</f>
        <v>3267768</v>
      </c>
      <c r="W188" s="15">
        <f>OCTUBRE!W188+NOVIEMBRE!AM188</f>
        <v>0</v>
      </c>
      <c r="X188" s="18">
        <f>SUM(U188:W188)</f>
        <v>3267768</v>
      </c>
      <c r="Y188" s="19">
        <f>OCTUBRE!AA188</f>
        <v>3267768</v>
      </c>
      <c r="Z188" s="374">
        <v>0</v>
      </c>
      <c r="AA188" s="18">
        <f>SUM(Y188:Z188)</f>
        <v>3267768</v>
      </c>
      <c r="AB188" s="19">
        <f>OCTUBRE!AD188</f>
        <v>3267768</v>
      </c>
      <c r="AC188" s="374">
        <v>0</v>
      </c>
      <c r="AD188" s="18">
        <f>SUM(AB188:AC188)</f>
        <v>3267768</v>
      </c>
      <c r="AE188" s="19">
        <f>OCTUBRE!AG188</f>
        <v>3267768</v>
      </c>
      <c r="AF188" s="374">
        <v>0</v>
      </c>
      <c r="AG188" s="18">
        <f>SUM(AE188:AF188)</f>
        <v>3267768</v>
      </c>
      <c r="AH188" s="19">
        <f>X188-AA188</f>
        <v>0</v>
      </c>
      <c r="AI188" s="15">
        <f>X188-AD188</f>
        <v>0</v>
      </c>
      <c r="AJ188" s="16">
        <f>X188-AG188</f>
        <v>0</v>
      </c>
      <c r="AK188" s="9"/>
      <c r="AL188" s="372">
        <v>0</v>
      </c>
      <c r="AM188" s="375">
        <v>0</v>
      </c>
      <c r="AN188" s="9"/>
    </row>
    <row r="189" spans="1:40" s="382" customFormat="1" ht="24.95" customHeight="1">
      <c r="A189" s="754"/>
      <c r="B189" s="661"/>
      <c r="N189" s="9"/>
      <c r="P189" s="9"/>
      <c r="Q189" s="9"/>
      <c r="R189" s="9"/>
      <c r="S189" s="707" t="str">
        <f>+IF(OCTUBRE!S189=0,"",OCTUBRE!S189)</f>
        <v>3300200-2</v>
      </c>
      <c r="T189" s="682" t="str">
        <f>+IF(OCTUBRE!T189=0,"",OCTUBRE!T189)</f>
        <v>AESA</v>
      </c>
      <c r="U189" s="27">
        <f>+ENERO!U189</f>
        <v>0</v>
      </c>
      <c r="V189" s="15">
        <f>OCTUBRE!V189+NOVIEMBRE!AL189</f>
        <v>0</v>
      </c>
      <c r="W189" s="15">
        <f>OCTUBRE!W189+NOVIEMBRE!AM189</f>
        <v>0</v>
      </c>
      <c r="X189" s="18">
        <f>SUM(U189:W189)</f>
        <v>0</v>
      </c>
      <c r="Y189" s="19">
        <f>OCTUBRE!AA189</f>
        <v>0</v>
      </c>
      <c r="Z189" s="374">
        <v>0</v>
      </c>
      <c r="AA189" s="18">
        <f>SUM(Y189:Z189)</f>
        <v>0</v>
      </c>
      <c r="AB189" s="19">
        <f>OCTUBRE!AD189</f>
        <v>0</v>
      </c>
      <c r="AC189" s="374">
        <v>0</v>
      </c>
      <c r="AD189" s="18">
        <f>SUM(AB189:AC189)</f>
        <v>0</v>
      </c>
      <c r="AE189" s="19">
        <f>OCTUBRE!AG189</f>
        <v>0</v>
      </c>
      <c r="AF189" s="374">
        <v>0</v>
      </c>
      <c r="AG189" s="18">
        <f>SUM(AE189:AF189)</f>
        <v>0</v>
      </c>
      <c r="AH189" s="19">
        <f>X189-AA189</f>
        <v>0</v>
      </c>
      <c r="AI189" s="15">
        <f>X189-AD189</f>
        <v>0</v>
      </c>
      <c r="AJ189" s="16">
        <f>X189-AG189</f>
        <v>0</v>
      </c>
      <c r="AK189" s="9"/>
      <c r="AL189" s="372">
        <v>0</v>
      </c>
      <c r="AM189" s="375">
        <v>0</v>
      </c>
      <c r="AN189" s="9"/>
    </row>
    <row r="190" spans="1:40" s="382" customFormat="1" ht="24.95" customHeight="1">
      <c r="A190" s="754"/>
      <c r="B190" s="661"/>
      <c r="N190" s="9"/>
      <c r="P190" s="9"/>
      <c r="Q190" s="9"/>
      <c r="R190" s="9"/>
      <c r="S190" s="707" t="str">
        <f>+IF(OCTUBRE!S190=0,"",OCTUBRE!S190)</f>
        <v>3300200-3</v>
      </c>
      <c r="T190" s="682" t="str">
        <f>+IF(OCTUBRE!T190=0,"",OCTUBRE!T190)</f>
        <v xml:space="preserve">OTRAS </v>
      </c>
      <c r="U190" s="27">
        <f>+ENERO!U190</f>
        <v>0</v>
      </c>
      <c r="V190" s="15">
        <f>OCTUBRE!V190+NOVIEMBRE!AL190</f>
        <v>0</v>
      </c>
      <c r="W190" s="15">
        <f>OCTUBRE!W190+NOVIEMBRE!AM190</f>
        <v>0</v>
      </c>
      <c r="X190" s="18">
        <f>SUM(U190:W190)</f>
        <v>0</v>
      </c>
      <c r="Y190" s="19">
        <f>OCTUBRE!AA190</f>
        <v>0</v>
      </c>
      <c r="Z190" s="374">
        <v>0</v>
      </c>
      <c r="AA190" s="18">
        <f>SUM(Y190:Z190)</f>
        <v>0</v>
      </c>
      <c r="AB190" s="19">
        <f>OCTUBRE!AD190</f>
        <v>0</v>
      </c>
      <c r="AC190" s="374">
        <v>0</v>
      </c>
      <c r="AD190" s="18">
        <f>SUM(AB190:AC190)</f>
        <v>0</v>
      </c>
      <c r="AE190" s="19">
        <f>OCTUBRE!AG190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c r="A191" s="754"/>
      <c r="B191" s="661"/>
      <c r="N191" s="9"/>
      <c r="P191" s="9"/>
      <c r="Q191" s="9"/>
      <c r="R191" s="9"/>
      <c r="S191" s="706">
        <f>+IF(OCTUBRE!S191=0,"",OCTUBRE!S191)</f>
        <v>3399999</v>
      </c>
      <c r="T191" s="682" t="str">
        <f>+IF(OCTUBRE!T191=0,"",OCTUBRE!T191)</f>
        <v>Vigencias Anteriores Otras Transferencias</v>
      </c>
      <c r="U191" s="27">
        <f>+ENERO!U191</f>
        <v>0</v>
      </c>
      <c r="V191" s="15">
        <f>OCTUBRE!V191+NOVIEMBRE!AL191</f>
        <v>0</v>
      </c>
      <c r="W191" s="15">
        <f>OCTUBRE!W191+NOVIEMBRE!AM191</f>
        <v>0</v>
      </c>
      <c r="X191" s="18">
        <f>SUM(U191:W191)</f>
        <v>0</v>
      </c>
      <c r="Y191" s="19">
        <f>OCTUBRE!AA191</f>
        <v>0</v>
      </c>
      <c r="Z191" s="374">
        <v>0</v>
      </c>
      <c r="AA191" s="18">
        <f>SUM(Y191:Z191)</f>
        <v>0</v>
      </c>
      <c r="AB191" s="19">
        <f>OCTUBRE!AD191</f>
        <v>0</v>
      </c>
      <c r="AC191" s="374">
        <v>0</v>
      </c>
      <c r="AD191" s="18">
        <f>SUM(AB191:AC191)</f>
        <v>0</v>
      </c>
      <c r="AE191" s="19">
        <f>OCTUBRE!AG191</f>
        <v>0</v>
      </c>
      <c r="AF191" s="374">
        <v>0</v>
      </c>
      <c r="AG191" s="18">
        <f>SUM(AE191:AF191)</f>
        <v>0</v>
      </c>
      <c r="AH191" s="19">
        <f>X191-AA191</f>
        <v>0</v>
      </c>
      <c r="AI191" s="15">
        <f>X191-AD191</f>
        <v>0</v>
      </c>
      <c r="AJ191" s="16">
        <f>X191-AG191</f>
        <v>0</v>
      </c>
      <c r="AK191" s="9"/>
      <c r="AL191" s="372">
        <v>0</v>
      </c>
      <c r="AM191" s="375">
        <v>0</v>
      </c>
      <c r="AN191" s="9"/>
    </row>
    <row r="192" spans="1:40" s="382" customFormat="1" ht="24.95" customHeight="1">
      <c r="A192" s="754"/>
      <c r="B192" s="661"/>
      <c r="N192" s="9"/>
      <c r="P192" s="9"/>
      <c r="Q192" s="9"/>
      <c r="R192" s="9"/>
      <c r="S192" s="366" t="str">
        <f>+IF(OCTUBRE!S194=0,"",OCTUBRE!S194)</f>
        <v/>
      </c>
      <c r="T192" s="696" t="str">
        <f>+IF(OCTUBRE!T194=0,"",OCTUBRE!T194)</f>
        <v/>
      </c>
      <c r="U192" s="161"/>
      <c r="V192" s="161"/>
      <c r="W192" s="161"/>
      <c r="X192" s="161"/>
      <c r="Y192" s="161"/>
      <c r="Z192" s="161"/>
      <c r="AA192" s="161"/>
      <c r="AB192" s="161"/>
      <c r="AC192" s="161"/>
      <c r="AD192" s="161"/>
      <c r="AE192" s="161"/>
      <c r="AF192" s="161"/>
      <c r="AG192" s="161"/>
      <c r="AH192" s="161"/>
      <c r="AI192" s="161"/>
      <c r="AJ192" s="166"/>
      <c r="AK192" s="9"/>
      <c r="AL192" s="172"/>
      <c r="AM192" s="173"/>
      <c r="AN192" s="9"/>
    </row>
    <row r="193" spans="1:40" s="382" customFormat="1" ht="47.25" customHeight="1">
      <c r="A193" s="754"/>
      <c r="B193" s="661"/>
      <c r="N193" s="9"/>
      <c r="P193" s="9"/>
      <c r="Q193" s="9"/>
      <c r="R193" s="9"/>
      <c r="S193" s="493" t="s">
        <v>323</v>
      </c>
      <c r="T193" s="690" t="s">
        <v>569</v>
      </c>
      <c r="U193" s="470">
        <f>U195+U209</f>
        <v>617207026</v>
      </c>
      <c r="V193" s="471">
        <f t="shared" ref="V193:AJ193" si="174">V195+V209</f>
        <v>44969121</v>
      </c>
      <c r="W193" s="471">
        <f t="shared" si="174"/>
        <v>0</v>
      </c>
      <c r="X193" s="380">
        <f t="shared" si="174"/>
        <v>662176147</v>
      </c>
      <c r="Y193" s="379">
        <f t="shared" si="174"/>
        <v>629920527</v>
      </c>
      <c r="Z193" s="494">
        <f t="shared" si="174"/>
        <v>18815917</v>
      </c>
      <c r="AA193" s="380">
        <f t="shared" si="174"/>
        <v>648736444</v>
      </c>
      <c r="AB193" s="470">
        <f t="shared" si="174"/>
        <v>603828012</v>
      </c>
      <c r="AC193" s="494">
        <f t="shared" si="174"/>
        <v>37934232</v>
      </c>
      <c r="AD193" s="472">
        <f t="shared" si="174"/>
        <v>641762244</v>
      </c>
      <c r="AE193" s="379">
        <f t="shared" si="174"/>
        <v>452290346</v>
      </c>
      <c r="AF193" s="494">
        <f t="shared" si="174"/>
        <v>31868678</v>
      </c>
      <c r="AG193" s="380">
        <f t="shared" si="174"/>
        <v>484159024</v>
      </c>
      <c r="AH193" s="379">
        <f t="shared" si="174"/>
        <v>13439703</v>
      </c>
      <c r="AI193" s="471">
        <f t="shared" si="174"/>
        <v>20413903</v>
      </c>
      <c r="AJ193" s="380">
        <f t="shared" si="174"/>
        <v>178017123</v>
      </c>
      <c r="AK193" s="9"/>
      <c r="AL193" s="379">
        <f t="shared" ref="AL193:AM193" si="175">AL195+AL209</f>
        <v>0</v>
      </c>
      <c r="AM193" s="380">
        <f t="shared" si="175"/>
        <v>0</v>
      </c>
      <c r="AN193" s="9"/>
    </row>
    <row r="194" spans="1:40" s="382" customFormat="1" ht="24.95" customHeight="1">
      <c r="A194" s="754"/>
      <c r="B194" s="661"/>
      <c r="N194" s="9"/>
      <c r="P194" s="9"/>
      <c r="Q194" s="9"/>
      <c r="R194" s="9"/>
      <c r="S194" s="366"/>
      <c r="T194" s="696"/>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c r="A195" s="754"/>
      <c r="B195" s="661"/>
      <c r="N195" s="9"/>
      <c r="P195" s="9"/>
      <c r="Q195" s="9"/>
      <c r="R195" s="9"/>
      <c r="S195" s="704">
        <f>+IF(OCTUBRE!S195=0,"",OCTUBRE!S195)</f>
        <v>4000000</v>
      </c>
      <c r="T195" s="686" t="str">
        <f>+IF(OCTUBRE!T195=0,"",OCTUBRE!T195)</f>
        <v>GASTOS  DE PRESTACION DE SERVICIOS</v>
      </c>
      <c r="U195" s="470">
        <f t="shared" ref="U195:AJ195" si="176">U196</f>
        <v>617207026</v>
      </c>
      <c r="V195" s="471">
        <f t="shared" si="176"/>
        <v>44969121</v>
      </c>
      <c r="W195" s="471">
        <f t="shared" si="176"/>
        <v>0</v>
      </c>
      <c r="X195" s="472">
        <f t="shared" si="176"/>
        <v>662176147</v>
      </c>
      <c r="Y195" s="379">
        <f t="shared" si="176"/>
        <v>629920527</v>
      </c>
      <c r="Z195" s="471">
        <f t="shared" si="176"/>
        <v>18815917</v>
      </c>
      <c r="AA195" s="472">
        <f t="shared" si="176"/>
        <v>648736444</v>
      </c>
      <c r="AB195" s="379">
        <f t="shared" si="176"/>
        <v>603828012</v>
      </c>
      <c r="AC195" s="471">
        <f t="shared" si="176"/>
        <v>37934232</v>
      </c>
      <c r="AD195" s="472">
        <f t="shared" si="176"/>
        <v>641762244</v>
      </c>
      <c r="AE195" s="379">
        <f t="shared" si="176"/>
        <v>452290346</v>
      </c>
      <c r="AF195" s="471">
        <f t="shared" si="176"/>
        <v>31868678</v>
      </c>
      <c r="AG195" s="472">
        <f t="shared" si="176"/>
        <v>484159024</v>
      </c>
      <c r="AH195" s="379">
        <f t="shared" si="176"/>
        <v>13439703</v>
      </c>
      <c r="AI195" s="471">
        <f t="shared" si="176"/>
        <v>20413903</v>
      </c>
      <c r="AJ195" s="380">
        <f t="shared" si="176"/>
        <v>178017123</v>
      </c>
      <c r="AK195" s="9"/>
      <c r="AL195" s="128">
        <f>AL196</f>
        <v>0</v>
      </c>
      <c r="AM195" s="130">
        <f>AM196</f>
        <v>0</v>
      </c>
      <c r="AN195" s="9"/>
    </row>
    <row r="196" spans="1:40" s="382" customFormat="1" ht="24.95" customHeight="1">
      <c r="A196" s="754"/>
      <c r="B196" s="661"/>
      <c r="N196" s="9"/>
      <c r="P196" s="9"/>
      <c r="Q196" s="9"/>
      <c r="R196" s="9"/>
      <c r="S196" s="705">
        <f>+IF(OCTUBRE!S196=0,"",OCTUBRE!S196)</f>
        <v>4100000</v>
      </c>
      <c r="T196" s="681" t="str">
        <f>+IF(OCTUBRE!T196=0,"",OCTUBRE!T196)</f>
        <v>Insumos y Suministros Hospitalarios</v>
      </c>
      <c r="U196" s="132">
        <f t="shared" ref="U196:AJ196" si="177">U197+U205+U207</f>
        <v>617207026</v>
      </c>
      <c r="V196" s="122">
        <f t="shared" si="177"/>
        <v>44969121</v>
      </c>
      <c r="W196" s="122">
        <f t="shared" si="177"/>
        <v>0</v>
      </c>
      <c r="X196" s="129">
        <f t="shared" si="177"/>
        <v>662176147</v>
      </c>
      <c r="Y196" s="128">
        <f t="shared" si="177"/>
        <v>629920527</v>
      </c>
      <c r="Z196" s="122">
        <f t="shared" si="177"/>
        <v>18815917</v>
      </c>
      <c r="AA196" s="129">
        <f t="shared" si="177"/>
        <v>648736444</v>
      </c>
      <c r="AB196" s="128">
        <f t="shared" si="177"/>
        <v>603828012</v>
      </c>
      <c r="AC196" s="122">
        <f t="shared" si="177"/>
        <v>37934232</v>
      </c>
      <c r="AD196" s="129">
        <f t="shared" si="177"/>
        <v>641762244</v>
      </c>
      <c r="AE196" s="128">
        <f t="shared" si="177"/>
        <v>452290346</v>
      </c>
      <c r="AF196" s="122">
        <f t="shared" si="177"/>
        <v>31868678</v>
      </c>
      <c r="AG196" s="129">
        <f t="shared" si="177"/>
        <v>484159024</v>
      </c>
      <c r="AH196" s="128">
        <f t="shared" si="177"/>
        <v>13439703</v>
      </c>
      <c r="AI196" s="122">
        <f t="shared" si="177"/>
        <v>20413903</v>
      </c>
      <c r="AJ196" s="130">
        <f t="shared" si="177"/>
        <v>178017123</v>
      </c>
      <c r="AK196" s="10"/>
      <c r="AL196" s="128">
        <f>AL197+AL205+AL207</f>
        <v>0</v>
      </c>
      <c r="AM196" s="130">
        <f>AM197+AM205+AM207</f>
        <v>0</v>
      </c>
      <c r="AN196" s="9"/>
    </row>
    <row r="197" spans="1:40" s="382" customFormat="1" ht="24.95" customHeight="1">
      <c r="A197" s="754"/>
      <c r="B197" s="661"/>
      <c r="N197" s="9"/>
      <c r="P197" s="9"/>
      <c r="Q197" s="9"/>
      <c r="R197" s="9"/>
      <c r="S197" s="706">
        <f>+IF(OCTUBRE!S197=0,"",OCTUBRE!S197)</f>
        <v>4100100</v>
      </c>
      <c r="T197" s="682" t="str">
        <f>+IF(OCTUBRE!T197=0,"",OCTUBRE!T197)</f>
        <v>Compra de Bienes para la Prestacion de servicios</v>
      </c>
      <c r="U197" s="27">
        <f t="shared" ref="U197:AJ197" si="178">SUM(U198:U204)</f>
        <v>421300000</v>
      </c>
      <c r="V197" s="15">
        <f t="shared" si="178"/>
        <v>-6021500</v>
      </c>
      <c r="W197" s="15">
        <f t="shared" si="178"/>
        <v>0</v>
      </c>
      <c r="X197" s="18">
        <f t="shared" si="178"/>
        <v>415278500</v>
      </c>
      <c r="Y197" s="19">
        <f t="shared" si="178"/>
        <v>386210885</v>
      </c>
      <c r="Z197" s="142">
        <f t="shared" si="178"/>
        <v>16331917</v>
      </c>
      <c r="AA197" s="18">
        <f t="shared" si="178"/>
        <v>402542802</v>
      </c>
      <c r="AB197" s="19">
        <f t="shared" si="178"/>
        <v>362514869</v>
      </c>
      <c r="AC197" s="142">
        <f t="shared" si="178"/>
        <v>33056232</v>
      </c>
      <c r="AD197" s="18">
        <f t="shared" si="178"/>
        <v>395571101</v>
      </c>
      <c r="AE197" s="19">
        <f t="shared" si="178"/>
        <v>214491203</v>
      </c>
      <c r="AF197" s="142">
        <f t="shared" si="178"/>
        <v>27724678</v>
      </c>
      <c r="AG197" s="18">
        <f t="shared" si="178"/>
        <v>242215881</v>
      </c>
      <c r="AH197" s="19">
        <f t="shared" si="178"/>
        <v>12735698</v>
      </c>
      <c r="AI197" s="15">
        <f t="shared" si="178"/>
        <v>19707399</v>
      </c>
      <c r="AJ197" s="16">
        <f t="shared" si="178"/>
        <v>173062619</v>
      </c>
      <c r="AK197" s="9"/>
      <c r="AL197" s="29">
        <f>SUM(AL198:AL204)</f>
        <v>-2200000</v>
      </c>
      <c r="AM197" s="26">
        <f>SUM(AM198:AM204)</f>
        <v>0</v>
      </c>
      <c r="AN197" s="9"/>
    </row>
    <row r="198" spans="1:40" s="382" customFormat="1" ht="24.95" customHeight="1">
      <c r="A198" s="754"/>
      <c r="B198" s="661"/>
      <c r="N198" s="9"/>
      <c r="P198" s="9"/>
      <c r="Q198" s="9"/>
      <c r="R198" s="9"/>
      <c r="S198" s="707" t="str">
        <f>+IF(OCTUBRE!S198=0,"",OCTUBRE!S198)</f>
        <v>4100100-1</v>
      </c>
      <c r="T198" s="683" t="str">
        <f>+IF(OCTUBRE!T198=0,"",OCTUBRE!T198)</f>
        <v>Productos Farmaceuticos</v>
      </c>
      <c r="U198" s="27">
        <f>+ENERO!U198</f>
        <v>285000000</v>
      </c>
      <c r="V198" s="15">
        <f>OCTUBRE!V198+NOVIEMBRE!AL198</f>
        <v>1173814</v>
      </c>
      <c r="W198" s="15">
        <f>OCTUBRE!W198+NOVIEMBRE!AM198</f>
        <v>0</v>
      </c>
      <c r="X198" s="18">
        <f t="shared" ref="X198:X204" si="179">SUM(U198:W198)</f>
        <v>286173814</v>
      </c>
      <c r="Y198" s="19">
        <f>OCTUBRE!AA198</f>
        <v>262078353</v>
      </c>
      <c r="Z198" s="374">
        <v>13874615</v>
      </c>
      <c r="AA198" s="18">
        <f t="shared" ref="AA198:AA204" si="180">SUM(Y198:Z198)</f>
        <v>275952968</v>
      </c>
      <c r="AB198" s="19">
        <f>OCTUBRE!AD198</f>
        <v>249148070</v>
      </c>
      <c r="AC198" s="374">
        <v>25044694</v>
      </c>
      <c r="AD198" s="18">
        <f t="shared" ref="AD198:AD204" si="181">SUM(AB198:AC198)</f>
        <v>274192764</v>
      </c>
      <c r="AE198" s="19">
        <f>OCTUBRE!AG198</f>
        <v>148539628</v>
      </c>
      <c r="AF198" s="374">
        <v>24918524</v>
      </c>
      <c r="AG198" s="18">
        <f t="shared" ref="AG198:AG204" si="182">SUM(AE198:AF198)</f>
        <v>173458152</v>
      </c>
      <c r="AH198" s="19">
        <f t="shared" ref="AH198:AH204" si="183">X198-AA198</f>
        <v>10220846</v>
      </c>
      <c r="AI198" s="15">
        <f t="shared" ref="AI198:AI204" si="184">X198-AD198</f>
        <v>11981050</v>
      </c>
      <c r="AJ198" s="16">
        <f t="shared" ref="AJ198:AJ204" si="185">X198-AG198</f>
        <v>112715662</v>
      </c>
      <c r="AK198" s="9"/>
      <c r="AL198" s="372">
        <v>1173814</v>
      </c>
      <c r="AM198" s="375">
        <v>0</v>
      </c>
      <c r="AN198" s="9"/>
    </row>
    <row r="199" spans="1:40" s="382" customFormat="1" ht="24.95" customHeight="1">
      <c r="A199" s="754"/>
      <c r="B199" s="661"/>
      <c r="N199" s="9"/>
      <c r="P199" s="9"/>
      <c r="Q199" s="9"/>
      <c r="R199" s="9"/>
      <c r="S199" s="707" t="str">
        <f>+IF(OCTUBRE!S199=0,"",OCTUBRE!S199)</f>
        <v>4100100-2</v>
      </c>
      <c r="T199" s="683" t="str">
        <f>+IF(OCTUBRE!T199=0,"",OCTUBRE!T199)</f>
        <v>Material Médico Quirúrgico</v>
      </c>
      <c r="U199" s="27">
        <f>+ENERO!U199</f>
        <v>67000000</v>
      </c>
      <c r="V199" s="15">
        <f>OCTUBRE!V199+NOVIEMBRE!AL199</f>
        <v>-673814</v>
      </c>
      <c r="W199" s="15">
        <f>OCTUBRE!W199+NOVIEMBRE!AM199</f>
        <v>0</v>
      </c>
      <c r="X199" s="18">
        <f t="shared" si="179"/>
        <v>66326186</v>
      </c>
      <c r="Y199" s="19">
        <f>OCTUBRE!AA199</f>
        <v>65652371</v>
      </c>
      <c r="Z199" s="374">
        <v>0</v>
      </c>
      <c r="AA199" s="18">
        <f t="shared" si="180"/>
        <v>65652371</v>
      </c>
      <c r="AB199" s="19">
        <f>OCTUBRE!AD199</f>
        <v>57622176</v>
      </c>
      <c r="AC199" s="374">
        <v>2868698</v>
      </c>
      <c r="AD199" s="18">
        <f t="shared" si="181"/>
        <v>60490874</v>
      </c>
      <c r="AE199" s="19">
        <f>OCTUBRE!AG199</f>
        <v>39416637</v>
      </c>
      <c r="AF199" s="374">
        <v>2806154</v>
      </c>
      <c r="AG199" s="18">
        <f t="shared" si="182"/>
        <v>42222791</v>
      </c>
      <c r="AH199" s="19">
        <f t="shared" si="183"/>
        <v>673815</v>
      </c>
      <c r="AI199" s="15">
        <f t="shared" si="184"/>
        <v>5835312</v>
      </c>
      <c r="AJ199" s="16">
        <f t="shared" si="185"/>
        <v>24103395</v>
      </c>
      <c r="AK199" s="9"/>
      <c r="AL199" s="372">
        <v>-673814</v>
      </c>
      <c r="AM199" s="375">
        <v>0</v>
      </c>
      <c r="AN199" s="9"/>
    </row>
    <row r="200" spans="1:40" s="382" customFormat="1" ht="24.95" customHeight="1">
      <c r="A200" s="754"/>
      <c r="B200" s="661"/>
      <c r="N200" s="9"/>
      <c r="P200" s="9"/>
      <c r="Q200" s="9"/>
      <c r="R200" s="9"/>
      <c r="S200" s="707" t="str">
        <f>+IF(OCTUBRE!S200=0,"",OCTUBRE!S200)</f>
        <v>4100100-3</v>
      </c>
      <c r="T200" s="683" t="str">
        <f>+IF(OCTUBRE!T200=0,"",OCTUBRE!T200)</f>
        <v>Material de Laboratorio</v>
      </c>
      <c r="U200" s="27">
        <f>+ENERO!U200</f>
        <v>55000000</v>
      </c>
      <c r="V200" s="15">
        <f>OCTUBRE!V200+NOVIEMBRE!AL200</f>
        <v>-500000</v>
      </c>
      <c r="W200" s="15">
        <f>OCTUBRE!W200+NOVIEMBRE!AM200</f>
        <v>0</v>
      </c>
      <c r="X200" s="18">
        <f t="shared" si="179"/>
        <v>54500000</v>
      </c>
      <c r="Y200" s="19">
        <f>OCTUBRE!AA200</f>
        <v>51521461</v>
      </c>
      <c r="Z200" s="374">
        <v>2457302</v>
      </c>
      <c r="AA200" s="18">
        <f t="shared" si="180"/>
        <v>53978763</v>
      </c>
      <c r="AB200" s="19">
        <f>OCTUBRE!AD200</f>
        <v>48785923</v>
      </c>
      <c r="AC200" s="374">
        <v>5142840</v>
      </c>
      <c r="AD200" s="18">
        <f t="shared" si="181"/>
        <v>53928763</v>
      </c>
      <c r="AE200" s="19">
        <f>OCTUBRE!AG200</f>
        <v>20516238</v>
      </c>
      <c r="AF200" s="374">
        <v>0</v>
      </c>
      <c r="AG200" s="18">
        <f t="shared" si="182"/>
        <v>20516238</v>
      </c>
      <c r="AH200" s="19">
        <f t="shared" si="183"/>
        <v>521237</v>
      </c>
      <c r="AI200" s="15">
        <f t="shared" si="184"/>
        <v>571237</v>
      </c>
      <c r="AJ200" s="16">
        <f t="shared" si="185"/>
        <v>33983762</v>
      </c>
      <c r="AK200" s="9"/>
      <c r="AL200" s="372">
        <v>-500000</v>
      </c>
      <c r="AM200" s="375">
        <v>0</v>
      </c>
      <c r="AN200" s="9"/>
    </row>
    <row r="201" spans="1:40" s="382" customFormat="1" ht="24.95" customHeight="1">
      <c r="A201" s="754"/>
      <c r="B201" s="661"/>
      <c r="N201" s="9"/>
      <c r="P201" s="9"/>
      <c r="Q201" s="9"/>
      <c r="R201" s="9"/>
      <c r="S201" s="707" t="str">
        <f>+IF(OCTUBRE!S201=0,"",OCTUBRE!S201)</f>
        <v>4100100-4</v>
      </c>
      <c r="T201" s="683" t="str">
        <f>+IF(OCTUBRE!T201=0,"",OCTUBRE!T201)</f>
        <v>Material para Odontologia</v>
      </c>
      <c r="U201" s="27">
        <f>+ENERO!U201</f>
        <v>11300000</v>
      </c>
      <c r="V201" s="15">
        <f>OCTUBRE!V201+NOVIEMBRE!AL201</f>
        <v>-3200000</v>
      </c>
      <c r="W201" s="15">
        <f>OCTUBRE!W201+NOVIEMBRE!AM201</f>
        <v>0</v>
      </c>
      <c r="X201" s="18">
        <f t="shared" si="179"/>
        <v>8100000</v>
      </c>
      <c r="Y201" s="19">
        <f>OCTUBRE!AA201</f>
        <v>6780200</v>
      </c>
      <c r="Z201" s="374">
        <v>0</v>
      </c>
      <c r="AA201" s="18">
        <f t="shared" si="180"/>
        <v>6780200</v>
      </c>
      <c r="AB201" s="19">
        <f>OCTUBRE!AD201</f>
        <v>6780200</v>
      </c>
      <c r="AC201" s="374">
        <v>0</v>
      </c>
      <c r="AD201" s="18">
        <f t="shared" si="181"/>
        <v>6780200</v>
      </c>
      <c r="AE201" s="19">
        <f>OCTUBRE!AG201</f>
        <v>5840200</v>
      </c>
      <c r="AF201" s="374">
        <v>0</v>
      </c>
      <c r="AG201" s="18">
        <f t="shared" si="182"/>
        <v>5840200</v>
      </c>
      <c r="AH201" s="19">
        <f t="shared" si="183"/>
        <v>1319800</v>
      </c>
      <c r="AI201" s="15">
        <f t="shared" si="184"/>
        <v>1319800</v>
      </c>
      <c r="AJ201" s="16">
        <f t="shared" si="185"/>
        <v>2259800</v>
      </c>
      <c r="AK201" s="9"/>
      <c r="AL201" s="372">
        <v>-2200000</v>
      </c>
      <c r="AM201" s="375">
        <v>0</v>
      </c>
      <c r="AN201" s="9"/>
    </row>
    <row r="202" spans="1:40" s="382" customFormat="1" ht="24.95" customHeight="1">
      <c r="A202" s="754"/>
      <c r="B202" s="661"/>
      <c r="N202" s="9"/>
      <c r="P202" s="9"/>
      <c r="Q202" s="9"/>
      <c r="R202" s="9"/>
      <c r="S202" s="707" t="str">
        <f>+IF(OCTUBRE!S202=0,"",OCTUBRE!S202)</f>
        <v>4100100-5</v>
      </c>
      <c r="T202" s="683" t="str">
        <f>+IF(OCTUBRE!T202=0,"",OCTUBRE!T202)</f>
        <v>Material para Rayos X</v>
      </c>
      <c r="U202" s="27">
        <f>+ENERO!U202</f>
        <v>3000000</v>
      </c>
      <c r="V202" s="15">
        <f>OCTUBRE!V202+NOVIEMBRE!AL202</f>
        <v>-2821500</v>
      </c>
      <c r="W202" s="15">
        <f>OCTUBRE!W202+NOVIEMBRE!AM202</f>
        <v>0</v>
      </c>
      <c r="X202" s="18">
        <f t="shared" si="179"/>
        <v>178500</v>
      </c>
      <c r="Y202" s="19">
        <f>OCTUBRE!AA202</f>
        <v>178500</v>
      </c>
      <c r="Z202" s="374">
        <v>0</v>
      </c>
      <c r="AA202" s="18">
        <f t="shared" si="180"/>
        <v>178500</v>
      </c>
      <c r="AB202" s="19">
        <f>OCTUBRE!AD202</f>
        <v>178500</v>
      </c>
      <c r="AC202" s="374">
        <v>0</v>
      </c>
      <c r="AD202" s="18">
        <f t="shared" si="181"/>
        <v>178500</v>
      </c>
      <c r="AE202" s="19">
        <f>OCTUBRE!AG202</f>
        <v>178500</v>
      </c>
      <c r="AF202" s="374">
        <v>0</v>
      </c>
      <c r="AG202" s="18">
        <f t="shared" si="182"/>
        <v>178500</v>
      </c>
      <c r="AH202" s="19">
        <f t="shared" si="183"/>
        <v>0</v>
      </c>
      <c r="AI202" s="15">
        <f t="shared" si="184"/>
        <v>0</v>
      </c>
      <c r="AJ202" s="16">
        <f t="shared" si="185"/>
        <v>0</v>
      </c>
      <c r="AK202" s="9"/>
      <c r="AL202" s="372">
        <v>0</v>
      </c>
      <c r="AM202" s="375">
        <v>0</v>
      </c>
      <c r="AN202" s="9"/>
    </row>
    <row r="203" spans="1:40" s="382" customFormat="1" ht="24.95" customHeight="1">
      <c r="A203" s="754"/>
      <c r="B203" s="661"/>
      <c r="N203" s="9"/>
      <c r="P203" s="9"/>
      <c r="Q203" s="9"/>
      <c r="R203" s="9"/>
      <c r="S203" s="707" t="str">
        <f>+IF(OCTUBRE!S203=0,"",OCTUBRE!S203)</f>
        <v/>
      </c>
      <c r="T203" s="683" t="str">
        <f>+IF(OCTUBRE!T203=0,"",OCTUBRE!T203)</f>
        <v/>
      </c>
      <c r="U203" s="27">
        <f>+ENERO!U203</f>
        <v>0</v>
      </c>
      <c r="V203" s="15">
        <f>OCTUBRE!V203+NOVIEMBRE!AL203</f>
        <v>0</v>
      </c>
      <c r="W203" s="15">
        <f>OCTUBRE!W203+NOVIEMBRE!AM203</f>
        <v>0</v>
      </c>
      <c r="X203" s="18">
        <f t="shared" si="179"/>
        <v>0</v>
      </c>
      <c r="Y203" s="19">
        <f>OCTUBRE!AA203</f>
        <v>0</v>
      </c>
      <c r="Z203" s="374">
        <v>0</v>
      </c>
      <c r="AA203" s="18">
        <f t="shared" si="180"/>
        <v>0</v>
      </c>
      <c r="AB203" s="19">
        <f>OCTUBRE!AD203</f>
        <v>0</v>
      </c>
      <c r="AC203" s="374">
        <v>0</v>
      </c>
      <c r="AD203" s="18">
        <f t="shared" si="181"/>
        <v>0</v>
      </c>
      <c r="AE203" s="19">
        <f>OCTUBRE!AG203</f>
        <v>0</v>
      </c>
      <c r="AF203" s="374">
        <v>0</v>
      </c>
      <c r="AG203" s="18">
        <f t="shared" si="182"/>
        <v>0</v>
      </c>
      <c r="AH203" s="19">
        <f t="shared" si="183"/>
        <v>0</v>
      </c>
      <c r="AI203" s="15">
        <f t="shared" si="184"/>
        <v>0</v>
      </c>
      <c r="AJ203" s="16">
        <f t="shared" si="185"/>
        <v>0</v>
      </c>
      <c r="AK203" s="9"/>
      <c r="AL203" s="372">
        <v>0</v>
      </c>
      <c r="AM203" s="375">
        <v>0</v>
      </c>
      <c r="AN203" s="9"/>
    </row>
    <row r="204" spans="1:40" s="382" customFormat="1" ht="24.95" customHeight="1">
      <c r="A204" s="754"/>
      <c r="B204" s="661"/>
      <c r="N204" s="9"/>
      <c r="P204" s="9"/>
      <c r="Q204" s="9"/>
      <c r="R204" s="9"/>
      <c r="S204" s="707" t="str">
        <f>+IF(OCTUBRE!S204=0,"",OCTUBRE!S204)</f>
        <v/>
      </c>
      <c r="T204" s="683" t="str">
        <f>+IF(OCTUBRE!T204=0,"",OCTUBRE!T204)</f>
        <v/>
      </c>
      <c r="U204" s="27">
        <f>+ENERO!U204</f>
        <v>0</v>
      </c>
      <c r="V204" s="15">
        <f>OCTUBRE!V204+NOVIEMBRE!AL204</f>
        <v>0</v>
      </c>
      <c r="W204" s="15">
        <f>OCTUBRE!W204+NOVIEMBRE!AM204</f>
        <v>0</v>
      </c>
      <c r="X204" s="18">
        <f t="shared" si="179"/>
        <v>0</v>
      </c>
      <c r="Y204" s="19">
        <f>OCTUBRE!AA204</f>
        <v>0</v>
      </c>
      <c r="Z204" s="374">
        <v>0</v>
      </c>
      <c r="AA204" s="18">
        <f t="shared" si="180"/>
        <v>0</v>
      </c>
      <c r="AB204" s="19">
        <f>OCTUBRE!AD204</f>
        <v>0</v>
      </c>
      <c r="AC204" s="374">
        <v>0</v>
      </c>
      <c r="AD204" s="18">
        <f t="shared" si="181"/>
        <v>0</v>
      </c>
      <c r="AE204" s="19">
        <f>OCTUBRE!AG204</f>
        <v>0</v>
      </c>
      <c r="AF204" s="374">
        <v>0</v>
      </c>
      <c r="AG204" s="18">
        <f t="shared" si="182"/>
        <v>0</v>
      </c>
      <c r="AH204" s="19">
        <f t="shared" si="183"/>
        <v>0</v>
      </c>
      <c r="AI204" s="15">
        <f t="shared" si="184"/>
        <v>0</v>
      </c>
      <c r="AJ204" s="16">
        <f t="shared" si="185"/>
        <v>0</v>
      </c>
      <c r="AK204" s="9"/>
      <c r="AL204" s="372">
        <v>0</v>
      </c>
      <c r="AM204" s="375">
        <v>0</v>
      </c>
      <c r="AN204" s="9"/>
    </row>
    <row r="205" spans="1:40" s="382" customFormat="1" ht="24.95" customHeight="1">
      <c r="A205" s="754"/>
      <c r="B205" s="661"/>
      <c r="N205" s="9"/>
      <c r="P205" s="9"/>
      <c r="Q205" s="9"/>
      <c r="R205" s="9"/>
      <c r="S205" s="706">
        <f>+IF(OCTUBRE!S205=0,"",OCTUBRE!S205)</f>
        <v>4100200</v>
      </c>
      <c r="T205" s="682" t="str">
        <f>+IF(OCTUBRE!T205=0,"",OCTUBRE!T205)</f>
        <v>Gastos Complementarios e Intermedios</v>
      </c>
      <c r="U205" s="27">
        <f t="shared" ref="U205:AJ205" si="186">U206</f>
        <v>43000000</v>
      </c>
      <c r="V205" s="15">
        <f t="shared" si="186"/>
        <v>6021500</v>
      </c>
      <c r="W205" s="15">
        <f t="shared" si="186"/>
        <v>0</v>
      </c>
      <c r="X205" s="18">
        <f t="shared" si="186"/>
        <v>49021500</v>
      </c>
      <c r="Y205" s="19">
        <f t="shared" si="186"/>
        <v>45833495</v>
      </c>
      <c r="Z205" s="142">
        <f t="shared" si="186"/>
        <v>2484000</v>
      </c>
      <c r="AA205" s="18">
        <f t="shared" si="186"/>
        <v>48317495</v>
      </c>
      <c r="AB205" s="19">
        <f t="shared" si="186"/>
        <v>43436996</v>
      </c>
      <c r="AC205" s="142">
        <f t="shared" si="186"/>
        <v>4878000</v>
      </c>
      <c r="AD205" s="18">
        <f t="shared" si="186"/>
        <v>48314996</v>
      </c>
      <c r="AE205" s="19">
        <f t="shared" si="186"/>
        <v>39922996</v>
      </c>
      <c r="AF205" s="142">
        <f t="shared" si="186"/>
        <v>4144000</v>
      </c>
      <c r="AG205" s="18">
        <f t="shared" si="186"/>
        <v>44066996</v>
      </c>
      <c r="AH205" s="19">
        <f t="shared" si="186"/>
        <v>704005</v>
      </c>
      <c r="AI205" s="15">
        <f t="shared" si="186"/>
        <v>706504</v>
      </c>
      <c r="AJ205" s="16">
        <f t="shared" si="186"/>
        <v>4954504</v>
      </c>
      <c r="AK205" s="9"/>
      <c r="AL205" s="29">
        <f>AL206</f>
        <v>2200000</v>
      </c>
      <c r="AM205" s="26">
        <f>AM206</f>
        <v>0</v>
      </c>
      <c r="AN205" s="9"/>
    </row>
    <row r="206" spans="1:40" s="382" customFormat="1" ht="24.95" customHeight="1">
      <c r="A206" s="754"/>
      <c r="B206" s="661"/>
      <c r="N206" s="9"/>
      <c r="P206" s="9"/>
      <c r="Q206" s="9"/>
      <c r="R206" s="9"/>
      <c r="S206" s="707" t="str">
        <f>+IF(OCTUBRE!S206=0,"",OCTUBRE!S206)</f>
        <v>4100200-1</v>
      </c>
      <c r="T206" s="683" t="str">
        <f>+IF(OCTUBRE!T206=0,"",OCTUBRE!T206)</f>
        <v>Alimentación</v>
      </c>
      <c r="U206" s="27">
        <f>+ENERO!U206</f>
        <v>43000000</v>
      </c>
      <c r="V206" s="15">
        <f>OCTUBRE!V206+NOVIEMBRE!AL206</f>
        <v>6021500</v>
      </c>
      <c r="W206" s="15">
        <f>OCTUBRE!W206+NOVIEMBRE!AM206</f>
        <v>0</v>
      </c>
      <c r="X206" s="18">
        <f>SUM(U206:W206)</f>
        <v>49021500</v>
      </c>
      <c r="Y206" s="19">
        <f>OCTUBRE!AA206</f>
        <v>45833495</v>
      </c>
      <c r="Z206" s="374">
        <v>2484000</v>
      </c>
      <c r="AA206" s="18">
        <f>SUM(Y206:Z206)</f>
        <v>48317495</v>
      </c>
      <c r="AB206" s="19">
        <f>OCTUBRE!AD206</f>
        <v>43436996</v>
      </c>
      <c r="AC206" s="374">
        <v>4878000</v>
      </c>
      <c r="AD206" s="18">
        <f>SUM(AB206:AC206)</f>
        <v>48314996</v>
      </c>
      <c r="AE206" s="19">
        <f>OCTUBRE!AG206</f>
        <v>39922996</v>
      </c>
      <c r="AF206" s="374">
        <v>4144000</v>
      </c>
      <c r="AG206" s="18">
        <f>SUM(AE206:AF206)</f>
        <v>44066996</v>
      </c>
      <c r="AH206" s="19">
        <f>X206-AA206</f>
        <v>704005</v>
      </c>
      <c r="AI206" s="15">
        <f>X206-AD206</f>
        <v>706504</v>
      </c>
      <c r="AJ206" s="16">
        <f>X206-AG206</f>
        <v>4954504</v>
      </c>
      <c r="AK206" s="9"/>
      <c r="AL206" s="372">
        <v>2200000</v>
      </c>
      <c r="AM206" s="375">
        <v>0</v>
      </c>
      <c r="AN206" s="9"/>
    </row>
    <row r="207" spans="1:40" s="382" customFormat="1" ht="24.95" customHeight="1" thickBot="1">
      <c r="A207" s="754"/>
      <c r="B207" s="661"/>
      <c r="N207" s="9"/>
      <c r="P207" s="9"/>
      <c r="Q207" s="9"/>
      <c r="R207" s="9"/>
      <c r="S207" s="711">
        <f>+IF(OCTUBRE!S207=0,"",OCTUBRE!S207)</f>
        <v>4199999</v>
      </c>
      <c r="T207" s="688" t="str">
        <f>+IF(OCTUBRE!T207=0,"",OCTUBRE!T207)</f>
        <v>Vigencias Anteriores Gastos Operación Comercial</v>
      </c>
      <c r="U207" s="133">
        <f>+ENERO!U207</f>
        <v>152907026</v>
      </c>
      <c r="V207" s="121">
        <f>OCTUBRE!V207+NOVIEMBRE!AL207</f>
        <v>44969121</v>
      </c>
      <c r="W207" s="121">
        <f>OCTUBRE!W207+NOVIEMBRE!AM207</f>
        <v>0</v>
      </c>
      <c r="X207" s="126">
        <f>SUM(U207:W207)</f>
        <v>197876147</v>
      </c>
      <c r="Y207" s="124">
        <f>OCTUBRE!AA207</f>
        <v>197876147</v>
      </c>
      <c r="Z207" s="388">
        <v>0</v>
      </c>
      <c r="AA207" s="126">
        <f>SUM(Y207:Z207)</f>
        <v>197876147</v>
      </c>
      <c r="AB207" s="124">
        <f>OCTUBRE!AD207</f>
        <v>197876147</v>
      </c>
      <c r="AC207" s="388">
        <v>0</v>
      </c>
      <c r="AD207" s="126">
        <f>SUM(AB207:AC207)</f>
        <v>197876147</v>
      </c>
      <c r="AE207" s="124">
        <f>OCTUBRE!AG207</f>
        <v>197876147</v>
      </c>
      <c r="AF207" s="388">
        <v>0</v>
      </c>
      <c r="AG207" s="126">
        <f>SUM(AE207:AF207)</f>
        <v>197876147</v>
      </c>
      <c r="AH207" s="124">
        <f>X207-AA207</f>
        <v>0</v>
      </c>
      <c r="AI207" s="121">
        <f>X207-AD207</f>
        <v>0</v>
      </c>
      <c r="AJ207" s="125">
        <f>X207-AG207</f>
        <v>0</v>
      </c>
      <c r="AK207" s="9"/>
      <c r="AL207" s="384">
        <v>0</v>
      </c>
      <c r="AM207" s="389">
        <v>0</v>
      </c>
      <c r="AN207" s="9"/>
    </row>
    <row r="208" spans="1:40" s="382" customFormat="1" ht="24.95" customHeight="1">
      <c r="A208" s="754"/>
      <c r="B208" s="661"/>
      <c r="N208" s="9"/>
      <c r="P208" s="9"/>
      <c r="Q208" s="9"/>
      <c r="R208" s="9"/>
      <c r="S208" s="489" t="str">
        <f>+IF(OCTUBRE!S208=0,"",OCTUBRE!S208)</f>
        <v/>
      </c>
      <c r="T208" s="689" t="str">
        <f>+IF(OCTUBRE!T208=0,"",OCTUBRE!T208)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c r="A209" s="754"/>
      <c r="B209" s="661"/>
      <c r="N209" s="9"/>
      <c r="P209" s="9"/>
      <c r="Q209" s="9"/>
      <c r="R209" s="9"/>
      <c r="S209" s="704">
        <f>+IF(OCTUBRE!S209=0,"",OCTUBRE!S209)</f>
        <v>5000000</v>
      </c>
      <c r="T209" s="686" t="s">
        <v>444</v>
      </c>
      <c r="U209" s="470">
        <f t="shared" ref="U209:AJ209" si="187">U210</f>
        <v>0</v>
      </c>
      <c r="V209" s="471">
        <f t="shared" si="187"/>
        <v>0</v>
      </c>
      <c r="W209" s="471">
        <f t="shared" si="187"/>
        <v>0</v>
      </c>
      <c r="X209" s="472">
        <f t="shared" si="187"/>
        <v>0</v>
      </c>
      <c r="Y209" s="379">
        <f t="shared" si="187"/>
        <v>0</v>
      </c>
      <c r="Z209" s="471">
        <f t="shared" si="187"/>
        <v>0</v>
      </c>
      <c r="AA209" s="472">
        <f t="shared" si="187"/>
        <v>0</v>
      </c>
      <c r="AB209" s="379">
        <f t="shared" si="187"/>
        <v>0</v>
      </c>
      <c r="AC209" s="471">
        <f t="shared" si="187"/>
        <v>0</v>
      </c>
      <c r="AD209" s="472">
        <f t="shared" si="187"/>
        <v>0</v>
      </c>
      <c r="AE209" s="379">
        <f t="shared" si="187"/>
        <v>0</v>
      </c>
      <c r="AF209" s="471">
        <f t="shared" si="187"/>
        <v>0</v>
      </c>
      <c r="AG209" s="472">
        <f t="shared" si="187"/>
        <v>0</v>
      </c>
      <c r="AH209" s="379">
        <f t="shared" si="187"/>
        <v>0</v>
      </c>
      <c r="AI209" s="471">
        <f t="shared" si="187"/>
        <v>0</v>
      </c>
      <c r="AJ209" s="380">
        <f t="shared" si="187"/>
        <v>0</v>
      </c>
      <c r="AK209" s="9"/>
      <c r="AL209" s="128">
        <f>AL210</f>
        <v>0</v>
      </c>
      <c r="AM209" s="130">
        <f>AM210</f>
        <v>0</v>
      </c>
      <c r="AN209" s="9"/>
    </row>
    <row r="210" spans="1:40" s="382" customFormat="1" ht="24.95" customHeight="1">
      <c r="A210" s="754"/>
      <c r="B210" s="661"/>
      <c r="N210" s="9"/>
      <c r="P210" s="9"/>
      <c r="Q210" s="9"/>
      <c r="R210" s="9"/>
      <c r="S210" s="705">
        <f>+IF(OCTUBRE!S210=0,"",OCTUBRE!S210)</f>
        <v>5100000</v>
      </c>
      <c r="T210" s="681" t="str">
        <f>+IF(OCTUBRE!T210=0,"",OCTUBRE!T210)</f>
        <v>Insumos y Suministros para Venta al Público</v>
      </c>
      <c r="U210" s="132">
        <f t="shared" ref="U210:AJ210" si="188">U211+U218</f>
        <v>0</v>
      </c>
      <c r="V210" s="122">
        <f t="shared" si="188"/>
        <v>0</v>
      </c>
      <c r="W210" s="122">
        <f t="shared" si="188"/>
        <v>0</v>
      </c>
      <c r="X210" s="129">
        <f t="shared" si="188"/>
        <v>0</v>
      </c>
      <c r="Y210" s="128">
        <f t="shared" si="188"/>
        <v>0</v>
      </c>
      <c r="Z210" s="122">
        <f t="shared" si="188"/>
        <v>0</v>
      </c>
      <c r="AA210" s="129">
        <f t="shared" si="188"/>
        <v>0</v>
      </c>
      <c r="AB210" s="128">
        <f t="shared" si="188"/>
        <v>0</v>
      </c>
      <c r="AC210" s="122">
        <f t="shared" si="188"/>
        <v>0</v>
      </c>
      <c r="AD210" s="129">
        <f t="shared" si="188"/>
        <v>0</v>
      </c>
      <c r="AE210" s="128">
        <f t="shared" si="188"/>
        <v>0</v>
      </c>
      <c r="AF210" s="122">
        <f t="shared" si="188"/>
        <v>0</v>
      </c>
      <c r="AG210" s="129">
        <f t="shared" si="188"/>
        <v>0</v>
      </c>
      <c r="AH210" s="128">
        <f t="shared" si="188"/>
        <v>0</v>
      </c>
      <c r="AI210" s="122">
        <f t="shared" si="188"/>
        <v>0</v>
      </c>
      <c r="AJ210" s="130">
        <f t="shared" si="188"/>
        <v>0</v>
      </c>
      <c r="AK210" s="9"/>
      <c r="AL210" s="128">
        <f>AL211+AL218</f>
        <v>0</v>
      </c>
      <c r="AM210" s="130">
        <f>AM211+AM218</f>
        <v>0</v>
      </c>
      <c r="AN210" s="9"/>
    </row>
    <row r="211" spans="1:40" s="382" customFormat="1" ht="24.95" customHeight="1">
      <c r="A211" s="754"/>
      <c r="B211" s="661"/>
      <c r="N211" s="9"/>
      <c r="P211" s="9"/>
      <c r="Q211" s="9"/>
      <c r="R211" s="9"/>
      <c r="S211" s="706">
        <f>+IF(OCTUBRE!S211=0,"",OCTUBRE!S211)</f>
        <v>5100100</v>
      </c>
      <c r="T211" s="682" t="str">
        <f>+IF(OCTUBRE!T211=0,"",OCTUBRE!T211)</f>
        <v>Compra de Bienes para la venta</v>
      </c>
      <c r="U211" s="27">
        <f t="shared" ref="U211:AJ211" si="189">SUM(U212:U217)</f>
        <v>0</v>
      </c>
      <c r="V211" s="15">
        <f t="shared" si="189"/>
        <v>0</v>
      </c>
      <c r="W211" s="15">
        <f t="shared" si="189"/>
        <v>0</v>
      </c>
      <c r="X211" s="18">
        <f t="shared" si="189"/>
        <v>0</v>
      </c>
      <c r="Y211" s="19">
        <f t="shared" si="189"/>
        <v>0</v>
      </c>
      <c r="Z211" s="142">
        <f t="shared" si="189"/>
        <v>0</v>
      </c>
      <c r="AA211" s="18">
        <f t="shared" si="189"/>
        <v>0</v>
      </c>
      <c r="AB211" s="19">
        <f t="shared" si="189"/>
        <v>0</v>
      </c>
      <c r="AC211" s="142">
        <f t="shared" si="189"/>
        <v>0</v>
      </c>
      <c r="AD211" s="18">
        <f t="shared" si="189"/>
        <v>0</v>
      </c>
      <c r="AE211" s="19">
        <f t="shared" si="189"/>
        <v>0</v>
      </c>
      <c r="AF211" s="142">
        <f t="shared" si="189"/>
        <v>0</v>
      </c>
      <c r="AG211" s="18">
        <f t="shared" si="189"/>
        <v>0</v>
      </c>
      <c r="AH211" s="19">
        <f t="shared" si="189"/>
        <v>0</v>
      </c>
      <c r="AI211" s="15">
        <f t="shared" si="189"/>
        <v>0</v>
      </c>
      <c r="AJ211" s="16">
        <f t="shared" si="189"/>
        <v>0</v>
      </c>
      <c r="AK211" s="10"/>
      <c r="AL211" s="29">
        <f>SUM(AL212:AL217)</f>
        <v>0</v>
      </c>
      <c r="AM211" s="26">
        <f>SUM(AM212:AM217)</f>
        <v>0</v>
      </c>
      <c r="AN211" s="9"/>
    </row>
    <row r="212" spans="1:40" s="382" customFormat="1" ht="24.95" customHeight="1">
      <c r="A212" s="754"/>
      <c r="B212" s="661"/>
      <c r="N212" s="9"/>
      <c r="P212" s="9"/>
      <c r="Q212" s="9"/>
      <c r="R212" s="9"/>
      <c r="S212" s="707" t="str">
        <f>+IF(OCTUBRE!S212=0,"",OCTUBRE!S212)</f>
        <v>5100100-1</v>
      </c>
      <c r="T212" s="683" t="str">
        <f>+IF(OCTUBRE!T212=0,"",OCTUBRE!T212)</f>
        <v>Productos Farmaceuticos</v>
      </c>
      <c r="U212" s="27">
        <f>+ENERO!U212</f>
        <v>0</v>
      </c>
      <c r="V212" s="15">
        <f>OCTUBRE!V212+NOVIEMBRE!AL212</f>
        <v>0</v>
      </c>
      <c r="W212" s="15">
        <f>OCTUBRE!W212+NOVIEMBRE!AM212</f>
        <v>0</v>
      </c>
      <c r="X212" s="18">
        <f t="shared" ref="X212:X218" si="190">SUM(U212:W212)</f>
        <v>0</v>
      </c>
      <c r="Y212" s="19">
        <f>OCTUBRE!AA212</f>
        <v>0</v>
      </c>
      <c r="Z212" s="374">
        <v>0</v>
      </c>
      <c r="AA212" s="18">
        <f t="shared" ref="AA212:AA218" si="191">SUM(Y212:Z212)</f>
        <v>0</v>
      </c>
      <c r="AB212" s="19">
        <f>OCTUBRE!AD212</f>
        <v>0</v>
      </c>
      <c r="AC212" s="374">
        <v>0</v>
      </c>
      <c r="AD212" s="18">
        <f t="shared" ref="AD212:AD218" si="192">SUM(AB212:AC212)</f>
        <v>0</v>
      </c>
      <c r="AE212" s="19">
        <f>OCTUBRE!AG212</f>
        <v>0</v>
      </c>
      <c r="AF212" s="374">
        <v>0</v>
      </c>
      <c r="AG212" s="18">
        <f t="shared" ref="AG212:AG218" si="193">SUM(AE212:AF212)</f>
        <v>0</v>
      </c>
      <c r="AH212" s="19">
        <f t="shared" ref="AH212:AH218" si="194">X212-AA212</f>
        <v>0</v>
      </c>
      <c r="AI212" s="15">
        <f t="shared" ref="AI212:AI218" si="195">X212-AD212</f>
        <v>0</v>
      </c>
      <c r="AJ212" s="16">
        <f t="shared" ref="AJ212:AJ218" si="196">X212-AG212</f>
        <v>0</v>
      </c>
      <c r="AK212" s="9"/>
      <c r="AL212" s="372">
        <v>0</v>
      </c>
      <c r="AM212" s="375">
        <v>0</v>
      </c>
      <c r="AN212" s="9"/>
    </row>
    <row r="213" spans="1:40" s="382" customFormat="1" ht="24.95" customHeight="1">
      <c r="A213" s="754"/>
      <c r="B213" s="661"/>
      <c r="N213" s="9"/>
      <c r="P213" s="9"/>
      <c r="Q213" s="9"/>
      <c r="R213" s="9"/>
      <c r="S213" s="707" t="str">
        <f>+IF(OCTUBRE!S213=0,"",OCTUBRE!S213)</f>
        <v>5100100-2</v>
      </c>
      <c r="T213" s="683" t="str">
        <f>+IF(OCTUBRE!T213=0,"",OCTUBRE!T213)</f>
        <v>Material Médico Quirúrgico</v>
      </c>
      <c r="U213" s="27">
        <f>+ENERO!U213</f>
        <v>0</v>
      </c>
      <c r="V213" s="15">
        <f>OCTUBRE!V213+NOVIEMBRE!AL213</f>
        <v>0</v>
      </c>
      <c r="W213" s="15">
        <f>OCTUBRE!W213+NOVIEMBRE!AM213</f>
        <v>0</v>
      </c>
      <c r="X213" s="18">
        <f t="shared" si="190"/>
        <v>0</v>
      </c>
      <c r="Y213" s="19">
        <f>OCTUBRE!AA213</f>
        <v>0</v>
      </c>
      <c r="Z213" s="374">
        <v>0</v>
      </c>
      <c r="AA213" s="18">
        <f t="shared" si="191"/>
        <v>0</v>
      </c>
      <c r="AB213" s="19">
        <f>OCTUBRE!AD213</f>
        <v>0</v>
      </c>
      <c r="AC213" s="374">
        <v>0</v>
      </c>
      <c r="AD213" s="18">
        <f t="shared" si="192"/>
        <v>0</v>
      </c>
      <c r="AE213" s="19">
        <f>OCTUBRE!AG213</f>
        <v>0</v>
      </c>
      <c r="AF213" s="374">
        <v>0</v>
      </c>
      <c r="AG213" s="18">
        <f t="shared" si="193"/>
        <v>0</v>
      </c>
      <c r="AH213" s="19">
        <f t="shared" si="194"/>
        <v>0</v>
      </c>
      <c r="AI213" s="15">
        <f t="shared" si="195"/>
        <v>0</v>
      </c>
      <c r="AJ213" s="16">
        <f t="shared" si="196"/>
        <v>0</v>
      </c>
      <c r="AK213" s="9"/>
      <c r="AL213" s="372">
        <v>0</v>
      </c>
      <c r="AM213" s="375">
        <v>0</v>
      </c>
      <c r="AN213" s="9"/>
    </row>
    <row r="214" spans="1:40" s="382" customFormat="1" ht="24.95" customHeight="1">
      <c r="A214" s="754"/>
      <c r="B214" s="661"/>
      <c r="N214" s="9"/>
      <c r="P214" s="9"/>
      <c r="Q214" s="9"/>
      <c r="R214" s="9"/>
      <c r="S214" s="707" t="str">
        <f>+IF(OCTUBRE!S214=0,"",OCTUBRE!S214)</f>
        <v>5100100-3</v>
      </c>
      <c r="T214" s="683" t="str">
        <f>+IF(OCTUBRE!T214=0,"",OCTUBRE!T214)</f>
        <v>Material de Laboratorio</v>
      </c>
      <c r="U214" s="27">
        <f>+ENERO!U214</f>
        <v>0</v>
      </c>
      <c r="V214" s="15">
        <f>OCTUBRE!V214+NOVIEMBRE!AL214</f>
        <v>0</v>
      </c>
      <c r="W214" s="15">
        <f>OCTUBRE!W214+NOVIEMBRE!AM214</f>
        <v>0</v>
      </c>
      <c r="X214" s="18">
        <f t="shared" si="190"/>
        <v>0</v>
      </c>
      <c r="Y214" s="19">
        <f>OCTUBRE!AA214</f>
        <v>0</v>
      </c>
      <c r="Z214" s="374">
        <v>0</v>
      </c>
      <c r="AA214" s="18">
        <f t="shared" si="191"/>
        <v>0</v>
      </c>
      <c r="AB214" s="19">
        <f>OCTUBRE!AD214</f>
        <v>0</v>
      </c>
      <c r="AC214" s="374">
        <v>0</v>
      </c>
      <c r="AD214" s="18">
        <f t="shared" si="192"/>
        <v>0</v>
      </c>
      <c r="AE214" s="19">
        <f>OCTUBRE!AG214</f>
        <v>0</v>
      </c>
      <c r="AF214" s="374">
        <v>0</v>
      </c>
      <c r="AG214" s="18">
        <f t="shared" si="193"/>
        <v>0</v>
      </c>
      <c r="AH214" s="19">
        <f t="shared" si="194"/>
        <v>0</v>
      </c>
      <c r="AI214" s="15">
        <f t="shared" si="195"/>
        <v>0</v>
      </c>
      <c r="AJ214" s="16">
        <f t="shared" si="196"/>
        <v>0</v>
      </c>
      <c r="AK214" s="9"/>
      <c r="AL214" s="372">
        <v>0</v>
      </c>
      <c r="AM214" s="375">
        <v>0</v>
      </c>
      <c r="AN214" s="9"/>
    </row>
    <row r="215" spans="1:40" s="382" customFormat="1" ht="24.95" customHeight="1">
      <c r="A215" s="754"/>
      <c r="B215" s="661"/>
      <c r="N215" s="9"/>
      <c r="P215" s="9"/>
      <c r="Q215" s="9"/>
      <c r="R215" s="9"/>
      <c r="S215" s="707" t="str">
        <f>+IF(OCTUBRE!S215=0,"",OCTUBRE!S215)</f>
        <v>5100100-4</v>
      </c>
      <c r="T215" s="683" t="str">
        <f>+IF(OCTUBRE!T215=0,"",OCTUBRE!T215)</f>
        <v>Material para Odontologia</v>
      </c>
      <c r="U215" s="27">
        <f>+ENERO!U215</f>
        <v>0</v>
      </c>
      <c r="V215" s="15">
        <f>OCTUBRE!V215+NOVIEMBRE!AL215</f>
        <v>0</v>
      </c>
      <c r="W215" s="15">
        <f>OCTUBRE!W215+NOVIEMBRE!AM215</f>
        <v>0</v>
      </c>
      <c r="X215" s="18">
        <f t="shared" si="190"/>
        <v>0</v>
      </c>
      <c r="Y215" s="19">
        <f>OCTUBRE!AA215</f>
        <v>0</v>
      </c>
      <c r="Z215" s="374">
        <v>0</v>
      </c>
      <c r="AA215" s="18">
        <f t="shared" si="191"/>
        <v>0</v>
      </c>
      <c r="AB215" s="19">
        <f>OCTUBRE!AD215</f>
        <v>0</v>
      </c>
      <c r="AC215" s="374">
        <v>0</v>
      </c>
      <c r="AD215" s="18">
        <f t="shared" si="192"/>
        <v>0</v>
      </c>
      <c r="AE215" s="19">
        <f>OCTUBRE!AG215</f>
        <v>0</v>
      </c>
      <c r="AF215" s="374">
        <v>0</v>
      </c>
      <c r="AG215" s="18">
        <f t="shared" si="193"/>
        <v>0</v>
      </c>
      <c r="AH215" s="19">
        <f t="shared" si="194"/>
        <v>0</v>
      </c>
      <c r="AI215" s="15">
        <f t="shared" si="195"/>
        <v>0</v>
      </c>
      <c r="AJ215" s="16">
        <f t="shared" si="196"/>
        <v>0</v>
      </c>
      <c r="AK215" s="9"/>
      <c r="AL215" s="372">
        <v>0</v>
      </c>
      <c r="AM215" s="375">
        <v>0</v>
      </c>
      <c r="AN215" s="9"/>
    </row>
    <row r="216" spans="1:40" s="382" customFormat="1" ht="24.95" customHeight="1">
      <c r="A216" s="754"/>
      <c r="B216" s="661"/>
      <c r="N216" s="9"/>
      <c r="P216" s="9"/>
      <c r="Q216" s="9"/>
      <c r="R216" s="9"/>
      <c r="S216" s="707" t="str">
        <f>+IF(OCTUBRE!S216=0,"",OCTUBRE!S216)</f>
        <v>5100100-5</v>
      </c>
      <c r="T216" s="683" t="str">
        <f>+IF(OCTUBRE!T216=0,"",OCTUBRE!T216)</f>
        <v>Material para Rayos X</v>
      </c>
      <c r="U216" s="27">
        <f>+ENERO!U216</f>
        <v>0</v>
      </c>
      <c r="V216" s="15">
        <f>OCTUBRE!V216+NOVIEMBRE!AL216</f>
        <v>0</v>
      </c>
      <c r="W216" s="15">
        <f>OCTUBRE!W216+NOVIEMBRE!AM216</f>
        <v>0</v>
      </c>
      <c r="X216" s="18">
        <f t="shared" si="190"/>
        <v>0</v>
      </c>
      <c r="Y216" s="19">
        <f>OCTUBRE!AA216</f>
        <v>0</v>
      </c>
      <c r="Z216" s="374">
        <v>0</v>
      </c>
      <c r="AA216" s="18">
        <f t="shared" si="191"/>
        <v>0</v>
      </c>
      <c r="AB216" s="19">
        <f>OCTUBRE!AD216</f>
        <v>0</v>
      </c>
      <c r="AC216" s="374">
        <v>0</v>
      </c>
      <c r="AD216" s="18">
        <f t="shared" si="192"/>
        <v>0</v>
      </c>
      <c r="AE216" s="19">
        <f>OCTUBRE!AG216</f>
        <v>0</v>
      </c>
      <c r="AF216" s="374">
        <v>0</v>
      </c>
      <c r="AG216" s="18">
        <f t="shared" si="193"/>
        <v>0</v>
      </c>
      <c r="AH216" s="19">
        <f t="shared" si="194"/>
        <v>0</v>
      </c>
      <c r="AI216" s="15">
        <f t="shared" si="195"/>
        <v>0</v>
      </c>
      <c r="AJ216" s="16">
        <f t="shared" si="196"/>
        <v>0</v>
      </c>
      <c r="AK216" s="9"/>
      <c r="AL216" s="372">
        <v>0</v>
      </c>
      <c r="AM216" s="375">
        <v>0</v>
      </c>
      <c r="AN216" s="9"/>
    </row>
    <row r="217" spans="1:40" s="382" customFormat="1" ht="24.95" customHeight="1">
      <c r="A217" s="754"/>
      <c r="B217" s="661"/>
      <c r="N217" s="9"/>
      <c r="P217" s="9"/>
      <c r="Q217" s="9"/>
      <c r="R217" s="9"/>
      <c r="S217" s="707" t="str">
        <f>+IF(OCTUBRE!S217=0,"",OCTUBRE!S217)</f>
        <v>5100100-6</v>
      </c>
      <c r="T217" s="683" t="str">
        <f>+IF(OCTUBRE!T217=0,"",OCTUBRE!T217)</f>
        <v>Material aseo personal, etc.</v>
      </c>
      <c r="U217" s="27">
        <f>+ENERO!U217</f>
        <v>0</v>
      </c>
      <c r="V217" s="15">
        <f>OCTUBRE!V217+NOVIEMBRE!AL217</f>
        <v>0</v>
      </c>
      <c r="W217" s="15">
        <f>OCTUBRE!W217+NOVIEMBRE!AM217</f>
        <v>0</v>
      </c>
      <c r="X217" s="18">
        <f t="shared" si="190"/>
        <v>0</v>
      </c>
      <c r="Y217" s="19">
        <f>OCTUBRE!AA217</f>
        <v>0</v>
      </c>
      <c r="Z217" s="374">
        <v>0</v>
      </c>
      <c r="AA217" s="18">
        <f t="shared" si="191"/>
        <v>0</v>
      </c>
      <c r="AB217" s="19">
        <f>OCTUBRE!AD217</f>
        <v>0</v>
      </c>
      <c r="AC217" s="374">
        <v>0</v>
      </c>
      <c r="AD217" s="18">
        <f t="shared" si="192"/>
        <v>0</v>
      </c>
      <c r="AE217" s="19">
        <f>OCTUBRE!AG217</f>
        <v>0</v>
      </c>
      <c r="AF217" s="374">
        <v>0</v>
      </c>
      <c r="AG217" s="18">
        <f t="shared" si="193"/>
        <v>0</v>
      </c>
      <c r="AH217" s="19">
        <f t="shared" si="194"/>
        <v>0</v>
      </c>
      <c r="AI217" s="15">
        <f t="shared" si="195"/>
        <v>0</v>
      </c>
      <c r="AJ217" s="16">
        <f t="shared" si="196"/>
        <v>0</v>
      </c>
      <c r="AK217" s="9"/>
      <c r="AL217" s="372">
        <v>0</v>
      </c>
      <c r="AM217" s="375">
        <v>0</v>
      </c>
      <c r="AN217" s="9"/>
    </row>
    <row r="218" spans="1:40" s="382" customFormat="1" ht="24.95" customHeight="1" thickBot="1">
      <c r="A218" s="754"/>
      <c r="B218" s="661"/>
      <c r="N218" s="9"/>
      <c r="P218" s="9"/>
      <c r="Q218" s="9"/>
      <c r="R218" s="9"/>
      <c r="S218" s="718">
        <f>+IF(OCTUBRE!S218=0,"",OCTUBRE!S218)</f>
        <v>5199999</v>
      </c>
      <c r="T218" s="698" t="str">
        <f>+IF(OCTUBRE!T218=0,"",OCTUBRE!T218)</f>
        <v>Vigencias Anteriores Gastos de Comercializacion</v>
      </c>
      <c r="U218" s="133">
        <f>+ENERO!U218</f>
        <v>0</v>
      </c>
      <c r="V218" s="121">
        <f>OCTUBRE!V218+NOVIEMBRE!AL218</f>
        <v>0</v>
      </c>
      <c r="W218" s="121">
        <f>OCTUBRE!W218+NOVIEMBRE!AM218</f>
        <v>0</v>
      </c>
      <c r="X218" s="126">
        <f t="shared" si="190"/>
        <v>0</v>
      </c>
      <c r="Y218" s="124">
        <f>OCTUBRE!AA218</f>
        <v>0</v>
      </c>
      <c r="Z218" s="388">
        <v>0</v>
      </c>
      <c r="AA218" s="126">
        <f t="shared" si="191"/>
        <v>0</v>
      </c>
      <c r="AB218" s="124">
        <f>OCTUBRE!AD218</f>
        <v>0</v>
      </c>
      <c r="AC218" s="388">
        <v>0</v>
      </c>
      <c r="AD218" s="126">
        <f t="shared" si="192"/>
        <v>0</v>
      </c>
      <c r="AE218" s="124">
        <f>OCTUBRE!AG218</f>
        <v>0</v>
      </c>
      <c r="AF218" s="388">
        <v>0</v>
      </c>
      <c r="AG218" s="126">
        <f t="shared" si="193"/>
        <v>0</v>
      </c>
      <c r="AH218" s="124">
        <f t="shared" si="194"/>
        <v>0</v>
      </c>
      <c r="AI218" s="121">
        <f t="shared" si="195"/>
        <v>0</v>
      </c>
      <c r="AJ218" s="125">
        <f t="shared" si="196"/>
        <v>0</v>
      </c>
      <c r="AK218" s="9"/>
      <c r="AL218" s="501">
        <v>0</v>
      </c>
      <c r="AM218" s="502">
        <v>0</v>
      </c>
      <c r="AN218" s="9"/>
    </row>
    <row r="219" spans="1:40" s="382" customFormat="1" ht="24.95" customHeight="1" thickBot="1">
      <c r="A219" s="754"/>
      <c r="B219" s="661"/>
      <c r="N219" s="9"/>
      <c r="P219" s="9"/>
      <c r="Q219" s="9"/>
      <c r="R219" s="9"/>
      <c r="S219" s="495" t="str">
        <f>+IF(OCTUBRE!S219=0,"",OCTUBRE!S219)</f>
        <v/>
      </c>
      <c r="T219" s="695" t="str">
        <f>+IF(OCTUBRE!T219=0,"",OCTUBRE!T219)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4"/>
      <c r="B220" s="661"/>
      <c r="N220" s="9"/>
      <c r="P220" s="9"/>
      <c r="Q220" s="9"/>
      <c r="R220" s="9"/>
      <c r="S220" s="357" t="str">
        <f>+IF(OCTUBRE!S220=0,"",OCTUBRE!S220)</f>
        <v>C</v>
      </c>
      <c r="T220" s="677" t="str">
        <f>+IF(OCTUBRE!T220=0,"",OCTUBRE!T220)</f>
        <v xml:space="preserve">SERVICIO DE LA DEUDA </v>
      </c>
      <c r="U220" s="358">
        <f t="shared" ref="U220:AJ220" si="197">U222+U227</f>
        <v>0</v>
      </c>
      <c r="V220" s="359">
        <f t="shared" si="197"/>
        <v>0</v>
      </c>
      <c r="W220" s="359">
        <f t="shared" si="197"/>
        <v>0</v>
      </c>
      <c r="X220" s="362">
        <f t="shared" si="197"/>
        <v>0</v>
      </c>
      <c r="Y220" s="361">
        <f t="shared" si="197"/>
        <v>0</v>
      </c>
      <c r="Z220" s="359">
        <f t="shared" si="197"/>
        <v>0</v>
      </c>
      <c r="AA220" s="362">
        <f t="shared" si="197"/>
        <v>0</v>
      </c>
      <c r="AB220" s="361">
        <f t="shared" si="197"/>
        <v>0</v>
      </c>
      <c r="AC220" s="359">
        <f t="shared" si="197"/>
        <v>0</v>
      </c>
      <c r="AD220" s="362">
        <f t="shared" si="197"/>
        <v>0</v>
      </c>
      <c r="AE220" s="361">
        <f t="shared" si="197"/>
        <v>0</v>
      </c>
      <c r="AF220" s="359">
        <f t="shared" si="197"/>
        <v>0</v>
      </c>
      <c r="AG220" s="362">
        <f t="shared" si="197"/>
        <v>0</v>
      </c>
      <c r="AH220" s="361">
        <f t="shared" si="197"/>
        <v>0</v>
      </c>
      <c r="AI220" s="359">
        <f t="shared" si="197"/>
        <v>0</v>
      </c>
      <c r="AJ220" s="360">
        <f t="shared" si="197"/>
        <v>0</v>
      </c>
      <c r="AK220" s="500"/>
      <c r="AL220" s="361">
        <f>AL222+AL227</f>
        <v>0</v>
      </c>
      <c r="AM220" s="360">
        <f>AM222+AM227</f>
        <v>0</v>
      </c>
      <c r="AN220" s="9"/>
    </row>
    <row r="221" spans="1:40" s="382" customFormat="1" ht="24.95" customHeight="1">
      <c r="A221" s="754"/>
      <c r="B221" s="661"/>
      <c r="N221" s="9"/>
      <c r="P221" s="9"/>
      <c r="Q221" s="9"/>
      <c r="R221" s="9"/>
      <c r="S221" s="366" t="str">
        <f>+IF(OCTUBRE!S221=0,"",OCTUBRE!S221)</f>
        <v/>
      </c>
      <c r="T221" s="696" t="str">
        <f>+IF(OCTUBRE!T221=0,"",OCTUBRE!T221)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4"/>
      <c r="B222" s="661"/>
      <c r="N222" s="9"/>
      <c r="P222" s="9"/>
      <c r="Q222" s="9"/>
      <c r="R222" s="9"/>
      <c r="S222" s="705">
        <f>+IF(OCTUBRE!S222=0,"",OCTUBRE!S222)</f>
        <v>7001000</v>
      </c>
      <c r="T222" s="681" t="str">
        <f>+IF(OCTUBRE!T222=0,"",OCTUBRE!T222)</f>
        <v>SERVICIO DE LA DEUDA INTERNA</v>
      </c>
      <c r="U222" s="132">
        <f t="shared" ref="U222:AJ222" si="198">SUM(U223:U225)</f>
        <v>0</v>
      </c>
      <c r="V222" s="122">
        <f t="shared" si="198"/>
        <v>0</v>
      </c>
      <c r="W222" s="122">
        <f t="shared" si="198"/>
        <v>0</v>
      </c>
      <c r="X222" s="129">
        <f t="shared" si="198"/>
        <v>0</v>
      </c>
      <c r="Y222" s="128">
        <f t="shared" si="198"/>
        <v>0</v>
      </c>
      <c r="Z222" s="122">
        <f t="shared" si="198"/>
        <v>0</v>
      </c>
      <c r="AA222" s="129">
        <f t="shared" si="198"/>
        <v>0</v>
      </c>
      <c r="AB222" s="128">
        <f t="shared" si="198"/>
        <v>0</v>
      </c>
      <c r="AC222" s="122">
        <f t="shared" si="198"/>
        <v>0</v>
      </c>
      <c r="AD222" s="129">
        <f t="shared" si="198"/>
        <v>0</v>
      </c>
      <c r="AE222" s="128">
        <f t="shared" si="198"/>
        <v>0</v>
      </c>
      <c r="AF222" s="122">
        <f t="shared" si="198"/>
        <v>0</v>
      </c>
      <c r="AG222" s="129">
        <f t="shared" si="198"/>
        <v>0</v>
      </c>
      <c r="AH222" s="128">
        <f t="shared" si="198"/>
        <v>0</v>
      </c>
      <c r="AI222" s="122">
        <f t="shared" si="198"/>
        <v>0</v>
      </c>
      <c r="AJ222" s="130">
        <f t="shared" si="198"/>
        <v>0</v>
      </c>
      <c r="AK222" s="9"/>
      <c r="AL222" s="128">
        <f>SUM(AL223:AL225)</f>
        <v>0</v>
      </c>
      <c r="AM222" s="130">
        <f>SUM(AM223:AM225)</f>
        <v>0</v>
      </c>
      <c r="AN222" s="9"/>
    </row>
    <row r="223" spans="1:40" s="382" customFormat="1" ht="24.95" customHeight="1">
      <c r="A223" s="754"/>
      <c r="B223" s="661"/>
      <c r="N223" s="9"/>
      <c r="P223" s="9"/>
      <c r="Q223" s="9"/>
      <c r="R223" s="9"/>
      <c r="S223" s="706">
        <f>+IF(OCTUBRE!S223=0,"",OCTUBRE!S223)</f>
        <v>7001100</v>
      </c>
      <c r="T223" s="682" t="str">
        <f>+IF(OCTUBRE!T223=0,"",OCTUBRE!T223)</f>
        <v>Amortización deuda Pública Interna</v>
      </c>
      <c r="U223" s="27">
        <f>+ENERO!U223</f>
        <v>0</v>
      </c>
      <c r="V223" s="15">
        <f>OCTUBRE!V223+NOVIEMBRE!AL223</f>
        <v>0</v>
      </c>
      <c r="W223" s="15">
        <f>OCTUBRE!W223+NOVIEMBRE!AM223</f>
        <v>0</v>
      </c>
      <c r="X223" s="18">
        <f>SUM(U223:W223)</f>
        <v>0</v>
      </c>
      <c r="Y223" s="19">
        <f>OCTUBRE!AA223</f>
        <v>0</v>
      </c>
      <c r="Z223" s="374">
        <v>0</v>
      </c>
      <c r="AA223" s="18">
        <f>SUM(Y223:Z223)</f>
        <v>0</v>
      </c>
      <c r="AB223" s="19">
        <f>OCTUBRE!AD223</f>
        <v>0</v>
      </c>
      <c r="AC223" s="374">
        <v>0</v>
      </c>
      <c r="AD223" s="18">
        <f>SUM(AB223:AC223)</f>
        <v>0</v>
      </c>
      <c r="AE223" s="19">
        <f>OCTUBRE!AG223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4"/>
      <c r="B224" s="661"/>
      <c r="N224" s="9"/>
      <c r="P224" s="9"/>
      <c r="Q224" s="9"/>
      <c r="R224" s="9"/>
      <c r="S224" s="706">
        <f>+IF(OCTUBRE!S224=0,"",OCTUBRE!S224)</f>
        <v>7001200</v>
      </c>
      <c r="T224" s="682" t="str">
        <f>+IF(OCTUBRE!T224=0,"",OCTUBRE!T224)</f>
        <v>Intereses Comisiones y gastos de la Deuda Pública</v>
      </c>
      <c r="U224" s="27">
        <f>+ENERO!U224</f>
        <v>0</v>
      </c>
      <c r="V224" s="15">
        <f>OCTUBRE!V224+NOVIEMBRE!AL224</f>
        <v>0</v>
      </c>
      <c r="W224" s="15">
        <f>OCTUBRE!W224+NOVIEMBRE!AM224</f>
        <v>0</v>
      </c>
      <c r="X224" s="18">
        <f>SUM(U224:W224)</f>
        <v>0</v>
      </c>
      <c r="Y224" s="19">
        <f>OCTUBRE!AA224</f>
        <v>0</v>
      </c>
      <c r="Z224" s="374">
        <v>0</v>
      </c>
      <c r="AA224" s="18">
        <f>SUM(Y224:Z224)</f>
        <v>0</v>
      </c>
      <c r="AB224" s="19">
        <f>OCTUBRE!AD224</f>
        <v>0</v>
      </c>
      <c r="AC224" s="374">
        <v>0</v>
      </c>
      <c r="AD224" s="18">
        <f>SUM(AB224:AC224)</f>
        <v>0</v>
      </c>
      <c r="AE224" s="19">
        <f>OCTUBRE!AG224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c r="A225" s="754"/>
      <c r="B225" s="661"/>
      <c r="N225" s="9"/>
      <c r="P225" s="9"/>
      <c r="Q225" s="9"/>
      <c r="R225" s="9"/>
      <c r="S225" s="706">
        <f>+IF(OCTUBRE!S225=0,"",OCTUBRE!S225)</f>
        <v>7001999</v>
      </c>
      <c r="T225" s="682" t="str">
        <f>+IF(OCTUBRE!T225=0,"",OCTUBRE!T225)</f>
        <v>Vigencias Anteriores Servicio de la Deuda Interna</v>
      </c>
      <c r="U225" s="27">
        <f>+ENERO!U225</f>
        <v>0</v>
      </c>
      <c r="V225" s="15">
        <f>OCTUBRE!V225+NOVIEMBRE!AL225</f>
        <v>0</v>
      </c>
      <c r="W225" s="15">
        <f>OCTUBRE!W225+NOVIEMBRE!AM225</f>
        <v>0</v>
      </c>
      <c r="X225" s="18">
        <f>SUM(U225:W225)</f>
        <v>0</v>
      </c>
      <c r="Y225" s="19">
        <f>OCTUBRE!AA225</f>
        <v>0</v>
      </c>
      <c r="Z225" s="374">
        <v>0</v>
      </c>
      <c r="AA225" s="18">
        <f>SUM(Y225:Z225)</f>
        <v>0</v>
      </c>
      <c r="AB225" s="19">
        <f>OCTUBRE!AD225</f>
        <v>0</v>
      </c>
      <c r="AC225" s="374">
        <v>0</v>
      </c>
      <c r="AD225" s="18">
        <f>SUM(AB225:AC225)</f>
        <v>0</v>
      </c>
      <c r="AE225" s="19">
        <f>OCTUBRE!AG225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c r="A226" s="754"/>
      <c r="B226" s="661"/>
      <c r="N226" s="9"/>
      <c r="P226" s="9"/>
      <c r="Q226" s="9"/>
      <c r="R226" s="9"/>
      <c r="S226" s="366" t="str">
        <f>+IF(OCTUBRE!S226=0,"",OCTUBRE!S226)</f>
        <v/>
      </c>
      <c r="T226" s="696" t="str">
        <f>+IF(OCTUBRE!T226=0,"",OCTUBRE!T226)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c r="A227" s="754"/>
      <c r="B227" s="661"/>
      <c r="N227" s="9"/>
      <c r="P227" s="9"/>
      <c r="Q227" s="9"/>
      <c r="R227" s="9"/>
      <c r="S227" s="705">
        <f>+IF(OCTUBRE!S227=0,"",OCTUBRE!S227)</f>
        <v>7002001</v>
      </c>
      <c r="T227" s="681" t="str">
        <f>+IF(OCTUBRE!T227=0,"",OCTUBRE!T227)</f>
        <v>SERVICIO DE LA DEUDA EXTERNA</v>
      </c>
      <c r="U227" s="132">
        <f t="shared" ref="U227:AJ227" si="199">SUM(U228:U230)</f>
        <v>0</v>
      </c>
      <c r="V227" s="122">
        <f t="shared" si="199"/>
        <v>0</v>
      </c>
      <c r="W227" s="122">
        <f t="shared" si="199"/>
        <v>0</v>
      </c>
      <c r="X227" s="129">
        <f t="shared" si="199"/>
        <v>0</v>
      </c>
      <c r="Y227" s="128">
        <f t="shared" si="199"/>
        <v>0</v>
      </c>
      <c r="Z227" s="122">
        <f t="shared" si="199"/>
        <v>0</v>
      </c>
      <c r="AA227" s="129">
        <f t="shared" si="199"/>
        <v>0</v>
      </c>
      <c r="AB227" s="128">
        <f t="shared" si="199"/>
        <v>0</v>
      </c>
      <c r="AC227" s="122">
        <f t="shared" si="199"/>
        <v>0</v>
      </c>
      <c r="AD227" s="129">
        <f t="shared" si="199"/>
        <v>0</v>
      </c>
      <c r="AE227" s="128">
        <f t="shared" si="199"/>
        <v>0</v>
      </c>
      <c r="AF227" s="122">
        <f t="shared" si="199"/>
        <v>0</v>
      </c>
      <c r="AG227" s="129">
        <f t="shared" si="199"/>
        <v>0</v>
      </c>
      <c r="AH227" s="128">
        <f t="shared" si="199"/>
        <v>0</v>
      </c>
      <c r="AI227" s="122">
        <f t="shared" si="199"/>
        <v>0</v>
      </c>
      <c r="AJ227" s="130">
        <f t="shared" si="199"/>
        <v>0</v>
      </c>
      <c r="AK227" s="10"/>
      <c r="AL227" s="128">
        <f>SUM(AL228:AL230)</f>
        <v>0</v>
      </c>
      <c r="AM227" s="130">
        <f>SUM(AM228:AM230)</f>
        <v>0</v>
      </c>
      <c r="AN227" s="9"/>
    </row>
    <row r="228" spans="1:64" s="382" customFormat="1" ht="24.95" customHeight="1">
      <c r="A228" s="754"/>
      <c r="B228" s="661"/>
      <c r="N228" s="9"/>
      <c r="P228" s="9"/>
      <c r="Q228" s="9"/>
      <c r="R228" s="9"/>
      <c r="S228" s="706">
        <f>+IF(OCTUBRE!S228=0,"",OCTUBRE!S228)</f>
        <v>7002100</v>
      </c>
      <c r="T228" s="682" t="str">
        <f>+IF(OCTUBRE!T228=0,"",OCTUBRE!T228)</f>
        <v>Amortización deuda Pública Externa</v>
      </c>
      <c r="U228" s="27">
        <f>+ENERO!U228</f>
        <v>0</v>
      </c>
      <c r="V228" s="15">
        <f>OCTUBRE!V228+NOVIEMBRE!AL228</f>
        <v>0</v>
      </c>
      <c r="W228" s="15">
        <f>OCTUBRE!W228+NOVIEMBRE!AM228</f>
        <v>0</v>
      </c>
      <c r="X228" s="18">
        <f>SUM(U228:W228)</f>
        <v>0</v>
      </c>
      <c r="Y228" s="19">
        <f>OCTUBRE!AA228</f>
        <v>0</v>
      </c>
      <c r="Z228" s="374">
        <v>0</v>
      </c>
      <c r="AA228" s="18">
        <f>SUM(Y228:Z228)</f>
        <v>0</v>
      </c>
      <c r="AB228" s="19">
        <f>OCTUBRE!AD228</f>
        <v>0</v>
      </c>
      <c r="AC228" s="374">
        <v>0</v>
      </c>
      <c r="AD228" s="18">
        <f>SUM(AB228:AC228)</f>
        <v>0</v>
      </c>
      <c r="AE228" s="19">
        <f>OCTUBRE!AG228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c r="A229" s="754"/>
      <c r="B229" s="661"/>
      <c r="N229" s="9"/>
      <c r="P229" s="9"/>
      <c r="Q229" s="9"/>
      <c r="R229" s="9"/>
      <c r="S229" s="706">
        <f>+IF(OCTUBRE!S229=0,"",OCTUBRE!S229)</f>
        <v>7002200</v>
      </c>
      <c r="T229" s="682" t="str">
        <f>+IF(OCTUBRE!T229=0,"",OCTUBRE!T229)</f>
        <v>Intereses Comisiones y gastos de la Deuda Pública</v>
      </c>
      <c r="U229" s="27">
        <f>+ENERO!U229</f>
        <v>0</v>
      </c>
      <c r="V229" s="15">
        <f>OCTUBRE!V229+NOVIEMBRE!AL229</f>
        <v>0</v>
      </c>
      <c r="W229" s="15">
        <f>OCTUBRE!W229+NOVIEMBRE!AM229</f>
        <v>0</v>
      </c>
      <c r="X229" s="18">
        <f>SUM(U229:W229)</f>
        <v>0</v>
      </c>
      <c r="Y229" s="19">
        <f>OCTUBRE!AA229</f>
        <v>0</v>
      </c>
      <c r="Z229" s="374">
        <v>0</v>
      </c>
      <c r="AA229" s="18">
        <f>SUM(Y229:Z229)</f>
        <v>0</v>
      </c>
      <c r="AB229" s="19">
        <f>OCTUBRE!AD229</f>
        <v>0</v>
      </c>
      <c r="AC229" s="374">
        <v>0</v>
      </c>
      <c r="AD229" s="18">
        <f>SUM(AB229:AC229)</f>
        <v>0</v>
      </c>
      <c r="AE229" s="19">
        <f>OCTUBRE!AG229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c r="A230" s="754"/>
      <c r="B230" s="661"/>
      <c r="N230" s="9"/>
      <c r="P230" s="9"/>
      <c r="Q230" s="9"/>
      <c r="R230" s="9"/>
      <c r="S230" s="711">
        <f>+IF(OCTUBRE!S230=0,"",OCTUBRE!S230)</f>
        <v>7002999</v>
      </c>
      <c r="T230" s="688" t="str">
        <f>+IF(OCTUBRE!T230=0,"",OCTUBRE!T230)</f>
        <v>Vigencias Anteriores  Servicio de la Deuda Externa</v>
      </c>
      <c r="U230" s="133">
        <f>+ENERO!U230</f>
        <v>0</v>
      </c>
      <c r="V230" s="121">
        <f>OCTUBRE!V230+NOVIEMBRE!AL230</f>
        <v>0</v>
      </c>
      <c r="W230" s="121">
        <f>OCTUBRE!W230+NOVIEMBRE!AM230</f>
        <v>0</v>
      </c>
      <c r="X230" s="126">
        <f>SUM(U230:W230)</f>
        <v>0</v>
      </c>
      <c r="Y230" s="124">
        <f>OCTUBRE!AA230</f>
        <v>0</v>
      </c>
      <c r="Z230" s="388">
        <v>0</v>
      </c>
      <c r="AA230" s="126">
        <f>SUM(Y230:Z230)</f>
        <v>0</v>
      </c>
      <c r="AB230" s="124">
        <f>OCTUBRE!AD230</f>
        <v>0</v>
      </c>
      <c r="AC230" s="388">
        <v>0</v>
      </c>
      <c r="AD230" s="126">
        <f>SUM(AB230:AC230)</f>
        <v>0</v>
      </c>
      <c r="AE230" s="124">
        <f>OCTUBRE!AG230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c r="A231" s="754"/>
      <c r="B231" s="661"/>
      <c r="N231" s="9"/>
      <c r="P231" s="9"/>
      <c r="Q231" s="9"/>
      <c r="R231" s="9"/>
      <c r="S231" s="489" t="str">
        <f>+IF(OCTUBRE!S231=0,"",OCTUBRE!S231)</f>
        <v/>
      </c>
      <c r="T231" s="689" t="str">
        <f>+IF(OCTUBRE!T231=0,"",OCTUBRE!T231)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c r="A232" s="754"/>
      <c r="B232" s="661"/>
      <c r="N232" s="9"/>
      <c r="P232" s="9"/>
      <c r="Q232" s="9"/>
      <c r="R232" s="9"/>
      <c r="S232" s="505" t="str">
        <f>+IF(OCTUBRE!S232=0,"",OCTUBRE!S232)</f>
        <v>D</v>
      </c>
      <c r="T232" s="697" t="str">
        <f>+IF(OCTUBRE!T232=0,"",OCTUBRE!T232)</f>
        <v>INVERSION</v>
      </c>
      <c r="U232" s="470">
        <f>U234+U243</f>
        <v>1142681603</v>
      </c>
      <c r="V232" s="471">
        <f t="shared" ref="V232:AJ232" si="200">V234+V243</f>
        <v>-583825</v>
      </c>
      <c r="W232" s="471">
        <f t="shared" si="200"/>
        <v>710157369</v>
      </c>
      <c r="X232" s="472">
        <f t="shared" si="200"/>
        <v>1852255147</v>
      </c>
      <c r="Y232" s="379">
        <f t="shared" si="200"/>
        <v>1539932676</v>
      </c>
      <c r="Z232" s="471">
        <f t="shared" si="200"/>
        <v>124202844</v>
      </c>
      <c r="AA232" s="472">
        <f t="shared" si="200"/>
        <v>1664135520</v>
      </c>
      <c r="AB232" s="379">
        <f t="shared" si="200"/>
        <v>1344943167</v>
      </c>
      <c r="AC232" s="471">
        <f t="shared" si="200"/>
        <v>181033632</v>
      </c>
      <c r="AD232" s="472">
        <f t="shared" si="200"/>
        <v>1525976799</v>
      </c>
      <c r="AE232" s="379">
        <f t="shared" si="200"/>
        <v>1241183237</v>
      </c>
      <c r="AF232" s="471">
        <f t="shared" si="200"/>
        <v>127228602</v>
      </c>
      <c r="AG232" s="472">
        <f t="shared" si="200"/>
        <v>1368411839</v>
      </c>
      <c r="AH232" s="379">
        <f t="shared" si="200"/>
        <v>188119627</v>
      </c>
      <c r="AI232" s="471">
        <f t="shared" si="200"/>
        <v>326278348</v>
      </c>
      <c r="AJ232" s="380">
        <f t="shared" si="200"/>
        <v>483843308</v>
      </c>
      <c r="AK232" s="500"/>
      <c r="AL232" s="379">
        <f t="shared" ref="AL232:AM232" si="201">AL234+AL243</f>
        <v>-583825</v>
      </c>
      <c r="AM232" s="380">
        <f t="shared" si="201"/>
        <v>0</v>
      </c>
      <c r="AN232" s="9"/>
    </row>
    <row r="233" spans="1:64" s="382" customFormat="1" ht="24.95" customHeight="1">
      <c r="A233" s="754"/>
      <c r="B233" s="661"/>
      <c r="N233" s="9"/>
      <c r="P233" s="9"/>
      <c r="Q233" s="9"/>
      <c r="R233" s="9"/>
      <c r="S233" s="366" t="str">
        <f>+IF(OCTUBRE!S233=0,"",OCTUBRE!S233)</f>
        <v/>
      </c>
      <c r="T233" s="696" t="str">
        <f>+IF(OCTUBRE!T233=0,"",OCTUBRE!T233)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c r="A234" s="754"/>
      <c r="B234" s="661"/>
      <c r="N234" s="9"/>
      <c r="P234" s="9"/>
      <c r="Q234" s="9"/>
      <c r="R234" s="9"/>
      <c r="S234" s="705">
        <f>+IF(OCTUBRE!S234=0,"",OCTUBRE!S234)</f>
        <v>8000000</v>
      </c>
      <c r="T234" s="681" t="str">
        <f>+IF(OCTUBRE!T234=0,"",OCTUBRE!T234)</f>
        <v>Programas de Inversión</v>
      </c>
      <c r="U234" s="132">
        <f>U235</f>
        <v>0</v>
      </c>
      <c r="V234" s="122">
        <f t="shared" ref="V234:AJ234" si="202">V235</f>
        <v>73375958</v>
      </c>
      <c r="W234" s="122">
        <f t="shared" si="202"/>
        <v>114476591</v>
      </c>
      <c r="X234" s="129">
        <f t="shared" si="202"/>
        <v>187852549</v>
      </c>
      <c r="Y234" s="128">
        <f t="shared" si="202"/>
        <v>147538628</v>
      </c>
      <c r="Z234" s="122">
        <f t="shared" si="202"/>
        <v>7000000</v>
      </c>
      <c r="AA234" s="129">
        <f t="shared" si="202"/>
        <v>154538628</v>
      </c>
      <c r="AB234" s="128">
        <f t="shared" si="202"/>
        <v>135273210</v>
      </c>
      <c r="AC234" s="122">
        <f t="shared" si="202"/>
        <v>7000000</v>
      </c>
      <c r="AD234" s="129">
        <f t="shared" si="202"/>
        <v>142273210</v>
      </c>
      <c r="AE234" s="128">
        <f t="shared" si="202"/>
        <v>113349130</v>
      </c>
      <c r="AF234" s="122">
        <f t="shared" si="202"/>
        <v>8978539</v>
      </c>
      <c r="AG234" s="129">
        <f t="shared" si="202"/>
        <v>122327669</v>
      </c>
      <c r="AH234" s="128">
        <f t="shared" si="202"/>
        <v>33313921</v>
      </c>
      <c r="AI234" s="122">
        <f t="shared" si="202"/>
        <v>45579339</v>
      </c>
      <c r="AJ234" s="130">
        <f t="shared" si="202"/>
        <v>65524880</v>
      </c>
      <c r="AK234" s="9"/>
      <c r="AL234" s="128">
        <f t="shared" ref="AL234:AM234" si="203">AL235</f>
        <v>0</v>
      </c>
      <c r="AM234" s="130">
        <f t="shared" si="203"/>
        <v>0</v>
      </c>
      <c r="AN234" s="9"/>
    </row>
    <row r="235" spans="1:64" s="382" customFormat="1" ht="24.95" customHeight="1">
      <c r="A235" s="754"/>
      <c r="B235" s="661"/>
      <c r="N235" s="9"/>
      <c r="P235" s="9"/>
      <c r="Q235" s="9"/>
      <c r="R235" s="9"/>
      <c r="S235" s="706">
        <f>+IF(OCTUBRE!S235=0,"",OCTUBRE!S235)</f>
        <v>8001000</v>
      </c>
      <c r="T235" s="682" t="str">
        <f>+IF(OCTUBRE!T235=0,"",OCTUBRE!T235)</f>
        <v>Formación Bruta del Capital</v>
      </c>
      <c r="U235" s="27">
        <f t="shared" ref="U235:AJ235" si="204">SUM(U236:U241)</f>
        <v>0</v>
      </c>
      <c r="V235" s="15">
        <f t="shared" si="204"/>
        <v>73375958</v>
      </c>
      <c r="W235" s="15">
        <f t="shared" si="204"/>
        <v>114476591</v>
      </c>
      <c r="X235" s="18">
        <f t="shared" si="204"/>
        <v>187852549</v>
      </c>
      <c r="Y235" s="19">
        <f t="shared" si="204"/>
        <v>147538628</v>
      </c>
      <c r="Z235" s="142">
        <f t="shared" si="204"/>
        <v>7000000</v>
      </c>
      <c r="AA235" s="18">
        <f t="shared" si="204"/>
        <v>154538628</v>
      </c>
      <c r="AB235" s="19">
        <f t="shared" si="204"/>
        <v>135273210</v>
      </c>
      <c r="AC235" s="142">
        <f t="shared" si="204"/>
        <v>7000000</v>
      </c>
      <c r="AD235" s="18">
        <f t="shared" si="204"/>
        <v>142273210</v>
      </c>
      <c r="AE235" s="19">
        <f t="shared" si="204"/>
        <v>113349130</v>
      </c>
      <c r="AF235" s="142">
        <f t="shared" si="204"/>
        <v>8978539</v>
      </c>
      <c r="AG235" s="18">
        <f t="shared" si="204"/>
        <v>122327669</v>
      </c>
      <c r="AH235" s="19">
        <f t="shared" si="204"/>
        <v>33313921</v>
      </c>
      <c r="AI235" s="15">
        <f t="shared" si="204"/>
        <v>45579339</v>
      </c>
      <c r="AJ235" s="16">
        <f t="shared" si="204"/>
        <v>65524880</v>
      </c>
      <c r="AK235" s="9"/>
      <c r="AL235" s="29">
        <f>SUM(AL236:AL241)</f>
        <v>0</v>
      </c>
      <c r="AM235" s="26">
        <f>SUM(AM236:AM241)</f>
        <v>0</v>
      </c>
      <c r="AN235" s="9"/>
    </row>
    <row r="236" spans="1:64" s="382" customFormat="1" ht="24.95" customHeight="1">
      <c r="A236" s="754"/>
      <c r="B236" s="661"/>
      <c r="N236" s="9"/>
      <c r="P236" s="9"/>
      <c r="Q236" s="9"/>
      <c r="R236" s="9"/>
      <c r="S236" s="707" t="str">
        <f>+IF(OCTUBRE!S236=0,"",OCTUBRE!S236)</f>
        <v>8001000-1</v>
      </c>
      <c r="T236" s="683" t="str">
        <f>+IF(OCTUBRE!T236=0,"",OCTUBRE!T236)</f>
        <v>PROYECTO REMODELACION SALA DE PARTOS</v>
      </c>
      <c r="U236" s="27">
        <f>+ENERO!U236</f>
        <v>0</v>
      </c>
      <c r="V236" s="15">
        <f>OCTUBRE!V236+NOVIEMBRE!AL236</f>
        <v>73375958</v>
      </c>
      <c r="W236" s="15">
        <f>OCTUBRE!W236+NOVIEMBRE!AM236</f>
        <v>114476591</v>
      </c>
      <c r="X236" s="18">
        <f t="shared" ref="X236:X241" si="205">SUM(U236:W236)</f>
        <v>187852549</v>
      </c>
      <c r="Y236" s="19">
        <f>OCTUBRE!AA236</f>
        <v>147538628</v>
      </c>
      <c r="Z236" s="374">
        <v>7000000</v>
      </c>
      <c r="AA236" s="18">
        <f t="shared" ref="AA236:AA241" si="206">SUM(Y236:Z236)</f>
        <v>154538628</v>
      </c>
      <c r="AB236" s="19">
        <f>OCTUBRE!AD236</f>
        <v>135273210</v>
      </c>
      <c r="AC236" s="374">
        <v>7000000</v>
      </c>
      <c r="AD236" s="18">
        <f t="shared" ref="AD236:AD241" si="207">SUM(AB236:AC236)</f>
        <v>142273210</v>
      </c>
      <c r="AE236" s="19">
        <f>OCTUBRE!AG236</f>
        <v>113349130</v>
      </c>
      <c r="AF236" s="374">
        <v>8978539</v>
      </c>
      <c r="AG236" s="18">
        <f t="shared" ref="AG236:AG241" si="208">SUM(AE236:AF236)</f>
        <v>122327669</v>
      </c>
      <c r="AH236" s="19">
        <f t="shared" ref="AH236:AH241" si="209">X236-AA236</f>
        <v>33313921</v>
      </c>
      <c r="AI236" s="15">
        <f t="shared" ref="AI236:AI241" si="210">X236-AD236</f>
        <v>45579339</v>
      </c>
      <c r="AJ236" s="16">
        <f t="shared" ref="AJ236:AJ241" si="211">X236-AG236</f>
        <v>65524880</v>
      </c>
      <c r="AK236" s="9"/>
      <c r="AL236" s="372">
        <v>0</v>
      </c>
      <c r="AM236" s="375">
        <v>0</v>
      </c>
      <c r="AN236" s="9"/>
    </row>
    <row r="237" spans="1:64" s="382" customFormat="1" ht="24.95" customHeight="1">
      <c r="A237" s="754"/>
      <c r="B237" s="661"/>
      <c r="N237" s="9"/>
      <c r="P237" s="9"/>
      <c r="Q237" s="9"/>
      <c r="R237" s="9"/>
      <c r="S237" s="707" t="str">
        <f>+IF(OCTUBRE!S237=0,"",OCTUBRE!S237)</f>
        <v>8001000-2</v>
      </c>
      <c r="T237" s="683" t="str">
        <f>+IF(OCTUBRE!T237=0,"",OCTUBRE!T237)</f>
        <v>Subprogr.Construc. Remodelac. Adecuación y Apliac.2</v>
      </c>
      <c r="U237" s="27">
        <f>+ENERO!U237</f>
        <v>0</v>
      </c>
      <c r="V237" s="15">
        <f>OCTUBRE!V237+NOVIEMBRE!AL237</f>
        <v>0</v>
      </c>
      <c r="W237" s="15">
        <f>OCTUBRE!W237+NOVIEMBRE!AM237</f>
        <v>0</v>
      </c>
      <c r="X237" s="18">
        <f t="shared" si="205"/>
        <v>0</v>
      </c>
      <c r="Y237" s="19">
        <f>OCTUBRE!AA237</f>
        <v>0</v>
      </c>
      <c r="Z237" s="374">
        <v>0</v>
      </c>
      <c r="AA237" s="18">
        <f t="shared" si="206"/>
        <v>0</v>
      </c>
      <c r="AB237" s="19">
        <f>OCTUBRE!AD237</f>
        <v>0</v>
      </c>
      <c r="AC237" s="374">
        <v>0</v>
      </c>
      <c r="AD237" s="18">
        <f t="shared" si="207"/>
        <v>0</v>
      </c>
      <c r="AE237" s="19">
        <f>OCTUBRE!AG237</f>
        <v>0</v>
      </c>
      <c r="AF237" s="374">
        <v>0</v>
      </c>
      <c r="AG237" s="18">
        <f t="shared" si="208"/>
        <v>0</v>
      </c>
      <c r="AH237" s="19">
        <f t="shared" si="209"/>
        <v>0</v>
      </c>
      <c r="AI237" s="15">
        <f t="shared" si="210"/>
        <v>0</v>
      </c>
      <c r="AJ237" s="16">
        <f t="shared" si="211"/>
        <v>0</v>
      </c>
      <c r="AK237" s="9"/>
      <c r="AL237" s="372">
        <v>0</v>
      </c>
      <c r="AM237" s="375">
        <v>0</v>
      </c>
      <c r="AN237" s="9"/>
    </row>
    <row r="238" spans="1:64" s="382" customFormat="1" ht="24.95" customHeight="1">
      <c r="A238" s="754"/>
      <c r="B238" s="661"/>
      <c r="N238" s="9"/>
      <c r="P238" s="9"/>
      <c r="Q238" s="9"/>
      <c r="R238" s="9"/>
      <c r="S238" s="707" t="str">
        <f>+IF(OCTUBRE!S238=0,"",OCTUBRE!S238)</f>
        <v>8001000-3</v>
      </c>
      <c r="T238" s="683" t="str">
        <f>+IF(OCTUBRE!T238=0,"",OCTUBRE!T238)</f>
        <v>Subprogr.Construc. Remodelac. Adecuación y Apliac.3</v>
      </c>
      <c r="U238" s="27">
        <f>+ENERO!U238</f>
        <v>0</v>
      </c>
      <c r="V238" s="15">
        <f>OCTUBRE!V238+NOVIEMBRE!AL238</f>
        <v>0</v>
      </c>
      <c r="W238" s="15">
        <f>OCTUBRE!W238+NOVIEMBRE!AM238</f>
        <v>0</v>
      </c>
      <c r="X238" s="18">
        <f t="shared" si="205"/>
        <v>0</v>
      </c>
      <c r="Y238" s="19">
        <f>OCTUBRE!AA238</f>
        <v>0</v>
      </c>
      <c r="Z238" s="374">
        <v>0</v>
      </c>
      <c r="AA238" s="18">
        <f t="shared" si="206"/>
        <v>0</v>
      </c>
      <c r="AB238" s="19">
        <f>OCTUBRE!AD238</f>
        <v>0</v>
      </c>
      <c r="AC238" s="374">
        <v>0</v>
      </c>
      <c r="AD238" s="18">
        <f t="shared" si="207"/>
        <v>0</v>
      </c>
      <c r="AE238" s="19">
        <f>OCTUBRE!AG238</f>
        <v>0</v>
      </c>
      <c r="AF238" s="374">
        <v>0</v>
      </c>
      <c r="AG238" s="18">
        <f t="shared" si="208"/>
        <v>0</v>
      </c>
      <c r="AH238" s="19">
        <f t="shared" si="209"/>
        <v>0</v>
      </c>
      <c r="AI238" s="15">
        <f t="shared" si="210"/>
        <v>0</v>
      </c>
      <c r="AJ238" s="16">
        <f t="shared" si="211"/>
        <v>0</v>
      </c>
      <c r="AK238" s="9"/>
      <c r="AL238" s="372">
        <v>0</v>
      </c>
      <c r="AM238" s="375">
        <v>0</v>
      </c>
      <c r="AN238" s="9"/>
    </row>
    <row r="239" spans="1:64" s="382" customFormat="1" ht="24.95" customHeight="1">
      <c r="A239" s="754"/>
      <c r="B239" s="661"/>
      <c r="N239" s="9"/>
      <c r="P239" s="9"/>
      <c r="Q239" s="9"/>
      <c r="S239" s="707" t="str">
        <f>+IF(OCTUBRE!S239=0,"",OCTUBRE!S239)</f>
        <v>8001000-4</v>
      </c>
      <c r="T239" s="683" t="str">
        <f>+IF(OCTUBRE!T239=0,"",OCTUBRE!T239)</f>
        <v>Subprogr.Construc. Remodelac. Adecuación y Apliac.4</v>
      </c>
      <c r="U239" s="27">
        <f>+ENERO!U239</f>
        <v>0</v>
      </c>
      <c r="V239" s="15">
        <f>OCTUBRE!V239+NOVIEMBRE!AL239</f>
        <v>0</v>
      </c>
      <c r="W239" s="15">
        <f>OCTUBRE!W239+NOVIEMBRE!AM239</f>
        <v>0</v>
      </c>
      <c r="X239" s="18">
        <f t="shared" si="205"/>
        <v>0</v>
      </c>
      <c r="Y239" s="19">
        <f>OCTUBRE!AA239</f>
        <v>0</v>
      </c>
      <c r="Z239" s="374">
        <v>0</v>
      </c>
      <c r="AA239" s="18">
        <f t="shared" si="206"/>
        <v>0</v>
      </c>
      <c r="AB239" s="19">
        <f>OCTUBRE!AD239</f>
        <v>0</v>
      </c>
      <c r="AC239" s="374">
        <v>0</v>
      </c>
      <c r="AD239" s="18">
        <f t="shared" si="207"/>
        <v>0</v>
      </c>
      <c r="AE239" s="19">
        <f>OCTUBRE!AG239</f>
        <v>0</v>
      </c>
      <c r="AF239" s="374">
        <v>0</v>
      </c>
      <c r="AG239" s="18">
        <f t="shared" si="208"/>
        <v>0</v>
      </c>
      <c r="AH239" s="19">
        <f t="shared" si="209"/>
        <v>0</v>
      </c>
      <c r="AI239" s="15">
        <f t="shared" si="210"/>
        <v>0</v>
      </c>
      <c r="AJ239" s="16">
        <f t="shared" si="211"/>
        <v>0</v>
      </c>
      <c r="AK239" s="9"/>
      <c r="AL239" s="372">
        <v>0</v>
      </c>
      <c r="AM239" s="375">
        <v>0</v>
      </c>
      <c r="AN239" s="9"/>
    </row>
    <row r="240" spans="1:64" s="382" customFormat="1" ht="24.95" customHeight="1">
      <c r="A240" s="754"/>
      <c r="B240" s="661"/>
      <c r="N240" s="9"/>
      <c r="P240" s="9"/>
      <c r="Q240" s="9"/>
      <c r="S240" s="707" t="str">
        <f>+IF(OCTUBRE!S240=0,"",OCTUBRE!S240)</f>
        <v>8001000-7</v>
      </c>
      <c r="T240" s="683" t="str">
        <f>+IF(OCTUBRE!T240=0,"",OCTUBRE!T240)</f>
        <v>Subprogr.Construc. Remodelac. Adecuación y Apliac.5</v>
      </c>
      <c r="U240" s="27">
        <f>+ENERO!U240</f>
        <v>0</v>
      </c>
      <c r="V240" s="15">
        <f>OCTUBRE!V240+NOVIEMBRE!AL240</f>
        <v>0</v>
      </c>
      <c r="W240" s="15">
        <f>OCTUBRE!W240+NOVIEMBRE!AM240</f>
        <v>0</v>
      </c>
      <c r="X240" s="18">
        <f t="shared" si="205"/>
        <v>0</v>
      </c>
      <c r="Y240" s="19">
        <f>OCTUBRE!AA240</f>
        <v>0</v>
      </c>
      <c r="Z240" s="374">
        <v>0</v>
      </c>
      <c r="AA240" s="18">
        <f t="shared" si="206"/>
        <v>0</v>
      </c>
      <c r="AB240" s="19">
        <f>OCTUBRE!AD240</f>
        <v>0</v>
      </c>
      <c r="AC240" s="374">
        <v>0</v>
      </c>
      <c r="AD240" s="18">
        <f t="shared" si="207"/>
        <v>0</v>
      </c>
      <c r="AE240" s="19">
        <f>OCTUBRE!AG240</f>
        <v>0</v>
      </c>
      <c r="AF240" s="374">
        <v>0</v>
      </c>
      <c r="AG240" s="18">
        <f t="shared" si="208"/>
        <v>0</v>
      </c>
      <c r="AH240" s="19">
        <f t="shared" si="209"/>
        <v>0</v>
      </c>
      <c r="AI240" s="15">
        <f t="shared" si="210"/>
        <v>0</v>
      </c>
      <c r="AJ240" s="16">
        <f t="shared" si="211"/>
        <v>0</v>
      </c>
      <c r="AK240" s="9"/>
      <c r="AL240" s="372">
        <v>0</v>
      </c>
      <c r="AM240" s="375">
        <v>0</v>
      </c>
      <c r="AN240" s="9"/>
      <c r="BB240" s="272"/>
      <c r="BC240" s="272"/>
      <c r="BD240" s="272"/>
      <c r="BE240" s="272"/>
      <c r="BF240" s="272"/>
      <c r="BG240" s="272"/>
      <c r="BH240" s="272"/>
      <c r="BI240" s="272"/>
      <c r="BJ240" s="272"/>
      <c r="BK240" s="272"/>
      <c r="BL240" s="272"/>
    </row>
    <row r="241" spans="1:70" ht="24.95" customHeight="1">
      <c r="A241" s="754"/>
      <c r="B241" s="661"/>
      <c r="C241" s="382"/>
      <c r="D241" s="382"/>
      <c r="E241" s="382"/>
      <c r="F241" s="382"/>
      <c r="G241" s="382"/>
      <c r="H241" s="382"/>
      <c r="I241" s="382"/>
      <c r="J241" s="382"/>
      <c r="K241" s="382"/>
      <c r="L241" s="382"/>
      <c r="M241" s="382"/>
      <c r="N241" s="9"/>
      <c r="O241" s="382"/>
      <c r="P241" s="9"/>
      <c r="Q241" s="9"/>
      <c r="S241" s="717">
        <f>+IF(OCTUBRE!S241=0,"",OCTUBRE!S241)</f>
        <v>8001999</v>
      </c>
      <c r="T241" s="683" t="str">
        <f>+IF(OCTUBRE!T241=0,"",OCTUBRE!T241)</f>
        <v>Vigencias Anteriores Programas de Inversion</v>
      </c>
      <c r="U241" s="27">
        <f>+ENERO!U241</f>
        <v>0</v>
      </c>
      <c r="V241" s="15">
        <f>OCTUBRE!V241+NOVIEMBRE!AL241</f>
        <v>0</v>
      </c>
      <c r="W241" s="15">
        <f>OCTUBRE!W241+NOVIEMBRE!AM241</f>
        <v>0</v>
      </c>
      <c r="X241" s="18">
        <f t="shared" si="205"/>
        <v>0</v>
      </c>
      <c r="Y241" s="19">
        <f>OCTUBRE!AA241</f>
        <v>0</v>
      </c>
      <c r="Z241" s="374">
        <v>0</v>
      </c>
      <c r="AA241" s="18">
        <f t="shared" si="206"/>
        <v>0</v>
      </c>
      <c r="AB241" s="19">
        <f>OCTUBRE!AD241</f>
        <v>0</v>
      </c>
      <c r="AC241" s="374">
        <v>0</v>
      </c>
      <c r="AD241" s="18">
        <f t="shared" si="207"/>
        <v>0</v>
      </c>
      <c r="AE241" s="19">
        <f>OCTUBRE!AG241</f>
        <v>0</v>
      </c>
      <c r="AF241" s="374">
        <v>0</v>
      </c>
      <c r="AG241" s="18">
        <f t="shared" si="208"/>
        <v>0</v>
      </c>
      <c r="AH241" s="19">
        <f t="shared" si="209"/>
        <v>0</v>
      </c>
      <c r="AI241" s="15">
        <f t="shared" si="210"/>
        <v>0</v>
      </c>
      <c r="AJ241" s="16">
        <f t="shared" si="211"/>
        <v>0</v>
      </c>
      <c r="AK241" s="9"/>
      <c r="AL241" s="372">
        <v>0</v>
      </c>
      <c r="AM241" s="375">
        <v>0</v>
      </c>
      <c r="BM241" s="382"/>
      <c r="BN241" s="382"/>
      <c r="BO241" s="382"/>
      <c r="BP241" s="382"/>
      <c r="BQ241" s="382"/>
      <c r="BR241" s="382"/>
    </row>
    <row r="242" spans="1:70" ht="24.95" customHeight="1">
      <c r="A242" s="754"/>
      <c r="B242" s="661"/>
      <c r="C242" s="382"/>
      <c r="D242" s="382"/>
      <c r="E242" s="382"/>
      <c r="F242" s="382"/>
      <c r="G242" s="382"/>
      <c r="H242" s="382"/>
      <c r="I242" s="382"/>
      <c r="J242" s="382"/>
      <c r="K242" s="382"/>
      <c r="L242" s="382"/>
      <c r="M242" s="382"/>
      <c r="N242" s="9"/>
      <c r="O242" s="382"/>
      <c r="P242" s="9"/>
      <c r="Q242" s="9"/>
      <c r="S242" s="366" t="str">
        <f>+IF(OCTUBRE!S242=0,"",OCTUBRE!S242)</f>
        <v/>
      </c>
      <c r="T242" s="696" t="str">
        <f>+IF(OCTUBRE!T242=0,"",OCTUBRE!T242)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24.95" customHeight="1">
      <c r="A243" s="754"/>
      <c r="B243" s="661"/>
      <c r="C243" s="382"/>
      <c r="D243" s="382"/>
      <c r="E243" s="382"/>
      <c r="F243" s="382"/>
      <c r="G243" s="382"/>
      <c r="H243" s="382"/>
      <c r="I243" s="382"/>
      <c r="J243" s="382"/>
      <c r="K243" s="382"/>
      <c r="L243" s="382"/>
      <c r="M243" s="382"/>
      <c r="N243" s="9"/>
      <c r="O243" s="382"/>
      <c r="P243" s="9"/>
      <c r="Q243" s="9"/>
      <c r="S243" s="705">
        <f>+IF(OCTUBRE!S243=0,"",OCTUBRE!S243)</f>
        <v>8002001</v>
      </c>
      <c r="T243" s="681" t="str">
        <f>+IF(OCTUBRE!T243=0,"",OCTUBRE!T243)</f>
        <v>Gastos Operativos de Inversion   (Programas Especiales)</v>
      </c>
      <c r="U243" s="132">
        <f t="shared" ref="U243:AJ243" si="212">SUM(U244:U256)</f>
        <v>1142681603</v>
      </c>
      <c r="V243" s="122">
        <f t="shared" si="212"/>
        <v>-73959783</v>
      </c>
      <c r="W243" s="122">
        <f t="shared" si="212"/>
        <v>595680778</v>
      </c>
      <c r="X243" s="129">
        <f t="shared" si="212"/>
        <v>1664402598</v>
      </c>
      <c r="Y243" s="128">
        <f t="shared" si="212"/>
        <v>1392394048</v>
      </c>
      <c r="Z243" s="122">
        <f t="shared" si="212"/>
        <v>117202844</v>
      </c>
      <c r="AA243" s="129">
        <f t="shared" si="212"/>
        <v>1509596892</v>
      </c>
      <c r="AB243" s="128">
        <f t="shared" si="212"/>
        <v>1209669957</v>
      </c>
      <c r="AC243" s="122">
        <f t="shared" si="212"/>
        <v>174033632</v>
      </c>
      <c r="AD243" s="129">
        <f t="shared" si="212"/>
        <v>1383703589</v>
      </c>
      <c r="AE243" s="128">
        <f t="shared" si="212"/>
        <v>1127834107</v>
      </c>
      <c r="AF243" s="122">
        <f t="shared" si="212"/>
        <v>118250063</v>
      </c>
      <c r="AG243" s="129">
        <f t="shared" si="212"/>
        <v>1246084170</v>
      </c>
      <c r="AH243" s="128">
        <f t="shared" si="212"/>
        <v>154805706</v>
      </c>
      <c r="AI243" s="122">
        <f t="shared" si="212"/>
        <v>280699009</v>
      </c>
      <c r="AJ243" s="130">
        <f t="shared" si="212"/>
        <v>418318428</v>
      </c>
      <c r="AK243" s="9"/>
      <c r="AL243" s="128">
        <f>SUM(AL244:AL256)</f>
        <v>-583825</v>
      </c>
      <c r="AM243" s="130">
        <f>SUM(AM244:AM256)</f>
        <v>0</v>
      </c>
    </row>
    <row r="244" spans="1:70" ht="24.95" customHeight="1">
      <c r="A244" s="754"/>
      <c r="B244" s="661"/>
      <c r="C244" s="382"/>
      <c r="D244" s="382"/>
      <c r="E244" s="382"/>
      <c r="F244" s="382"/>
      <c r="G244" s="382"/>
      <c r="H244" s="382"/>
      <c r="I244" s="382"/>
      <c r="J244" s="382"/>
      <c r="K244" s="382"/>
      <c r="L244" s="382"/>
      <c r="M244" s="382"/>
      <c r="N244" s="9"/>
      <c r="O244" s="382"/>
      <c r="P244" s="9"/>
      <c r="Q244" s="9"/>
      <c r="S244" s="707" t="str">
        <f>+IF(OCTUBRE!S244=0,"",OCTUBRE!S244)</f>
        <v>8002100-1</v>
      </c>
      <c r="T244" s="683" t="str">
        <f>+IF(OCTUBRE!T244=0,"",OCTUBRE!T244)</f>
        <v>PROGRAMA ESPECIAL SALUD PUBLICA</v>
      </c>
      <c r="U244" s="27">
        <f>+ENERO!U244</f>
        <v>0</v>
      </c>
      <c r="V244" s="15">
        <f>OCTUBRE!V244+NOVIEMBRE!AL244</f>
        <v>0</v>
      </c>
      <c r="W244" s="15">
        <f>OCTUBRE!W244+NOVIEMBRE!AM244</f>
        <v>0</v>
      </c>
      <c r="X244" s="18">
        <f t="shared" ref="X244:X256" si="213">SUM(U244:W244)</f>
        <v>0</v>
      </c>
      <c r="Y244" s="19">
        <f>OCTUBRE!AA244</f>
        <v>0</v>
      </c>
      <c r="Z244" s="374">
        <v>0</v>
      </c>
      <c r="AA244" s="18">
        <f t="shared" ref="AA244:AA256" si="214">SUM(Y244:Z244)</f>
        <v>0</v>
      </c>
      <c r="AB244" s="19">
        <f>OCTUBRE!AD244</f>
        <v>0</v>
      </c>
      <c r="AC244" s="374">
        <v>0</v>
      </c>
      <c r="AD244" s="18">
        <f t="shared" ref="AD244:AD256" si="215">SUM(AB244:AC244)</f>
        <v>0</v>
      </c>
      <c r="AE244" s="19">
        <f>OCTUBRE!AG244</f>
        <v>0</v>
      </c>
      <c r="AF244" s="374">
        <v>0</v>
      </c>
      <c r="AG244" s="18">
        <f t="shared" ref="AG244:AG256" si="216">SUM(AE244:AF244)</f>
        <v>0</v>
      </c>
      <c r="AH244" s="19">
        <f t="shared" ref="AH244:AH256" si="217">X244-AA244</f>
        <v>0</v>
      </c>
      <c r="AI244" s="15">
        <f t="shared" ref="AI244:AI256" si="218">X244-AD244</f>
        <v>0</v>
      </c>
      <c r="AJ244" s="16">
        <f t="shared" ref="AJ244:AJ256" si="219">X244-AG244</f>
        <v>0</v>
      </c>
      <c r="AK244" s="9"/>
      <c r="AL244" s="372">
        <v>0</v>
      </c>
      <c r="AM244" s="375">
        <v>0</v>
      </c>
    </row>
    <row r="245" spans="1:70" ht="24.95" customHeight="1">
      <c r="A245" s="754"/>
      <c r="B245" s="661"/>
      <c r="C245" s="382"/>
      <c r="D245" s="382"/>
      <c r="E245" s="382"/>
      <c r="F245" s="382"/>
      <c r="G245" s="382"/>
      <c r="H245" s="382"/>
      <c r="I245" s="382"/>
      <c r="J245" s="382"/>
      <c r="K245" s="382"/>
      <c r="L245" s="382"/>
      <c r="M245" s="382"/>
      <c r="N245" s="9"/>
      <c r="O245" s="382"/>
      <c r="P245" s="9"/>
      <c r="Q245" s="9"/>
      <c r="S245" s="707" t="str">
        <f>+IF(OCTUBRE!S245=0,"",OCTUBRE!S245)</f>
        <v>8002100-2</v>
      </c>
      <c r="T245" s="683" t="str">
        <f>+IF(OCTUBRE!T245=0,"",OCTUBRE!T245)</f>
        <v>PROYECTO BUEN COMIENZO ATENCION PRIMERA INFANCIA</v>
      </c>
      <c r="U245" s="27">
        <f>+ENERO!U245</f>
        <v>1066681603</v>
      </c>
      <c r="V245" s="15">
        <f>OCTUBRE!V245+NOVIEMBRE!AL245</f>
        <v>-3202544</v>
      </c>
      <c r="W245" s="15">
        <f>OCTUBRE!W245+NOVIEMBRE!AM245</f>
        <v>151027645</v>
      </c>
      <c r="X245" s="18">
        <f t="shared" si="213"/>
        <v>1214506704</v>
      </c>
      <c r="Y245" s="19">
        <f>OCTUBRE!AA245</f>
        <v>1074456889</v>
      </c>
      <c r="Z245" s="374">
        <v>83096959</v>
      </c>
      <c r="AA245" s="18">
        <f t="shared" si="214"/>
        <v>1157553848</v>
      </c>
      <c r="AB245" s="19">
        <f>OCTUBRE!AD245</f>
        <v>926713472</v>
      </c>
      <c r="AC245" s="374">
        <v>140638200</v>
      </c>
      <c r="AD245" s="18">
        <f t="shared" si="215"/>
        <v>1067351672</v>
      </c>
      <c r="AE245" s="19">
        <f>OCTUBRE!AG245</f>
        <v>866300903</v>
      </c>
      <c r="AF245" s="374">
        <v>84854631</v>
      </c>
      <c r="AG245" s="18">
        <f t="shared" si="216"/>
        <v>951155534</v>
      </c>
      <c r="AH245" s="19">
        <f t="shared" si="217"/>
        <v>56952856</v>
      </c>
      <c r="AI245" s="15">
        <f t="shared" si="218"/>
        <v>147155032</v>
      </c>
      <c r="AJ245" s="16">
        <f t="shared" si="219"/>
        <v>263351170</v>
      </c>
      <c r="AK245" s="9"/>
      <c r="AL245" s="372">
        <v>-3202544</v>
      </c>
      <c r="AM245" s="375">
        <v>0</v>
      </c>
    </row>
    <row r="246" spans="1:70" ht="24.95" customHeight="1">
      <c r="A246" s="754"/>
      <c r="B246" s="661"/>
      <c r="C246" s="382"/>
      <c r="D246" s="382"/>
      <c r="E246" s="382"/>
      <c r="F246" s="382"/>
      <c r="G246" s="382"/>
      <c r="H246" s="382"/>
      <c r="I246" s="382"/>
      <c r="J246" s="382"/>
      <c r="K246" s="382"/>
      <c r="L246" s="382"/>
      <c r="M246" s="382"/>
      <c r="N246" s="9"/>
      <c r="O246" s="382"/>
      <c r="P246" s="9"/>
      <c r="Q246" s="9"/>
      <c r="S246" s="707" t="str">
        <f>+IF(OCTUBRE!S246=0,"",OCTUBRE!S246)</f>
        <v>8002100-3</v>
      </c>
      <c r="T246" s="683" t="str">
        <f>+IF(OCTUBRE!T246=0,"",OCTUBRE!T246)</f>
        <v xml:space="preserve">CONVENIO SALUD PUBLICA CI-01-2018     </v>
      </c>
      <c r="U246" s="27">
        <f>+ENERO!U246</f>
        <v>76000000</v>
      </c>
      <c r="V246" s="15">
        <f>OCTUBRE!V246+NOVIEMBRE!AL246</f>
        <v>-70173414</v>
      </c>
      <c r="W246" s="15">
        <f>OCTUBRE!W246+NOVIEMBRE!AM246</f>
        <v>112375958</v>
      </c>
      <c r="X246" s="18">
        <f t="shared" si="213"/>
        <v>118202544</v>
      </c>
      <c r="Y246" s="19">
        <f>OCTUBRE!AA246</f>
        <v>104560375</v>
      </c>
      <c r="Z246" s="374">
        <v>22665940</v>
      </c>
      <c r="AA246" s="18">
        <f t="shared" si="214"/>
        <v>127226315</v>
      </c>
      <c r="AB246" s="19">
        <f>OCTUBRE!AD246</f>
        <v>85459519</v>
      </c>
      <c r="AC246" s="374">
        <v>21781327</v>
      </c>
      <c r="AD246" s="18">
        <f t="shared" si="215"/>
        <v>107240846</v>
      </c>
      <c r="AE246" s="19">
        <f>OCTUBRE!AG246</f>
        <v>75650343</v>
      </c>
      <c r="AF246" s="374">
        <v>21781327</v>
      </c>
      <c r="AG246" s="18">
        <f t="shared" si="216"/>
        <v>97431670</v>
      </c>
      <c r="AH246" s="19">
        <f t="shared" si="217"/>
        <v>-9023771</v>
      </c>
      <c r="AI246" s="15">
        <f t="shared" si="218"/>
        <v>10961698</v>
      </c>
      <c r="AJ246" s="16">
        <f t="shared" si="219"/>
        <v>20770874</v>
      </c>
      <c r="AK246" s="9"/>
      <c r="AL246" s="372">
        <v>3202544</v>
      </c>
      <c r="AM246" s="375">
        <v>0</v>
      </c>
    </row>
    <row r="247" spans="1:70" ht="24.95" customHeight="1">
      <c r="A247" s="754"/>
      <c r="B247" s="661"/>
      <c r="C247" s="382"/>
      <c r="D247" s="382"/>
      <c r="E247" s="382"/>
      <c r="F247" s="382"/>
      <c r="G247" s="382"/>
      <c r="H247" s="382"/>
      <c r="I247" s="382"/>
      <c r="J247" s="382"/>
      <c r="K247" s="382"/>
      <c r="L247" s="382"/>
      <c r="M247" s="382"/>
      <c r="N247" s="9"/>
      <c r="O247" s="382"/>
      <c r="P247" s="9"/>
      <c r="Q247" s="9"/>
      <c r="S247" s="707" t="str">
        <f>+IF(OCTUBRE!S247=0,"",OCTUBRE!S247)</f>
        <v>8002100-4</v>
      </c>
      <c r="T247" s="683" t="str">
        <f>+IF(OCTUBRE!T247=0,"",OCTUBRE!T247)</f>
        <v xml:space="preserve">CONVENIO APS CI-02-2018     </v>
      </c>
      <c r="U247" s="27">
        <f>+ENERO!U247</f>
        <v>0</v>
      </c>
      <c r="V247" s="15">
        <f>OCTUBRE!V247+NOVIEMBRE!AL247</f>
        <v>-583825</v>
      </c>
      <c r="W247" s="15">
        <f>OCTUBRE!W247+NOVIEMBRE!AM247</f>
        <v>72000000</v>
      </c>
      <c r="X247" s="18">
        <f t="shared" si="213"/>
        <v>71416175</v>
      </c>
      <c r="Y247" s="19">
        <f>OCTUBRE!AA247</f>
        <v>59976230</v>
      </c>
      <c r="Z247" s="374">
        <v>11439945</v>
      </c>
      <c r="AA247" s="18">
        <f t="shared" si="214"/>
        <v>71416175</v>
      </c>
      <c r="AB247" s="19">
        <f>OCTUBRE!AD247</f>
        <v>44096412</v>
      </c>
      <c r="AC247" s="374">
        <v>11614105</v>
      </c>
      <c r="AD247" s="18">
        <f t="shared" si="215"/>
        <v>55710517</v>
      </c>
      <c r="AE247" s="19">
        <f>OCTUBRE!AG247</f>
        <v>32482307</v>
      </c>
      <c r="AF247" s="374">
        <v>11614105</v>
      </c>
      <c r="AG247" s="18">
        <f t="shared" si="216"/>
        <v>44096412</v>
      </c>
      <c r="AH247" s="19">
        <f t="shared" si="217"/>
        <v>0</v>
      </c>
      <c r="AI247" s="15">
        <f t="shared" si="218"/>
        <v>15705658</v>
      </c>
      <c r="AJ247" s="16">
        <f t="shared" si="219"/>
        <v>27319763</v>
      </c>
      <c r="AK247" s="9"/>
      <c r="AL247" s="372">
        <v>-583825</v>
      </c>
      <c r="AM247" s="375">
        <v>0</v>
      </c>
    </row>
    <row r="248" spans="1:70" ht="24.95" customHeight="1">
      <c r="A248" s="754"/>
      <c r="B248" s="661"/>
      <c r="C248" s="382"/>
      <c r="D248" s="382"/>
      <c r="E248" s="382"/>
      <c r="F248" s="382"/>
      <c r="G248" s="382"/>
      <c r="H248" s="382"/>
      <c r="I248" s="382"/>
      <c r="J248" s="382"/>
      <c r="K248" s="382"/>
      <c r="L248" s="382"/>
      <c r="M248" s="382"/>
      <c r="N248" s="9"/>
      <c r="O248" s="382"/>
      <c r="P248" s="9"/>
      <c r="Q248" s="9"/>
      <c r="S248" s="707" t="str">
        <f>+IF(OCTUBRE!S248=0,"",OCTUBRE!S248)</f>
        <v>8002100-5</v>
      </c>
      <c r="T248" s="683" t="str">
        <f>+IF(OCTUBRE!T248=0,"",OCTUBRE!T248)</f>
        <v>PROYECTO PLAN ALIMENTARIO Y NUTRICIONAL</v>
      </c>
      <c r="U248" s="27">
        <f>+ENERO!U248</f>
        <v>0</v>
      </c>
      <c r="V248" s="15">
        <f>OCTUBRE!V248+NOVIEMBRE!AL248</f>
        <v>0</v>
      </c>
      <c r="W248" s="15">
        <f>OCTUBRE!W248+NOVIEMBRE!AM248</f>
        <v>109024621</v>
      </c>
      <c r="X248" s="18">
        <f t="shared" si="213"/>
        <v>109024621</v>
      </c>
      <c r="Y248" s="19">
        <f>OCTUBRE!AA248</f>
        <v>2148000</v>
      </c>
      <c r="Z248" s="374">
        <v>0</v>
      </c>
      <c r="AA248" s="18">
        <f t="shared" si="214"/>
        <v>2148000</v>
      </c>
      <c r="AB248" s="19">
        <f>OCTUBRE!AD248</f>
        <v>2148000</v>
      </c>
      <c r="AC248" s="374">
        <v>0</v>
      </c>
      <c r="AD248" s="18">
        <f t="shared" si="215"/>
        <v>2148000</v>
      </c>
      <c r="AE248" s="19">
        <f>OCTUBRE!AG248</f>
        <v>2148000</v>
      </c>
      <c r="AF248" s="374">
        <v>0</v>
      </c>
      <c r="AG248" s="18">
        <f t="shared" si="216"/>
        <v>2148000</v>
      </c>
      <c r="AH248" s="19">
        <f t="shared" si="217"/>
        <v>106876621</v>
      </c>
      <c r="AI248" s="15">
        <f t="shared" si="218"/>
        <v>106876621</v>
      </c>
      <c r="AJ248" s="16">
        <f t="shared" si="219"/>
        <v>106876621</v>
      </c>
      <c r="AK248" s="9"/>
      <c r="AL248" s="372">
        <v>0</v>
      </c>
      <c r="AM248" s="375">
        <v>0</v>
      </c>
    </row>
    <row r="249" spans="1:70" ht="24.95" customHeight="1">
      <c r="A249" s="754"/>
      <c r="B249" s="661"/>
      <c r="C249" s="382"/>
      <c r="D249" s="382"/>
      <c r="E249" s="382"/>
      <c r="F249" s="382"/>
      <c r="G249" s="382"/>
      <c r="H249" s="382"/>
      <c r="I249" s="382"/>
      <c r="J249" s="382"/>
      <c r="K249" s="382"/>
      <c r="L249" s="382"/>
      <c r="M249" s="382"/>
      <c r="N249" s="9"/>
      <c r="O249" s="382"/>
      <c r="P249" s="9"/>
      <c r="Q249" s="9"/>
      <c r="S249" s="707" t="str">
        <f>+IF(OCTUBRE!S249=0,"",OCTUBRE!S249)</f>
        <v>8002100-6</v>
      </c>
      <c r="T249" s="683" t="str">
        <f>+IF(OCTUBRE!T249=0,"",OCTUBRE!T249)</f>
        <v>Programas Especial 05</v>
      </c>
      <c r="U249" s="27">
        <f>+ENERO!U249</f>
        <v>0</v>
      </c>
      <c r="V249" s="15">
        <f>OCTUBRE!V249+NOVIEMBRE!AL249</f>
        <v>0</v>
      </c>
      <c r="W249" s="15">
        <f>OCTUBRE!W249+NOVIEMBRE!AM249</f>
        <v>0</v>
      </c>
      <c r="X249" s="18">
        <f t="shared" si="213"/>
        <v>0</v>
      </c>
      <c r="Y249" s="19">
        <f>OCTUBRE!AA249</f>
        <v>0</v>
      </c>
      <c r="Z249" s="374">
        <v>0</v>
      </c>
      <c r="AA249" s="18">
        <f t="shared" si="214"/>
        <v>0</v>
      </c>
      <c r="AB249" s="19">
        <f>OCTUBRE!AD249</f>
        <v>0</v>
      </c>
      <c r="AC249" s="374">
        <v>0</v>
      </c>
      <c r="AD249" s="18">
        <f t="shared" si="215"/>
        <v>0</v>
      </c>
      <c r="AE249" s="19">
        <f>OCTUBRE!AG249</f>
        <v>0</v>
      </c>
      <c r="AF249" s="374">
        <v>0</v>
      </c>
      <c r="AG249" s="18">
        <f t="shared" si="216"/>
        <v>0</v>
      </c>
      <c r="AH249" s="19">
        <f t="shared" si="217"/>
        <v>0</v>
      </c>
      <c r="AI249" s="15">
        <f t="shared" si="218"/>
        <v>0</v>
      </c>
      <c r="AJ249" s="16">
        <f t="shared" si="219"/>
        <v>0</v>
      </c>
      <c r="AK249" s="9"/>
      <c r="AL249" s="372">
        <v>0</v>
      </c>
      <c r="AM249" s="375">
        <v>0</v>
      </c>
    </row>
    <row r="250" spans="1:70" ht="24.95" customHeight="1">
      <c r="A250" s="754"/>
      <c r="B250" s="661"/>
      <c r="C250" s="382"/>
      <c r="D250" s="382"/>
      <c r="E250" s="382"/>
      <c r="F250" s="382"/>
      <c r="G250" s="382"/>
      <c r="H250" s="382"/>
      <c r="I250" s="382"/>
      <c r="J250" s="382"/>
      <c r="K250" s="382"/>
      <c r="L250" s="382"/>
      <c r="M250" s="382"/>
      <c r="N250" s="9"/>
      <c r="O250" s="382"/>
      <c r="P250" s="9"/>
      <c r="Q250" s="9"/>
      <c r="S250" s="707" t="str">
        <f>+IF(OCTUBRE!S250=0,"",OCTUBRE!S250)</f>
        <v>8002100-7</v>
      </c>
      <c r="T250" s="683" t="str">
        <f>+IF(OCTUBRE!T250=0,"",OCTUBRE!T250)</f>
        <v>Programas Especial 06</v>
      </c>
      <c r="U250" s="27">
        <f>+ENERO!U250</f>
        <v>0</v>
      </c>
      <c r="V250" s="15">
        <f>OCTUBRE!V250+NOVIEMBRE!AL250</f>
        <v>0</v>
      </c>
      <c r="W250" s="15">
        <f>OCTUBRE!W250+NOVIEMBRE!AM250</f>
        <v>0</v>
      </c>
      <c r="X250" s="18">
        <f>SUM(U250:W250)</f>
        <v>0</v>
      </c>
      <c r="Y250" s="19">
        <f>OCTUBRE!AA250</f>
        <v>0</v>
      </c>
      <c r="Z250" s="374">
        <v>0</v>
      </c>
      <c r="AA250" s="18">
        <f>SUM(Y250:Z250)</f>
        <v>0</v>
      </c>
      <c r="AB250" s="19">
        <f>OCTUBRE!AD250</f>
        <v>0</v>
      </c>
      <c r="AC250" s="374">
        <v>0</v>
      </c>
      <c r="AD250" s="18">
        <f>SUM(AB250:AC250)</f>
        <v>0</v>
      </c>
      <c r="AE250" s="19">
        <f>OCTUBRE!AG250</f>
        <v>0</v>
      </c>
      <c r="AF250" s="374">
        <v>0</v>
      </c>
      <c r="AG250" s="18">
        <f>SUM(AE250:AF250)</f>
        <v>0</v>
      </c>
      <c r="AH250" s="19">
        <f>X250-AA250</f>
        <v>0</v>
      </c>
      <c r="AI250" s="15">
        <f>X250-AD250</f>
        <v>0</v>
      </c>
      <c r="AJ250" s="16">
        <f>X250-AG250</f>
        <v>0</v>
      </c>
      <c r="AK250" s="9"/>
      <c r="AL250" s="372">
        <v>0</v>
      </c>
      <c r="AM250" s="375">
        <v>0</v>
      </c>
    </row>
    <row r="251" spans="1:70" ht="24.95" customHeight="1">
      <c r="A251" s="754"/>
      <c r="B251" s="661"/>
      <c r="C251" s="382"/>
      <c r="D251" s="382"/>
      <c r="E251" s="382"/>
      <c r="F251" s="382"/>
      <c r="G251" s="382"/>
      <c r="H251" s="382"/>
      <c r="I251" s="382"/>
      <c r="J251" s="382"/>
      <c r="K251" s="382"/>
      <c r="L251" s="382"/>
      <c r="M251" s="382"/>
      <c r="N251" s="9"/>
      <c r="O251" s="382"/>
      <c r="P251" s="9"/>
      <c r="Q251" s="9"/>
      <c r="S251" s="707" t="str">
        <f>+IF(OCTUBRE!S251=0,"",OCTUBRE!S251)</f>
        <v>8002100-8</v>
      </c>
      <c r="T251" s="683" t="str">
        <f>+IF(OCTUBRE!T251=0,"",OCTUBRE!T251)</f>
        <v>Programas Especial 07</v>
      </c>
      <c r="U251" s="27">
        <f>+ENERO!U251</f>
        <v>0</v>
      </c>
      <c r="V251" s="15">
        <f>OCTUBRE!V251+NOVIEMBRE!AL251</f>
        <v>0</v>
      </c>
      <c r="W251" s="15">
        <f>OCTUBRE!W251+NOVIEMBRE!AM251</f>
        <v>0</v>
      </c>
      <c r="X251" s="18">
        <f>SUM(U251:W251)</f>
        <v>0</v>
      </c>
      <c r="Y251" s="19">
        <f>OCTUBRE!AA251</f>
        <v>0</v>
      </c>
      <c r="Z251" s="374">
        <v>0</v>
      </c>
      <c r="AA251" s="18">
        <f>SUM(Y251:Z251)</f>
        <v>0</v>
      </c>
      <c r="AB251" s="19">
        <f>OCTUBRE!AD251</f>
        <v>0</v>
      </c>
      <c r="AC251" s="374">
        <v>0</v>
      </c>
      <c r="AD251" s="18">
        <f>SUM(AB251:AC251)</f>
        <v>0</v>
      </c>
      <c r="AE251" s="19">
        <f>OCTUBRE!AG251</f>
        <v>0</v>
      </c>
      <c r="AF251" s="374">
        <v>0</v>
      </c>
      <c r="AG251" s="18">
        <f>SUM(AE251:AF251)</f>
        <v>0</v>
      </c>
      <c r="AH251" s="19">
        <f>X251-AA251</f>
        <v>0</v>
      </c>
      <c r="AI251" s="15">
        <f>X251-AD251</f>
        <v>0</v>
      </c>
      <c r="AJ251" s="16">
        <f>X251-AG251</f>
        <v>0</v>
      </c>
      <c r="AK251" s="9"/>
      <c r="AL251" s="372">
        <v>0</v>
      </c>
      <c r="AM251" s="375">
        <v>0</v>
      </c>
    </row>
    <row r="252" spans="1:70" ht="24.95" customHeight="1">
      <c r="A252" s="754"/>
      <c r="B252" s="661"/>
      <c r="C252" s="382"/>
      <c r="D252" s="382"/>
      <c r="E252" s="382"/>
      <c r="F252" s="382"/>
      <c r="G252" s="382"/>
      <c r="H252" s="382"/>
      <c r="I252" s="382"/>
      <c r="J252" s="382"/>
      <c r="K252" s="382"/>
      <c r="L252" s="382"/>
      <c r="M252" s="382"/>
      <c r="N252" s="9"/>
      <c r="O252" s="382"/>
      <c r="P252" s="9"/>
      <c r="Q252" s="9"/>
      <c r="S252" s="707" t="str">
        <f>+IF(OCTUBRE!S252=0,"",OCTUBRE!S252)</f>
        <v>8002100-9</v>
      </c>
      <c r="T252" s="683" t="str">
        <f>+IF(OCTUBRE!T252=0,"",OCTUBRE!T252)</f>
        <v>Programas Especial 08</v>
      </c>
      <c r="U252" s="27">
        <f>+ENERO!U252</f>
        <v>0</v>
      </c>
      <c r="V252" s="15">
        <f>OCTUBRE!V252+NOVIEMBRE!AL252</f>
        <v>0</v>
      </c>
      <c r="W252" s="15">
        <f>OCTUBRE!W252+NOVIEMBRE!AM252</f>
        <v>0</v>
      </c>
      <c r="X252" s="18">
        <f>SUM(U252:W252)</f>
        <v>0</v>
      </c>
      <c r="Y252" s="19">
        <f>OCTUBRE!AA252</f>
        <v>0</v>
      </c>
      <c r="Z252" s="374">
        <v>0</v>
      </c>
      <c r="AA252" s="18">
        <f>SUM(Y252:Z252)</f>
        <v>0</v>
      </c>
      <c r="AB252" s="19">
        <f>OCTUBRE!AD252</f>
        <v>0</v>
      </c>
      <c r="AC252" s="374">
        <v>0</v>
      </c>
      <c r="AD252" s="18">
        <f>SUM(AB252:AC252)</f>
        <v>0</v>
      </c>
      <c r="AE252" s="19">
        <f>OCTUBRE!AG252</f>
        <v>0</v>
      </c>
      <c r="AF252" s="374">
        <v>0</v>
      </c>
      <c r="AG252" s="18">
        <f>SUM(AE252:AF252)</f>
        <v>0</v>
      </c>
      <c r="AH252" s="19">
        <f>X252-AA252</f>
        <v>0</v>
      </c>
      <c r="AI252" s="15">
        <f>X252-AD252</f>
        <v>0</v>
      </c>
      <c r="AJ252" s="16">
        <f>X252-AG252</f>
        <v>0</v>
      </c>
      <c r="AK252" s="9"/>
      <c r="AL252" s="372">
        <v>0</v>
      </c>
      <c r="AM252" s="375">
        <v>0</v>
      </c>
    </row>
    <row r="253" spans="1:70" ht="24.95" customHeight="1">
      <c r="A253" s="754"/>
      <c r="B253" s="661"/>
      <c r="C253" s="382"/>
      <c r="D253" s="382"/>
      <c r="E253" s="382"/>
      <c r="F253" s="382"/>
      <c r="G253" s="382"/>
      <c r="H253" s="382"/>
      <c r="I253" s="382"/>
      <c r="J253" s="382"/>
      <c r="K253" s="382"/>
      <c r="L253" s="382"/>
      <c r="M253" s="382"/>
      <c r="N253" s="9"/>
      <c r="O253" s="382"/>
      <c r="P253" s="9"/>
      <c r="Q253" s="9"/>
      <c r="S253" s="707" t="str">
        <f>+IF(OCTUBRE!S253=0,"",OCTUBRE!S253)</f>
        <v>8002100-10</v>
      </c>
      <c r="T253" s="683" t="str">
        <f>+IF(OCTUBRE!T253=0,"",OCTUBRE!T253)</f>
        <v>Programas Especial 09</v>
      </c>
      <c r="U253" s="27">
        <f>+ENERO!U253</f>
        <v>0</v>
      </c>
      <c r="V253" s="15">
        <f>OCTUBRE!V253+NOVIEMBRE!AL253</f>
        <v>0</v>
      </c>
      <c r="W253" s="15">
        <f>OCTUBRE!W253+NOVIEMBRE!AM253</f>
        <v>0</v>
      </c>
      <c r="X253" s="18">
        <f>SUM(U253:W253)</f>
        <v>0</v>
      </c>
      <c r="Y253" s="19">
        <f>OCTUBRE!AA253</f>
        <v>0</v>
      </c>
      <c r="Z253" s="374">
        <v>0</v>
      </c>
      <c r="AA253" s="18">
        <f>SUM(Y253:Z253)</f>
        <v>0</v>
      </c>
      <c r="AB253" s="19">
        <f>OCTUBRE!AD253</f>
        <v>0</v>
      </c>
      <c r="AC253" s="374">
        <v>0</v>
      </c>
      <c r="AD253" s="18">
        <f>SUM(AB253:AC253)</f>
        <v>0</v>
      </c>
      <c r="AE253" s="19">
        <f>OCTUBRE!AG253</f>
        <v>0</v>
      </c>
      <c r="AF253" s="374">
        <v>0</v>
      </c>
      <c r="AG253" s="18">
        <f>SUM(AE253:AF253)</f>
        <v>0</v>
      </c>
      <c r="AH253" s="19">
        <f>X253-AA253</f>
        <v>0</v>
      </c>
      <c r="AI253" s="15">
        <f>X253-AD253</f>
        <v>0</v>
      </c>
      <c r="AJ253" s="16">
        <f>X253-AG253</f>
        <v>0</v>
      </c>
      <c r="AK253" s="9"/>
      <c r="AL253" s="372">
        <v>0</v>
      </c>
      <c r="AM253" s="375">
        <v>0</v>
      </c>
    </row>
    <row r="254" spans="1:70" ht="24.95" customHeight="1">
      <c r="A254" s="754"/>
      <c r="B254" s="661"/>
      <c r="C254" s="382"/>
      <c r="D254" s="382"/>
      <c r="E254" s="382"/>
      <c r="F254" s="382"/>
      <c r="G254" s="382"/>
      <c r="H254" s="382"/>
      <c r="I254" s="382"/>
      <c r="J254" s="382"/>
      <c r="K254" s="382"/>
      <c r="L254" s="382"/>
      <c r="M254" s="382"/>
      <c r="N254" s="9"/>
      <c r="O254" s="382"/>
      <c r="P254" s="9"/>
      <c r="Q254" s="9"/>
      <c r="S254" s="707" t="str">
        <f>+IF(OCTUBRE!S254=0,"",OCTUBRE!S254)</f>
        <v>8002100-11</v>
      </c>
      <c r="T254" s="683" t="str">
        <f>+IF(OCTUBRE!T254=0,"",OCTUBRE!T254)</f>
        <v>Programas Especial 10</v>
      </c>
      <c r="U254" s="27">
        <f>+ENERO!U254</f>
        <v>0</v>
      </c>
      <c r="V254" s="15">
        <f>OCTUBRE!V254+NOVIEMBRE!AL254</f>
        <v>0</v>
      </c>
      <c r="W254" s="15">
        <f>OCTUBRE!W254+NOVIEMBRE!AM254</f>
        <v>0</v>
      </c>
      <c r="X254" s="18">
        <f>SUM(U254:W254)</f>
        <v>0</v>
      </c>
      <c r="Y254" s="19">
        <f>OCTUBRE!AA254</f>
        <v>0</v>
      </c>
      <c r="Z254" s="374">
        <v>0</v>
      </c>
      <c r="AA254" s="18">
        <f>SUM(Y254:Z254)</f>
        <v>0</v>
      </c>
      <c r="AB254" s="19">
        <f>OCTUBRE!AD254</f>
        <v>0</v>
      </c>
      <c r="AC254" s="374">
        <v>0</v>
      </c>
      <c r="AD254" s="18">
        <f>SUM(AB254:AC254)</f>
        <v>0</v>
      </c>
      <c r="AE254" s="19">
        <f>OCTUBRE!AG254</f>
        <v>0</v>
      </c>
      <c r="AF254" s="374">
        <v>0</v>
      </c>
      <c r="AG254" s="18">
        <f>SUM(AE254:AF254)</f>
        <v>0</v>
      </c>
      <c r="AH254" s="19">
        <f>X254-AA254</f>
        <v>0</v>
      </c>
      <c r="AI254" s="15">
        <f>X254-AD254</f>
        <v>0</v>
      </c>
      <c r="AJ254" s="16">
        <f>X254-AG254</f>
        <v>0</v>
      </c>
      <c r="AK254" s="9"/>
      <c r="AL254" s="372">
        <v>0</v>
      </c>
      <c r="AM254" s="375">
        <v>0</v>
      </c>
    </row>
    <row r="255" spans="1:70" ht="24.95" customHeight="1">
      <c r="A255" s="754"/>
      <c r="B255" s="661"/>
      <c r="C255" s="382"/>
      <c r="D255" s="382"/>
      <c r="E255" s="382"/>
      <c r="F255" s="382"/>
      <c r="G255" s="382"/>
      <c r="H255" s="382"/>
      <c r="I255" s="382"/>
      <c r="J255" s="382"/>
      <c r="K255" s="382"/>
      <c r="L255" s="382"/>
      <c r="M255" s="382"/>
      <c r="N255" s="9"/>
      <c r="O255" s="382"/>
      <c r="P255" s="9"/>
      <c r="Q255" s="9"/>
      <c r="S255" s="707" t="str">
        <f>+IF(OCTUBRE!S255=0,"",OCTUBRE!S255)</f>
        <v>8002100-12</v>
      </c>
      <c r="T255" s="683" t="str">
        <f>+IF(OCTUBRE!T255=0,"",OCTUBRE!T255)</f>
        <v>Programas Especial 11</v>
      </c>
      <c r="U255" s="27">
        <f>+ENERO!U255</f>
        <v>0</v>
      </c>
      <c r="V255" s="15">
        <f>OCTUBRE!V255+NOVIEMBRE!AL255</f>
        <v>0</v>
      </c>
      <c r="W255" s="15">
        <f>OCTUBRE!W255+NOVIEMBRE!AM255</f>
        <v>0</v>
      </c>
      <c r="X255" s="18">
        <f t="shared" si="213"/>
        <v>0</v>
      </c>
      <c r="Y255" s="19">
        <f>OCTUBRE!AA255</f>
        <v>0</v>
      </c>
      <c r="Z255" s="374">
        <v>0</v>
      </c>
      <c r="AA255" s="18">
        <f t="shared" si="214"/>
        <v>0</v>
      </c>
      <c r="AB255" s="19">
        <f>OCTUBRE!AD255</f>
        <v>0</v>
      </c>
      <c r="AC255" s="374">
        <v>0</v>
      </c>
      <c r="AD255" s="18">
        <f t="shared" si="215"/>
        <v>0</v>
      </c>
      <c r="AE255" s="19">
        <f>OCTUBRE!AG255</f>
        <v>0</v>
      </c>
      <c r="AF255" s="374">
        <v>0</v>
      </c>
      <c r="AG255" s="18">
        <f t="shared" si="216"/>
        <v>0</v>
      </c>
      <c r="AH255" s="19">
        <f t="shared" si="217"/>
        <v>0</v>
      </c>
      <c r="AI255" s="15">
        <f t="shared" si="218"/>
        <v>0</v>
      </c>
      <c r="AJ255" s="16">
        <f t="shared" si="219"/>
        <v>0</v>
      </c>
      <c r="AK255" s="9"/>
      <c r="AL255" s="372">
        <v>0</v>
      </c>
      <c r="AM255" s="375">
        <v>0</v>
      </c>
    </row>
    <row r="256" spans="1:70" ht="24.95" customHeight="1" thickBot="1">
      <c r="A256" s="754"/>
      <c r="B256" s="661"/>
      <c r="C256" s="382"/>
      <c r="D256" s="382"/>
      <c r="E256" s="382"/>
      <c r="F256" s="382"/>
      <c r="G256" s="382"/>
      <c r="H256" s="382"/>
      <c r="I256" s="382"/>
      <c r="J256" s="382"/>
      <c r="K256" s="382"/>
      <c r="L256" s="382"/>
      <c r="M256" s="382"/>
      <c r="N256" s="9"/>
      <c r="O256" s="382"/>
      <c r="P256" s="9"/>
      <c r="Q256" s="9"/>
      <c r="S256" s="718">
        <f>+IF(OCTUBRE!S256=0,"",OCTUBRE!S256)</f>
        <v>8002999</v>
      </c>
      <c r="T256" s="698" t="str">
        <f>+IF(OCTUBRE!T256=0,"",OCTUBRE!T256)</f>
        <v>Vigencias Anteriores Programas operativos de inversion</v>
      </c>
      <c r="U256" s="133">
        <f>+ENERO!U256</f>
        <v>0</v>
      </c>
      <c r="V256" s="121">
        <f>OCTUBRE!V256+NOVIEMBRE!AL256</f>
        <v>0</v>
      </c>
      <c r="W256" s="121">
        <f>OCTUBRE!W256+NOVIEMBRE!AM256</f>
        <v>151252554</v>
      </c>
      <c r="X256" s="126">
        <f t="shared" si="213"/>
        <v>151252554</v>
      </c>
      <c r="Y256" s="124">
        <f>OCTUBRE!AA256</f>
        <v>151252554</v>
      </c>
      <c r="Z256" s="388">
        <v>0</v>
      </c>
      <c r="AA256" s="126">
        <f t="shared" si="214"/>
        <v>151252554</v>
      </c>
      <c r="AB256" s="124">
        <f>OCTUBRE!AD256</f>
        <v>151252554</v>
      </c>
      <c r="AC256" s="388">
        <v>0</v>
      </c>
      <c r="AD256" s="126">
        <f t="shared" si="215"/>
        <v>151252554</v>
      </c>
      <c r="AE256" s="124">
        <f>OCTUBRE!AG256</f>
        <v>151252554</v>
      </c>
      <c r="AF256" s="388">
        <v>0</v>
      </c>
      <c r="AG256" s="126">
        <f t="shared" si="216"/>
        <v>151252554</v>
      </c>
      <c r="AH256" s="124">
        <f t="shared" si="217"/>
        <v>0</v>
      </c>
      <c r="AI256" s="121">
        <f t="shared" si="218"/>
        <v>0</v>
      </c>
      <c r="AJ256" s="125">
        <f t="shared" si="219"/>
        <v>0</v>
      </c>
      <c r="AK256" s="9"/>
      <c r="AL256" s="384">
        <v>0</v>
      </c>
      <c r="AM256" s="389">
        <v>0</v>
      </c>
    </row>
    <row r="257" spans="1:39" ht="24.95" customHeight="1" thickBot="1">
      <c r="A257" s="754"/>
      <c r="B257" s="661"/>
      <c r="C257" s="382"/>
      <c r="D257" s="382"/>
      <c r="E257" s="382"/>
      <c r="F257" s="382"/>
      <c r="G257" s="382"/>
      <c r="H257" s="382"/>
      <c r="I257" s="382"/>
      <c r="J257" s="382"/>
      <c r="K257" s="382"/>
      <c r="L257" s="382"/>
      <c r="M257" s="382"/>
      <c r="N257" s="9"/>
      <c r="O257" s="382"/>
      <c r="P257" s="9"/>
      <c r="Q257" s="9"/>
      <c r="S257" s="495" t="str">
        <f>+IF(OCTUBRE!S257=0,"",OCTUBRE!S257)</f>
        <v/>
      </c>
      <c r="T257" s="695" t="str">
        <f>+IF(OCTUBRE!T257=0,"",OCTUBRE!T257)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S258" s="786" t="s">
        <v>360</v>
      </c>
      <c r="T258" s="787" t="s">
        <v>132</v>
      </c>
      <c r="U258" s="340">
        <f>+(C10+C17+C113)-(U10+U193+U220+U232)</f>
        <v>0</v>
      </c>
      <c r="V258" s="340">
        <f t="shared" ref="V258:AJ258" si="220">+(D10+D17+D113)-(V10+V193+V220+V232)</f>
        <v>583825</v>
      </c>
      <c r="W258" s="340">
        <f t="shared" si="220"/>
        <v>0</v>
      </c>
      <c r="X258" s="340">
        <f t="shared" si="220"/>
        <v>583825</v>
      </c>
      <c r="Y258" s="340">
        <f t="shared" si="220"/>
        <v>-367880878</v>
      </c>
      <c r="Z258" s="340">
        <f t="shared" si="220"/>
        <v>450648400</v>
      </c>
      <c r="AA258" s="340">
        <f t="shared" si="220"/>
        <v>82767522</v>
      </c>
      <c r="AB258" s="340">
        <f t="shared" si="220"/>
        <v>-674661241</v>
      </c>
      <c r="AC258" s="340">
        <f t="shared" si="220"/>
        <v>5430498</v>
      </c>
      <c r="AD258" s="340">
        <f t="shared" si="220"/>
        <v>-669230743</v>
      </c>
      <c r="AE258" s="340">
        <f t="shared" si="220"/>
        <v>-4428970302</v>
      </c>
      <c r="AF258" s="340">
        <f t="shared" si="220"/>
        <v>1060414887</v>
      </c>
      <c r="AG258" s="340">
        <f t="shared" si="220"/>
        <v>-5580154005</v>
      </c>
      <c r="AH258" s="340">
        <f t="shared" si="220"/>
        <v>-720808692</v>
      </c>
      <c r="AI258" s="340">
        <f t="shared" si="220"/>
        <v>-903159027</v>
      </c>
      <c r="AJ258" s="788">
        <f t="shared" si="220"/>
        <v>-1518150925</v>
      </c>
      <c r="AK258" s="9"/>
      <c r="AL258" s="338">
        <v>0</v>
      </c>
      <c r="AM258" s="339">
        <v>0</v>
      </c>
    </row>
    <row r="259" spans="1:39" ht="24.95" customHeight="1" thickBot="1">
      <c r="S259" s="904"/>
      <c r="T259" s="905"/>
      <c r="U259" s="801"/>
      <c r="V259" s="801"/>
      <c r="W259" s="801"/>
      <c r="X259" s="801"/>
      <c r="Y259" s="801"/>
      <c r="Z259" s="801"/>
      <c r="AA259" s="801"/>
      <c r="AB259" s="801"/>
      <c r="AC259" s="801"/>
      <c r="AD259" s="801"/>
      <c r="AE259" s="801"/>
      <c r="AF259" s="801"/>
      <c r="AG259" s="801"/>
      <c r="AH259" s="801"/>
      <c r="AI259" s="801"/>
      <c r="AJ259" s="802"/>
      <c r="AK259" s="10"/>
      <c r="AL259" s="123">
        <f>+SUMIF(AK8:AK256,AK33,AL8:AL256)</f>
        <v>0</v>
      </c>
      <c r="AM259" s="115">
        <f>+SUMIF(AL8:AL256,AL33,AM8:AM256)</f>
        <v>0</v>
      </c>
    </row>
    <row r="260" spans="1:39" ht="24.95" customHeight="1" thickBot="1">
      <c r="S260" s="805" t="s">
        <v>570</v>
      </c>
      <c r="T260" s="806"/>
      <c r="U260" s="781">
        <f>+U8-U262</f>
        <v>5736225671</v>
      </c>
      <c r="V260" s="781">
        <f t="shared" ref="V260:AJ260" si="221">+V8-V262</f>
        <v>-128850079</v>
      </c>
      <c r="W260" s="781">
        <f t="shared" si="221"/>
        <v>577987131</v>
      </c>
      <c r="X260" s="781">
        <f t="shared" si="221"/>
        <v>6185362723</v>
      </c>
      <c r="Y260" s="781">
        <f t="shared" si="221"/>
        <v>5128392017</v>
      </c>
      <c r="Z260" s="781">
        <f t="shared" si="221"/>
        <v>366068077</v>
      </c>
      <c r="AA260" s="781">
        <f t="shared" si="221"/>
        <v>5494460094</v>
      </c>
      <c r="AB260" s="781">
        <f t="shared" si="221"/>
        <v>4827624418</v>
      </c>
      <c r="AC260" s="781">
        <f t="shared" si="221"/>
        <v>484485341</v>
      </c>
      <c r="AD260" s="781">
        <f t="shared" si="221"/>
        <v>5312109759</v>
      </c>
      <c r="AE260" s="781">
        <f t="shared" si="221"/>
        <v>4203854262</v>
      </c>
      <c r="AF260" s="781">
        <f t="shared" si="221"/>
        <v>509442307</v>
      </c>
      <c r="AG260" s="781">
        <f t="shared" si="221"/>
        <v>4713296569</v>
      </c>
      <c r="AH260" s="781">
        <f t="shared" si="221"/>
        <v>690902629</v>
      </c>
      <c r="AI260" s="781">
        <f t="shared" si="221"/>
        <v>873252964</v>
      </c>
      <c r="AJ260" s="782">
        <f t="shared" si="221"/>
        <v>1472066154</v>
      </c>
      <c r="AK260" s="10"/>
      <c r="AL260" s="382"/>
      <c r="AM260" s="382"/>
    </row>
    <row r="261" spans="1:39" ht="24.95" customHeight="1" thickBot="1">
      <c r="S261" s="809"/>
      <c r="T261" s="810"/>
      <c r="U261" s="789"/>
      <c r="V261" s="789"/>
      <c r="W261" s="789"/>
      <c r="X261" s="789"/>
      <c r="Y261" s="789"/>
      <c r="Z261" s="789"/>
      <c r="AA261" s="789"/>
      <c r="AB261" s="789"/>
      <c r="AC261" s="789"/>
      <c r="AD261" s="789"/>
      <c r="AE261" s="789"/>
      <c r="AF261" s="789"/>
      <c r="AG261" s="789"/>
      <c r="AH261" s="789"/>
      <c r="AI261" s="789"/>
      <c r="AJ261" s="790"/>
    </row>
    <row r="262" spans="1:39" ht="24.95" customHeight="1" thickBot="1">
      <c r="S262" s="807" t="s">
        <v>571</v>
      </c>
      <c r="T262" s="808"/>
      <c r="U262" s="785">
        <f t="shared" ref="U262:AJ262" si="222">+SUMIF($T$8:$T$256,"*Vigencias Anteriores*",U8:U256)</f>
        <v>362137316</v>
      </c>
      <c r="V262" s="785">
        <f t="shared" si="222"/>
        <v>128266254</v>
      </c>
      <c r="W262" s="785">
        <f t="shared" si="222"/>
        <v>422538637</v>
      </c>
      <c r="X262" s="785">
        <f t="shared" si="222"/>
        <v>912942207</v>
      </c>
      <c r="Y262" s="785">
        <f t="shared" si="222"/>
        <v>883036144</v>
      </c>
      <c r="Z262" s="785">
        <f t="shared" si="222"/>
        <v>0</v>
      </c>
      <c r="AA262" s="785">
        <f t="shared" si="222"/>
        <v>883036144</v>
      </c>
      <c r="AB262" s="785">
        <f t="shared" si="222"/>
        <v>883036144</v>
      </c>
      <c r="AC262" s="785">
        <f t="shared" si="222"/>
        <v>0</v>
      </c>
      <c r="AD262" s="785">
        <f t="shared" si="222"/>
        <v>883036144</v>
      </c>
      <c r="AE262" s="785">
        <f t="shared" si="222"/>
        <v>863741035</v>
      </c>
      <c r="AF262" s="785">
        <f t="shared" si="222"/>
        <v>3116401</v>
      </c>
      <c r="AG262" s="785">
        <f t="shared" si="222"/>
        <v>866857436</v>
      </c>
      <c r="AH262" s="785">
        <f t="shared" si="222"/>
        <v>29906063</v>
      </c>
      <c r="AI262" s="785">
        <f t="shared" si="222"/>
        <v>29906063</v>
      </c>
      <c r="AJ262" s="785">
        <f t="shared" si="222"/>
        <v>46084771</v>
      </c>
    </row>
    <row r="263" spans="1:39" ht="24.95" customHeight="1" thickBot="1">
      <c r="S263" s="809"/>
      <c r="T263" s="810"/>
      <c r="U263" s="810"/>
      <c r="V263" s="789"/>
      <c r="W263" s="789"/>
      <c r="X263" s="789"/>
      <c r="Y263" s="789"/>
      <c r="Z263" s="789"/>
      <c r="AA263" s="789"/>
      <c r="AB263" s="789"/>
      <c r="AC263" s="789"/>
      <c r="AD263" s="789"/>
      <c r="AE263" s="789"/>
      <c r="AF263" s="789"/>
      <c r="AG263" s="789"/>
      <c r="AH263" s="789"/>
      <c r="AI263" s="789"/>
      <c r="AJ263" s="789"/>
    </row>
    <row r="264" spans="1:39" ht="24.95" customHeight="1" thickBot="1">
      <c r="S264" s="783" t="s">
        <v>572</v>
      </c>
      <c r="T264" s="784"/>
      <c r="U264" s="803">
        <f>+U260+U262</f>
        <v>6098362987</v>
      </c>
      <c r="V264" s="803">
        <f t="shared" ref="V264:AJ264" si="223">+V260+V262</f>
        <v>-583825</v>
      </c>
      <c r="W264" s="803">
        <f t="shared" si="223"/>
        <v>1000525768</v>
      </c>
      <c r="X264" s="803">
        <f t="shared" si="223"/>
        <v>7098304930</v>
      </c>
      <c r="Y264" s="803">
        <f t="shared" si="223"/>
        <v>6011428161</v>
      </c>
      <c r="Z264" s="803">
        <f t="shared" si="223"/>
        <v>366068077</v>
      </c>
      <c r="AA264" s="803">
        <f t="shared" si="223"/>
        <v>6377496238</v>
      </c>
      <c r="AB264" s="803">
        <f t="shared" si="223"/>
        <v>5710660562</v>
      </c>
      <c r="AC264" s="803">
        <f t="shared" si="223"/>
        <v>484485341</v>
      </c>
      <c r="AD264" s="803">
        <f t="shared" si="223"/>
        <v>6195145903</v>
      </c>
      <c r="AE264" s="803">
        <f t="shared" si="223"/>
        <v>5067595297</v>
      </c>
      <c r="AF264" s="803">
        <f t="shared" si="223"/>
        <v>512558708</v>
      </c>
      <c r="AG264" s="803">
        <f t="shared" si="223"/>
        <v>5580154005</v>
      </c>
      <c r="AH264" s="803">
        <f t="shared" si="223"/>
        <v>720808692</v>
      </c>
      <c r="AI264" s="803">
        <f t="shared" si="223"/>
        <v>903159027</v>
      </c>
      <c r="AJ264" s="804">
        <f t="shared" si="223"/>
        <v>1518150925</v>
      </c>
    </row>
  </sheetData>
  <sheetProtection algorithmName="SHA-512" hashValue="gRkGJII3fxlNs6zFm/WRf3V/STh8+LIPipD48QRJeoAtWeOZCcW52o80gOOTpEYVeGj+w/hfCrHUHHjUe4f0Ag==" saltValue="fQ1Zc+RQJb9RLljwC2cACA==" spinCount="100000"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1"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IO264"/>
  <sheetViews>
    <sheetView showGridLines="0" tabSelected="1" zoomScale="80" zoomScaleNormal="80" workbookViewId="0">
      <pane xSplit="2" ySplit="8" topLeftCell="C90" activePane="bottomRight" state="frozen"/>
      <selection pane="topRight" activeCell="C1" sqref="C1"/>
      <selection pane="bottomLeft" activeCell="A9" sqref="A9"/>
      <selection pane="bottomRight" activeCell="K97" sqref="K97"/>
    </sheetView>
  </sheetViews>
  <sheetFormatPr baseColWidth="10" defaultColWidth="0" defaultRowHeight="24.95" customHeight="1"/>
  <cols>
    <col min="1" max="1" width="11.7109375" style="755" customWidth="1"/>
    <col min="2" max="2" width="50.7109375" style="662" customWidth="1"/>
    <col min="3" max="3" width="18.42578125" style="272" customWidth="1"/>
    <col min="4" max="4" width="16.140625" style="272" customWidth="1"/>
    <col min="5" max="9" width="14.42578125" style="272" customWidth="1"/>
    <col min="10" max="10" width="16" style="272" customWidth="1"/>
    <col min="11"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6.140625" style="699" customWidth="1"/>
    <col min="20" max="20" width="60.140625" style="675" customWidth="1"/>
    <col min="21" max="36" width="17.28515625" style="272" customWidth="1"/>
    <col min="37" max="37" width="8.85546875" style="1" customWidth="1"/>
    <col min="38" max="39" width="23.7109375" style="272" customWidth="1"/>
    <col min="40" max="40" width="4.85546875" style="272" customWidth="1"/>
    <col min="41" max="41" width="12.28515625" style="272" customWidth="1"/>
    <col min="42" max="42" width="50.1406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36.140625" style="272" customWidth="1"/>
    <col min="59" max="59" width="79.42578125" style="272" customWidth="1"/>
    <col min="60" max="63" width="17.5703125" style="272" customWidth="1"/>
    <col min="64" max="64" width="30.28515625" style="272" customWidth="1"/>
    <col min="65" max="65" width="76" style="272" customWidth="1"/>
    <col min="66" max="66" width="18.42578125" style="272" customWidth="1"/>
    <col min="67" max="67" width="17" style="272" customWidth="1"/>
    <col min="68" max="68" width="16.140625" style="272" customWidth="1"/>
    <col min="69" max="69" width="22.85546875" style="518" customWidth="1"/>
    <col min="70" max="70" width="50.42578125" style="272" customWidth="1"/>
    <col min="71" max="71" width="2.28515625" style="272" customWidth="1"/>
    <col min="72" max="16384" width="11" style="272" hidden="1"/>
  </cols>
  <sheetData>
    <row r="1" spans="1:70" ht="24.95" customHeight="1" thickBot="1">
      <c r="A1" s="944" t="str">
        <f>IF($F$8-$X$8=0," ","OJO: PRESUPUESTO DESEQUILIBRADO")</f>
        <v>OJO: PRESUPUESTO DESEQUILIBRADO</v>
      </c>
      <c r="B1" s="944"/>
      <c r="C1" s="993"/>
      <c r="D1" s="993"/>
      <c r="E1" s="993"/>
      <c r="F1" s="993"/>
      <c r="G1" s="993"/>
      <c r="H1" s="993"/>
      <c r="I1" s="993"/>
      <c r="J1" s="993"/>
      <c r="K1" s="945" t="str">
        <f>+IF(L8&gt;I8,"OJO - SUS RECAUDOS SON SUPERIORES A SUS RECONOCIMIENTOS, VERIFIQUE","")</f>
        <v/>
      </c>
      <c r="L1" s="945"/>
      <c r="M1" s="945"/>
      <c r="N1" s="945"/>
      <c r="U1" s="273" t="str">
        <f>+IF(AA8&gt;X8,"OJO - HA COMPROMETIDO MUCHO MAS DE LO QUE TIENE PRESUPUESTADO","")</f>
        <v/>
      </c>
      <c r="X1" s="273"/>
      <c r="Y1" s="273" t="str">
        <f>+IF(AD8&gt;AA8,"OJO - SUS OBLIGACIONES SUPERAN SUS COMPROMISOS, VERIFIQUE","")</f>
        <v>OJO - SUS OBLIGACIONES SUPERAN SUS COMPROMISOS, VERIFIQUE</v>
      </c>
      <c r="AC1" s="273" t="str">
        <f>+IF(AG8&gt;AD8,"OJO - SUS PAGOS NO PUEDEN SUPERAR SUS OBLIGACIONES, VERIFIQUE","")</f>
        <v/>
      </c>
    </row>
    <row r="2" spans="1:70" ht="53.25" customHeight="1" thickBot="1">
      <c r="A2" s="752"/>
      <c r="B2" s="719" t="str">
        <f>+ENERO!B2</f>
        <v>SECRETARIA SECCIONAL DE SALUD Y PROTECCION SOCIAL DE ANTIOQUIA DE ANTIOQUIA</v>
      </c>
      <c r="C2" s="274"/>
      <c r="D2" s="954" t="str">
        <f>+IF(F2="","","MUNICIPIO:")</f>
        <v>MUNICIPIO:</v>
      </c>
      <c r="E2" s="954"/>
      <c r="F2" s="275" t="str">
        <f>IF(INSTRUCCIONES!B3=0,"",INSTRUCCIONES!B3)</f>
        <v>CONCORDIA</v>
      </c>
      <c r="G2" s="276"/>
      <c r="H2" s="276"/>
      <c r="I2" s="276"/>
      <c r="J2" s="276"/>
      <c r="K2" s="277"/>
      <c r="L2" s="955" t="s">
        <v>385</v>
      </c>
      <c r="M2" s="956"/>
      <c r="N2" s="278" t="s">
        <v>386</v>
      </c>
      <c r="P2" s="929" t="s">
        <v>460</v>
      </c>
      <c r="Q2" s="936"/>
      <c r="R2" s="279"/>
      <c r="S2" s="700"/>
      <c r="T2" s="719" t="str">
        <f>+ENERO!T2</f>
        <v>SECRETARIA SECCIONAL DE SALUD Y PROTECCION SOCIAL DE ANTIOQUIA DE ANTIOQUIA</v>
      </c>
      <c r="U2" s="274"/>
      <c r="V2" s="963" t="str">
        <f>+IF(Y2="","","M U N I C I P I O:")</f>
        <v>M U N I C I P I O:</v>
      </c>
      <c r="W2" s="963"/>
      <c r="X2" s="963"/>
      <c r="Y2" s="987" t="str">
        <f>IF(INSTRUCCIONES!B3=0,"",INSTRUCCIONES!B3)</f>
        <v>CONCORDIA</v>
      </c>
      <c r="Z2" s="987"/>
      <c r="AA2" s="987"/>
      <c r="AB2" s="987"/>
      <c r="AC2" s="987"/>
      <c r="AD2" s="987"/>
      <c r="AE2" s="987"/>
      <c r="AF2" s="987"/>
      <c r="AG2" s="988"/>
      <c r="AH2" s="956" t="s">
        <v>385</v>
      </c>
      <c r="AI2" s="986"/>
      <c r="AJ2" s="278" t="s">
        <v>386</v>
      </c>
      <c r="AL2" s="929" t="s">
        <v>460</v>
      </c>
      <c r="AM2" s="936"/>
      <c r="AO2" s="2">
        <v>12</v>
      </c>
      <c r="AP2" s="280" t="s">
        <v>7</v>
      </c>
      <c r="AQ2" s="281"/>
      <c r="AR2" s="3"/>
      <c r="AS2" s="3"/>
      <c r="AT2" s="3"/>
      <c r="AU2" s="3"/>
      <c r="AV2" s="3"/>
      <c r="AW2" s="3"/>
      <c r="AX2" s="3"/>
      <c r="AY2" s="3"/>
      <c r="AZ2" s="4"/>
      <c r="BB2" s="929" t="s">
        <v>597</v>
      </c>
      <c r="BC2" s="930"/>
      <c r="BD2" s="51" t="s">
        <v>385</v>
      </c>
      <c r="BE2" s="278" t="str">
        <f>+L3</f>
        <v>DICIEMBRE</v>
      </c>
      <c r="BF2" s="273"/>
      <c r="BG2" s="929" t="s">
        <v>598</v>
      </c>
      <c r="BH2" s="930"/>
      <c r="BI2" s="930"/>
      <c r="BJ2" s="51" t="s">
        <v>385</v>
      </c>
      <c r="BK2" s="278" t="str">
        <f>+BE2</f>
        <v>DICIEMBRE</v>
      </c>
      <c r="BM2" s="929" t="s">
        <v>598</v>
      </c>
      <c r="BN2" s="930"/>
      <c r="BO2" s="930"/>
      <c r="BP2" s="51" t="s">
        <v>385</v>
      </c>
      <c r="BQ2" s="519" t="str">
        <f>+BK2</f>
        <v>DICIEMBRE</v>
      </c>
    </row>
    <row r="3" spans="1:70" ht="24.95" customHeight="1" thickBot="1">
      <c r="A3" s="753"/>
      <c r="B3" s="906" t="s">
        <v>8</v>
      </c>
      <c r="C3" s="282"/>
      <c r="D3" s="922" t="str">
        <f>+IF(F3="","","INSTITUCION:")</f>
        <v>INSTITUCION:</v>
      </c>
      <c r="E3" s="922"/>
      <c r="F3" s="946" t="str">
        <f>IF(INSTRUCCIONES!B5=0,"",INSTRUCCIONES!B5)</f>
        <v xml:space="preserve">ESE HOSPITAL SAN JUAN DE DIOS </v>
      </c>
      <c r="G3" s="946"/>
      <c r="H3" s="946"/>
      <c r="I3" s="946"/>
      <c r="J3" s="946"/>
      <c r="K3" s="947"/>
      <c r="L3" s="907" t="s">
        <v>373</v>
      </c>
      <c r="M3" s="908"/>
      <c r="N3" s="952">
        <f>+INSTRUCCIONES!F3</f>
        <v>2018</v>
      </c>
      <c r="P3" s="1005" t="s">
        <v>524</v>
      </c>
      <c r="Q3" s="1006" t="s">
        <v>525</v>
      </c>
      <c r="R3" s="279"/>
      <c r="S3" s="701"/>
      <c r="T3" s="906" t="s">
        <v>10</v>
      </c>
      <c r="U3" s="283"/>
      <c r="V3" s="976" t="str">
        <f>+IF(Y3="","","E.S.E. H O S P I T A L:")</f>
        <v>E.S.E. H O S P I T A L:</v>
      </c>
      <c r="W3" s="976"/>
      <c r="X3" s="976"/>
      <c r="Y3" s="978" t="str">
        <f>IF(INSTRUCCIONES!B5=0,"",INSTRUCCIONES!B5)</f>
        <v xml:space="preserve">ESE HOSPITAL SAN JUAN DE DIOS </v>
      </c>
      <c r="Z3" s="978"/>
      <c r="AA3" s="978"/>
      <c r="AB3" s="978"/>
      <c r="AC3" s="978"/>
      <c r="AD3" s="978"/>
      <c r="AE3" s="978"/>
      <c r="AF3" s="978"/>
      <c r="AG3" s="979"/>
      <c r="AH3" s="982" t="str">
        <f>+L3</f>
        <v>DICIEMBRE</v>
      </c>
      <c r="AI3" s="983"/>
      <c r="AJ3" s="974">
        <f>+N3</f>
        <v>2018</v>
      </c>
      <c r="AL3" s="933" t="s">
        <v>523</v>
      </c>
      <c r="AM3" s="926" t="s">
        <v>522</v>
      </c>
      <c r="AO3" s="5"/>
      <c r="AP3" s="284" t="s">
        <v>11</v>
      </c>
      <c r="AQ3" s="285"/>
      <c r="AR3" s="285"/>
      <c r="AS3" s="285"/>
      <c r="AT3" s="285"/>
      <c r="AU3" s="285"/>
      <c r="AV3" s="285"/>
      <c r="AW3" s="285"/>
      <c r="AX3" s="285"/>
      <c r="AY3" s="285"/>
      <c r="AZ3" s="286"/>
      <c r="BB3" s="931" t="str">
        <f>+CONCATENATE(INSTRUCCIONES!B5, " - ", INSTRUCCIONES!B3)</f>
        <v>ESE HOSPITAL SAN JUAN DE DIOS  - CONCORDIA</v>
      </c>
      <c r="BC3" s="932"/>
      <c r="BD3" s="52" t="s">
        <v>386</v>
      </c>
      <c r="BE3" s="50">
        <f>+N3</f>
        <v>2018</v>
      </c>
      <c r="BF3" s="6" t="s">
        <v>12</v>
      </c>
      <c r="BG3" s="931" t="str">
        <f>+CONCATENATE(INSTRUCCIONES!B5, " - ", INSTRUCCIONES!B3)</f>
        <v>ESE HOSPITAL SAN JUAN DE DIOS  - CONCORDIA</v>
      </c>
      <c r="BH3" s="932"/>
      <c r="BI3" s="932"/>
      <c r="BJ3" s="52" t="s">
        <v>386</v>
      </c>
      <c r="BK3" s="50">
        <f>+BE3</f>
        <v>2018</v>
      </c>
      <c r="BM3" s="931" t="str">
        <f>+CONCATENATE(INSTRUCCIONES!B5, " - ", INSTRUCCIONES!B3)</f>
        <v>ESE HOSPITAL SAN JUAN DE DIOS  - CONCORDIA</v>
      </c>
      <c r="BN3" s="932"/>
      <c r="BO3" s="932"/>
      <c r="BP3" s="52" t="s">
        <v>386</v>
      </c>
      <c r="BQ3" s="193">
        <f>+BK3</f>
        <v>2018</v>
      </c>
    </row>
    <row r="4" spans="1:70" ht="24.95" customHeight="1" thickBot="1">
      <c r="A4" s="753"/>
      <c r="B4" s="997"/>
      <c r="C4" s="287"/>
      <c r="D4" s="923"/>
      <c r="E4" s="923"/>
      <c r="F4" s="948"/>
      <c r="G4" s="948"/>
      <c r="H4" s="948"/>
      <c r="I4" s="948"/>
      <c r="J4" s="948"/>
      <c r="K4" s="949"/>
      <c r="L4" s="909"/>
      <c r="M4" s="910"/>
      <c r="N4" s="953"/>
      <c r="P4" s="934"/>
      <c r="Q4" s="927"/>
      <c r="R4" s="279"/>
      <c r="S4" s="701"/>
      <c r="T4" s="906"/>
      <c r="U4" s="287"/>
      <c r="V4" s="977"/>
      <c r="W4" s="977"/>
      <c r="X4" s="977"/>
      <c r="Y4" s="980"/>
      <c r="Z4" s="980"/>
      <c r="AA4" s="980"/>
      <c r="AB4" s="980"/>
      <c r="AC4" s="980"/>
      <c r="AD4" s="980"/>
      <c r="AE4" s="980"/>
      <c r="AF4" s="980"/>
      <c r="AG4" s="981"/>
      <c r="AH4" s="984"/>
      <c r="AI4" s="985"/>
      <c r="AJ4" s="975"/>
      <c r="AL4" s="934"/>
      <c r="AM4" s="927"/>
      <c r="AO4" s="5"/>
      <c r="AP4" s="288"/>
      <c r="AQ4" s="289" t="s">
        <v>13</v>
      </c>
      <c r="AR4" s="289" t="s">
        <v>14</v>
      </c>
      <c r="AS4" s="289" t="s">
        <v>15</v>
      </c>
      <c r="AT4" s="289" t="s">
        <v>16</v>
      </c>
      <c r="AU4" s="289" t="s">
        <v>16</v>
      </c>
      <c r="AV4" s="290" t="s">
        <v>16</v>
      </c>
      <c r="AW4" s="967" t="str">
        <f>+CONCATENATE("PROYECCION A DICIEMBRE 31 DEL ",N3)</f>
        <v>PROYECCION A DICIEMBRE 31 DEL 2018</v>
      </c>
      <c r="AX4" s="968"/>
      <c r="AY4" s="968"/>
      <c r="AZ4" s="969"/>
      <c r="BB4" s="291"/>
      <c r="BC4" s="292"/>
      <c r="BD4" s="292"/>
      <c r="BE4" s="47"/>
      <c r="BF4" s="7"/>
      <c r="BG4" s="291"/>
      <c r="BH4" s="292"/>
      <c r="BI4" s="292"/>
      <c r="BJ4" s="48"/>
      <c r="BK4" s="293"/>
      <c r="BL4" s="8"/>
      <c r="BM4" s="291"/>
      <c r="BN4" s="294"/>
      <c r="BO4" s="294"/>
      <c r="BP4" s="49"/>
      <c r="BQ4" s="520"/>
    </row>
    <row r="5" spans="1:70" ht="42" customHeight="1" thickTop="1" thickBot="1">
      <c r="A5" s="994" t="s">
        <v>17</v>
      </c>
      <c r="B5" s="924" t="s">
        <v>18</v>
      </c>
      <c r="C5" s="911" t="s">
        <v>19</v>
      </c>
      <c r="D5" s="912"/>
      <c r="E5" s="912"/>
      <c r="F5" s="913"/>
      <c r="G5" s="914" t="s">
        <v>519</v>
      </c>
      <c r="H5" s="915"/>
      <c r="I5" s="916"/>
      <c r="J5" s="917" t="str">
        <f>+IF(L8&gt;I8,"OJO - RECAUDOS MAYORES QUE RECONOCIMIENTOS","RECAUDO")</f>
        <v>RECAUDO</v>
      </c>
      <c r="K5" s="918"/>
      <c r="L5" s="919"/>
      <c r="M5" s="920" t="s">
        <v>21</v>
      </c>
      <c r="N5" s="921"/>
      <c r="P5" s="935"/>
      <c r="Q5" s="928"/>
      <c r="R5" s="279"/>
      <c r="S5" s="989" t="s">
        <v>471</v>
      </c>
      <c r="T5" s="991" t="s">
        <v>18</v>
      </c>
      <c r="U5" s="296" t="s">
        <v>19</v>
      </c>
      <c r="V5" s="297"/>
      <c r="W5" s="297"/>
      <c r="X5" s="298"/>
      <c r="Y5" s="299" t="s">
        <v>520</v>
      </c>
      <c r="Z5" s="297"/>
      <c r="AA5" s="297"/>
      <c r="AB5" s="971" t="s">
        <v>521</v>
      </c>
      <c r="AC5" s="972"/>
      <c r="AD5" s="973"/>
      <c r="AE5" s="971" t="s">
        <v>22</v>
      </c>
      <c r="AF5" s="972"/>
      <c r="AG5" s="973"/>
      <c r="AH5" s="971" t="s">
        <v>23</v>
      </c>
      <c r="AI5" s="972"/>
      <c r="AJ5" s="973"/>
      <c r="AL5" s="935"/>
      <c r="AM5" s="928"/>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2018</v>
      </c>
      <c r="BD5" s="305"/>
      <c r="BE5" s="521"/>
      <c r="BF5" s="1001" t="s">
        <v>363</v>
      </c>
      <c r="BG5" s="512" t="s">
        <v>32</v>
      </c>
      <c r="BH5" s="939" t="str">
        <f>+CONCATENATE("ACUMULADO ",N3)</f>
        <v>ACUMULADO 2018</v>
      </c>
      <c r="BI5" s="940"/>
      <c r="BJ5" s="940"/>
      <c r="BK5" s="998"/>
      <c r="BL5" s="999" t="s">
        <v>364</v>
      </c>
      <c r="BM5" s="937" t="s">
        <v>32</v>
      </c>
      <c r="BN5" s="308" t="str">
        <f>+CONCATENATE("ACUMULADO ",BQ3)</f>
        <v>ACUMULADO 2018</v>
      </c>
      <c r="BO5" s="309"/>
      <c r="BP5" s="310"/>
      <c r="BQ5" s="522"/>
      <c r="BR5" s="1007" t="str">
        <f>+CONCATENATE("PAGOS TOTALES DEL AÑO ",BQ3)</f>
        <v>PAGOS TOTALES DEL AÑO 2018</v>
      </c>
    </row>
    <row r="6" spans="1:70" ht="24.95" customHeight="1" thickBot="1">
      <c r="A6" s="995"/>
      <c r="B6" s="996"/>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461</v>
      </c>
      <c r="R6" s="279"/>
      <c r="S6" s="990" t="s">
        <v>42</v>
      </c>
      <c r="T6" s="992"/>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461</v>
      </c>
      <c r="AO6" s="314"/>
      <c r="AP6" s="315"/>
      <c r="AQ6" s="316" t="s">
        <v>36</v>
      </c>
      <c r="AR6" s="316" t="str">
        <f>+L3</f>
        <v>DICIEMBRE</v>
      </c>
      <c r="AS6" s="316" t="str">
        <f>AR6</f>
        <v>DICIEMBRE</v>
      </c>
      <c r="AT6" s="316" t="str">
        <f>AR6</f>
        <v>DICIEMBRE</v>
      </c>
      <c r="AU6" s="316" t="s">
        <v>14</v>
      </c>
      <c r="AV6" s="316" t="s">
        <v>29</v>
      </c>
      <c r="AW6" s="316"/>
      <c r="AX6" s="316"/>
      <c r="AY6" s="316" t="s">
        <v>14</v>
      </c>
      <c r="AZ6" s="317" t="s">
        <v>29</v>
      </c>
      <c r="BB6" s="318"/>
      <c r="BC6" s="319" t="s">
        <v>45</v>
      </c>
      <c r="BD6" s="320" t="s">
        <v>46</v>
      </c>
      <c r="BE6" s="321" t="s">
        <v>47</v>
      </c>
      <c r="BF6" s="1002"/>
      <c r="BG6" s="514"/>
      <c r="BH6" s="515" t="s">
        <v>45</v>
      </c>
      <c r="BI6" s="515" t="s">
        <v>48</v>
      </c>
      <c r="BJ6" s="515" t="s">
        <v>49</v>
      </c>
      <c r="BK6" s="516" t="s">
        <v>50</v>
      </c>
      <c r="BL6" s="1000"/>
      <c r="BM6" s="938"/>
      <c r="BN6" s="325" t="s">
        <v>45</v>
      </c>
      <c r="BO6" s="323" t="s">
        <v>48</v>
      </c>
      <c r="BP6" s="323" t="s">
        <v>49</v>
      </c>
      <c r="BQ6" s="523" t="s">
        <v>50</v>
      </c>
      <c r="BR6" s="1008"/>
    </row>
    <row r="7" spans="1:70"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1069407354</v>
      </c>
      <c r="AR7" s="327">
        <f>I22</f>
        <v>1131874694</v>
      </c>
      <c r="AS7" s="327">
        <f>L22</f>
        <v>781217996</v>
      </c>
      <c r="AT7" s="13"/>
      <c r="AU7" s="328">
        <f t="shared" ref="AU7:AU17" si="0">IF(AQ7=0," ",AR7/AQ7)</f>
        <v>1.0584130451004923</v>
      </c>
      <c r="AV7" s="328">
        <f t="shared" ref="AV7:AV17" si="1">IF(AQ7=0," ",AS7/AQ7)</f>
        <v>0.73051489039975315</v>
      </c>
      <c r="AW7" s="327">
        <f>I23/AO$2*12+I24</f>
        <v>1131874694</v>
      </c>
      <c r="AX7" s="327">
        <f>L23/AO$2*12+L24</f>
        <v>781217996</v>
      </c>
      <c r="AY7" s="327">
        <f t="shared" ref="AY7:AY16" si="2">AW7-AQ7</f>
        <v>62467340</v>
      </c>
      <c r="AZ7" s="329">
        <f t="shared" ref="AZ7:AZ16" si="3">AX7-AQ7</f>
        <v>-288189358</v>
      </c>
      <c r="BB7" s="330" t="s">
        <v>53</v>
      </c>
      <c r="BC7" s="54">
        <f>F10</f>
        <v>548920717</v>
      </c>
      <c r="BD7" s="55">
        <f>I10</f>
        <v>548920717</v>
      </c>
      <c r="BE7" s="56">
        <f>K10</f>
        <v>0</v>
      </c>
      <c r="BF7" s="53">
        <f>+BE7+NOVIEMBRE!BE7+OCTUBRE!BE7+SEPTIEMBRE!BF7</f>
        <v>548920717</v>
      </c>
      <c r="BG7" s="91" t="s">
        <v>54</v>
      </c>
      <c r="BH7" s="116">
        <f>+SUM(BH8:BH11)</f>
        <v>4210669335</v>
      </c>
      <c r="BI7" s="116">
        <f>+SUM(BI8:BI11)</f>
        <v>4150610346</v>
      </c>
      <c r="BJ7" s="116">
        <f>+SUM(BJ8:BJ11)</f>
        <v>4150736963</v>
      </c>
      <c r="BK7" s="116">
        <f>+SUM(BK8:BK11)</f>
        <v>315810147</v>
      </c>
      <c r="BL7" s="40">
        <f>+BK7+NOVIEMBRE!BK7+OCTUBRE!BK7+SEPTIEMBRE!BL7</f>
        <v>3525664554</v>
      </c>
      <c r="BM7" s="61" t="s">
        <v>54</v>
      </c>
      <c r="BN7" s="62">
        <f>BN8+BN15+BN22</f>
        <v>4210669335</v>
      </c>
      <c r="BO7" s="63">
        <f>BO8+BO15+BO22</f>
        <v>4150610346</v>
      </c>
      <c r="BP7" s="63">
        <f>BP8+BP15+BP22</f>
        <v>4150736963</v>
      </c>
      <c r="BQ7" s="194">
        <f>BQ8+BQ15+BQ22</f>
        <v>315810147</v>
      </c>
      <c r="BR7" s="117">
        <f>+BQ7+NOVIEMBRE!BQ7+OCTUBRE!BQ7+SEPTIEMBRE!BQ7+AGOSTO!BQ7+JULIO!BQ7+JUNIO!BQ7+MAYO!BQ7+ABRIL!BQ7+MARZO!BQ7+FEBRERO!BQ7+ENERO!BQ7</f>
        <v>3525664554</v>
      </c>
    </row>
    <row r="8" spans="1:70" s="9" customFormat="1" ht="24.95" customHeight="1" thickBot="1">
      <c r="A8" s="731">
        <f>+IF(NOVIEMBRE!A8=0,"",NOVIEMBRE!A8)</f>
        <v>1</v>
      </c>
      <c r="B8" s="635" t="str">
        <f>+IF(NOVIEMBRE!B8=0,"",NOVIEMBRE!B8)</f>
        <v>INGRESOS</v>
      </c>
      <c r="C8" s="331">
        <f>C10+C17+C113</f>
        <v>6098362987</v>
      </c>
      <c r="D8" s="331">
        <f t="shared" ref="D8:N8" si="4">D10+D17+D113</f>
        <v>0</v>
      </c>
      <c r="E8" s="331">
        <f t="shared" si="4"/>
        <v>1837412354</v>
      </c>
      <c r="F8" s="331">
        <f t="shared" si="4"/>
        <v>7935775341</v>
      </c>
      <c r="G8" s="331">
        <f t="shared" si="4"/>
        <v>6460263760</v>
      </c>
      <c r="H8" s="331">
        <f t="shared" si="4"/>
        <v>950845900</v>
      </c>
      <c r="I8" s="331">
        <f t="shared" si="4"/>
        <v>7411109660</v>
      </c>
      <c r="J8" s="331">
        <f t="shared" si="4"/>
        <v>5525915160</v>
      </c>
      <c r="K8" s="331">
        <f t="shared" si="4"/>
        <v>1041405918</v>
      </c>
      <c r="L8" s="331">
        <f t="shared" si="4"/>
        <v>6567321078</v>
      </c>
      <c r="M8" s="331">
        <f t="shared" si="4"/>
        <v>524665681</v>
      </c>
      <c r="N8" s="331">
        <f t="shared" si="4"/>
        <v>1368454263</v>
      </c>
      <c r="O8" s="333"/>
      <c r="P8" s="334">
        <f t="shared" ref="P8:Q8" si="5">P10+P17+P113</f>
        <v>0</v>
      </c>
      <c r="Q8" s="332">
        <f t="shared" si="5"/>
        <v>836886586</v>
      </c>
      <c r="S8" s="702" t="str">
        <f>+IF(NOVIEMBRE!S8=0,"",NOVIEMBRE!S8)</f>
        <v/>
      </c>
      <c r="T8" s="676" t="str">
        <f>+IF(NOVIEMBRE!T8=0,"",NOVIEMBRE!T8)</f>
        <v>GASTOS</v>
      </c>
      <c r="U8" s="335">
        <f>U10+U193+U220+U232</f>
        <v>6098362987</v>
      </c>
      <c r="V8" s="336">
        <f t="shared" ref="V8:AJ8" si="6">V10+V193+V220+V232</f>
        <v>-80000</v>
      </c>
      <c r="W8" s="336">
        <f t="shared" si="6"/>
        <v>1815946003</v>
      </c>
      <c r="X8" s="337">
        <f t="shared" si="6"/>
        <v>7914228990</v>
      </c>
      <c r="Y8" s="338">
        <f t="shared" si="6"/>
        <v>6377496238</v>
      </c>
      <c r="Z8" s="336">
        <f t="shared" si="6"/>
        <v>737342224</v>
      </c>
      <c r="AA8" s="337">
        <f t="shared" si="6"/>
        <v>7114838462</v>
      </c>
      <c r="AB8" s="338">
        <f t="shared" si="6"/>
        <v>6195145903</v>
      </c>
      <c r="AC8" s="336">
        <f t="shared" si="6"/>
        <v>954597006</v>
      </c>
      <c r="AD8" s="337">
        <f t="shared" si="6"/>
        <v>7149742909</v>
      </c>
      <c r="AE8" s="338">
        <f t="shared" si="6"/>
        <v>5580154005</v>
      </c>
      <c r="AF8" s="336">
        <f t="shared" si="6"/>
        <v>683815764</v>
      </c>
      <c r="AG8" s="337">
        <f t="shared" si="6"/>
        <v>6263969769</v>
      </c>
      <c r="AH8" s="338">
        <f t="shared" si="6"/>
        <v>799390528</v>
      </c>
      <c r="AI8" s="336">
        <f t="shared" si="6"/>
        <v>764486081</v>
      </c>
      <c r="AJ8" s="339">
        <f t="shared" si="6"/>
        <v>1650259221</v>
      </c>
      <c r="AL8" s="340">
        <f t="shared" ref="AL8:AM8" si="7">AL10+AL193+AL220+AL232</f>
        <v>503825</v>
      </c>
      <c r="AM8" s="341">
        <f t="shared" si="7"/>
        <v>815420235</v>
      </c>
      <c r="AO8" s="21"/>
      <c r="AP8" s="11" t="s">
        <v>56</v>
      </c>
      <c r="AQ8" s="12">
        <f>F25</f>
        <v>2997277173</v>
      </c>
      <c r="AR8" s="12">
        <f>I25</f>
        <v>3047031766</v>
      </c>
      <c r="AS8" s="12">
        <f>L25</f>
        <v>2632194280</v>
      </c>
      <c r="AT8" s="13"/>
      <c r="AU8" s="342">
        <f t="shared" si="0"/>
        <v>1.0165999305797269</v>
      </c>
      <c r="AV8" s="342">
        <f t="shared" si="1"/>
        <v>0.87819515115627911</v>
      </c>
      <c r="AW8" s="12">
        <f>I26/AO$2*12+I27</f>
        <v>3047031766</v>
      </c>
      <c r="AX8" s="12">
        <f>L26/AO$2*12+L27</f>
        <v>2632194280</v>
      </c>
      <c r="AY8" s="12">
        <f t="shared" si="2"/>
        <v>49754593</v>
      </c>
      <c r="AZ8" s="343">
        <f t="shared" si="3"/>
        <v>-365082893</v>
      </c>
      <c r="BB8" s="140" t="s">
        <v>57</v>
      </c>
      <c r="BC8" s="65">
        <f>BC9+BC19</f>
        <v>6548134283</v>
      </c>
      <c r="BD8" s="66">
        <f>BD9+BD19</f>
        <v>6552496662</v>
      </c>
      <c r="BE8" s="67">
        <f>BE9+BE19</f>
        <v>1039682646</v>
      </c>
      <c r="BF8" s="53">
        <f>+BE8+NOVIEMBRE!BE8+OCTUBRE!BE8+SEPTIEMBRE!BF8</f>
        <v>5708708080</v>
      </c>
      <c r="BG8" s="68" t="s">
        <v>58</v>
      </c>
      <c r="BH8" s="69">
        <f>BN9+BN13</f>
        <v>3090570823</v>
      </c>
      <c r="BI8" s="69">
        <f>BO9+BO13</f>
        <v>3079472616</v>
      </c>
      <c r="BJ8" s="69">
        <f>BP9+BP13</f>
        <v>3079472616</v>
      </c>
      <c r="BK8" s="69">
        <f>BQ9+BQ13</f>
        <v>255565067</v>
      </c>
      <c r="BL8" s="40">
        <f>+BK8+NOVIEMBRE!BK8+OCTUBRE!BK8+SEPTIEMBRE!BL8</f>
        <v>2649754721</v>
      </c>
      <c r="BM8" s="71" t="s">
        <v>59</v>
      </c>
      <c r="BN8" s="72">
        <f>BN9+BN14+BN13</f>
        <v>3358213282</v>
      </c>
      <c r="BO8" s="69">
        <f>BO9+BO14+BO13</f>
        <v>3344075722</v>
      </c>
      <c r="BP8" s="69">
        <f>BP9+BP14+BP13</f>
        <v>3344075722</v>
      </c>
      <c r="BQ8" s="195">
        <f>BQ9+BQ14+BQ13</f>
        <v>285813662</v>
      </c>
      <c r="BR8" s="118">
        <f>BR9+BR14+BR13</f>
        <v>2883657222</v>
      </c>
    </row>
    <row r="9" spans="1:70" s="9" customFormat="1" ht="24.95" customHeight="1" thickBot="1">
      <c r="A9" s="669"/>
      <c r="B9" s="636"/>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247152498</v>
      </c>
      <c r="AR9" s="12">
        <f>I28+I75</f>
        <v>247152498</v>
      </c>
      <c r="AS9" s="12">
        <f>L28+L75</f>
        <v>247152498</v>
      </c>
      <c r="AT9" s="13"/>
      <c r="AU9" s="350">
        <f t="shared" si="0"/>
        <v>1</v>
      </c>
      <c r="AV9" s="350">
        <f t="shared" si="1"/>
        <v>1</v>
      </c>
      <c r="AW9" s="351">
        <f>(I30+I33+I36+I76)/AO$2*12+I31+I34+I37+I38+I39+I40+I77</f>
        <v>247152498</v>
      </c>
      <c r="AX9" s="351">
        <f>(L30+L33+L36+L76)/AO$2*12+L31+L34+L37+L38+L39+L40+L77</f>
        <v>247152498</v>
      </c>
      <c r="AY9" s="351">
        <f t="shared" si="2"/>
        <v>0</v>
      </c>
      <c r="AZ9" s="352">
        <f t="shared" si="3"/>
        <v>0</v>
      </c>
      <c r="BB9" s="353" t="s">
        <v>421</v>
      </c>
      <c r="BC9" s="73">
        <f>BC10+BC18</f>
        <v>6532940673</v>
      </c>
      <c r="BD9" s="74">
        <f>BD10+BD18</f>
        <v>6521311873</v>
      </c>
      <c r="BE9" s="75">
        <f>BE10+BE18</f>
        <v>1039120183</v>
      </c>
      <c r="BF9" s="53">
        <f>+BE9+NOVIEMBRE!BE9+OCTUBRE!BE9+SEPTIEMBRE!BF9</f>
        <v>5678643024</v>
      </c>
      <c r="BG9" s="77" t="s">
        <v>62</v>
      </c>
      <c r="BH9" s="78">
        <f t="shared" ref="BH9:BK10" si="8">BN14</f>
        <v>267642459</v>
      </c>
      <c r="BI9" s="78">
        <f t="shared" si="8"/>
        <v>264603106</v>
      </c>
      <c r="BJ9" s="78">
        <f t="shared" si="8"/>
        <v>264603106</v>
      </c>
      <c r="BK9" s="78">
        <f t="shared" si="8"/>
        <v>30248595</v>
      </c>
      <c r="BL9" s="40">
        <f>+BK9+NOVIEMBRE!BK9+OCTUBRE!BK9+SEPTIEMBRE!BL9</f>
        <v>233902501</v>
      </c>
      <c r="BM9" s="137" t="s">
        <v>63</v>
      </c>
      <c r="BN9" s="80">
        <f>SUM(BN10:BN12)</f>
        <v>2420683807</v>
      </c>
      <c r="BO9" s="185">
        <f>SUM(BO10:BO12)</f>
        <v>2415279238</v>
      </c>
      <c r="BP9" s="78">
        <f>SUM(BP10:BP12)</f>
        <v>2415279238</v>
      </c>
      <c r="BQ9" s="192">
        <f>SUM(BQ10:BQ12)</f>
        <v>197710432</v>
      </c>
      <c r="BR9" s="118">
        <f>SUM(BR10:BR12)</f>
        <v>2027163829</v>
      </c>
    </row>
    <row r="10" spans="1:70" s="9" customFormat="1" ht="24.95" customHeight="1">
      <c r="A10" s="732">
        <f>+IF(NOVIEMBRE!A10=0,"",NOVIEMBRE!A10)</f>
        <v>10</v>
      </c>
      <c r="B10" s="637" t="str">
        <f>+IF(NOVIEMBRE!B10=0,"",NOVIEMBRE!B10)</f>
        <v>DISPONIBILIDAD INICIAL</v>
      </c>
      <c r="C10" s="174">
        <f t="shared" ref="C10:N10" si="9">SUM(C12:C15)</f>
        <v>165000000</v>
      </c>
      <c r="D10" s="354">
        <f t="shared" si="9"/>
        <v>0</v>
      </c>
      <c r="E10" s="354">
        <f t="shared" si="9"/>
        <v>383920717</v>
      </c>
      <c r="F10" s="175">
        <f t="shared" si="9"/>
        <v>548920717</v>
      </c>
      <c r="G10" s="355">
        <f t="shared" si="9"/>
        <v>548920717</v>
      </c>
      <c r="H10" s="354">
        <f t="shared" si="9"/>
        <v>0</v>
      </c>
      <c r="I10" s="356">
        <f t="shared" si="9"/>
        <v>548920717</v>
      </c>
      <c r="J10" s="174">
        <f t="shared" si="9"/>
        <v>548920717</v>
      </c>
      <c r="K10" s="354">
        <f t="shared" si="9"/>
        <v>0</v>
      </c>
      <c r="L10" s="175">
        <f t="shared" si="9"/>
        <v>548920717</v>
      </c>
      <c r="M10" s="174">
        <f t="shared" si="9"/>
        <v>0</v>
      </c>
      <c r="N10" s="175">
        <f t="shared" si="9"/>
        <v>0</v>
      </c>
      <c r="O10" s="13"/>
      <c r="P10" s="174">
        <f>SUM(P12:P15)</f>
        <v>0</v>
      </c>
      <c r="Q10" s="175">
        <f>SUM(Q12:Q15)</f>
        <v>0</v>
      </c>
      <c r="S10" s="357" t="str">
        <f>+IF(NOVIEMBRE!S10=0,"",NOVIEMBRE!S10)</f>
        <v>A</v>
      </c>
      <c r="T10" s="677" t="str">
        <f>+IF(NOVIEMBRE!T10=0,"",NOVIEMBRE!T10)</f>
        <v>GASTOS DE FUNCIONAMIENTO</v>
      </c>
      <c r="U10" s="358">
        <f>U12+U110+U170</f>
        <v>4338474358</v>
      </c>
      <c r="V10" s="359">
        <f t="shared" ref="V10:AJ10" si="10">V12+V110+V170</f>
        <v>-44969121</v>
      </c>
      <c r="W10" s="359">
        <f t="shared" si="10"/>
        <v>488724989</v>
      </c>
      <c r="X10" s="362">
        <f t="shared" si="10"/>
        <v>4782230226</v>
      </c>
      <c r="Y10" s="361">
        <f t="shared" si="10"/>
        <v>4064624274</v>
      </c>
      <c r="Z10" s="359">
        <f t="shared" si="10"/>
        <v>653502127</v>
      </c>
      <c r="AA10" s="362">
        <f t="shared" si="10"/>
        <v>4718126401</v>
      </c>
      <c r="AB10" s="361">
        <f t="shared" si="10"/>
        <v>4027406860</v>
      </c>
      <c r="AC10" s="359">
        <f t="shared" si="10"/>
        <v>694081318</v>
      </c>
      <c r="AD10" s="362">
        <f t="shared" si="10"/>
        <v>4721488178</v>
      </c>
      <c r="AE10" s="361">
        <f t="shared" si="10"/>
        <v>3727583142</v>
      </c>
      <c r="AF10" s="359">
        <f t="shared" si="10"/>
        <v>352696193</v>
      </c>
      <c r="AG10" s="362">
        <f t="shared" si="10"/>
        <v>4080279335</v>
      </c>
      <c r="AH10" s="361">
        <f t="shared" si="10"/>
        <v>64103825</v>
      </c>
      <c r="AI10" s="359">
        <f t="shared" si="10"/>
        <v>60742048</v>
      </c>
      <c r="AJ10" s="360">
        <f t="shared" si="10"/>
        <v>701950891</v>
      </c>
      <c r="AL10" s="363">
        <f t="shared" ref="AL10:AM10" si="11">AL12+AL110+AL170</f>
        <v>0</v>
      </c>
      <c r="AM10" s="364">
        <f t="shared" si="11"/>
        <v>198356590</v>
      </c>
      <c r="AO10" s="349"/>
      <c r="AP10" s="11" t="s">
        <v>65</v>
      </c>
      <c r="AQ10" s="12">
        <f>F42</f>
        <v>146466351</v>
      </c>
      <c r="AR10" s="12">
        <f>I42</f>
        <v>394409035</v>
      </c>
      <c r="AS10" s="12">
        <f>L42</f>
        <v>134452998</v>
      </c>
      <c r="AT10" s="13"/>
      <c r="AU10" s="350">
        <f t="shared" si="0"/>
        <v>2.6928303484532088</v>
      </c>
      <c r="AV10" s="350">
        <f t="shared" si="1"/>
        <v>0.91797875131059969</v>
      </c>
      <c r="AW10" s="351">
        <f>I43/AO$2*12+I44</f>
        <v>394409035</v>
      </c>
      <c r="AX10" s="351">
        <f>L43/AO$2*12+L44</f>
        <v>134452998</v>
      </c>
      <c r="AY10" s="351">
        <f t="shared" si="2"/>
        <v>247942684</v>
      </c>
      <c r="AZ10" s="352">
        <f t="shared" si="3"/>
        <v>-12013353</v>
      </c>
      <c r="BB10" s="365" t="s">
        <v>422</v>
      </c>
      <c r="BC10" s="73">
        <f>BC11+BC12+BC13+BC14+BC16+BC17+BC15</f>
        <v>6190297264</v>
      </c>
      <c r="BD10" s="74">
        <f>BD11+BD12+BD13+BD14+BD16+BD17+BD15</f>
        <v>6400134815</v>
      </c>
      <c r="BE10" s="75">
        <f>BE11+BE12+BE13+BE14+BE16+BE17+BE15</f>
        <v>839120183</v>
      </c>
      <c r="BF10" s="53">
        <f>+BE10+NOVIEMBRE!BE10+OCTUBRE!BE10+SEPTIEMBRE!BF10</f>
        <v>5357465966</v>
      </c>
      <c r="BG10" s="68" t="s">
        <v>66</v>
      </c>
      <c r="BH10" s="81">
        <f t="shared" si="8"/>
        <v>676909683</v>
      </c>
      <c r="BI10" s="81">
        <f t="shared" si="8"/>
        <v>633032448</v>
      </c>
      <c r="BJ10" s="81">
        <f t="shared" si="8"/>
        <v>633159065</v>
      </c>
      <c r="BK10" s="81">
        <f t="shared" si="8"/>
        <v>19334494</v>
      </c>
      <c r="BL10" s="40">
        <f>+BK10+NOVIEMBRE!BK10+OCTUBRE!BK10+SEPTIEMBRE!BL10</f>
        <v>509756485</v>
      </c>
      <c r="BM10" s="134" t="s">
        <v>434</v>
      </c>
      <c r="BN10" s="83">
        <f>X17+X66</f>
        <v>1839013975</v>
      </c>
      <c r="BO10" s="186">
        <f>AA17+AA66</f>
        <v>1836015908</v>
      </c>
      <c r="BP10" s="81">
        <f>AD17+AD66</f>
        <v>1836015908</v>
      </c>
      <c r="BQ10" s="196">
        <f>AF17+AF66</f>
        <v>165985130</v>
      </c>
      <c r="BR10" s="118">
        <f>+BQ10+NOVIEMBRE!BQ10+OCTUBRE!BQ10+SEPTIEMBRE!BQ10+AGOSTO!BQ10+JULIO!BQ10+JUNIO!BQ10+MAYO!BQ10+ABRIL!BQ10+MARZO!BQ10+FEBRERO!BQ10+ENERO!BQ10</f>
        <v>1726470208</v>
      </c>
    </row>
    <row r="11" spans="1:70" s="9" customFormat="1" ht="24.95" customHeight="1">
      <c r="A11" s="669"/>
      <c r="B11" s="636"/>
      <c r="C11" s="344"/>
      <c r="D11" s="344"/>
      <c r="E11" s="344"/>
      <c r="F11" s="344"/>
      <c r="G11" s="344"/>
      <c r="H11" s="344"/>
      <c r="I11" s="344"/>
      <c r="J11" s="344"/>
      <c r="K11" s="344"/>
      <c r="L11" s="344"/>
      <c r="M11" s="344"/>
      <c r="N11" s="345"/>
      <c r="O11" s="333"/>
      <c r="P11" s="346"/>
      <c r="Q11" s="345"/>
      <c r="S11" s="366"/>
      <c r="T11" s="696"/>
      <c r="U11" s="161"/>
      <c r="V11" s="161"/>
      <c r="W11" s="161"/>
      <c r="X11" s="161"/>
      <c r="Y11" s="161"/>
      <c r="Z11" s="161"/>
      <c r="AA11" s="161"/>
      <c r="AB11" s="161"/>
      <c r="AC11" s="161"/>
      <c r="AD11" s="161"/>
      <c r="AE11" s="161"/>
      <c r="AF11" s="161"/>
      <c r="AG11" s="161"/>
      <c r="AH11" s="161"/>
      <c r="AI11" s="161"/>
      <c r="AJ11" s="166"/>
      <c r="AL11" s="368"/>
      <c r="AM11" s="369"/>
      <c r="AO11" s="370" t="s">
        <v>11</v>
      </c>
      <c r="AP11" s="527" t="s">
        <v>527</v>
      </c>
      <c r="AQ11" s="12">
        <f>F88</f>
        <v>0</v>
      </c>
      <c r="AR11" s="12">
        <f>I88</f>
        <v>0</v>
      </c>
      <c r="AS11" s="12">
        <f>L88</f>
        <v>0</v>
      </c>
      <c r="AT11" s="371">
        <f>AO2/12</f>
        <v>1</v>
      </c>
      <c r="AU11" s="350" t="str">
        <f t="shared" si="0"/>
        <v xml:space="preserve"> </v>
      </c>
      <c r="AV11" s="350" t="str">
        <f t="shared" si="1"/>
        <v xml:space="preserve"> </v>
      </c>
      <c r="AW11" s="351">
        <f>I88</f>
        <v>0</v>
      </c>
      <c r="AX11" s="351">
        <f>L88</f>
        <v>0</v>
      </c>
      <c r="AY11" s="351">
        <f t="shared" si="2"/>
        <v>0</v>
      </c>
      <c r="AZ11" s="352">
        <f t="shared" si="3"/>
        <v>0</v>
      </c>
      <c r="BB11" s="365" t="s">
        <v>423</v>
      </c>
      <c r="BC11" s="73">
        <f>F26</f>
        <v>2868716784</v>
      </c>
      <c r="BD11" s="74">
        <f>I26</f>
        <v>2955015826</v>
      </c>
      <c r="BE11" s="75">
        <f>K26</f>
        <v>179879705</v>
      </c>
      <c r="BF11" s="53">
        <f>+BE11+NOVIEMBRE!BE11+OCTUBRE!BE11+SEPTIEMBRE!BF11</f>
        <v>2540178340</v>
      </c>
      <c r="BG11" s="68" t="s">
        <v>67</v>
      </c>
      <c r="BH11" s="84">
        <f>BN22</f>
        <v>175546370</v>
      </c>
      <c r="BI11" s="84">
        <f>BO22</f>
        <v>173502176</v>
      </c>
      <c r="BJ11" s="84">
        <f>BP22</f>
        <v>173502176</v>
      </c>
      <c r="BK11" s="84">
        <f>BQ22</f>
        <v>10661991</v>
      </c>
      <c r="BL11" s="40">
        <f>+BK11+NOVIEMBRE!BK11+OCTUBRE!BK11+SEPTIEMBRE!BL11</f>
        <v>132250847</v>
      </c>
      <c r="BM11" s="135" t="s">
        <v>435</v>
      </c>
      <c r="BN11" s="86">
        <f>X18+X67</f>
        <v>171757706</v>
      </c>
      <c r="BO11" s="187">
        <f>AA18+AA67</f>
        <v>171597590</v>
      </c>
      <c r="BP11" s="84">
        <f>AD18+AD67</f>
        <v>171597590</v>
      </c>
      <c r="BQ11" s="197">
        <f>AF18+AF67</f>
        <v>12197346</v>
      </c>
      <c r="BR11" s="118">
        <f>+BQ11+NOVIEMBRE!BQ11+OCTUBRE!BQ11+SEPTIEMBRE!BQ11+AGOSTO!BQ11+JULIO!BQ11+JUNIO!BQ11+MAYO!BQ11+ABRIL!BQ11+MARZO!BQ11+FEBRERO!BQ11+ENERO!BQ11</f>
        <v>146447671</v>
      </c>
    </row>
    <row r="12" spans="1:70" s="9" customFormat="1" ht="36.75" customHeight="1">
      <c r="A12" s="611">
        <f>+IF(NOVIEMBRE!A12=0,"",NOVIEMBRE!A12)</f>
        <v>1001</v>
      </c>
      <c r="B12" s="638" t="str">
        <f>+IF(NOVIEMBRE!B12=0,"",NOVIEMBRE!B12)</f>
        <v>Bienestar Social (Caja, Bancos, Inversiones Tempor.) a Dic-31-2017</v>
      </c>
      <c r="C12" s="673">
        <f>+ENERO!C12</f>
        <v>0</v>
      </c>
      <c r="D12" s="373">
        <f>NOVIEMBRE!D12+DICIEMBRE!P12</f>
        <v>0</v>
      </c>
      <c r="E12" s="373">
        <f>NOVIEMBRE!E12+DICIEMBRE!Q12</f>
        <v>0</v>
      </c>
      <c r="F12" s="143">
        <f>SUM(C12:E12)</f>
        <v>0</v>
      </c>
      <c r="G12" s="219">
        <f>NOVIEMBRE!I12</f>
        <v>0</v>
      </c>
      <c r="H12" s="374">
        <v>0</v>
      </c>
      <c r="I12" s="143">
        <f>SUM(G12:H12)</f>
        <v>0</v>
      </c>
      <c r="J12" s="219">
        <f>NOVIEMBRE!L12</f>
        <v>0</v>
      </c>
      <c r="K12" s="131">
        <v>0</v>
      </c>
      <c r="L12" s="143">
        <f>SUM(J12:K12)</f>
        <v>0</v>
      </c>
      <c r="M12" s="219">
        <f>F12-I12</f>
        <v>0</v>
      </c>
      <c r="N12" s="143">
        <f>F12-L12</f>
        <v>0</v>
      </c>
      <c r="O12" s="294"/>
      <c r="P12" s="372">
        <v>0</v>
      </c>
      <c r="Q12" s="375">
        <v>0</v>
      </c>
      <c r="S12" s="703">
        <f>+IF(NOVIEMBRE!S12=0,"",NOVIEMBRE!S12)</f>
        <v>1000000</v>
      </c>
      <c r="T12" s="679" t="str">
        <f>+IF(NOVIEMBRE!T12=0,"",NOVIEMBRE!T12)</f>
        <v>GASTOS DE PERSONAL</v>
      </c>
      <c r="U12" s="376">
        <f t="shared" ref="U12:AJ12" si="12">U14+U63</f>
        <v>3452834077</v>
      </c>
      <c r="V12" s="377">
        <f t="shared" si="12"/>
        <v>4162422</v>
      </c>
      <c r="W12" s="377">
        <f t="shared" si="12"/>
        <v>281213436</v>
      </c>
      <c r="X12" s="378">
        <f t="shared" si="12"/>
        <v>3738209935</v>
      </c>
      <c r="Y12" s="363">
        <f t="shared" si="12"/>
        <v>3126315880</v>
      </c>
      <c r="Z12" s="377">
        <f t="shared" si="12"/>
        <v>596910255</v>
      </c>
      <c r="AA12" s="378">
        <f t="shared" si="12"/>
        <v>3723226135</v>
      </c>
      <c r="AB12" s="363">
        <f t="shared" si="12"/>
        <v>3097504950</v>
      </c>
      <c r="AC12" s="377">
        <f t="shared" si="12"/>
        <v>625757749</v>
      </c>
      <c r="AD12" s="378">
        <f t="shared" si="12"/>
        <v>3723262699</v>
      </c>
      <c r="AE12" s="363">
        <f t="shared" si="12"/>
        <v>2935171327</v>
      </c>
      <c r="AF12" s="377">
        <f t="shared" si="12"/>
        <v>322657434</v>
      </c>
      <c r="AG12" s="378">
        <f t="shared" si="12"/>
        <v>3257828761</v>
      </c>
      <c r="AH12" s="363">
        <f t="shared" si="12"/>
        <v>14983800</v>
      </c>
      <c r="AI12" s="377">
        <f t="shared" si="12"/>
        <v>14947236</v>
      </c>
      <c r="AJ12" s="364">
        <f t="shared" si="12"/>
        <v>480381174</v>
      </c>
      <c r="AK12" s="10"/>
      <c r="AL12" s="379">
        <f>AL14+AL63</f>
        <v>1467324</v>
      </c>
      <c r="AM12" s="380">
        <f>AM14+AM63</f>
        <v>159536212</v>
      </c>
      <c r="AO12" s="370"/>
      <c r="AP12" s="528" t="s">
        <v>528</v>
      </c>
      <c r="AQ12" s="12">
        <f>F89</f>
        <v>1435479204</v>
      </c>
      <c r="AR12" s="12">
        <f>I89</f>
        <v>1312719395</v>
      </c>
      <c r="AS12" s="12">
        <f>L89</f>
        <v>1312719389</v>
      </c>
      <c r="AT12" s="13"/>
      <c r="AU12" s="350">
        <f t="shared" si="0"/>
        <v>0.91448165277635052</v>
      </c>
      <c r="AV12" s="350">
        <f t="shared" si="1"/>
        <v>0.91448164859656167</v>
      </c>
      <c r="AW12" s="351">
        <f>I89</f>
        <v>1312719395</v>
      </c>
      <c r="AX12" s="351">
        <f>L89</f>
        <v>1312719389</v>
      </c>
      <c r="AY12" s="351">
        <f t="shared" si="2"/>
        <v>-122759809</v>
      </c>
      <c r="AZ12" s="352">
        <f t="shared" si="3"/>
        <v>-122759815</v>
      </c>
      <c r="BB12" s="365" t="s">
        <v>424</v>
      </c>
      <c r="BC12" s="73">
        <f>F23</f>
        <v>949407354</v>
      </c>
      <c r="BD12" s="74">
        <f>I23</f>
        <v>1070360011</v>
      </c>
      <c r="BE12" s="75">
        <f>K23</f>
        <v>99753771</v>
      </c>
      <c r="BF12" s="53">
        <f>+BE12+NOVIEMBRE!BE12+OCTUBRE!BE12+SEPTIEMBRE!BF12</f>
        <v>719703313</v>
      </c>
      <c r="BG12" s="381" t="s">
        <v>388</v>
      </c>
      <c r="BH12" s="84">
        <f>BN25</f>
        <v>492416631</v>
      </c>
      <c r="BI12" s="84">
        <f>BO25</f>
        <v>484686298</v>
      </c>
      <c r="BJ12" s="84">
        <f>BP25</f>
        <v>516054808</v>
      </c>
      <c r="BK12" s="84">
        <f>BQ25</f>
        <v>30794763</v>
      </c>
      <c r="BL12" s="40">
        <f>+BK12+NOVIEMBRE!BK12+OCTUBRE!BK12+SEPTIEMBRE!BL12</f>
        <v>317077640</v>
      </c>
      <c r="BM12" s="136" t="s">
        <v>436</v>
      </c>
      <c r="BN12" s="86">
        <f>X16+X65-X81-X33-BN10-BN11</f>
        <v>409912126</v>
      </c>
      <c r="BO12" s="187">
        <f>AA16+AA65-AA81-AA33-BO10-BO11</f>
        <v>407665740</v>
      </c>
      <c r="BP12" s="84">
        <f>AD16+AD65-AD81-AD33-BP10-BP11</f>
        <v>407665740</v>
      </c>
      <c r="BQ12" s="197">
        <f>AF16+AF65-AF81-AF33-BQ10-BQ11</f>
        <v>19527956</v>
      </c>
      <c r="BR12" s="118">
        <f>+BQ12+NOVIEMBRE!BQ12+OCTUBRE!BQ12+SEPTIEMBRE!BQ12+AGOSTO!BQ12+JULIO!BQ12+JUNIO!BQ12+MAYO!BQ12+ABRIL!BQ12+MARZO!BQ12+FEBRERO!BQ12+ENERO!BQ12</f>
        <v>154245950</v>
      </c>
    </row>
    <row r="13" spans="1:70" s="9" customFormat="1" ht="24.95" customHeight="1">
      <c r="A13" s="611">
        <f>+IF(NOVIEMBRE!A13=0,"",NOVIEMBRE!A13)</f>
        <v>1002</v>
      </c>
      <c r="B13" s="638" t="str">
        <f>+IF(NOVIEMBRE!B13=0,"",NOVIEMBRE!B13)</f>
        <v>Fondo Vivienda (Caja, Bancos, Inversiones Tempor.) a Dic-31-2017</v>
      </c>
      <c r="C13" s="673">
        <f>+ENERO!C13</f>
        <v>0</v>
      </c>
      <c r="D13" s="373">
        <f>NOVIEMBRE!D13+DICIEMBRE!P13</f>
        <v>0</v>
      </c>
      <c r="E13" s="373">
        <f>NOVIEMBRE!E13+DICIEMBRE!Q13</f>
        <v>0</v>
      </c>
      <c r="F13" s="143">
        <f>SUM(C13:E13)</f>
        <v>0</v>
      </c>
      <c r="G13" s="219">
        <f>NOVIEMBRE!I13</f>
        <v>0</v>
      </c>
      <c r="H13" s="374">
        <v>0</v>
      </c>
      <c r="I13" s="143">
        <f>SUM(G13:H13)</f>
        <v>0</v>
      </c>
      <c r="J13" s="219">
        <f>NOVIEMBRE!L13</f>
        <v>0</v>
      </c>
      <c r="K13" s="131">
        <v>0</v>
      </c>
      <c r="L13" s="143">
        <f>SUM(J13:K13)</f>
        <v>0</v>
      </c>
      <c r="M13" s="219">
        <f>F13-I13</f>
        <v>0</v>
      </c>
      <c r="N13" s="143">
        <f>F13-L13</f>
        <v>0</v>
      </c>
      <c r="O13" s="382"/>
      <c r="P13" s="372">
        <v>0</v>
      </c>
      <c r="Q13" s="375">
        <v>0</v>
      </c>
      <c r="S13" s="366"/>
      <c r="T13" s="696"/>
      <c r="U13" s="161"/>
      <c r="V13" s="161"/>
      <c r="W13" s="161"/>
      <c r="X13" s="161"/>
      <c r="Y13" s="161"/>
      <c r="Z13" s="161"/>
      <c r="AA13" s="161"/>
      <c r="AB13" s="161"/>
      <c r="AC13" s="161"/>
      <c r="AD13" s="161"/>
      <c r="AE13" s="161"/>
      <c r="AF13" s="161"/>
      <c r="AG13" s="161"/>
      <c r="AH13" s="161"/>
      <c r="AI13" s="161"/>
      <c r="AJ13" s="166"/>
      <c r="AK13" s="10"/>
      <c r="AL13" s="368"/>
      <c r="AM13" s="369"/>
      <c r="AO13" s="20"/>
      <c r="AP13" s="528" t="s">
        <v>529</v>
      </c>
      <c r="AQ13" s="12">
        <f>F90</f>
        <v>122000000</v>
      </c>
      <c r="AR13" s="12">
        <f>I90</f>
        <v>53559000</v>
      </c>
      <c r="AS13" s="12">
        <f>L90</f>
        <v>112547000</v>
      </c>
      <c r="AT13" s="13"/>
      <c r="AU13" s="350">
        <f t="shared" si="0"/>
        <v>0.43900819672131147</v>
      </c>
      <c r="AV13" s="350">
        <f t="shared" si="1"/>
        <v>0.92251639344262293</v>
      </c>
      <c r="AW13" s="351">
        <f>I90</f>
        <v>53559000</v>
      </c>
      <c r="AX13" s="351">
        <f>L90</f>
        <v>112547000</v>
      </c>
      <c r="AY13" s="351">
        <f t="shared" si="2"/>
        <v>-68441000</v>
      </c>
      <c r="AZ13" s="352">
        <f t="shared" si="3"/>
        <v>-9453000</v>
      </c>
      <c r="BA13" s="382"/>
      <c r="BB13" s="383" t="s">
        <v>425</v>
      </c>
      <c r="BC13" s="73">
        <f>+F30+F33+F36+F38+F39+F40</f>
        <v>247152498</v>
      </c>
      <c r="BD13" s="74">
        <f>+I30+I33+I36+I38+I39+I40</f>
        <v>247152498</v>
      </c>
      <c r="BE13" s="75">
        <f>+K30+K33+K36+K38+K39+K40</f>
        <v>41192078</v>
      </c>
      <c r="BF13" s="53">
        <f>+BE13+NOVIEMBRE!BE13+OCTUBRE!BE13+SEPTIEMBRE!BF13</f>
        <v>247152498</v>
      </c>
      <c r="BG13" s="91" t="s">
        <v>70</v>
      </c>
      <c r="BH13" s="84">
        <f t="shared" ref="BH13:BK15" si="13">BN29</f>
        <v>2290453432</v>
      </c>
      <c r="BI13" s="84">
        <f t="shared" si="13"/>
        <v>1562897062</v>
      </c>
      <c r="BJ13" s="84">
        <f t="shared" si="13"/>
        <v>1563071222</v>
      </c>
      <c r="BK13" s="84">
        <f t="shared" si="13"/>
        <v>300324808</v>
      </c>
      <c r="BL13" s="40">
        <f>+BK13+NOVIEMBRE!BK13+OCTUBRE!BK13+SEPTIEMBRE!BL13</f>
        <v>1517484093</v>
      </c>
      <c r="BM13" s="139" t="s">
        <v>437</v>
      </c>
      <c r="BN13" s="83">
        <f>X43-X55+X57-X61+X90-X102+X104-X108</f>
        <v>669887016</v>
      </c>
      <c r="BO13" s="186">
        <f>AA43-AA55+AA57-AA61+AA90-AA102+AA104-AA108</f>
        <v>664193378</v>
      </c>
      <c r="BP13" s="81">
        <f>AD43-AD55+AD57-AD61+AD90-AD102+AD104-AD108</f>
        <v>664193378</v>
      </c>
      <c r="BQ13" s="196">
        <f>AF43-AF55+AF57-AF61+AF90-AF102+AF104-AF108</f>
        <v>57854635</v>
      </c>
      <c r="BR13" s="118">
        <f>+BQ13+NOVIEMBRE!BQ13+OCTUBRE!BQ13+SEPTIEMBRE!BQ13+AGOSTO!BQ13+JULIO!BQ13+JUNIO!BQ13+MAYO!BQ13+ABRIL!BQ13+MARZO!BQ13+FEBRERO!BQ13+ENERO!BQ13</f>
        <v>622590892</v>
      </c>
    </row>
    <row r="14" spans="1:70" s="9" customFormat="1" ht="24.95" customHeight="1">
      <c r="A14" s="611">
        <f>+IF(NOVIEMBRE!A14=0,"",NOVIEMBRE!A14)</f>
        <v>1003</v>
      </c>
      <c r="B14" s="638" t="str">
        <f>+IF(NOVIEMBRE!B14=0,"",NOVIEMBRE!B14)</f>
        <v>Fondos Comunes y Especiales (Caja, Bancos, Invers. Tempor.) a Dic-31-2017</v>
      </c>
      <c r="C14" s="673">
        <f>+ENERO!C14</f>
        <v>20000000</v>
      </c>
      <c r="D14" s="373">
        <f>NOVIEMBRE!D14+DICIEMBRE!P14</f>
        <v>0</v>
      </c>
      <c r="E14" s="373">
        <f>NOVIEMBRE!E14+DICIEMBRE!Q14</f>
        <v>383920717</v>
      </c>
      <c r="F14" s="143">
        <f>SUM(C14:E14)</f>
        <v>403920717</v>
      </c>
      <c r="G14" s="219">
        <f>NOVIEMBRE!I14</f>
        <v>403920717</v>
      </c>
      <c r="H14" s="374">
        <v>0</v>
      </c>
      <c r="I14" s="143">
        <f>SUM(G14:H14)</f>
        <v>403920717</v>
      </c>
      <c r="J14" s="219">
        <f>NOVIEMBRE!L14</f>
        <v>403920717</v>
      </c>
      <c r="K14" s="131">
        <v>0</v>
      </c>
      <c r="L14" s="143">
        <f>SUM(J14:K14)</f>
        <v>403920717</v>
      </c>
      <c r="M14" s="219">
        <f>F14-I14</f>
        <v>0</v>
      </c>
      <c r="N14" s="143">
        <f>F14-L14</f>
        <v>0</v>
      </c>
      <c r="O14" s="382"/>
      <c r="P14" s="372">
        <v>0</v>
      </c>
      <c r="Q14" s="375">
        <v>0</v>
      </c>
      <c r="S14" s="704">
        <f>+IF(NOVIEMBRE!S14=0,"",NOVIEMBRE!S14)</f>
        <v>1010000</v>
      </c>
      <c r="T14" s="680" t="str">
        <f>+IF(NOVIEMBRE!T14=0,"",NOVIEMBRE!T14)</f>
        <v>Gastos de Administración</v>
      </c>
      <c r="U14" s="132">
        <f t="shared" ref="U14:AJ14" si="14">U16+U35+U43+U57</f>
        <v>993993872</v>
      </c>
      <c r="V14" s="122">
        <f t="shared" si="14"/>
        <v>18916647</v>
      </c>
      <c r="W14" s="122">
        <f t="shared" si="14"/>
        <v>79888337</v>
      </c>
      <c r="X14" s="129">
        <f t="shared" si="14"/>
        <v>1092798856</v>
      </c>
      <c r="Y14" s="128">
        <f t="shared" si="14"/>
        <v>931971240</v>
      </c>
      <c r="Z14" s="122">
        <f t="shared" si="14"/>
        <v>149584167</v>
      </c>
      <c r="AA14" s="129">
        <f t="shared" si="14"/>
        <v>1081555407</v>
      </c>
      <c r="AB14" s="128">
        <f t="shared" si="14"/>
        <v>908654377</v>
      </c>
      <c r="AC14" s="122">
        <f t="shared" si="14"/>
        <v>172901030</v>
      </c>
      <c r="AD14" s="129">
        <f t="shared" si="14"/>
        <v>1081555407</v>
      </c>
      <c r="AE14" s="128">
        <f t="shared" si="14"/>
        <v>863898401</v>
      </c>
      <c r="AF14" s="122">
        <f t="shared" si="14"/>
        <v>106397667</v>
      </c>
      <c r="AG14" s="129">
        <f t="shared" si="14"/>
        <v>970296068</v>
      </c>
      <c r="AH14" s="128">
        <f t="shared" si="14"/>
        <v>11243449</v>
      </c>
      <c r="AI14" s="122">
        <f t="shared" si="14"/>
        <v>11243449</v>
      </c>
      <c r="AJ14" s="130">
        <f t="shared" si="14"/>
        <v>122502788</v>
      </c>
      <c r="AK14" s="10"/>
      <c r="AL14" s="128">
        <f>AL16+AL35+AL43+AL57</f>
        <v>-21372775</v>
      </c>
      <c r="AM14" s="130">
        <f>AM16+AM35+AM43+AM57</f>
        <v>49513358</v>
      </c>
      <c r="AO14" s="21"/>
      <c r="AP14" s="11" t="s">
        <v>73</v>
      </c>
      <c r="AQ14" s="12">
        <f>F19-AQ7-AQ8-AQ9-AQ10-AQ11-AQ12-AQ13</f>
        <v>690613279</v>
      </c>
      <c r="AR14" s="12">
        <f>I19-AR7-AR8-AR9-AR10-AR11-AR12-AR13</f>
        <v>499683092</v>
      </c>
      <c r="AS14" s="12">
        <f>L19-AS7-AS8-AS9-AS10-AS11-AS12-AS13</f>
        <v>423476470</v>
      </c>
      <c r="AT14" s="382"/>
      <c r="AU14" s="350">
        <f t="shared" si="0"/>
        <v>0.72353530868033022</v>
      </c>
      <c r="AV14" s="350">
        <f t="shared" si="1"/>
        <v>0.61318900588356628</v>
      </c>
      <c r="AW14" s="351">
        <f>(I41+I46+I49+I52+I55+I58+I61+I64+I67+I70+I73+I78+I81+I82+I83+I85+I94+I104)/AO$2*12+I47+I50+I53+I56+I59+I62+I65+I68+I71+I74</f>
        <v>2018323334</v>
      </c>
      <c r="AX14" s="351">
        <f>(L41+L46+L49+L52+L55+L58+L61+L64+L67+L70+L73+L78+L81+L82+L83+L85+L94+L104)/AO$2*12+L47+L50+L53+L56+L59+L62+L65+L68+L71+L74</f>
        <v>2199984973</v>
      </c>
      <c r="AY14" s="351">
        <f t="shared" si="2"/>
        <v>1327710055</v>
      </c>
      <c r="AZ14" s="352">
        <f t="shared" si="3"/>
        <v>1509371694</v>
      </c>
      <c r="BB14" s="383" t="s">
        <v>426</v>
      </c>
      <c r="BC14" s="92">
        <f>+F64</f>
        <v>81427080</v>
      </c>
      <c r="BD14" s="93">
        <f>+I64</f>
        <v>83923769</v>
      </c>
      <c r="BE14" s="94">
        <f>K64</f>
        <v>5205590</v>
      </c>
      <c r="BF14" s="53">
        <f>+BE14+NOVIEMBRE!BE14+OCTUBRE!BE14+SEPTIEMBRE!BF14</f>
        <v>60717468</v>
      </c>
      <c r="BG14" s="91" t="s">
        <v>74</v>
      </c>
      <c r="BH14" s="81">
        <f t="shared" si="13"/>
        <v>0</v>
      </c>
      <c r="BI14" s="81">
        <f t="shared" si="13"/>
        <v>0</v>
      </c>
      <c r="BJ14" s="81">
        <f t="shared" si="13"/>
        <v>0</v>
      </c>
      <c r="BK14" s="81">
        <f t="shared" si="13"/>
        <v>0</v>
      </c>
      <c r="BL14" s="40">
        <f>+BK14+NOVIEMBRE!BK14+OCTUBRE!BK14+SEPTIEMBRE!BL14</f>
        <v>0</v>
      </c>
      <c r="BM14" s="138" t="s">
        <v>433</v>
      </c>
      <c r="BN14" s="86">
        <f>X35-X41+X83-X88</f>
        <v>267642459</v>
      </c>
      <c r="BO14" s="84">
        <f>AA35-AA41+AA83-AA88</f>
        <v>264603106</v>
      </c>
      <c r="BP14" s="84">
        <f>AD35-AD41+AD83-AD88</f>
        <v>264603106</v>
      </c>
      <c r="BQ14" s="197">
        <f>AF35-AF41+AF83-AF88</f>
        <v>30248595</v>
      </c>
      <c r="BR14" s="118">
        <f>+BQ14+NOVIEMBRE!BQ14+OCTUBRE!BQ14+SEPTIEMBRE!BQ14+AGOSTO!BQ14+JULIO!BQ14+JUNIO!BQ14+MAYO!BQ14+ABRIL!BQ14+MARZO!BQ14+FEBRERO!BQ14+ENERO!BQ14</f>
        <v>233902501</v>
      </c>
    </row>
    <row r="15" spans="1:70" s="9" customFormat="1" ht="24.95" customHeight="1" thickBot="1">
      <c r="A15" s="612">
        <f>+IF(NOVIEMBRE!A15=0,"",NOVIEMBRE!A15)</f>
        <v>1004</v>
      </c>
      <c r="B15" s="638" t="str">
        <f>+IF(NOVIEMBRE!B15=0,"",NOVIEMBRE!B15)</f>
        <v>Cesantias Ley 50/1990 a Dic-31-2017</v>
      </c>
      <c r="C15" s="779">
        <f>+ENERO!C15</f>
        <v>145000000</v>
      </c>
      <c r="D15" s="385">
        <f>NOVIEMBRE!D15+DICIEMBRE!P15</f>
        <v>0</v>
      </c>
      <c r="E15" s="385">
        <f>NOVIEMBRE!E15+DICIEMBRE!Q15</f>
        <v>0</v>
      </c>
      <c r="F15" s="386">
        <f>SUM(C15:E15)</f>
        <v>145000000</v>
      </c>
      <c r="G15" s="387">
        <f>NOVIEMBRE!I15</f>
        <v>145000000</v>
      </c>
      <c r="H15" s="388">
        <v>0</v>
      </c>
      <c r="I15" s="386">
        <f>SUM(G15:H15)</f>
        <v>145000000</v>
      </c>
      <c r="J15" s="387">
        <f>NOVIEMBRE!L15</f>
        <v>145000000</v>
      </c>
      <c r="K15" s="165">
        <v>0</v>
      </c>
      <c r="L15" s="386">
        <f>SUM(J15:K15)</f>
        <v>145000000</v>
      </c>
      <c r="M15" s="387">
        <f>F15-I15</f>
        <v>0</v>
      </c>
      <c r="N15" s="386">
        <f>F15-L15</f>
        <v>0</v>
      </c>
      <c r="O15" s="382"/>
      <c r="P15" s="384">
        <v>0</v>
      </c>
      <c r="Q15" s="389">
        <v>0</v>
      </c>
      <c r="S15" s="366" t="str">
        <f>+IF(NOVIEMBRE!S15=0,"",NOVIEMBRE!S15)</f>
        <v/>
      </c>
      <c r="T15" s="696" t="str">
        <f>+IF(NOVIEMBRE!T15=0,"",NOVIEMBRE!T15)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320621746</v>
      </c>
      <c r="AR15" s="12">
        <f>I113</f>
        <v>23397616</v>
      </c>
      <c r="AS15" s="12">
        <f>L113</f>
        <v>23397616</v>
      </c>
      <c r="AT15" s="13"/>
      <c r="AU15" s="342">
        <f t="shared" si="0"/>
        <v>7.2975761288505983E-2</v>
      </c>
      <c r="AV15" s="350">
        <f t="shared" si="1"/>
        <v>7.2975761288505983E-2</v>
      </c>
      <c r="AW15" s="12">
        <f>+AR15</f>
        <v>23397616</v>
      </c>
      <c r="AX15" s="12">
        <f>+AS15</f>
        <v>23397616</v>
      </c>
      <c r="AY15" s="12">
        <f t="shared" si="2"/>
        <v>-297224130</v>
      </c>
      <c r="AZ15" s="343">
        <f t="shared" si="3"/>
        <v>-297224130</v>
      </c>
      <c r="BA15" s="382"/>
      <c r="BB15" s="383" t="s">
        <v>77</v>
      </c>
      <c r="BC15" s="92">
        <f>F46+F49</f>
        <v>0</v>
      </c>
      <c r="BD15" s="93">
        <f>I46+I49</f>
        <v>0</v>
      </c>
      <c r="BE15" s="94">
        <f>K46+K49</f>
        <v>0</v>
      </c>
      <c r="BF15" s="53">
        <f>+BE15+NOVIEMBRE!BE15+OCTUBRE!BE15+SEPTIEMBRE!BF15</f>
        <v>0</v>
      </c>
      <c r="BG15" s="91" t="s">
        <v>78</v>
      </c>
      <c r="BH15" s="81">
        <f t="shared" si="13"/>
        <v>920689592</v>
      </c>
      <c r="BI15" s="81">
        <f t="shared" si="13"/>
        <v>916644756</v>
      </c>
      <c r="BJ15" s="81">
        <f t="shared" si="13"/>
        <v>919879916</v>
      </c>
      <c r="BK15" s="81">
        <f t="shared" si="13"/>
        <v>36886046</v>
      </c>
      <c r="BL15" s="40">
        <f>+BK15+NOVIEMBRE!BK15+OCTUBRE!BK15+SEPTIEMBRE!BL15</f>
        <v>903743482</v>
      </c>
      <c r="BM15" s="71" t="s">
        <v>66</v>
      </c>
      <c r="BN15" s="83">
        <f>SUM(BN16:BN21)</f>
        <v>676909683</v>
      </c>
      <c r="BO15" s="81">
        <f>SUM(BO16:BO21)</f>
        <v>633032448</v>
      </c>
      <c r="BP15" s="81">
        <f>SUM(BP16:BP21)</f>
        <v>633159065</v>
      </c>
      <c r="BQ15" s="196">
        <f>SUM(BQ16:BQ21)</f>
        <v>19334494</v>
      </c>
      <c r="BR15" s="118">
        <f>SUM(BR16:BR21)</f>
        <v>509756485</v>
      </c>
    </row>
    <row r="16" spans="1:70" s="9" customFormat="1" ht="24.95" customHeight="1" thickBot="1">
      <c r="A16" s="733" t="str">
        <f>+IF(NOVIEMBRE!A16=0,"",NOVIEMBRE!A16)</f>
        <v/>
      </c>
      <c r="B16" s="639" t="str">
        <f>+IF(NOVIEMBRE!B16=0,"",NOVIEMBRE!B16)</f>
        <v/>
      </c>
      <c r="C16" s="390"/>
      <c r="D16" s="390"/>
      <c r="E16" s="390"/>
      <c r="F16" s="390"/>
      <c r="G16" s="390"/>
      <c r="H16" s="390"/>
      <c r="I16" s="390"/>
      <c r="J16" s="390"/>
      <c r="K16" s="390"/>
      <c r="L16" s="390"/>
      <c r="M16" s="390"/>
      <c r="N16" s="391"/>
      <c r="O16" s="382"/>
      <c r="P16" s="392"/>
      <c r="Q16" s="393"/>
      <c r="S16" s="705">
        <f>+IF(NOVIEMBRE!S16=0,"",NOVIEMBRE!S16)</f>
        <v>1010100</v>
      </c>
      <c r="T16" s="681" t="str">
        <f>+IF(NOVIEMBRE!T16=0,"",NOVIEMBRE!T16)</f>
        <v>Servicios Personales Asociados a Nómina</v>
      </c>
      <c r="U16" s="132">
        <f t="shared" ref="U16:AJ16" si="15">SUM(U17:U20)+U33</f>
        <v>581632025</v>
      </c>
      <c r="V16" s="122">
        <f t="shared" si="15"/>
        <v>37094003</v>
      </c>
      <c r="W16" s="122">
        <f t="shared" si="15"/>
        <v>55305364</v>
      </c>
      <c r="X16" s="129">
        <f t="shared" si="15"/>
        <v>674031392</v>
      </c>
      <c r="Y16" s="128">
        <f t="shared" si="15"/>
        <v>551962651</v>
      </c>
      <c r="Z16" s="122">
        <f t="shared" si="15"/>
        <v>121693930</v>
      </c>
      <c r="AA16" s="129">
        <f t="shared" si="15"/>
        <v>673656581</v>
      </c>
      <c r="AB16" s="128">
        <f t="shared" si="15"/>
        <v>551962651</v>
      </c>
      <c r="AC16" s="122">
        <f t="shared" si="15"/>
        <v>121693930</v>
      </c>
      <c r="AD16" s="129">
        <f t="shared" si="15"/>
        <v>673656581</v>
      </c>
      <c r="AE16" s="128">
        <f t="shared" si="15"/>
        <v>515645567</v>
      </c>
      <c r="AF16" s="122">
        <f t="shared" si="15"/>
        <v>70566254</v>
      </c>
      <c r="AG16" s="129">
        <f t="shared" si="15"/>
        <v>586211821</v>
      </c>
      <c r="AH16" s="128">
        <f t="shared" si="15"/>
        <v>374811</v>
      </c>
      <c r="AI16" s="122">
        <f t="shared" si="15"/>
        <v>374811</v>
      </c>
      <c r="AJ16" s="130">
        <f t="shared" si="15"/>
        <v>87819571</v>
      </c>
      <c r="AK16" s="10"/>
      <c r="AL16" s="128">
        <f>SUM(AL17:AL20)+AL33</f>
        <v>6631550</v>
      </c>
      <c r="AM16" s="130">
        <f>SUM(AM17:AM20)+AM33</f>
        <v>24930385</v>
      </c>
      <c r="AO16" s="21"/>
      <c r="AP16" s="394" t="s">
        <v>81</v>
      </c>
      <c r="AQ16" s="395">
        <f>F10</f>
        <v>548920717</v>
      </c>
      <c r="AR16" s="395">
        <f>I10</f>
        <v>548920717</v>
      </c>
      <c r="AS16" s="395">
        <f>L10</f>
        <v>548920717</v>
      </c>
      <c r="AT16" s="382"/>
      <c r="AU16" s="396">
        <f t="shared" si="0"/>
        <v>1</v>
      </c>
      <c r="AV16" s="396">
        <f t="shared" si="1"/>
        <v>1</v>
      </c>
      <c r="AW16" s="395">
        <f t="shared" ref="AW16:AX16" si="16">+AR16</f>
        <v>548920717</v>
      </c>
      <c r="AX16" s="395">
        <f t="shared" si="16"/>
        <v>548920717</v>
      </c>
      <c r="AY16" s="12">
        <f t="shared" si="2"/>
        <v>0</v>
      </c>
      <c r="AZ16" s="397">
        <f t="shared" si="3"/>
        <v>0</v>
      </c>
      <c r="BA16" s="382"/>
      <c r="BB16" s="365" t="s">
        <v>427</v>
      </c>
      <c r="BC16" s="73">
        <f>F43</f>
        <v>136466351</v>
      </c>
      <c r="BD16" s="74">
        <f>I43</f>
        <v>384409035</v>
      </c>
      <c r="BE16" s="75">
        <f>K43</f>
        <v>29399665</v>
      </c>
      <c r="BF16" s="53">
        <f>+BE16+NOVIEMBRE!BE16+OCTUBRE!BE16+SEPTIEMBRE!BF16</f>
        <v>124452998</v>
      </c>
      <c r="BG16" s="91" t="s">
        <v>82</v>
      </c>
      <c r="BH16" s="96">
        <f>BH7+BH12+BH13+BH14+BH15</f>
        <v>7914228990</v>
      </c>
      <c r="BI16" s="96">
        <f>BI7+BI12+BI13+BI14+BI15</f>
        <v>7114838462</v>
      </c>
      <c r="BJ16" s="96">
        <f>BJ7+BJ12+BJ13+BJ14+BJ15</f>
        <v>7149742909</v>
      </c>
      <c r="BK16" s="96">
        <f>BK7+BK12+BK13+BK14+BK15</f>
        <v>683815764</v>
      </c>
      <c r="BL16" s="40">
        <f>+BK16+NOVIEMBRE!BK16+OCTUBRE!BK16+SEPTIEMBRE!BL16</f>
        <v>6263969769</v>
      </c>
      <c r="BM16" s="137" t="s">
        <v>83</v>
      </c>
      <c r="BN16" s="83">
        <f>X114-X121+X147-X148-X153</f>
        <v>70220805</v>
      </c>
      <c r="BO16" s="81">
        <f>AA114-AA121+AA147-AA148-AA153</f>
        <v>70136376</v>
      </c>
      <c r="BP16" s="81">
        <f>AD114-AD121+AD147-AD148-AD153</f>
        <v>70136374</v>
      </c>
      <c r="BQ16" s="82">
        <f>AF114-AF121+AF147-AF148-AF153</f>
        <v>2262164</v>
      </c>
      <c r="BR16" s="118">
        <f>+BQ16+NOVIEMBRE!BQ16+OCTUBRE!BQ16+SEPTIEMBRE!BQ16+AGOSTO!BQ16+JULIO!BQ16+JUNIO!BQ16+MAYO!BQ16+ABRIL!BQ16+MARZO!BQ16+FEBRERO!BQ16+ENERO!BQ16</f>
        <v>39381692</v>
      </c>
    </row>
    <row r="17" spans="1:249" s="382" customFormat="1" ht="24.95" customHeight="1" thickBot="1">
      <c r="A17" s="732">
        <f>+IF(NOVIEMBRE!A17=0,"",NOVIEMBRE!A17)</f>
        <v>11</v>
      </c>
      <c r="B17" s="640" t="str">
        <f>+IF(NOVIEMBRE!B17=0,"",NOVIEMBRE!B17)</f>
        <v>INGRESOS  CORRIENTES</v>
      </c>
      <c r="C17" s="334">
        <f>C19+C94+C104</f>
        <v>5768854735</v>
      </c>
      <c r="D17" s="331">
        <f t="shared" ref="D17:Q17" si="17">D19+D94+D104</f>
        <v>0</v>
      </c>
      <c r="E17" s="331">
        <f t="shared" si="17"/>
        <v>1297378143</v>
      </c>
      <c r="F17" s="331">
        <f t="shared" si="17"/>
        <v>7066232878</v>
      </c>
      <c r="G17" s="331">
        <f t="shared" si="17"/>
        <v>5888034209</v>
      </c>
      <c r="H17" s="331">
        <f t="shared" si="17"/>
        <v>950757118</v>
      </c>
      <c r="I17" s="331">
        <f t="shared" si="17"/>
        <v>6838791327</v>
      </c>
      <c r="J17" s="331">
        <f t="shared" si="17"/>
        <v>4953685609</v>
      </c>
      <c r="K17" s="331">
        <f t="shared" si="17"/>
        <v>1041317136</v>
      </c>
      <c r="L17" s="331">
        <f t="shared" si="17"/>
        <v>5995002745</v>
      </c>
      <c r="M17" s="331">
        <f t="shared" si="17"/>
        <v>227441551</v>
      </c>
      <c r="N17" s="332">
        <f t="shared" si="17"/>
        <v>1071230133</v>
      </c>
      <c r="P17" s="174">
        <f t="shared" si="17"/>
        <v>0</v>
      </c>
      <c r="Q17" s="175">
        <f t="shared" si="17"/>
        <v>835964034</v>
      </c>
      <c r="R17" s="9"/>
      <c r="S17" s="706">
        <f>+IF(NOVIEMBRE!S17=0,"",NOVIEMBRE!S17)</f>
        <v>1010101</v>
      </c>
      <c r="T17" s="682" t="str">
        <f>+IF(NOVIEMBRE!T17=0,"",NOVIEMBRE!T17)</f>
        <v>Sueldos del Personal de nómina</v>
      </c>
      <c r="U17" s="27">
        <f>+ENERO!U17</f>
        <v>438834836</v>
      </c>
      <c r="V17" s="15">
        <f>NOVIEMBRE!V17+DICIEMBRE!AL17</f>
        <v>50516475</v>
      </c>
      <c r="W17" s="15">
        <f>NOVIEMBRE!W17+DICIEMBRE!AM17</f>
        <v>16500000</v>
      </c>
      <c r="X17" s="18">
        <f>SUM(U17:W17)</f>
        <v>505851311</v>
      </c>
      <c r="Y17" s="19">
        <f>NOVIEMBRE!AA17</f>
        <v>459627789</v>
      </c>
      <c r="Z17" s="374">
        <v>46223522</v>
      </c>
      <c r="AA17" s="18">
        <f>SUM(Y17:Z17)</f>
        <v>505851311</v>
      </c>
      <c r="AB17" s="19">
        <f>NOVIEMBRE!AD17</f>
        <v>459627789</v>
      </c>
      <c r="AC17" s="374">
        <v>46223522</v>
      </c>
      <c r="AD17" s="18">
        <f>SUM(AB17:AC17)</f>
        <v>505851311</v>
      </c>
      <c r="AE17" s="19">
        <f>NOVIEMBRE!AG17</f>
        <v>431898853</v>
      </c>
      <c r="AF17" s="374">
        <v>49031604</v>
      </c>
      <c r="AG17" s="18">
        <f>SUM(AE17:AF17)</f>
        <v>480930457</v>
      </c>
      <c r="AH17" s="19">
        <f>X17-AA17</f>
        <v>0</v>
      </c>
      <c r="AI17" s="15">
        <f>X17-AD17</f>
        <v>0</v>
      </c>
      <c r="AJ17" s="16">
        <f>X17-AG17</f>
        <v>24920854</v>
      </c>
      <c r="AK17" s="9"/>
      <c r="AL17" s="372">
        <v>6266066</v>
      </c>
      <c r="AM17" s="375">
        <v>16500000</v>
      </c>
      <c r="AN17" s="9"/>
      <c r="AO17" s="349"/>
      <c r="AP17" s="399" t="s">
        <v>85</v>
      </c>
      <c r="AQ17" s="400">
        <f>SUM(AQ7:AQ16)</f>
        <v>7577938322</v>
      </c>
      <c r="AR17" s="401">
        <f>SUM(AR7:AR16)</f>
        <v>7258747813</v>
      </c>
      <c r="AS17" s="402">
        <f>SUM(AS7:AS16)</f>
        <v>6216078964</v>
      </c>
      <c r="AT17" s="403"/>
      <c r="AU17" s="401">
        <f t="shared" si="0"/>
        <v>0.95787897770646435</v>
      </c>
      <c r="AV17" s="401">
        <f t="shared" si="1"/>
        <v>0.82028629686173371</v>
      </c>
      <c r="AW17" s="404">
        <f>SUM(AX7:AX16)</f>
        <v>7992587467</v>
      </c>
      <c r="AX17" s="404">
        <f>SUM(AX7:AX16)</f>
        <v>7992587467</v>
      </c>
      <c r="AY17" s="404">
        <f>SUM(AY7:AY16)</f>
        <v>1199449733</v>
      </c>
      <c r="AZ17" s="405">
        <f>SUM(AZ7:AZ16)</f>
        <v>414649145</v>
      </c>
      <c r="BA17" s="9"/>
      <c r="BB17" s="365" t="s">
        <v>428</v>
      </c>
      <c r="BC17" s="73">
        <f>F41+F52+F55+F58+F61+F67+F70+F73+F76+F79+F82+F86+F87+F88+F89+F90+F91</f>
        <v>1907127197</v>
      </c>
      <c r="BD17" s="74">
        <f>I41+I52+I55+I58+I61+I67+I70+I73+I76+I79+I82+I86+I87+I88+I89+I90+I91</f>
        <v>1659273676</v>
      </c>
      <c r="BE17" s="75">
        <f>K41+K52+K55+K58+K61+K67+K70+K73+K76+K79+K82+K86+K87+K88+K89+K90+K91</f>
        <v>483689374</v>
      </c>
      <c r="BF17" s="53">
        <f>+BE17+NOVIEMBRE!BE17+OCTUBRE!BE17+SEPTIEMBRE!BF17</f>
        <v>1665261349</v>
      </c>
      <c r="BG17" s="98" t="s">
        <v>86</v>
      </c>
      <c r="BH17" s="99">
        <f>BC23-BH16</f>
        <v>-7914228990</v>
      </c>
      <c r="BI17" s="99"/>
      <c r="BJ17" s="99"/>
      <c r="BK17" s="99"/>
      <c r="BL17" s="40">
        <f>+BK17+NOVIEMBRE!BK17+OCTUBRE!BK17+SEPTIEMBRE!BL17</f>
        <v>0</v>
      </c>
      <c r="BM17" s="137" t="s">
        <v>443</v>
      </c>
      <c r="BN17" s="83">
        <f>X123-X126-X139+X155-X156-X167-X168</f>
        <v>192606668</v>
      </c>
      <c r="BO17" s="81">
        <f>AA123-AA126-AA139+AA155-AA156-AA167-AA168</f>
        <v>180005290</v>
      </c>
      <c r="BP17" s="81">
        <f>AD123-AD126-AD139+AD155-AD156-AD167-AD168</f>
        <v>180005287</v>
      </c>
      <c r="BQ17" s="82">
        <f>AF123-AF126-AF139+AF155-AF156-AF167-AF168</f>
        <v>8862320</v>
      </c>
      <c r="BR17" s="118">
        <f>+BQ17+NOVIEMBRE!BQ17+OCTUBRE!BQ17+SEPTIEMBRE!BQ17+AGOSTO!BQ17+JULIO!BQ17+JUNIO!BQ17+MAYO!BQ17+ABRIL!BQ17+MARZO!BQ17+FEBRERO!BQ17+ENERO!BQ17</f>
        <v>144285546</v>
      </c>
    </row>
    <row r="18" spans="1:249" s="9" customFormat="1" ht="24.95" customHeight="1" thickBot="1">
      <c r="A18" s="611" t="str">
        <f>+IF(NOVIEMBRE!A18=0,"",NOVIEMBRE!A18)</f>
        <v/>
      </c>
      <c r="B18" s="641" t="str">
        <f>+IF(NOVIEMBRE!B18=0,"",NOVIEMBRE!B18)</f>
        <v/>
      </c>
      <c r="C18" s="294"/>
      <c r="D18" s="294"/>
      <c r="E18" s="294"/>
      <c r="F18" s="294"/>
      <c r="G18" s="294"/>
      <c r="H18" s="294"/>
      <c r="I18" s="294"/>
      <c r="J18" s="294"/>
      <c r="K18" s="294"/>
      <c r="L18" s="294"/>
      <c r="M18" s="294"/>
      <c r="N18" s="463"/>
      <c r="P18" s="407"/>
      <c r="Q18" s="406"/>
      <c r="S18" s="706">
        <f>+IF(NOVIEMBRE!S18=0,"",NOVIEMBRE!S18)</f>
        <v>1010102</v>
      </c>
      <c r="T18" s="682" t="str">
        <f>+IF(NOVIEMBRE!T18=0,"",NOVIEMBRE!T18)</f>
        <v>Horas Extras,Dominic.,Festivos y Rec. Nocturnos</v>
      </c>
      <c r="U18" s="27">
        <f>+ENERO!U18</f>
        <v>24789912</v>
      </c>
      <c r="V18" s="15">
        <f>NOVIEMBRE!V18+DICIEMBRE!AL18</f>
        <v>-7865537</v>
      </c>
      <c r="W18" s="15">
        <f>NOVIEMBRE!W18+DICIEMBRE!AM18</f>
        <v>0</v>
      </c>
      <c r="X18" s="18">
        <f>SUM(U18:W18)</f>
        <v>16924375</v>
      </c>
      <c r="Y18" s="19">
        <f>NOVIEMBRE!AA18</f>
        <v>14399273</v>
      </c>
      <c r="Z18" s="374">
        <v>2364986</v>
      </c>
      <c r="AA18" s="18">
        <f>SUM(Y18:Z18)</f>
        <v>16764259</v>
      </c>
      <c r="AB18" s="19">
        <f>NOVIEMBRE!AD18</f>
        <v>14399273</v>
      </c>
      <c r="AC18" s="374">
        <v>2364986</v>
      </c>
      <c r="AD18" s="18">
        <f>SUM(AB18:AC18)</f>
        <v>16764259</v>
      </c>
      <c r="AE18" s="19">
        <f>NOVIEMBRE!AG18</f>
        <v>14399273</v>
      </c>
      <c r="AF18" s="374">
        <v>1426000</v>
      </c>
      <c r="AG18" s="18">
        <f>SUM(AE18:AF18)</f>
        <v>15825273</v>
      </c>
      <c r="AH18" s="19">
        <f>X18-AA18</f>
        <v>160116</v>
      </c>
      <c r="AI18" s="15">
        <f>X18-AD18</f>
        <v>160116</v>
      </c>
      <c r="AJ18" s="16">
        <f>X18-AG18</f>
        <v>1099102</v>
      </c>
      <c r="AL18" s="372">
        <v>0</v>
      </c>
      <c r="AM18" s="375">
        <v>0</v>
      </c>
      <c r="AO18" s="21"/>
      <c r="AP18" s="294" t="s">
        <v>51</v>
      </c>
      <c r="AQ18" s="294"/>
      <c r="AR18" s="294"/>
      <c r="AS18" s="294"/>
      <c r="AT18" s="294"/>
      <c r="AU18" s="294"/>
      <c r="AV18" s="294"/>
      <c r="AW18" s="294"/>
      <c r="AX18" s="294"/>
      <c r="AY18" s="294"/>
      <c r="AZ18" s="294"/>
      <c r="BA18" s="382"/>
      <c r="BB18" s="383" t="s">
        <v>429</v>
      </c>
      <c r="BC18" s="73">
        <f>+F95+F96+F97+F99+F100+F101</f>
        <v>342643409</v>
      </c>
      <c r="BD18" s="74">
        <f>+I95+I96+I97+I99+I100+I101</f>
        <v>121177058</v>
      </c>
      <c r="BE18" s="75">
        <f>+K95+K96+K97+K99+K100+K101</f>
        <v>200000000</v>
      </c>
      <c r="BF18" s="53">
        <f>+BE18+NOVIEMBRE!BE18+OCTUBRE!BE18+SEPTIEMBRE!BF18</f>
        <v>321177058</v>
      </c>
      <c r="BM18" s="137" t="s">
        <v>87</v>
      </c>
      <c r="BN18" s="83">
        <f>X148+X156</f>
        <v>337173674</v>
      </c>
      <c r="BO18" s="81">
        <f>AA148+AA156</f>
        <v>306829929</v>
      </c>
      <c r="BP18" s="81">
        <f>AD148+AD156</f>
        <v>306956551</v>
      </c>
      <c r="BQ18" s="82">
        <f>AF148+AF156</f>
        <v>4870729</v>
      </c>
      <c r="BR18" s="118">
        <f>+BQ18+NOVIEMBRE!BQ18+OCTUBRE!BQ18+SEPTIEMBRE!BQ18+AGOSTO!BQ18+JULIO!BQ18+JUNIO!BQ18+MAYO!BQ18+ABRIL!BQ18+MARZO!BQ18+FEBRERO!BQ18+ENERO!BQ18</f>
        <v>252841430</v>
      </c>
    </row>
    <row r="19" spans="1:249" s="9" customFormat="1" ht="24.95" customHeight="1" thickBot="1">
      <c r="A19" s="734">
        <f>+IF(NOVIEMBRE!A19=0,"",NOVIEMBRE!A19)</f>
        <v>113</v>
      </c>
      <c r="B19" s="642" t="str">
        <f>+IF(NOVIEMBRE!B19=0,"",NOVIEMBRE!B19)</f>
        <v>VENTA DE SERVICIOS</v>
      </c>
      <c r="C19" s="334">
        <f t="shared" ref="C19:N19" si="18">C21+C85</f>
        <v>5753661125</v>
      </c>
      <c r="D19" s="331">
        <f t="shared" si="18"/>
        <v>0</v>
      </c>
      <c r="E19" s="331">
        <f t="shared" si="18"/>
        <v>954734734</v>
      </c>
      <c r="F19" s="332">
        <f t="shared" si="18"/>
        <v>6708395859</v>
      </c>
      <c r="G19" s="334">
        <f t="shared" si="18"/>
        <v>5737353687</v>
      </c>
      <c r="H19" s="331">
        <f t="shared" si="18"/>
        <v>949075793</v>
      </c>
      <c r="I19" s="332">
        <f t="shared" si="18"/>
        <v>6686429480</v>
      </c>
      <c r="J19" s="334">
        <f t="shared" si="18"/>
        <v>4803005958</v>
      </c>
      <c r="K19" s="331">
        <f t="shared" si="18"/>
        <v>840754673</v>
      </c>
      <c r="L19" s="332">
        <f t="shared" si="18"/>
        <v>5643760631</v>
      </c>
      <c r="M19" s="334">
        <f t="shared" si="18"/>
        <v>21966379</v>
      </c>
      <c r="N19" s="332">
        <f t="shared" si="18"/>
        <v>1064635228</v>
      </c>
      <c r="O19" s="382"/>
      <c r="P19" s="43">
        <f>P21+P85</f>
        <v>0</v>
      </c>
      <c r="Q19" s="45">
        <f>Q21+Q85</f>
        <v>493320625</v>
      </c>
      <c r="S19" s="706">
        <f>+IF(NOVIEMBRE!S19=0,"",NOVIEMBRE!S19)</f>
        <v>1010103</v>
      </c>
      <c r="T19" s="682" t="str">
        <f>+IF(NOVIEMBRE!T19=0,"",NOVIEMBRE!T19)</f>
        <v>Prima Técnica</v>
      </c>
      <c r="U19" s="27">
        <f>+ENERO!U19</f>
        <v>0</v>
      </c>
      <c r="V19" s="15">
        <f>NOVIEMBRE!V19+DICIEMBRE!AL19</f>
        <v>0</v>
      </c>
      <c r="W19" s="15">
        <f>NOVIEMBRE!W19+DICIEMBRE!AM19</f>
        <v>0</v>
      </c>
      <c r="X19" s="18">
        <f>SUM(U19:W19)</f>
        <v>0</v>
      </c>
      <c r="Y19" s="19">
        <f>NOVIEMBRE!AA19</f>
        <v>0</v>
      </c>
      <c r="Z19" s="374">
        <v>0</v>
      </c>
      <c r="AA19" s="18">
        <f>SUM(Y19:Z19)</f>
        <v>0</v>
      </c>
      <c r="AB19" s="19">
        <f>NOVIEMBRE!AD19</f>
        <v>0</v>
      </c>
      <c r="AC19" s="374">
        <v>0</v>
      </c>
      <c r="AD19" s="18">
        <f>SUM(AB19:AC19)</f>
        <v>0</v>
      </c>
      <c r="AE19" s="19">
        <f>NOVIEMBRE!AG19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4" t="str">
        <f>+CONCATENATE("PROYECCION A DICIEMBRE 31 DEL ",N3)</f>
        <v>PROYECCION A DICIEMBRE 31 DEL 2018</v>
      </c>
      <c r="AX19" s="965"/>
      <c r="AY19" s="965"/>
      <c r="AZ19" s="966"/>
      <c r="BA19" s="382"/>
      <c r="BB19" s="414" t="s">
        <v>93</v>
      </c>
      <c r="BC19" s="621">
        <f>+F105+F106+F107+F108+F109+F110+F98</f>
        <v>15193610</v>
      </c>
      <c r="BD19" s="93">
        <f>+I105+I106+I107+I108+I109+I110+I98</f>
        <v>31184789</v>
      </c>
      <c r="BE19" s="94">
        <f>+K105+K106+K107+K108+K109+K110+K98</f>
        <v>562463</v>
      </c>
      <c r="BF19" s="53">
        <f>+BE19+NOVIEMBRE!BE19+OCTUBRE!BE19+SEPTIEMBRE!BF19</f>
        <v>30065056</v>
      </c>
      <c r="BG19" s="382"/>
      <c r="BH19" s="382">
        <f>BN33</f>
        <v>21546351</v>
      </c>
      <c r="BI19" s="382"/>
      <c r="BJ19" s="382"/>
      <c r="BK19" s="382"/>
      <c r="BM19" s="137" t="s">
        <v>94</v>
      </c>
      <c r="BN19" s="83">
        <f>X126+X167</f>
        <v>76908536</v>
      </c>
      <c r="BO19" s="81">
        <f>AA126+AA167</f>
        <v>76060853</v>
      </c>
      <c r="BP19" s="81">
        <f>AD126+AD167</f>
        <v>76060853</v>
      </c>
      <c r="BQ19" s="82">
        <f>AF126+AF167</f>
        <v>3339281</v>
      </c>
      <c r="BR19" s="118">
        <f>+BQ19+NOVIEMBRE!BQ19+OCTUBRE!BQ19+SEPTIEMBRE!BQ19+AGOSTO!BQ19+JULIO!BQ19+JUNIO!BQ19+MAYO!BQ19+ABRIL!BQ19+MARZO!BQ19+FEBRERO!BQ19+ENERO!BQ19</f>
        <v>73247817</v>
      </c>
    </row>
    <row r="20" spans="1:249" s="422" customFormat="1" ht="24.95" customHeight="1" thickBot="1">
      <c r="A20" s="611" t="str">
        <f>+IF(NOVIEMBRE!A20=0,"",NOVIEMBRE!A20)</f>
        <v/>
      </c>
      <c r="B20" s="643" t="str">
        <f>+IF(NOVIEMBRE!B20=0,"",NOVIEMBRE!B20)</f>
        <v/>
      </c>
      <c r="C20" s="294"/>
      <c r="D20" s="294"/>
      <c r="E20" s="294"/>
      <c r="F20" s="294"/>
      <c r="G20" s="294"/>
      <c r="H20" s="294"/>
      <c r="I20" s="294"/>
      <c r="J20" s="294"/>
      <c r="K20" s="294"/>
      <c r="L20" s="294"/>
      <c r="M20" s="294"/>
      <c r="N20" s="463"/>
      <c r="O20" s="9"/>
      <c r="P20" s="407"/>
      <c r="Q20" s="406"/>
      <c r="R20" s="9"/>
      <c r="S20" s="706">
        <f>+IF(NOVIEMBRE!S20=0,"",NOVIEMBRE!S20)</f>
        <v>1010104</v>
      </c>
      <c r="T20" s="682" t="str">
        <f>+IF(NOVIEMBRE!T20=0,"",NOVIEMBRE!T20)</f>
        <v>Otros</v>
      </c>
      <c r="U20" s="27">
        <f t="shared" ref="U20:AJ20" si="19">SUM(U21:U32)</f>
        <v>116236154</v>
      </c>
      <c r="V20" s="15">
        <f t="shared" si="19"/>
        <v>3836500</v>
      </c>
      <c r="W20" s="15">
        <f t="shared" si="19"/>
        <v>683000</v>
      </c>
      <c r="X20" s="18">
        <f t="shared" si="19"/>
        <v>120755654</v>
      </c>
      <c r="Y20" s="19">
        <f t="shared" si="19"/>
        <v>60568711</v>
      </c>
      <c r="Z20" s="142">
        <f t="shared" si="19"/>
        <v>59972248</v>
      </c>
      <c r="AA20" s="18">
        <f t="shared" si="19"/>
        <v>120540959</v>
      </c>
      <c r="AB20" s="19">
        <f t="shared" si="19"/>
        <v>60568711</v>
      </c>
      <c r="AC20" s="142">
        <f t="shared" si="19"/>
        <v>59972248</v>
      </c>
      <c r="AD20" s="18">
        <f t="shared" si="19"/>
        <v>120540959</v>
      </c>
      <c r="AE20" s="19">
        <f t="shared" si="19"/>
        <v>53197726</v>
      </c>
      <c r="AF20" s="142">
        <f t="shared" si="19"/>
        <v>6975476</v>
      </c>
      <c r="AG20" s="18">
        <f t="shared" si="19"/>
        <v>60173202</v>
      </c>
      <c r="AH20" s="19">
        <f t="shared" si="19"/>
        <v>214695</v>
      </c>
      <c r="AI20" s="15">
        <f t="shared" si="19"/>
        <v>214695</v>
      </c>
      <c r="AJ20" s="16">
        <f t="shared" si="19"/>
        <v>60582452</v>
      </c>
      <c r="AK20" s="9"/>
      <c r="AL20" s="29">
        <f>SUM(AL21:AL32)</f>
        <v>365484</v>
      </c>
      <c r="AM20" s="26">
        <f>SUM(AM21:AM32)</f>
        <v>683000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430</v>
      </c>
      <c r="BC20" s="65">
        <f>+F115+F117+F119+F120+F121+F123+F124</f>
        <v>922552</v>
      </c>
      <c r="BD20" s="66">
        <f>+I115+I117+I119+I120+I121+I123+I124</f>
        <v>950629</v>
      </c>
      <c r="BE20" s="67">
        <f>+K115+K117+K119+K120+K121+K123+K124</f>
        <v>88782</v>
      </c>
      <c r="BF20" s="53">
        <f>+BE20+NOVIEMBRE!BE20+OCTUBRE!BE20+SEPTIEMBRE!BF20</f>
        <v>950629</v>
      </c>
      <c r="BG20" s="382"/>
      <c r="BH20" s="382">
        <f>BH19-BH16</f>
        <v>-7892682639</v>
      </c>
      <c r="BI20" s="382"/>
      <c r="BJ20" s="382"/>
      <c r="BK20" s="382"/>
      <c r="BL20" s="382"/>
      <c r="BM20" s="139" t="s">
        <v>438</v>
      </c>
      <c r="BN20" s="83">
        <f>+X141-X143</f>
        <v>0</v>
      </c>
      <c r="BO20" s="81">
        <f>+AA141-AA143</f>
        <v>0</v>
      </c>
      <c r="BP20" s="81">
        <f>+AD141-AD143</f>
        <v>0</v>
      </c>
      <c r="BQ20" s="82">
        <f>+AF141-AF143</f>
        <v>0</v>
      </c>
      <c r="BR20" s="118">
        <f>+BQ20+NOVIEMBRE!BQ20+OCTUBRE!BQ20+SEPTIEMBRE!BQ20+AGOSTO!BQ20+JULIO!BQ20+JUNIO!BQ20+MAYO!BQ20+ABRIL!BQ20+MARZO!BQ20+FEBRERO!BQ20+ENERO!BQ20</f>
        <v>0</v>
      </c>
      <c r="BS20" s="382"/>
      <c r="BT20" s="382"/>
      <c r="BU20" s="382"/>
      <c r="BV20" s="382"/>
      <c r="BW20" s="382"/>
      <c r="BX20" s="382"/>
      <c r="BY20" s="382"/>
      <c r="BZ20" s="382"/>
      <c r="CA20" s="382"/>
      <c r="CB20" s="382"/>
      <c r="CC20" s="382"/>
      <c r="CD20" s="382"/>
      <c r="CE20" s="382"/>
      <c r="CF20" s="382"/>
      <c r="CG20" s="382"/>
      <c r="CH20" s="382"/>
      <c r="CI20" s="382"/>
      <c r="CJ20" s="382"/>
      <c r="CK20" s="382"/>
      <c r="CL20" s="382"/>
      <c r="CM20" s="382"/>
      <c r="CN20" s="382"/>
      <c r="CO20" s="382"/>
      <c r="CP20" s="382"/>
      <c r="CQ20" s="382"/>
      <c r="CR20" s="382"/>
      <c r="CS20" s="382"/>
      <c r="CT20" s="382"/>
      <c r="CU20" s="382"/>
      <c r="CV20" s="382"/>
      <c r="CW20" s="382"/>
      <c r="CX20" s="382"/>
      <c r="CY20" s="382"/>
      <c r="CZ20" s="382"/>
      <c r="DA20" s="382"/>
      <c r="DB20" s="382"/>
      <c r="DC20" s="382"/>
      <c r="DD20" s="382"/>
      <c r="DE20" s="382"/>
      <c r="DF20" s="382"/>
      <c r="DG20" s="382"/>
      <c r="DH20" s="382"/>
      <c r="DI20" s="382"/>
      <c r="DJ20" s="382"/>
      <c r="DK20" s="382"/>
      <c r="DL20" s="382"/>
      <c r="DM20" s="382"/>
      <c r="DN20" s="382"/>
      <c r="DO20" s="382"/>
      <c r="DP20" s="382"/>
      <c r="DQ20" s="382"/>
      <c r="DR20" s="382"/>
      <c r="DS20" s="382"/>
      <c r="DT20" s="382"/>
      <c r="DU20" s="382"/>
      <c r="DV20" s="382"/>
      <c r="DW20" s="382"/>
      <c r="DX20" s="382"/>
      <c r="DY20" s="382"/>
      <c r="DZ20" s="382"/>
      <c r="EA20" s="382"/>
      <c r="EB20" s="382"/>
      <c r="EC20" s="382"/>
      <c r="ED20" s="382"/>
      <c r="EE20" s="382"/>
      <c r="EF20" s="382"/>
      <c r="EG20" s="382"/>
      <c r="EH20" s="382"/>
      <c r="EI20" s="382"/>
      <c r="EJ20" s="382"/>
      <c r="EK20" s="382"/>
      <c r="EL20" s="382"/>
      <c r="EM20" s="382"/>
      <c r="EN20" s="382"/>
      <c r="EO20" s="382"/>
      <c r="EP20" s="382"/>
      <c r="EQ20" s="382"/>
      <c r="ER20" s="382"/>
      <c r="ES20" s="382"/>
      <c r="ET20" s="382"/>
      <c r="EU20" s="382"/>
      <c r="EV20" s="382"/>
      <c r="EW20" s="382"/>
      <c r="EX20" s="382"/>
      <c r="EY20" s="382"/>
      <c r="EZ20" s="382"/>
      <c r="FA20" s="382"/>
      <c r="FB20" s="382"/>
      <c r="FC20" s="382"/>
      <c r="FD20" s="382"/>
      <c r="FE20" s="382"/>
      <c r="FF20" s="382"/>
      <c r="FG20" s="382"/>
      <c r="FH20" s="382"/>
      <c r="FI20" s="382"/>
      <c r="FJ20" s="382"/>
      <c r="FK20" s="382"/>
      <c r="FL20" s="382"/>
      <c r="FM20" s="382"/>
      <c r="FN20" s="382"/>
      <c r="FO20" s="382"/>
      <c r="FP20" s="382"/>
      <c r="FQ20" s="382"/>
      <c r="FR20" s="382"/>
      <c r="FS20" s="382"/>
      <c r="FT20" s="382"/>
      <c r="FU20" s="382"/>
      <c r="FV20" s="382"/>
      <c r="FW20" s="382"/>
      <c r="FX20" s="382"/>
      <c r="FY20" s="382"/>
      <c r="FZ20" s="382"/>
      <c r="GA20" s="382"/>
      <c r="GB20" s="382"/>
      <c r="GC20" s="382"/>
      <c r="GD20" s="382"/>
      <c r="GE20" s="382"/>
      <c r="GF20" s="382"/>
      <c r="GG20" s="382"/>
      <c r="GH20" s="382"/>
      <c r="GI20" s="382"/>
      <c r="GJ20" s="382"/>
      <c r="GK20" s="382"/>
      <c r="GL20" s="382"/>
      <c r="GM20" s="382"/>
      <c r="GN20" s="382"/>
      <c r="GO20" s="382"/>
      <c r="GP20" s="382"/>
      <c r="GQ20" s="382"/>
      <c r="GR20" s="382"/>
      <c r="GS20" s="382"/>
      <c r="GT20" s="382"/>
      <c r="GU20" s="382"/>
      <c r="GV20" s="382"/>
      <c r="GW20" s="382"/>
      <c r="GX20" s="382"/>
      <c r="GY20" s="382"/>
      <c r="GZ20" s="382"/>
      <c r="HA20" s="382"/>
      <c r="HB20" s="382"/>
      <c r="HC20" s="382"/>
      <c r="HD20" s="382"/>
      <c r="HE20" s="382"/>
      <c r="HF20" s="382"/>
      <c r="HG20" s="382"/>
      <c r="HH20" s="382"/>
      <c r="HI20" s="382"/>
      <c r="HJ20" s="382"/>
      <c r="HK20" s="382"/>
      <c r="HL20" s="382"/>
      <c r="HM20" s="382"/>
      <c r="HN20" s="382"/>
      <c r="HO20" s="382"/>
      <c r="HP20" s="382"/>
      <c r="HQ20" s="382"/>
      <c r="HR20" s="382"/>
      <c r="HS20" s="382"/>
      <c r="HT20" s="382"/>
      <c r="HU20" s="382"/>
      <c r="HV20" s="382"/>
      <c r="HW20" s="382"/>
      <c r="HX20" s="382"/>
      <c r="HY20" s="382"/>
      <c r="HZ20" s="382"/>
      <c r="IA20" s="382"/>
      <c r="IB20" s="382"/>
      <c r="IC20" s="382"/>
      <c r="ID20" s="382"/>
      <c r="IE20" s="382"/>
      <c r="IF20" s="382"/>
      <c r="IG20" s="382"/>
      <c r="IH20" s="382"/>
      <c r="II20" s="382"/>
      <c r="IJ20" s="382"/>
      <c r="IK20" s="382"/>
      <c r="IL20" s="382"/>
      <c r="IM20" s="382"/>
      <c r="IN20" s="382"/>
      <c r="IO20" s="382"/>
    </row>
    <row r="21" spans="1:249" s="422" customFormat="1" ht="24.95" customHeight="1" thickBot="1">
      <c r="A21" s="735">
        <f>+IF(NOVIEMBRE!A21=0,"",NOVIEMBRE!A21)</f>
        <v>11301</v>
      </c>
      <c r="B21" s="644" t="str">
        <f>+IF(NOVIEMBRE!B21=0,"",NOVIEMBRE!B21)</f>
        <v>Venta de Servicios de Salud</v>
      </c>
      <c r="C21" s="174">
        <f t="shared" ref="C21:N21" si="20">C22+C25+C28+C41+C42+C45+C48+C51+C54+C57+C60+C63+C66+C69+C72+C75+C78+C81</f>
        <v>4656979522</v>
      </c>
      <c r="D21" s="354">
        <f t="shared" si="20"/>
        <v>0</v>
      </c>
      <c r="E21" s="354">
        <f t="shared" si="20"/>
        <v>274550669</v>
      </c>
      <c r="F21" s="354">
        <f t="shared" si="20"/>
        <v>4931530191</v>
      </c>
      <c r="G21" s="354">
        <f t="shared" si="20"/>
        <v>4316718921</v>
      </c>
      <c r="H21" s="354">
        <f t="shared" si="20"/>
        <v>879122193</v>
      </c>
      <c r="I21" s="354">
        <f t="shared" si="20"/>
        <v>5195841114</v>
      </c>
      <c r="J21" s="354">
        <f t="shared" si="20"/>
        <v>3705740433</v>
      </c>
      <c r="K21" s="354">
        <f t="shared" si="20"/>
        <v>388443838</v>
      </c>
      <c r="L21" s="354">
        <f t="shared" si="20"/>
        <v>4094184271</v>
      </c>
      <c r="M21" s="354">
        <f t="shared" si="20"/>
        <v>-264310923</v>
      </c>
      <c r="N21" s="175">
        <f t="shared" si="20"/>
        <v>837345920</v>
      </c>
      <c r="O21" s="382"/>
      <c r="P21" s="43">
        <f>P22+P25+P28+P41+P42+P45+P48+P51+P54+P57+P60+P63+P66+P69+P72+P75+P78+P81</f>
        <v>0</v>
      </c>
      <c r="Q21" s="45">
        <f>Q22+Q25+Q28+Q41+Q42+Q45+Q48+Q51+Q54+Q57+Q60+Q63+Q66+Q69+Q72+Q75+Q78+Q81</f>
        <v>225550669</v>
      </c>
      <c r="R21" s="9"/>
      <c r="S21" s="707" t="str">
        <f>+IF(NOVIEMBRE!S21=0,"",NOVIEMBRE!S21)</f>
        <v>1010104-1</v>
      </c>
      <c r="T21" s="683" t="str">
        <f>+IF(NOVIEMBRE!T21=0,"",NOVIEMBRE!T21)</f>
        <v xml:space="preserve">Prima de Navidad </v>
      </c>
      <c r="U21" s="27">
        <f>+ENERO!U21</f>
        <v>43218582</v>
      </c>
      <c r="V21" s="15">
        <f>NOVIEMBRE!V21+DICIEMBRE!AL21</f>
        <v>204980</v>
      </c>
      <c r="W21" s="15">
        <f>NOVIEMBRE!W21+DICIEMBRE!AM21</f>
        <v>600000</v>
      </c>
      <c r="X21" s="18">
        <f t="shared" ref="X21:X33" si="21">SUM(U21:W21)</f>
        <v>44023562</v>
      </c>
      <c r="Y21" s="19">
        <f>NOVIEMBRE!AA21</f>
        <v>662575</v>
      </c>
      <c r="Z21" s="374">
        <v>43211538</v>
      </c>
      <c r="AA21" s="18">
        <f t="shared" ref="AA21:AA33" si="22">SUM(Y21:Z21)</f>
        <v>43874113</v>
      </c>
      <c r="AB21" s="19">
        <f>NOVIEMBRE!AD21</f>
        <v>662575</v>
      </c>
      <c r="AC21" s="374">
        <v>43211538</v>
      </c>
      <c r="AD21" s="18">
        <f t="shared" ref="AD21:AD33" si="23">SUM(AB21:AC21)</f>
        <v>43874113</v>
      </c>
      <c r="AE21" s="19">
        <f>NOVIEMBRE!AG21</f>
        <v>662575</v>
      </c>
      <c r="AF21" s="374">
        <v>0</v>
      </c>
      <c r="AG21" s="18">
        <f t="shared" ref="AG21:AG33" si="24">SUM(AE21:AF21)</f>
        <v>662575</v>
      </c>
      <c r="AH21" s="19">
        <f t="shared" ref="AH21:AH33" si="25">X21-AA21</f>
        <v>149449</v>
      </c>
      <c r="AI21" s="15">
        <f t="shared" ref="AI21:AI33" si="26">X21-AD21</f>
        <v>149449</v>
      </c>
      <c r="AJ21" s="16">
        <f t="shared" ref="AJ21:AJ33" si="27">X21-AG21</f>
        <v>43360987</v>
      </c>
      <c r="AK21" s="9"/>
      <c r="AL21" s="372">
        <v>0</v>
      </c>
      <c r="AM21" s="375">
        <v>600000</v>
      </c>
      <c r="AN21" s="9"/>
      <c r="AO21" s="349"/>
      <c r="AP21" s="423"/>
      <c r="AQ21" s="424"/>
      <c r="AR21" s="425" t="str">
        <f>AR6</f>
        <v>DICIEMBRE</v>
      </c>
      <c r="AS21" s="426" t="str">
        <f>AR6</f>
        <v>DICIEMBRE</v>
      </c>
      <c r="AT21" s="425" t="str">
        <f>AR6</f>
        <v>DICIEMBRE</v>
      </c>
      <c r="AU21" s="425" t="s">
        <v>44</v>
      </c>
      <c r="AV21" s="425" t="s">
        <v>22</v>
      </c>
      <c r="AW21" s="427"/>
      <c r="AX21" s="427"/>
      <c r="AY21" s="425" t="s">
        <v>44</v>
      </c>
      <c r="AZ21" s="428" t="s">
        <v>22</v>
      </c>
      <c r="BA21" s="9"/>
      <c r="BB21" s="101" t="s">
        <v>431</v>
      </c>
      <c r="BC21" s="65">
        <f>SUMIF($B8:B122,"*Vigencia Anterior*",F8:F122)+F122</f>
        <v>837797789</v>
      </c>
      <c r="BD21" s="66">
        <f>SUMIF($B8:B122,"*Vigencia Anterior*",I8:I122)+I122</f>
        <v>308741652</v>
      </c>
      <c r="BE21" s="67">
        <f>SUMIF($B8:B122,"*Vigencia Anterior*",K8:K122)+K122</f>
        <v>1634490</v>
      </c>
      <c r="BF21" s="53">
        <f>+BE21+NOVIEMBRE!BE21+OCTUBRE!BE21+SEPTIEMBRE!BF21</f>
        <v>308741652</v>
      </c>
      <c r="BG21" s="382"/>
      <c r="BH21" s="382"/>
      <c r="BI21" s="382"/>
      <c r="BJ21" s="382"/>
      <c r="BK21" s="382"/>
      <c r="BL21" s="382"/>
      <c r="BM21" s="137" t="s">
        <v>99</v>
      </c>
      <c r="BN21" s="83">
        <v>0</v>
      </c>
      <c r="BO21" s="81">
        <v>0</v>
      </c>
      <c r="BP21" s="81">
        <v>0</v>
      </c>
      <c r="BQ21" s="196">
        <v>0</v>
      </c>
      <c r="BR21" s="118">
        <f>+BQ21+NOVIEMBRE!BQ21+OCTUBRE!BQ21+SEPTIEMBRE!BQ21+AGOSTO!BQ21+JULIO!BQ21+JUNIO!BQ21+MAYO!BQ21+ABRIL!BQ21+MARZO!BQ21+FEBRERO!BQ21+ENERO!BQ21</f>
        <v>0</v>
      </c>
      <c r="BS21" s="382"/>
      <c r="BT21" s="382"/>
      <c r="BU21" s="382"/>
      <c r="BV21" s="382"/>
      <c r="BW21" s="382"/>
      <c r="BX21" s="382"/>
      <c r="BY21" s="382"/>
      <c r="BZ21" s="382"/>
      <c r="CA21" s="382"/>
      <c r="CB21" s="382"/>
      <c r="CC21" s="382"/>
      <c r="CD21" s="382"/>
      <c r="CE21" s="382"/>
      <c r="CF21" s="382"/>
      <c r="CG21" s="382"/>
      <c r="CH21" s="382"/>
      <c r="CI21" s="382"/>
      <c r="CJ21" s="382"/>
      <c r="CK21" s="382"/>
      <c r="CL21" s="382"/>
      <c r="CM21" s="382"/>
      <c r="CN21" s="382"/>
      <c r="CO21" s="382"/>
      <c r="CP21" s="382"/>
      <c r="CQ21" s="382"/>
      <c r="CR21" s="382"/>
      <c r="CS21" s="382"/>
      <c r="CT21" s="382"/>
      <c r="CU21" s="382"/>
      <c r="CV21" s="382"/>
      <c r="CW21" s="382"/>
      <c r="CX21" s="382"/>
      <c r="CY21" s="382"/>
      <c r="CZ21" s="382"/>
      <c r="DA21" s="382"/>
      <c r="DB21" s="382"/>
      <c r="DC21" s="382"/>
      <c r="DD21" s="382"/>
      <c r="DE21" s="382"/>
      <c r="DF21" s="382"/>
      <c r="DG21" s="382"/>
      <c r="DH21" s="382"/>
      <c r="DI21" s="382"/>
      <c r="DJ21" s="382"/>
      <c r="DK21" s="382"/>
      <c r="DL21" s="382"/>
      <c r="DM21" s="382"/>
      <c r="DN21" s="382"/>
      <c r="DO21" s="382"/>
      <c r="DP21" s="382"/>
      <c r="DQ21" s="382"/>
      <c r="DR21" s="382"/>
      <c r="DS21" s="382"/>
      <c r="DT21" s="382"/>
      <c r="DU21" s="382"/>
      <c r="DV21" s="382"/>
      <c r="DW21" s="382"/>
      <c r="DX21" s="382"/>
      <c r="DY21" s="382"/>
      <c r="DZ21" s="382"/>
      <c r="EA21" s="382"/>
      <c r="EB21" s="382"/>
      <c r="EC21" s="382"/>
      <c r="ED21" s="382"/>
      <c r="EE21" s="382"/>
      <c r="EF21" s="382"/>
      <c r="EG21" s="382"/>
      <c r="EH21" s="382"/>
      <c r="EI21" s="382"/>
      <c r="EJ21" s="382"/>
      <c r="EK21" s="382"/>
      <c r="EL21" s="382"/>
      <c r="EM21" s="382"/>
      <c r="EN21" s="382"/>
      <c r="EO21" s="382"/>
      <c r="EP21" s="382"/>
      <c r="EQ21" s="382"/>
      <c r="ER21" s="382"/>
      <c r="ES21" s="382"/>
      <c r="ET21" s="382"/>
      <c r="EU21" s="382"/>
      <c r="EV21" s="382"/>
      <c r="EW21" s="382"/>
      <c r="EX21" s="382"/>
      <c r="EY21" s="382"/>
      <c r="EZ21" s="382"/>
      <c r="FA21" s="382"/>
      <c r="FB21" s="382"/>
      <c r="FC21" s="382"/>
      <c r="FD21" s="382"/>
      <c r="FE21" s="382"/>
      <c r="FF21" s="382"/>
      <c r="FG21" s="382"/>
      <c r="FH21" s="382"/>
      <c r="FI21" s="382"/>
      <c r="FJ21" s="382"/>
      <c r="FK21" s="382"/>
      <c r="FL21" s="382"/>
      <c r="FM21" s="382"/>
      <c r="FN21" s="382"/>
      <c r="FO21" s="382"/>
      <c r="FP21" s="382"/>
      <c r="FQ21" s="382"/>
      <c r="FR21" s="382"/>
      <c r="FS21" s="382"/>
      <c r="FT21" s="382"/>
      <c r="FU21" s="382"/>
      <c r="FV21" s="382"/>
      <c r="FW21" s="382"/>
      <c r="FX21" s="382"/>
      <c r="FY21" s="382"/>
      <c r="FZ21" s="382"/>
      <c r="GA21" s="382"/>
      <c r="GB21" s="382"/>
      <c r="GC21" s="382"/>
      <c r="GD21" s="382"/>
      <c r="GE21" s="382"/>
      <c r="GF21" s="382"/>
      <c r="GG21" s="382"/>
      <c r="GH21" s="382"/>
      <c r="GI21" s="382"/>
      <c r="GJ21" s="382"/>
      <c r="GK21" s="382"/>
      <c r="GL21" s="382"/>
      <c r="GM21" s="382"/>
      <c r="GN21" s="382"/>
      <c r="GO21" s="382"/>
      <c r="GP21" s="382"/>
      <c r="GQ21" s="382"/>
      <c r="GR21" s="382"/>
      <c r="GS21" s="382"/>
      <c r="GT21" s="382"/>
      <c r="GU21" s="382"/>
      <c r="GV21" s="382"/>
      <c r="GW21" s="382"/>
      <c r="GX21" s="382"/>
      <c r="GY21" s="382"/>
      <c r="GZ21" s="382"/>
      <c r="HA21" s="382"/>
      <c r="HB21" s="382"/>
      <c r="HC21" s="382"/>
      <c r="HD21" s="382"/>
      <c r="HE21" s="382"/>
      <c r="HF21" s="382"/>
      <c r="HG21" s="382"/>
      <c r="HH21" s="382"/>
      <c r="HI21" s="382"/>
      <c r="HJ21" s="382"/>
      <c r="HK21" s="382"/>
      <c r="HL21" s="382"/>
      <c r="HM21" s="382"/>
      <c r="HN21" s="382"/>
      <c r="HO21" s="382"/>
      <c r="HP21" s="382"/>
      <c r="HQ21" s="382"/>
      <c r="HR21" s="382"/>
      <c r="HS21" s="382"/>
      <c r="HT21" s="382"/>
      <c r="HU21" s="382"/>
      <c r="HV21" s="382"/>
      <c r="HW21" s="382"/>
      <c r="HX21" s="382"/>
      <c r="HY21" s="382"/>
      <c r="HZ21" s="382"/>
      <c r="IA21" s="382"/>
      <c r="IB21" s="382"/>
      <c r="IC21" s="382"/>
      <c r="ID21" s="382"/>
      <c r="IE21" s="382"/>
      <c r="IF21" s="382"/>
      <c r="IG21" s="382"/>
      <c r="IH21" s="382"/>
      <c r="II21" s="382"/>
      <c r="IJ21" s="382"/>
      <c r="IK21" s="382"/>
      <c r="IL21" s="382"/>
      <c r="IM21" s="382"/>
      <c r="IN21" s="382"/>
      <c r="IO21" s="382"/>
    </row>
    <row r="22" spans="1:249" s="9" customFormat="1" ht="24.95" customHeight="1" thickBot="1">
      <c r="A22" s="734">
        <f>+IF(NOVIEMBRE!A22=0,"",NOVIEMBRE!A22)</f>
        <v>1130101</v>
      </c>
      <c r="B22" s="645" t="str">
        <f>+IF(NOVIEMBRE!B22=0,"",NOVIEMBRE!B22)</f>
        <v>EPS - REGIMEN CONTRIBUTIVO</v>
      </c>
      <c r="C22" s="43">
        <f t="shared" ref="C22:N22" si="28">SUM(C23:C24)</f>
        <v>879358852</v>
      </c>
      <c r="D22" s="44">
        <f t="shared" si="28"/>
        <v>0</v>
      </c>
      <c r="E22" s="44">
        <f t="shared" si="28"/>
        <v>190048502</v>
      </c>
      <c r="F22" s="44">
        <f t="shared" si="28"/>
        <v>1069407354</v>
      </c>
      <c r="G22" s="44">
        <f t="shared" si="28"/>
        <v>997165957</v>
      </c>
      <c r="H22" s="44">
        <f t="shared" si="28"/>
        <v>134708737</v>
      </c>
      <c r="I22" s="44">
        <f t="shared" si="28"/>
        <v>1131874694</v>
      </c>
      <c r="J22" s="44">
        <f t="shared" si="28"/>
        <v>679829735</v>
      </c>
      <c r="K22" s="44">
        <f t="shared" si="28"/>
        <v>101388261</v>
      </c>
      <c r="L22" s="44">
        <f t="shared" si="28"/>
        <v>781217996</v>
      </c>
      <c r="M22" s="44">
        <f t="shared" si="28"/>
        <v>-62467340</v>
      </c>
      <c r="N22" s="45">
        <f t="shared" si="28"/>
        <v>288189358</v>
      </c>
      <c r="P22" s="43">
        <f>SUM(P23:P24)</f>
        <v>0</v>
      </c>
      <c r="Q22" s="45">
        <f>SUM(Q23:Q24)</f>
        <v>190048502</v>
      </c>
      <c r="S22" s="707" t="str">
        <f>+IF(NOVIEMBRE!S22=0,"",NOVIEMBRE!S22)</f>
        <v>1010104-2</v>
      </c>
      <c r="T22" s="683" t="str">
        <f>+IF(NOVIEMBRE!T22=0,"",NOVIEMBRE!T22)</f>
        <v>Prima Vida Cara</v>
      </c>
      <c r="U22" s="27">
        <f>+ENERO!U22</f>
        <v>0</v>
      </c>
      <c r="V22" s="15">
        <f>NOVIEMBRE!V22+DICIEMBRE!AL22</f>
        <v>0</v>
      </c>
      <c r="W22" s="15">
        <f>NOVIEMBRE!W22+DICIEMBRE!AM22</f>
        <v>0</v>
      </c>
      <c r="X22" s="18">
        <f t="shared" si="21"/>
        <v>0</v>
      </c>
      <c r="Y22" s="19">
        <f>NOVIEMBRE!AA22</f>
        <v>0</v>
      </c>
      <c r="Z22" s="374">
        <v>0</v>
      </c>
      <c r="AA22" s="18">
        <f t="shared" si="22"/>
        <v>0</v>
      </c>
      <c r="AB22" s="19">
        <f>NOVIEMBRE!AD22</f>
        <v>0</v>
      </c>
      <c r="AC22" s="374">
        <v>0</v>
      </c>
      <c r="AD22" s="18">
        <f t="shared" si="23"/>
        <v>0</v>
      </c>
      <c r="AE22" s="19">
        <f>NOVIEMBRE!AG22</f>
        <v>0</v>
      </c>
      <c r="AF22" s="374">
        <v>0</v>
      </c>
      <c r="AG22" s="18">
        <f t="shared" si="24"/>
        <v>0</v>
      </c>
      <c r="AH22" s="19">
        <f t="shared" si="25"/>
        <v>0</v>
      </c>
      <c r="AI22" s="15">
        <f t="shared" si="26"/>
        <v>0</v>
      </c>
      <c r="AJ22" s="16">
        <f t="shared" si="27"/>
        <v>0</v>
      </c>
      <c r="AL22" s="372">
        <v>0</v>
      </c>
      <c r="AM22" s="375">
        <v>0</v>
      </c>
      <c r="AO22" s="21"/>
      <c r="AP22" s="429" t="s">
        <v>104</v>
      </c>
      <c r="AQ22" s="430">
        <f>X17+X66</f>
        <v>1839013975</v>
      </c>
      <c r="AR22" s="430">
        <f>AD17+AD66</f>
        <v>1836015908</v>
      </c>
      <c r="AS22" s="430">
        <f>AG17+AG66</f>
        <v>1726470208</v>
      </c>
      <c r="AT22" s="431"/>
      <c r="AU22" s="432">
        <f t="shared" ref="AU22:AU32" si="29">IF(AQ22=0," ",AR22/AQ22)</f>
        <v>0.998369742133145</v>
      </c>
      <c r="AV22" s="432">
        <f t="shared" ref="AV22:AV32" si="30">IF(AQ22=0," ",AS22/AQ22)</f>
        <v>0.93880211432324756</v>
      </c>
      <c r="AW22" s="433">
        <f>AR22/$AO$2*12</f>
        <v>1836015908</v>
      </c>
      <c r="AX22" s="433">
        <f>AS22/$AO$2*12</f>
        <v>1726470208</v>
      </c>
      <c r="AY22" s="433">
        <f t="shared" ref="AY22:AY31" si="31">AW22-AQ22</f>
        <v>-2998067</v>
      </c>
      <c r="AZ22" s="434">
        <f t="shared" ref="AZ22:AZ31" si="32">AQ22-AX22</f>
        <v>112543767</v>
      </c>
      <c r="BA22" s="382"/>
      <c r="BB22" s="102" t="s">
        <v>109</v>
      </c>
      <c r="BC22" s="103">
        <f>BC7+BC8+BC20+BC21</f>
        <v>7935775341</v>
      </c>
      <c r="BD22" s="104">
        <f>BD7+BD8+BD20+BD21</f>
        <v>7411109660</v>
      </c>
      <c r="BE22" s="105">
        <f>BE7+BE8+BE20+BE21</f>
        <v>1041405918</v>
      </c>
      <c r="BF22" s="53">
        <f>+BE22+NOVIEMBRE!BE22+OCTUBRE!BE22+SEPTIEMBRE!BF22</f>
        <v>6567321078</v>
      </c>
      <c r="BG22" s="382"/>
      <c r="BH22" s="382"/>
      <c r="BI22" s="382"/>
      <c r="BJ22" s="382"/>
      <c r="BK22" s="382"/>
      <c r="BM22" s="71" t="s">
        <v>67</v>
      </c>
      <c r="BN22" s="83">
        <f>BN23+BN24</f>
        <v>175546370</v>
      </c>
      <c r="BO22" s="81">
        <f>BO23+BO24</f>
        <v>173502176</v>
      </c>
      <c r="BP22" s="81">
        <f>BP23+BP24</f>
        <v>173502176</v>
      </c>
      <c r="BQ22" s="196">
        <f>BQ23+BQ24</f>
        <v>10661991</v>
      </c>
      <c r="BR22" s="118">
        <f>BR23+BR24</f>
        <v>132250847</v>
      </c>
    </row>
    <row r="23" spans="1:249" s="422" customFormat="1" ht="24.95" customHeight="1">
      <c r="A23" s="611" t="str">
        <f>+IF(NOVIEMBRE!A23=0,"",NOVIEMBRE!A23)</f>
        <v>1130101-1</v>
      </c>
      <c r="B23" s="646" t="str">
        <f>+CONCATENATE("Vigencia ",INSTRUCCIONES!$F$3)</f>
        <v>Vigencia 2018</v>
      </c>
      <c r="C23" s="673">
        <f>+ENERO!C23</f>
        <v>759358852</v>
      </c>
      <c r="D23" s="373">
        <f>NOVIEMBRE!D23+DICIEMBRE!P23</f>
        <v>0</v>
      </c>
      <c r="E23" s="373">
        <f>NOVIEMBRE!E23+DICIEMBRE!Q23</f>
        <v>190048502</v>
      </c>
      <c r="F23" s="373">
        <f>SUM(C23:E23)</f>
        <v>949407354</v>
      </c>
      <c r="G23" s="373">
        <f>NOVIEMBRE!I23</f>
        <v>937285764</v>
      </c>
      <c r="H23" s="374">
        <v>133074247</v>
      </c>
      <c r="I23" s="373">
        <f>SUM(G23:H23)</f>
        <v>1070360011</v>
      </c>
      <c r="J23" s="373">
        <f>NOVIEMBRE!L23</f>
        <v>619949542</v>
      </c>
      <c r="K23" s="374">
        <v>99753771</v>
      </c>
      <c r="L23" s="373">
        <f>SUM(J23:K23)</f>
        <v>719703313</v>
      </c>
      <c r="M23" s="373">
        <f>F23-I23</f>
        <v>-120952657</v>
      </c>
      <c r="N23" s="143">
        <f>F23-L23</f>
        <v>229704041</v>
      </c>
      <c r="O23" s="9"/>
      <c r="P23" s="372">
        <v>0</v>
      </c>
      <c r="Q23" s="375">
        <v>190048502</v>
      </c>
      <c r="R23" s="9"/>
      <c r="S23" s="707" t="str">
        <f>+IF(NOVIEMBRE!S23=0,"",NOVIEMBRE!S23)</f>
        <v>1010104-3</v>
      </c>
      <c r="T23" s="683" t="str">
        <f>+IF(NOVIEMBRE!T23=0,"",NOVIEMBRE!T23)</f>
        <v>Prima de Vacaciones</v>
      </c>
      <c r="U23" s="27">
        <f>+ENERO!U23</f>
        <v>19947038</v>
      </c>
      <c r="V23" s="15">
        <f>NOVIEMBRE!V23+DICIEMBRE!AL23</f>
        <v>-531696</v>
      </c>
      <c r="W23" s="15">
        <f>NOVIEMBRE!W23+DICIEMBRE!AM23</f>
        <v>0</v>
      </c>
      <c r="X23" s="18">
        <f t="shared" si="21"/>
        <v>19415342</v>
      </c>
      <c r="Y23" s="19">
        <f>NOVIEMBRE!AA23</f>
        <v>16515154</v>
      </c>
      <c r="Z23" s="374">
        <v>2834942</v>
      </c>
      <c r="AA23" s="18">
        <f t="shared" si="22"/>
        <v>19350096</v>
      </c>
      <c r="AB23" s="19">
        <f>NOVIEMBRE!AD23</f>
        <v>16515154</v>
      </c>
      <c r="AC23" s="374">
        <v>2834942</v>
      </c>
      <c r="AD23" s="18">
        <f t="shared" si="23"/>
        <v>19350096</v>
      </c>
      <c r="AE23" s="19">
        <f>NOVIEMBRE!AG23</f>
        <v>12352242</v>
      </c>
      <c r="AF23" s="374">
        <v>4900113</v>
      </c>
      <c r="AG23" s="18">
        <f t="shared" si="24"/>
        <v>17252355</v>
      </c>
      <c r="AH23" s="19">
        <f t="shared" si="25"/>
        <v>65246</v>
      </c>
      <c r="AI23" s="15">
        <f t="shared" si="26"/>
        <v>65246</v>
      </c>
      <c r="AJ23" s="16">
        <f t="shared" si="27"/>
        <v>2162987</v>
      </c>
      <c r="AK23" s="9"/>
      <c r="AL23" s="372">
        <v>0</v>
      </c>
      <c r="AM23" s="375">
        <v>0</v>
      </c>
      <c r="AN23" s="9"/>
      <c r="AO23" s="370"/>
      <c r="AP23" s="435" t="s">
        <v>108</v>
      </c>
      <c r="AQ23" s="436">
        <f>X16+X65-AQ22</f>
        <v>719872288</v>
      </c>
      <c r="AR23" s="436">
        <f>AD16+AD65-AR22</f>
        <v>716656110</v>
      </c>
      <c r="AS23" s="436">
        <f>AG16+AG65-AS22</f>
        <v>433078500</v>
      </c>
      <c r="AT23" s="327"/>
      <c r="AU23" s="342">
        <f t="shared" si="29"/>
        <v>0.99553229363928508</v>
      </c>
      <c r="AV23" s="342">
        <f t="shared" si="30"/>
        <v>0.60160462795867475</v>
      </c>
      <c r="AW23" s="436">
        <f>(AR23-AD21-AD22-AD23-AD25-AD30-AD33-AD70-AD71-AD72-AD74-AD78-AD81)/$AO$2*12+AX22/12*2.5+AD30+AD33+AD78+AD81</f>
        <v>780707816.33333337</v>
      </c>
      <c r="AX23" s="436">
        <f>(AS23-AG21-AG22-AG23-AG25-AG30-AG33-AG70-AG71-AG72-AG74-AG78-AG81)/$AO$2*12+AX22/12*2.5+AG30+AG33+AG78+AG81</f>
        <v>733232408.33333337</v>
      </c>
      <c r="AY23" s="436">
        <f t="shared" si="31"/>
        <v>60835528.333333373</v>
      </c>
      <c r="AZ23" s="46">
        <f t="shared" si="32"/>
        <v>-13360120.333333373</v>
      </c>
      <c r="BA23" s="382"/>
      <c r="BF23" s="382"/>
      <c r="BG23" s="382"/>
      <c r="BH23" s="382"/>
      <c r="BI23" s="382"/>
      <c r="BJ23" s="382"/>
      <c r="BK23" s="382"/>
      <c r="BL23" s="382"/>
      <c r="BM23" s="137" t="s">
        <v>105</v>
      </c>
      <c r="BN23" s="83">
        <f>X177</f>
        <v>143789400</v>
      </c>
      <c r="BO23" s="81">
        <f>AA177</f>
        <v>143789400</v>
      </c>
      <c r="BP23" s="81">
        <f>AD177</f>
        <v>143789400</v>
      </c>
      <c r="BQ23" s="196">
        <f>AF177</f>
        <v>10270672</v>
      </c>
      <c r="BR23" s="118">
        <f>+BQ23+NOVIEMBRE!BQ23+OCTUBRE!BQ23+SEPTIEMBRE!BQ23+AGOSTO!BQ23+JULIO!BQ23+JUNIO!BQ23+MAYO!BQ23+ABRIL!BQ23+MARZO!BQ23+FEBRERO!BQ23+ENERO!BQ23</f>
        <v>118112728</v>
      </c>
      <c r="BS23" s="382"/>
      <c r="BT23" s="382"/>
      <c r="BU23" s="382"/>
      <c r="BV23" s="382"/>
      <c r="BW23" s="382"/>
      <c r="BX23" s="382"/>
      <c r="BY23" s="382"/>
      <c r="BZ23" s="382"/>
      <c r="CA23" s="382"/>
      <c r="CB23" s="382"/>
      <c r="CC23" s="382"/>
      <c r="CD23" s="382"/>
      <c r="CE23" s="382"/>
      <c r="CF23" s="382"/>
      <c r="CG23" s="382"/>
      <c r="CH23" s="382"/>
      <c r="CI23" s="382"/>
      <c r="CJ23" s="382"/>
      <c r="CK23" s="382"/>
      <c r="CL23" s="382"/>
      <c r="CM23" s="382"/>
      <c r="CN23" s="382"/>
      <c r="CO23" s="382"/>
      <c r="CP23" s="382"/>
      <c r="CQ23" s="382"/>
      <c r="CR23" s="382"/>
      <c r="CS23" s="382"/>
      <c r="CT23" s="382"/>
      <c r="CU23" s="382"/>
      <c r="CV23" s="382"/>
      <c r="CW23" s="382"/>
      <c r="CX23" s="382"/>
      <c r="CY23" s="382"/>
      <c r="CZ23" s="382"/>
      <c r="DA23" s="382"/>
      <c r="DB23" s="382"/>
      <c r="DC23" s="382"/>
      <c r="DD23" s="382"/>
      <c r="DE23" s="382"/>
      <c r="DF23" s="382"/>
      <c r="DG23" s="382"/>
      <c r="DH23" s="382"/>
      <c r="DI23" s="382"/>
      <c r="DJ23" s="382"/>
      <c r="DK23" s="382"/>
      <c r="DL23" s="382"/>
      <c r="DM23" s="382"/>
      <c r="DN23" s="382"/>
      <c r="DO23" s="382"/>
      <c r="DP23" s="382"/>
      <c r="DQ23" s="382"/>
      <c r="DR23" s="382"/>
      <c r="DS23" s="382"/>
      <c r="DT23" s="382"/>
      <c r="DU23" s="382"/>
      <c r="DV23" s="382"/>
      <c r="DW23" s="382"/>
      <c r="DX23" s="382"/>
      <c r="DY23" s="382"/>
      <c r="DZ23" s="382"/>
      <c r="EA23" s="382"/>
      <c r="EB23" s="382"/>
      <c r="EC23" s="382"/>
      <c r="ED23" s="382"/>
      <c r="EE23" s="382"/>
      <c r="EF23" s="382"/>
      <c r="EG23" s="382"/>
      <c r="EH23" s="382"/>
      <c r="EI23" s="382"/>
      <c r="EJ23" s="382"/>
      <c r="EK23" s="382"/>
      <c r="EL23" s="382"/>
      <c r="EM23" s="382"/>
      <c r="EN23" s="382"/>
      <c r="EO23" s="382"/>
      <c r="EP23" s="382"/>
      <c r="EQ23" s="382"/>
      <c r="ER23" s="382"/>
      <c r="ES23" s="382"/>
      <c r="ET23" s="382"/>
      <c r="EU23" s="382"/>
      <c r="EV23" s="382"/>
      <c r="EW23" s="382"/>
      <c r="EX23" s="382"/>
      <c r="EY23" s="382"/>
      <c r="EZ23" s="382"/>
      <c r="FA23" s="382"/>
      <c r="FB23" s="382"/>
      <c r="FC23" s="382"/>
      <c r="FD23" s="382"/>
      <c r="FE23" s="382"/>
      <c r="FF23" s="382"/>
      <c r="FG23" s="382"/>
      <c r="FH23" s="382"/>
      <c r="FI23" s="382"/>
      <c r="FJ23" s="382"/>
      <c r="FK23" s="382"/>
      <c r="FL23" s="382"/>
      <c r="FM23" s="382"/>
      <c r="FN23" s="382"/>
      <c r="FO23" s="382"/>
      <c r="FP23" s="382"/>
      <c r="FQ23" s="382"/>
      <c r="FR23" s="382"/>
      <c r="FS23" s="382"/>
      <c r="FT23" s="382"/>
      <c r="FU23" s="382"/>
      <c r="FV23" s="382"/>
      <c r="FW23" s="382"/>
      <c r="FX23" s="382"/>
      <c r="FY23" s="382"/>
      <c r="FZ23" s="382"/>
      <c r="GA23" s="382"/>
      <c r="GB23" s="382"/>
      <c r="GC23" s="382"/>
      <c r="GD23" s="382"/>
      <c r="GE23" s="382"/>
      <c r="GF23" s="382"/>
      <c r="GG23" s="382"/>
      <c r="GH23" s="382"/>
      <c r="GI23" s="382"/>
      <c r="GJ23" s="382"/>
      <c r="GK23" s="382"/>
      <c r="GL23" s="382"/>
      <c r="GM23" s="382"/>
      <c r="GN23" s="382"/>
      <c r="GO23" s="382"/>
      <c r="GP23" s="382"/>
      <c r="GQ23" s="382"/>
      <c r="GR23" s="382"/>
      <c r="GS23" s="382"/>
      <c r="GT23" s="382"/>
      <c r="GU23" s="382"/>
      <c r="GV23" s="382"/>
      <c r="GW23" s="382"/>
      <c r="GX23" s="382"/>
      <c r="GY23" s="382"/>
      <c r="GZ23" s="382"/>
      <c r="HA23" s="382"/>
      <c r="HB23" s="382"/>
      <c r="HC23" s="382"/>
      <c r="HD23" s="382"/>
      <c r="HE23" s="382"/>
      <c r="HF23" s="382"/>
      <c r="HG23" s="382"/>
      <c r="HH23" s="382"/>
      <c r="HI23" s="382"/>
      <c r="HJ23" s="382"/>
      <c r="HK23" s="382"/>
      <c r="HL23" s="382"/>
      <c r="HM23" s="382"/>
      <c r="HN23" s="382"/>
      <c r="HO23" s="382"/>
      <c r="HP23" s="382"/>
      <c r="HQ23" s="382"/>
      <c r="HR23" s="382"/>
      <c r="HS23" s="382"/>
      <c r="HT23" s="382"/>
      <c r="HU23" s="382"/>
      <c r="HV23" s="382"/>
      <c r="HW23" s="382"/>
      <c r="HX23" s="382"/>
      <c r="HY23" s="382"/>
      <c r="HZ23" s="382"/>
      <c r="IA23" s="382"/>
      <c r="IB23" s="382"/>
      <c r="IC23" s="382"/>
      <c r="ID23" s="382"/>
      <c r="IE23" s="382"/>
      <c r="IF23" s="382"/>
      <c r="IG23" s="382"/>
      <c r="IH23" s="382"/>
      <c r="II23" s="382"/>
      <c r="IJ23" s="382"/>
      <c r="IK23" s="382"/>
      <c r="IL23" s="382"/>
      <c r="IM23" s="382"/>
      <c r="IN23" s="382"/>
      <c r="IO23" s="382"/>
    </row>
    <row r="24" spans="1:249" s="422" customFormat="1" ht="24.95" customHeight="1">
      <c r="A24" s="611" t="str">
        <f>+IF(NOVIEMBRE!A24=0,"",NOVIEMBRE!A24)</f>
        <v>1130101-2</v>
      </c>
      <c r="B24" s="646" t="str">
        <f>+IF(NOVIEMBRE!B24=0,"",NOVIEMBRE!B24)</f>
        <v>(Vigencia Anterior) Regimen contributivo</v>
      </c>
      <c r="C24" s="673">
        <f>+ENERO!C24</f>
        <v>120000000</v>
      </c>
      <c r="D24" s="373">
        <f>NOVIEMBRE!D24+DICIEMBRE!P24</f>
        <v>0</v>
      </c>
      <c r="E24" s="373">
        <f>NOVIEMBRE!E24+DICIEMBRE!Q24</f>
        <v>0</v>
      </c>
      <c r="F24" s="373">
        <f>SUM(C24:E24)</f>
        <v>120000000</v>
      </c>
      <c r="G24" s="373">
        <f>NOVIEMBRE!I24</f>
        <v>59880193</v>
      </c>
      <c r="H24" s="374">
        <v>1634490</v>
      </c>
      <c r="I24" s="373">
        <f>SUM(G24:H24)</f>
        <v>61514683</v>
      </c>
      <c r="J24" s="373">
        <f>NOVIEMBRE!L24</f>
        <v>59880193</v>
      </c>
      <c r="K24" s="374">
        <v>1634490</v>
      </c>
      <c r="L24" s="373">
        <f>SUM(J24:K24)</f>
        <v>61514683</v>
      </c>
      <c r="M24" s="373">
        <f>F24-I24</f>
        <v>58485317</v>
      </c>
      <c r="N24" s="143">
        <f>F24-L24</f>
        <v>58485317</v>
      </c>
      <c r="O24" s="382"/>
      <c r="P24" s="372">
        <v>0</v>
      </c>
      <c r="Q24" s="375">
        <v>0</v>
      </c>
      <c r="R24" s="9"/>
      <c r="S24" s="707" t="str">
        <f>+IF(NOVIEMBRE!S24=0,"",NOVIEMBRE!S24)</f>
        <v>1010104-4</v>
      </c>
      <c r="T24" s="683" t="str">
        <f>+IF(NOVIEMBRE!T24=0,"",NOVIEMBRE!T24)</f>
        <v>Prima Clima</v>
      </c>
      <c r="U24" s="27">
        <f>+ENERO!U24</f>
        <v>0</v>
      </c>
      <c r="V24" s="15">
        <f>NOVIEMBRE!V24+DICIEMBRE!AL24</f>
        <v>0</v>
      </c>
      <c r="W24" s="15">
        <f>NOVIEMBRE!W24+DICIEMBRE!AM24</f>
        <v>0</v>
      </c>
      <c r="X24" s="18">
        <f t="shared" si="21"/>
        <v>0</v>
      </c>
      <c r="Y24" s="19">
        <f>NOVIEMBRE!AA24</f>
        <v>0</v>
      </c>
      <c r="Z24" s="374">
        <v>0</v>
      </c>
      <c r="AA24" s="18">
        <f t="shared" si="22"/>
        <v>0</v>
      </c>
      <c r="AB24" s="19">
        <f>NOVIEMBRE!AD24</f>
        <v>0</v>
      </c>
      <c r="AC24" s="374">
        <v>0</v>
      </c>
      <c r="AD24" s="18">
        <f t="shared" si="23"/>
        <v>0</v>
      </c>
      <c r="AE24" s="19">
        <f>NOVIEMBRE!AG24</f>
        <v>0</v>
      </c>
      <c r="AF24" s="374">
        <v>0</v>
      </c>
      <c r="AG24" s="18">
        <f t="shared" si="24"/>
        <v>0</v>
      </c>
      <c r="AH24" s="19">
        <f t="shared" si="25"/>
        <v>0</v>
      </c>
      <c r="AI24" s="15">
        <f t="shared" si="26"/>
        <v>0</v>
      </c>
      <c r="AJ24" s="16">
        <f t="shared" si="27"/>
        <v>0</v>
      </c>
      <c r="AK24" s="9"/>
      <c r="AL24" s="372">
        <v>0</v>
      </c>
      <c r="AM24" s="375">
        <v>0</v>
      </c>
      <c r="AN24" s="9"/>
      <c r="AO24" s="370"/>
      <c r="AP24" s="415" t="s">
        <v>113</v>
      </c>
      <c r="AQ24" s="431">
        <f>X35+X83</f>
        <v>334369388</v>
      </c>
      <c r="AR24" s="431">
        <f>AD35+AD83</f>
        <v>331330035</v>
      </c>
      <c r="AS24" s="431">
        <f>AG35+AG83</f>
        <v>300626409</v>
      </c>
      <c r="AT24" s="431"/>
      <c r="AU24" s="373">
        <f t="shared" si="29"/>
        <v>0.99091019360899146</v>
      </c>
      <c r="AV24" s="373">
        <f t="shared" si="30"/>
        <v>0.89908472422720709</v>
      </c>
      <c r="AW24" s="373">
        <f>(AR24-AD41-AD88)/$AO$2*12+AD41+AD88</f>
        <v>331330035</v>
      </c>
      <c r="AX24" s="373">
        <f>(AS24-AG41-AG88)/$AO$2*12+AG41+AG88</f>
        <v>300626409</v>
      </c>
      <c r="AY24" s="373">
        <f t="shared" si="31"/>
        <v>-3039353</v>
      </c>
      <c r="AZ24" s="143">
        <f t="shared" si="32"/>
        <v>33742979</v>
      </c>
      <c r="BA24" s="9"/>
      <c r="BB24" s="437"/>
      <c r="BC24" s="382"/>
      <c r="BD24" s="382"/>
      <c r="BE24" s="382"/>
      <c r="BF24" s="382"/>
      <c r="BG24" s="382"/>
      <c r="BH24" s="382"/>
      <c r="BI24" s="382"/>
      <c r="BJ24" s="382"/>
      <c r="BK24" s="382"/>
      <c r="BL24" s="382"/>
      <c r="BM24" s="137" t="s">
        <v>110</v>
      </c>
      <c r="BN24" s="83">
        <f>X170-X177-X174-X183-X191</f>
        <v>31756970</v>
      </c>
      <c r="BO24" s="81">
        <f>AA170-AA177-AA174-AA183-AA191</f>
        <v>29712776</v>
      </c>
      <c r="BP24" s="81">
        <f>AD170-AD177-AD174-AD183-AD191</f>
        <v>29712776</v>
      </c>
      <c r="BQ24" s="196">
        <f>AF170-AF177-AF174-AF183-AF191</f>
        <v>391319</v>
      </c>
      <c r="BR24" s="118">
        <f>+BQ24+NOVIEMBRE!BQ24+OCTUBRE!BQ24+SEPTIEMBRE!BQ24+AGOSTO!BQ24+JULIO!BQ24+JUNIO!BQ24+MAYO!BQ24+ABRIL!BQ24+MARZO!BQ24+FEBRERO!BQ24+ENERO!BQ24</f>
        <v>14138119</v>
      </c>
      <c r="BS24" s="382"/>
      <c r="BT24" s="382"/>
      <c r="BU24" s="382"/>
      <c r="BV24" s="382"/>
      <c r="BW24" s="382"/>
      <c r="BX24" s="382"/>
      <c r="BY24" s="382"/>
      <c r="BZ24" s="382"/>
      <c r="CA24" s="382"/>
      <c r="CB24" s="382"/>
      <c r="CC24" s="382"/>
      <c r="CD24" s="382"/>
      <c r="CE24" s="382"/>
      <c r="CF24" s="382"/>
      <c r="CG24" s="382"/>
      <c r="CH24" s="382"/>
      <c r="CI24" s="382"/>
      <c r="CJ24" s="382"/>
      <c r="CK24" s="382"/>
      <c r="CL24" s="382"/>
      <c r="CM24" s="382"/>
      <c r="CN24" s="382"/>
      <c r="CO24" s="382"/>
      <c r="CP24" s="382"/>
      <c r="CQ24" s="382"/>
      <c r="CR24" s="382"/>
      <c r="CS24" s="382"/>
      <c r="CT24" s="382"/>
      <c r="CU24" s="382"/>
      <c r="CV24" s="382"/>
      <c r="CW24" s="382"/>
      <c r="CX24" s="382"/>
      <c r="CY24" s="382"/>
      <c r="CZ24" s="382"/>
      <c r="DA24" s="382"/>
      <c r="DB24" s="382"/>
      <c r="DC24" s="382"/>
      <c r="DD24" s="382"/>
      <c r="DE24" s="382"/>
      <c r="DF24" s="382"/>
      <c r="DG24" s="382"/>
      <c r="DH24" s="382"/>
      <c r="DI24" s="382"/>
      <c r="DJ24" s="382"/>
      <c r="DK24" s="382"/>
      <c r="DL24" s="382"/>
      <c r="DM24" s="382"/>
      <c r="DN24" s="382"/>
      <c r="DO24" s="382"/>
      <c r="DP24" s="382"/>
      <c r="DQ24" s="382"/>
      <c r="DR24" s="382"/>
      <c r="DS24" s="382"/>
      <c r="DT24" s="382"/>
      <c r="DU24" s="382"/>
      <c r="DV24" s="382"/>
      <c r="DW24" s="382"/>
      <c r="DX24" s="382"/>
      <c r="DY24" s="382"/>
      <c r="DZ24" s="382"/>
      <c r="EA24" s="382"/>
      <c r="EB24" s="382"/>
      <c r="EC24" s="382"/>
      <c r="ED24" s="382"/>
      <c r="EE24" s="382"/>
      <c r="EF24" s="382"/>
      <c r="EG24" s="382"/>
      <c r="EH24" s="382"/>
      <c r="EI24" s="382"/>
      <c r="EJ24" s="382"/>
      <c r="EK24" s="382"/>
      <c r="EL24" s="382"/>
      <c r="EM24" s="382"/>
      <c r="EN24" s="382"/>
      <c r="EO24" s="382"/>
      <c r="EP24" s="382"/>
      <c r="EQ24" s="382"/>
      <c r="ER24" s="382"/>
      <c r="ES24" s="382"/>
      <c r="ET24" s="382"/>
      <c r="EU24" s="382"/>
      <c r="EV24" s="382"/>
      <c r="EW24" s="382"/>
      <c r="EX24" s="382"/>
      <c r="EY24" s="382"/>
      <c r="EZ24" s="382"/>
      <c r="FA24" s="382"/>
      <c r="FB24" s="382"/>
      <c r="FC24" s="382"/>
      <c r="FD24" s="382"/>
      <c r="FE24" s="382"/>
      <c r="FF24" s="382"/>
      <c r="FG24" s="382"/>
      <c r="FH24" s="382"/>
      <c r="FI24" s="382"/>
      <c r="FJ24" s="382"/>
      <c r="FK24" s="382"/>
      <c r="FL24" s="382"/>
      <c r="FM24" s="382"/>
      <c r="FN24" s="382"/>
      <c r="FO24" s="382"/>
      <c r="FP24" s="382"/>
      <c r="FQ24" s="382"/>
      <c r="FR24" s="382"/>
      <c r="FS24" s="382"/>
      <c r="FT24" s="382"/>
      <c r="FU24" s="382"/>
      <c r="FV24" s="382"/>
      <c r="FW24" s="382"/>
      <c r="FX24" s="382"/>
      <c r="FY24" s="382"/>
      <c r="FZ24" s="382"/>
      <c r="GA24" s="382"/>
      <c r="GB24" s="382"/>
      <c r="GC24" s="382"/>
      <c r="GD24" s="382"/>
      <c r="GE24" s="382"/>
      <c r="GF24" s="382"/>
      <c r="GG24" s="382"/>
      <c r="GH24" s="382"/>
      <c r="GI24" s="382"/>
      <c r="GJ24" s="382"/>
      <c r="GK24" s="382"/>
      <c r="GL24" s="382"/>
      <c r="GM24" s="382"/>
      <c r="GN24" s="382"/>
      <c r="GO24" s="382"/>
      <c r="GP24" s="382"/>
      <c r="GQ24" s="382"/>
      <c r="GR24" s="382"/>
      <c r="GS24" s="382"/>
      <c r="GT24" s="382"/>
      <c r="GU24" s="382"/>
      <c r="GV24" s="382"/>
      <c r="GW24" s="382"/>
      <c r="GX24" s="382"/>
      <c r="GY24" s="382"/>
      <c r="GZ24" s="382"/>
      <c r="HA24" s="382"/>
      <c r="HB24" s="382"/>
      <c r="HC24" s="382"/>
      <c r="HD24" s="382"/>
      <c r="HE24" s="382"/>
      <c r="HF24" s="382"/>
      <c r="HG24" s="382"/>
      <c r="HH24" s="382"/>
      <c r="HI24" s="382"/>
      <c r="HJ24" s="382"/>
      <c r="HK24" s="382"/>
      <c r="HL24" s="382"/>
      <c r="HM24" s="382"/>
      <c r="HN24" s="382"/>
      <c r="HO24" s="382"/>
      <c r="HP24" s="382"/>
      <c r="HQ24" s="382"/>
      <c r="HR24" s="382"/>
      <c r="HS24" s="382"/>
      <c r="HT24" s="382"/>
      <c r="HU24" s="382"/>
      <c r="HV24" s="382"/>
      <c r="HW24" s="382"/>
      <c r="HX24" s="382"/>
      <c r="HY24" s="382"/>
      <c r="HZ24" s="382"/>
      <c r="IA24" s="382"/>
      <c r="IB24" s="382"/>
      <c r="IC24" s="382"/>
      <c r="ID24" s="382"/>
      <c r="IE24" s="382"/>
      <c r="IF24" s="382"/>
      <c r="IG24" s="382"/>
      <c r="IH24" s="382"/>
      <c r="II24" s="382"/>
      <c r="IJ24" s="382"/>
      <c r="IK24" s="382"/>
      <c r="IL24" s="382"/>
      <c r="IM24" s="382"/>
      <c r="IN24" s="382"/>
      <c r="IO24" s="382"/>
    </row>
    <row r="25" spans="1:249" s="382" customFormat="1" ht="24.95" customHeight="1">
      <c r="A25" s="734">
        <f>+IF(NOVIEMBRE!A25=0,"",NOVIEMBRE!A25)</f>
        <v>1130102</v>
      </c>
      <c r="B25" s="645" t="str">
        <f>+IF(NOVIEMBRE!B25=0,"",NOVIEMBRE!B25)</f>
        <v>ARS - REGIMEN SUBSIDIADO</v>
      </c>
      <c r="C25" s="43">
        <f t="shared" ref="C25:N25" si="33">SUM(C26:C27)</f>
        <v>2997277173</v>
      </c>
      <c r="D25" s="44">
        <f t="shared" si="33"/>
        <v>0</v>
      </c>
      <c r="E25" s="44">
        <f t="shared" si="33"/>
        <v>0</v>
      </c>
      <c r="F25" s="44">
        <f t="shared" si="33"/>
        <v>2997277173</v>
      </c>
      <c r="G25" s="44">
        <f t="shared" si="33"/>
        <v>2625853514</v>
      </c>
      <c r="H25" s="44">
        <f t="shared" si="33"/>
        <v>421178252</v>
      </c>
      <c r="I25" s="44">
        <f t="shared" si="33"/>
        <v>3047031766</v>
      </c>
      <c r="J25" s="44">
        <f t="shared" si="33"/>
        <v>2452314575</v>
      </c>
      <c r="K25" s="44">
        <f t="shared" si="33"/>
        <v>179879705</v>
      </c>
      <c r="L25" s="44">
        <f t="shared" si="33"/>
        <v>2632194280</v>
      </c>
      <c r="M25" s="44">
        <f t="shared" si="33"/>
        <v>-49754593</v>
      </c>
      <c r="N25" s="45">
        <f t="shared" si="33"/>
        <v>365082893</v>
      </c>
      <c r="P25" s="43">
        <f>SUM(P26:P27)</f>
        <v>0</v>
      </c>
      <c r="Q25" s="45">
        <f>SUM(Q26:Q27)</f>
        <v>0</v>
      </c>
      <c r="R25" s="9"/>
      <c r="S25" s="707" t="str">
        <f>+IF(NOVIEMBRE!S25=0,"",NOVIEMBRE!S25)</f>
        <v>1010104-5</v>
      </c>
      <c r="T25" s="683" t="str">
        <f>+IF(NOVIEMBRE!T25=0,"",NOVIEMBRE!T25)</f>
        <v>Prima de Servicios</v>
      </c>
      <c r="U25" s="27">
        <f>+ENERO!U25</f>
        <v>19947038</v>
      </c>
      <c r="V25" s="15">
        <f>NOVIEMBRE!V25+DICIEMBRE!AL25</f>
        <v>-6538530</v>
      </c>
      <c r="W25" s="15">
        <f>NOVIEMBRE!W25+DICIEMBRE!AM25</f>
        <v>0</v>
      </c>
      <c r="X25" s="18">
        <f t="shared" si="21"/>
        <v>13408508</v>
      </c>
      <c r="Y25" s="19">
        <f>NOVIEMBRE!AA25</f>
        <v>1296016</v>
      </c>
      <c r="Z25" s="374">
        <v>12112492</v>
      </c>
      <c r="AA25" s="18">
        <f t="shared" si="22"/>
        <v>13408508</v>
      </c>
      <c r="AB25" s="19">
        <f>NOVIEMBRE!AD25</f>
        <v>1296016</v>
      </c>
      <c r="AC25" s="374">
        <v>12112492</v>
      </c>
      <c r="AD25" s="18">
        <f t="shared" si="23"/>
        <v>13408508</v>
      </c>
      <c r="AE25" s="19">
        <f>NOVIEMBRE!AG25</f>
        <v>383189</v>
      </c>
      <c r="AF25" s="374">
        <v>0</v>
      </c>
      <c r="AG25" s="18">
        <f t="shared" si="24"/>
        <v>383189</v>
      </c>
      <c r="AH25" s="19">
        <f t="shared" si="25"/>
        <v>0</v>
      </c>
      <c r="AI25" s="15">
        <f t="shared" si="26"/>
        <v>0</v>
      </c>
      <c r="AJ25" s="16">
        <f t="shared" si="27"/>
        <v>13025319</v>
      </c>
      <c r="AK25" s="9"/>
      <c r="AL25" s="372">
        <v>0</v>
      </c>
      <c r="AM25" s="375">
        <v>0</v>
      </c>
      <c r="AN25" s="9"/>
      <c r="AO25" s="21"/>
      <c r="AP25" s="438" t="s">
        <v>116</v>
      </c>
      <c r="AQ25" s="373">
        <f>X43+X57+X90+X104</f>
        <v>844954284</v>
      </c>
      <c r="AR25" s="373">
        <f>AD43+AD57+AD90+AD104</f>
        <v>839260646</v>
      </c>
      <c r="AS25" s="373">
        <f>AG43+AG57+AG90+AG104</f>
        <v>797653644</v>
      </c>
      <c r="AT25" s="431"/>
      <c r="AU25" s="373">
        <f t="shared" si="29"/>
        <v>0.99326160230462834</v>
      </c>
      <c r="AV25" s="373">
        <f t="shared" si="30"/>
        <v>0.94401988261888026</v>
      </c>
      <c r="AW25" s="373">
        <f>(AR25-AD55-AD61-AD102-AD108)/$AO$2*12+AD55+AD61+AD102+AD108</f>
        <v>839260646</v>
      </c>
      <c r="AX25" s="373">
        <f>(AS25-AG55-AG61-AG102-AG108)/$AO$2*12+AG55+AG61+AG102+AG108</f>
        <v>797653644</v>
      </c>
      <c r="AY25" s="373">
        <f t="shared" si="31"/>
        <v>-5693638</v>
      </c>
      <c r="AZ25" s="143">
        <f t="shared" si="32"/>
        <v>47300640</v>
      </c>
      <c r="BM25" s="140" t="s">
        <v>439</v>
      </c>
      <c r="BN25" s="106">
        <f>+SUM(BN26:BN28)</f>
        <v>492416631</v>
      </c>
      <c r="BO25" s="107">
        <f>+SUM(BO26:BO28)</f>
        <v>484686298</v>
      </c>
      <c r="BP25" s="107">
        <f>+SUM(BP26:BP28)</f>
        <v>516054808</v>
      </c>
      <c r="BQ25" s="198">
        <f>+SUM(BQ26:BQ28)</f>
        <v>30794763</v>
      </c>
      <c r="BR25" s="118">
        <f>+SUM(BR26:BR28)</f>
        <v>317077640</v>
      </c>
    </row>
    <row r="26" spans="1:249" s="9" customFormat="1" ht="24.95" customHeight="1">
      <c r="A26" s="611" t="str">
        <f>+IF(NOVIEMBRE!A26=0,"",NOVIEMBRE!A26)</f>
        <v>1130102-1</v>
      </c>
      <c r="B26" s="646" t="str">
        <f>+CONCATENATE("Vigencia ",INSTRUCCIONES!$F$3)</f>
        <v>Vigencia 2018</v>
      </c>
      <c r="C26" s="673">
        <f>+ENERO!C26</f>
        <v>2868716784</v>
      </c>
      <c r="D26" s="373">
        <f>NOVIEMBRE!D26+DICIEMBRE!P26</f>
        <v>0</v>
      </c>
      <c r="E26" s="373">
        <f>NOVIEMBRE!E26+DICIEMBRE!Q26</f>
        <v>0</v>
      </c>
      <c r="F26" s="373">
        <f>SUM(C26:E26)</f>
        <v>2868716784</v>
      </c>
      <c r="G26" s="373">
        <f>NOVIEMBRE!I26</f>
        <v>2533837574</v>
      </c>
      <c r="H26" s="374">
        <v>421178252</v>
      </c>
      <c r="I26" s="373">
        <f>SUM(G26:H26)</f>
        <v>2955015826</v>
      </c>
      <c r="J26" s="373">
        <f>NOVIEMBRE!L26</f>
        <v>2360298635</v>
      </c>
      <c r="K26" s="374">
        <v>179879705</v>
      </c>
      <c r="L26" s="373">
        <f>SUM(J26:K26)</f>
        <v>2540178340</v>
      </c>
      <c r="M26" s="373">
        <f>F26-I26</f>
        <v>-86299042</v>
      </c>
      <c r="N26" s="143">
        <f>F26-L26</f>
        <v>328538444</v>
      </c>
      <c r="P26" s="372">
        <v>0</v>
      </c>
      <c r="Q26" s="375">
        <v>0</v>
      </c>
      <c r="S26" s="707" t="str">
        <f>+IF(NOVIEMBRE!S26=0,"",NOVIEMBRE!S26)</f>
        <v>1010104-8</v>
      </c>
      <c r="T26" s="683" t="str">
        <f>+IF(NOVIEMBRE!T26=0,"",NOVIEMBRE!T26)</f>
        <v>Bonific. por Servicios Prestados</v>
      </c>
      <c r="U26" s="27">
        <f>+ENERO!U26</f>
        <v>16690680</v>
      </c>
      <c r="V26" s="15">
        <f>NOVIEMBRE!V26+DICIEMBRE!AL26</f>
        <v>8853814</v>
      </c>
      <c r="W26" s="15">
        <f>NOVIEMBRE!W26+DICIEMBRE!AM26</f>
        <v>0</v>
      </c>
      <c r="X26" s="18">
        <f t="shared" si="21"/>
        <v>25544494</v>
      </c>
      <c r="Y26" s="19">
        <f>NOVIEMBRE!AA26</f>
        <v>25544494</v>
      </c>
      <c r="Z26" s="374">
        <v>0</v>
      </c>
      <c r="AA26" s="18">
        <f t="shared" si="22"/>
        <v>25544494</v>
      </c>
      <c r="AB26" s="19">
        <f>NOVIEMBRE!AD26</f>
        <v>25544494</v>
      </c>
      <c r="AC26" s="374">
        <v>0</v>
      </c>
      <c r="AD26" s="18">
        <f t="shared" si="23"/>
        <v>25544494</v>
      </c>
      <c r="AE26" s="19">
        <f>NOVIEMBRE!AG26</f>
        <v>24504799</v>
      </c>
      <c r="AF26" s="374">
        <v>0</v>
      </c>
      <c r="AG26" s="18">
        <f t="shared" si="24"/>
        <v>24504799</v>
      </c>
      <c r="AH26" s="19">
        <f t="shared" si="25"/>
        <v>0</v>
      </c>
      <c r="AI26" s="15">
        <f t="shared" si="26"/>
        <v>0</v>
      </c>
      <c r="AJ26" s="16">
        <f t="shared" si="27"/>
        <v>1039695</v>
      </c>
      <c r="AL26" s="372">
        <v>0</v>
      </c>
      <c r="AM26" s="375">
        <v>0</v>
      </c>
      <c r="AO26" s="21"/>
      <c r="AP26" s="439" t="s">
        <v>120</v>
      </c>
      <c r="AQ26" s="327">
        <f>X110</f>
        <v>791392087</v>
      </c>
      <c r="AR26" s="327">
        <f>AD110</f>
        <v>747641469</v>
      </c>
      <c r="AS26" s="327">
        <f>AG110</f>
        <v>616316489</v>
      </c>
      <c r="AT26" s="371">
        <f>AO2/12</f>
        <v>1</v>
      </c>
      <c r="AU26" s="342">
        <f t="shared" si="29"/>
        <v>0.94471688721850966</v>
      </c>
      <c r="AV26" s="342">
        <f t="shared" si="30"/>
        <v>0.77877514714144469</v>
      </c>
      <c r="AW26" s="436">
        <f>(AR26-AD121-AD139-AD143-AD153-AD168)/$AO$2*12+AD121+AD139+AD143+AD153+AD168</f>
        <v>747641469</v>
      </c>
      <c r="AX26" s="436">
        <f>(AS26-AG121-AG139-AG143-AG153-AG168)/$AO$2*12+AG121+AG139+AG143+AG153+AG168</f>
        <v>616316489</v>
      </c>
      <c r="AY26" s="436">
        <f t="shared" si="31"/>
        <v>-43750618</v>
      </c>
      <c r="AZ26" s="46">
        <f t="shared" si="32"/>
        <v>175075598</v>
      </c>
      <c r="BA26" s="382"/>
      <c r="BB26" s="382"/>
      <c r="BC26" s="382"/>
      <c r="BD26" s="382"/>
      <c r="BE26" s="382"/>
      <c r="BF26" s="382"/>
      <c r="BG26" s="382"/>
      <c r="BH26" s="382"/>
      <c r="BI26" s="382"/>
      <c r="BJ26" s="382"/>
      <c r="BK26" s="382"/>
      <c r="BM26" s="109" t="s">
        <v>440</v>
      </c>
      <c r="BN26" s="86">
        <f>+X198+X212</f>
        <v>307640165</v>
      </c>
      <c r="BO26" s="84">
        <f>+AA198+AA212</f>
        <v>302071954</v>
      </c>
      <c r="BP26" s="84">
        <f>+AD198+AD212</f>
        <v>333496346</v>
      </c>
      <c r="BQ26" s="197">
        <f>+AF198+AF212</f>
        <v>14084151</v>
      </c>
      <c r="BR26" s="118">
        <f>+BQ26+NOVIEMBRE!BQ26+OCTUBRE!BQ26+SEPTIEMBRE!BQ26+AGOSTO!BQ26+JULIO!BQ26+JUNIO!BQ26+MAYO!BQ26+ABRIL!BQ26+MARZO!BQ26+FEBRERO!BQ26+ENERO!BQ26</f>
        <v>187542303</v>
      </c>
    </row>
    <row r="27" spans="1:249" s="422" customFormat="1" ht="24.95" customHeight="1">
      <c r="A27" s="611" t="str">
        <f>+IF(NOVIEMBRE!A27=0,"",NOVIEMBRE!A27)</f>
        <v>1130102-2</v>
      </c>
      <c r="B27" s="646" t="str">
        <f>+IF(NOVIEMBRE!B27=0,"",NOVIEMBRE!B27)</f>
        <v>Vigencia Anterior Regimen Subsidiado</v>
      </c>
      <c r="C27" s="673">
        <f>+ENERO!C27</f>
        <v>128560389</v>
      </c>
      <c r="D27" s="373">
        <f>NOVIEMBRE!D27+DICIEMBRE!P27</f>
        <v>0</v>
      </c>
      <c r="E27" s="373">
        <f>NOVIEMBRE!E27+DICIEMBRE!Q27</f>
        <v>0</v>
      </c>
      <c r="F27" s="373">
        <f>SUM(C27:E27)</f>
        <v>128560389</v>
      </c>
      <c r="G27" s="373">
        <f>NOVIEMBRE!I27</f>
        <v>92015940</v>
      </c>
      <c r="H27" s="374">
        <v>0</v>
      </c>
      <c r="I27" s="373">
        <f>SUM(G27:H27)</f>
        <v>92015940</v>
      </c>
      <c r="J27" s="373">
        <f>NOVIEMBRE!L27</f>
        <v>92015940</v>
      </c>
      <c r="K27" s="374">
        <v>0</v>
      </c>
      <c r="L27" s="373">
        <f>SUM(J27:K27)</f>
        <v>92015940</v>
      </c>
      <c r="M27" s="373">
        <f>F27-I27</f>
        <v>36544449</v>
      </c>
      <c r="N27" s="143">
        <f>F27-L27</f>
        <v>36544449</v>
      </c>
      <c r="O27" s="382"/>
      <c r="P27" s="372">
        <v>0</v>
      </c>
      <c r="Q27" s="375">
        <v>0</v>
      </c>
      <c r="R27" s="9"/>
      <c r="S27" s="707" t="str">
        <f>+IF(NOVIEMBRE!S27=0,"",NOVIEMBRE!S27)</f>
        <v>1010104-9</v>
      </c>
      <c r="T27" s="683" t="str">
        <f>+IF(NOVIEMBRE!T27=0,"",NOVIEMBRE!T27)</f>
        <v>Auxilio de Transporte</v>
      </c>
      <c r="U27" s="27">
        <f>+ENERO!U27</f>
        <v>0</v>
      </c>
      <c r="V27" s="15">
        <f>NOVIEMBRE!V27+DICIEMBRE!AL27</f>
        <v>0</v>
      </c>
      <c r="W27" s="15">
        <f>NOVIEMBRE!W27+DICIEMBRE!AM27</f>
        <v>0</v>
      </c>
      <c r="X27" s="18">
        <f t="shared" si="21"/>
        <v>0</v>
      </c>
      <c r="Y27" s="19">
        <f>NOVIEMBRE!AA27</f>
        <v>0</v>
      </c>
      <c r="Z27" s="374">
        <v>0</v>
      </c>
      <c r="AA27" s="18">
        <f t="shared" si="22"/>
        <v>0</v>
      </c>
      <c r="AB27" s="19">
        <f>NOVIEMBRE!AD27</f>
        <v>0</v>
      </c>
      <c r="AC27" s="374">
        <v>0</v>
      </c>
      <c r="AD27" s="18">
        <f t="shared" si="23"/>
        <v>0</v>
      </c>
      <c r="AE27" s="19">
        <f>NOVIEMBRE!AG27</f>
        <v>0</v>
      </c>
      <c r="AF27" s="374">
        <v>0</v>
      </c>
      <c r="AG27" s="18">
        <f t="shared" si="24"/>
        <v>0</v>
      </c>
      <c r="AH27" s="19">
        <f t="shared" si="25"/>
        <v>0</v>
      </c>
      <c r="AI27" s="15">
        <f t="shared" si="26"/>
        <v>0</v>
      </c>
      <c r="AJ27" s="16">
        <f t="shared" si="27"/>
        <v>0</v>
      </c>
      <c r="AK27" s="9"/>
      <c r="AL27" s="372">
        <v>0</v>
      </c>
      <c r="AM27" s="375">
        <v>0</v>
      </c>
      <c r="AN27" s="9"/>
      <c r="AO27" s="349"/>
      <c r="AP27" s="438" t="s">
        <v>124</v>
      </c>
      <c r="AQ27" s="373">
        <f>X170</f>
        <v>252628204</v>
      </c>
      <c r="AR27" s="373">
        <f>AD170</f>
        <v>250584010</v>
      </c>
      <c r="AS27" s="373">
        <f>AG170</f>
        <v>206134085</v>
      </c>
      <c r="AT27" s="431"/>
      <c r="AU27" s="373">
        <f t="shared" si="29"/>
        <v>0.99190829065150621</v>
      </c>
      <c r="AV27" s="373">
        <f t="shared" si="30"/>
        <v>0.81595832031486082</v>
      </c>
      <c r="AW27" s="373">
        <f>(AR27-AD174-AD183-AD191)/$AO$2*12+AD174+AD183+AD191</f>
        <v>250584010</v>
      </c>
      <c r="AX27" s="373">
        <f>(AS27-AG174-AG183-AG191)/$AO$2*12+AG174+AG183+AG191</f>
        <v>206134085</v>
      </c>
      <c r="AY27" s="373">
        <f t="shared" si="31"/>
        <v>-2044194</v>
      </c>
      <c r="AZ27" s="143">
        <f t="shared" si="32"/>
        <v>46494119</v>
      </c>
      <c r="BA27" s="9"/>
      <c r="BB27" s="382"/>
      <c r="BC27" s="382"/>
      <c r="BD27" s="382"/>
      <c r="BE27" s="382"/>
      <c r="BF27" s="382"/>
      <c r="BG27" s="382"/>
      <c r="BH27" s="382"/>
      <c r="BI27" s="382"/>
      <c r="BJ27" s="382"/>
      <c r="BK27" s="382"/>
      <c r="BL27" s="382"/>
      <c r="BM27" s="109" t="s">
        <v>441</v>
      </c>
      <c r="BN27" s="86">
        <f>+X209-X212-X218</f>
        <v>0</v>
      </c>
      <c r="BO27" s="84">
        <f>+AA209-AA212-AA218</f>
        <v>0</v>
      </c>
      <c r="BP27" s="84">
        <f>+AD209-AD212-AD218</f>
        <v>0</v>
      </c>
      <c r="BQ27" s="197">
        <f>+AF209-AF212-AF218</f>
        <v>0</v>
      </c>
      <c r="BR27" s="118">
        <f>+BQ27+NOVIEMBRE!BQ27+OCTUBRE!BQ27+SEPTIEMBRE!BQ27+AGOSTO!BQ27+JULIO!BQ27+JUNIO!BQ27+MAYO!BQ27+ABRIL!BQ27+MARZO!BQ27+FEBRERO!BQ27+ENERO!BQ27</f>
        <v>0</v>
      </c>
      <c r="BS27" s="382"/>
      <c r="BT27" s="382"/>
      <c r="BU27" s="382"/>
      <c r="BV27" s="382"/>
      <c r="BW27" s="382"/>
      <c r="BX27" s="382"/>
      <c r="BY27" s="382"/>
      <c r="BZ27" s="382"/>
      <c r="CA27" s="382"/>
      <c r="CB27" s="382"/>
      <c r="CC27" s="382"/>
      <c r="CD27" s="382"/>
      <c r="CE27" s="382"/>
      <c r="CF27" s="382"/>
      <c r="CG27" s="382"/>
      <c r="CH27" s="382"/>
      <c r="CI27" s="382"/>
      <c r="CJ27" s="382"/>
      <c r="CK27" s="382"/>
      <c r="CL27" s="382"/>
      <c r="CM27" s="382"/>
      <c r="CN27" s="382"/>
      <c r="CO27" s="382"/>
      <c r="CP27" s="382"/>
      <c r="CQ27" s="382"/>
      <c r="CR27" s="382"/>
      <c r="CS27" s="382"/>
      <c r="CT27" s="382"/>
      <c r="CU27" s="382"/>
      <c r="CV27" s="382"/>
      <c r="CW27" s="382"/>
      <c r="CX27" s="382"/>
      <c r="CY27" s="382"/>
      <c r="CZ27" s="382"/>
      <c r="DA27" s="382"/>
      <c r="DB27" s="382"/>
      <c r="DC27" s="382"/>
      <c r="DD27" s="382"/>
      <c r="DE27" s="382"/>
      <c r="DF27" s="382"/>
      <c r="DG27" s="382"/>
      <c r="DH27" s="382"/>
      <c r="DI27" s="382"/>
      <c r="DJ27" s="382"/>
      <c r="DK27" s="382"/>
      <c r="DL27" s="382"/>
      <c r="DM27" s="382"/>
      <c r="DN27" s="382"/>
      <c r="DO27" s="382"/>
      <c r="DP27" s="382"/>
      <c r="DQ27" s="382"/>
      <c r="DR27" s="382"/>
      <c r="DS27" s="382"/>
      <c r="DT27" s="382"/>
      <c r="DU27" s="382"/>
      <c r="DV27" s="382"/>
      <c r="DW27" s="382"/>
      <c r="DX27" s="382"/>
      <c r="DY27" s="382"/>
      <c r="DZ27" s="382"/>
      <c r="EA27" s="382"/>
      <c r="EB27" s="382"/>
      <c r="EC27" s="382"/>
      <c r="ED27" s="382"/>
      <c r="EE27" s="382"/>
      <c r="EF27" s="382"/>
      <c r="EG27" s="382"/>
      <c r="EH27" s="382"/>
      <c r="EI27" s="382"/>
      <c r="EJ27" s="382"/>
      <c r="EK27" s="382"/>
      <c r="EL27" s="382"/>
      <c r="EM27" s="382"/>
      <c r="EN27" s="382"/>
      <c r="EO27" s="382"/>
      <c r="EP27" s="382"/>
      <c r="EQ27" s="382"/>
      <c r="ER27" s="382"/>
      <c r="ES27" s="382"/>
      <c r="ET27" s="382"/>
      <c r="EU27" s="382"/>
      <c r="EV27" s="382"/>
      <c r="EW27" s="382"/>
      <c r="EX27" s="382"/>
      <c r="EY27" s="382"/>
      <c r="EZ27" s="382"/>
      <c r="FA27" s="382"/>
      <c r="FB27" s="382"/>
      <c r="FC27" s="382"/>
      <c r="FD27" s="382"/>
      <c r="FE27" s="382"/>
      <c r="FF27" s="382"/>
      <c r="FG27" s="382"/>
      <c r="FH27" s="382"/>
      <c r="FI27" s="382"/>
      <c r="FJ27" s="382"/>
      <c r="FK27" s="382"/>
      <c r="FL27" s="382"/>
      <c r="FM27" s="382"/>
      <c r="FN27" s="382"/>
      <c r="FO27" s="382"/>
      <c r="FP27" s="382"/>
      <c r="FQ27" s="382"/>
      <c r="FR27" s="382"/>
      <c r="FS27" s="382"/>
      <c r="FT27" s="382"/>
      <c r="FU27" s="382"/>
      <c r="FV27" s="382"/>
      <c r="FW27" s="382"/>
      <c r="FX27" s="382"/>
      <c r="FY27" s="382"/>
      <c r="FZ27" s="382"/>
      <c r="GA27" s="382"/>
      <c r="GB27" s="382"/>
      <c r="GC27" s="382"/>
      <c r="GD27" s="382"/>
      <c r="GE27" s="382"/>
      <c r="GF27" s="382"/>
      <c r="GG27" s="382"/>
      <c r="GH27" s="382"/>
      <c r="GI27" s="382"/>
      <c r="GJ27" s="382"/>
      <c r="GK27" s="382"/>
      <c r="GL27" s="382"/>
      <c r="GM27" s="382"/>
      <c r="GN27" s="382"/>
      <c r="GO27" s="382"/>
      <c r="GP27" s="382"/>
      <c r="GQ27" s="382"/>
      <c r="GR27" s="382"/>
      <c r="GS27" s="382"/>
      <c r="GT27" s="382"/>
      <c r="GU27" s="382"/>
      <c r="GV27" s="382"/>
      <c r="GW27" s="382"/>
      <c r="GX27" s="382"/>
      <c r="GY27" s="382"/>
      <c r="GZ27" s="382"/>
      <c r="HA27" s="382"/>
      <c r="HB27" s="382"/>
      <c r="HC27" s="382"/>
      <c r="HD27" s="382"/>
      <c r="HE27" s="382"/>
      <c r="HF27" s="382"/>
      <c r="HG27" s="382"/>
      <c r="HH27" s="382"/>
      <c r="HI27" s="382"/>
      <c r="HJ27" s="382"/>
      <c r="HK27" s="382"/>
      <c r="HL27" s="382"/>
      <c r="HM27" s="382"/>
      <c r="HN27" s="382"/>
      <c r="HO27" s="382"/>
      <c r="HP27" s="382"/>
      <c r="HQ27" s="382"/>
      <c r="HR27" s="382"/>
      <c r="HS27" s="382"/>
      <c r="HT27" s="382"/>
      <c r="HU27" s="382"/>
      <c r="HV27" s="382"/>
      <c r="HW27" s="382"/>
      <c r="HX27" s="382"/>
      <c r="HY27" s="382"/>
      <c r="HZ27" s="382"/>
      <c r="IA27" s="382"/>
      <c r="IB27" s="382"/>
      <c r="IC27" s="382"/>
      <c r="ID27" s="382"/>
      <c r="IE27" s="382"/>
      <c r="IF27" s="382"/>
      <c r="IG27" s="382"/>
      <c r="IH27" s="382"/>
      <c r="II27" s="382"/>
      <c r="IJ27" s="382"/>
      <c r="IK27" s="382"/>
      <c r="IL27" s="382"/>
      <c r="IM27" s="382"/>
      <c r="IN27" s="382"/>
      <c r="IO27" s="382"/>
    </row>
    <row r="28" spans="1:249" s="422" customFormat="1" ht="24.95" customHeight="1">
      <c r="A28" s="734">
        <f>+IF(NOVIEMBRE!A28=0,"",NOVIEMBRE!A28)</f>
        <v>1130103</v>
      </c>
      <c r="B28" s="622" t="str">
        <f>+IF(NOVIEMBRE!B28=0,"",NOVIEMBRE!B28)</f>
        <v>SUBSIDIO A LA OFERTA- ATENCION PERSONAS POBRES NO CUBIERTOS CON SUBSIDIO A LA DEMANDA</v>
      </c>
      <c r="C28" s="43">
        <f>C29+C32+C35+C38+C39+C40</f>
        <v>247152498</v>
      </c>
      <c r="D28" s="44">
        <f>+D29+D32+D35+D38+D39+D40</f>
        <v>0</v>
      </c>
      <c r="E28" s="44">
        <f>+E29+E32+E35+E38+E39+E40</f>
        <v>0</v>
      </c>
      <c r="F28" s="44">
        <f>+F29+F32+F35+F38+F39+F40</f>
        <v>247152498</v>
      </c>
      <c r="G28" s="44">
        <f t="shared" ref="G28:N28" si="34">G29+G32+G35+G38+G39+G40</f>
        <v>226556462</v>
      </c>
      <c r="H28" s="44">
        <f t="shared" si="34"/>
        <v>20596036</v>
      </c>
      <c r="I28" s="44">
        <f t="shared" si="34"/>
        <v>247152498</v>
      </c>
      <c r="J28" s="44">
        <f t="shared" si="34"/>
        <v>205960420</v>
      </c>
      <c r="K28" s="44">
        <f t="shared" si="34"/>
        <v>41192078</v>
      </c>
      <c r="L28" s="44">
        <f t="shared" si="34"/>
        <v>247152498</v>
      </c>
      <c r="M28" s="44">
        <f t="shared" si="34"/>
        <v>0</v>
      </c>
      <c r="N28" s="45">
        <f t="shared" si="34"/>
        <v>0</v>
      </c>
      <c r="O28" s="382"/>
      <c r="P28" s="43">
        <f>P29+P32+P35+P38+P39+P940</f>
        <v>0</v>
      </c>
      <c r="Q28" s="45">
        <f>Q29+Q32+Q35+Q38+Q39+Q40</f>
        <v>0</v>
      </c>
      <c r="R28" s="9"/>
      <c r="S28" s="707" t="str">
        <f>+IF(NOVIEMBRE!S28=0,"",NOVIEMBRE!S28)</f>
        <v>1010104-10</v>
      </c>
      <c r="T28" s="683" t="str">
        <f>+IF(NOVIEMBRE!T28=0,"",NOVIEMBRE!T28)</f>
        <v>Subsidio de Alimentación</v>
      </c>
      <c r="U28" s="27">
        <f>+ENERO!U28</f>
        <v>13773211</v>
      </c>
      <c r="V28" s="15">
        <f>NOVIEMBRE!V28+DICIEMBRE!AL28</f>
        <v>1796764</v>
      </c>
      <c r="W28" s="15">
        <f>NOVIEMBRE!W28+DICIEMBRE!AM28</f>
        <v>0</v>
      </c>
      <c r="X28" s="18">
        <f t="shared" si="21"/>
        <v>15569975</v>
      </c>
      <c r="Y28" s="19">
        <f>NOVIEMBRE!AA28</f>
        <v>14129128</v>
      </c>
      <c r="Z28" s="374">
        <v>1440847</v>
      </c>
      <c r="AA28" s="18">
        <f t="shared" si="22"/>
        <v>15569975</v>
      </c>
      <c r="AB28" s="19">
        <f>NOVIEMBRE!AD28</f>
        <v>14129128</v>
      </c>
      <c r="AC28" s="374">
        <v>1440847</v>
      </c>
      <c r="AD28" s="18">
        <f t="shared" si="23"/>
        <v>15569975</v>
      </c>
      <c r="AE28" s="19">
        <f>NOVIEMBRE!AG28</f>
        <v>13419122</v>
      </c>
      <c r="AF28" s="374">
        <v>1422016</v>
      </c>
      <c r="AG28" s="18">
        <f t="shared" si="24"/>
        <v>14841138</v>
      </c>
      <c r="AH28" s="19">
        <f t="shared" si="25"/>
        <v>0</v>
      </c>
      <c r="AI28" s="15">
        <f t="shared" si="26"/>
        <v>0</v>
      </c>
      <c r="AJ28" s="16">
        <f t="shared" si="27"/>
        <v>728837</v>
      </c>
      <c r="AK28" s="9"/>
      <c r="AL28" s="372">
        <v>314316</v>
      </c>
      <c r="AM28" s="375">
        <v>0</v>
      </c>
      <c r="AN28" s="9"/>
      <c r="AO28" s="349"/>
      <c r="AP28" s="797" t="s">
        <v>574</v>
      </c>
      <c r="AQ28" s="373">
        <f>X195</f>
        <v>690292778</v>
      </c>
      <c r="AR28" s="373">
        <f>AD195</f>
        <v>713930955</v>
      </c>
      <c r="AS28" s="373">
        <f>AG195</f>
        <v>514953787</v>
      </c>
      <c r="AT28" s="431"/>
      <c r="AU28" s="373">
        <f t="shared" si="29"/>
        <v>1.0342436973895155</v>
      </c>
      <c r="AV28" s="373">
        <f t="shared" si="30"/>
        <v>0.74599329938230929</v>
      </c>
      <c r="AW28" s="373">
        <f>(AR28-AD207)/$AO$2*12+AD207</f>
        <v>713930955</v>
      </c>
      <c r="AX28" s="373">
        <f>(AS28-AG207)/$AO$2*12+AG207</f>
        <v>514953787</v>
      </c>
      <c r="AY28" s="373">
        <f t="shared" si="31"/>
        <v>23638177</v>
      </c>
      <c r="AZ28" s="143">
        <f t="shared" si="32"/>
        <v>175338991</v>
      </c>
      <c r="BA28" s="382"/>
      <c r="BB28" s="382"/>
      <c r="BC28" s="382"/>
      <c r="BD28" s="382"/>
      <c r="BE28" s="382"/>
      <c r="BF28" s="382"/>
      <c r="BG28" s="382"/>
      <c r="BH28" s="382"/>
      <c r="BI28" s="382"/>
      <c r="BJ28" s="382"/>
      <c r="BK28" s="382"/>
      <c r="BL28" s="382"/>
      <c r="BM28" s="71" t="s">
        <v>442</v>
      </c>
      <c r="BN28" s="83">
        <f>+X196-X198-X207</f>
        <v>184776466</v>
      </c>
      <c r="BO28" s="81">
        <f>+AA196-AA198-AA207</f>
        <v>182614344</v>
      </c>
      <c r="BP28" s="81">
        <f>+AD196-AD198-AD207</f>
        <v>182558462</v>
      </c>
      <c r="BQ28" s="196">
        <f>+AF196-AF198-AF207</f>
        <v>16710612</v>
      </c>
      <c r="BR28" s="118">
        <f>+BQ28+NOVIEMBRE!BQ28+OCTUBRE!BQ28+SEPTIEMBRE!BQ28+AGOSTO!BQ28+JULIO!BQ28+JUNIO!BQ28+MAYO!BQ28+ABRIL!BQ28+MARZO!BQ28+FEBRERO!BQ28+ENERO!BQ28</f>
        <v>129535337</v>
      </c>
      <c r="BS28" s="382"/>
      <c r="BT28" s="382"/>
      <c r="BU28" s="382"/>
      <c r="BV28" s="382"/>
      <c r="BW28" s="382"/>
      <c r="BX28" s="382"/>
      <c r="BY28" s="382"/>
      <c r="BZ28" s="382"/>
      <c r="CA28" s="382"/>
      <c r="CB28" s="382"/>
      <c r="CC28" s="382"/>
      <c r="CD28" s="382"/>
      <c r="CE28" s="382"/>
      <c r="CF28" s="382"/>
      <c r="CG28" s="382"/>
      <c r="CH28" s="382"/>
      <c r="CI28" s="382"/>
      <c r="CJ28" s="382"/>
      <c r="CK28" s="382"/>
      <c r="CL28" s="382"/>
      <c r="CM28" s="382"/>
      <c r="CN28" s="382"/>
      <c r="CO28" s="382"/>
      <c r="CP28" s="382"/>
      <c r="CQ28" s="382"/>
      <c r="CR28" s="382"/>
      <c r="CS28" s="382"/>
      <c r="CT28" s="382"/>
      <c r="CU28" s="382"/>
      <c r="CV28" s="382"/>
      <c r="CW28" s="382"/>
      <c r="CX28" s="382"/>
      <c r="CY28" s="382"/>
      <c r="CZ28" s="382"/>
      <c r="DA28" s="382"/>
      <c r="DB28" s="382"/>
      <c r="DC28" s="382"/>
      <c r="DD28" s="382"/>
      <c r="DE28" s="382"/>
      <c r="DF28" s="382"/>
      <c r="DG28" s="382"/>
      <c r="DH28" s="382"/>
      <c r="DI28" s="382"/>
      <c r="DJ28" s="382"/>
      <c r="DK28" s="382"/>
      <c r="DL28" s="382"/>
      <c r="DM28" s="382"/>
      <c r="DN28" s="382"/>
      <c r="DO28" s="382"/>
      <c r="DP28" s="382"/>
      <c r="DQ28" s="382"/>
      <c r="DR28" s="382"/>
      <c r="DS28" s="382"/>
      <c r="DT28" s="382"/>
      <c r="DU28" s="382"/>
      <c r="DV28" s="382"/>
      <c r="DW28" s="382"/>
      <c r="DX28" s="382"/>
      <c r="DY28" s="382"/>
      <c r="DZ28" s="382"/>
      <c r="EA28" s="382"/>
      <c r="EB28" s="382"/>
      <c r="EC28" s="382"/>
      <c r="ED28" s="382"/>
      <c r="EE28" s="382"/>
      <c r="EF28" s="382"/>
      <c r="EG28" s="382"/>
      <c r="EH28" s="382"/>
      <c r="EI28" s="382"/>
      <c r="EJ28" s="382"/>
      <c r="EK28" s="382"/>
      <c r="EL28" s="382"/>
      <c r="EM28" s="382"/>
      <c r="EN28" s="382"/>
      <c r="EO28" s="382"/>
      <c r="EP28" s="382"/>
      <c r="EQ28" s="382"/>
      <c r="ER28" s="382"/>
      <c r="ES28" s="382"/>
      <c r="ET28" s="382"/>
      <c r="EU28" s="382"/>
      <c r="EV28" s="382"/>
      <c r="EW28" s="382"/>
      <c r="EX28" s="382"/>
      <c r="EY28" s="382"/>
      <c r="EZ28" s="382"/>
      <c r="FA28" s="382"/>
      <c r="FB28" s="382"/>
      <c r="FC28" s="382"/>
      <c r="FD28" s="382"/>
      <c r="FE28" s="382"/>
      <c r="FF28" s="382"/>
      <c r="FG28" s="382"/>
      <c r="FH28" s="382"/>
      <c r="FI28" s="382"/>
      <c r="FJ28" s="382"/>
      <c r="FK28" s="382"/>
      <c r="FL28" s="382"/>
      <c r="FM28" s="382"/>
      <c r="FN28" s="382"/>
      <c r="FO28" s="382"/>
      <c r="FP28" s="382"/>
      <c r="FQ28" s="382"/>
      <c r="FR28" s="382"/>
      <c r="FS28" s="382"/>
      <c r="FT28" s="382"/>
      <c r="FU28" s="382"/>
      <c r="FV28" s="382"/>
      <c r="FW28" s="382"/>
      <c r="FX28" s="382"/>
      <c r="FY28" s="382"/>
      <c r="FZ28" s="382"/>
      <c r="GA28" s="382"/>
      <c r="GB28" s="382"/>
      <c r="GC28" s="382"/>
      <c r="GD28" s="382"/>
      <c r="GE28" s="382"/>
      <c r="GF28" s="382"/>
      <c r="GG28" s="382"/>
      <c r="GH28" s="382"/>
      <c r="GI28" s="382"/>
      <c r="GJ28" s="382"/>
      <c r="GK28" s="382"/>
      <c r="GL28" s="382"/>
      <c r="GM28" s="382"/>
      <c r="GN28" s="382"/>
      <c r="GO28" s="382"/>
      <c r="GP28" s="382"/>
      <c r="GQ28" s="382"/>
      <c r="GR28" s="382"/>
      <c r="GS28" s="382"/>
      <c r="GT28" s="382"/>
      <c r="GU28" s="382"/>
      <c r="GV28" s="382"/>
      <c r="GW28" s="382"/>
      <c r="GX28" s="382"/>
      <c r="GY28" s="382"/>
      <c r="GZ28" s="382"/>
      <c r="HA28" s="382"/>
      <c r="HB28" s="382"/>
      <c r="HC28" s="382"/>
      <c r="HD28" s="382"/>
      <c r="HE28" s="382"/>
      <c r="HF28" s="382"/>
      <c r="HG28" s="382"/>
      <c r="HH28" s="382"/>
      <c r="HI28" s="382"/>
      <c r="HJ28" s="382"/>
      <c r="HK28" s="382"/>
      <c r="HL28" s="382"/>
      <c r="HM28" s="382"/>
      <c r="HN28" s="382"/>
      <c r="HO28" s="382"/>
      <c r="HP28" s="382"/>
      <c r="HQ28" s="382"/>
      <c r="HR28" s="382"/>
      <c r="HS28" s="382"/>
      <c r="HT28" s="382"/>
      <c r="HU28" s="382"/>
      <c r="HV28" s="382"/>
      <c r="HW28" s="382"/>
      <c r="HX28" s="382"/>
      <c r="HY28" s="382"/>
      <c r="HZ28" s="382"/>
      <c r="IA28" s="382"/>
      <c r="IB28" s="382"/>
      <c r="IC28" s="382"/>
      <c r="ID28" s="382"/>
      <c r="IE28" s="382"/>
      <c r="IF28" s="382"/>
      <c r="IG28" s="382"/>
      <c r="IH28" s="382"/>
      <c r="II28" s="382"/>
      <c r="IJ28" s="382"/>
      <c r="IK28" s="382"/>
      <c r="IL28" s="382"/>
      <c r="IM28" s="382"/>
      <c r="IN28" s="382"/>
      <c r="IO28" s="382"/>
    </row>
    <row r="29" spans="1:249" s="9" customFormat="1" ht="24.95" customHeight="1">
      <c r="A29" s="611" t="str">
        <f>+IF(NOVIEMBRE!A29=0,"",NOVIEMBRE!A29)</f>
        <v>1130103-1</v>
      </c>
      <c r="B29" s="647" t="str">
        <f>+IF(NOVIEMBRE!B29=0,"",NOVIEMBRE!B29)</f>
        <v>Prestación de Servicios de salud  1er Nivel</v>
      </c>
      <c r="C29" s="19">
        <f t="shared" ref="C29:N29" si="35">SUM(C30:C31)</f>
        <v>0</v>
      </c>
      <c r="D29" s="15">
        <f t="shared" si="35"/>
        <v>0</v>
      </c>
      <c r="E29" s="15">
        <f t="shared" si="35"/>
        <v>0</v>
      </c>
      <c r="F29" s="15">
        <f t="shared" si="35"/>
        <v>0</v>
      </c>
      <c r="G29" s="15">
        <f t="shared" si="35"/>
        <v>0</v>
      </c>
      <c r="H29" s="15">
        <f t="shared" si="35"/>
        <v>0</v>
      </c>
      <c r="I29" s="15">
        <f t="shared" si="35"/>
        <v>0</v>
      </c>
      <c r="J29" s="15">
        <f t="shared" si="35"/>
        <v>0</v>
      </c>
      <c r="K29" s="15">
        <f t="shared" si="35"/>
        <v>0</v>
      </c>
      <c r="L29" s="15">
        <f t="shared" si="35"/>
        <v>0</v>
      </c>
      <c r="M29" s="15">
        <f t="shared" si="35"/>
        <v>0</v>
      </c>
      <c r="N29" s="16">
        <f t="shared" si="35"/>
        <v>0</v>
      </c>
      <c r="O29" s="382"/>
      <c r="P29" s="144">
        <f>SUM(P30:P31)</f>
        <v>0</v>
      </c>
      <c r="Q29" s="145">
        <f>SUM(Q30:Q31)</f>
        <v>0</v>
      </c>
      <c r="S29" s="707" t="str">
        <f>+IF(NOVIEMBRE!S29=0,"",NOVIEMBRE!S29)</f>
        <v>1010104-11</v>
      </c>
      <c r="T29" s="683" t="str">
        <f>+IF(NOVIEMBRE!T29=0,"",NOVIEMBRE!T29)</f>
        <v>Gastos de Representación</v>
      </c>
      <c r="U29" s="27">
        <f>+ENERO!U29</f>
        <v>0</v>
      </c>
      <c r="V29" s="15">
        <f>NOVIEMBRE!V29+DICIEMBRE!AL29</f>
        <v>0</v>
      </c>
      <c r="W29" s="15">
        <f>NOVIEMBRE!W29+DICIEMBRE!AM29</f>
        <v>0</v>
      </c>
      <c r="X29" s="18">
        <f t="shared" si="21"/>
        <v>0</v>
      </c>
      <c r="Y29" s="19">
        <f>NOVIEMBRE!AA29</f>
        <v>0</v>
      </c>
      <c r="Z29" s="374">
        <v>0</v>
      </c>
      <c r="AA29" s="18">
        <f t="shared" si="22"/>
        <v>0</v>
      </c>
      <c r="AB29" s="19">
        <f>NOVIEMBRE!AD29</f>
        <v>0</v>
      </c>
      <c r="AC29" s="374">
        <v>0</v>
      </c>
      <c r="AD29" s="18">
        <f t="shared" si="23"/>
        <v>0</v>
      </c>
      <c r="AE29" s="19">
        <f>NOVIEMBRE!AG29</f>
        <v>0</v>
      </c>
      <c r="AF29" s="374">
        <v>0</v>
      </c>
      <c r="AG29" s="18">
        <f t="shared" si="24"/>
        <v>0</v>
      </c>
      <c r="AH29" s="19">
        <f t="shared" si="25"/>
        <v>0</v>
      </c>
      <c r="AI29" s="15">
        <f t="shared" si="26"/>
        <v>0</v>
      </c>
      <c r="AJ29" s="16">
        <f t="shared" si="27"/>
        <v>0</v>
      </c>
      <c r="AL29" s="372">
        <v>0</v>
      </c>
      <c r="AM29" s="375">
        <v>0</v>
      </c>
      <c r="AO29" s="21"/>
      <c r="AP29" s="797" t="s">
        <v>573</v>
      </c>
      <c r="AQ29" s="373">
        <f>X209</f>
        <v>0</v>
      </c>
      <c r="AR29" s="373">
        <f>AD209</f>
        <v>0</v>
      </c>
      <c r="AS29" s="373">
        <f>AG209</f>
        <v>0</v>
      </c>
      <c r="AT29" s="327"/>
      <c r="AU29" s="342" t="str">
        <f t="shared" si="29"/>
        <v xml:space="preserve"> </v>
      </c>
      <c r="AV29" s="342" t="str">
        <f t="shared" si="30"/>
        <v xml:space="preserve"> </v>
      </c>
      <c r="AW29" s="436">
        <f>(AR29-AD218)/$AO$2*12+AD218</f>
        <v>0</v>
      </c>
      <c r="AX29" s="436">
        <f>(AS29-AG218)/$AO$2*12+AG218</f>
        <v>0</v>
      </c>
      <c r="AY29" s="436">
        <f t="shared" si="31"/>
        <v>0</v>
      </c>
      <c r="AZ29" s="46">
        <f t="shared" si="32"/>
        <v>0</v>
      </c>
      <c r="BA29" s="382"/>
      <c r="BB29" s="422"/>
      <c r="BC29" s="422"/>
      <c r="BD29" s="422"/>
      <c r="BE29" s="422"/>
      <c r="BF29" s="422"/>
      <c r="BG29" s="382"/>
      <c r="BH29" s="382"/>
      <c r="BI29" s="382"/>
      <c r="BJ29" s="382"/>
      <c r="BK29" s="382"/>
      <c r="BM29" s="110" t="s">
        <v>70</v>
      </c>
      <c r="BN29" s="106">
        <f>X232-X256-X241</f>
        <v>2290453432</v>
      </c>
      <c r="BO29" s="107">
        <f>AA232-AA256-AA241</f>
        <v>1562897062</v>
      </c>
      <c r="BP29" s="107">
        <f>AD232-AD256-AD241</f>
        <v>1563071222</v>
      </c>
      <c r="BQ29" s="198">
        <f>AF232-AF256-AF241</f>
        <v>300324808</v>
      </c>
      <c r="BR29" s="118">
        <f>+BQ29+NOVIEMBRE!BQ29+OCTUBRE!BQ29+SEPTIEMBRE!BQ29+AGOSTO!BQ29+JULIO!BQ29+JUNIO!BQ29+MAYO!BQ29+ABRIL!BQ29+MARZO!BQ29+FEBRERO!BQ29+ENERO!BQ29</f>
        <v>1517484093</v>
      </c>
    </row>
    <row r="30" spans="1:249" s="422" customFormat="1" ht="24.95" customHeight="1">
      <c r="A30" s="611" t="str">
        <f>+IF(NOVIEMBRE!A30=0,"",NOVIEMBRE!A30)</f>
        <v>1130103-1-1</v>
      </c>
      <c r="B30" s="646" t="str">
        <f>+CONCATENATE("Vigencia ",INSTRUCCIONES!$F$3)</f>
        <v>Vigencia 2018</v>
      </c>
      <c r="C30" s="673">
        <f>+ENERO!C30</f>
        <v>0</v>
      </c>
      <c r="D30" s="373">
        <f>NOVIEMBRE!D30+DICIEMBRE!P30</f>
        <v>0</v>
      </c>
      <c r="E30" s="373">
        <f>NOVIEMBRE!E30+DICIEMBRE!Q30</f>
        <v>0</v>
      </c>
      <c r="F30" s="373">
        <f>SUM(C30:E30)</f>
        <v>0</v>
      </c>
      <c r="G30" s="373">
        <f>NOVIEMBRE!I30</f>
        <v>0</v>
      </c>
      <c r="H30" s="374">
        <v>0</v>
      </c>
      <c r="I30" s="373">
        <f>SUM(G30:H30)</f>
        <v>0</v>
      </c>
      <c r="J30" s="373">
        <f>NOVIEMBRE!L30</f>
        <v>0</v>
      </c>
      <c r="K30" s="374">
        <v>0</v>
      </c>
      <c r="L30" s="373">
        <f>SUM(J30:K30)</f>
        <v>0</v>
      </c>
      <c r="M30" s="373">
        <f>F30-I30</f>
        <v>0</v>
      </c>
      <c r="N30" s="143">
        <f>F30-L30</f>
        <v>0</v>
      </c>
      <c r="O30" s="9"/>
      <c r="P30" s="372">
        <v>0</v>
      </c>
      <c r="Q30" s="375">
        <v>0</v>
      </c>
      <c r="R30" s="9"/>
      <c r="S30" s="707" t="str">
        <f>+IF(NOVIEMBRE!S30=0,"",NOVIEMBRE!S30)</f>
        <v>1010104-12</v>
      </c>
      <c r="T30" s="683" t="str">
        <f>+IF(NOVIEMBRE!T30=0,"",NOVIEMBRE!T30)</f>
        <v xml:space="preserve"> Indemnizaciones por Vacaciones o Supresión de Cargos por Reestructuración</v>
      </c>
      <c r="U30" s="27">
        <f>+ENERO!U30</f>
        <v>0</v>
      </c>
      <c r="V30" s="15">
        <f>NOVIEMBRE!V30+DICIEMBRE!AL30</f>
        <v>0</v>
      </c>
      <c r="W30" s="15">
        <f>NOVIEMBRE!W30+DICIEMBRE!AM30</f>
        <v>0</v>
      </c>
      <c r="X30" s="18">
        <f t="shared" si="21"/>
        <v>0</v>
      </c>
      <c r="Y30" s="19">
        <f>NOVIEMBRE!AA30</f>
        <v>0</v>
      </c>
      <c r="Z30" s="374">
        <v>0</v>
      </c>
      <c r="AA30" s="18">
        <f t="shared" si="22"/>
        <v>0</v>
      </c>
      <c r="AB30" s="19">
        <f>NOVIEMBRE!AD30</f>
        <v>0</v>
      </c>
      <c r="AC30" s="374">
        <v>0</v>
      </c>
      <c r="AD30" s="18">
        <f t="shared" si="23"/>
        <v>0</v>
      </c>
      <c r="AE30" s="19">
        <f>NOVIEMBRE!AG30</f>
        <v>0</v>
      </c>
      <c r="AF30" s="374">
        <v>0</v>
      </c>
      <c r="AG30" s="18">
        <f t="shared" si="24"/>
        <v>0</v>
      </c>
      <c r="AH30" s="19">
        <f t="shared" si="25"/>
        <v>0</v>
      </c>
      <c r="AI30" s="15">
        <f t="shared" si="26"/>
        <v>0</v>
      </c>
      <c r="AJ30" s="16">
        <f t="shared" si="27"/>
        <v>0</v>
      </c>
      <c r="AK30" s="9"/>
      <c r="AL30" s="372">
        <v>0</v>
      </c>
      <c r="AM30" s="375">
        <v>0</v>
      </c>
      <c r="AN30" s="9"/>
      <c r="AO30" s="370" t="s">
        <v>51</v>
      </c>
      <c r="AP30" s="438" t="s">
        <v>131</v>
      </c>
      <c r="AQ30" s="373">
        <f>X220+X232</f>
        <v>2441705986</v>
      </c>
      <c r="AR30" s="373">
        <f>AD220+AD232</f>
        <v>1714323776</v>
      </c>
      <c r="AS30" s="373">
        <f>AG220+AG232</f>
        <v>1668736647</v>
      </c>
      <c r="AT30" s="431"/>
      <c r="AU30" s="373">
        <f t="shared" si="29"/>
        <v>0.70210082042203747</v>
      </c>
      <c r="AV30" s="373">
        <f t="shared" si="30"/>
        <v>0.68343062455841475</v>
      </c>
      <c r="AW30" s="373">
        <f>(AR30-AD225-AD230-AD241-AD256)/$AO$2*12+AD225+AD230+AD241+AD256</f>
        <v>1714323776</v>
      </c>
      <c r="AX30" s="373">
        <f>(AS30-AG225-AG230-AG241-AG256)/$AO$2*12+AG225+AG230+AG241+AG256</f>
        <v>1668736647</v>
      </c>
      <c r="AY30" s="373">
        <f t="shared" si="31"/>
        <v>-727382210</v>
      </c>
      <c r="AZ30" s="143">
        <f t="shared" si="32"/>
        <v>772969339</v>
      </c>
      <c r="BA30" s="382"/>
      <c r="BG30" s="382"/>
      <c r="BH30" s="382"/>
      <c r="BI30" s="382"/>
      <c r="BJ30" s="382"/>
      <c r="BK30" s="382"/>
      <c r="BL30" s="382"/>
      <c r="BM30" s="110" t="s">
        <v>74</v>
      </c>
      <c r="BN30" s="106">
        <f>X220-X225-X230</f>
        <v>0</v>
      </c>
      <c r="BO30" s="107">
        <f>AA220-AA225-AA230</f>
        <v>0</v>
      </c>
      <c r="BP30" s="107">
        <f>AD220-AD225-AD230</f>
        <v>0</v>
      </c>
      <c r="BQ30" s="198">
        <f>AF220-AF225-AF230</f>
        <v>0</v>
      </c>
      <c r="BR30" s="118">
        <f>+BQ30+NOVIEMBRE!BQ30+OCTUBRE!BQ30+SEPTIEMBRE!BQ30+AGOSTO!BQ30+JULIO!BQ30+JUNIO!BQ30+MAYO!BQ30+ABRIL!BQ30+MARZO!BQ30+FEBRERO!BQ30+ENERO!BQ30</f>
        <v>0</v>
      </c>
      <c r="BS30" s="382"/>
      <c r="BT30" s="382"/>
      <c r="BU30" s="382"/>
      <c r="BV30" s="382"/>
      <c r="BW30" s="382"/>
      <c r="BX30" s="382"/>
      <c r="BY30" s="382"/>
      <c r="BZ30" s="382"/>
      <c r="CA30" s="382"/>
      <c r="CB30" s="382"/>
      <c r="CC30" s="382"/>
      <c r="CD30" s="382"/>
      <c r="CE30" s="382"/>
      <c r="CF30" s="382"/>
      <c r="CG30" s="382"/>
      <c r="CH30" s="382"/>
      <c r="CI30" s="382"/>
      <c r="CJ30" s="382"/>
      <c r="CK30" s="382"/>
      <c r="CL30" s="382"/>
      <c r="CM30" s="382"/>
      <c r="CN30" s="382"/>
      <c r="CO30" s="382"/>
      <c r="CP30" s="382"/>
      <c r="CQ30" s="382"/>
      <c r="CR30" s="382"/>
      <c r="CS30" s="382"/>
      <c r="CT30" s="382"/>
      <c r="CU30" s="382"/>
      <c r="CV30" s="382"/>
      <c r="CW30" s="382"/>
      <c r="CX30" s="382"/>
      <c r="CY30" s="382"/>
      <c r="CZ30" s="382"/>
      <c r="DA30" s="382"/>
      <c r="DB30" s="382"/>
      <c r="DC30" s="382"/>
      <c r="DD30" s="382"/>
      <c r="DE30" s="382"/>
      <c r="DF30" s="382"/>
      <c r="DG30" s="382"/>
      <c r="DH30" s="382"/>
      <c r="DI30" s="382"/>
      <c r="DJ30" s="382"/>
      <c r="DK30" s="382"/>
      <c r="DL30" s="382"/>
      <c r="DM30" s="382"/>
      <c r="DN30" s="382"/>
      <c r="DO30" s="382"/>
      <c r="DP30" s="382"/>
      <c r="DQ30" s="382"/>
      <c r="DR30" s="382"/>
      <c r="DS30" s="382"/>
      <c r="DT30" s="382"/>
      <c r="DU30" s="382"/>
      <c r="DV30" s="382"/>
      <c r="DW30" s="382"/>
      <c r="DX30" s="382"/>
      <c r="DY30" s="382"/>
      <c r="DZ30" s="382"/>
      <c r="EA30" s="382"/>
      <c r="EB30" s="382"/>
      <c r="EC30" s="382"/>
      <c r="ED30" s="382"/>
      <c r="EE30" s="382"/>
      <c r="EF30" s="382"/>
      <c r="EG30" s="382"/>
      <c r="EH30" s="382"/>
      <c r="EI30" s="382"/>
      <c r="EJ30" s="382"/>
      <c r="EK30" s="382"/>
      <c r="EL30" s="382"/>
      <c r="EM30" s="382"/>
      <c r="EN30" s="382"/>
      <c r="EO30" s="382"/>
      <c r="EP30" s="382"/>
      <c r="EQ30" s="382"/>
      <c r="ER30" s="382"/>
      <c r="ES30" s="382"/>
      <c r="ET30" s="382"/>
      <c r="EU30" s="382"/>
      <c r="EV30" s="382"/>
      <c r="EW30" s="382"/>
      <c r="EX30" s="382"/>
      <c r="EY30" s="382"/>
      <c r="EZ30" s="382"/>
      <c r="FA30" s="382"/>
      <c r="FB30" s="382"/>
      <c r="FC30" s="382"/>
      <c r="FD30" s="382"/>
      <c r="FE30" s="382"/>
      <c r="FF30" s="382"/>
      <c r="FG30" s="382"/>
      <c r="FH30" s="382"/>
      <c r="FI30" s="382"/>
      <c r="FJ30" s="382"/>
      <c r="FK30" s="382"/>
      <c r="FL30" s="382"/>
      <c r="FM30" s="382"/>
      <c r="FN30" s="382"/>
      <c r="FO30" s="382"/>
      <c r="FP30" s="382"/>
      <c r="FQ30" s="382"/>
      <c r="FR30" s="382"/>
      <c r="FS30" s="382"/>
      <c r="FT30" s="382"/>
      <c r="FU30" s="382"/>
      <c r="FV30" s="382"/>
      <c r="FW30" s="382"/>
      <c r="FX30" s="382"/>
      <c r="FY30" s="382"/>
      <c r="FZ30" s="382"/>
      <c r="GA30" s="382"/>
      <c r="GB30" s="382"/>
      <c r="GC30" s="382"/>
      <c r="GD30" s="382"/>
      <c r="GE30" s="382"/>
      <c r="GF30" s="382"/>
      <c r="GG30" s="382"/>
      <c r="GH30" s="382"/>
      <c r="GI30" s="382"/>
      <c r="GJ30" s="382"/>
      <c r="GK30" s="382"/>
      <c r="GL30" s="382"/>
      <c r="GM30" s="382"/>
      <c r="GN30" s="382"/>
      <c r="GO30" s="382"/>
      <c r="GP30" s="382"/>
      <c r="GQ30" s="382"/>
      <c r="GR30" s="382"/>
      <c r="GS30" s="382"/>
      <c r="GT30" s="382"/>
      <c r="GU30" s="382"/>
      <c r="GV30" s="382"/>
      <c r="GW30" s="382"/>
      <c r="GX30" s="382"/>
      <c r="GY30" s="382"/>
      <c r="GZ30" s="382"/>
      <c r="HA30" s="382"/>
      <c r="HB30" s="382"/>
      <c r="HC30" s="382"/>
      <c r="HD30" s="382"/>
      <c r="HE30" s="382"/>
      <c r="HF30" s="382"/>
      <c r="HG30" s="382"/>
      <c r="HH30" s="382"/>
      <c r="HI30" s="382"/>
      <c r="HJ30" s="382"/>
      <c r="HK30" s="382"/>
      <c r="HL30" s="382"/>
      <c r="HM30" s="382"/>
      <c r="HN30" s="382"/>
      <c r="HO30" s="382"/>
      <c r="HP30" s="382"/>
      <c r="HQ30" s="382"/>
      <c r="HR30" s="382"/>
      <c r="HS30" s="382"/>
      <c r="HT30" s="382"/>
      <c r="HU30" s="382"/>
      <c r="HV30" s="382"/>
      <c r="HW30" s="382"/>
      <c r="HX30" s="382"/>
      <c r="HY30" s="382"/>
      <c r="HZ30" s="382"/>
      <c r="IA30" s="382"/>
      <c r="IB30" s="382"/>
      <c r="IC30" s="382"/>
      <c r="ID30" s="382"/>
      <c r="IE30" s="382"/>
      <c r="IF30" s="382"/>
      <c r="IG30" s="382"/>
      <c r="IH30" s="382"/>
      <c r="II30" s="382"/>
      <c r="IJ30" s="382"/>
      <c r="IK30" s="382"/>
      <c r="IL30" s="382"/>
      <c r="IM30" s="382"/>
      <c r="IN30" s="382"/>
      <c r="IO30" s="382"/>
    </row>
    <row r="31" spans="1:249" s="422" customFormat="1" ht="24.95" customHeight="1">
      <c r="A31" s="611" t="str">
        <f>+IF(NOVIEMBRE!A31=0,"",NOVIEMBRE!A31)</f>
        <v>1130103-1-2</v>
      </c>
      <c r="B31" s="646" t="str">
        <f>+IF(NOVIEMBRE!B31=0,"",NOVIEMBRE!B31)</f>
        <v>Vigencia Anterior Prestacion Svcios 1er nivel</v>
      </c>
      <c r="C31" s="673">
        <f>+ENERO!C31</f>
        <v>0</v>
      </c>
      <c r="D31" s="373">
        <f>NOVIEMBRE!D31+DICIEMBRE!P31</f>
        <v>0</v>
      </c>
      <c r="E31" s="373">
        <f>NOVIEMBRE!E31+DICIEMBRE!Q31</f>
        <v>0</v>
      </c>
      <c r="F31" s="373">
        <f>SUM(C31:E31)</f>
        <v>0</v>
      </c>
      <c r="G31" s="373">
        <f>NOVIEMBRE!I31</f>
        <v>0</v>
      </c>
      <c r="H31" s="374">
        <v>0</v>
      </c>
      <c r="I31" s="373">
        <f>SUM(G31:H31)</f>
        <v>0</v>
      </c>
      <c r="J31" s="373">
        <f>NOVIEMBRE!L31</f>
        <v>0</v>
      </c>
      <c r="K31" s="374">
        <v>0</v>
      </c>
      <c r="L31" s="373">
        <f>SUM(J31:K31)</f>
        <v>0</v>
      </c>
      <c r="M31" s="373">
        <f>F31-I31</f>
        <v>0</v>
      </c>
      <c r="N31" s="143">
        <f>F31-L31</f>
        <v>0</v>
      </c>
      <c r="O31" s="382"/>
      <c r="P31" s="372">
        <v>0</v>
      </c>
      <c r="Q31" s="375">
        <v>0</v>
      </c>
      <c r="R31" s="9"/>
      <c r="S31" s="707" t="str">
        <f>+IF(NOVIEMBRE!S31=0,"",NOVIEMBRE!S31)</f>
        <v>1010104-13</v>
      </c>
      <c r="T31" s="683" t="str">
        <f>+IF(NOVIEMBRE!T31=0,"",NOVIEMBRE!T31)</f>
        <v>Bonificación Especial por Recreación</v>
      </c>
      <c r="U31" s="27">
        <f>+ENERO!U31</f>
        <v>2659605</v>
      </c>
      <c r="V31" s="15">
        <f>NOVIEMBRE!V31+DICIEMBRE!AL31</f>
        <v>51168</v>
      </c>
      <c r="W31" s="15">
        <f>NOVIEMBRE!W31+DICIEMBRE!AM31</f>
        <v>83000</v>
      </c>
      <c r="X31" s="18">
        <f t="shared" si="21"/>
        <v>2793773</v>
      </c>
      <c r="Y31" s="19">
        <f>NOVIEMBRE!AA31</f>
        <v>2421344</v>
      </c>
      <c r="Z31" s="374">
        <v>372429</v>
      </c>
      <c r="AA31" s="18">
        <f t="shared" si="22"/>
        <v>2793773</v>
      </c>
      <c r="AB31" s="19">
        <f>NOVIEMBRE!AD31</f>
        <v>2421344</v>
      </c>
      <c r="AC31" s="374">
        <v>372429</v>
      </c>
      <c r="AD31" s="18">
        <f t="shared" si="23"/>
        <v>2793773</v>
      </c>
      <c r="AE31" s="19">
        <f>NOVIEMBRE!AG31</f>
        <v>1875799</v>
      </c>
      <c r="AF31" s="374">
        <v>653347</v>
      </c>
      <c r="AG31" s="18">
        <f t="shared" si="24"/>
        <v>2529146</v>
      </c>
      <c r="AH31" s="19">
        <f t="shared" si="25"/>
        <v>0</v>
      </c>
      <c r="AI31" s="15">
        <f t="shared" si="26"/>
        <v>0</v>
      </c>
      <c r="AJ31" s="16">
        <f t="shared" si="27"/>
        <v>264627</v>
      </c>
      <c r="AK31" s="9"/>
      <c r="AL31" s="372">
        <v>51168</v>
      </c>
      <c r="AM31" s="375">
        <v>83000</v>
      </c>
      <c r="AN31" s="9"/>
      <c r="AO31" s="349"/>
      <c r="AP31" s="415" t="s">
        <v>134</v>
      </c>
      <c r="AQ31" s="431">
        <f>X258</f>
        <v>21546351</v>
      </c>
      <c r="AR31" s="431">
        <f>AD258</f>
        <v>-582421831</v>
      </c>
      <c r="AS31" s="431">
        <f>AG258</f>
        <v>-6263969769</v>
      </c>
      <c r="AT31" s="431"/>
      <c r="AU31" s="373">
        <f t="shared" si="29"/>
        <v>-27.031112182290169</v>
      </c>
      <c r="AV31" s="373">
        <f t="shared" si="30"/>
        <v>-290.72067790040177</v>
      </c>
      <c r="AW31" s="373">
        <f>AQ31</f>
        <v>21546351</v>
      </c>
      <c r="AX31" s="373">
        <f>AQ31</f>
        <v>21546351</v>
      </c>
      <c r="AY31" s="373">
        <f t="shared" si="31"/>
        <v>0</v>
      </c>
      <c r="AZ31" s="143">
        <f t="shared" si="32"/>
        <v>0</v>
      </c>
      <c r="BA31" s="382"/>
      <c r="BB31" s="382"/>
      <c r="BC31" s="382"/>
      <c r="BD31" s="382"/>
      <c r="BE31" s="382"/>
      <c r="BF31" s="382"/>
      <c r="BG31" s="382"/>
      <c r="BH31" s="382"/>
      <c r="BI31" s="382"/>
      <c r="BJ31" s="382"/>
      <c r="BK31" s="382"/>
      <c r="BL31" s="382"/>
      <c r="BM31" s="110" t="s">
        <v>129</v>
      </c>
      <c r="BN31" s="106">
        <f>X33+X41+X55+X61+X81+X88+X102+X108+X121+X139+X143+X153+X168+X174+X183+X191+X207+X218+X230+X241+X256+X225</f>
        <v>920689592</v>
      </c>
      <c r="BO31" s="107">
        <f>AA33+AA41+AA55+AA61+AA81+AA88+AA102+AA108+AA121+AA139+AA143+AA153+AA168+AA174+AA183+AA191+AA207+AA218+AA230+AA241+AA256+AA225</f>
        <v>916644756</v>
      </c>
      <c r="BP31" s="107">
        <f>AD33+AD41+AD55+AD61+AD81+AD88+AD102+AD108+AD121+AD139+AD143+AD153+AD168+AD174+AD183+AD191+AD207+AD218+AD230+AD241+AD256+AD225</f>
        <v>919879916</v>
      </c>
      <c r="BQ31" s="198">
        <f>AF33+AF41+AF55+AF61+AF81+AF88+AF102+AF108+AF121+AF139+AF143+AF153+AF168+AF174+AF183+AF191+AF207+AF218+AF230+AF241+AF256+AF225</f>
        <v>36886046</v>
      </c>
      <c r="BR31" s="118">
        <f>+BQ31+NOVIEMBRE!BQ31+OCTUBRE!BQ31+SEPTIEMBRE!BQ31+AGOSTO!BQ31+JULIO!BQ31+JUNIO!BQ31+MAYO!BQ31+ABRIL!BQ31+MARZO!BQ31+FEBRERO!BQ31+ENERO!BQ31</f>
        <v>903743482</v>
      </c>
      <c r="BS31" s="382"/>
      <c r="BT31" s="382"/>
      <c r="BU31" s="382"/>
      <c r="BV31" s="382"/>
      <c r="BW31" s="382"/>
      <c r="BX31" s="382"/>
      <c r="BY31" s="382"/>
      <c r="BZ31" s="382"/>
      <c r="CA31" s="382"/>
      <c r="CB31" s="382"/>
      <c r="CC31" s="382"/>
      <c r="CD31" s="382"/>
      <c r="CE31" s="382"/>
      <c r="CF31" s="382"/>
      <c r="CG31" s="382"/>
      <c r="CH31" s="382"/>
      <c r="CI31" s="382"/>
      <c r="CJ31" s="382"/>
      <c r="CK31" s="382"/>
      <c r="CL31" s="382"/>
      <c r="CM31" s="382"/>
      <c r="CN31" s="382"/>
      <c r="CO31" s="382"/>
      <c r="CP31" s="382"/>
      <c r="CQ31" s="382"/>
      <c r="CR31" s="382"/>
      <c r="CS31" s="382"/>
      <c r="CT31" s="382"/>
      <c r="CU31" s="382"/>
      <c r="CV31" s="382"/>
      <c r="CW31" s="382"/>
      <c r="CX31" s="382"/>
      <c r="CY31" s="382"/>
      <c r="CZ31" s="382"/>
      <c r="DA31" s="382"/>
      <c r="DB31" s="382"/>
      <c r="DC31" s="382"/>
      <c r="DD31" s="382"/>
      <c r="DE31" s="382"/>
      <c r="DF31" s="382"/>
      <c r="DG31" s="382"/>
      <c r="DH31" s="382"/>
      <c r="DI31" s="382"/>
      <c r="DJ31" s="382"/>
      <c r="DK31" s="382"/>
      <c r="DL31" s="382"/>
      <c r="DM31" s="382"/>
      <c r="DN31" s="382"/>
      <c r="DO31" s="382"/>
      <c r="DP31" s="382"/>
      <c r="DQ31" s="382"/>
      <c r="DR31" s="382"/>
      <c r="DS31" s="382"/>
      <c r="DT31" s="382"/>
      <c r="DU31" s="382"/>
      <c r="DV31" s="382"/>
      <c r="DW31" s="382"/>
      <c r="DX31" s="382"/>
      <c r="DY31" s="382"/>
      <c r="DZ31" s="382"/>
      <c r="EA31" s="382"/>
      <c r="EB31" s="382"/>
      <c r="EC31" s="382"/>
      <c r="ED31" s="382"/>
      <c r="EE31" s="382"/>
      <c r="EF31" s="382"/>
      <c r="EG31" s="382"/>
      <c r="EH31" s="382"/>
      <c r="EI31" s="382"/>
      <c r="EJ31" s="382"/>
      <c r="EK31" s="382"/>
      <c r="EL31" s="382"/>
      <c r="EM31" s="382"/>
      <c r="EN31" s="382"/>
      <c r="EO31" s="382"/>
      <c r="EP31" s="382"/>
      <c r="EQ31" s="382"/>
      <c r="ER31" s="382"/>
      <c r="ES31" s="382"/>
      <c r="ET31" s="382"/>
      <c r="EU31" s="382"/>
      <c r="EV31" s="382"/>
      <c r="EW31" s="382"/>
      <c r="EX31" s="382"/>
      <c r="EY31" s="382"/>
      <c r="EZ31" s="382"/>
      <c r="FA31" s="382"/>
      <c r="FB31" s="382"/>
      <c r="FC31" s="382"/>
      <c r="FD31" s="382"/>
      <c r="FE31" s="382"/>
      <c r="FF31" s="382"/>
      <c r="FG31" s="382"/>
      <c r="FH31" s="382"/>
      <c r="FI31" s="382"/>
      <c r="FJ31" s="382"/>
      <c r="FK31" s="382"/>
      <c r="FL31" s="382"/>
      <c r="FM31" s="382"/>
      <c r="FN31" s="382"/>
      <c r="FO31" s="382"/>
      <c r="FP31" s="382"/>
      <c r="FQ31" s="382"/>
      <c r="FR31" s="382"/>
      <c r="FS31" s="382"/>
      <c r="FT31" s="382"/>
      <c r="FU31" s="382"/>
      <c r="FV31" s="382"/>
      <c r="FW31" s="382"/>
      <c r="FX31" s="382"/>
      <c r="FY31" s="382"/>
      <c r="FZ31" s="382"/>
      <c r="GA31" s="382"/>
      <c r="GB31" s="382"/>
      <c r="GC31" s="382"/>
      <c r="GD31" s="382"/>
      <c r="GE31" s="382"/>
      <c r="GF31" s="382"/>
      <c r="GG31" s="382"/>
      <c r="GH31" s="382"/>
      <c r="GI31" s="382"/>
      <c r="GJ31" s="382"/>
      <c r="GK31" s="382"/>
      <c r="GL31" s="382"/>
      <c r="GM31" s="382"/>
      <c r="GN31" s="382"/>
      <c r="GO31" s="382"/>
      <c r="GP31" s="382"/>
      <c r="GQ31" s="382"/>
      <c r="GR31" s="382"/>
      <c r="GS31" s="382"/>
      <c r="GT31" s="382"/>
      <c r="GU31" s="382"/>
      <c r="GV31" s="382"/>
      <c r="GW31" s="382"/>
      <c r="GX31" s="382"/>
      <c r="GY31" s="382"/>
      <c r="GZ31" s="382"/>
      <c r="HA31" s="382"/>
      <c r="HB31" s="382"/>
      <c r="HC31" s="382"/>
      <c r="HD31" s="382"/>
      <c r="HE31" s="382"/>
      <c r="HF31" s="382"/>
      <c r="HG31" s="382"/>
      <c r="HH31" s="382"/>
      <c r="HI31" s="382"/>
      <c r="HJ31" s="382"/>
      <c r="HK31" s="382"/>
      <c r="HL31" s="382"/>
      <c r="HM31" s="382"/>
      <c r="HN31" s="382"/>
      <c r="HO31" s="382"/>
      <c r="HP31" s="382"/>
      <c r="HQ31" s="382"/>
      <c r="HR31" s="382"/>
      <c r="HS31" s="382"/>
      <c r="HT31" s="382"/>
      <c r="HU31" s="382"/>
      <c r="HV31" s="382"/>
      <c r="HW31" s="382"/>
      <c r="HX31" s="382"/>
      <c r="HY31" s="382"/>
      <c r="HZ31" s="382"/>
      <c r="IA31" s="382"/>
      <c r="IB31" s="382"/>
      <c r="IC31" s="382"/>
      <c r="ID31" s="382"/>
      <c r="IE31" s="382"/>
      <c r="IF31" s="382"/>
      <c r="IG31" s="382"/>
      <c r="IH31" s="382"/>
      <c r="II31" s="382"/>
      <c r="IJ31" s="382"/>
      <c r="IK31" s="382"/>
      <c r="IL31" s="382"/>
      <c r="IM31" s="382"/>
      <c r="IN31" s="382"/>
      <c r="IO31" s="382"/>
    </row>
    <row r="32" spans="1:249" s="9" customFormat="1" ht="24.95" customHeight="1" thickBot="1">
      <c r="A32" s="611" t="str">
        <f>+IF(NOVIEMBRE!A32=0,"",NOVIEMBRE!A32)</f>
        <v>1130103-2</v>
      </c>
      <c r="B32" s="647" t="str">
        <f>+IF(NOVIEMBRE!B32=0,"",NOVIEMBRE!B32)</f>
        <v>Prestación de Servicios de salud  2o. Nivel</v>
      </c>
      <c r="C32" s="19">
        <f t="shared" ref="C32:N32" si="36">SUM(C33:C34)</f>
        <v>0</v>
      </c>
      <c r="D32" s="15">
        <f t="shared" si="36"/>
        <v>0</v>
      </c>
      <c r="E32" s="15">
        <f t="shared" si="36"/>
        <v>0</v>
      </c>
      <c r="F32" s="15">
        <f t="shared" si="36"/>
        <v>0</v>
      </c>
      <c r="G32" s="15">
        <f t="shared" si="36"/>
        <v>0</v>
      </c>
      <c r="H32" s="15">
        <f t="shared" si="36"/>
        <v>0</v>
      </c>
      <c r="I32" s="15">
        <f t="shared" si="36"/>
        <v>0</v>
      </c>
      <c r="J32" s="15">
        <f t="shared" si="36"/>
        <v>0</v>
      </c>
      <c r="K32" s="15">
        <f t="shared" si="36"/>
        <v>0</v>
      </c>
      <c r="L32" s="15">
        <f t="shared" si="36"/>
        <v>0</v>
      </c>
      <c r="M32" s="15">
        <f t="shared" si="36"/>
        <v>0</v>
      </c>
      <c r="N32" s="16">
        <f t="shared" si="36"/>
        <v>0</v>
      </c>
      <c r="O32" s="382"/>
      <c r="P32" s="144">
        <f>SUM(P33:P34)</f>
        <v>0</v>
      </c>
      <c r="Q32" s="145">
        <f>SUM(Q33:Q34)</f>
        <v>0</v>
      </c>
      <c r="S32" s="707" t="str">
        <f>+IF(NOVIEMBRE!S32=0,"",NOVIEMBRE!S32)</f>
        <v>1010104-14</v>
      </c>
      <c r="T32" s="683" t="str">
        <f>+IF(NOVIEMBRE!T32=0,"",NOVIEMBRE!T32)</f>
        <v/>
      </c>
      <c r="U32" s="27">
        <f>+ENERO!U32</f>
        <v>0</v>
      </c>
      <c r="V32" s="15">
        <f>NOVIEMBRE!V32+DICIEMBRE!AL32</f>
        <v>0</v>
      </c>
      <c r="W32" s="15">
        <f>NOVIEMBRE!W32+DICIEMBRE!AM32</f>
        <v>0</v>
      </c>
      <c r="X32" s="18">
        <f t="shared" si="21"/>
        <v>0</v>
      </c>
      <c r="Y32" s="19">
        <f>NOVIEMBRE!AA32</f>
        <v>0</v>
      </c>
      <c r="Z32" s="374">
        <v>0</v>
      </c>
      <c r="AA32" s="18">
        <f t="shared" si="22"/>
        <v>0</v>
      </c>
      <c r="AB32" s="19">
        <f>NOVIEMBRE!AD32</f>
        <v>0</v>
      </c>
      <c r="AC32" s="374">
        <v>0</v>
      </c>
      <c r="AD32" s="18">
        <f t="shared" si="23"/>
        <v>0</v>
      </c>
      <c r="AE32" s="19">
        <f>NOVIEMBRE!AG32</f>
        <v>0</v>
      </c>
      <c r="AF32" s="374">
        <v>0</v>
      </c>
      <c r="AG32" s="18">
        <f t="shared" si="24"/>
        <v>0</v>
      </c>
      <c r="AH32" s="19">
        <f t="shared" si="25"/>
        <v>0</v>
      </c>
      <c r="AI32" s="15">
        <f t="shared" si="26"/>
        <v>0</v>
      </c>
      <c r="AJ32" s="16">
        <f t="shared" si="27"/>
        <v>0</v>
      </c>
      <c r="AL32" s="372">
        <v>0</v>
      </c>
      <c r="AM32" s="375">
        <v>0</v>
      </c>
      <c r="AO32" s="21"/>
      <c r="AP32" s="440" t="s">
        <v>139</v>
      </c>
      <c r="AQ32" s="395">
        <f>SUM(AQ22:AQ31)</f>
        <v>7935775341</v>
      </c>
      <c r="AR32" s="395">
        <f>SUM(AR22:AR31)</f>
        <v>6567321078</v>
      </c>
      <c r="AS32" s="395">
        <f>SUM(AS22:AS31)</f>
        <v>0</v>
      </c>
      <c r="AT32" s="441"/>
      <c r="AU32" s="442">
        <f t="shared" si="29"/>
        <v>0.82755884533047297</v>
      </c>
      <c r="AV32" s="442">
        <f t="shared" si="30"/>
        <v>0</v>
      </c>
      <c r="AW32" s="351">
        <f>SUM(AW22:AW31)</f>
        <v>7235340966.333334</v>
      </c>
      <c r="AX32" s="351">
        <f>SUM(AX22:AX31)</f>
        <v>6585670028.333334</v>
      </c>
      <c r="AY32" s="351">
        <f>SUM(AY22:AY31)</f>
        <v>-700434374.66666663</v>
      </c>
      <c r="AZ32" s="352">
        <f>SUM(AZ22:AZ31)</f>
        <v>1350105312.6666665</v>
      </c>
      <c r="BA32" s="382"/>
      <c r="BB32" s="422"/>
      <c r="BC32" s="422"/>
      <c r="BD32" s="422"/>
      <c r="BE32" s="422"/>
      <c r="BF32" s="422"/>
      <c r="BG32" s="382"/>
      <c r="BH32" s="382"/>
      <c r="BI32" s="382"/>
      <c r="BJ32" s="382"/>
      <c r="BK32" s="382"/>
      <c r="BM32" s="110" t="s">
        <v>135</v>
      </c>
      <c r="BN32" s="106">
        <f>+BN7+BN25+BN29+BN30+BN31</f>
        <v>7914228990</v>
      </c>
      <c r="BO32" s="107">
        <f t="shared" ref="BO32:BQ32" si="37">+BO7+BO25+BO29+BO30+BO31</f>
        <v>7114838462</v>
      </c>
      <c r="BP32" s="107">
        <f t="shared" si="37"/>
        <v>7149742909</v>
      </c>
      <c r="BQ32" s="108">
        <f t="shared" si="37"/>
        <v>683815764</v>
      </c>
      <c r="BR32" s="118">
        <f>+BQ32+NOVIEMBRE!BQ32+OCTUBRE!BQ32+SEPTIEMBRE!BQ32+AGOSTO!BQ32+JULIO!BQ32+JUNIO!BQ32+MAYO!BQ32+ABRIL!BQ32+MARZO!BQ32+FEBRERO!BQ32+ENERO!BQ32</f>
        <v>6263969769</v>
      </c>
    </row>
    <row r="33" spans="1:249" s="422" customFormat="1" ht="24.95" customHeight="1" thickBot="1">
      <c r="A33" s="611" t="str">
        <f>+IF(NOVIEMBRE!A33=0,"",NOVIEMBRE!A33)</f>
        <v>1130103-2-1</v>
      </c>
      <c r="B33" s="646" t="str">
        <f>+CONCATENATE("Vigencia ",INSTRUCCIONES!$F$3)</f>
        <v>Vigencia 2018</v>
      </c>
      <c r="C33" s="673">
        <f>+ENERO!C33</f>
        <v>0</v>
      </c>
      <c r="D33" s="373">
        <f>NOVIEMBRE!D33+DICIEMBRE!P33</f>
        <v>0</v>
      </c>
      <c r="E33" s="373">
        <f>NOVIEMBRE!E33+DICIEMBRE!Q33</f>
        <v>0</v>
      </c>
      <c r="F33" s="373">
        <f>SUM(C33:E33)</f>
        <v>0</v>
      </c>
      <c r="G33" s="373">
        <f>NOVIEMBRE!I33</f>
        <v>0</v>
      </c>
      <c r="H33" s="374">
        <v>0</v>
      </c>
      <c r="I33" s="373">
        <f>SUM(G33:H33)</f>
        <v>0</v>
      </c>
      <c r="J33" s="373">
        <f>NOVIEMBRE!L33</f>
        <v>0</v>
      </c>
      <c r="K33" s="374">
        <v>0</v>
      </c>
      <c r="L33" s="373">
        <f>SUM(J33:K33)</f>
        <v>0</v>
      </c>
      <c r="M33" s="373">
        <f>F33-I33</f>
        <v>0</v>
      </c>
      <c r="N33" s="143">
        <f>F33-L33</f>
        <v>0</v>
      </c>
      <c r="O33" s="9"/>
      <c r="P33" s="372">
        <v>0</v>
      </c>
      <c r="Q33" s="375">
        <v>0</v>
      </c>
      <c r="R33" s="9"/>
      <c r="S33" s="706">
        <f>+IF(NOVIEMBRE!S33=0,"",NOVIEMBRE!S33)</f>
        <v>1010199</v>
      </c>
      <c r="T33" s="682" t="str">
        <f>+IF(NOVIEMBRE!T33=0,"",NOVIEMBRE!T33)</f>
        <v>Vigencias Anteriores Servicios Asociados a nomina Admón.</v>
      </c>
      <c r="U33" s="27">
        <f>+ENERO!U33</f>
        <v>1771123</v>
      </c>
      <c r="V33" s="15">
        <f>NOVIEMBRE!V33+DICIEMBRE!AL33</f>
        <v>-9393435</v>
      </c>
      <c r="W33" s="15">
        <f>NOVIEMBRE!W33+DICIEMBRE!AM33</f>
        <v>38122364</v>
      </c>
      <c r="X33" s="18">
        <f t="shared" si="21"/>
        <v>30500052</v>
      </c>
      <c r="Y33" s="19">
        <f>NOVIEMBRE!AA33</f>
        <v>17366878</v>
      </c>
      <c r="Z33" s="374">
        <v>13133174</v>
      </c>
      <c r="AA33" s="18">
        <f t="shared" si="22"/>
        <v>30500052</v>
      </c>
      <c r="AB33" s="19">
        <f>NOVIEMBRE!AD33</f>
        <v>17366878</v>
      </c>
      <c r="AC33" s="374">
        <v>13133174</v>
      </c>
      <c r="AD33" s="18">
        <f t="shared" si="23"/>
        <v>30500052</v>
      </c>
      <c r="AE33" s="19">
        <f>NOVIEMBRE!AG33</f>
        <v>16149715</v>
      </c>
      <c r="AF33" s="374">
        <v>13133174</v>
      </c>
      <c r="AG33" s="18">
        <f t="shared" si="24"/>
        <v>29282889</v>
      </c>
      <c r="AH33" s="19">
        <f t="shared" si="25"/>
        <v>0</v>
      </c>
      <c r="AI33" s="15">
        <f t="shared" si="26"/>
        <v>0</v>
      </c>
      <c r="AJ33" s="16">
        <f t="shared" si="27"/>
        <v>1217163</v>
      </c>
      <c r="AK33" s="9"/>
      <c r="AL33" s="372">
        <v>0</v>
      </c>
      <c r="AM33" s="375">
        <v>7747385</v>
      </c>
      <c r="AN33" s="9"/>
      <c r="AO33" s="349"/>
      <c r="AP33" s="443"/>
      <c r="AQ33" s="444">
        <f>IF((AQ32-X8)&lt;&gt;0,(AQ32-X8),"")</f>
        <v>21546351</v>
      </c>
      <c r="AR33" s="444"/>
      <c r="AS33" s="444"/>
      <c r="AT33" s="444"/>
      <c r="AU33" s="445"/>
      <c r="AV33" s="432"/>
      <c r="AW33" s="433"/>
      <c r="AX33" s="433"/>
      <c r="AY33" s="433"/>
      <c r="AZ33" s="434"/>
      <c r="BA33" s="382"/>
      <c r="BG33" s="382"/>
      <c r="BH33" s="382"/>
      <c r="BI33" s="382"/>
      <c r="BJ33" s="382"/>
      <c r="BK33" s="382"/>
      <c r="BL33" s="382"/>
      <c r="BM33" s="111" t="s">
        <v>132</v>
      </c>
      <c r="BN33" s="112">
        <f>X258</f>
        <v>21546351</v>
      </c>
      <c r="BO33" s="113">
        <f>AA258</f>
        <v>296271198</v>
      </c>
      <c r="BP33" s="113">
        <f>AD258</f>
        <v>-582421831</v>
      </c>
      <c r="BQ33" s="114">
        <f>AF258</f>
        <v>684638499</v>
      </c>
      <c r="BR33" s="118"/>
      <c r="BS33" s="382"/>
      <c r="BT33" s="382"/>
      <c r="BU33" s="382"/>
      <c r="BV33" s="382"/>
      <c r="BW33" s="382"/>
      <c r="BX33" s="382"/>
      <c r="BY33" s="382"/>
      <c r="BZ33" s="382"/>
      <c r="CA33" s="382"/>
      <c r="CB33" s="382"/>
      <c r="CC33" s="382"/>
      <c r="CD33" s="382"/>
      <c r="CE33" s="382"/>
      <c r="CF33" s="382"/>
      <c r="CG33" s="382"/>
      <c r="CH33" s="382"/>
      <c r="CI33" s="382"/>
      <c r="CJ33" s="382"/>
      <c r="CK33" s="382"/>
      <c r="CL33" s="382"/>
      <c r="CM33" s="382"/>
      <c r="CN33" s="382"/>
      <c r="CO33" s="382"/>
      <c r="CP33" s="382"/>
      <c r="CQ33" s="382"/>
      <c r="CR33" s="382"/>
      <c r="CS33" s="382"/>
      <c r="CT33" s="382"/>
      <c r="CU33" s="382"/>
      <c r="CV33" s="382"/>
      <c r="CW33" s="382"/>
      <c r="CX33" s="382"/>
      <c r="CY33" s="382"/>
      <c r="CZ33" s="382"/>
      <c r="DA33" s="382"/>
      <c r="DB33" s="382"/>
      <c r="DC33" s="382"/>
      <c r="DD33" s="382"/>
      <c r="DE33" s="382"/>
      <c r="DF33" s="382"/>
      <c r="DG33" s="382"/>
      <c r="DH33" s="382"/>
      <c r="DI33" s="382"/>
      <c r="DJ33" s="382"/>
      <c r="DK33" s="382"/>
      <c r="DL33" s="382"/>
      <c r="DM33" s="382"/>
      <c r="DN33" s="382"/>
      <c r="DO33" s="382"/>
      <c r="DP33" s="382"/>
      <c r="DQ33" s="382"/>
      <c r="DR33" s="382"/>
      <c r="DS33" s="382"/>
      <c r="DT33" s="382"/>
      <c r="DU33" s="382"/>
      <c r="DV33" s="382"/>
      <c r="DW33" s="382"/>
      <c r="DX33" s="382"/>
      <c r="DY33" s="382"/>
      <c r="DZ33" s="382"/>
      <c r="EA33" s="382"/>
      <c r="EB33" s="382"/>
      <c r="EC33" s="382"/>
      <c r="ED33" s="382"/>
      <c r="EE33" s="382"/>
      <c r="EF33" s="382"/>
      <c r="EG33" s="382"/>
      <c r="EH33" s="382"/>
      <c r="EI33" s="382"/>
      <c r="EJ33" s="382"/>
      <c r="EK33" s="382"/>
      <c r="EL33" s="382"/>
      <c r="EM33" s="382"/>
      <c r="EN33" s="382"/>
      <c r="EO33" s="382"/>
      <c r="EP33" s="382"/>
      <c r="EQ33" s="382"/>
      <c r="ER33" s="382"/>
      <c r="ES33" s="382"/>
      <c r="ET33" s="382"/>
      <c r="EU33" s="382"/>
      <c r="EV33" s="382"/>
      <c r="EW33" s="382"/>
      <c r="EX33" s="382"/>
      <c r="EY33" s="382"/>
      <c r="EZ33" s="382"/>
      <c r="FA33" s="382"/>
      <c r="FB33" s="382"/>
      <c r="FC33" s="382"/>
      <c r="FD33" s="382"/>
      <c r="FE33" s="382"/>
      <c r="FF33" s="382"/>
      <c r="FG33" s="382"/>
      <c r="FH33" s="382"/>
      <c r="FI33" s="382"/>
      <c r="FJ33" s="382"/>
      <c r="FK33" s="382"/>
      <c r="FL33" s="382"/>
      <c r="FM33" s="382"/>
      <c r="FN33" s="382"/>
      <c r="FO33" s="382"/>
      <c r="FP33" s="382"/>
      <c r="FQ33" s="382"/>
      <c r="FR33" s="382"/>
      <c r="FS33" s="382"/>
      <c r="FT33" s="382"/>
      <c r="FU33" s="382"/>
      <c r="FV33" s="382"/>
      <c r="FW33" s="382"/>
      <c r="FX33" s="382"/>
      <c r="FY33" s="382"/>
      <c r="FZ33" s="382"/>
      <c r="GA33" s="382"/>
      <c r="GB33" s="382"/>
      <c r="GC33" s="382"/>
      <c r="GD33" s="382"/>
      <c r="GE33" s="382"/>
      <c r="GF33" s="382"/>
      <c r="GG33" s="382"/>
      <c r="GH33" s="382"/>
      <c r="GI33" s="382"/>
      <c r="GJ33" s="382"/>
      <c r="GK33" s="382"/>
      <c r="GL33" s="382"/>
      <c r="GM33" s="382"/>
      <c r="GN33" s="382"/>
      <c r="GO33" s="382"/>
      <c r="GP33" s="382"/>
      <c r="GQ33" s="382"/>
      <c r="GR33" s="382"/>
      <c r="GS33" s="382"/>
      <c r="GT33" s="382"/>
      <c r="GU33" s="382"/>
      <c r="GV33" s="382"/>
      <c r="GW33" s="382"/>
      <c r="GX33" s="382"/>
      <c r="GY33" s="382"/>
      <c r="GZ33" s="382"/>
      <c r="HA33" s="382"/>
      <c r="HB33" s="382"/>
      <c r="HC33" s="382"/>
      <c r="HD33" s="382"/>
      <c r="HE33" s="382"/>
      <c r="HF33" s="382"/>
      <c r="HG33" s="382"/>
      <c r="HH33" s="382"/>
      <c r="HI33" s="382"/>
      <c r="HJ33" s="382"/>
      <c r="HK33" s="382"/>
      <c r="HL33" s="382"/>
      <c r="HM33" s="382"/>
      <c r="HN33" s="382"/>
      <c r="HO33" s="382"/>
      <c r="HP33" s="382"/>
      <c r="HQ33" s="382"/>
      <c r="HR33" s="382"/>
      <c r="HS33" s="382"/>
      <c r="HT33" s="382"/>
      <c r="HU33" s="382"/>
      <c r="HV33" s="382"/>
      <c r="HW33" s="382"/>
      <c r="HX33" s="382"/>
      <c r="HY33" s="382"/>
      <c r="HZ33" s="382"/>
      <c r="IA33" s="382"/>
      <c r="IB33" s="382"/>
      <c r="IC33" s="382"/>
      <c r="ID33" s="382"/>
      <c r="IE33" s="382"/>
      <c r="IF33" s="382"/>
      <c r="IG33" s="382"/>
      <c r="IH33" s="382"/>
      <c r="II33" s="382"/>
      <c r="IJ33" s="382"/>
      <c r="IK33" s="382"/>
      <c r="IL33" s="382"/>
      <c r="IM33" s="382"/>
      <c r="IN33" s="382"/>
      <c r="IO33" s="382"/>
    </row>
    <row r="34" spans="1:249" s="422" customFormat="1" ht="24.95" customHeight="1" thickBot="1">
      <c r="A34" s="611" t="str">
        <f>+IF(NOVIEMBRE!A34=0,"",NOVIEMBRE!A34)</f>
        <v>1130103-2-2</v>
      </c>
      <c r="B34" s="646" t="str">
        <f>+IF(NOVIEMBRE!B34=0,"",NOVIEMBRE!B34)</f>
        <v>Vigencia Anterior</v>
      </c>
      <c r="C34" s="673">
        <f>+ENERO!C34</f>
        <v>0</v>
      </c>
      <c r="D34" s="373">
        <f>NOVIEMBRE!D34+DICIEMBRE!P34</f>
        <v>0</v>
      </c>
      <c r="E34" s="373">
        <f>NOVIEMBRE!E34+DICIEMBRE!Q34</f>
        <v>0</v>
      </c>
      <c r="F34" s="373">
        <f>SUM(C34:E34)</f>
        <v>0</v>
      </c>
      <c r="G34" s="373">
        <f>NOVIEMBRE!I34</f>
        <v>0</v>
      </c>
      <c r="H34" s="374">
        <v>0</v>
      </c>
      <c r="I34" s="373">
        <f>SUM(G34:H34)</f>
        <v>0</v>
      </c>
      <c r="J34" s="373">
        <f>NOVIEMBRE!L34</f>
        <v>0</v>
      </c>
      <c r="K34" s="374">
        <v>0</v>
      </c>
      <c r="L34" s="373">
        <f>SUM(J34:K34)</f>
        <v>0</v>
      </c>
      <c r="M34" s="373">
        <f>F34-I34</f>
        <v>0</v>
      </c>
      <c r="N34" s="143">
        <f>F34-L34</f>
        <v>0</v>
      </c>
      <c r="O34" s="382"/>
      <c r="P34" s="372">
        <v>0</v>
      </c>
      <c r="Q34" s="375">
        <v>0</v>
      </c>
      <c r="R34" s="9"/>
      <c r="S34" s="366" t="str">
        <f>+IF(NOVIEMBRE!S34=0,"",NOVIEMBRE!S34)</f>
        <v/>
      </c>
      <c r="T34" s="696" t="str">
        <f>+IF(NOVIEMBRE!T34=0,"",NOVIEMBRE!T34)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146</v>
      </c>
      <c r="AT34" s="13"/>
      <c r="AU34" s="447" t="s">
        <v>147</v>
      </c>
      <c r="AV34" s="448" t="s">
        <v>148</v>
      </c>
      <c r="AW34" s="385" t="s">
        <v>146</v>
      </c>
      <c r="AX34" s="449"/>
      <c r="AY34" s="385" t="s">
        <v>149</v>
      </c>
      <c r="AZ34" s="386" t="s">
        <v>150</v>
      </c>
      <c r="BA34" s="382"/>
      <c r="BB34" s="382"/>
      <c r="BC34" s="382"/>
      <c r="BD34" s="382"/>
      <c r="BE34" s="382"/>
      <c r="BF34" s="382"/>
      <c r="BG34" s="382"/>
      <c r="BH34" s="382"/>
      <c r="BI34" s="382"/>
      <c r="BJ34" s="382"/>
      <c r="BK34" s="382"/>
      <c r="BL34" s="382"/>
      <c r="BM34" s="9"/>
      <c r="BN34" s="9"/>
      <c r="BO34" s="9"/>
      <c r="BP34" s="9"/>
      <c r="BQ34" s="30"/>
      <c r="BR34" s="9"/>
      <c r="BS34" s="382"/>
      <c r="BT34" s="382"/>
      <c r="BU34" s="382"/>
      <c r="BV34" s="382"/>
      <c r="BW34" s="382"/>
      <c r="BX34" s="382"/>
      <c r="BY34" s="382"/>
      <c r="BZ34" s="382"/>
      <c r="CA34" s="382"/>
      <c r="CB34" s="382"/>
      <c r="CC34" s="382"/>
      <c r="CD34" s="382"/>
      <c r="CE34" s="382"/>
      <c r="CF34" s="382"/>
      <c r="CG34" s="382"/>
      <c r="CH34" s="382"/>
      <c r="CI34" s="382"/>
      <c r="CJ34" s="382"/>
      <c r="CK34" s="382"/>
      <c r="CL34" s="382"/>
      <c r="CM34" s="382"/>
      <c r="CN34" s="382"/>
      <c r="CO34" s="382"/>
      <c r="CP34" s="382"/>
      <c r="CQ34" s="382"/>
      <c r="CR34" s="382"/>
      <c r="CS34" s="382"/>
      <c r="CT34" s="382"/>
      <c r="CU34" s="382"/>
      <c r="CV34" s="382"/>
      <c r="CW34" s="382"/>
      <c r="CX34" s="382"/>
      <c r="CY34" s="382"/>
      <c r="CZ34" s="382"/>
      <c r="DA34" s="382"/>
      <c r="DB34" s="382"/>
      <c r="DC34" s="382"/>
      <c r="DD34" s="382"/>
      <c r="DE34" s="382"/>
      <c r="DF34" s="382"/>
      <c r="DG34" s="382"/>
      <c r="DH34" s="382"/>
      <c r="DI34" s="382"/>
      <c r="DJ34" s="382"/>
      <c r="DK34" s="382"/>
      <c r="DL34" s="382"/>
      <c r="DM34" s="382"/>
      <c r="DN34" s="382"/>
      <c r="DO34" s="382"/>
      <c r="DP34" s="382"/>
      <c r="DQ34" s="382"/>
      <c r="DR34" s="382"/>
      <c r="DS34" s="382"/>
      <c r="DT34" s="382"/>
      <c r="DU34" s="382"/>
      <c r="DV34" s="382"/>
      <c r="DW34" s="382"/>
      <c r="DX34" s="382"/>
      <c r="DY34" s="382"/>
      <c r="DZ34" s="382"/>
      <c r="EA34" s="382"/>
      <c r="EB34" s="382"/>
      <c r="EC34" s="382"/>
      <c r="ED34" s="382"/>
      <c r="EE34" s="382"/>
      <c r="EF34" s="382"/>
      <c r="EG34" s="382"/>
      <c r="EH34" s="382"/>
      <c r="EI34" s="382"/>
      <c r="EJ34" s="382"/>
      <c r="EK34" s="382"/>
      <c r="EL34" s="382"/>
      <c r="EM34" s="382"/>
      <c r="EN34" s="382"/>
      <c r="EO34" s="382"/>
      <c r="EP34" s="382"/>
      <c r="EQ34" s="382"/>
      <c r="ER34" s="382"/>
      <c r="ES34" s="382"/>
      <c r="ET34" s="382"/>
      <c r="EU34" s="382"/>
      <c r="EV34" s="382"/>
      <c r="EW34" s="382"/>
      <c r="EX34" s="382"/>
      <c r="EY34" s="382"/>
      <c r="EZ34" s="382"/>
      <c r="FA34" s="382"/>
      <c r="FB34" s="382"/>
      <c r="FC34" s="382"/>
      <c r="FD34" s="382"/>
      <c r="FE34" s="382"/>
      <c r="FF34" s="382"/>
      <c r="FG34" s="382"/>
      <c r="FH34" s="382"/>
      <c r="FI34" s="382"/>
      <c r="FJ34" s="382"/>
      <c r="FK34" s="382"/>
      <c r="FL34" s="382"/>
      <c r="FM34" s="382"/>
      <c r="FN34" s="382"/>
      <c r="FO34" s="382"/>
      <c r="FP34" s="382"/>
      <c r="FQ34" s="382"/>
      <c r="FR34" s="382"/>
      <c r="FS34" s="382"/>
      <c r="FT34" s="382"/>
      <c r="FU34" s="382"/>
      <c r="FV34" s="382"/>
      <c r="FW34" s="382"/>
      <c r="FX34" s="382"/>
      <c r="FY34" s="382"/>
      <c r="FZ34" s="382"/>
      <c r="GA34" s="382"/>
      <c r="GB34" s="382"/>
      <c r="GC34" s="382"/>
      <c r="GD34" s="382"/>
      <c r="GE34" s="382"/>
      <c r="GF34" s="382"/>
      <c r="GG34" s="382"/>
      <c r="GH34" s="382"/>
      <c r="GI34" s="382"/>
      <c r="GJ34" s="382"/>
      <c r="GK34" s="382"/>
      <c r="GL34" s="382"/>
      <c r="GM34" s="382"/>
      <c r="GN34" s="382"/>
      <c r="GO34" s="382"/>
      <c r="GP34" s="382"/>
      <c r="GQ34" s="382"/>
      <c r="GR34" s="382"/>
      <c r="GS34" s="382"/>
      <c r="GT34" s="382"/>
      <c r="GU34" s="382"/>
      <c r="GV34" s="382"/>
      <c r="GW34" s="382"/>
      <c r="GX34" s="382"/>
      <c r="GY34" s="382"/>
      <c r="GZ34" s="382"/>
      <c r="HA34" s="382"/>
      <c r="HB34" s="382"/>
      <c r="HC34" s="382"/>
      <c r="HD34" s="382"/>
      <c r="HE34" s="382"/>
      <c r="HF34" s="382"/>
      <c r="HG34" s="382"/>
      <c r="HH34" s="382"/>
      <c r="HI34" s="382"/>
      <c r="HJ34" s="382"/>
      <c r="HK34" s="382"/>
      <c r="HL34" s="382"/>
      <c r="HM34" s="382"/>
      <c r="HN34" s="382"/>
      <c r="HO34" s="382"/>
      <c r="HP34" s="382"/>
      <c r="HQ34" s="382"/>
      <c r="HR34" s="382"/>
      <c r="HS34" s="382"/>
      <c r="HT34" s="382"/>
      <c r="HU34" s="382"/>
      <c r="HV34" s="382"/>
      <c r="HW34" s="382"/>
      <c r="HX34" s="382"/>
      <c r="HY34" s="382"/>
      <c r="HZ34" s="382"/>
      <c r="IA34" s="382"/>
      <c r="IB34" s="382"/>
      <c r="IC34" s="382"/>
      <c r="ID34" s="382"/>
      <c r="IE34" s="382"/>
      <c r="IF34" s="382"/>
      <c r="IG34" s="382"/>
      <c r="IH34" s="382"/>
      <c r="II34" s="382"/>
      <c r="IJ34" s="382"/>
      <c r="IK34" s="382"/>
      <c r="IL34" s="382"/>
      <c r="IM34" s="382"/>
      <c r="IN34" s="382"/>
      <c r="IO34" s="382"/>
    </row>
    <row r="35" spans="1:249" s="382" customFormat="1" ht="24.95" customHeight="1" thickBot="1">
      <c r="A35" s="611" t="str">
        <f>+IF(NOVIEMBRE!A35=0,"",NOVIEMBRE!A35)</f>
        <v>1130103-3</v>
      </c>
      <c r="B35" s="647" t="str">
        <f>+IF(NOVIEMBRE!B35=0,"",NOVIEMBRE!B35)</f>
        <v>Prestación de Servicios de salud  3o. Nivel</v>
      </c>
      <c r="C35" s="19">
        <f t="shared" ref="C35:N35" si="38">SUM(C36:C37)</f>
        <v>0</v>
      </c>
      <c r="D35" s="15">
        <f t="shared" si="38"/>
        <v>0</v>
      </c>
      <c r="E35" s="15">
        <f t="shared" si="38"/>
        <v>0</v>
      </c>
      <c r="F35" s="15">
        <f t="shared" si="38"/>
        <v>0</v>
      </c>
      <c r="G35" s="15">
        <f t="shared" si="38"/>
        <v>0</v>
      </c>
      <c r="H35" s="15">
        <f t="shared" si="38"/>
        <v>0</v>
      </c>
      <c r="I35" s="15">
        <f t="shared" si="38"/>
        <v>0</v>
      </c>
      <c r="J35" s="15">
        <f t="shared" si="38"/>
        <v>0</v>
      </c>
      <c r="K35" s="15">
        <f t="shared" si="38"/>
        <v>0</v>
      </c>
      <c r="L35" s="15">
        <f t="shared" si="38"/>
        <v>0</v>
      </c>
      <c r="M35" s="15">
        <f t="shared" si="38"/>
        <v>0</v>
      </c>
      <c r="N35" s="16">
        <f t="shared" si="38"/>
        <v>0</v>
      </c>
      <c r="P35" s="144">
        <f>SUM(P36:P37)</f>
        <v>0</v>
      </c>
      <c r="Q35" s="145">
        <f>SUM(Q36:Q37)</f>
        <v>0</v>
      </c>
      <c r="R35" s="9"/>
      <c r="S35" s="705">
        <f>+IF(NOVIEMBRE!S35=0,"",NOVIEMBRE!S35)</f>
        <v>1010200</v>
      </c>
      <c r="T35" s="681" t="str">
        <f>+IF(NOVIEMBRE!T35=0,"",NOVIEMBRE!T35)</f>
        <v>Servicios Personales Indirectos</v>
      </c>
      <c r="U35" s="132">
        <f t="shared" ref="U35:AJ35" si="39">SUM(U36:U41)</f>
        <v>189117672</v>
      </c>
      <c r="V35" s="122">
        <f t="shared" si="39"/>
        <v>17268143</v>
      </c>
      <c r="W35" s="122">
        <f t="shared" si="39"/>
        <v>1500000</v>
      </c>
      <c r="X35" s="129">
        <f t="shared" si="39"/>
        <v>207885815</v>
      </c>
      <c r="Y35" s="128">
        <f t="shared" si="39"/>
        <v>205377071</v>
      </c>
      <c r="Z35" s="122">
        <f t="shared" si="39"/>
        <v>-302726</v>
      </c>
      <c r="AA35" s="129">
        <f t="shared" si="39"/>
        <v>205074345</v>
      </c>
      <c r="AB35" s="128">
        <f t="shared" si="39"/>
        <v>182060208</v>
      </c>
      <c r="AC35" s="122">
        <f t="shared" si="39"/>
        <v>23014137</v>
      </c>
      <c r="AD35" s="129">
        <f t="shared" si="39"/>
        <v>205074345</v>
      </c>
      <c r="AE35" s="128">
        <f t="shared" si="39"/>
        <v>163723252</v>
      </c>
      <c r="AF35" s="122">
        <f t="shared" si="39"/>
        <v>21894874</v>
      </c>
      <c r="AG35" s="129">
        <f t="shared" si="39"/>
        <v>185618126</v>
      </c>
      <c r="AH35" s="128">
        <f t="shared" si="39"/>
        <v>2811470</v>
      </c>
      <c r="AI35" s="122">
        <f t="shared" si="39"/>
        <v>2811470</v>
      </c>
      <c r="AJ35" s="130">
        <f t="shared" si="39"/>
        <v>22267689</v>
      </c>
      <c r="AK35" s="9"/>
      <c r="AL35" s="128">
        <f>SUM(AL36:AL41)</f>
        <v>-10000000</v>
      </c>
      <c r="AM35" s="130">
        <f>SUM(AM36:AM41)</f>
        <v>1500000</v>
      </c>
      <c r="AN35" s="9"/>
      <c r="AO35" s="349"/>
      <c r="AP35" s="450"/>
      <c r="AQ35" s="292"/>
      <c r="AR35" s="451"/>
      <c r="AS35" s="451"/>
      <c r="AT35" s="451"/>
      <c r="AU35" s="452">
        <f>AR17-AR32</f>
        <v>691426735</v>
      </c>
      <c r="AV35" s="453">
        <f>AS17-AR32</f>
        <v>-351242114</v>
      </c>
      <c r="AW35" s="453" t="s">
        <v>152</v>
      </c>
      <c r="AX35" s="454"/>
      <c r="AY35" s="453">
        <f>AY17+AY32</f>
        <v>499015358.33333337</v>
      </c>
      <c r="AZ35" s="455">
        <f>AZ17+AY32</f>
        <v>-285785229.66666663</v>
      </c>
      <c r="BB35" s="422"/>
      <c r="BC35" s="422"/>
      <c r="BD35" s="422"/>
      <c r="BE35" s="422"/>
      <c r="BF35" s="422"/>
      <c r="BQ35" s="461"/>
    </row>
    <row r="36" spans="1:249" s="382" customFormat="1" ht="24.95" customHeight="1" thickBot="1">
      <c r="A36" s="611" t="str">
        <f>+IF(NOVIEMBRE!A36=0,"",NOVIEMBRE!A36)</f>
        <v>1130103-3-1</v>
      </c>
      <c r="B36" s="646" t="str">
        <f>+CONCATENATE("Vigencia ",INSTRUCCIONES!$F$3)</f>
        <v>Vigencia 2018</v>
      </c>
      <c r="C36" s="673">
        <f>+ENERO!C36</f>
        <v>0</v>
      </c>
      <c r="D36" s="373">
        <f>NOVIEMBRE!D36+DICIEMBRE!P36</f>
        <v>0</v>
      </c>
      <c r="E36" s="373">
        <f>NOVIEMBRE!E36+DICIEMBRE!Q36</f>
        <v>0</v>
      </c>
      <c r="F36" s="373">
        <f>SUM(C36:E36)</f>
        <v>0</v>
      </c>
      <c r="G36" s="373">
        <f>NOVIEMBRE!I36</f>
        <v>0</v>
      </c>
      <c r="H36" s="374">
        <v>0</v>
      </c>
      <c r="I36" s="373">
        <f>SUM(G36:H36)</f>
        <v>0</v>
      </c>
      <c r="J36" s="373">
        <f>NOVIEMBRE!L36</f>
        <v>0</v>
      </c>
      <c r="K36" s="374">
        <v>0</v>
      </c>
      <c r="L36" s="373">
        <f>SUM(J36:K36)</f>
        <v>0</v>
      </c>
      <c r="M36" s="373">
        <f>F36-I36</f>
        <v>0</v>
      </c>
      <c r="N36" s="143">
        <f>F36-L36</f>
        <v>0</v>
      </c>
      <c r="O36" s="9"/>
      <c r="P36" s="372">
        <v>0</v>
      </c>
      <c r="Q36" s="375">
        <v>0</v>
      </c>
      <c r="R36" s="9"/>
      <c r="S36" s="706" t="str">
        <f>+IF(NOVIEMBRE!S36=0,"",NOVIEMBRE!S36)</f>
        <v>1010200-1</v>
      </c>
      <c r="T36" s="682" t="str">
        <f>+IF(NOVIEMBRE!T36=0,"",NOVIEMBRE!T36)</f>
        <v>Remuneración y Honorarios por Servicios Técnicos y Profesionales</v>
      </c>
      <c r="U36" s="27">
        <f>+ENERO!U36</f>
        <v>66358680</v>
      </c>
      <c r="V36" s="15">
        <f>NOVIEMBRE!V36+DICIEMBRE!AL36</f>
        <v>10851587</v>
      </c>
      <c r="W36" s="15">
        <f>NOVIEMBRE!W36+DICIEMBRE!AM36</f>
        <v>1500000</v>
      </c>
      <c r="X36" s="18">
        <f t="shared" ref="X36:X41" si="40">SUM(U36:W36)</f>
        <v>78710267</v>
      </c>
      <c r="Y36" s="19">
        <f>NOVIEMBRE!AA36</f>
        <v>76670267</v>
      </c>
      <c r="Z36" s="374">
        <v>-537098</v>
      </c>
      <c r="AA36" s="18">
        <f t="shared" ref="AA36:AA41" si="41">SUM(Y36:Z36)</f>
        <v>76133169</v>
      </c>
      <c r="AB36" s="19">
        <f>NOVIEMBRE!AD36</f>
        <v>63848293</v>
      </c>
      <c r="AC36" s="374">
        <v>12284876</v>
      </c>
      <c r="AD36" s="18">
        <f t="shared" ref="AD36:AD41" si="42">SUM(AB36:AC36)</f>
        <v>76133169</v>
      </c>
      <c r="AE36" s="19">
        <f>NOVIEMBRE!AG36</f>
        <v>58825926</v>
      </c>
      <c r="AF36" s="374">
        <v>11130490</v>
      </c>
      <c r="AG36" s="18">
        <f t="shared" ref="AG36:AG41" si="43">SUM(AE36:AF36)</f>
        <v>69956416</v>
      </c>
      <c r="AH36" s="19">
        <f t="shared" ref="AH36:AH41" si="44">X36-AA36</f>
        <v>2577098</v>
      </c>
      <c r="AI36" s="15">
        <f t="shared" ref="AI36:AI41" si="45">X36-AD36</f>
        <v>2577098</v>
      </c>
      <c r="AJ36" s="16">
        <f t="shared" ref="AJ36:AJ41" si="46">X36-AG36</f>
        <v>8753851</v>
      </c>
      <c r="AK36" s="9"/>
      <c r="AL36" s="372">
        <v>0</v>
      </c>
      <c r="AM36" s="375">
        <v>1500000</v>
      </c>
      <c r="AN36" s="9"/>
      <c r="AO36" s="456"/>
      <c r="AP36" s="22"/>
      <c r="AQ36" s="22"/>
      <c r="AR36" s="22"/>
      <c r="AS36" s="22"/>
      <c r="AT36" s="22"/>
      <c r="AU36" s="22"/>
      <c r="AV36" s="22"/>
      <c r="AW36" s="22"/>
      <c r="AX36" s="22"/>
      <c r="AY36" s="22"/>
      <c r="AZ36" s="23"/>
      <c r="BB36" s="422"/>
      <c r="BC36" s="422"/>
      <c r="BD36" s="422"/>
      <c r="BE36" s="422"/>
      <c r="BF36" s="422"/>
      <c r="BQ36" s="461"/>
    </row>
    <row r="37" spans="1:249" s="382" customFormat="1" ht="24.95" customHeight="1">
      <c r="A37" s="611" t="str">
        <f>+IF(NOVIEMBRE!A37=0,"",NOVIEMBRE!A37)</f>
        <v>1130103-3-2</v>
      </c>
      <c r="B37" s="646" t="str">
        <f>+IF(NOVIEMBRE!B37=0,"",NOVIEMBRE!B37)</f>
        <v>Vigencia Anterior</v>
      </c>
      <c r="C37" s="673">
        <f>+ENERO!C37</f>
        <v>0</v>
      </c>
      <c r="D37" s="373">
        <f>NOVIEMBRE!D37+DICIEMBRE!P37</f>
        <v>0</v>
      </c>
      <c r="E37" s="373">
        <f>NOVIEMBRE!E37+DICIEMBRE!Q37</f>
        <v>0</v>
      </c>
      <c r="F37" s="373">
        <f>SUM(C37:E37)</f>
        <v>0</v>
      </c>
      <c r="G37" s="373">
        <f>NOVIEMBRE!I37</f>
        <v>0</v>
      </c>
      <c r="H37" s="374">
        <v>0</v>
      </c>
      <c r="I37" s="373">
        <f>SUM(G37:H37)</f>
        <v>0</v>
      </c>
      <c r="J37" s="373">
        <f>NOVIEMBRE!L37</f>
        <v>0</v>
      </c>
      <c r="K37" s="374">
        <v>0</v>
      </c>
      <c r="L37" s="373">
        <f>SUM(J37:K37)</f>
        <v>0</v>
      </c>
      <c r="M37" s="373">
        <f>F37-I37</f>
        <v>0</v>
      </c>
      <c r="N37" s="143">
        <f>F37-L37</f>
        <v>0</v>
      </c>
      <c r="P37" s="372">
        <v>0</v>
      </c>
      <c r="Q37" s="375">
        <v>0</v>
      </c>
      <c r="R37" s="9"/>
      <c r="S37" s="706" t="str">
        <f>+IF(NOVIEMBRE!S37=0,"",NOVIEMBRE!S37)</f>
        <v>1010200-2</v>
      </c>
      <c r="T37" s="682" t="str">
        <f>+IF(NOVIEMBRE!T37=0,"",NOVIEMBRE!T37)</f>
        <v>Personal Supernumerario</v>
      </c>
      <c r="U37" s="27">
        <f>+ENERO!U37</f>
        <v>0</v>
      </c>
      <c r="V37" s="15">
        <f>NOVIEMBRE!V37+DICIEMBRE!AL37</f>
        <v>0</v>
      </c>
      <c r="W37" s="15">
        <f>NOVIEMBRE!W37+DICIEMBRE!AM37</f>
        <v>0</v>
      </c>
      <c r="X37" s="18">
        <f t="shared" si="40"/>
        <v>0</v>
      </c>
      <c r="Y37" s="19">
        <f>NOVIEMBRE!AA37</f>
        <v>0</v>
      </c>
      <c r="Z37" s="374">
        <v>0</v>
      </c>
      <c r="AA37" s="18">
        <f t="shared" si="41"/>
        <v>0</v>
      </c>
      <c r="AB37" s="19">
        <f>NOVIEMBRE!AD37</f>
        <v>0</v>
      </c>
      <c r="AC37" s="374">
        <v>0</v>
      </c>
      <c r="AD37" s="18">
        <f t="shared" si="42"/>
        <v>0</v>
      </c>
      <c r="AE37" s="19">
        <f>NOVIEMBRE!AG37</f>
        <v>0</v>
      </c>
      <c r="AF37" s="374">
        <v>0</v>
      </c>
      <c r="AG37" s="18">
        <f t="shared" si="43"/>
        <v>0</v>
      </c>
      <c r="AH37" s="19">
        <f t="shared" si="44"/>
        <v>0</v>
      </c>
      <c r="AI37" s="15">
        <f t="shared" si="45"/>
        <v>0</v>
      </c>
      <c r="AJ37" s="16">
        <f t="shared" si="46"/>
        <v>0</v>
      </c>
      <c r="AK37" s="9"/>
      <c r="AL37" s="372">
        <v>0</v>
      </c>
      <c r="AM37" s="375">
        <v>0</v>
      </c>
      <c r="AN37" s="9"/>
      <c r="AO37" s="24" t="s">
        <v>155</v>
      </c>
      <c r="BQ37" s="461"/>
    </row>
    <row r="38" spans="1:249" s="382" customFormat="1" ht="24.95" customHeight="1">
      <c r="A38" s="736" t="str">
        <f>+IF(NOVIEMBRE!A38=0,"",NOVIEMBRE!A38)</f>
        <v>1130103-4</v>
      </c>
      <c r="B38" s="648" t="str">
        <f>+IF(NOVIEMBRE!B38=0,"",NOVIEMBRE!B38)</f>
        <v xml:space="preserve"> Aportes Patronales  1o. Nivel</v>
      </c>
      <c r="C38" s="673">
        <f>+ENERO!C38</f>
        <v>247152498</v>
      </c>
      <c r="D38" s="373">
        <f>NOVIEMBRE!D38+DICIEMBRE!P38</f>
        <v>0</v>
      </c>
      <c r="E38" s="373">
        <f>NOVIEMBRE!E38+DICIEMBRE!Q38</f>
        <v>0</v>
      </c>
      <c r="F38" s="373">
        <f t="shared" ref="F38:F41" si="47">SUM(C38:E38)</f>
        <v>247152498</v>
      </c>
      <c r="G38" s="373">
        <f>NOVIEMBRE!I38</f>
        <v>226556462</v>
      </c>
      <c r="H38" s="374">
        <v>20596036</v>
      </c>
      <c r="I38" s="373">
        <f t="shared" ref="I38:I41" si="48">SUM(G38:H38)</f>
        <v>247152498</v>
      </c>
      <c r="J38" s="373">
        <f>NOVIEMBRE!L38</f>
        <v>205960420</v>
      </c>
      <c r="K38" s="374">
        <v>41192078</v>
      </c>
      <c r="L38" s="373">
        <f t="shared" ref="L38:L41" si="49">SUM(J38:K38)</f>
        <v>247152498</v>
      </c>
      <c r="M38" s="373">
        <f t="shared" ref="M38:M41" si="50">F38-I38</f>
        <v>0</v>
      </c>
      <c r="N38" s="143">
        <f t="shared" ref="N38:N41" si="51">F38-L38</f>
        <v>0</v>
      </c>
      <c r="O38" s="525"/>
      <c r="P38" s="372">
        <v>0</v>
      </c>
      <c r="Q38" s="375">
        <v>0</v>
      </c>
      <c r="R38" s="9"/>
      <c r="S38" s="706" t="str">
        <f>+IF(NOVIEMBRE!S38=0,"",NOVIEMBRE!S38)</f>
        <v>1010200-3</v>
      </c>
      <c r="T38" s="682" t="str">
        <f>+IF(NOVIEMBRE!T38=0,"",NOVIEMBRE!T38)</f>
        <v>Honorarios de la Junta Directiva</v>
      </c>
      <c r="U38" s="27">
        <f>+ENERO!U38</f>
        <v>1768800</v>
      </c>
      <c r="V38" s="15">
        <f>NOVIEMBRE!V38+DICIEMBRE!AL38</f>
        <v>-362568</v>
      </c>
      <c r="W38" s="15">
        <f>NOVIEMBRE!W38+DICIEMBRE!AM38</f>
        <v>0</v>
      </c>
      <c r="X38" s="18">
        <f t="shared" si="40"/>
        <v>1406232</v>
      </c>
      <c r="Y38" s="19">
        <f>NOVIEMBRE!AA38</f>
        <v>937488</v>
      </c>
      <c r="Z38" s="374">
        <v>234372</v>
      </c>
      <c r="AA38" s="18">
        <f t="shared" si="41"/>
        <v>1171860</v>
      </c>
      <c r="AB38" s="19">
        <f>NOVIEMBRE!AD38</f>
        <v>937488</v>
      </c>
      <c r="AC38" s="374">
        <v>234372</v>
      </c>
      <c r="AD38" s="18">
        <f t="shared" si="42"/>
        <v>1171860</v>
      </c>
      <c r="AE38" s="19">
        <f>NOVIEMBRE!AG38</f>
        <v>703116</v>
      </c>
      <c r="AF38" s="374">
        <v>234372</v>
      </c>
      <c r="AG38" s="18">
        <f t="shared" si="43"/>
        <v>937488</v>
      </c>
      <c r="AH38" s="19">
        <f t="shared" si="44"/>
        <v>234372</v>
      </c>
      <c r="AI38" s="15">
        <f t="shared" si="45"/>
        <v>234372</v>
      </c>
      <c r="AJ38" s="16">
        <f t="shared" si="46"/>
        <v>468744</v>
      </c>
      <c r="AK38" s="9"/>
      <c r="AL38" s="372">
        <v>0</v>
      </c>
      <c r="AM38" s="375">
        <v>0</v>
      </c>
      <c r="AN38" s="9"/>
      <c r="AO38" s="294"/>
      <c r="AP38" s="294"/>
      <c r="AQ38" s="294"/>
      <c r="AR38" s="294"/>
      <c r="AS38" s="294"/>
      <c r="AT38" s="294"/>
      <c r="AU38" s="294"/>
      <c r="AV38" s="294"/>
      <c r="AW38" s="294"/>
      <c r="AX38" s="294"/>
      <c r="AY38" s="294"/>
      <c r="AZ38" s="294"/>
      <c r="BQ38" s="461"/>
    </row>
    <row r="39" spans="1:249" s="382" customFormat="1" ht="24.95" customHeight="1">
      <c r="A39" s="736" t="str">
        <f>+IF(NOVIEMBRE!A39=0,"",NOVIEMBRE!A39)</f>
        <v>1130103-5</v>
      </c>
      <c r="B39" s="648" t="str">
        <f>+IF(NOVIEMBRE!B39=0,"",NOVIEMBRE!B39)</f>
        <v xml:space="preserve"> Aportes Patronales  2o. Nivel</v>
      </c>
      <c r="C39" s="673">
        <f>+ENERO!C39</f>
        <v>0</v>
      </c>
      <c r="D39" s="373">
        <f>NOVIEMBRE!D39+DICIEMBRE!P39</f>
        <v>0</v>
      </c>
      <c r="E39" s="373">
        <f>NOVIEMBRE!E39+DICIEMBRE!Q39</f>
        <v>0</v>
      </c>
      <c r="F39" s="373">
        <f t="shared" si="47"/>
        <v>0</v>
      </c>
      <c r="G39" s="373">
        <f>NOVIEMBRE!I39</f>
        <v>0</v>
      </c>
      <c r="H39" s="374">
        <v>0</v>
      </c>
      <c r="I39" s="373">
        <f t="shared" si="48"/>
        <v>0</v>
      </c>
      <c r="J39" s="373">
        <f>NOVIEMBRE!L39</f>
        <v>0</v>
      </c>
      <c r="K39" s="374">
        <v>0</v>
      </c>
      <c r="L39" s="373">
        <f t="shared" si="49"/>
        <v>0</v>
      </c>
      <c r="M39" s="373">
        <f t="shared" si="50"/>
        <v>0</v>
      </c>
      <c r="N39" s="143">
        <f t="shared" si="51"/>
        <v>0</v>
      </c>
      <c r="O39" s="525"/>
      <c r="P39" s="372">
        <v>0</v>
      </c>
      <c r="Q39" s="375">
        <v>0</v>
      </c>
      <c r="R39" s="9"/>
      <c r="S39" s="706" t="str">
        <f>+IF(NOVIEMBRE!S39=0,"",NOVIEMBRE!S39)</f>
        <v>1010200-4</v>
      </c>
      <c r="T39" s="682" t="str">
        <f>+IF(NOVIEMBRE!T39=0,"",NOVIEMBRE!T39)</f>
        <v>Otros Honorarios</v>
      </c>
      <c r="U39" s="27">
        <f>+ENERO!U39</f>
        <v>120990192</v>
      </c>
      <c r="V39" s="15">
        <f>NOVIEMBRE!V39+DICIEMBRE!AL39</f>
        <v>-19487426</v>
      </c>
      <c r="W39" s="15">
        <f>NOVIEMBRE!W39+DICIEMBRE!AM39</f>
        <v>0</v>
      </c>
      <c r="X39" s="18">
        <f t="shared" si="40"/>
        <v>101502766</v>
      </c>
      <c r="Y39" s="19">
        <f>NOVIEMBRE!AA39</f>
        <v>101502766</v>
      </c>
      <c r="Z39" s="374">
        <v>0</v>
      </c>
      <c r="AA39" s="18">
        <f t="shared" si="41"/>
        <v>101502766</v>
      </c>
      <c r="AB39" s="19">
        <f>NOVIEMBRE!AD39</f>
        <v>91007877</v>
      </c>
      <c r="AC39" s="374">
        <v>10494889</v>
      </c>
      <c r="AD39" s="18">
        <f t="shared" si="42"/>
        <v>101502766</v>
      </c>
      <c r="AE39" s="19">
        <f>NOVIEMBRE!AG39</f>
        <v>77927660</v>
      </c>
      <c r="AF39" s="374">
        <v>10530012</v>
      </c>
      <c r="AG39" s="18">
        <f t="shared" si="43"/>
        <v>88457672</v>
      </c>
      <c r="AH39" s="19">
        <f t="shared" si="44"/>
        <v>0</v>
      </c>
      <c r="AI39" s="15">
        <f t="shared" si="45"/>
        <v>0</v>
      </c>
      <c r="AJ39" s="16">
        <f t="shared" si="46"/>
        <v>13045094</v>
      </c>
      <c r="AK39" s="9"/>
      <c r="AL39" s="372">
        <v>-10000000</v>
      </c>
      <c r="AM39" s="375">
        <v>0</v>
      </c>
      <c r="AN39" s="9"/>
      <c r="AO39" s="294"/>
      <c r="AP39" s="294"/>
      <c r="AQ39" s="294"/>
      <c r="AR39" s="294"/>
      <c r="AS39" s="294"/>
      <c r="AT39" s="294"/>
      <c r="AU39" s="294"/>
      <c r="AV39" s="294"/>
      <c r="AW39" s="294"/>
      <c r="AX39" s="294"/>
      <c r="AY39" s="294"/>
      <c r="AZ39" s="294"/>
      <c r="BQ39" s="461"/>
    </row>
    <row r="40" spans="1:249" s="422" customFormat="1" ht="24.95" customHeight="1">
      <c r="A40" s="736" t="str">
        <f>+IF(NOVIEMBRE!A40=0,"",NOVIEMBRE!A40)</f>
        <v>1130103-6</v>
      </c>
      <c r="B40" s="648" t="str">
        <f>+IF(NOVIEMBRE!B40=0,"",NOVIEMBRE!B40)</f>
        <v xml:space="preserve"> Aportes Patronales  3er. Nivel</v>
      </c>
      <c r="C40" s="673">
        <f>+ENERO!C40</f>
        <v>0</v>
      </c>
      <c r="D40" s="373">
        <f>NOVIEMBRE!D40+DICIEMBRE!P40</f>
        <v>0</v>
      </c>
      <c r="E40" s="373">
        <f>NOVIEMBRE!E40+DICIEMBRE!Q40</f>
        <v>0</v>
      </c>
      <c r="F40" s="373">
        <f t="shared" si="47"/>
        <v>0</v>
      </c>
      <c r="G40" s="373">
        <f>NOVIEMBRE!I40</f>
        <v>0</v>
      </c>
      <c r="H40" s="374">
        <v>0</v>
      </c>
      <c r="I40" s="373">
        <f t="shared" si="48"/>
        <v>0</v>
      </c>
      <c r="J40" s="373">
        <f>NOVIEMBRE!L40</f>
        <v>0</v>
      </c>
      <c r="K40" s="374">
        <v>0</v>
      </c>
      <c r="L40" s="373">
        <f t="shared" si="49"/>
        <v>0</v>
      </c>
      <c r="M40" s="373">
        <f t="shared" si="50"/>
        <v>0</v>
      </c>
      <c r="N40" s="143">
        <f t="shared" si="51"/>
        <v>0</v>
      </c>
      <c r="O40" s="525"/>
      <c r="P40" s="372">
        <v>0</v>
      </c>
      <c r="Q40" s="375">
        <v>0</v>
      </c>
      <c r="R40" s="9"/>
      <c r="S40" s="706" t="str">
        <f>+IF(NOVIEMBRE!S40=0,"",NOVIEMBRE!S40)</f>
        <v>1010200-6</v>
      </c>
      <c r="T40" s="682" t="str">
        <f>+IF(NOVIEMBRE!T40=0,"",NOVIEMBRE!T40)</f>
        <v>Certificación, Habilitación y Acreditación</v>
      </c>
      <c r="U40" s="27">
        <f>+ENERO!U40</f>
        <v>0</v>
      </c>
      <c r="V40" s="15">
        <f>NOVIEMBRE!V40+DICIEMBRE!AL40</f>
        <v>0</v>
      </c>
      <c r="W40" s="15">
        <f>NOVIEMBRE!W40+DICIEMBRE!AM40</f>
        <v>0</v>
      </c>
      <c r="X40" s="18">
        <f t="shared" si="40"/>
        <v>0</v>
      </c>
      <c r="Y40" s="19">
        <f>NOVIEMBRE!AA40</f>
        <v>0</v>
      </c>
      <c r="Z40" s="374">
        <v>0</v>
      </c>
      <c r="AA40" s="18">
        <f t="shared" si="41"/>
        <v>0</v>
      </c>
      <c r="AB40" s="19">
        <f>NOVIEMBRE!AD40</f>
        <v>0</v>
      </c>
      <c r="AC40" s="374">
        <v>0</v>
      </c>
      <c r="AD40" s="18">
        <f t="shared" si="42"/>
        <v>0</v>
      </c>
      <c r="AE40" s="19">
        <f>NOVIEMBRE!AG40</f>
        <v>0</v>
      </c>
      <c r="AF40" s="374">
        <v>0</v>
      </c>
      <c r="AG40" s="18">
        <f t="shared" si="43"/>
        <v>0</v>
      </c>
      <c r="AH40" s="19">
        <f t="shared" si="44"/>
        <v>0</v>
      </c>
      <c r="AI40" s="15">
        <f t="shared" si="45"/>
        <v>0</v>
      </c>
      <c r="AJ40" s="16">
        <f t="shared" si="46"/>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461"/>
      <c r="BR40" s="382"/>
      <c r="BS40" s="382"/>
      <c r="BT40" s="382"/>
      <c r="BU40" s="382"/>
      <c r="BV40" s="382"/>
      <c r="BW40" s="382"/>
      <c r="BX40" s="382"/>
      <c r="BY40" s="382"/>
      <c r="BZ40" s="382"/>
      <c r="CA40" s="382"/>
      <c r="CB40" s="382"/>
      <c r="CC40" s="382"/>
      <c r="CD40" s="382"/>
      <c r="CE40" s="382"/>
      <c r="CF40" s="382"/>
      <c r="CG40" s="382"/>
      <c r="CH40" s="382"/>
      <c r="CI40" s="382"/>
      <c r="CJ40" s="382"/>
      <c r="CK40" s="382"/>
      <c r="CL40" s="382"/>
      <c r="CM40" s="382"/>
      <c r="CN40" s="382"/>
      <c r="CO40" s="382"/>
      <c r="CP40" s="382"/>
      <c r="CQ40" s="382"/>
      <c r="CR40" s="382"/>
      <c r="CS40" s="382"/>
      <c r="CT40" s="382"/>
      <c r="CU40" s="382"/>
      <c r="CV40" s="382"/>
      <c r="CW40" s="382"/>
      <c r="CX40" s="382"/>
      <c r="CY40" s="382"/>
      <c r="CZ40" s="382"/>
      <c r="DA40" s="382"/>
      <c r="DB40" s="382"/>
      <c r="DC40" s="382"/>
      <c r="DD40" s="382"/>
      <c r="DE40" s="382"/>
      <c r="DF40" s="382"/>
      <c r="DG40" s="382"/>
      <c r="DH40" s="382"/>
      <c r="DI40" s="382"/>
      <c r="DJ40" s="382"/>
      <c r="DK40" s="382"/>
      <c r="DL40" s="382"/>
      <c r="DM40" s="382"/>
      <c r="DN40" s="382"/>
      <c r="DO40" s="382"/>
      <c r="DP40" s="382"/>
      <c r="DQ40" s="382"/>
      <c r="DR40" s="382"/>
      <c r="DS40" s="382"/>
      <c r="DT40" s="382"/>
      <c r="DU40" s="382"/>
      <c r="DV40" s="382"/>
      <c r="DW40" s="382"/>
      <c r="DX40" s="382"/>
      <c r="DY40" s="382"/>
      <c r="DZ40" s="382"/>
      <c r="EA40" s="382"/>
      <c r="EB40" s="382"/>
      <c r="EC40" s="382"/>
      <c r="ED40" s="382"/>
      <c r="EE40" s="382"/>
      <c r="EF40" s="382"/>
      <c r="EG40" s="382"/>
      <c r="EH40" s="382"/>
      <c r="EI40" s="382"/>
      <c r="EJ40" s="382"/>
      <c r="EK40" s="382"/>
      <c r="EL40" s="382"/>
      <c r="EM40" s="382"/>
      <c r="EN40" s="382"/>
      <c r="EO40" s="382"/>
      <c r="EP40" s="382"/>
      <c r="EQ40" s="382"/>
      <c r="ER40" s="382"/>
      <c r="ES40" s="382"/>
      <c r="ET40" s="382"/>
      <c r="EU40" s="382"/>
      <c r="EV40" s="382"/>
      <c r="EW40" s="382"/>
      <c r="EX40" s="382"/>
      <c r="EY40" s="382"/>
      <c r="EZ40" s="382"/>
      <c r="FA40" s="382"/>
      <c r="FB40" s="382"/>
      <c r="FC40" s="382"/>
      <c r="FD40" s="382"/>
      <c r="FE40" s="382"/>
      <c r="FF40" s="382"/>
      <c r="FG40" s="382"/>
      <c r="FH40" s="382"/>
      <c r="FI40" s="382"/>
      <c r="FJ40" s="382"/>
      <c r="FK40" s="382"/>
      <c r="FL40" s="382"/>
      <c r="FM40" s="382"/>
      <c r="FN40" s="382"/>
      <c r="FO40" s="382"/>
      <c r="FP40" s="382"/>
      <c r="FQ40" s="382"/>
      <c r="FR40" s="382"/>
      <c r="FS40" s="382"/>
      <c r="FT40" s="382"/>
      <c r="FU40" s="382"/>
      <c r="FV40" s="382"/>
      <c r="FW40" s="382"/>
      <c r="FX40" s="382"/>
      <c r="FY40" s="382"/>
      <c r="FZ40" s="382"/>
      <c r="GA40" s="382"/>
      <c r="GB40" s="382"/>
      <c r="GC40" s="382"/>
      <c r="GD40" s="382"/>
      <c r="GE40" s="382"/>
      <c r="GF40" s="382"/>
      <c r="GG40" s="382"/>
      <c r="GH40" s="382"/>
      <c r="GI40" s="382"/>
      <c r="GJ40" s="382"/>
      <c r="GK40" s="382"/>
      <c r="GL40" s="382"/>
      <c r="GM40" s="382"/>
      <c r="GN40" s="382"/>
      <c r="GO40" s="382"/>
      <c r="GP40" s="382"/>
      <c r="GQ40" s="382"/>
      <c r="GR40" s="382"/>
      <c r="GS40" s="382"/>
      <c r="GT40" s="382"/>
      <c r="GU40" s="382"/>
      <c r="GV40" s="382"/>
      <c r="GW40" s="382"/>
      <c r="GX40" s="382"/>
      <c r="GY40" s="382"/>
      <c r="GZ40" s="382"/>
      <c r="HA40" s="382"/>
      <c r="HB40" s="382"/>
      <c r="HC40" s="382"/>
      <c r="HD40" s="382"/>
      <c r="HE40" s="382"/>
      <c r="HF40" s="382"/>
      <c r="HG40" s="382"/>
      <c r="HH40" s="382"/>
      <c r="HI40" s="382"/>
      <c r="HJ40" s="382"/>
      <c r="HK40" s="382"/>
      <c r="HL40" s="382"/>
      <c r="HM40" s="382"/>
      <c r="HN40" s="382"/>
      <c r="HO40" s="382"/>
      <c r="HP40" s="382"/>
      <c r="HQ40" s="382"/>
      <c r="HR40" s="382"/>
      <c r="HS40" s="382"/>
      <c r="HT40" s="382"/>
      <c r="HU40" s="382"/>
      <c r="HV40" s="382"/>
      <c r="HW40" s="382"/>
      <c r="HX40" s="382"/>
      <c r="HY40" s="382"/>
      <c r="HZ40" s="382"/>
      <c r="IA40" s="382"/>
      <c r="IB40" s="382"/>
      <c r="IC40" s="382"/>
      <c r="ID40" s="382"/>
      <c r="IE40" s="382"/>
      <c r="IF40" s="382"/>
      <c r="IG40" s="382"/>
      <c r="IH40" s="382"/>
      <c r="II40" s="382"/>
      <c r="IJ40" s="382"/>
      <c r="IK40" s="382"/>
      <c r="IL40" s="382"/>
      <c r="IM40" s="382"/>
      <c r="IN40" s="382"/>
      <c r="IO40" s="382"/>
    </row>
    <row r="41" spans="1:249" s="422" customFormat="1" ht="24.95" customHeight="1">
      <c r="A41" s="734">
        <f>+IF(NOVIEMBRE!A41=0,"",NOVIEMBRE!A41)</f>
        <v>1130104</v>
      </c>
      <c r="B41" s="645" t="str">
        <f>+IF(NOVIEMBRE!B41=0,"",NOVIEMBRE!B41)</f>
        <v>SUBSIDIO A LA OFERTA- ACTIVIDADES NO POS-S</v>
      </c>
      <c r="C41" s="673">
        <f>+ENERO!C41</f>
        <v>0</v>
      </c>
      <c r="D41" s="122">
        <f>NOVIEMBRE!D41+DICIEMBRE!P41</f>
        <v>0</v>
      </c>
      <c r="E41" s="122">
        <f>NOVIEMBRE!E41+DICIEMBRE!Q41</f>
        <v>0</v>
      </c>
      <c r="F41" s="122">
        <f t="shared" si="47"/>
        <v>0</v>
      </c>
      <c r="G41" s="122">
        <f>NOVIEMBRE!I41</f>
        <v>0</v>
      </c>
      <c r="H41" s="374">
        <v>0</v>
      </c>
      <c r="I41" s="122">
        <f t="shared" si="48"/>
        <v>0</v>
      </c>
      <c r="J41" s="122">
        <f>NOVIEMBRE!L41</f>
        <v>0</v>
      </c>
      <c r="K41" s="374">
        <v>0</v>
      </c>
      <c r="L41" s="122">
        <f t="shared" si="49"/>
        <v>0</v>
      </c>
      <c r="M41" s="122">
        <f t="shared" si="50"/>
        <v>0</v>
      </c>
      <c r="N41" s="130">
        <f t="shared" si="51"/>
        <v>0</v>
      </c>
      <c r="O41" s="382"/>
      <c r="P41" s="374">
        <v>0</v>
      </c>
      <c r="Q41" s="375">
        <v>0</v>
      </c>
      <c r="R41" s="9"/>
      <c r="S41" s="706">
        <f>+IF(NOVIEMBRE!S41=0,"",NOVIEMBRE!S41)</f>
        <v>1010299</v>
      </c>
      <c r="T41" s="682" t="str">
        <f>+IF(NOVIEMBRE!T41=0,"",NOVIEMBRE!T41)</f>
        <v>Vigencias Anteriores Servicios Asociados a nomina Operativo</v>
      </c>
      <c r="U41" s="27">
        <f>+ENERO!U41</f>
        <v>0</v>
      </c>
      <c r="V41" s="15">
        <f>NOVIEMBRE!V41+DICIEMBRE!AL41</f>
        <v>26266550</v>
      </c>
      <c r="W41" s="15">
        <f>NOVIEMBRE!W41+DICIEMBRE!AM41</f>
        <v>0</v>
      </c>
      <c r="X41" s="18">
        <f t="shared" si="40"/>
        <v>26266550</v>
      </c>
      <c r="Y41" s="19">
        <f>NOVIEMBRE!AA41</f>
        <v>26266550</v>
      </c>
      <c r="Z41" s="374">
        <v>0</v>
      </c>
      <c r="AA41" s="18">
        <f t="shared" si="41"/>
        <v>26266550</v>
      </c>
      <c r="AB41" s="19">
        <f>NOVIEMBRE!AD41</f>
        <v>26266550</v>
      </c>
      <c r="AC41" s="374">
        <v>0</v>
      </c>
      <c r="AD41" s="18">
        <f t="shared" si="42"/>
        <v>26266550</v>
      </c>
      <c r="AE41" s="19">
        <f>NOVIEMBRE!AG41</f>
        <v>26266550</v>
      </c>
      <c r="AF41" s="374">
        <v>0</v>
      </c>
      <c r="AG41" s="18">
        <f t="shared" si="43"/>
        <v>26266550</v>
      </c>
      <c r="AH41" s="19">
        <f t="shared" si="44"/>
        <v>0</v>
      </c>
      <c r="AI41" s="15">
        <f t="shared" si="45"/>
        <v>0</v>
      </c>
      <c r="AJ41" s="16">
        <f t="shared" si="46"/>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c r="BQ41" s="524"/>
      <c r="BS41" s="382"/>
      <c r="BT41" s="382"/>
      <c r="BU41" s="382"/>
      <c r="BV41" s="382"/>
      <c r="BW41" s="382"/>
      <c r="BX41" s="382"/>
      <c r="BY41" s="382"/>
      <c r="BZ41" s="382"/>
      <c r="CA41" s="382"/>
      <c r="CB41" s="382"/>
      <c r="CC41" s="382"/>
      <c r="CD41" s="382"/>
      <c r="CE41" s="382"/>
      <c r="CF41" s="382"/>
      <c r="CG41" s="382"/>
      <c r="CH41" s="382"/>
      <c r="CI41" s="382"/>
      <c r="CJ41" s="382"/>
      <c r="CK41" s="382"/>
      <c r="CL41" s="382"/>
      <c r="CM41" s="382"/>
      <c r="CN41" s="382"/>
      <c r="CO41" s="382"/>
      <c r="CP41" s="382"/>
      <c r="CQ41" s="382"/>
      <c r="CR41" s="382"/>
      <c r="CS41" s="382"/>
      <c r="CT41" s="382"/>
      <c r="CU41" s="382"/>
      <c r="CV41" s="382"/>
      <c r="CW41" s="382"/>
      <c r="CX41" s="382"/>
      <c r="CY41" s="382"/>
      <c r="CZ41" s="382"/>
      <c r="DA41" s="382"/>
      <c r="DB41" s="382"/>
      <c r="DC41" s="382"/>
      <c r="DD41" s="382"/>
      <c r="DE41" s="382"/>
      <c r="DF41" s="382"/>
      <c r="DG41" s="382"/>
      <c r="DH41" s="382"/>
      <c r="DI41" s="382"/>
      <c r="DJ41" s="382"/>
      <c r="DK41" s="382"/>
      <c r="DL41" s="382"/>
      <c r="DM41" s="382"/>
      <c r="DN41" s="382"/>
      <c r="DO41" s="382"/>
      <c r="DP41" s="382"/>
      <c r="DQ41" s="382"/>
      <c r="DR41" s="382"/>
      <c r="DS41" s="382"/>
      <c r="DT41" s="382"/>
      <c r="DU41" s="382"/>
      <c r="DV41" s="382"/>
      <c r="DW41" s="382"/>
      <c r="DX41" s="382"/>
      <c r="DY41" s="382"/>
      <c r="DZ41" s="382"/>
      <c r="EA41" s="382"/>
      <c r="EB41" s="382"/>
      <c r="EC41" s="382"/>
      <c r="ED41" s="382"/>
      <c r="EE41" s="382"/>
      <c r="EF41" s="382"/>
      <c r="EG41" s="382"/>
      <c r="EH41" s="382"/>
      <c r="EI41" s="382"/>
      <c r="EJ41" s="382"/>
      <c r="EK41" s="382"/>
      <c r="EL41" s="382"/>
      <c r="EM41" s="382"/>
      <c r="EN41" s="382"/>
      <c r="EO41" s="382"/>
      <c r="EP41" s="382"/>
      <c r="EQ41" s="382"/>
      <c r="ER41" s="382"/>
      <c r="ES41" s="382"/>
      <c r="ET41" s="382"/>
      <c r="EU41" s="382"/>
      <c r="EV41" s="382"/>
      <c r="EW41" s="382"/>
      <c r="EX41" s="382"/>
      <c r="EY41" s="382"/>
      <c r="EZ41" s="382"/>
      <c r="FA41" s="382"/>
      <c r="FB41" s="382"/>
      <c r="FC41" s="382"/>
      <c r="FD41" s="382"/>
      <c r="FE41" s="382"/>
      <c r="FF41" s="382"/>
      <c r="FG41" s="382"/>
      <c r="FH41" s="382"/>
      <c r="FI41" s="382"/>
      <c r="FJ41" s="382"/>
      <c r="FK41" s="382"/>
      <c r="FL41" s="382"/>
      <c r="FM41" s="382"/>
      <c r="FN41" s="382"/>
      <c r="FO41" s="382"/>
      <c r="FP41" s="382"/>
      <c r="FQ41" s="382"/>
      <c r="FR41" s="382"/>
      <c r="FS41" s="382"/>
      <c r="FT41" s="382"/>
      <c r="FU41" s="382"/>
      <c r="FV41" s="382"/>
      <c r="FW41" s="382"/>
      <c r="FX41" s="382"/>
      <c r="FY41" s="382"/>
      <c r="FZ41" s="382"/>
      <c r="GA41" s="382"/>
      <c r="GB41" s="382"/>
      <c r="GC41" s="382"/>
      <c r="GD41" s="382"/>
      <c r="GE41" s="382"/>
      <c r="GF41" s="382"/>
      <c r="GG41" s="382"/>
      <c r="GH41" s="382"/>
      <c r="GI41" s="382"/>
      <c r="GJ41" s="382"/>
      <c r="GK41" s="382"/>
      <c r="GL41" s="382"/>
      <c r="GM41" s="382"/>
      <c r="GN41" s="382"/>
      <c r="GO41" s="382"/>
      <c r="GP41" s="382"/>
      <c r="GQ41" s="382"/>
      <c r="GR41" s="382"/>
      <c r="GS41" s="382"/>
      <c r="GT41" s="382"/>
      <c r="GU41" s="382"/>
      <c r="GV41" s="382"/>
      <c r="GW41" s="382"/>
      <c r="GX41" s="382"/>
      <c r="GY41" s="382"/>
      <c r="GZ41" s="382"/>
      <c r="HA41" s="382"/>
      <c r="HB41" s="382"/>
      <c r="HC41" s="382"/>
      <c r="HD41" s="382"/>
      <c r="HE41" s="382"/>
      <c r="HF41" s="382"/>
      <c r="HG41" s="382"/>
      <c r="HH41" s="382"/>
      <c r="HI41" s="382"/>
      <c r="HJ41" s="382"/>
      <c r="HK41" s="382"/>
      <c r="HL41" s="382"/>
      <c r="HM41" s="382"/>
      <c r="HN41" s="382"/>
      <c r="HO41" s="382"/>
      <c r="HP41" s="382"/>
      <c r="HQ41" s="382"/>
      <c r="HR41" s="382"/>
      <c r="HS41" s="382"/>
      <c r="HT41" s="382"/>
      <c r="HU41" s="382"/>
      <c r="HV41" s="382"/>
      <c r="HW41" s="382"/>
      <c r="HX41" s="382"/>
      <c r="HY41" s="382"/>
      <c r="HZ41" s="382"/>
      <c r="IA41" s="382"/>
      <c r="IB41" s="382"/>
      <c r="IC41" s="382"/>
      <c r="ID41" s="382"/>
      <c r="IE41" s="382"/>
      <c r="IF41" s="382"/>
      <c r="IG41" s="382"/>
      <c r="IH41" s="382"/>
      <c r="II41" s="382"/>
      <c r="IJ41" s="382"/>
      <c r="IK41" s="382"/>
      <c r="IL41" s="382"/>
      <c r="IM41" s="382"/>
      <c r="IN41" s="382"/>
      <c r="IO41" s="382"/>
    </row>
    <row r="42" spans="1:249" s="382" customFormat="1" ht="24.95" customHeight="1">
      <c r="A42" s="734">
        <f>+IF(NOVIEMBRE!A42=0,"",NOVIEMBRE!A42)</f>
        <v>1130106</v>
      </c>
      <c r="B42" s="645" t="str">
        <f>+IF(NOVIEMBRE!B42=0,"",NOVIEMBRE!B42)</f>
        <v>SALUD PUBLICA - PLAN DE INTERVENCIONES COLECTIVAS</v>
      </c>
      <c r="C42" s="43">
        <f t="shared" ref="C42:N42" si="52">SUM(C43:C44)</f>
        <v>76000000</v>
      </c>
      <c r="D42" s="44">
        <f t="shared" si="52"/>
        <v>0</v>
      </c>
      <c r="E42" s="44">
        <f t="shared" si="52"/>
        <v>70466351</v>
      </c>
      <c r="F42" s="44">
        <f t="shared" si="52"/>
        <v>146466351</v>
      </c>
      <c r="G42" s="44">
        <f t="shared" si="52"/>
        <v>116126370</v>
      </c>
      <c r="H42" s="44">
        <f t="shared" si="52"/>
        <v>278282665</v>
      </c>
      <c r="I42" s="44">
        <f t="shared" si="52"/>
        <v>394409035</v>
      </c>
      <c r="J42" s="44">
        <f t="shared" si="52"/>
        <v>105053333</v>
      </c>
      <c r="K42" s="44">
        <f t="shared" si="52"/>
        <v>29399665</v>
      </c>
      <c r="L42" s="44">
        <f t="shared" si="52"/>
        <v>134452998</v>
      </c>
      <c r="M42" s="44">
        <f t="shared" si="52"/>
        <v>-247942684</v>
      </c>
      <c r="N42" s="45">
        <f t="shared" si="52"/>
        <v>12013353</v>
      </c>
      <c r="P42" s="43">
        <f>SUM(P43:P44)</f>
        <v>0</v>
      </c>
      <c r="Q42" s="45">
        <f>SUM(Q43:Q44)</f>
        <v>21466351</v>
      </c>
      <c r="R42" s="9"/>
      <c r="S42" s="366" t="str">
        <f>+IF(NOVIEMBRE!S42=0,"",NOVIEMBRE!S42)</f>
        <v/>
      </c>
      <c r="T42" s="696" t="str">
        <f>+IF(NOVIEMBRE!T42=0,"",NOVIEMBRE!T42)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c r="BQ42" s="461"/>
    </row>
    <row r="43" spans="1:249" s="422" customFormat="1" ht="24.95" customHeight="1">
      <c r="A43" s="611" t="str">
        <f>+IF(NOVIEMBRE!A43=0,"",NOVIEMBRE!A43)</f>
        <v>1130106-1</v>
      </c>
      <c r="B43" s="646" t="str">
        <f>+CONCATENATE("Vigencia ",INSTRUCCIONES!$F$3)</f>
        <v>Vigencia 2018</v>
      </c>
      <c r="C43" s="673">
        <f>+ENERO!C43</f>
        <v>76000000</v>
      </c>
      <c r="D43" s="373">
        <f>NOVIEMBRE!D43+DICIEMBRE!P43</f>
        <v>0</v>
      </c>
      <c r="E43" s="373">
        <f>NOVIEMBRE!E43+DICIEMBRE!Q43</f>
        <v>60466351</v>
      </c>
      <c r="F43" s="373">
        <f>SUM(C43:E43)</f>
        <v>136466351</v>
      </c>
      <c r="G43" s="373">
        <f>NOVIEMBRE!I43</f>
        <v>106126370</v>
      </c>
      <c r="H43" s="374">
        <v>278282665</v>
      </c>
      <c r="I43" s="373">
        <f>SUM(G43:H43)</f>
        <v>384409035</v>
      </c>
      <c r="J43" s="373">
        <f>NOVIEMBRE!L43</f>
        <v>95053333</v>
      </c>
      <c r="K43" s="374">
        <v>29399665</v>
      </c>
      <c r="L43" s="373">
        <f>SUM(J43:K43)</f>
        <v>124452998</v>
      </c>
      <c r="M43" s="373">
        <f>F43-I43</f>
        <v>-247942684</v>
      </c>
      <c r="N43" s="143">
        <f>F43-L43</f>
        <v>12013353</v>
      </c>
      <c r="O43" s="382"/>
      <c r="P43" s="372">
        <v>0</v>
      </c>
      <c r="Q43" s="375">
        <v>21466351</v>
      </c>
      <c r="R43" s="9"/>
      <c r="S43" s="705">
        <f>+IF(NOVIEMBRE!S43=0,"",NOVIEMBRE!S43)</f>
        <v>1010300</v>
      </c>
      <c r="T43" s="681" t="str">
        <f>+IF(NOVIEMBRE!T43=0,"",NOVIEMBRE!T43)</f>
        <v>Contribuciones Inherentes nómina al Sector Privado</v>
      </c>
      <c r="U43" s="132">
        <f t="shared" ref="U43:AJ43" si="53">U44+U49+U55</f>
        <v>193912600</v>
      </c>
      <c r="V43" s="122">
        <f t="shared" si="53"/>
        <v>-31594259</v>
      </c>
      <c r="W43" s="122">
        <f t="shared" si="53"/>
        <v>23082973</v>
      </c>
      <c r="X43" s="129">
        <f t="shared" si="53"/>
        <v>185401314</v>
      </c>
      <c r="Y43" s="128">
        <f t="shared" si="53"/>
        <v>153537818</v>
      </c>
      <c r="Z43" s="122">
        <f t="shared" si="53"/>
        <v>24051863</v>
      </c>
      <c r="AA43" s="129">
        <f t="shared" si="53"/>
        <v>177589681</v>
      </c>
      <c r="AB43" s="128">
        <f t="shared" si="53"/>
        <v>153537818</v>
      </c>
      <c r="AC43" s="122">
        <f t="shared" si="53"/>
        <v>24051863</v>
      </c>
      <c r="AD43" s="129">
        <f t="shared" si="53"/>
        <v>177589681</v>
      </c>
      <c r="AE43" s="128">
        <f t="shared" si="53"/>
        <v>163435882</v>
      </c>
      <c r="AF43" s="122">
        <f t="shared" si="53"/>
        <v>11844539</v>
      </c>
      <c r="AG43" s="129">
        <f t="shared" si="53"/>
        <v>175280421</v>
      </c>
      <c r="AH43" s="128">
        <f t="shared" si="53"/>
        <v>7811633</v>
      </c>
      <c r="AI43" s="122">
        <f t="shared" si="53"/>
        <v>7811633</v>
      </c>
      <c r="AJ43" s="130">
        <f t="shared" si="53"/>
        <v>10120893</v>
      </c>
      <c r="AK43" s="9"/>
      <c r="AL43" s="128">
        <f>AL44+AL49+AL55</f>
        <v>-18004325</v>
      </c>
      <c r="AM43" s="130">
        <f>AM44+AM49+AM55</f>
        <v>23082973</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461"/>
      <c r="BR43" s="382"/>
      <c r="BS43" s="382"/>
      <c r="BT43" s="382"/>
      <c r="BU43" s="382"/>
      <c r="BV43" s="382"/>
      <c r="BW43" s="382"/>
      <c r="BX43" s="382"/>
      <c r="BY43" s="382"/>
      <c r="BZ43" s="382"/>
      <c r="CA43" s="382"/>
      <c r="CB43" s="382"/>
      <c r="CC43" s="382"/>
      <c r="CD43" s="382"/>
      <c r="CE43" s="382"/>
      <c r="CF43" s="382"/>
      <c r="CG43" s="382"/>
      <c r="CH43" s="382"/>
      <c r="CI43" s="382"/>
      <c r="CJ43" s="382"/>
      <c r="CK43" s="382"/>
      <c r="CL43" s="382"/>
      <c r="CM43" s="382"/>
      <c r="CN43" s="382"/>
      <c r="CO43" s="382"/>
      <c r="CP43" s="382"/>
      <c r="CQ43" s="382"/>
      <c r="CR43" s="382"/>
      <c r="CS43" s="382"/>
      <c r="CT43" s="382"/>
      <c r="CU43" s="382"/>
      <c r="CV43" s="382"/>
      <c r="CW43" s="382"/>
      <c r="CX43" s="382"/>
      <c r="CY43" s="382"/>
      <c r="CZ43" s="382"/>
      <c r="DA43" s="382"/>
      <c r="DB43" s="382"/>
      <c r="DC43" s="382"/>
      <c r="DD43" s="382"/>
      <c r="DE43" s="382"/>
      <c r="DF43" s="382"/>
      <c r="DG43" s="382"/>
      <c r="DH43" s="382"/>
      <c r="DI43" s="382"/>
      <c r="DJ43" s="382"/>
      <c r="DK43" s="382"/>
      <c r="DL43" s="382"/>
      <c r="DM43" s="382"/>
      <c r="DN43" s="382"/>
      <c r="DO43" s="382"/>
      <c r="DP43" s="382"/>
      <c r="DQ43" s="382"/>
      <c r="DR43" s="382"/>
      <c r="DS43" s="382"/>
      <c r="DT43" s="382"/>
      <c r="DU43" s="382"/>
      <c r="DV43" s="382"/>
      <c r="DW43" s="382"/>
      <c r="DX43" s="382"/>
      <c r="DY43" s="382"/>
      <c r="DZ43" s="382"/>
      <c r="EA43" s="382"/>
      <c r="EB43" s="382"/>
      <c r="EC43" s="382"/>
      <c r="ED43" s="382"/>
      <c r="EE43" s="382"/>
      <c r="EF43" s="382"/>
      <c r="EG43" s="382"/>
      <c r="EH43" s="382"/>
      <c r="EI43" s="382"/>
      <c r="EJ43" s="382"/>
      <c r="EK43" s="382"/>
      <c r="EL43" s="382"/>
      <c r="EM43" s="382"/>
      <c r="EN43" s="382"/>
      <c r="EO43" s="382"/>
      <c r="EP43" s="382"/>
      <c r="EQ43" s="382"/>
      <c r="ER43" s="382"/>
      <c r="ES43" s="382"/>
      <c r="ET43" s="382"/>
      <c r="EU43" s="382"/>
      <c r="EV43" s="382"/>
      <c r="EW43" s="382"/>
      <c r="EX43" s="382"/>
      <c r="EY43" s="382"/>
      <c r="EZ43" s="382"/>
      <c r="FA43" s="382"/>
      <c r="FB43" s="382"/>
      <c r="FC43" s="382"/>
      <c r="FD43" s="382"/>
      <c r="FE43" s="382"/>
      <c r="FF43" s="382"/>
      <c r="FG43" s="382"/>
      <c r="FH43" s="382"/>
      <c r="FI43" s="382"/>
      <c r="FJ43" s="382"/>
      <c r="FK43" s="382"/>
      <c r="FL43" s="382"/>
      <c r="FM43" s="382"/>
      <c r="FN43" s="382"/>
      <c r="FO43" s="382"/>
      <c r="FP43" s="382"/>
      <c r="FQ43" s="382"/>
      <c r="FR43" s="382"/>
      <c r="FS43" s="382"/>
      <c r="FT43" s="382"/>
      <c r="FU43" s="382"/>
      <c r="FV43" s="382"/>
      <c r="FW43" s="382"/>
      <c r="FX43" s="382"/>
      <c r="FY43" s="382"/>
      <c r="FZ43" s="382"/>
      <c r="GA43" s="382"/>
      <c r="GB43" s="382"/>
      <c r="GC43" s="382"/>
      <c r="GD43" s="382"/>
      <c r="GE43" s="382"/>
      <c r="GF43" s="382"/>
      <c r="GG43" s="382"/>
      <c r="GH43" s="382"/>
      <c r="GI43" s="382"/>
      <c r="GJ43" s="382"/>
      <c r="GK43" s="382"/>
      <c r="GL43" s="382"/>
      <c r="GM43" s="382"/>
      <c r="GN43" s="382"/>
      <c r="GO43" s="382"/>
      <c r="GP43" s="382"/>
      <c r="GQ43" s="382"/>
      <c r="GR43" s="382"/>
      <c r="GS43" s="382"/>
      <c r="GT43" s="382"/>
      <c r="GU43" s="382"/>
      <c r="GV43" s="382"/>
      <c r="GW43" s="382"/>
      <c r="GX43" s="382"/>
      <c r="GY43" s="382"/>
      <c r="GZ43" s="382"/>
      <c r="HA43" s="382"/>
      <c r="HB43" s="382"/>
      <c r="HC43" s="382"/>
      <c r="HD43" s="382"/>
      <c r="HE43" s="382"/>
      <c r="HF43" s="382"/>
      <c r="HG43" s="382"/>
      <c r="HH43" s="382"/>
      <c r="HI43" s="382"/>
      <c r="HJ43" s="382"/>
      <c r="HK43" s="382"/>
      <c r="HL43" s="382"/>
      <c r="HM43" s="382"/>
      <c r="HN43" s="382"/>
      <c r="HO43" s="382"/>
      <c r="HP43" s="382"/>
      <c r="HQ43" s="382"/>
      <c r="HR43" s="382"/>
      <c r="HS43" s="382"/>
      <c r="HT43" s="382"/>
      <c r="HU43" s="382"/>
      <c r="HV43" s="382"/>
      <c r="HW43" s="382"/>
      <c r="HX43" s="382"/>
      <c r="HY43" s="382"/>
      <c r="HZ43" s="382"/>
      <c r="IA43" s="382"/>
      <c r="IB43" s="382"/>
      <c r="IC43" s="382"/>
      <c r="ID43" s="382"/>
      <c r="IE43" s="382"/>
      <c r="IF43" s="382"/>
      <c r="IG43" s="382"/>
      <c r="IH43" s="382"/>
      <c r="II43" s="382"/>
      <c r="IJ43" s="382"/>
      <c r="IK43" s="382"/>
      <c r="IL43" s="382"/>
      <c r="IM43" s="382"/>
      <c r="IN43" s="382"/>
      <c r="IO43" s="382"/>
    </row>
    <row r="44" spans="1:249" s="422" customFormat="1" ht="24.95" customHeight="1">
      <c r="A44" s="611" t="str">
        <f>+IF(NOVIEMBRE!A44=0,"",NOVIEMBRE!A44)</f>
        <v>1130106-2</v>
      </c>
      <c r="B44" s="646" t="str">
        <f>+IF(NOVIEMBRE!B44=0,"",NOVIEMBRE!B44)</f>
        <v>Vigencia Anterior Salud Publica</v>
      </c>
      <c r="C44" s="673">
        <f>+ENERO!C44</f>
        <v>0</v>
      </c>
      <c r="D44" s="373">
        <f>NOVIEMBRE!D44+DICIEMBRE!P44</f>
        <v>0</v>
      </c>
      <c r="E44" s="373">
        <f>NOVIEMBRE!E44+DICIEMBRE!Q44</f>
        <v>10000000</v>
      </c>
      <c r="F44" s="373">
        <f>SUM(C44:E44)</f>
        <v>10000000</v>
      </c>
      <c r="G44" s="373">
        <f>NOVIEMBRE!I44</f>
        <v>10000000</v>
      </c>
      <c r="H44" s="374">
        <v>0</v>
      </c>
      <c r="I44" s="373">
        <f>SUM(G44:H44)</f>
        <v>10000000</v>
      </c>
      <c r="J44" s="373">
        <f>NOVIEMBRE!L44</f>
        <v>10000000</v>
      </c>
      <c r="K44" s="374">
        <v>0</v>
      </c>
      <c r="L44" s="373">
        <f>SUM(J44:K44)</f>
        <v>10000000</v>
      </c>
      <c r="M44" s="373">
        <f>F44-I44</f>
        <v>0</v>
      </c>
      <c r="N44" s="143">
        <f>F44-L44</f>
        <v>0</v>
      </c>
      <c r="O44" s="382"/>
      <c r="P44" s="372">
        <v>0</v>
      </c>
      <c r="Q44" s="375">
        <v>0</v>
      </c>
      <c r="R44" s="9"/>
      <c r="S44" s="706">
        <f>+IF(NOVIEMBRE!S44=0,"",NOVIEMBRE!S44)</f>
        <v>1010301</v>
      </c>
      <c r="T44" s="682" t="str">
        <f>+IF(NOVIEMBRE!T44=0,"",NOVIEMBRE!T44)</f>
        <v>Contribuciones - SGP - Aportes Patronales - Cuenta Maestra</v>
      </c>
      <c r="U44" s="27">
        <f t="shared" ref="U44:AJ44" si="54">SUM(U45:U48)</f>
        <v>54094142</v>
      </c>
      <c r="V44" s="15">
        <f t="shared" si="54"/>
        <v>36297561</v>
      </c>
      <c r="W44" s="15">
        <f t="shared" si="54"/>
        <v>0</v>
      </c>
      <c r="X44" s="18">
        <f t="shared" si="54"/>
        <v>90391703</v>
      </c>
      <c r="Y44" s="19">
        <f t="shared" si="54"/>
        <v>87908914</v>
      </c>
      <c r="Z44" s="142">
        <f t="shared" si="54"/>
        <v>4960036</v>
      </c>
      <c r="AA44" s="18">
        <f t="shared" si="54"/>
        <v>92868950</v>
      </c>
      <c r="AB44" s="19">
        <f t="shared" si="54"/>
        <v>87908914</v>
      </c>
      <c r="AC44" s="142">
        <f t="shared" si="54"/>
        <v>4960036</v>
      </c>
      <c r="AD44" s="18">
        <f t="shared" si="54"/>
        <v>92868950</v>
      </c>
      <c r="AE44" s="19">
        <f t="shared" si="54"/>
        <v>97806978</v>
      </c>
      <c r="AF44" s="142">
        <f t="shared" si="54"/>
        <v>3177556</v>
      </c>
      <c r="AG44" s="18">
        <f t="shared" si="54"/>
        <v>100984534</v>
      </c>
      <c r="AH44" s="19">
        <f t="shared" si="54"/>
        <v>-2477247</v>
      </c>
      <c r="AI44" s="15">
        <f t="shared" si="54"/>
        <v>-2477247</v>
      </c>
      <c r="AJ44" s="16">
        <f t="shared" si="54"/>
        <v>-10592831</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461"/>
      <c r="BR44" s="382"/>
      <c r="BS44" s="382"/>
      <c r="BT44" s="382"/>
      <c r="BU44" s="382"/>
      <c r="BV44" s="382"/>
      <c r="BW44" s="382"/>
      <c r="BX44" s="382"/>
      <c r="BY44" s="382"/>
      <c r="BZ44" s="382"/>
      <c r="CA44" s="382"/>
      <c r="CB44" s="382"/>
      <c r="CC44" s="382"/>
      <c r="CD44" s="382"/>
      <c r="CE44" s="382"/>
      <c r="CF44" s="382"/>
      <c r="CG44" s="382"/>
      <c r="CH44" s="382"/>
      <c r="CI44" s="382"/>
      <c r="CJ44" s="382"/>
      <c r="CK44" s="382"/>
      <c r="CL44" s="382"/>
      <c r="CM44" s="382"/>
      <c r="CN44" s="382"/>
      <c r="CO44" s="382"/>
      <c r="CP44" s="382"/>
      <c r="CQ44" s="382"/>
      <c r="CR44" s="382"/>
      <c r="CS44" s="382"/>
      <c r="CT44" s="382"/>
      <c r="CU44" s="382"/>
      <c r="CV44" s="382"/>
      <c r="CW44" s="382"/>
      <c r="CX44" s="382"/>
      <c r="CY44" s="382"/>
      <c r="CZ44" s="382"/>
      <c r="DA44" s="382"/>
      <c r="DB44" s="382"/>
      <c r="DC44" s="382"/>
      <c r="DD44" s="382"/>
      <c r="DE44" s="382"/>
      <c r="DF44" s="382"/>
      <c r="DG44" s="382"/>
      <c r="DH44" s="382"/>
      <c r="DI44" s="382"/>
      <c r="DJ44" s="382"/>
      <c r="DK44" s="382"/>
      <c r="DL44" s="382"/>
      <c r="DM44" s="382"/>
      <c r="DN44" s="382"/>
      <c r="DO44" s="382"/>
      <c r="DP44" s="382"/>
      <c r="DQ44" s="382"/>
      <c r="DR44" s="382"/>
      <c r="DS44" s="382"/>
      <c r="DT44" s="382"/>
      <c r="DU44" s="382"/>
      <c r="DV44" s="382"/>
      <c r="DW44" s="382"/>
      <c r="DX44" s="382"/>
      <c r="DY44" s="382"/>
      <c r="DZ44" s="382"/>
      <c r="EA44" s="382"/>
      <c r="EB44" s="382"/>
      <c r="EC44" s="382"/>
      <c r="ED44" s="382"/>
      <c r="EE44" s="382"/>
      <c r="EF44" s="382"/>
      <c r="EG44" s="382"/>
      <c r="EH44" s="382"/>
      <c r="EI44" s="382"/>
      <c r="EJ44" s="382"/>
      <c r="EK44" s="382"/>
      <c r="EL44" s="382"/>
      <c r="EM44" s="382"/>
      <c r="EN44" s="382"/>
      <c r="EO44" s="382"/>
      <c r="EP44" s="382"/>
      <c r="EQ44" s="382"/>
      <c r="ER44" s="382"/>
      <c r="ES44" s="382"/>
      <c r="ET44" s="382"/>
      <c r="EU44" s="382"/>
      <c r="EV44" s="382"/>
      <c r="EW44" s="382"/>
      <c r="EX44" s="382"/>
      <c r="EY44" s="382"/>
      <c r="EZ44" s="382"/>
      <c r="FA44" s="382"/>
      <c r="FB44" s="382"/>
      <c r="FC44" s="382"/>
      <c r="FD44" s="382"/>
      <c r="FE44" s="382"/>
      <c r="FF44" s="382"/>
      <c r="FG44" s="382"/>
      <c r="FH44" s="382"/>
      <c r="FI44" s="382"/>
      <c r="FJ44" s="382"/>
      <c r="FK44" s="382"/>
      <c r="FL44" s="382"/>
      <c r="FM44" s="382"/>
      <c r="FN44" s="382"/>
      <c r="FO44" s="382"/>
      <c r="FP44" s="382"/>
      <c r="FQ44" s="382"/>
      <c r="FR44" s="382"/>
      <c r="FS44" s="382"/>
      <c r="FT44" s="382"/>
      <c r="FU44" s="382"/>
      <c r="FV44" s="382"/>
      <c r="FW44" s="382"/>
      <c r="FX44" s="382"/>
      <c r="FY44" s="382"/>
      <c r="FZ44" s="382"/>
      <c r="GA44" s="382"/>
      <c r="GB44" s="382"/>
      <c r="GC44" s="382"/>
      <c r="GD44" s="382"/>
      <c r="GE44" s="382"/>
      <c r="GF44" s="382"/>
      <c r="GG44" s="382"/>
      <c r="GH44" s="382"/>
      <c r="GI44" s="382"/>
      <c r="GJ44" s="382"/>
      <c r="GK44" s="382"/>
      <c r="GL44" s="382"/>
      <c r="GM44" s="382"/>
      <c r="GN44" s="382"/>
      <c r="GO44" s="382"/>
      <c r="GP44" s="382"/>
      <c r="GQ44" s="382"/>
      <c r="GR44" s="382"/>
      <c r="GS44" s="382"/>
      <c r="GT44" s="382"/>
      <c r="GU44" s="382"/>
      <c r="GV44" s="382"/>
      <c r="GW44" s="382"/>
      <c r="GX44" s="382"/>
      <c r="GY44" s="382"/>
      <c r="GZ44" s="382"/>
      <c r="HA44" s="382"/>
      <c r="HB44" s="382"/>
      <c r="HC44" s="382"/>
      <c r="HD44" s="382"/>
      <c r="HE44" s="382"/>
      <c r="HF44" s="382"/>
      <c r="HG44" s="382"/>
      <c r="HH44" s="382"/>
      <c r="HI44" s="382"/>
      <c r="HJ44" s="382"/>
      <c r="HK44" s="382"/>
      <c r="HL44" s="382"/>
      <c r="HM44" s="382"/>
      <c r="HN44" s="382"/>
      <c r="HO44" s="382"/>
      <c r="HP44" s="382"/>
      <c r="HQ44" s="382"/>
      <c r="HR44" s="382"/>
      <c r="HS44" s="382"/>
      <c r="HT44" s="382"/>
      <c r="HU44" s="382"/>
      <c r="HV44" s="382"/>
      <c r="HW44" s="382"/>
      <c r="HX44" s="382"/>
      <c r="HY44" s="382"/>
      <c r="HZ44" s="382"/>
      <c r="IA44" s="382"/>
      <c r="IB44" s="382"/>
      <c r="IC44" s="382"/>
      <c r="ID44" s="382"/>
      <c r="IE44" s="382"/>
      <c r="IF44" s="382"/>
      <c r="IG44" s="382"/>
      <c r="IH44" s="382"/>
      <c r="II44" s="382"/>
      <c r="IJ44" s="382"/>
      <c r="IK44" s="382"/>
      <c r="IL44" s="382"/>
      <c r="IM44" s="382"/>
      <c r="IN44" s="382"/>
      <c r="IO44" s="382"/>
    </row>
    <row r="45" spans="1:249" s="382" customFormat="1" ht="24.95" customHeight="1">
      <c r="A45" s="734">
        <f>+IF(NOVIEMBRE!A45=0,"",NOVIEMBRE!A45)</f>
        <v>1130107</v>
      </c>
      <c r="B45" s="645" t="str">
        <f>+IF(NOVIEMBRE!B45=0,"",NOVIEMBRE!B45)</f>
        <v>MINSALUD-FOSYGA-RECLAMACIONES ECAT</v>
      </c>
      <c r="C45" s="43">
        <f t="shared" ref="C45:N45" si="55">SUM(C46:C47)</f>
        <v>0</v>
      </c>
      <c r="D45" s="44">
        <f t="shared" si="55"/>
        <v>0</v>
      </c>
      <c r="E45" s="44">
        <f t="shared" si="55"/>
        <v>0</v>
      </c>
      <c r="F45" s="44">
        <f t="shared" si="55"/>
        <v>0</v>
      </c>
      <c r="G45" s="44">
        <f t="shared" si="55"/>
        <v>0</v>
      </c>
      <c r="H45" s="44">
        <f t="shared" si="55"/>
        <v>0</v>
      </c>
      <c r="I45" s="44">
        <f t="shared" si="55"/>
        <v>0</v>
      </c>
      <c r="J45" s="44">
        <f t="shared" si="55"/>
        <v>0</v>
      </c>
      <c r="K45" s="44">
        <f t="shared" si="55"/>
        <v>0</v>
      </c>
      <c r="L45" s="44">
        <f t="shared" si="55"/>
        <v>0</v>
      </c>
      <c r="M45" s="44">
        <f t="shared" si="55"/>
        <v>0</v>
      </c>
      <c r="N45" s="45">
        <f t="shared" si="55"/>
        <v>0</v>
      </c>
      <c r="P45" s="43">
        <f>SUM(P46:P47)</f>
        <v>0</v>
      </c>
      <c r="Q45" s="45">
        <f>SUM(Q46:Q47)</f>
        <v>0</v>
      </c>
      <c r="R45" s="9"/>
      <c r="S45" s="707" t="str">
        <f>+IF(NOVIEMBRE!S45=0,"",NOVIEMBRE!S45)</f>
        <v>1010301-1</v>
      </c>
      <c r="T45" s="683" t="str">
        <f>+IF(NOVIEMBRE!T45=0,"",NOVIEMBRE!T45)</f>
        <v>E.P.S. - Aportes cuenta maestra</v>
      </c>
      <c r="U45" s="27">
        <f>+ENERO!U45</f>
        <v>20661530</v>
      </c>
      <c r="V45" s="15">
        <f>NOVIEMBRE!V45+DICIEMBRE!AL45</f>
        <v>16669381</v>
      </c>
      <c r="W45" s="15">
        <f>NOVIEMBRE!W45+DICIEMBRE!AM45</f>
        <v>0</v>
      </c>
      <c r="X45" s="18">
        <f>SUM(U45:W45)</f>
        <v>37330911</v>
      </c>
      <c r="Y45" s="19">
        <f>NOVIEMBRE!AA45</f>
        <v>35270388</v>
      </c>
      <c r="Z45" s="374">
        <v>4121046</v>
      </c>
      <c r="AA45" s="18">
        <f>SUM(Y45:Z45)</f>
        <v>39391434</v>
      </c>
      <c r="AB45" s="19">
        <f>NOVIEMBRE!AD45</f>
        <v>35270388</v>
      </c>
      <c r="AC45" s="374">
        <v>4121046</v>
      </c>
      <c r="AD45" s="18">
        <f>SUM(AB45:AC45)</f>
        <v>39391434</v>
      </c>
      <c r="AE45" s="19">
        <f>NOVIEMBRE!AG45</f>
        <v>38633376</v>
      </c>
      <c r="AF45" s="374">
        <v>3177556</v>
      </c>
      <c r="AG45" s="18">
        <f>SUM(AE45:AF45)</f>
        <v>41810932</v>
      </c>
      <c r="AH45" s="19">
        <f>X45-AA45</f>
        <v>-2060523</v>
      </c>
      <c r="AI45" s="15">
        <f>X45-AD45</f>
        <v>-2060523</v>
      </c>
      <c r="AJ45" s="16">
        <f>X45-AG45</f>
        <v>-4480021</v>
      </c>
      <c r="AK45" s="9"/>
      <c r="AL45" s="372">
        <v>0</v>
      </c>
      <c r="AM45" s="375">
        <v>0</v>
      </c>
      <c r="AN45" s="9"/>
      <c r="AO45" s="294"/>
      <c r="AP45" s="294"/>
      <c r="AQ45" s="294"/>
      <c r="AR45" s="294"/>
      <c r="AS45" s="294"/>
      <c r="AT45" s="294"/>
      <c r="AU45" s="294"/>
      <c r="AV45" s="294"/>
      <c r="AW45" s="294"/>
      <c r="AX45" s="294"/>
      <c r="AY45" s="294"/>
      <c r="AZ45" s="294"/>
      <c r="BQ45" s="461"/>
    </row>
    <row r="46" spans="1:249" s="422" customFormat="1" ht="24.95" customHeight="1">
      <c r="A46" s="611" t="str">
        <f>+IF(NOVIEMBRE!A46=0,"",NOVIEMBRE!A46)</f>
        <v>1130107-1</v>
      </c>
      <c r="B46" s="646" t="str">
        <f>+CONCATENATE("Vigencia ",INSTRUCCIONES!$F$3)</f>
        <v>Vigencia 2018</v>
      </c>
      <c r="C46" s="673">
        <f>+ENERO!C46</f>
        <v>0</v>
      </c>
      <c r="D46" s="373">
        <f>NOVIEMBRE!D46+DICIEMBRE!P46</f>
        <v>0</v>
      </c>
      <c r="E46" s="373">
        <f>NOVIEMBRE!E46+DICIEMBRE!Q46</f>
        <v>0</v>
      </c>
      <c r="F46" s="373">
        <f>SUM(C46:E46)</f>
        <v>0</v>
      </c>
      <c r="G46" s="373">
        <f>NOVIEMBRE!I46</f>
        <v>0</v>
      </c>
      <c r="H46" s="374">
        <v>0</v>
      </c>
      <c r="I46" s="373">
        <f>SUM(G46:H46)</f>
        <v>0</v>
      </c>
      <c r="J46" s="373">
        <f>NOVIEMBRE!L46</f>
        <v>0</v>
      </c>
      <c r="K46" s="374">
        <v>0</v>
      </c>
      <c r="L46" s="373">
        <f>SUM(J46:K46)</f>
        <v>0</v>
      </c>
      <c r="M46" s="373">
        <f>F46-I46</f>
        <v>0</v>
      </c>
      <c r="N46" s="143">
        <f>F46-L46</f>
        <v>0</v>
      </c>
      <c r="O46" s="382"/>
      <c r="P46" s="372">
        <v>0</v>
      </c>
      <c r="Q46" s="375">
        <v>0</v>
      </c>
      <c r="R46" s="9"/>
      <c r="S46" s="707" t="str">
        <f>+IF(NOVIEMBRE!S46=0,"",NOVIEMBRE!S46)</f>
        <v>1010301-2</v>
      </c>
      <c r="T46" s="683" t="str">
        <f>+IF(NOVIEMBRE!T46=0,"",NOVIEMBRE!T46)</f>
        <v>Fondos pensionales - Aportes cuenta maestra</v>
      </c>
      <c r="U46" s="27">
        <f>+ENERO!U46</f>
        <v>26366539</v>
      </c>
      <c r="V46" s="15">
        <f>NOVIEMBRE!V46+DICIEMBRE!AL46</f>
        <v>26694253</v>
      </c>
      <c r="W46" s="15">
        <f>NOVIEMBRE!W46+DICIEMBRE!AM46</f>
        <v>0</v>
      </c>
      <c r="X46" s="18">
        <f>SUM(U46:W46)</f>
        <v>53060792</v>
      </c>
      <c r="Y46" s="19">
        <f>NOVIEMBRE!AA46</f>
        <v>52638526</v>
      </c>
      <c r="Z46" s="374">
        <v>838990</v>
      </c>
      <c r="AA46" s="18">
        <f>SUM(Y46:Z46)</f>
        <v>53477516</v>
      </c>
      <c r="AB46" s="19">
        <f>NOVIEMBRE!AD46</f>
        <v>52638526</v>
      </c>
      <c r="AC46" s="374">
        <v>838990</v>
      </c>
      <c r="AD46" s="18">
        <f>SUM(AB46:AC46)</f>
        <v>53477516</v>
      </c>
      <c r="AE46" s="19">
        <f>NOVIEMBRE!AG46</f>
        <v>59173602</v>
      </c>
      <c r="AF46" s="374">
        <v>0</v>
      </c>
      <c r="AG46" s="18">
        <f>SUM(AE46:AF46)</f>
        <v>59173602</v>
      </c>
      <c r="AH46" s="19">
        <f>X46-AA46</f>
        <v>-416724</v>
      </c>
      <c r="AI46" s="15">
        <f>X46-AD46</f>
        <v>-416724</v>
      </c>
      <c r="AJ46" s="16">
        <f>X46-AG46</f>
        <v>-6112810</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c r="BQ46" s="524"/>
      <c r="BS46" s="382"/>
      <c r="BT46" s="382"/>
      <c r="BU46" s="382"/>
      <c r="BV46" s="382"/>
      <c r="BW46" s="382"/>
      <c r="BX46" s="382"/>
      <c r="BY46" s="382"/>
      <c r="BZ46" s="382"/>
      <c r="CA46" s="382"/>
      <c r="CB46" s="382"/>
      <c r="CC46" s="382"/>
      <c r="CD46" s="382"/>
      <c r="CE46" s="382"/>
      <c r="CF46" s="382"/>
      <c r="CG46" s="382"/>
      <c r="CH46" s="382"/>
      <c r="CI46" s="382"/>
      <c r="CJ46" s="382"/>
      <c r="CK46" s="382"/>
      <c r="CL46" s="382"/>
      <c r="CM46" s="382"/>
      <c r="CN46" s="382"/>
      <c r="CO46" s="382"/>
      <c r="CP46" s="382"/>
      <c r="CQ46" s="382"/>
      <c r="CR46" s="382"/>
      <c r="CS46" s="382"/>
      <c r="CT46" s="382"/>
      <c r="CU46" s="382"/>
      <c r="CV46" s="382"/>
      <c r="CW46" s="382"/>
      <c r="CX46" s="382"/>
      <c r="CY46" s="382"/>
      <c r="CZ46" s="382"/>
      <c r="DA46" s="382"/>
      <c r="DB46" s="382"/>
      <c r="DC46" s="382"/>
      <c r="DD46" s="382"/>
      <c r="DE46" s="382"/>
      <c r="DF46" s="382"/>
      <c r="DG46" s="382"/>
      <c r="DH46" s="382"/>
      <c r="DI46" s="382"/>
      <c r="DJ46" s="382"/>
      <c r="DK46" s="382"/>
      <c r="DL46" s="382"/>
      <c r="DM46" s="382"/>
      <c r="DN46" s="382"/>
      <c r="DO46" s="382"/>
      <c r="DP46" s="382"/>
      <c r="DQ46" s="382"/>
      <c r="DR46" s="382"/>
      <c r="DS46" s="382"/>
      <c r="DT46" s="382"/>
      <c r="DU46" s="382"/>
      <c r="DV46" s="382"/>
      <c r="DW46" s="382"/>
      <c r="DX46" s="382"/>
      <c r="DY46" s="382"/>
      <c r="DZ46" s="382"/>
      <c r="EA46" s="382"/>
      <c r="EB46" s="382"/>
      <c r="EC46" s="382"/>
      <c r="ED46" s="382"/>
      <c r="EE46" s="382"/>
      <c r="EF46" s="382"/>
      <c r="EG46" s="382"/>
      <c r="EH46" s="382"/>
      <c r="EI46" s="382"/>
      <c r="EJ46" s="382"/>
      <c r="EK46" s="382"/>
      <c r="EL46" s="382"/>
      <c r="EM46" s="382"/>
      <c r="EN46" s="382"/>
      <c r="EO46" s="382"/>
      <c r="EP46" s="382"/>
      <c r="EQ46" s="382"/>
      <c r="ER46" s="382"/>
      <c r="ES46" s="382"/>
      <c r="ET46" s="382"/>
      <c r="EU46" s="382"/>
      <c r="EV46" s="382"/>
      <c r="EW46" s="382"/>
      <c r="EX46" s="382"/>
      <c r="EY46" s="382"/>
      <c r="EZ46" s="382"/>
      <c r="FA46" s="382"/>
      <c r="FB46" s="382"/>
      <c r="FC46" s="382"/>
      <c r="FD46" s="382"/>
      <c r="FE46" s="382"/>
      <c r="FF46" s="382"/>
      <c r="FG46" s="382"/>
      <c r="FH46" s="382"/>
      <c r="FI46" s="382"/>
      <c r="FJ46" s="382"/>
      <c r="FK46" s="382"/>
      <c r="FL46" s="382"/>
      <c r="FM46" s="382"/>
      <c r="FN46" s="382"/>
      <c r="FO46" s="382"/>
      <c r="FP46" s="382"/>
      <c r="FQ46" s="382"/>
      <c r="FR46" s="382"/>
      <c r="FS46" s="382"/>
      <c r="FT46" s="382"/>
      <c r="FU46" s="382"/>
      <c r="FV46" s="382"/>
      <c r="FW46" s="382"/>
      <c r="FX46" s="382"/>
      <c r="FY46" s="382"/>
      <c r="FZ46" s="382"/>
      <c r="GA46" s="382"/>
      <c r="GB46" s="382"/>
      <c r="GC46" s="382"/>
      <c r="GD46" s="382"/>
      <c r="GE46" s="382"/>
      <c r="GF46" s="382"/>
      <c r="GG46" s="382"/>
      <c r="GH46" s="382"/>
      <c r="GI46" s="382"/>
      <c r="GJ46" s="382"/>
      <c r="GK46" s="382"/>
      <c r="GL46" s="382"/>
      <c r="GM46" s="382"/>
      <c r="GN46" s="382"/>
      <c r="GO46" s="382"/>
      <c r="GP46" s="382"/>
      <c r="GQ46" s="382"/>
      <c r="GR46" s="382"/>
      <c r="GS46" s="382"/>
      <c r="GT46" s="382"/>
      <c r="GU46" s="382"/>
      <c r="GV46" s="382"/>
      <c r="GW46" s="382"/>
      <c r="GX46" s="382"/>
      <c r="GY46" s="382"/>
      <c r="GZ46" s="382"/>
      <c r="HA46" s="382"/>
      <c r="HB46" s="382"/>
      <c r="HC46" s="382"/>
      <c r="HD46" s="382"/>
      <c r="HE46" s="382"/>
      <c r="HF46" s="382"/>
      <c r="HG46" s="382"/>
      <c r="HH46" s="382"/>
      <c r="HI46" s="382"/>
      <c r="HJ46" s="382"/>
      <c r="HK46" s="382"/>
      <c r="HL46" s="382"/>
      <c r="HM46" s="382"/>
      <c r="HN46" s="382"/>
      <c r="HO46" s="382"/>
      <c r="HP46" s="382"/>
      <c r="HQ46" s="382"/>
      <c r="HR46" s="382"/>
      <c r="HS46" s="382"/>
      <c r="HT46" s="382"/>
      <c r="HU46" s="382"/>
      <c r="HV46" s="382"/>
      <c r="HW46" s="382"/>
      <c r="HX46" s="382"/>
      <c r="HY46" s="382"/>
      <c r="HZ46" s="382"/>
      <c r="IA46" s="382"/>
      <c r="IB46" s="382"/>
      <c r="IC46" s="382"/>
      <c r="ID46" s="382"/>
      <c r="IE46" s="382"/>
      <c r="IF46" s="382"/>
      <c r="IG46" s="382"/>
      <c r="IH46" s="382"/>
      <c r="II46" s="382"/>
      <c r="IJ46" s="382"/>
      <c r="IK46" s="382"/>
      <c r="IL46" s="382"/>
      <c r="IM46" s="382"/>
      <c r="IN46" s="382"/>
      <c r="IO46" s="382"/>
    </row>
    <row r="47" spans="1:249" s="422" customFormat="1" ht="24.95" customHeight="1">
      <c r="A47" s="611" t="str">
        <f>+IF(NOVIEMBRE!A47=0,"",NOVIEMBRE!A47)</f>
        <v>1130107-2</v>
      </c>
      <c r="B47" s="646" t="str">
        <f>+IF(NOVIEMBRE!B47=0,"",NOVIEMBRE!B47)</f>
        <v>Vigencia Anterior</v>
      </c>
      <c r="C47" s="673">
        <f>+ENERO!C47</f>
        <v>0</v>
      </c>
      <c r="D47" s="373">
        <f>NOVIEMBRE!D47+DICIEMBRE!P47</f>
        <v>0</v>
      </c>
      <c r="E47" s="373">
        <f>NOVIEMBRE!E47+DICIEMBRE!Q47</f>
        <v>0</v>
      </c>
      <c r="F47" s="373">
        <f>SUM(C47:E47)</f>
        <v>0</v>
      </c>
      <c r="G47" s="373">
        <f>NOVIEMBRE!I47</f>
        <v>0</v>
      </c>
      <c r="H47" s="374">
        <v>0</v>
      </c>
      <c r="I47" s="373">
        <f>SUM(G47:H47)</f>
        <v>0</v>
      </c>
      <c r="J47" s="373">
        <f>NOVIEMBRE!L47</f>
        <v>0</v>
      </c>
      <c r="K47" s="374">
        <v>0</v>
      </c>
      <c r="L47" s="373">
        <f>SUM(J47:K47)</f>
        <v>0</v>
      </c>
      <c r="M47" s="373">
        <f>F47-I47</f>
        <v>0</v>
      </c>
      <c r="N47" s="143">
        <f>F47-L47</f>
        <v>0</v>
      </c>
      <c r="O47" s="382"/>
      <c r="P47" s="372">
        <v>0</v>
      </c>
      <c r="Q47" s="375">
        <v>0</v>
      </c>
      <c r="R47" s="9"/>
      <c r="S47" s="707" t="str">
        <f>+IF(NOVIEMBRE!S47=0,"",NOVIEMBRE!S47)</f>
        <v>1010301-3</v>
      </c>
      <c r="T47" s="683" t="str">
        <f>+IF(NOVIEMBRE!T47=0,"",NOVIEMBRE!T47)</f>
        <v>Fondos de cesantías - Aportes cuenta maestra</v>
      </c>
      <c r="U47" s="27">
        <f>+ENERO!U47</f>
        <v>7066073</v>
      </c>
      <c r="V47" s="15">
        <f>NOVIEMBRE!V47+DICIEMBRE!AL47</f>
        <v>-7066073</v>
      </c>
      <c r="W47" s="15">
        <f>NOVIEMBRE!W47+DICIEMBRE!AM47</f>
        <v>0</v>
      </c>
      <c r="X47" s="18">
        <f>SUM(U47:W47)</f>
        <v>0</v>
      </c>
      <c r="Y47" s="19">
        <f>NOVIEMBRE!AA47</f>
        <v>0</v>
      </c>
      <c r="Z47" s="374">
        <v>0</v>
      </c>
      <c r="AA47" s="18">
        <f>SUM(Y47:Z47)</f>
        <v>0</v>
      </c>
      <c r="AB47" s="19">
        <f>NOVIEMBRE!AD47</f>
        <v>0</v>
      </c>
      <c r="AC47" s="374">
        <v>0</v>
      </c>
      <c r="AD47" s="18">
        <f>SUM(AB47:AC47)</f>
        <v>0</v>
      </c>
      <c r="AE47" s="19">
        <f>NOVIEMBRE!AG47</f>
        <v>0</v>
      </c>
      <c r="AF47" s="374">
        <v>0</v>
      </c>
      <c r="AG47" s="18">
        <f>SUM(AE47:AF47)</f>
        <v>0</v>
      </c>
      <c r="AH47" s="19">
        <f>X47-AA47</f>
        <v>0</v>
      </c>
      <c r="AI47" s="15">
        <f>X47-AD47</f>
        <v>0</v>
      </c>
      <c r="AJ47" s="16">
        <f>X47-AG47</f>
        <v>0</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461"/>
      <c r="BR47" s="382"/>
      <c r="BS47" s="382"/>
      <c r="BT47" s="382"/>
      <c r="BU47" s="382"/>
      <c r="BV47" s="382"/>
      <c r="BW47" s="382"/>
      <c r="BX47" s="382"/>
      <c r="BY47" s="382"/>
      <c r="BZ47" s="382"/>
      <c r="CA47" s="382"/>
      <c r="CB47" s="382"/>
      <c r="CC47" s="382"/>
      <c r="CD47" s="382"/>
      <c r="CE47" s="382"/>
      <c r="CF47" s="382"/>
      <c r="CG47" s="382"/>
      <c r="CH47" s="382"/>
      <c r="CI47" s="382"/>
      <c r="CJ47" s="382"/>
      <c r="CK47" s="382"/>
      <c r="CL47" s="382"/>
      <c r="CM47" s="382"/>
      <c r="CN47" s="382"/>
      <c r="CO47" s="382"/>
      <c r="CP47" s="382"/>
      <c r="CQ47" s="382"/>
      <c r="CR47" s="382"/>
      <c r="CS47" s="382"/>
      <c r="CT47" s="382"/>
      <c r="CU47" s="382"/>
      <c r="CV47" s="382"/>
      <c r="CW47" s="382"/>
      <c r="CX47" s="382"/>
      <c r="CY47" s="382"/>
      <c r="CZ47" s="382"/>
      <c r="DA47" s="382"/>
      <c r="DB47" s="382"/>
      <c r="DC47" s="382"/>
      <c r="DD47" s="382"/>
      <c r="DE47" s="382"/>
      <c r="DF47" s="382"/>
      <c r="DG47" s="382"/>
      <c r="DH47" s="382"/>
      <c r="DI47" s="382"/>
      <c r="DJ47" s="382"/>
      <c r="DK47" s="382"/>
      <c r="DL47" s="382"/>
      <c r="DM47" s="382"/>
      <c r="DN47" s="382"/>
      <c r="DO47" s="382"/>
      <c r="DP47" s="382"/>
      <c r="DQ47" s="382"/>
      <c r="DR47" s="382"/>
      <c r="DS47" s="382"/>
      <c r="DT47" s="382"/>
      <c r="DU47" s="382"/>
      <c r="DV47" s="382"/>
      <c r="DW47" s="382"/>
      <c r="DX47" s="382"/>
      <c r="DY47" s="382"/>
      <c r="DZ47" s="382"/>
      <c r="EA47" s="382"/>
      <c r="EB47" s="382"/>
      <c r="EC47" s="382"/>
      <c r="ED47" s="382"/>
      <c r="EE47" s="382"/>
      <c r="EF47" s="382"/>
      <c r="EG47" s="382"/>
      <c r="EH47" s="382"/>
      <c r="EI47" s="382"/>
      <c r="EJ47" s="382"/>
      <c r="EK47" s="382"/>
      <c r="EL47" s="382"/>
      <c r="EM47" s="382"/>
      <c r="EN47" s="382"/>
      <c r="EO47" s="382"/>
      <c r="EP47" s="382"/>
      <c r="EQ47" s="382"/>
      <c r="ER47" s="382"/>
      <c r="ES47" s="382"/>
      <c r="ET47" s="382"/>
      <c r="EU47" s="382"/>
      <c r="EV47" s="382"/>
      <c r="EW47" s="382"/>
      <c r="EX47" s="382"/>
      <c r="EY47" s="382"/>
      <c r="EZ47" s="382"/>
      <c r="FA47" s="382"/>
      <c r="FB47" s="382"/>
      <c r="FC47" s="382"/>
      <c r="FD47" s="382"/>
      <c r="FE47" s="382"/>
      <c r="FF47" s="382"/>
      <c r="FG47" s="382"/>
      <c r="FH47" s="382"/>
      <c r="FI47" s="382"/>
      <c r="FJ47" s="382"/>
      <c r="FK47" s="382"/>
      <c r="FL47" s="382"/>
      <c r="FM47" s="382"/>
      <c r="FN47" s="382"/>
      <c r="FO47" s="382"/>
      <c r="FP47" s="382"/>
      <c r="FQ47" s="382"/>
      <c r="FR47" s="382"/>
      <c r="FS47" s="382"/>
      <c r="FT47" s="382"/>
      <c r="FU47" s="382"/>
      <c r="FV47" s="382"/>
      <c r="FW47" s="382"/>
      <c r="FX47" s="382"/>
      <c r="FY47" s="382"/>
      <c r="FZ47" s="382"/>
      <c r="GA47" s="382"/>
      <c r="GB47" s="382"/>
      <c r="GC47" s="382"/>
      <c r="GD47" s="382"/>
      <c r="GE47" s="382"/>
      <c r="GF47" s="382"/>
      <c r="GG47" s="382"/>
      <c r="GH47" s="382"/>
      <c r="GI47" s="382"/>
      <c r="GJ47" s="382"/>
      <c r="GK47" s="382"/>
      <c r="GL47" s="382"/>
      <c r="GM47" s="382"/>
      <c r="GN47" s="382"/>
      <c r="GO47" s="382"/>
      <c r="GP47" s="382"/>
      <c r="GQ47" s="382"/>
      <c r="GR47" s="382"/>
      <c r="GS47" s="382"/>
      <c r="GT47" s="382"/>
      <c r="GU47" s="382"/>
      <c r="GV47" s="382"/>
      <c r="GW47" s="382"/>
      <c r="GX47" s="382"/>
      <c r="GY47" s="382"/>
      <c r="GZ47" s="382"/>
      <c r="HA47" s="382"/>
      <c r="HB47" s="382"/>
      <c r="HC47" s="382"/>
      <c r="HD47" s="382"/>
      <c r="HE47" s="382"/>
      <c r="HF47" s="382"/>
      <c r="HG47" s="382"/>
      <c r="HH47" s="382"/>
      <c r="HI47" s="382"/>
      <c r="HJ47" s="382"/>
      <c r="HK47" s="382"/>
      <c r="HL47" s="382"/>
      <c r="HM47" s="382"/>
      <c r="HN47" s="382"/>
      <c r="HO47" s="382"/>
      <c r="HP47" s="382"/>
      <c r="HQ47" s="382"/>
      <c r="HR47" s="382"/>
      <c r="HS47" s="382"/>
      <c r="HT47" s="382"/>
      <c r="HU47" s="382"/>
      <c r="HV47" s="382"/>
      <c r="HW47" s="382"/>
      <c r="HX47" s="382"/>
      <c r="HY47" s="382"/>
      <c r="HZ47" s="382"/>
      <c r="IA47" s="382"/>
      <c r="IB47" s="382"/>
      <c r="IC47" s="382"/>
      <c r="ID47" s="382"/>
      <c r="IE47" s="382"/>
      <c r="IF47" s="382"/>
      <c r="IG47" s="382"/>
      <c r="IH47" s="382"/>
      <c r="II47" s="382"/>
      <c r="IJ47" s="382"/>
      <c r="IK47" s="382"/>
      <c r="IL47" s="382"/>
      <c r="IM47" s="382"/>
      <c r="IN47" s="382"/>
      <c r="IO47" s="382"/>
    </row>
    <row r="48" spans="1:249" s="382" customFormat="1" ht="24.95" customHeight="1">
      <c r="A48" s="734">
        <f>+IF(NOVIEMBRE!A48=0,"",NOVIEMBRE!A48)</f>
        <v>1130108</v>
      </c>
      <c r="B48" s="645" t="str">
        <f>+IF(NOVIEMBRE!B48=0,"",NOVIEMBRE!B48)</f>
        <v>MINSALUD-FOSYGA -TRAUMA MAYOR Y DESPLAZADOS</v>
      </c>
      <c r="C48" s="43">
        <f t="shared" ref="C48:N48" si="56">SUM(C49:C50)</f>
        <v>0</v>
      </c>
      <c r="D48" s="44">
        <f t="shared" si="56"/>
        <v>0</v>
      </c>
      <c r="E48" s="44">
        <f t="shared" si="56"/>
        <v>0</v>
      </c>
      <c r="F48" s="44">
        <f t="shared" si="56"/>
        <v>0</v>
      </c>
      <c r="G48" s="44">
        <f t="shared" si="56"/>
        <v>0</v>
      </c>
      <c r="H48" s="44">
        <f t="shared" si="56"/>
        <v>0</v>
      </c>
      <c r="I48" s="44">
        <f t="shared" si="56"/>
        <v>0</v>
      </c>
      <c r="J48" s="44">
        <f t="shared" si="56"/>
        <v>0</v>
      </c>
      <c r="K48" s="44">
        <f t="shared" si="56"/>
        <v>0</v>
      </c>
      <c r="L48" s="44">
        <f t="shared" si="56"/>
        <v>0</v>
      </c>
      <c r="M48" s="44">
        <f t="shared" si="56"/>
        <v>0</v>
      </c>
      <c r="N48" s="45">
        <f t="shared" si="56"/>
        <v>0</v>
      </c>
      <c r="P48" s="43">
        <f>SUM(P49:P50)</f>
        <v>0</v>
      </c>
      <c r="Q48" s="45">
        <f>SUM(Q49:Q50)</f>
        <v>0</v>
      </c>
      <c r="R48" s="9"/>
      <c r="S48" s="707" t="str">
        <f>+IF(NOVIEMBRE!S48=0,"",NOVIEMBRE!S48)</f>
        <v>1010301-4</v>
      </c>
      <c r="T48" s="683" t="str">
        <f>+IF(NOVIEMBRE!T48=0,"",NOVIEMBRE!T48)</f>
        <v>Riesgos laborales - Aportes cuenta maestra</v>
      </c>
      <c r="U48" s="27">
        <f>+ENERO!U48</f>
        <v>0</v>
      </c>
      <c r="V48" s="15">
        <f>NOVIEMBRE!V48+DICIEMBRE!AL48</f>
        <v>0</v>
      </c>
      <c r="W48" s="15">
        <f>NOVIEMBRE!W48+DICIEMBRE!AM48</f>
        <v>0</v>
      </c>
      <c r="X48" s="18">
        <f>SUM(U48:W48)</f>
        <v>0</v>
      </c>
      <c r="Y48" s="19">
        <f>NOVIEMBRE!AA48</f>
        <v>0</v>
      </c>
      <c r="Z48" s="374">
        <v>0</v>
      </c>
      <c r="AA48" s="18">
        <f>SUM(Y48:Z48)</f>
        <v>0</v>
      </c>
      <c r="AB48" s="19">
        <f>NOVIEMBRE!AD48</f>
        <v>0</v>
      </c>
      <c r="AC48" s="374">
        <v>0</v>
      </c>
      <c r="AD48" s="18">
        <f>SUM(AB48:AC48)</f>
        <v>0</v>
      </c>
      <c r="AE48" s="19">
        <f>NOVIEMBRE!AG48</f>
        <v>0</v>
      </c>
      <c r="AF48" s="374">
        <v>0</v>
      </c>
      <c r="AG48" s="18">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c r="BQ48" s="461"/>
    </row>
    <row r="49" spans="1:249" s="422" customFormat="1" ht="24.95" customHeight="1">
      <c r="A49" s="611" t="str">
        <f>+IF(NOVIEMBRE!A49=0,"",NOVIEMBRE!A49)</f>
        <v>1130108-1</v>
      </c>
      <c r="B49" s="646" t="str">
        <f>+CONCATENATE("Vigencia ",INSTRUCCIONES!$F$3)</f>
        <v>Vigencia 2018</v>
      </c>
      <c r="C49" s="673">
        <f>+ENERO!C49</f>
        <v>0</v>
      </c>
      <c r="D49" s="373">
        <f>NOVIEMBRE!D49+DICIEMBRE!P49</f>
        <v>0</v>
      </c>
      <c r="E49" s="373">
        <f>NOVIEMBRE!E49+DICIEMBRE!Q49</f>
        <v>0</v>
      </c>
      <c r="F49" s="373">
        <f>SUM(C49:E49)</f>
        <v>0</v>
      </c>
      <c r="G49" s="373">
        <f>NOVIEMBRE!I49</f>
        <v>0</v>
      </c>
      <c r="H49" s="374">
        <v>0</v>
      </c>
      <c r="I49" s="373">
        <f>SUM(G49:H49)</f>
        <v>0</v>
      </c>
      <c r="J49" s="373">
        <f>NOVIEMBRE!L49</f>
        <v>0</v>
      </c>
      <c r="K49" s="374">
        <v>0</v>
      </c>
      <c r="L49" s="373">
        <f>SUM(J49:K49)</f>
        <v>0</v>
      </c>
      <c r="M49" s="373">
        <f>F49-I49</f>
        <v>0</v>
      </c>
      <c r="N49" s="143">
        <f>F49-L49</f>
        <v>0</v>
      </c>
      <c r="O49" s="382"/>
      <c r="P49" s="372">
        <v>0</v>
      </c>
      <c r="Q49" s="375">
        <v>0</v>
      </c>
      <c r="R49" s="9"/>
      <c r="S49" s="706">
        <f>+IF(NOVIEMBRE!S49=0,"",NOVIEMBRE!S49)</f>
        <v>1010302</v>
      </c>
      <c r="T49" s="682" t="str">
        <f>+IF(NOVIEMBRE!T49=0,"",NOVIEMBRE!T49)</f>
        <v>Contribuciones - Otros</v>
      </c>
      <c r="U49" s="27">
        <f t="shared" ref="U49:AJ49" si="57">SUM(U50:U54)</f>
        <v>98818458</v>
      </c>
      <c r="V49" s="15">
        <f t="shared" si="57"/>
        <v>-69088716</v>
      </c>
      <c r="W49" s="15">
        <f t="shared" si="57"/>
        <v>23082973</v>
      </c>
      <c r="X49" s="18">
        <f t="shared" si="57"/>
        <v>52812715</v>
      </c>
      <c r="Y49" s="19">
        <f t="shared" si="57"/>
        <v>23432008</v>
      </c>
      <c r="Z49" s="142">
        <f t="shared" si="57"/>
        <v>19091827</v>
      </c>
      <c r="AA49" s="18">
        <f t="shared" si="57"/>
        <v>42523835</v>
      </c>
      <c r="AB49" s="19">
        <f t="shared" si="57"/>
        <v>23432008</v>
      </c>
      <c r="AC49" s="142">
        <f t="shared" si="57"/>
        <v>19091827</v>
      </c>
      <c r="AD49" s="18">
        <f t="shared" si="57"/>
        <v>42523835</v>
      </c>
      <c r="AE49" s="19">
        <f t="shared" si="57"/>
        <v>23432008</v>
      </c>
      <c r="AF49" s="142">
        <f t="shared" si="57"/>
        <v>8666983</v>
      </c>
      <c r="AG49" s="18">
        <f t="shared" si="57"/>
        <v>32098991</v>
      </c>
      <c r="AH49" s="19">
        <f t="shared" si="57"/>
        <v>10288880</v>
      </c>
      <c r="AI49" s="15">
        <f t="shared" si="57"/>
        <v>10288880</v>
      </c>
      <c r="AJ49" s="16">
        <f t="shared" si="57"/>
        <v>20713724</v>
      </c>
      <c r="AK49" s="9"/>
      <c r="AL49" s="29">
        <f>SUM(AL50:AL54)</f>
        <v>-18004325</v>
      </c>
      <c r="AM49" s="26">
        <f>SUM(AM50:AM54)</f>
        <v>23082973</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461"/>
      <c r="BR49" s="382"/>
      <c r="BS49" s="382"/>
      <c r="BT49" s="382"/>
      <c r="BU49" s="382"/>
      <c r="BV49" s="382"/>
      <c r="BW49" s="382"/>
      <c r="BX49" s="382"/>
      <c r="BY49" s="382"/>
      <c r="BZ49" s="382"/>
      <c r="CA49" s="382"/>
      <c r="CB49" s="382"/>
      <c r="CC49" s="382"/>
      <c r="CD49" s="382"/>
      <c r="CE49" s="382"/>
      <c r="CF49" s="382"/>
      <c r="CG49" s="382"/>
      <c r="CH49" s="382"/>
      <c r="CI49" s="382"/>
      <c r="CJ49" s="382"/>
      <c r="CK49" s="382"/>
      <c r="CL49" s="382"/>
      <c r="CM49" s="382"/>
      <c r="CN49" s="382"/>
      <c r="CO49" s="382"/>
      <c r="CP49" s="382"/>
      <c r="CQ49" s="382"/>
      <c r="CR49" s="382"/>
      <c r="CS49" s="382"/>
      <c r="CT49" s="382"/>
      <c r="CU49" s="382"/>
      <c r="CV49" s="382"/>
      <c r="CW49" s="382"/>
      <c r="CX49" s="382"/>
      <c r="CY49" s="382"/>
      <c r="CZ49" s="382"/>
      <c r="DA49" s="382"/>
      <c r="DB49" s="382"/>
      <c r="DC49" s="382"/>
      <c r="DD49" s="382"/>
      <c r="DE49" s="382"/>
      <c r="DF49" s="382"/>
      <c r="DG49" s="382"/>
      <c r="DH49" s="382"/>
      <c r="DI49" s="382"/>
      <c r="DJ49" s="382"/>
      <c r="DK49" s="382"/>
      <c r="DL49" s="382"/>
      <c r="DM49" s="382"/>
      <c r="DN49" s="382"/>
      <c r="DO49" s="382"/>
      <c r="DP49" s="382"/>
      <c r="DQ49" s="382"/>
      <c r="DR49" s="382"/>
      <c r="DS49" s="382"/>
      <c r="DT49" s="382"/>
      <c r="DU49" s="382"/>
      <c r="DV49" s="382"/>
      <c r="DW49" s="382"/>
      <c r="DX49" s="382"/>
      <c r="DY49" s="382"/>
      <c r="DZ49" s="382"/>
      <c r="EA49" s="382"/>
      <c r="EB49" s="382"/>
      <c r="EC49" s="382"/>
      <c r="ED49" s="382"/>
      <c r="EE49" s="382"/>
      <c r="EF49" s="382"/>
      <c r="EG49" s="382"/>
      <c r="EH49" s="382"/>
      <c r="EI49" s="382"/>
      <c r="EJ49" s="382"/>
      <c r="EK49" s="382"/>
      <c r="EL49" s="382"/>
      <c r="EM49" s="382"/>
      <c r="EN49" s="382"/>
      <c r="EO49" s="382"/>
      <c r="EP49" s="382"/>
      <c r="EQ49" s="382"/>
      <c r="ER49" s="382"/>
      <c r="ES49" s="382"/>
      <c r="ET49" s="382"/>
      <c r="EU49" s="382"/>
      <c r="EV49" s="382"/>
      <c r="EW49" s="382"/>
      <c r="EX49" s="382"/>
      <c r="EY49" s="382"/>
      <c r="EZ49" s="382"/>
      <c r="FA49" s="382"/>
      <c r="FB49" s="382"/>
      <c r="FC49" s="382"/>
      <c r="FD49" s="382"/>
      <c r="FE49" s="382"/>
      <c r="FF49" s="382"/>
      <c r="FG49" s="382"/>
      <c r="FH49" s="382"/>
      <c r="FI49" s="382"/>
      <c r="FJ49" s="382"/>
      <c r="FK49" s="382"/>
      <c r="FL49" s="382"/>
      <c r="FM49" s="382"/>
      <c r="FN49" s="382"/>
      <c r="FO49" s="382"/>
      <c r="FP49" s="382"/>
      <c r="FQ49" s="382"/>
      <c r="FR49" s="382"/>
      <c r="FS49" s="382"/>
      <c r="FT49" s="382"/>
      <c r="FU49" s="382"/>
      <c r="FV49" s="382"/>
      <c r="FW49" s="382"/>
      <c r="FX49" s="382"/>
      <c r="FY49" s="382"/>
      <c r="FZ49" s="382"/>
      <c r="GA49" s="382"/>
      <c r="GB49" s="382"/>
      <c r="GC49" s="382"/>
      <c r="GD49" s="382"/>
      <c r="GE49" s="382"/>
      <c r="GF49" s="382"/>
      <c r="GG49" s="382"/>
      <c r="GH49" s="382"/>
      <c r="GI49" s="382"/>
      <c r="GJ49" s="382"/>
      <c r="GK49" s="382"/>
      <c r="GL49" s="382"/>
      <c r="GM49" s="382"/>
      <c r="GN49" s="382"/>
      <c r="GO49" s="382"/>
      <c r="GP49" s="382"/>
      <c r="GQ49" s="382"/>
      <c r="GR49" s="382"/>
      <c r="GS49" s="382"/>
      <c r="GT49" s="382"/>
      <c r="GU49" s="382"/>
      <c r="GV49" s="382"/>
      <c r="GW49" s="382"/>
      <c r="GX49" s="382"/>
      <c r="GY49" s="382"/>
      <c r="GZ49" s="382"/>
      <c r="HA49" s="382"/>
      <c r="HB49" s="382"/>
      <c r="HC49" s="382"/>
      <c r="HD49" s="382"/>
      <c r="HE49" s="382"/>
      <c r="HF49" s="382"/>
      <c r="HG49" s="382"/>
      <c r="HH49" s="382"/>
      <c r="HI49" s="382"/>
      <c r="HJ49" s="382"/>
      <c r="HK49" s="382"/>
      <c r="HL49" s="382"/>
      <c r="HM49" s="382"/>
      <c r="HN49" s="382"/>
      <c r="HO49" s="382"/>
      <c r="HP49" s="382"/>
      <c r="HQ49" s="382"/>
      <c r="HR49" s="382"/>
      <c r="HS49" s="382"/>
      <c r="HT49" s="382"/>
      <c r="HU49" s="382"/>
      <c r="HV49" s="382"/>
      <c r="HW49" s="382"/>
      <c r="HX49" s="382"/>
      <c r="HY49" s="382"/>
      <c r="HZ49" s="382"/>
      <c r="IA49" s="382"/>
      <c r="IB49" s="382"/>
      <c r="IC49" s="382"/>
      <c r="ID49" s="382"/>
      <c r="IE49" s="382"/>
      <c r="IF49" s="382"/>
      <c r="IG49" s="382"/>
      <c r="IH49" s="382"/>
      <c r="II49" s="382"/>
      <c r="IJ49" s="382"/>
      <c r="IK49" s="382"/>
      <c r="IL49" s="382"/>
      <c r="IM49" s="382"/>
      <c r="IN49" s="382"/>
      <c r="IO49" s="382"/>
    </row>
    <row r="50" spans="1:249" s="422" customFormat="1" ht="24.95" customHeight="1">
      <c r="A50" s="611" t="str">
        <f>+IF(NOVIEMBRE!A50=0,"",NOVIEMBRE!A50)</f>
        <v>1130108-2</v>
      </c>
      <c r="B50" s="646" t="str">
        <f>+IF(NOVIEMBRE!B50=0,"",NOVIEMBRE!B50)</f>
        <v>Vigencia Anterior Fosyga</v>
      </c>
      <c r="C50" s="673">
        <f>+ENERO!C50</f>
        <v>0</v>
      </c>
      <c r="D50" s="373">
        <f>NOVIEMBRE!D50+DICIEMBRE!P50</f>
        <v>0</v>
      </c>
      <c r="E50" s="373">
        <f>NOVIEMBRE!E50+DICIEMBRE!Q50</f>
        <v>0</v>
      </c>
      <c r="F50" s="373">
        <f>SUM(C50:E50)</f>
        <v>0</v>
      </c>
      <c r="G50" s="373">
        <f>NOVIEMBRE!I50</f>
        <v>0</v>
      </c>
      <c r="H50" s="374">
        <v>0</v>
      </c>
      <c r="I50" s="373">
        <f>SUM(G50:H50)</f>
        <v>0</v>
      </c>
      <c r="J50" s="373">
        <f>NOVIEMBRE!L50</f>
        <v>0</v>
      </c>
      <c r="K50" s="374">
        <v>0</v>
      </c>
      <c r="L50" s="373">
        <f>SUM(J50:K50)</f>
        <v>0</v>
      </c>
      <c r="M50" s="373">
        <f>F50-I50</f>
        <v>0</v>
      </c>
      <c r="N50" s="143">
        <f>F50-L50</f>
        <v>0</v>
      </c>
      <c r="O50" s="382"/>
      <c r="P50" s="372">
        <v>0</v>
      </c>
      <c r="Q50" s="375">
        <v>0</v>
      </c>
      <c r="R50" s="9"/>
      <c r="S50" s="707" t="str">
        <f>+IF(NOVIEMBRE!S50=0,"",NOVIEMBRE!S50)</f>
        <v>1010302-1</v>
      </c>
      <c r="T50" s="683" t="str">
        <f>+IF(NOVIEMBRE!T50=0,"",NOVIEMBRE!T50)</f>
        <v>Aportes a E.P.S. - recursos propios</v>
      </c>
      <c r="U50" s="27">
        <f>+ENERO!U50</f>
        <v>22137574</v>
      </c>
      <c r="V50" s="15">
        <f>NOVIEMBRE!V50+DICIEMBRE!AL50</f>
        <v>-14820573</v>
      </c>
      <c r="W50" s="15">
        <f>NOVIEMBRE!W50+DICIEMBRE!AM50</f>
        <v>0</v>
      </c>
      <c r="X50" s="18">
        <f t="shared" ref="X50:X55" si="58">SUM(U50:W50)</f>
        <v>7317001</v>
      </c>
      <c r="Y50" s="19">
        <f>NOVIEMBRE!AA50</f>
        <v>1317001</v>
      </c>
      <c r="Z50" s="374">
        <v>6000000</v>
      </c>
      <c r="AA50" s="18">
        <f t="shared" ref="AA50:AA55" si="59">SUM(Y50:Z50)</f>
        <v>7317001</v>
      </c>
      <c r="AB50" s="19">
        <f>NOVIEMBRE!AD50</f>
        <v>1317001</v>
      </c>
      <c r="AC50" s="374">
        <v>6000000</v>
      </c>
      <c r="AD50" s="18">
        <f t="shared" ref="AD50:AD55" si="60">SUM(AB50:AC50)</f>
        <v>7317001</v>
      </c>
      <c r="AE50" s="19">
        <f>NOVIEMBRE!AG50</f>
        <v>1317001</v>
      </c>
      <c r="AF50" s="374">
        <v>1970094</v>
      </c>
      <c r="AG50" s="18">
        <f t="shared" ref="AG50:AG55" si="61">SUM(AE50:AF50)</f>
        <v>3287095</v>
      </c>
      <c r="AH50" s="19">
        <f t="shared" ref="AH50:AH55" si="62">X50-AA50</f>
        <v>0</v>
      </c>
      <c r="AI50" s="15">
        <f t="shared" ref="AI50:AI55" si="63">X50-AD50</f>
        <v>0</v>
      </c>
      <c r="AJ50" s="16">
        <f t="shared" ref="AJ50:AJ55" si="64">X50-AG50</f>
        <v>4029906</v>
      </c>
      <c r="AK50" s="9"/>
      <c r="AL50" s="372">
        <v>-4820573</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461"/>
      <c r="BR50" s="382"/>
      <c r="BS50" s="382"/>
      <c r="BT50" s="382"/>
      <c r="BU50" s="382"/>
      <c r="BV50" s="382"/>
      <c r="BW50" s="382"/>
      <c r="BX50" s="382"/>
      <c r="BY50" s="382"/>
      <c r="BZ50" s="382"/>
      <c r="CA50" s="382"/>
      <c r="CB50" s="382"/>
      <c r="CC50" s="382"/>
      <c r="CD50" s="382"/>
      <c r="CE50" s="382"/>
      <c r="CF50" s="382"/>
      <c r="CG50" s="382"/>
      <c r="CH50" s="382"/>
      <c r="CI50" s="382"/>
      <c r="CJ50" s="382"/>
      <c r="CK50" s="382"/>
      <c r="CL50" s="382"/>
      <c r="CM50" s="382"/>
      <c r="CN50" s="382"/>
      <c r="CO50" s="382"/>
      <c r="CP50" s="382"/>
      <c r="CQ50" s="382"/>
      <c r="CR50" s="382"/>
      <c r="CS50" s="382"/>
      <c r="CT50" s="382"/>
      <c r="CU50" s="382"/>
      <c r="CV50" s="382"/>
      <c r="CW50" s="382"/>
      <c r="CX50" s="382"/>
      <c r="CY50" s="382"/>
      <c r="CZ50" s="382"/>
      <c r="DA50" s="382"/>
      <c r="DB50" s="382"/>
      <c r="DC50" s="382"/>
      <c r="DD50" s="382"/>
      <c r="DE50" s="382"/>
      <c r="DF50" s="382"/>
      <c r="DG50" s="382"/>
      <c r="DH50" s="382"/>
      <c r="DI50" s="382"/>
      <c r="DJ50" s="382"/>
      <c r="DK50" s="382"/>
      <c r="DL50" s="382"/>
      <c r="DM50" s="382"/>
      <c r="DN50" s="382"/>
      <c r="DO50" s="382"/>
      <c r="DP50" s="382"/>
      <c r="DQ50" s="382"/>
      <c r="DR50" s="382"/>
      <c r="DS50" s="382"/>
      <c r="DT50" s="382"/>
      <c r="DU50" s="382"/>
      <c r="DV50" s="382"/>
      <c r="DW50" s="382"/>
      <c r="DX50" s="382"/>
      <c r="DY50" s="382"/>
      <c r="DZ50" s="382"/>
      <c r="EA50" s="382"/>
      <c r="EB50" s="382"/>
      <c r="EC50" s="382"/>
      <c r="ED50" s="382"/>
      <c r="EE50" s="382"/>
      <c r="EF50" s="382"/>
      <c r="EG50" s="382"/>
      <c r="EH50" s="382"/>
      <c r="EI50" s="382"/>
      <c r="EJ50" s="382"/>
      <c r="EK50" s="382"/>
      <c r="EL50" s="382"/>
      <c r="EM50" s="382"/>
      <c r="EN50" s="382"/>
      <c r="EO50" s="382"/>
      <c r="EP50" s="382"/>
      <c r="EQ50" s="382"/>
      <c r="ER50" s="382"/>
      <c r="ES50" s="382"/>
      <c r="ET50" s="382"/>
      <c r="EU50" s="382"/>
      <c r="EV50" s="382"/>
      <c r="EW50" s="382"/>
      <c r="EX50" s="382"/>
      <c r="EY50" s="382"/>
      <c r="EZ50" s="382"/>
      <c r="FA50" s="382"/>
      <c r="FB50" s="382"/>
      <c r="FC50" s="382"/>
      <c r="FD50" s="382"/>
      <c r="FE50" s="382"/>
      <c r="FF50" s="382"/>
      <c r="FG50" s="382"/>
      <c r="FH50" s="382"/>
      <c r="FI50" s="382"/>
      <c r="FJ50" s="382"/>
      <c r="FK50" s="382"/>
      <c r="FL50" s="382"/>
      <c r="FM50" s="382"/>
      <c r="FN50" s="382"/>
      <c r="FO50" s="382"/>
      <c r="FP50" s="382"/>
      <c r="FQ50" s="382"/>
      <c r="FR50" s="382"/>
      <c r="FS50" s="382"/>
      <c r="FT50" s="382"/>
      <c r="FU50" s="382"/>
      <c r="FV50" s="382"/>
      <c r="FW50" s="382"/>
      <c r="FX50" s="382"/>
      <c r="FY50" s="382"/>
      <c r="FZ50" s="382"/>
      <c r="GA50" s="382"/>
      <c r="GB50" s="382"/>
      <c r="GC50" s="382"/>
      <c r="GD50" s="382"/>
      <c r="GE50" s="382"/>
      <c r="GF50" s="382"/>
      <c r="GG50" s="382"/>
      <c r="GH50" s="382"/>
      <c r="GI50" s="382"/>
      <c r="GJ50" s="382"/>
      <c r="GK50" s="382"/>
      <c r="GL50" s="382"/>
      <c r="GM50" s="382"/>
      <c r="GN50" s="382"/>
      <c r="GO50" s="382"/>
      <c r="GP50" s="382"/>
      <c r="GQ50" s="382"/>
      <c r="GR50" s="382"/>
      <c r="GS50" s="382"/>
      <c r="GT50" s="382"/>
      <c r="GU50" s="382"/>
      <c r="GV50" s="382"/>
      <c r="GW50" s="382"/>
      <c r="GX50" s="382"/>
      <c r="GY50" s="382"/>
      <c r="GZ50" s="382"/>
      <c r="HA50" s="382"/>
      <c r="HB50" s="382"/>
      <c r="HC50" s="382"/>
      <c r="HD50" s="382"/>
      <c r="HE50" s="382"/>
      <c r="HF50" s="382"/>
      <c r="HG50" s="382"/>
      <c r="HH50" s="382"/>
      <c r="HI50" s="382"/>
      <c r="HJ50" s="382"/>
      <c r="HK50" s="382"/>
      <c r="HL50" s="382"/>
      <c r="HM50" s="382"/>
      <c r="HN50" s="382"/>
      <c r="HO50" s="382"/>
      <c r="HP50" s="382"/>
      <c r="HQ50" s="382"/>
      <c r="HR50" s="382"/>
      <c r="HS50" s="382"/>
      <c r="HT50" s="382"/>
      <c r="HU50" s="382"/>
      <c r="HV50" s="382"/>
      <c r="HW50" s="382"/>
      <c r="HX50" s="382"/>
      <c r="HY50" s="382"/>
      <c r="HZ50" s="382"/>
      <c r="IA50" s="382"/>
      <c r="IB50" s="382"/>
      <c r="IC50" s="382"/>
      <c r="ID50" s="382"/>
      <c r="IE50" s="382"/>
      <c r="IF50" s="382"/>
      <c r="IG50" s="382"/>
      <c r="IH50" s="382"/>
      <c r="II50" s="382"/>
      <c r="IJ50" s="382"/>
      <c r="IK50" s="382"/>
      <c r="IL50" s="382"/>
      <c r="IM50" s="382"/>
      <c r="IN50" s="382"/>
      <c r="IO50" s="382"/>
    </row>
    <row r="51" spans="1:249" s="382" customFormat="1" ht="24.95" customHeight="1">
      <c r="A51" s="734">
        <f>+IF(NOVIEMBRE!A51=0,"",NOVIEMBRE!A51)</f>
        <v>1130109</v>
      </c>
      <c r="B51" s="645" t="str">
        <f>+IF(NOVIEMBRE!B51=0,"",NOVIEMBRE!B51)</f>
        <v>EPS - PLANES COMPLEMENTARIOS</v>
      </c>
      <c r="C51" s="43">
        <f t="shared" ref="C51:N51" si="65">SUM(C52:C53)</f>
        <v>0</v>
      </c>
      <c r="D51" s="44">
        <f t="shared" si="65"/>
        <v>0</v>
      </c>
      <c r="E51" s="44">
        <f t="shared" si="65"/>
        <v>0</v>
      </c>
      <c r="F51" s="44">
        <f t="shared" si="65"/>
        <v>0</v>
      </c>
      <c r="G51" s="44">
        <f t="shared" si="65"/>
        <v>0</v>
      </c>
      <c r="H51" s="44">
        <f t="shared" si="65"/>
        <v>0</v>
      </c>
      <c r="I51" s="44">
        <f t="shared" si="65"/>
        <v>0</v>
      </c>
      <c r="J51" s="44">
        <f t="shared" si="65"/>
        <v>0</v>
      </c>
      <c r="K51" s="44">
        <f t="shared" si="65"/>
        <v>0</v>
      </c>
      <c r="L51" s="44">
        <f t="shared" si="65"/>
        <v>0</v>
      </c>
      <c r="M51" s="44">
        <f t="shared" si="65"/>
        <v>0</v>
      </c>
      <c r="N51" s="45">
        <f t="shared" si="65"/>
        <v>0</v>
      </c>
      <c r="P51" s="43">
        <f>SUM(P52:P53)</f>
        <v>0</v>
      </c>
      <c r="Q51" s="45">
        <f>SUM(Q52:Q53)</f>
        <v>0</v>
      </c>
      <c r="R51" s="9"/>
      <c r="S51" s="707" t="str">
        <f>+IF(NOVIEMBRE!S51=0,"",NOVIEMBRE!S51)</f>
        <v>1010302-2</v>
      </c>
      <c r="T51" s="683" t="str">
        <f>+IF(NOVIEMBRE!T51=0,"",NOVIEMBRE!T51)</f>
        <v>Aportes Fondos Pensionales - recursos propios</v>
      </c>
      <c r="U51" s="27">
        <f>+ENERO!U51</f>
        <v>8767373</v>
      </c>
      <c r="V51" s="15">
        <f>NOVIEMBRE!V51+DICIEMBRE!AL51</f>
        <v>-10190474</v>
      </c>
      <c r="W51" s="15">
        <f>NOVIEMBRE!W51+DICIEMBRE!AM51</f>
        <v>23082973</v>
      </c>
      <c r="X51" s="18">
        <f t="shared" si="58"/>
        <v>21659872</v>
      </c>
      <c r="Y51" s="19">
        <f>NOVIEMBRE!AA51</f>
        <v>1850346</v>
      </c>
      <c r="Z51" s="374">
        <v>9723615</v>
      </c>
      <c r="AA51" s="18">
        <f t="shared" si="59"/>
        <v>11573961</v>
      </c>
      <c r="AB51" s="19">
        <f>NOVIEMBRE!AD51</f>
        <v>1850346</v>
      </c>
      <c r="AC51" s="374">
        <v>9723615</v>
      </c>
      <c r="AD51" s="18">
        <f t="shared" si="60"/>
        <v>11573961</v>
      </c>
      <c r="AE51" s="19">
        <f>NOVIEMBRE!AG51</f>
        <v>1850346</v>
      </c>
      <c r="AF51" s="374">
        <v>5024289</v>
      </c>
      <c r="AG51" s="18">
        <f t="shared" si="61"/>
        <v>6874635</v>
      </c>
      <c r="AH51" s="19">
        <f t="shared" si="62"/>
        <v>10085911</v>
      </c>
      <c r="AI51" s="15">
        <f t="shared" si="63"/>
        <v>10085911</v>
      </c>
      <c r="AJ51" s="16">
        <f t="shared" si="64"/>
        <v>14785237</v>
      </c>
      <c r="AK51" s="9"/>
      <c r="AL51" s="372">
        <v>-10190474</v>
      </c>
      <c r="AM51" s="375">
        <v>23082973</v>
      </c>
      <c r="AN51" s="9"/>
      <c r="AO51" s="294"/>
      <c r="AP51" s="294"/>
      <c r="AQ51" s="294"/>
      <c r="AR51" s="294"/>
      <c r="AS51" s="294"/>
      <c r="AT51" s="294"/>
      <c r="AU51" s="294"/>
      <c r="AV51" s="294"/>
      <c r="AW51" s="294"/>
      <c r="AX51" s="294"/>
      <c r="AY51" s="294"/>
      <c r="AZ51" s="294"/>
      <c r="BQ51" s="461"/>
    </row>
    <row r="52" spans="1:249" s="422" customFormat="1" ht="24.95" customHeight="1">
      <c r="A52" s="611" t="str">
        <f>+IF(NOVIEMBRE!A52=0,"",NOVIEMBRE!A52)</f>
        <v>1130109-1</v>
      </c>
      <c r="B52" s="646" t="str">
        <f>+CONCATENATE("Vigencia ",INSTRUCCIONES!$F$3)</f>
        <v>Vigencia 2018</v>
      </c>
      <c r="C52" s="673">
        <f>+ENERO!C52</f>
        <v>0</v>
      </c>
      <c r="D52" s="373">
        <f>NOVIEMBRE!D52+DICIEMBRE!P52</f>
        <v>0</v>
      </c>
      <c r="E52" s="373">
        <f>NOVIEMBRE!E52+DICIEMBRE!Q52</f>
        <v>0</v>
      </c>
      <c r="F52" s="373">
        <f>SUM(C52:E52)</f>
        <v>0</v>
      </c>
      <c r="G52" s="373">
        <f>NOVIEMBRE!I52</f>
        <v>0</v>
      </c>
      <c r="H52" s="374">
        <v>0</v>
      </c>
      <c r="I52" s="373">
        <f>SUM(G52:H52)</f>
        <v>0</v>
      </c>
      <c r="J52" s="373">
        <f>NOVIEMBRE!L52</f>
        <v>0</v>
      </c>
      <c r="K52" s="374">
        <v>0</v>
      </c>
      <c r="L52" s="373">
        <f>SUM(J52:K52)</f>
        <v>0</v>
      </c>
      <c r="M52" s="373">
        <f>F52-I52</f>
        <v>0</v>
      </c>
      <c r="N52" s="143">
        <f>F52-L52</f>
        <v>0</v>
      </c>
      <c r="O52" s="382"/>
      <c r="P52" s="372">
        <v>0</v>
      </c>
      <c r="Q52" s="375">
        <v>0</v>
      </c>
      <c r="R52" s="9"/>
      <c r="S52" s="707" t="str">
        <f>+IF(NOVIEMBRE!S52=0,"",NOVIEMBRE!S52)</f>
        <v>1010302-3</v>
      </c>
      <c r="T52" s="683" t="str">
        <f>+IF(NOVIEMBRE!T52=0,"",NOVIEMBRE!T52)</f>
        <v>Aportes a Fondos de Cesantia - recursos propios</v>
      </c>
      <c r="U52" s="27">
        <f>+ENERO!U52</f>
        <v>41819883</v>
      </c>
      <c r="V52" s="15">
        <f>NOVIEMBRE!V52+DICIEMBRE!AL52</f>
        <v>-40993278</v>
      </c>
      <c r="W52" s="15">
        <f>NOVIEMBRE!W52+DICIEMBRE!AM52</f>
        <v>0</v>
      </c>
      <c r="X52" s="18">
        <f t="shared" si="58"/>
        <v>826605</v>
      </c>
      <c r="Y52" s="19">
        <f>NOVIEMBRE!AA52</f>
        <v>768993</v>
      </c>
      <c r="Z52" s="374">
        <v>57612</v>
      </c>
      <c r="AA52" s="18">
        <f t="shared" si="59"/>
        <v>826605</v>
      </c>
      <c r="AB52" s="19">
        <f>NOVIEMBRE!AD52</f>
        <v>768993</v>
      </c>
      <c r="AC52" s="374">
        <v>57612</v>
      </c>
      <c r="AD52" s="18">
        <f t="shared" si="60"/>
        <v>826605</v>
      </c>
      <c r="AE52" s="19">
        <f>NOVIEMBRE!AG52</f>
        <v>768993</v>
      </c>
      <c r="AF52" s="374">
        <v>0</v>
      </c>
      <c r="AG52" s="18">
        <f t="shared" si="61"/>
        <v>768993</v>
      </c>
      <c r="AH52" s="19">
        <f t="shared" si="62"/>
        <v>0</v>
      </c>
      <c r="AI52" s="15">
        <f t="shared" si="63"/>
        <v>0</v>
      </c>
      <c r="AJ52" s="16">
        <f t="shared" si="64"/>
        <v>57612</v>
      </c>
      <c r="AK52" s="9"/>
      <c r="AL52" s="372">
        <v>-2993278</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461"/>
      <c r="BR52" s="382"/>
      <c r="BS52" s="382"/>
      <c r="BT52" s="382"/>
      <c r="BU52" s="382"/>
      <c r="BV52" s="382"/>
      <c r="BW52" s="382"/>
      <c r="BX52" s="382"/>
      <c r="BY52" s="382"/>
      <c r="BZ52" s="382"/>
      <c r="CA52" s="382"/>
      <c r="CB52" s="382"/>
      <c r="CC52" s="382"/>
      <c r="CD52" s="382"/>
      <c r="CE52" s="382"/>
      <c r="CF52" s="382"/>
      <c r="CG52" s="382"/>
      <c r="CH52" s="382"/>
      <c r="CI52" s="382"/>
      <c r="CJ52" s="382"/>
      <c r="CK52" s="382"/>
      <c r="CL52" s="382"/>
      <c r="CM52" s="382"/>
      <c r="CN52" s="382"/>
      <c r="CO52" s="382"/>
      <c r="CP52" s="382"/>
      <c r="CQ52" s="382"/>
      <c r="CR52" s="382"/>
      <c r="CS52" s="382"/>
      <c r="CT52" s="382"/>
      <c r="CU52" s="382"/>
      <c r="CV52" s="382"/>
      <c r="CW52" s="382"/>
      <c r="CX52" s="382"/>
      <c r="CY52" s="382"/>
      <c r="CZ52" s="382"/>
      <c r="DA52" s="382"/>
      <c r="DB52" s="382"/>
      <c r="DC52" s="382"/>
      <c r="DD52" s="382"/>
      <c r="DE52" s="382"/>
      <c r="DF52" s="382"/>
      <c r="DG52" s="382"/>
      <c r="DH52" s="382"/>
      <c r="DI52" s="382"/>
      <c r="DJ52" s="382"/>
      <c r="DK52" s="382"/>
      <c r="DL52" s="382"/>
      <c r="DM52" s="382"/>
      <c r="DN52" s="382"/>
      <c r="DO52" s="382"/>
      <c r="DP52" s="382"/>
      <c r="DQ52" s="382"/>
      <c r="DR52" s="382"/>
      <c r="DS52" s="382"/>
      <c r="DT52" s="382"/>
      <c r="DU52" s="382"/>
      <c r="DV52" s="382"/>
      <c r="DW52" s="382"/>
      <c r="DX52" s="382"/>
      <c r="DY52" s="382"/>
      <c r="DZ52" s="382"/>
      <c r="EA52" s="382"/>
      <c r="EB52" s="382"/>
      <c r="EC52" s="382"/>
      <c r="ED52" s="382"/>
      <c r="EE52" s="382"/>
      <c r="EF52" s="382"/>
      <c r="EG52" s="382"/>
      <c r="EH52" s="382"/>
      <c r="EI52" s="382"/>
      <c r="EJ52" s="382"/>
      <c r="EK52" s="382"/>
      <c r="EL52" s="382"/>
      <c r="EM52" s="382"/>
      <c r="EN52" s="382"/>
      <c r="EO52" s="382"/>
      <c r="EP52" s="382"/>
      <c r="EQ52" s="382"/>
      <c r="ER52" s="382"/>
      <c r="ES52" s="382"/>
      <c r="ET52" s="382"/>
      <c r="EU52" s="382"/>
      <c r="EV52" s="382"/>
      <c r="EW52" s="382"/>
      <c r="EX52" s="382"/>
      <c r="EY52" s="382"/>
      <c r="EZ52" s="382"/>
      <c r="FA52" s="382"/>
      <c r="FB52" s="382"/>
      <c r="FC52" s="382"/>
      <c r="FD52" s="382"/>
      <c r="FE52" s="382"/>
      <c r="FF52" s="382"/>
      <c r="FG52" s="382"/>
      <c r="FH52" s="382"/>
      <c r="FI52" s="382"/>
      <c r="FJ52" s="382"/>
      <c r="FK52" s="382"/>
      <c r="FL52" s="382"/>
      <c r="FM52" s="382"/>
      <c r="FN52" s="382"/>
      <c r="FO52" s="382"/>
      <c r="FP52" s="382"/>
      <c r="FQ52" s="382"/>
      <c r="FR52" s="382"/>
      <c r="FS52" s="382"/>
      <c r="FT52" s="382"/>
      <c r="FU52" s="382"/>
      <c r="FV52" s="382"/>
      <c r="FW52" s="382"/>
      <c r="FX52" s="382"/>
      <c r="FY52" s="382"/>
      <c r="FZ52" s="382"/>
      <c r="GA52" s="382"/>
      <c r="GB52" s="382"/>
      <c r="GC52" s="382"/>
      <c r="GD52" s="382"/>
      <c r="GE52" s="382"/>
      <c r="GF52" s="382"/>
      <c r="GG52" s="382"/>
      <c r="GH52" s="382"/>
      <c r="GI52" s="382"/>
      <c r="GJ52" s="382"/>
      <c r="GK52" s="382"/>
      <c r="GL52" s="382"/>
      <c r="GM52" s="382"/>
      <c r="GN52" s="382"/>
      <c r="GO52" s="382"/>
      <c r="GP52" s="382"/>
      <c r="GQ52" s="382"/>
      <c r="GR52" s="382"/>
      <c r="GS52" s="382"/>
      <c r="GT52" s="382"/>
      <c r="GU52" s="382"/>
      <c r="GV52" s="382"/>
      <c r="GW52" s="382"/>
      <c r="GX52" s="382"/>
      <c r="GY52" s="382"/>
      <c r="GZ52" s="382"/>
      <c r="HA52" s="382"/>
      <c r="HB52" s="382"/>
      <c r="HC52" s="382"/>
      <c r="HD52" s="382"/>
      <c r="HE52" s="382"/>
      <c r="HF52" s="382"/>
      <c r="HG52" s="382"/>
      <c r="HH52" s="382"/>
      <c r="HI52" s="382"/>
      <c r="HJ52" s="382"/>
      <c r="HK52" s="382"/>
      <c r="HL52" s="382"/>
      <c r="HM52" s="382"/>
      <c r="HN52" s="382"/>
      <c r="HO52" s="382"/>
      <c r="HP52" s="382"/>
      <c r="HQ52" s="382"/>
      <c r="HR52" s="382"/>
      <c r="HS52" s="382"/>
      <c r="HT52" s="382"/>
      <c r="HU52" s="382"/>
      <c r="HV52" s="382"/>
      <c r="HW52" s="382"/>
      <c r="HX52" s="382"/>
      <c r="HY52" s="382"/>
      <c r="HZ52" s="382"/>
      <c r="IA52" s="382"/>
      <c r="IB52" s="382"/>
      <c r="IC52" s="382"/>
      <c r="ID52" s="382"/>
      <c r="IE52" s="382"/>
      <c r="IF52" s="382"/>
      <c r="IG52" s="382"/>
      <c r="IH52" s="382"/>
      <c r="II52" s="382"/>
      <c r="IJ52" s="382"/>
      <c r="IK52" s="382"/>
      <c r="IL52" s="382"/>
      <c r="IM52" s="382"/>
      <c r="IN52" s="382"/>
      <c r="IO52" s="382"/>
    </row>
    <row r="53" spans="1:249" s="422" customFormat="1" ht="24.95" customHeight="1">
      <c r="A53" s="611" t="str">
        <f>+IF(NOVIEMBRE!A53=0,"",NOVIEMBRE!A53)</f>
        <v>1130109-2</v>
      </c>
      <c r="B53" s="646" t="str">
        <f>+IF(NOVIEMBRE!B53=0,"",NOVIEMBRE!B53)</f>
        <v>Vigencia Anterior Planes Complementarios</v>
      </c>
      <c r="C53" s="673">
        <f>+ENERO!C53</f>
        <v>0</v>
      </c>
      <c r="D53" s="373">
        <f>NOVIEMBRE!D53+DICIEMBRE!P53</f>
        <v>0</v>
      </c>
      <c r="E53" s="373">
        <f>NOVIEMBRE!E53+DICIEMBRE!Q53</f>
        <v>0</v>
      </c>
      <c r="F53" s="373">
        <f>SUM(C53:E53)</f>
        <v>0</v>
      </c>
      <c r="G53" s="373">
        <f>NOVIEMBRE!I53</f>
        <v>0</v>
      </c>
      <c r="H53" s="374">
        <v>0</v>
      </c>
      <c r="I53" s="373">
        <f>SUM(G53:H53)</f>
        <v>0</v>
      </c>
      <c r="J53" s="373">
        <f>NOVIEMBRE!L53</f>
        <v>0</v>
      </c>
      <c r="K53" s="374">
        <v>0</v>
      </c>
      <c r="L53" s="373">
        <f>SUM(J53:K53)</f>
        <v>0</v>
      </c>
      <c r="M53" s="373">
        <f>F53-I53</f>
        <v>0</v>
      </c>
      <c r="N53" s="143">
        <f>F53-L53</f>
        <v>0</v>
      </c>
      <c r="O53" s="382"/>
      <c r="P53" s="372">
        <v>0</v>
      </c>
      <c r="Q53" s="375">
        <v>0</v>
      </c>
      <c r="R53" s="9"/>
      <c r="S53" s="707" t="str">
        <f>+IF(NOVIEMBRE!S53=0,"",NOVIEMBRE!S53)</f>
        <v>1010302-4</v>
      </c>
      <c r="T53" s="683" t="str">
        <f>+IF(NOVIEMBRE!T53=0,"",NOVIEMBRE!T53)</f>
        <v>Aporte a ARL. - recursos propios</v>
      </c>
      <c r="U53" s="27">
        <f>+ENERO!U53</f>
        <v>2628368</v>
      </c>
      <c r="V53" s="15">
        <f>NOVIEMBRE!V53+DICIEMBRE!AL53</f>
        <v>0</v>
      </c>
      <c r="W53" s="15">
        <f>NOVIEMBRE!W53+DICIEMBRE!AM53</f>
        <v>0</v>
      </c>
      <c r="X53" s="18">
        <f t="shared" si="58"/>
        <v>2628368</v>
      </c>
      <c r="Y53" s="19">
        <f>NOVIEMBRE!AA53</f>
        <v>2628368</v>
      </c>
      <c r="Z53" s="374">
        <v>0</v>
      </c>
      <c r="AA53" s="18">
        <f t="shared" si="59"/>
        <v>2628368</v>
      </c>
      <c r="AB53" s="19">
        <f>NOVIEMBRE!AD53</f>
        <v>2628368</v>
      </c>
      <c r="AC53" s="374">
        <v>0</v>
      </c>
      <c r="AD53" s="18">
        <f t="shared" si="60"/>
        <v>2628368</v>
      </c>
      <c r="AE53" s="19">
        <f>NOVIEMBRE!AG53</f>
        <v>2628368</v>
      </c>
      <c r="AF53" s="374">
        <v>0</v>
      </c>
      <c r="AG53" s="18">
        <f t="shared" si="61"/>
        <v>2628368</v>
      </c>
      <c r="AH53" s="19">
        <f t="shared" si="62"/>
        <v>0</v>
      </c>
      <c r="AI53" s="15">
        <f t="shared" si="63"/>
        <v>0</v>
      </c>
      <c r="AJ53" s="16">
        <f t="shared" si="64"/>
        <v>0</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461"/>
      <c r="BR53" s="382"/>
      <c r="BS53" s="382"/>
      <c r="BT53" s="382"/>
      <c r="BU53" s="382"/>
      <c r="BV53" s="382"/>
      <c r="BW53" s="382"/>
      <c r="BX53" s="382"/>
      <c r="BY53" s="382"/>
      <c r="BZ53" s="382"/>
      <c r="CA53" s="382"/>
      <c r="CB53" s="382"/>
      <c r="CC53" s="382"/>
      <c r="CD53" s="382"/>
      <c r="CE53" s="382"/>
      <c r="CF53" s="382"/>
      <c r="CG53" s="382"/>
      <c r="CH53" s="382"/>
      <c r="CI53" s="382"/>
      <c r="CJ53" s="382"/>
      <c r="CK53" s="382"/>
      <c r="CL53" s="382"/>
      <c r="CM53" s="382"/>
      <c r="CN53" s="382"/>
      <c r="CO53" s="382"/>
      <c r="CP53" s="382"/>
      <c r="CQ53" s="382"/>
      <c r="CR53" s="382"/>
      <c r="CS53" s="382"/>
      <c r="CT53" s="382"/>
      <c r="CU53" s="382"/>
      <c r="CV53" s="382"/>
      <c r="CW53" s="382"/>
      <c r="CX53" s="382"/>
      <c r="CY53" s="382"/>
      <c r="CZ53" s="382"/>
      <c r="DA53" s="382"/>
      <c r="DB53" s="382"/>
      <c r="DC53" s="382"/>
      <c r="DD53" s="382"/>
      <c r="DE53" s="382"/>
      <c r="DF53" s="382"/>
      <c r="DG53" s="382"/>
      <c r="DH53" s="382"/>
      <c r="DI53" s="382"/>
      <c r="DJ53" s="382"/>
      <c r="DK53" s="382"/>
      <c r="DL53" s="382"/>
      <c r="DM53" s="382"/>
      <c r="DN53" s="382"/>
      <c r="DO53" s="382"/>
      <c r="DP53" s="382"/>
      <c r="DQ53" s="382"/>
      <c r="DR53" s="382"/>
      <c r="DS53" s="382"/>
      <c r="DT53" s="382"/>
      <c r="DU53" s="382"/>
      <c r="DV53" s="382"/>
      <c r="DW53" s="382"/>
      <c r="DX53" s="382"/>
      <c r="DY53" s="382"/>
      <c r="DZ53" s="382"/>
      <c r="EA53" s="382"/>
      <c r="EB53" s="382"/>
      <c r="EC53" s="382"/>
      <c r="ED53" s="382"/>
      <c r="EE53" s="382"/>
      <c r="EF53" s="382"/>
      <c r="EG53" s="382"/>
      <c r="EH53" s="382"/>
      <c r="EI53" s="382"/>
      <c r="EJ53" s="382"/>
      <c r="EK53" s="382"/>
      <c r="EL53" s="382"/>
      <c r="EM53" s="382"/>
      <c r="EN53" s="382"/>
      <c r="EO53" s="382"/>
      <c r="EP53" s="382"/>
      <c r="EQ53" s="382"/>
      <c r="ER53" s="382"/>
      <c r="ES53" s="382"/>
      <c r="ET53" s="382"/>
      <c r="EU53" s="382"/>
      <c r="EV53" s="382"/>
      <c r="EW53" s="382"/>
      <c r="EX53" s="382"/>
      <c r="EY53" s="382"/>
      <c r="EZ53" s="382"/>
      <c r="FA53" s="382"/>
      <c r="FB53" s="382"/>
      <c r="FC53" s="382"/>
      <c r="FD53" s="382"/>
      <c r="FE53" s="382"/>
      <c r="FF53" s="382"/>
      <c r="FG53" s="382"/>
      <c r="FH53" s="382"/>
      <c r="FI53" s="382"/>
      <c r="FJ53" s="382"/>
      <c r="FK53" s="382"/>
      <c r="FL53" s="382"/>
      <c r="FM53" s="382"/>
      <c r="FN53" s="382"/>
      <c r="FO53" s="382"/>
      <c r="FP53" s="382"/>
      <c r="FQ53" s="382"/>
      <c r="FR53" s="382"/>
      <c r="FS53" s="382"/>
      <c r="FT53" s="382"/>
      <c r="FU53" s="382"/>
      <c r="FV53" s="382"/>
      <c r="FW53" s="382"/>
      <c r="FX53" s="382"/>
      <c r="FY53" s="382"/>
      <c r="FZ53" s="382"/>
      <c r="GA53" s="382"/>
      <c r="GB53" s="382"/>
      <c r="GC53" s="382"/>
      <c r="GD53" s="382"/>
      <c r="GE53" s="382"/>
      <c r="GF53" s="382"/>
      <c r="GG53" s="382"/>
      <c r="GH53" s="382"/>
      <c r="GI53" s="382"/>
      <c r="GJ53" s="382"/>
      <c r="GK53" s="382"/>
      <c r="GL53" s="382"/>
      <c r="GM53" s="382"/>
      <c r="GN53" s="382"/>
      <c r="GO53" s="382"/>
      <c r="GP53" s="382"/>
      <c r="GQ53" s="382"/>
      <c r="GR53" s="382"/>
      <c r="GS53" s="382"/>
      <c r="GT53" s="382"/>
      <c r="GU53" s="382"/>
      <c r="GV53" s="382"/>
      <c r="GW53" s="382"/>
      <c r="GX53" s="382"/>
      <c r="GY53" s="382"/>
      <c r="GZ53" s="382"/>
      <c r="HA53" s="382"/>
      <c r="HB53" s="382"/>
      <c r="HC53" s="382"/>
      <c r="HD53" s="382"/>
      <c r="HE53" s="382"/>
      <c r="HF53" s="382"/>
      <c r="HG53" s="382"/>
      <c r="HH53" s="382"/>
      <c r="HI53" s="382"/>
      <c r="HJ53" s="382"/>
      <c r="HK53" s="382"/>
      <c r="HL53" s="382"/>
      <c r="HM53" s="382"/>
      <c r="HN53" s="382"/>
      <c r="HO53" s="382"/>
      <c r="HP53" s="382"/>
      <c r="HQ53" s="382"/>
      <c r="HR53" s="382"/>
      <c r="HS53" s="382"/>
      <c r="HT53" s="382"/>
      <c r="HU53" s="382"/>
      <c r="HV53" s="382"/>
      <c r="HW53" s="382"/>
      <c r="HX53" s="382"/>
      <c r="HY53" s="382"/>
      <c r="HZ53" s="382"/>
      <c r="IA53" s="382"/>
      <c r="IB53" s="382"/>
      <c r="IC53" s="382"/>
      <c r="ID53" s="382"/>
      <c r="IE53" s="382"/>
      <c r="IF53" s="382"/>
      <c r="IG53" s="382"/>
      <c r="IH53" s="382"/>
      <c r="II53" s="382"/>
      <c r="IJ53" s="382"/>
      <c r="IK53" s="382"/>
      <c r="IL53" s="382"/>
      <c r="IM53" s="382"/>
      <c r="IN53" s="382"/>
      <c r="IO53" s="382"/>
    </row>
    <row r="54" spans="1:249" s="382" customFormat="1" ht="24.95" customHeight="1">
      <c r="A54" s="734">
        <f>+IF(NOVIEMBRE!A54=0,"",NOVIEMBRE!A54)</f>
        <v>1130110</v>
      </c>
      <c r="B54" s="645" t="str">
        <f>+IF(NOVIEMBRE!B54=0,"",NOVIEMBRE!B54)</f>
        <v>EMPRESAS MEDICINA PREPAGADA</v>
      </c>
      <c r="C54" s="43">
        <f t="shared" ref="C54:N54" si="66">SUM(C55:C56)</f>
        <v>0</v>
      </c>
      <c r="D54" s="44">
        <f t="shared" si="66"/>
        <v>0</v>
      </c>
      <c r="E54" s="44">
        <f t="shared" si="66"/>
        <v>0</v>
      </c>
      <c r="F54" s="44">
        <f t="shared" si="66"/>
        <v>0</v>
      </c>
      <c r="G54" s="44">
        <f t="shared" si="66"/>
        <v>0</v>
      </c>
      <c r="H54" s="44">
        <f t="shared" si="66"/>
        <v>0</v>
      </c>
      <c r="I54" s="44">
        <f t="shared" si="66"/>
        <v>0</v>
      </c>
      <c r="J54" s="44">
        <f t="shared" si="66"/>
        <v>0</v>
      </c>
      <c r="K54" s="44">
        <f t="shared" si="66"/>
        <v>0</v>
      </c>
      <c r="L54" s="44">
        <f t="shared" si="66"/>
        <v>0</v>
      </c>
      <c r="M54" s="44">
        <f t="shared" si="66"/>
        <v>0</v>
      </c>
      <c r="N54" s="45">
        <f t="shared" si="66"/>
        <v>0</v>
      </c>
      <c r="P54" s="43">
        <f>SUM(P55:P56)</f>
        <v>0</v>
      </c>
      <c r="Q54" s="45">
        <f>SUM(Q55:Q56)</f>
        <v>0</v>
      </c>
      <c r="R54" s="9"/>
      <c r="S54" s="707" t="str">
        <f>+IF(NOVIEMBRE!S54=0,"",NOVIEMBRE!S54)</f>
        <v>1010302-5</v>
      </c>
      <c r="T54" s="683" t="str">
        <f>+IF(NOVIEMBRE!T54=0,"",NOVIEMBRE!T54)</f>
        <v>Aporte a Caja Compensación Familiar</v>
      </c>
      <c r="U54" s="27">
        <f>+ENERO!U54</f>
        <v>23465260</v>
      </c>
      <c r="V54" s="15">
        <f>NOVIEMBRE!V54+DICIEMBRE!AL54</f>
        <v>-3084391</v>
      </c>
      <c r="W54" s="15">
        <f>NOVIEMBRE!W54+DICIEMBRE!AM54</f>
        <v>0</v>
      </c>
      <c r="X54" s="18">
        <f t="shared" si="58"/>
        <v>20380869</v>
      </c>
      <c r="Y54" s="19">
        <f>NOVIEMBRE!AA54</f>
        <v>16867300</v>
      </c>
      <c r="Z54" s="374">
        <v>3310600</v>
      </c>
      <c r="AA54" s="18">
        <f t="shared" si="59"/>
        <v>20177900</v>
      </c>
      <c r="AB54" s="19">
        <f>NOVIEMBRE!AD54</f>
        <v>16867300</v>
      </c>
      <c r="AC54" s="374">
        <v>3310600</v>
      </c>
      <c r="AD54" s="18">
        <f t="shared" si="60"/>
        <v>20177900</v>
      </c>
      <c r="AE54" s="19">
        <f>NOVIEMBRE!AG54</f>
        <v>16867300</v>
      </c>
      <c r="AF54" s="374">
        <v>1672600</v>
      </c>
      <c r="AG54" s="18">
        <f t="shared" si="61"/>
        <v>18539900</v>
      </c>
      <c r="AH54" s="19">
        <f t="shared" si="62"/>
        <v>202969</v>
      </c>
      <c r="AI54" s="15">
        <f t="shared" si="63"/>
        <v>202969</v>
      </c>
      <c r="AJ54" s="16">
        <f t="shared" si="64"/>
        <v>1840969</v>
      </c>
      <c r="AK54" s="9"/>
      <c r="AL54" s="372">
        <v>0</v>
      </c>
      <c r="AM54" s="375">
        <v>0</v>
      </c>
      <c r="AN54" s="9"/>
      <c r="AO54" s="294"/>
      <c r="AP54" s="294"/>
      <c r="AQ54" s="294"/>
      <c r="AR54" s="294"/>
      <c r="AS54" s="294"/>
      <c r="AT54" s="294"/>
      <c r="AU54" s="294"/>
      <c r="AV54" s="294"/>
      <c r="AW54" s="294"/>
      <c r="AX54" s="294"/>
      <c r="AY54" s="294"/>
      <c r="AZ54" s="294"/>
      <c r="BQ54" s="461"/>
    </row>
    <row r="55" spans="1:249" s="422" customFormat="1" ht="24.95" customHeight="1">
      <c r="A55" s="611" t="str">
        <f>+IF(NOVIEMBRE!A55=0,"",NOVIEMBRE!A55)</f>
        <v>1130110-1</v>
      </c>
      <c r="B55" s="646" t="str">
        <f>+CONCATENATE("Vigencia ",INSTRUCCIONES!$F$3)</f>
        <v>Vigencia 2018</v>
      </c>
      <c r="C55" s="673">
        <f>+ENERO!C55</f>
        <v>0</v>
      </c>
      <c r="D55" s="373">
        <f>NOVIEMBRE!D55+DICIEMBRE!P55</f>
        <v>0</v>
      </c>
      <c r="E55" s="373">
        <f>NOVIEMBRE!E55+DICIEMBRE!Q55</f>
        <v>0</v>
      </c>
      <c r="F55" s="373">
        <f>SUM(C55:E55)</f>
        <v>0</v>
      </c>
      <c r="G55" s="373">
        <f>NOVIEMBRE!I55</f>
        <v>0</v>
      </c>
      <c r="H55" s="374">
        <v>0</v>
      </c>
      <c r="I55" s="373">
        <f>SUM(G55:H55)</f>
        <v>0</v>
      </c>
      <c r="J55" s="373">
        <f>NOVIEMBRE!L55</f>
        <v>0</v>
      </c>
      <c r="K55" s="374">
        <v>0</v>
      </c>
      <c r="L55" s="373">
        <f>SUM(J55:K55)</f>
        <v>0</v>
      </c>
      <c r="M55" s="373">
        <f>F55-I55</f>
        <v>0</v>
      </c>
      <c r="N55" s="143">
        <f>F55-L55</f>
        <v>0</v>
      </c>
      <c r="O55" s="382"/>
      <c r="P55" s="372">
        <v>0</v>
      </c>
      <c r="Q55" s="375">
        <v>0</v>
      </c>
      <c r="R55" s="9"/>
      <c r="S55" s="706">
        <f>+IF(NOVIEMBRE!S55=0,"",NOVIEMBRE!S55)</f>
        <v>1010399</v>
      </c>
      <c r="T55" s="682" t="str">
        <f>+IF(NOVIEMBRE!T55=0,"",NOVIEMBRE!T55)</f>
        <v>Vigencias Anteriores Contribuciones Inherentes de nómina sector publico</v>
      </c>
      <c r="U55" s="27">
        <f>+ENERO!U55</f>
        <v>41000000</v>
      </c>
      <c r="V55" s="15">
        <f>NOVIEMBRE!V55+DICIEMBRE!AL55</f>
        <v>1196896</v>
      </c>
      <c r="W55" s="15">
        <f>NOVIEMBRE!W55+DICIEMBRE!AM55</f>
        <v>0</v>
      </c>
      <c r="X55" s="18">
        <f t="shared" si="58"/>
        <v>42196896</v>
      </c>
      <c r="Y55" s="19">
        <f>NOVIEMBRE!AA55</f>
        <v>42196896</v>
      </c>
      <c r="Z55" s="374">
        <v>0</v>
      </c>
      <c r="AA55" s="18">
        <f t="shared" si="59"/>
        <v>42196896</v>
      </c>
      <c r="AB55" s="19">
        <f>NOVIEMBRE!AD55</f>
        <v>42196896</v>
      </c>
      <c r="AC55" s="374">
        <v>0</v>
      </c>
      <c r="AD55" s="18">
        <f t="shared" si="60"/>
        <v>42196896</v>
      </c>
      <c r="AE55" s="19">
        <f>NOVIEMBRE!AG55</f>
        <v>42196896</v>
      </c>
      <c r="AF55" s="374">
        <v>0</v>
      </c>
      <c r="AG55" s="18">
        <f t="shared" si="61"/>
        <v>42196896</v>
      </c>
      <c r="AH55" s="19">
        <f t="shared" si="62"/>
        <v>0</v>
      </c>
      <c r="AI55" s="15">
        <f t="shared" si="63"/>
        <v>0</v>
      </c>
      <c r="AJ55" s="16">
        <f t="shared" si="64"/>
        <v>0</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461"/>
      <c r="BR55" s="382"/>
      <c r="BS55" s="382"/>
      <c r="BT55" s="382"/>
      <c r="BU55" s="382"/>
      <c r="BV55" s="382"/>
      <c r="BW55" s="382"/>
      <c r="BX55" s="382"/>
      <c r="BY55" s="382"/>
      <c r="BZ55" s="382"/>
      <c r="CA55" s="382"/>
      <c r="CB55" s="382"/>
      <c r="CC55" s="382"/>
      <c r="CD55" s="382"/>
      <c r="CE55" s="382"/>
      <c r="CF55" s="382"/>
      <c r="CG55" s="382"/>
      <c r="CH55" s="382"/>
      <c r="CI55" s="382"/>
      <c r="CJ55" s="382"/>
      <c r="CK55" s="382"/>
      <c r="CL55" s="382"/>
      <c r="CM55" s="382"/>
      <c r="CN55" s="382"/>
      <c r="CO55" s="382"/>
      <c r="CP55" s="382"/>
      <c r="CQ55" s="382"/>
      <c r="CR55" s="382"/>
      <c r="CS55" s="382"/>
      <c r="CT55" s="382"/>
      <c r="CU55" s="382"/>
      <c r="CV55" s="382"/>
      <c r="CW55" s="382"/>
      <c r="CX55" s="382"/>
      <c r="CY55" s="382"/>
      <c r="CZ55" s="382"/>
      <c r="DA55" s="382"/>
      <c r="DB55" s="382"/>
      <c r="DC55" s="382"/>
      <c r="DD55" s="382"/>
      <c r="DE55" s="382"/>
      <c r="DF55" s="382"/>
      <c r="DG55" s="382"/>
      <c r="DH55" s="382"/>
      <c r="DI55" s="382"/>
      <c r="DJ55" s="382"/>
      <c r="DK55" s="382"/>
      <c r="DL55" s="382"/>
      <c r="DM55" s="382"/>
      <c r="DN55" s="382"/>
      <c r="DO55" s="382"/>
      <c r="DP55" s="382"/>
      <c r="DQ55" s="382"/>
      <c r="DR55" s="382"/>
      <c r="DS55" s="382"/>
      <c r="DT55" s="382"/>
      <c r="DU55" s="382"/>
      <c r="DV55" s="382"/>
      <c r="DW55" s="382"/>
      <c r="DX55" s="382"/>
      <c r="DY55" s="382"/>
      <c r="DZ55" s="382"/>
      <c r="EA55" s="382"/>
      <c r="EB55" s="382"/>
      <c r="EC55" s="382"/>
      <c r="ED55" s="382"/>
      <c r="EE55" s="382"/>
      <c r="EF55" s="382"/>
      <c r="EG55" s="382"/>
      <c r="EH55" s="382"/>
      <c r="EI55" s="382"/>
      <c r="EJ55" s="382"/>
      <c r="EK55" s="382"/>
      <c r="EL55" s="382"/>
      <c r="EM55" s="382"/>
      <c r="EN55" s="382"/>
      <c r="EO55" s="382"/>
      <c r="EP55" s="382"/>
      <c r="EQ55" s="382"/>
      <c r="ER55" s="382"/>
      <c r="ES55" s="382"/>
      <c r="ET55" s="382"/>
      <c r="EU55" s="382"/>
      <c r="EV55" s="382"/>
      <c r="EW55" s="382"/>
      <c r="EX55" s="382"/>
      <c r="EY55" s="382"/>
      <c r="EZ55" s="382"/>
      <c r="FA55" s="382"/>
      <c r="FB55" s="382"/>
      <c r="FC55" s="382"/>
      <c r="FD55" s="382"/>
      <c r="FE55" s="382"/>
      <c r="FF55" s="382"/>
      <c r="FG55" s="382"/>
      <c r="FH55" s="382"/>
      <c r="FI55" s="382"/>
      <c r="FJ55" s="382"/>
      <c r="FK55" s="382"/>
      <c r="FL55" s="382"/>
      <c r="FM55" s="382"/>
      <c r="FN55" s="382"/>
      <c r="FO55" s="382"/>
      <c r="FP55" s="382"/>
      <c r="FQ55" s="382"/>
      <c r="FR55" s="382"/>
      <c r="FS55" s="382"/>
      <c r="FT55" s="382"/>
      <c r="FU55" s="382"/>
      <c r="FV55" s="382"/>
      <c r="FW55" s="382"/>
      <c r="FX55" s="382"/>
      <c r="FY55" s="382"/>
      <c r="FZ55" s="382"/>
      <c r="GA55" s="382"/>
      <c r="GB55" s="382"/>
      <c r="GC55" s="382"/>
      <c r="GD55" s="382"/>
      <c r="GE55" s="382"/>
      <c r="GF55" s="382"/>
      <c r="GG55" s="382"/>
      <c r="GH55" s="382"/>
      <c r="GI55" s="382"/>
      <c r="GJ55" s="382"/>
      <c r="GK55" s="382"/>
      <c r="GL55" s="382"/>
      <c r="GM55" s="382"/>
      <c r="GN55" s="382"/>
      <c r="GO55" s="382"/>
      <c r="GP55" s="382"/>
      <c r="GQ55" s="382"/>
      <c r="GR55" s="382"/>
      <c r="GS55" s="382"/>
      <c r="GT55" s="382"/>
      <c r="GU55" s="382"/>
      <c r="GV55" s="382"/>
      <c r="GW55" s="382"/>
      <c r="GX55" s="382"/>
      <c r="GY55" s="382"/>
      <c r="GZ55" s="382"/>
      <c r="HA55" s="382"/>
      <c r="HB55" s="382"/>
      <c r="HC55" s="382"/>
      <c r="HD55" s="382"/>
      <c r="HE55" s="382"/>
      <c r="HF55" s="382"/>
      <c r="HG55" s="382"/>
      <c r="HH55" s="382"/>
      <c r="HI55" s="382"/>
      <c r="HJ55" s="382"/>
      <c r="HK55" s="382"/>
      <c r="HL55" s="382"/>
      <c r="HM55" s="382"/>
      <c r="HN55" s="382"/>
      <c r="HO55" s="382"/>
      <c r="HP55" s="382"/>
      <c r="HQ55" s="382"/>
      <c r="HR55" s="382"/>
      <c r="HS55" s="382"/>
      <c r="HT55" s="382"/>
      <c r="HU55" s="382"/>
      <c r="HV55" s="382"/>
      <c r="HW55" s="382"/>
      <c r="HX55" s="382"/>
      <c r="HY55" s="382"/>
      <c r="HZ55" s="382"/>
      <c r="IA55" s="382"/>
      <c r="IB55" s="382"/>
      <c r="IC55" s="382"/>
      <c r="ID55" s="382"/>
      <c r="IE55" s="382"/>
      <c r="IF55" s="382"/>
      <c r="IG55" s="382"/>
      <c r="IH55" s="382"/>
      <c r="II55" s="382"/>
      <c r="IJ55" s="382"/>
      <c r="IK55" s="382"/>
      <c r="IL55" s="382"/>
      <c r="IM55" s="382"/>
      <c r="IN55" s="382"/>
      <c r="IO55" s="382"/>
    </row>
    <row r="56" spans="1:249" s="422" customFormat="1" ht="24.95" customHeight="1">
      <c r="A56" s="611" t="str">
        <f>+IF(NOVIEMBRE!A56=0,"",NOVIEMBRE!A56)</f>
        <v>1130110-2</v>
      </c>
      <c r="B56" s="646" t="str">
        <f>+IF(NOVIEMBRE!B56=0,"",NOVIEMBRE!B56)</f>
        <v>Vigencia Anterior Medicina Prepagada</v>
      </c>
      <c r="C56" s="673">
        <f>+ENERO!C56</f>
        <v>0</v>
      </c>
      <c r="D56" s="373">
        <f>NOVIEMBRE!D56+DICIEMBRE!P56</f>
        <v>0</v>
      </c>
      <c r="E56" s="373">
        <f>NOVIEMBRE!E56+DICIEMBRE!Q56</f>
        <v>0</v>
      </c>
      <c r="F56" s="373">
        <f>SUM(C56:E56)</f>
        <v>0</v>
      </c>
      <c r="G56" s="373">
        <f>NOVIEMBRE!I56</f>
        <v>0</v>
      </c>
      <c r="H56" s="374">
        <v>0</v>
      </c>
      <c r="I56" s="373">
        <f>SUM(G56:H56)</f>
        <v>0</v>
      </c>
      <c r="J56" s="373">
        <f>NOVIEMBRE!L56</f>
        <v>0</v>
      </c>
      <c r="K56" s="374">
        <v>0</v>
      </c>
      <c r="L56" s="373">
        <f>SUM(J56:K56)</f>
        <v>0</v>
      </c>
      <c r="M56" s="373">
        <f>F56-I56</f>
        <v>0</v>
      </c>
      <c r="N56" s="143">
        <f>F56-L56</f>
        <v>0</v>
      </c>
      <c r="O56" s="382"/>
      <c r="P56" s="372">
        <v>0</v>
      </c>
      <c r="Q56" s="375">
        <v>0</v>
      </c>
      <c r="R56" s="9"/>
      <c r="S56" s="366" t="str">
        <f>+IF(NOVIEMBRE!S56=0,"",NOVIEMBRE!S56)</f>
        <v/>
      </c>
      <c r="T56" s="696" t="str">
        <f>+IF(NOVIEMBRE!T56=0,"",NOVIEMBRE!T56)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461"/>
      <c r="BR56" s="382"/>
      <c r="BS56" s="382"/>
      <c r="BT56" s="382"/>
      <c r="BU56" s="382"/>
      <c r="BV56" s="382"/>
      <c r="BW56" s="382"/>
      <c r="BX56" s="382"/>
      <c r="BY56" s="382"/>
      <c r="BZ56" s="382"/>
      <c r="CA56" s="382"/>
      <c r="CB56" s="382"/>
      <c r="CC56" s="382"/>
      <c r="CD56" s="382"/>
      <c r="CE56" s="382"/>
      <c r="CF56" s="382"/>
      <c r="CG56" s="382"/>
      <c r="CH56" s="382"/>
      <c r="CI56" s="382"/>
      <c r="CJ56" s="382"/>
      <c r="CK56" s="382"/>
      <c r="CL56" s="382"/>
      <c r="CM56" s="382"/>
      <c r="CN56" s="382"/>
      <c r="CO56" s="382"/>
      <c r="CP56" s="382"/>
      <c r="CQ56" s="382"/>
      <c r="CR56" s="382"/>
      <c r="CS56" s="382"/>
      <c r="CT56" s="382"/>
      <c r="CU56" s="382"/>
      <c r="CV56" s="382"/>
      <c r="CW56" s="382"/>
      <c r="CX56" s="382"/>
      <c r="CY56" s="382"/>
      <c r="CZ56" s="382"/>
      <c r="DA56" s="382"/>
      <c r="DB56" s="382"/>
      <c r="DC56" s="382"/>
      <c r="DD56" s="382"/>
      <c r="DE56" s="382"/>
      <c r="DF56" s="382"/>
      <c r="DG56" s="382"/>
      <c r="DH56" s="382"/>
      <c r="DI56" s="382"/>
      <c r="DJ56" s="382"/>
      <c r="DK56" s="382"/>
      <c r="DL56" s="382"/>
      <c r="DM56" s="382"/>
      <c r="DN56" s="382"/>
      <c r="DO56" s="382"/>
      <c r="DP56" s="382"/>
      <c r="DQ56" s="382"/>
      <c r="DR56" s="382"/>
      <c r="DS56" s="382"/>
      <c r="DT56" s="382"/>
      <c r="DU56" s="382"/>
      <c r="DV56" s="382"/>
      <c r="DW56" s="382"/>
      <c r="DX56" s="382"/>
      <c r="DY56" s="382"/>
      <c r="DZ56" s="382"/>
      <c r="EA56" s="382"/>
      <c r="EB56" s="382"/>
      <c r="EC56" s="382"/>
      <c r="ED56" s="382"/>
      <c r="EE56" s="382"/>
      <c r="EF56" s="382"/>
      <c r="EG56" s="382"/>
      <c r="EH56" s="382"/>
      <c r="EI56" s="382"/>
      <c r="EJ56" s="382"/>
      <c r="EK56" s="382"/>
      <c r="EL56" s="382"/>
      <c r="EM56" s="382"/>
      <c r="EN56" s="382"/>
      <c r="EO56" s="382"/>
      <c r="EP56" s="382"/>
      <c r="EQ56" s="382"/>
      <c r="ER56" s="382"/>
      <c r="ES56" s="382"/>
      <c r="ET56" s="382"/>
      <c r="EU56" s="382"/>
      <c r="EV56" s="382"/>
      <c r="EW56" s="382"/>
      <c r="EX56" s="382"/>
      <c r="EY56" s="382"/>
      <c r="EZ56" s="382"/>
      <c r="FA56" s="382"/>
      <c r="FB56" s="382"/>
      <c r="FC56" s="382"/>
      <c r="FD56" s="382"/>
      <c r="FE56" s="382"/>
      <c r="FF56" s="382"/>
      <c r="FG56" s="382"/>
      <c r="FH56" s="382"/>
      <c r="FI56" s="382"/>
      <c r="FJ56" s="382"/>
      <c r="FK56" s="382"/>
      <c r="FL56" s="382"/>
      <c r="FM56" s="382"/>
      <c r="FN56" s="382"/>
      <c r="FO56" s="382"/>
      <c r="FP56" s="382"/>
      <c r="FQ56" s="382"/>
      <c r="FR56" s="382"/>
      <c r="FS56" s="382"/>
      <c r="FT56" s="382"/>
      <c r="FU56" s="382"/>
      <c r="FV56" s="382"/>
      <c r="FW56" s="382"/>
      <c r="FX56" s="382"/>
      <c r="FY56" s="382"/>
      <c r="FZ56" s="382"/>
      <c r="GA56" s="382"/>
      <c r="GB56" s="382"/>
      <c r="GC56" s="382"/>
      <c r="GD56" s="382"/>
      <c r="GE56" s="382"/>
      <c r="GF56" s="382"/>
      <c r="GG56" s="382"/>
      <c r="GH56" s="382"/>
      <c r="GI56" s="382"/>
      <c r="GJ56" s="382"/>
      <c r="GK56" s="382"/>
      <c r="GL56" s="382"/>
      <c r="GM56" s="382"/>
      <c r="GN56" s="382"/>
      <c r="GO56" s="382"/>
      <c r="GP56" s="382"/>
      <c r="GQ56" s="382"/>
      <c r="GR56" s="382"/>
      <c r="GS56" s="382"/>
      <c r="GT56" s="382"/>
      <c r="GU56" s="382"/>
      <c r="GV56" s="382"/>
      <c r="GW56" s="382"/>
      <c r="GX56" s="382"/>
      <c r="GY56" s="382"/>
      <c r="GZ56" s="382"/>
      <c r="HA56" s="382"/>
      <c r="HB56" s="382"/>
      <c r="HC56" s="382"/>
      <c r="HD56" s="382"/>
      <c r="HE56" s="382"/>
      <c r="HF56" s="382"/>
      <c r="HG56" s="382"/>
      <c r="HH56" s="382"/>
      <c r="HI56" s="382"/>
      <c r="HJ56" s="382"/>
      <c r="HK56" s="382"/>
      <c r="HL56" s="382"/>
      <c r="HM56" s="382"/>
      <c r="HN56" s="382"/>
      <c r="HO56" s="382"/>
      <c r="HP56" s="382"/>
      <c r="HQ56" s="382"/>
      <c r="HR56" s="382"/>
      <c r="HS56" s="382"/>
      <c r="HT56" s="382"/>
      <c r="HU56" s="382"/>
      <c r="HV56" s="382"/>
      <c r="HW56" s="382"/>
      <c r="HX56" s="382"/>
      <c r="HY56" s="382"/>
      <c r="HZ56" s="382"/>
      <c r="IA56" s="382"/>
      <c r="IB56" s="382"/>
      <c r="IC56" s="382"/>
      <c r="ID56" s="382"/>
      <c r="IE56" s="382"/>
      <c r="IF56" s="382"/>
      <c r="IG56" s="382"/>
      <c r="IH56" s="382"/>
      <c r="II56" s="382"/>
      <c r="IJ56" s="382"/>
      <c r="IK56" s="382"/>
      <c r="IL56" s="382"/>
      <c r="IM56" s="382"/>
      <c r="IN56" s="382"/>
      <c r="IO56" s="382"/>
    </row>
    <row r="57" spans="1:249" s="382" customFormat="1" ht="24.95" customHeight="1">
      <c r="A57" s="734">
        <f>+IF(NOVIEMBRE!A57=0,"",NOVIEMBRE!A57)</f>
        <v>1130111</v>
      </c>
      <c r="B57" s="645" t="str">
        <f>+IF(NOVIEMBRE!B57=0,"",NOVIEMBRE!B57)</f>
        <v>IPS PRIVADAS</v>
      </c>
      <c r="C57" s="43">
        <f t="shared" ref="C57:N57" si="67">SUM(C58:C59)</f>
        <v>0</v>
      </c>
      <c r="D57" s="44">
        <f t="shared" si="67"/>
        <v>0</v>
      </c>
      <c r="E57" s="44">
        <f t="shared" si="67"/>
        <v>0</v>
      </c>
      <c r="F57" s="44">
        <f t="shared" si="67"/>
        <v>0</v>
      </c>
      <c r="G57" s="44">
        <f t="shared" si="67"/>
        <v>0</v>
      </c>
      <c r="H57" s="44">
        <f t="shared" si="67"/>
        <v>0</v>
      </c>
      <c r="I57" s="44">
        <f t="shared" si="67"/>
        <v>0</v>
      </c>
      <c r="J57" s="44">
        <f t="shared" si="67"/>
        <v>0</v>
      </c>
      <c r="K57" s="44">
        <f t="shared" si="67"/>
        <v>0</v>
      </c>
      <c r="L57" s="44">
        <f t="shared" si="67"/>
        <v>0</v>
      </c>
      <c r="M57" s="44">
        <f t="shared" si="67"/>
        <v>0</v>
      </c>
      <c r="N57" s="45">
        <f t="shared" si="67"/>
        <v>0</v>
      </c>
      <c r="P57" s="43">
        <f>SUM(P58:P59)</f>
        <v>0</v>
      </c>
      <c r="Q57" s="45">
        <f>SUM(Q58:Q59)</f>
        <v>0</v>
      </c>
      <c r="R57" s="9"/>
      <c r="S57" s="705">
        <f>+IF(NOVIEMBRE!S57=0,"",NOVIEMBRE!S57)</f>
        <v>1010400</v>
      </c>
      <c r="T57" s="681" t="str">
        <f>+IF(NOVIEMBRE!T57=0,"",NOVIEMBRE!T57)</f>
        <v>Contribuciones Inherentes nómina del Sector Publico</v>
      </c>
      <c r="U57" s="132">
        <f t="shared" ref="U57:AJ57" si="68">U58+U61</f>
        <v>29331575</v>
      </c>
      <c r="V57" s="122">
        <f t="shared" si="68"/>
        <v>-3851240</v>
      </c>
      <c r="W57" s="122">
        <f t="shared" si="68"/>
        <v>0</v>
      </c>
      <c r="X57" s="129">
        <f t="shared" si="68"/>
        <v>25480335</v>
      </c>
      <c r="Y57" s="128">
        <f t="shared" si="68"/>
        <v>21093700</v>
      </c>
      <c r="Z57" s="122">
        <f t="shared" si="68"/>
        <v>4141100</v>
      </c>
      <c r="AA57" s="129">
        <f t="shared" si="68"/>
        <v>25234800</v>
      </c>
      <c r="AB57" s="128">
        <f t="shared" si="68"/>
        <v>21093700</v>
      </c>
      <c r="AC57" s="122">
        <f t="shared" si="68"/>
        <v>4141100</v>
      </c>
      <c r="AD57" s="129">
        <f t="shared" si="68"/>
        <v>25234800</v>
      </c>
      <c r="AE57" s="128">
        <f t="shared" si="68"/>
        <v>21093700</v>
      </c>
      <c r="AF57" s="122">
        <f t="shared" si="68"/>
        <v>2092000</v>
      </c>
      <c r="AG57" s="129">
        <f t="shared" si="68"/>
        <v>23185700</v>
      </c>
      <c r="AH57" s="128">
        <f t="shared" si="68"/>
        <v>245535</v>
      </c>
      <c r="AI57" s="122">
        <f t="shared" si="68"/>
        <v>245535</v>
      </c>
      <c r="AJ57" s="130">
        <f t="shared" si="68"/>
        <v>2294635</v>
      </c>
      <c r="AK57" s="9"/>
      <c r="AL57" s="128">
        <f>AL58+AL61</f>
        <v>0</v>
      </c>
      <c r="AM57" s="130">
        <f>AM58+AM61</f>
        <v>0</v>
      </c>
      <c r="AN57" s="9"/>
      <c r="AO57" s="294"/>
      <c r="AP57" s="294"/>
      <c r="AQ57" s="294"/>
      <c r="AR57" s="294"/>
      <c r="AS57" s="294"/>
      <c r="AT57" s="294"/>
      <c r="AU57" s="294"/>
      <c r="AV57" s="294"/>
      <c r="AW57" s="294"/>
      <c r="AX57" s="294"/>
      <c r="AY57" s="294"/>
      <c r="AZ57" s="294"/>
      <c r="BQ57" s="461"/>
    </row>
    <row r="58" spans="1:249" s="422" customFormat="1" ht="24.95" customHeight="1">
      <c r="A58" s="611" t="str">
        <f>+IF(NOVIEMBRE!A58=0,"",NOVIEMBRE!A58)</f>
        <v>1130111-1</v>
      </c>
      <c r="B58" s="646" t="str">
        <f>+CONCATENATE("Vigencia ",INSTRUCCIONES!$F$3)</f>
        <v>Vigencia 2018</v>
      </c>
      <c r="C58" s="673">
        <f>+ENERO!C58</f>
        <v>0</v>
      </c>
      <c r="D58" s="373">
        <f>NOVIEMBRE!D58+DICIEMBRE!P58</f>
        <v>0</v>
      </c>
      <c r="E58" s="373">
        <f>NOVIEMBRE!E58+DICIEMBRE!Q58</f>
        <v>0</v>
      </c>
      <c r="F58" s="373">
        <f>SUM(C58:E58)</f>
        <v>0</v>
      </c>
      <c r="G58" s="373">
        <f>NOVIEMBRE!I58</f>
        <v>0</v>
      </c>
      <c r="H58" s="374">
        <v>0</v>
      </c>
      <c r="I58" s="373">
        <f>SUM(G58:H58)</f>
        <v>0</v>
      </c>
      <c r="J58" s="373">
        <f>NOVIEMBRE!L58</f>
        <v>0</v>
      </c>
      <c r="K58" s="374">
        <v>0</v>
      </c>
      <c r="L58" s="373">
        <f>SUM(J58:K58)</f>
        <v>0</v>
      </c>
      <c r="M58" s="373">
        <f>F58-I58</f>
        <v>0</v>
      </c>
      <c r="N58" s="143">
        <f>F58-L58</f>
        <v>0</v>
      </c>
      <c r="O58" s="382"/>
      <c r="P58" s="372">
        <v>0</v>
      </c>
      <c r="Q58" s="375">
        <v>0</v>
      </c>
      <c r="R58" s="9"/>
      <c r="S58" s="706">
        <f>+IF(NOVIEMBRE!S58=0,"",NOVIEMBRE!S58)</f>
        <v>1010402</v>
      </c>
      <c r="T58" s="682" t="str">
        <f>+IF(NOVIEMBRE!T58=0,"",NOVIEMBRE!T58)</f>
        <v>Contribuciones - Otros</v>
      </c>
      <c r="U58" s="27">
        <f t="shared" ref="U58:AJ58" si="69">SUM(U59:U60)</f>
        <v>29331575</v>
      </c>
      <c r="V58" s="15">
        <f t="shared" si="69"/>
        <v>-3851240</v>
      </c>
      <c r="W58" s="15">
        <f t="shared" si="69"/>
        <v>0</v>
      </c>
      <c r="X58" s="18">
        <f t="shared" si="69"/>
        <v>25480335</v>
      </c>
      <c r="Y58" s="19">
        <f t="shared" si="69"/>
        <v>21093700</v>
      </c>
      <c r="Z58" s="142">
        <f t="shared" si="69"/>
        <v>4141100</v>
      </c>
      <c r="AA58" s="18">
        <f t="shared" si="69"/>
        <v>25234800</v>
      </c>
      <c r="AB58" s="19">
        <f t="shared" si="69"/>
        <v>21093700</v>
      </c>
      <c r="AC58" s="142">
        <f t="shared" si="69"/>
        <v>4141100</v>
      </c>
      <c r="AD58" s="18">
        <f t="shared" si="69"/>
        <v>25234800</v>
      </c>
      <c r="AE58" s="19">
        <f t="shared" si="69"/>
        <v>21093700</v>
      </c>
      <c r="AF58" s="142">
        <f t="shared" si="69"/>
        <v>2092000</v>
      </c>
      <c r="AG58" s="18">
        <f t="shared" si="69"/>
        <v>23185700</v>
      </c>
      <c r="AH58" s="19">
        <f t="shared" si="69"/>
        <v>245535</v>
      </c>
      <c r="AI58" s="15">
        <f t="shared" si="69"/>
        <v>245535</v>
      </c>
      <c r="AJ58" s="16">
        <f t="shared" si="69"/>
        <v>2294635</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461"/>
      <c r="BR58" s="382"/>
      <c r="BS58" s="382"/>
      <c r="BT58" s="382"/>
      <c r="BU58" s="382"/>
      <c r="BV58" s="382"/>
      <c r="BW58" s="382"/>
      <c r="BX58" s="382"/>
      <c r="BY58" s="382"/>
      <c r="BZ58" s="382"/>
      <c r="CA58" s="382"/>
      <c r="CB58" s="382"/>
      <c r="CC58" s="382"/>
      <c r="CD58" s="382"/>
      <c r="CE58" s="382"/>
      <c r="CF58" s="382"/>
      <c r="CG58" s="382"/>
      <c r="CH58" s="382"/>
      <c r="CI58" s="382"/>
      <c r="CJ58" s="382"/>
      <c r="CK58" s="382"/>
      <c r="CL58" s="382"/>
      <c r="CM58" s="382"/>
      <c r="CN58" s="382"/>
      <c r="CO58" s="382"/>
      <c r="CP58" s="382"/>
      <c r="CQ58" s="382"/>
      <c r="CR58" s="382"/>
      <c r="CS58" s="382"/>
      <c r="CT58" s="382"/>
      <c r="CU58" s="382"/>
      <c r="CV58" s="382"/>
      <c r="CW58" s="382"/>
      <c r="CX58" s="382"/>
      <c r="CY58" s="382"/>
      <c r="CZ58" s="382"/>
      <c r="DA58" s="382"/>
      <c r="DB58" s="382"/>
      <c r="DC58" s="382"/>
      <c r="DD58" s="382"/>
      <c r="DE58" s="382"/>
      <c r="DF58" s="382"/>
      <c r="DG58" s="382"/>
      <c r="DH58" s="382"/>
      <c r="DI58" s="382"/>
      <c r="DJ58" s="382"/>
      <c r="DK58" s="382"/>
      <c r="DL58" s="382"/>
      <c r="DM58" s="382"/>
      <c r="DN58" s="382"/>
      <c r="DO58" s="382"/>
      <c r="DP58" s="382"/>
      <c r="DQ58" s="382"/>
      <c r="DR58" s="382"/>
      <c r="DS58" s="382"/>
      <c r="DT58" s="382"/>
      <c r="DU58" s="382"/>
      <c r="DV58" s="382"/>
      <c r="DW58" s="382"/>
      <c r="DX58" s="382"/>
      <c r="DY58" s="382"/>
      <c r="DZ58" s="382"/>
      <c r="EA58" s="382"/>
      <c r="EB58" s="382"/>
      <c r="EC58" s="382"/>
      <c r="ED58" s="382"/>
      <c r="EE58" s="382"/>
      <c r="EF58" s="382"/>
      <c r="EG58" s="382"/>
      <c r="EH58" s="382"/>
      <c r="EI58" s="382"/>
      <c r="EJ58" s="382"/>
      <c r="EK58" s="382"/>
      <c r="EL58" s="382"/>
      <c r="EM58" s="382"/>
      <c r="EN58" s="382"/>
      <c r="EO58" s="382"/>
      <c r="EP58" s="382"/>
      <c r="EQ58" s="382"/>
      <c r="ER58" s="382"/>
      <c r="ES58" s="382"/>
      <c r="ET58" s="382"/>
      <c r="EU58" s="382"/>
      <c r="EV58" s="382"/>
      <c r="EW58" s="382"/>
      <c r="EX58" s="382"/>
      <c r="EY58" s="382"/>
      <c r="EZ58" s="382"/>
      <c r="FA58" s="382"/>
      <c r="FB58" s="382"/>
      <c r="FC58" s="382"/>
      <c r="FD58" s="382"/>
      <c r="FE58" s="382"/>
      <c r="FF58" s="382"/>
      <c r="FG58" s="382"/>
      <c r="FH58" s="382"/>
      <c r="FI58" s="382"/>
      <c r="FJ58" s="382"/>
      <c r="FK58" s="382"/>
      <c r="FL58" s="382"/>
      <c r="FM58" s="382"/>
      <c r="FN58" s="382"/>
      <c r="FO58" s="382"/>
      <c r="FP58" s="382"/>
      <c r="FQ58" s="382"/>
      <c r="FR58" s="382"/>
      <c r="FS58" s="382"/>
      <c r="FT58" s="382"/>
      <c r="FU58" s="382"/>
      <c r="FV58" s="382"/>
      <c r="FW58" s="382"/>
      <c r="FX58" s="382"/>
      <c r="FY58" s="382"/>
      <c r="FZ58" s="382"/>
      <c r="GA58" s="382"/>
      <c r="GB58" s="382"/>
      <c r="GC58" s="382"/>
      <c r="GD58" s="382"/>
      <c r="GE58" s="382"/>
      <c r="GF58" s="382"/>
      <c r="GG58" s="382"/>
      <c r="GH58" s="382"/>
      <c r="GI58" s="382"/>
      <c r="GJ58" s="382"/>
      <c r="GK58" s="382"/>
      <c r="GL58" s="382"/>
      <c r="GM58" s="382"/>
      <c r="GN58" s="382"/>
      <c r="GO58" s="382"/>
      <c r="GP58" s="382"/>
      <c r="GQ58" s="382"/>
      <c r="GR58" s="382"/>
      <c r="GS58" s="382"/>
      <c r="GT58" s="382"/>
      <c r="GU58" s="382"/>
      <c r="GV58" s="382"/>
      <c r="GW58" s="382"/>
      <c r="GX58" s="382"/>
      <c r="GY58" s="382"/>
      <c r="GZ58" s="382"/>
      <c r="HA58" s="382"/>
      <c r="HB58" s="382"/>
      <c r="HC58" s="382"/>
      <c r="HD58" s="382"/>
      <c r="HE58" s="382"/>
      <c r="HF58" s="382"/>
      <c r="HG58" s="382"/>
      <c r="HH58" s="382"/>
      <c r="HI58" s="382"/>
      <c r="HJ58" s="382"/>
      <c r="HK58" s="382"/>
      <c r="HL58" s="382"/>
      <c r="HM58" s="382"/>
      <c r="HN58" s="382"/>
      <c r="HO58" s="382"/>
      <c r="HP58" s="382"/>
      <c r="HQ58" s="382"/>
      <c r="HR58" s="382"/>
      <c r="HS58" s="382"/>
      <c r="HT58" s="382"/>
      <c r="HU58" s="382"/>
      <c r="HV58" s="382"/>
      <c r="HW58" s="382"/>
      <c r="HX58" s="382"/>
      <c r="HY58" s="382"/>
      <c r="HZ58" s="382"/>
      <c r="IA58" s="382"/>
      <c r="IB58" s="382"/>
      <c r="IC58" s="382"/>
      <c r="ID58" s="382"/>
      <c r="IE58" s="382"/>
      <c r="IF58" s="382"/>
      <c r="IG58" s="382"/>
      <c r="IH58" s="382"/>
      <c r="II58" s="382"/>
      <c r="IJ58" s="382"/>
      <c r="IK58" s="382"/>
      <c r="IL58" s="382"/>
      <c r="IM58" s="382"/>
      <c r="IN58" s="382"/>
      <c r="IO58" s="382"/>
    </row>
    <row r="59" spans="1:249" s="422" customFormat="1" ht="24.95" customHeight="1">
      <c r="A59" s="611" t="str">
        <f>+IF(NOVIEMBRE!A59=0,"",NOVIEMBRE!A59)</f>
        <v>1130111-2</v>
      </c>
      <c r="B59" s="646" t="str">
        <f>+IF(NOVIEMBRE!B59=0,"",NOVIEMBRE!B59)</f>
        <v>Vigencia Anterior</v>
      </c>
      <c r="C59" s="673">
        <f>+ENERO!C59</f>
        <v>0</v>
      </c>
      <c r="D59" s="373">
        <f>NOVIEMBRE!D59+DICIEMBRE!P59</f>
        <v>0</v>
      </c>
      <c r="E59" s="373">
        <f>NOVIEMBRE!E59+DICIEMBRE!Q59</f>
        <v>0</v>
      </c>
      <c r="F59" s="373">
        <f>SUM(C59:E59)</f>
        <v>0</v>
      </c>
      <c r="G59" s="373">
        <f>NOVIEMBRE!I59</f>
        <v>0</v>
      </c>
      <c r="H59" s="374">
        <v>0</v>
      </c>
      <c r="I59" s="373">
        <f>SUM(G59:H59)</f>
        <v>0</v>
      </c>
      <c r="J59" s="373">
        <f>NOVIEMBRE!L59</f>
        <v>0</v>
      </c>
      <c r="K59" s="374">
        <v>0</v>
      </c>
      <c r="L59" s="373">
        <f>SUM(J59:K59)</f>
        <v>0</v>
      </c>
      <c r="M59" s="373">
        <f>F59-I59</f>
        <v>0</v>
      </c>
      <c r="N59" s="143">
        <f>F59-L59</f>
        <v>0</v>
      </c>
      <c r="O59" s="382"/>
      <c r="P59" s="372">
        <v>0</v>
      </c>
      <c r="Q59" s="375">
        <v>0</v>
      </c>
      <c r="R59" s="9"/>
      <c r="S59" s="707" t="str">
        <f>+IF(NOVIEMBRE!S59=0,"",NOVIEMBRE!S59)</f>
        <v>1010402-1</v>
      </c>
      <c r="T59" s="683" t="str">
        <f>+IF(NOVIEMBRE!T59=0,"",NOVIEMBRE!T59)</f>
        <v>S.E.N.A.</v>
      </c>
      <c r="U59" s="27">
        <f>+ENERO!U59</f>
        <v>11732630</v>
      </c>
      <c r="V59" s="15">
        <f>NOVIEMBRE!V59+DICIEMBRE!AL59</f>
        <v>-1539896</v>
      </c>
      <c r="W59" s="15">
        <f>NOVIEMBRE!W59+DICIEMBRE!AM59</f>
        <v>0</v>
      </c>
      <c r="X59" s="18">
        <f>SUM(U59:W59)</f>
        <v>10192734</v>
      </c>
      <c r="Y59" s="19">
        <f>NOVIEMBRE!AA59</f>
        <v>8439900</v>
      </c>
      <c r="Z59" s="374">
        <v>1657200</v>
      </c>
      <c r="AA59" s="18">
        <f>SUM(Y59:Z59)</f>
        <v>10097100</v>
      </c>
      <c r="AB59" s="19">
        <f>NOVIEMBRE!AD59</f>
        <v>8439900</v>
      </c>
      <c r="AC59" s="374">
        <v>1657200</v>
      </c>
      <c r="AD59" s="18">
        <f>SUM(AB59:AC59)</f>
        <v>10097100</v>
      </c>
      <c r="AE59" s="19">
        <f>NOVIEMBRE!AG59</f>
        <v>8439900</v>
      </c>
      <c r="AF59" s="374">
        <v>837200</v>
      </c>
      <c r="AG59" s="18">
        <f>SUM(AE59:AF59)</f>
        <v>9277100</v>
      </c>
      <c r="AH59" s="19">
        <f>X59-AA59</f>
        <v>95634</v>
      </c>
      <c r="AI59" s="15">
        <f>X59-AD59</f>
        <v>95634</v>
      </c>
      <c r="AJ59" s="16">
        <f>X59-AG59</f>
        <v>915634</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461"/>
      <c r="BR59" s="382"/>
      <c r="BS59" s="382"/>
      <c r="BT59" s="382"/>
      <c r="BU59" s="382"/>
      <c r="BV59" s="382"/>
      <c r="BW59" s="382"/>
      <c r="BX59" s="382"/>
      <c r="BY59" s="382"/>
      <c r="BZ59" s="382"/>
      <c r="CA59" s="382"/>
      <c r="CB59" s="382"/>
      <c r="CC59" s="382"/>
      <c r="CD59" s="382"/>
      <c r="CE59" s="382"/>
      <c r="CF59" s="382"/>
      <c r="CG59" s="382"/>
      <c r="CH59" s="382"/>
      <c r="CI59" s="382"/>
      <c r="CJ59" s="382"/>
      <c r="CK59" s="382"/>
      <c r="CL59" s="382"/>
      <c r="CM59" s="382"/>
      <c r="CN59" s="382"/>
      <c r="CO59" s="382"/>
      <c r="CP59" s="382"/>
      <c r="CQ59" s="382"/>
      <c r="CR59" s="382"/>
      <c r="CS59" s="382"/>
      <c r="CT59" s="382"/>
      <c r="CU59" s="382"/>
      <c r="CV59" s="382"/>
      <c r="CW59" s="382"/>
      <c r="CX59" s="382"/>
      <c r="CY59" s="382"/>
      <c r="CZ59" s="382"/>
      <c r="DA59" s="382"/>
      <c r="DB59" s="382"/>
      <c r="DC59" s="382"/>
      <c r="DD59" s="382"/>
      <c r="DE59" s="382"/>
      <c r="DF59" s="382"/>
      <c r="DG59" s="382"/>
      <c r="DH59" s="382"/>
      <c r="DI59" s="382"/>
      <c r="DJ59" s="382"/>
      <c r="DK59" s="382"/>
      <c r="DL59" s="382"/>
      <c r="DM59" s="382"/>
      <c r="DN59" s="382"/>
      <c r="DO59" s="382"/>
      <c r="DP59" s="382"/>
      <c r="DQ59" s="382"/>
      <c r="DR59" s="382"/>
      <c r="DS59" s="382"/>
      <c r="DT59" s="382"/>
      <c r="DU59" s="382"/>
      <c r="DV59" s="382"/>
      <c r="DW59" s="382"/>
      <c r="DX59" s="382"/>
      <c r="DY59" s="382"/>
      <c r="DZ59" s="382"/>
      <c r="EA59" s="382"/>
      <c r="EB59" s="382"/>
      <c r="EC59" s="382"/>
      <c r="ED59" s="382"/>
      <c r="EE59" s="382"/>
      <c r="EF59" s="382"/>
      <c r="EG59" s="382"/>
      <c r="EH59" s="382"/>
      <c r="EI59" s="382"/>
      <c r="EJ59" s="382"/>
      <c r="EK59" s="382"/>
      <c r="EL59" s="382"/>
      <c r="EM59" s="382"/>
      <c r="EN59" s="382"/>
      <c r="EO59" s="382"/>
      <c r="EP59" s="382"/>
      <c r="EQ59" s="382"/>
      <c r="ER59" s="382"/>
      <c r="ES59" s="382"/>
      <c r="ET59" s="382"/>
      <c r="EU59" s="382"/>
      <c r="EV59" s="382"/>
      <c r="EW59" s="382"/>
      <c r="EX59" s="382"/>
      <c r="EY59" s="382"/>
      <c r="EZ59" s="382"/>
      <c r="FA59" s="382"/>
      <c r="FB59" s="382"/>
      <c r="FC59" s="382"/>
      <c r="FD59" s="382"/>
      <c r="FE59" s="382"/>
      <c r="FF59" s="382"/>
      <c r="FG59" s="382"/>
      <c r="FH59" s="382"/>
      <c r="FI59" s="382"/>
      <c r="FJ59" s="382"/>
      <c r="FK59" s="382"/>
      <c r="FL59" s="382"/>
      <c r="FM59" s="382"/>
      <c r="FN59" s="382"/>
      <c r="FO59" s="382"/>
      <c r="FP59" s="382"/>
      <c r="FQ59" s="382"/>
      <c r="FR59" s="382"/>
      <c r="FS59" s="382"/>
      <c r="FT59" s="382"/>
      <c r="FU59" s="382"/>
      <c r="FV59" s="382"/>
      <c r="FW59" s="382"/>
      <c r="FX59" s="382"/>
      <c r="FY59" s="382"/>
      <c r="FZ59" s="382"/>
      <c r="GA59" s="382"/>
      <c r="GB59" s="382"/>
      <c r="GC59" s="382"/>
      <c r="GD59" s="382"/>
      <c r="GE59" s="382"/>
      <c r="GF59" s="382"/>
      <c r="GG59" s="382"/>
      <c r="GH59" s="382"/>
      <c r="GI59" s="382"/>
      <c r="GJ59" s="382"/>
      <c r="GK59" s="382"/>
      <c r="GL59" s="382"/>
      <c r="GM59" s="382"/>
      <c r="GN59" s="382"/>
      <c r="GO59" s="382"/>
      <c r="GP59" s="382"/>
      <c r="GQ59" s="382"/>
      <c r="GR59" s="382"/>
      <c r="GS59" s="382"/>
      <c r="GT59" s="382"/>
      <c r="GU59" s="382"/>
      <c r="GV59" s="382"/>
      <c r="GW59" s="382"/>
      <c r="GX59" s="382"/>
      <c r="GY59" s="382"/>
      <c r="GZ59" s="382"/>
      <c r="HA59" s="382"/>
      <c r="HB59" s="382"/>
      <c r="HC59" s="382"/>
      <c r="HD59" s="382"/>
      <c r="HE59" s="382"/>
      <c r="HF59" s="382"/>
      <c r="HG59" s="382"/>
      <c r="HH59" s="382"/>
      <c r="HI59" s="382"/>
      <c r="HJ59" s="382"/>
      <c r="HK59" s="382"/>
      <c r="HL59" s="382"/>
      <c r="HM59" s="382"/>
      <c r="HN59" s="382"/>
      <c r="HO59" s="382"/>
      <c r="HP59" s="382"/>
      <c r="HQ59" s="382"/>
      <c r="HR59" s="382"/>
      <c r="HS59" s="382"/>
      <c r="HT59" s="382"/>
      <c r="HU59" s="382"/>
      <c r="HV59" s="382"/>
      <c r="HW59" s="382"/>
      <c r="HX59" s="382"/>
      <c r="HY59" s="382"/>
      <c r="HZ59" s="382"/>
      <c r="IA59" s="382"/>
      <c r="IB59" s="382"/>
      <c r="IC59" s="382"/>
      <c r="ID59" s="382"/>
      <c r="IE59" s="382"/>
      <c r="IF59" s="382"/>
      <c r="IG59" s="382"/>
      <c r="IH59" s="382"/>
      <c r="II59" s="382"/>
      <c r="IJ59" s="382"/>
      <c r="IK59" s="382"/>
      <c r="IL59" s="382"/>
      <c r="IM59" s="382"/>
      <c r="IN59" s="382"/>
      <c r="IO59" s="382"/>
    </row>
    <row r="60" spans="1:249" s="382" customFormat="1" ht="24.95" customHeight="1">
      <c r="A60" s="734">
        <f>+IF(NOVIEMBRE!A60=0,"",NOVIEMBRE!A60)</f>
        <v>1130112</v>
      </c>
      <c r="B60" s="645" t="str">
        <f>+IF(NOVIEMBRE!B60=0,"",NOVIEMBRE!B60)</f>
        <v>IPS PUBLICAS</v>
      </c>
      <c r="C60" s="43">
        <f t="shared" ref="C60:N60" si="70">SUM(C61:C62)</f>
        <v>9643484</v>
      </c>
      <c r="D60" s="44">
        <f t="shared" si="70"/>
        <v>0</v>
      </c>
      <c r="E60" s="44">
        <f t="shared" si="70"/>
        <v>8826251</v>
      </c>
      <c r="F60" s="44">
        <f t="shared" si="70"/>
        <v>18469735</v>
      </c>
      <c r="G60" s="44">
        <f t="shared" si="70"/>
        <v>13647993</v>
      </c>
      <c r="H60" s="44">
        <f t="shared" si="70"/>
        <v>0</v>
      </c>
      <c r="I60" s="44">
        <f t="shared" si="70"/>
        <v>13647993</v>
      </c>
      <c r="J60" s="44">
        <f t="shared" si="70"/>
        <v>0</v>
      </c>
      <c r="K60" s="44">
        <f t="shared" si="70"/>
        <v>0</v>
      </c>
      <c r="L60" s="44">
        <f t="shared" si="70"/>
        <v>0</v>
      </c>
      <c r="M60" s="44">
        <f t="shared" si="70"/>
        <v>4821742</v>
      </c>
      <c r="N60" s="45">
        <f t="shared" si="70"/>
        <v>18469735</v>
      </c>
      <c r="P60" s="43">
        <f>SUM(P61:P62)</f>
        <v>0</v>
      </c>
      <c r="Q60" s="45">
        <f>SUM(Q61:Q62)</f>
        <v>8826251</v>
      </c>
      <c r="R60" s="9"/>
      <c r="S60" s="707" t="str">
        <f>+IF(NOVIEMBRE!S60=0,"",NOVIEMBRE!S60)</f>
        <v>1010402-2</v>
      </c>
      <c r="T60" s="683" t="str">
        <f>+IF(NOVIEMBRE!T60=0,"",NOVIEMBRE!T60)</f>
        <v>I.C.B.F.</v>
      </c>
      <c r="U60" s="27">
        <f>+ENERO!U60</f>
        <v>17598945</v>
      </c>
      <c r="V60" s="15">
        <f>NOVIEMBRE!V60+DICIEMBRE!AL60</f>
        <v>-2311344</v>
      </c>
      <c r="W60" s="15">
        <f>NOVIEMBRE!W60+DICIEMBRE!AM60</f>
        <v>0</v>
      </c>
      <c r="X60" s="18">
        <f>SUM(U60:W60)</f>
        <v>15287601</v>
      </c>
      <c r="Y60" s="19">
        <f>NOVIEMBRE!AA60</f>
        <v>12653800</v>
      </c>
      <c r="Z60" s="374">
        <v>2483900</v>
      </c>
      <c r="AA60" s="18">
        <f>SUM(Y60:Z60)</f>
        <v>15137700</v>
      </c>
      <c r="AB60" s="19">
        <f>NOVIEMBRE!AD60</f>
        <v>12653800</v>
      </c>
      <c r="AC60" s="374">
        <v>2483900</v>
      </c>
      <c r="AD60" s="18">
        <f>SUM(AB60:AC60)</f>
        <v>15137700</v>
      </c>
      <c r="AE60" s="19">
        <f>NOVIEMBRE!AG60</f>
        <v>12653800</v>
      </c>
      <c r="AF60" s="374">
        <v>1254800</v>
      </c>
      <c r="AG60" s="18">
        <f>SUM(AE60:AF60)</f>
        <v>13908600</v>
      </c>
      <c r="AH60" s="19">
        <f>X60-AA60</f>
        <v>149901</v>
      </c>
      <c r="AI60" s="15">
        <f>X60-AD60</f>
        <v>149901</v>
      </c>
      <c r="AJ60" s="16">
        <f>X60-AG60</f>
        <v>1379001</v>
      </c>
      <c r="AK60" s="9"/>
      <c r="AL60" s="372">
        <v>0</v>
      </c>
      <c r="AM60" s="375">
        <v>0</v>
      </c>
      <c r="AN60" s="9"/>
      <c r="AO60" s="294"/>
      <c r="AP60" s="294"/>
      <c r="AQ60" s="294"/>
      <c r="AR60" s="294"/>
      <c r="AS60" s="294"/>
      <c r="AT60" s="294"/>
      <c r="AU60" s="294"/>
      <c r="AV60" s="294"/>
      <c r="AW60" s="294"/>
      <c r="AX60" s="294"/>
      <c r="AY60" s="294"/>
      <c r="AZ60" s="294"/>
      <c r="BQ60" s="461"/>
    </row>
    <row r="61" spans="1:249" s="422" customFormat="1" ht="24.95" customHeight="1">
      <c r="A61" s="611" t="str">
        <f>+IF(NOVIEMBRE!A61=0,"",NOVIEMBRE!A61)</f>
        <v>1130112-1</v>
      </c>
      <c r="B61" s="646" t="str">
        <f>+CONCATENATE("Vigencia ",INSTRUCCIONES!$F$3)</f>
        <v>Vigencia 2018</v>
      </c>
      <c r="C61" s="673">
        <f>+ENERO!C61</f>
        <v>4821742</v>
      </c>
      <c r="D61" s="373">
        <f>NOVIEMBRE!D61+DICIEMBRE!P61</f>
        <v>0</v>
      </c>
      <c r="E61" s="373">
        <f>NOVIEMBRE!E61+DICIEMBRE!Q61</f>
        <v>8826251</v>
      </c>
      <c r="F61" s="373">
        <f>SUM(C61:E61)</f>
        <v>13647993</v>
      </c>
      <c r="G61" s="373">
        <f>NOVIEMBRE!I61</f>
        <v>13647993</v>
      </c>
      <c r="H61" s="374">
        <v>0</v>
      </c>
      <c r="I61" s="373">
        <f>SUM(G61:H61)</f>
        <v>13647993</v>
      </c>
      <c r="J61" s="373">
        <f>NOVIEMBRE!L61</f>
        <v>0</v>
      </c>
      <c r="K61" s="374">
        <v>0</v>
      </c>
      <c r="L61" s="373">
        <f>SUM(J61:K61)</f>
        <v>0</v>
      </c>
      <c r="M61" s="373">
        <f>F61-I61</f>
        <v>0</v>
      </c>
      <c r="N61" s="143">
        <f>F61-L61</f>
        <v>13647993</v>
      </c>
      <c r="O61" s="382"/>
      <c r="P61" s="372">
        <v>0</v>
      </c>
      <c r="Q61" s="375">
        <v>8826251</v>
      </c>
      <c r="R61" s="9"/>
      <c r="S61" s="706">
        <f>+IF(NOVIEMBRE!S61=0,"",NOVIEMBRE!S61)</f>
        <v>1010499</v>
      </c>
      <c r="T61" s="682" t="str">
        <f>+IF(NOVIEMBRE!T61=0,"",NOVIEMBRE!T61)</f>
        <v>Vigencias Anteriores Contribuciones Inherentes de nómina sector publico administrativo</v>
      </c>
      <c r="U61" s="27">
        <f>+ENERO!U61</f>
        <v>0</v>
      </c>
      <c r="V61" s="15">
        <f>NOVIEMBRE!V61+DICIEMBRE!AL61</f>
        <v>0</v>
      </c>
      <c r="W61" s="15">
        <f>NOVIEMBRE!W61+DICIEMBRE!AM61</f>
        <v>0</v>
      </c>
      <c r="X61" s="18">
        <f>SUM(U61:W61)</f>
        <v>0</v>
      </c>
      <c r="Y61" s="19">
        <f>NOVIEMBRE!AA61</f>
        <v>0</v>
      </c>
      <c r="Z61" s="374">
        <v>0</v>
      </c>
      <c r="AA61" s="18">
        <f>SUM(Y61:Z61)</f>
        <v>0</v>
      </c>
      <c r="AB61" s="19">
        <f>NOVIEMBRE!AD61</f>
        <v>0</v>
      </c>
      <c r="AC61" s="374">
        <v>0</v>
      </c>
      <c r="AD61" s="18">
        <f>SUM(AB61:AC61)</f>
        <v>0</v>
      </c>
      <c r="AE61" s="19">
        <f>NOVIEMBRE!AG61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461"/>
      <c r="BR61" s="382"/>
      <c r="BS61" s="382"/>
      <c r="BT61" s="382"/>
      <c r="BU61" s="382"/>
      <c r="BV61" s="382"/>
      <c r="BW61" s="382"/>
      <c r="BX61" s="382"/>
      <c r="BY61" s="382"/>
      <c r="BZ61" s="382"/>
      <c r="CA61" s="382"/>
      <c r="CB61" s="382"/>
      <c r="CC61" s="382"/>
      <c r="CD61" s="382"/>
      <c r="CE61" s="382"/>
      <c r="CF61" s="382"/>
      <c r="CG61" s="382"/>
      <c r="CH61" s="382"/>
      <c r="CI61" s="382"/>
      <c r="CJ61" s="382"/>
      <c r="CK61" s="382"/>
      <c r="CL61" s="382"/>
      <c r="CM61" s="382"/>
      <c r="CN61" s="382"/>
      <c r="CO61" s="382"/>
      <c r="CP61" s="382"/>
      <c r="CQ61" s="382"/>
      <c r="CR61" s="382"/>
      <c r="CS61" s="382"/>
      <c r="CT61" s="382"/>
      <c r="CU61" s="382"/>
      <c r="CV61" s="382"/>
      <c r="CW61" s="382"/>
      <c r="CX61" s="382"/>
      <c r="CY61" s="382"/>
      <c r="CZ61" s="382"/>
      <c r="DA61" s="382"/>
      <c r="DB61" s="382"/>
      <c r="DC61" s="382"/>
      <c r="DD61" s="382"/>
      <c r="DE61" s="382"/>
      <c r="DF61" s="382"/>
      <c r="DG61" s="382"/>
      <c r="DH61" s="382"/>
      <c r="DI61" s="382"/>
      <c r="DJ61" s="382"/>
      <c r="DK61" s="382"/>
      <c r="DL61" s="382"/>
      <c r="DM61" s="382"/>
      <c r="DN61" s="382"/>
      <c r="DO61" s="382"/>
      <c r="DP61" s="382"/>
      <c r="DQ61" s="382"/>
      <c r="DR61" s="382"/>
      <c r="DS61" s="382"/>
      <c r="DT61" s="382"/>
      <c r="DU61" s="382"/>
      <c r="DV61" s="382"/>
      <c r="DW61" s="382"/>
      <c r="DX61" s="382"/>
      <c r="DY61" s="382"/>
      <c r="DZ61" s="382"/>
      <c r="EA61" s="382"/>
      <c r="EB61" s="382"/>
      <c r="EC61" s="382"/>
      <c r="ED61" s="382"/>
      <c r="EE61" s="382"/>
      <c r="EF61" s="382"/>
      <c r="EG61" s="382"/>
      <c r="EH61" s="382"/>
      <c r="EI61" s="382"/>
      <c r="EJ61" s="382"/>
      <c r="EK61" s="382"/>
      <c r="EL61" s="382"/>
      <c r="EM61" s="382"/>
      <c r="EN61" s="382"/>
      <c r="EO61" s="382"/>
      <c r="EP61" s="382"/>
      <c r="EQ61" s="382"/>
      <c r="ER61" s="382"/>
      <c r="ES61" s="382"/>
      <c r="ET61" s="382"/>
      <c r="EU61" s="382"/>
      <c r="EV61" s="382"/>
      <c r="EW61" s="382"/>
      <c r="EX61" s="382"/>
      <c r="EY61" s="382"/>
      <c r="EZ61" s="382"/>
      <c r="FA61" s="382"/>
      <c r="FB61" s="382"/>
      <c r="FC61" s="382"/>
      <c r="FD61" s="382"/>
      <c r="FE61" s="382"/>
      <c r="FF61" s="382"/>
      <c r="FG61" s="382"/>
      <c r="FH61" s="382"/>
      <c r="FI61" s="382"/>
      <c r="FJ61" s="382"/>
      <c r="FK61" s="382"/>
      <c r="FL61" s="382"/>
      <c r="FM61" s="382"/>
      <c r="FN61" s="382"/>
      <c r="FO61" s="382"/>
      <c r="FP61" s="382"/>
      <c r="FQ61" s="382"/>
      <c r="FR61" s="382"/>
      <c r="FS61" s="382"/>
      <c r="FT61" s="382"/>
      <c r="FU61" s="382"/>
      <c r="FV61" s="382"/>
      <c r="FW61" s="382"/>
      <c r="FX61" s="382"/>
      <c r="FY61" s="382"/>
      <c r="FZ61" s="382"/>
      <c r="GA61" s="382"/>
      <c r="GB61" s="382"/>
      <c r="GC61" s="382"/>
      <c r="GD61" s="382"/>
      <c r="GE61" s="382"/>
      <c r="GF61" s="382"/>
      <c r="GG61" s="382"/>
      <c r="GH61" s="382"/>
      <c r="GI61" s="382"/>
      <c r="GJ61" s="382"/>
      <c r="GK61" s="382"/>
      <c r="GL61" s="382"/>
      <c r="GM61" s="382"/>
      <c r="GN61" s="382"/>
      <c r="GO61" s="382"/>
      <c r="GP61" s="382"/>
      <c r="GQ61" s="382"/>
      <c r="GR61" s="382"/>
      <c r="GS61" s="382"/>
      <c r="GT61" s="382"/>
      <c r="GU61" s="382"/>
      <c r="GV61" s="382"/>
      <c r="GW61" s="382"/>
      <c r="GX61" s="382"/>
      <c r="GY61" s="382"/>
      <c r="GZ61" s="382"/>
      <c r="HA61" s="382"/>
      <c r="HB61" s="382"/>
      <c r="HC61" s="382"/>
      <c r="HD61" s="382"/>
      <c r="HE61" s="382"/>
      <c r="HF61" s="382"/>
      <c r="HG61" s="382"/>
      <c r="HH61" s="382"/>
      <c r="HI61" s="382"/>
      <c r="HJ61" s="382"/>
      <c r="HK61" s="382"/>
      <c r="HL61" s="382"/>
      <c r="HM61" s="382"/>
      <c r="HN61" s="382"/>
      <c r="HO61" s="382"/>
      <c r="HP61" s="382"/>
      <c r="HQ61" s="382"/>
      <c r="HR61" s="382"/>
      <c r="HS61" s="382"/>
      <c r="HT61" s="382"/>
      <c r="HU61" s="382"/>
      <c r="HV61" s="382"/>
      <c r="HW61" s="382"/>
      <c r="HX61" s="382"/>
      <c r="HY61" s="382"/>
      <c r="HZ61" s="382"/>
      <c r="IA61" s="382"/>
      <c r="IB61" s="382"/>
      <c r="IC61" s="382"/>
      <c r="ID61" s="382"/>
      <c r="IE61" s="382"/>
      <c r="IF61" s="382"/>
      <c r="IG61" s="382"/>
      <c r="IH61" s="382"/>
      <c r="II61" s="382"/>
      <c r="IJ61" s="382"/>
      <c r="IK61" s="382"/>
      <c r="IL61" s="382"/>
      <c r="IM61" s="382"/>
      <c r="IN61" s="382"/>
      <c r="IO61" s="382"/>
    </row>
    <row r="62" spans="1:249" s="422" customFormat="1" ht="24.95" customHeight="1">
      <c r="A62" s="611" t="str">
        <f>+IF(NOVIEMBRE!A62=0,"",NOVIEMBRE!A62)</f>
        <v>1130112-2</v>
      </c>
      <c r="B62" s="646" t="str">
        <f>+IF(NOVIEMBRE!B62=0,"",NOVIEMBRE!B62)</f>
        <v>Vigencia Anterior IPS Privadas</v>
      </c>
      <c r="C62" s="673">
        <f>+ENERO!C62</f>
        <v>4821742</v>
      </c>
      <c r="D62" s="373">
        <f>NOVIEMBRE!D62+DICIEMBRE!P62</f>
        <v>0</v>
      </c>
      <c r="E62" s="373">
        <f>NOVIEMBRE!E62+DICIEMBRE!Q62</f>
        <v>0</v>
      </c>
      <c r="F62" s="373">
        <f>SUM(C62:E62)</f>
        <v>4821742</v>
      </c>
      <c r="G62" s="373">
        <f>NOVIEMBRE!I62</f>
        <v>0</v>
      </c>
      <c r="H62" s="374">
        <v>0</v>
      </c>
      <c r="I62" s="373">
        <f>SUM(G62:H62)</f>
        <v>0</v>
      </c>
      <c r="J62" s="373">
        <f>NOVIEMBRE!L62</f>
        <v>0</v>
      </c>
      <c r="K62" s="374">
        <v>0</v>
      </c>
      <c r="L62" s="373">
        <f>SUM(J62:K62)</f>
        <v>0</v>
      </c>
      <c r="M62" s="373">
        <f>F62-I62</f>
        <v>4821742</v>
      </c>
      <c r="N62" s="143">
        <f>F62-L62</f>
        <v>4821742</v>
      </c>
      <c r="O62" s="382"/>
      <c r="P62" s="372">
        <v>0</v>
      </c>
      <c r="Q62" s="375">
        <v>0</v>
      </c>
      <c r="R62" s="9"/>
      <c r="S62" s="366" t="str">
        <f>+IF(NOVIEMBRE!S62=0,"",NOVIEMBRE!S62)</f>
        <v/>
      </c>
      <c r="T62" s="696" t="str">
        <f>+IF(NOVIEMBRE!T62=0,"",NOVIEMBRE!T62)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461"/>
      <c r="BR62" s="382"/>
      <c r="BS62" s="382"/>
      <c r="BT62" s="382"/>
      <c r="BU62" s="382"/>
      <c r="BV62" s="382"/>
      <c r="BW62" s="382"/>
      <c r="BX62" s="382"/>
      <c r="BY62" s="382"/>
      <c r="BZ62" s="382"/>
      <c r="CA62" s="382"/>
      <c r="CB62" s="382"/>
      <c r="CC62" s="382"/>
      <c r="CD62" s="382"/>
      <c r="CE62" s="382"/>
      <c r="CF62" s="382"/>
      <c r="CG62" s="382"/>
      <c r="CH62" s="382"/>
      <c r="CI62" s="382"/>
      <c r="CJ62" s="382"/>
      <c r="CK62" s="382"/>
      <c r="CL62" s="382"/>
      <c r="CM62" s="382"/>
      <c r="CN62" s="382"/>
      <c r="CO62" s="382"/>
      <c r="CP62" s="382"/>
      <c r="CQ62" s="382"/>
      <c r="CR62" s="382"/>
      <c r="CS62" s="382"/>
      <c r="CT62" s="382"/>
      <c r="CU62" s="382"/>
      <c r="CV62" s="382"/>
      <c r="CW62" s="382"/>
      <c r="CX62" s="382"/>
      <c r="CY62" s="382"/>
      <c r="CZ62" s="382"/>
      <c r="DA62" s="382"/>
      <c r="DB62" s="382"/>
      <c r="DC62" s="382"/>
      <c r="DD62" s="382"/>
      <c r="DE62" s="382"/>
      <c r="DF62" s="382"/>
      <c r="DG62" s="382"/>
      <c r="DH62" s="382"/>
      <c r="DI62" s="382"/>
      <c r="DJ62" s="382"/>
      <c r="DK62" s="382"/>
      <c r="DL62" s="382"/>
      <c r="DM62" s="382"/>
      <c r="DN62" s="382"/>
      <c r="DO62" s="382"/>
      <c r="DP62" s="382"/>
      <c r="DQ62" s="382"/>
      <c r="DR62" s="382"/>
      <c r="DS62" s="382"/>
      <c r="DT62" s="382"/>
      <c r="DU62" s="382"/>
      <c r="DV62" s="382"/>
      <c r="DW62" s="382"/>
      <c r="DX62" s="382"/>
      <c r="DY62" s="382"/>
      <c r="DZ62" s="382"/>
      <c r="EA62" s="382"/>
      <c r="EB62" s="382"/>
      <c r="EC62" s="382"/>
      <c r="ED62" s="382"/>
      <c r="EE62" s="382"/>
      <c r="EF62" s="382"/>
      <c r="EG62" s="382"/>
      <c r="EH62" s="382"/>
      <c r="EI62" s="382"/>
      <c r="EJ62" s="382"/>
      <c r="EK62" s="382"/>
      <c r="EL62" s="382"/>
      <c r="EM62" s="382"/>
      <c r="EN62" s="382"/>
      <c r="EO62" s="382"/>
      <c r="EP62" s="382"/>
      <c r="EQ62" s="382"/>
      <c r="ER62" s="382"/>
      <c r="ES62" s="382"/>
      <c r="ET62" s="382"/>
      <c r="EU62" s="382"/>
      <c r="EV62" s="382"/>
      <c r="EW62" s="382"/>
      <c r="EX62" s="382"/>
      <c r="EY62" s="382"/>
      <c r="EZ62" s="382"/>
      <c r="FA62" s="382"/>
      <c r="FB62" s="382"/>
      <c r="FC62" s="382"/>
      <c r="FD62" s="382"/>
      <c r="FE62" s="382"/>
      <c r="FF62" s="382"/>
      <c r="FG62" s="382"/>
      <c r="FH62" s="382"/>
      <c r="FI62" s="382"/>
      <c r="FJ62" s="382"/>
      <c r="FK62" s="382"/>
      <c r="FL62" s="382"/>
      <c r="FM62" s="382"/>
      <c r="FN62" s="382"/>
      <c r="FO62" s="382"/>
      <c r="FP62" s="382"/>
      <c r="FQ62" s="382"/>
      <c r="FR62" s="382"/>
      <c r="FS62" s="382"/>
      <c r="FT62" s="382"/>
      <c r="FU62" s="382"/>
      <c r="FV62" s="382"/>
      <c r="FW62" s="382"/>
      <c r="FX62" s="382"/>
      <c r="FY62" s="382"/>
      <c r="FZ62" s="382"/>
      <c r="GA62" s="382"/>
      <c r="GB62" s="382"/>
      <c r="GC62" s="382"/>
      <c r="GD62" s="382"/>
      <c r="GE62" s="382"/>
      <c r="GF62" s="382"/>
      <c r="GG62" s="382"/>
      <c r="GH62" s="382"/>
      <c r="GI62" s="382"/>
      <c r="GJ62" s="382"/>
      <c r="GK62" s="382"/>
      <c r="GL62" s="382"/>
      <c r="GM62" s="382"/>
      <c r="GN62" s="382"/>
      <c r="GO62" s="382"/>
      <c r="GP62" s="382"/>
      <c r="GQ62" s="382"/>
      <c r="GR62" s="382"/>
      <c r="GS62" s="382"/>
      <c r="GT62" s="382"/>
      <c r="GU62" s="382"/>
      <c r="GV62" s="382"/>
      <c r="GW62" s="382"/>
      <c r="GX62" s="382"/>
      <c r="GY62" s="382"/>
      <c r="GZ62" s="382"/>
      <c r="HA62" s="382"/>
      <c r="HB62" s="382"/>
      <c r="HC62" s="382"/>
      <c r="HD62" s="382"/>
      <c r="HE62" s="382"/>
      <c r="HF62" s="382"/>
      <c r="HG62" s="382"/>
      <c r="HH62" s="382"/>
      <c r="HI62" s="382"/>
      <c r="HJ62" s="382"/>
      <c r="HK62" s="382"/>
      <c r="HL62" s="382"/>
      <c r="HM62" s="382"/>
      <c r="HN62" s="382"/>
      <c r="HO62" s="382"/>
      <c r="HP62" s="382"/>
      <c r="HQ62" s="382"/>
      <c r="HR62" s="382"/>
      <c r="HS62" s="382"/>
      <c r="HT62" s="382"/>
      <c r="HU62" s="382"/>
      <c r="HV62" s="382"/>
      <c r="HW62" s="382"/>
      <c r="HX62" s="382"/>
      <c r="HY62" s="382"/>
      <c r="HZ62" s="382"/>
      <c r="IA62" s="382"/>
      <c r="IB62" s="382"/>
      <c r="IC62" s="382"/>
      <c r="ID62" s="382"/>
      <c r="IE62" s="382"/>
      <c r="IF62" s="382"/>
      <c r="IG62" s="382"/>
      <c r="IH62" s="382"/>
      <c r="II62" s="382"/>
      <c r="IJ62" s="382"/>
      <c r="IK62" s="382"/>
      <c r="IL62" s="382"/>
      <c r="IM62" s="382"/>
      <c r="IN62" s="382"/>
      <c r="IO62" s="382"/>
    </row>
    <row r="63" spans="1:249" s="382" customFormat="1" ht="24.95" customHeight="1">
      <c r="A63" s="734">
        <f>+IF(NOVIEMBRE!A63=0,"",NOVIEMBRE!A63)</f>
        <v>1130113</v>
      </c>
      <c r="B63" s="645" t="str">
        <f>+IF(NOVIEMBRE!B63=0,"",NOVIEMBRE!B63)</f>
        <v>COMPAÑIAS DE SEGUROS  - ACCIDENTES DE TRANSITO (SOAT)</v>
      </c>
      <c r="C63" s="43">
        <f t="shared" ref="C63:N63" si="71">SUM(C64:C65)</f>
        <v>101217515</v>
      </c>
      <c r="D63" s="44">
        <f t="shared" si="71"/>
        <v>0</v>
      </c>
      <c r="E63" s="44">
        <f t="shared" si="71"/>
        <v>5209565</v>
      </c>
      <c r="F63" s="44">
        <f t="shared" si="71"/>
        <v>106427080</v>
      </c>
      <c r="G63" s="44">
        <f t="shared" si="71"/>
        <v>92179415</v>
      </c>
      <c r="H63" s="44">
        <f t="shared" si="71"/>
        <v>5388089</v>
      </c>
      <c r="I63" s="44">
        <f t="shared" si="71"/>
        <v>97567504</v>
      </c>
      <c r="J63" s="44">
        <f t="shared" si="71"/>
        <v>69155613</v>
      </c>
      <c r="K63" s="44">
        <f t="shared" si="71"/>
        <v>5205590</v>
      </c>
      <c r="L63" s="44">
        <f t="shared" si="71"/>
        <v>74361203</v>
      </c>
      <c r="M63" s="44">
        <f t="shared" si="71"/>
        <v>8859576</v>
      </c>
      <c r="N63" s="45">
        <f t="shared" si="71"/>
        <v>32065877</v>
      </c>
      <c r="P63" s="43">
        <f>SUM(P64:P65)</f>
        <v>0</v>
      </c>
      <c r="Q63" s="45">
        <f>SUM(Q64:Q65)</f>
        <v>5209565</v>
      </c>
      <c r="R63" s="9"/>
      <c r="S63" s="704">
        <f>+IF(NOVIEMBRE!S63=0,"",NOVIEMBRE!S63)</f>
        <v>1020010</v>
      </c>
      <c r="T63" s="680" t="str">
        <f>+IF(NOVIEMBRE!T63=0,"",NOVIEMBRE!T63)</f>
        <v>Gastos de Operación</v>
      </c>
      <c r="U63" s="132">
        <f t="shared" ref="U63:AJ63" si="72">U65+U83+U90+U104</f>
        <v>2458840205</v>
      </c>
      <c r="V63" s="122">
        <f t="shared" si="72"/>
        <v>-14754225</v>
      </c>
      <c r="W63" s="122">
        <f t="shared" si="72"/>
        <v>201325099</v>
      </c>
      <c r="X63" s="129">
        <f t="shared" si="72"/>
        <v>2645411079</v>
      </c>
      <c r="Y63" s="128">
        <f t="shared" si="72"/>
        <v>2194344640</v>
      </c>
      <c r="Z63" s="122">
        <f t="shared" si="72"/>
        <v>447326088</v>
      </c>
      <c r="AA63" s="129">
        <f t="shared" si="72"/>
        <v>2641670728</v>
      </c>
      <c r="AB63" s="128">
        <f t="shared" si="72"/>
        <v>2188850573</v>
      </c>
      <c r="AC63" s="122">
        <f t="shared" si="72"/>
        <v>452856719</v>
      </c>
      <c r="AD63" s="129">
        <f t="shared" si="72"/>
        <v>2641707292</v>
      </c>
      <c r="AE63" s="128">
        <f t="shared" si="72"/>
        <v>2071272926</v>
      </c>
      <c r="AF63" s="122">
        <f t="shared" si="72"/>
        <v>216259767</v>
      </c>
      <c r="AG63" s="129">
        <f t="shared" si="72"/>
        <v>2287532693</v>
      </c>
      <c r="AH63" s="128">
        <f t="shared" si="72"/>
        <v>3740351</v>
      </c>
      <c r="AI63" s="122">
        <f t="shared" si="72"/>
        <v>3703787</v>
      </c>
      <c r="AJ63" s="130">
        <f t="shared" si="72"/>
        <v>357878386</v>
      </c>
      <c r="AK63" s="9"/>
      <c r="AL63" s="128">
        <f>AL65+AL83+AL90+AL104</f>
        <v>22840099</v>
      </c>
      <c r="AM63" s="130">
        <f>AM65+AM83+AM90+AM104</f>
        <v>110022854</v>
      </c>
      <c r="AN63" s="9"/>
      <c r="AO63" s="294"/>
      <c r="AP63" s="294"/>
      <c r="AQ63" s="294"/>
      <c r="AR63" s="294"/>
      <c r="AS63" s="294"/>
      <c r="AT63" s="294"/>
      <c r="AU63" s="294"/>
      <c r="AV63" s="294"/>
      <c r="AW63" s="294"/>
      <c r="AX63" s="294"/>
      <c r="AY63" s="294"/>
      <c r="AZ63" s="294"/>
      <c r="BQ63" s="461"/>
    </row>
    <row r="64" spans="1:249" s="422" customFormat="1" ht="24.95" customHeight="1">
      <c r="A64" s="611" t="str">
        <f>+IF(NOVIEMBRE!A64=0,"",NOVIEMBRE!A64)</f>
        <v>1130113-1</v>
      </c>
      <c r="B64" s="646" t="str">
        <f>+CONCATENATE("Vigencia ",INSTRUCCIONES!$F$3)</f>
        <v>Vigencia 2018</v>
      </c>
      <c r="C64" s="673">
        <f>+ENERO!C64</f>
        <v>76217515</v>
      </c>
      <c r="D64" s="373">
        <f>NOVIEMBRE!D64+DICIEMBRE!P64</f>
        <v>0</v>
      </c>
      <c r="E64" s="373">
        <f>NOVIEMBRE!E64+DICIEMBRE!Q64</f>
        <v>5209565</v>
      </c>
      <c r="F64" s="373">
        <f>SUM(C64:E64)</f>
        <v>81427080</v>
      </c>
      <c r="G64" s="373">
        <f>NOVIEMBRE!I64</f>
        <v>78535680</v>
      </c>
      <c r="H64" s="374">
        <v>5388089</v>
      </c>
      <c r="I64" s="373">
        <f>SUM(G64:H64)</f>
        <v>83923769</v>
      </c>
      <c r="J64" s="373">
        <f>NOVIEMBRE!L64</f>
        <v>55511878</v>
      </c>
      <c r="K64" s="374">
        <v>5205590</v>
      </c>
      <c r="L64" s="373">
        <f>SUM(J64:K64)</f>
        <v>60717468</v>
      </c>
      <c r="M64" s="373">
        <f>F64-I64</f>
        <v>-2496689</v>
      </c>
      <c r="N64" s="143">
        <f>F64-L64</f>
        <v>20709612</v>
      </c>
      <c r="O64" s="382"/>
      <c r="P64" s="372">
        <v>0</v>
      </c>
      <c r="Q64" s="375">
        <v>5209565</v>
      </c>
      <c r="R64" s="9"/>
      <c r="S64" s="366" t="str">
        <f>+IF(NOVIEMBRE!S64=0,"",NOVIEMBRE!S64)</f>
        <v/>
      </c>
      <c r="T64" s="696" t="str">
        <f>+IF(NOVIEMBRE!T64=0,"",NOVIEMBRE!T64)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461"/>
      <c r="BR64" s="382"/>
      <c r="BS64" s="382"/>
      <c r="BT64" s="382"/>
      <c r="BU64" s="382"/>
      <c r="BV64" s="382"/>
      <c r="BW64" s="382"/>
      <c r="BX64" s="382"/>
      <c r="BY64" s="382"/>
      <c r="BZ64" s="382"/>
      <c r="CA64" s="382"/>
      <c r="CB64" s="382"/>
      <c r="CC64" s="382"/>
      <c r="CD64" s="382"/>
      <c r="CE64" s="382"/>
      <c r="CF64" s="382"/>
      <c r="CG64" s="382"/>
      <c r="CH64" s="382"/>
      <c r="CI64" s="382"/>
      <c r="CJ64" s="382"/>
      <c r="CK64" s="382"/>
      <c r="CL64" s="382"/>
      <c r="CM64" s="382"/>
      <c r="CN64" s="382"/>
      <c r="CO64" s="382"/>
      <c r="CP64" s="382"/>
      <c r="CQ64" s="382"/>
      <c r="CR64" s="382"/>
      <c r="CS64" s="382"/>
      <c r="CT64" s="382"/>
      <c r="CU64" s="382"/>
      <c r="CV64" s="382"/>
      <c r="CW64" s="382"/>
      <c r="CX64" s="382"/>
      <c r="CY64" s="382"/>
      <c r="CZ64" s="382"/>
      <c r="DA64" s="382"/>
      <c r="DB64" s="382"/>
      <c r="DC64" s="382"/>
      <c r="DD64" s="382"/>
      <c r="DE64" s="382"/>
      <c r="DF64" s="382"/>
      <c r="DG64" s="382"/>
      <c r="DH64" s="382"/>
      <c r="DI64" s="382"/>
      <c r="DJ64" s="382"/>
      <c r="DK64" s="382"/>
      <c r="DL64" s="382"/>
      <c r="DM64" s="382"/>
      <c r="DN64" s="382"/>
      <c r="DO64" s="382"/>
      <c r="DP64" s="382"/>
      <c r="DQ64" s="382"/>
      <c r="DR64" s="382"/>
      <c r="DS64" s="382"/>
      <c r="DT64" s="382"/>
      <c r="DU64" s="382"/>
      <c r="DV64" s="382"/>
      <c r="DW64" s="382"/>
      <c r="DX64" s="382"/>
      <c r="DY64" s="382"/>
      <c r="DZ64" s="382"/>
      <c r="EA64" s="382"/>
      <c r="EB64" s="382"/>
      <c r="EC64" s="382"/>
      <c r="ED64" s="382"/>
      <c r="EE64" s="382"/>
      <c r="EF64" s="382"/>
      <c r="EG64" s="382"/>
      <c r="EH64" s="382"/>
      <c r="EI64" s="382"/>
      <c r="EJ64" s="382"/>
      <c r="EK64" s="382"/>
      <c r="EL64" s="382"/>
      <c r="EM64" s="382"/>
      <c r="EN64" s="382"/>
      <c r="EO64" s="382"/>
      <c r="EP64" s="382"/>
      <c r="EQ64" s="382"/>
      <c r="ER64" s="382"/>
      <c r="ES64" s="382"/>
      <c r="ET64" s="382"/>
      <c r="EU64" s="382"/>
      <c r="EV64" s="382"/>
      <c r="EW64" s="382"/>
      <c r="EX64" s="382"/>
      <c r="EY64" s="382"/>
      <c r="EZ64" s="382"/>
      <c r="FA64" s="382"/>
      <c r="FB64" s="382"/>
      <c r="FC64" s="382"/>
      <c r="FD64" s="382"/>
      <c r="FE64" s="382"/>
      <c r="FF64" s="382"/>
      <c r="FG64" s="382"/>
      <c r="FH64" s="382"/>
      <c r="FI64" s="382"/>
      <c r="FJ64" s="382"/>
      <c r="FK64" s="382"/>
      <c r="FL64" s="382"/>
      <c r="FM64" s="382"/>
      <c r="FN64" s="382"/>
      <c r="FO64" s="382"/>
      <c r="FP64" s="382"/>
      <c r="FQ64" s="382"/>
      <c r="FR64" s="382"/>
      <c r="FS64" s="382"/>
      <c r="FT64" s="382"/>
      <c r="FU64" s="382"/>
      <c r="FV64" s="382"/>
      <c r="FW64" s="382"/>
      <c r="FX64" s="382"/>
      <c r="FY64" s="382"/>
      <c r="FZ64" s="382"/>
      <c r="GA64" s="382"/>
      <c r="GB64" s="382"/>
      <c r="GC64" s="382"/>
      <c r="GD64" s="382"/>
      <c r="GE64" s="382"/>
      <c r="GF64" s="382"/>
      <c r="GG64" s="382"/>
      <c r="GH64" s="382"/>
      <c r="GI64" s="382"/>
      <c r="GJ64" s="382"/>
      <c r="GK64" s="382"/>
      <c r="GL64" s="382"/>
      <c r="GM64" s="382"/>
      <c r="GN64" s="382"/>
      <c r="GO64" s="382"/>
      <c r="GP64" s="382"/>
      <c r="GQ64" s="382"/>
      <c r="GR64" s="382"/>
      <c r="GS64" s="382"/>
      <c r="GT64" s="382"/>
      <c r="GU64" s="382"/>
      <c r="GV64" s="382"/>
      <c r="GW64" s="382"/>
      <c r="GX64" s="382"/>
      <c r="GY64" s="382"/>
      <c r="GZ64" s="382"/>
      <c r="HA64" s="382"/>
      <c r="HB64" s="382"/>
      <c r="HC64" s="382"/>
      <c r="HD64" s="382"/>
      <c r="HE64" s="382"/>
      <c r="HF64" s="382"/>
      <c r="HG64" s="382"/>
      <c r="HH64" s="382"/>
      <c r="HI64" s="382"/>
      <c r="HJ64" s="382"/>
      <c r="HK64" s="382"/>
      <c r="HL64" s="382"/>
      <c r="HM64" s="382"/>
      <c r="HN64" s="382"/>
      <c r="HO64" s="382"/>
      <c r="HP64" s="382"/>
      <c r="HQ64" s="382"/>
      <c r="HR64" s="382"/>
      <c r="HS64" s="382"/>
      <c r="HT64" s="382"/>
      <c r="HU64" s="382"/>
      <c r="HV64" s="382"/>
      <c r="HW64" s="382"/>
      <c r="HX64" s="382"/>
      <c r="HY64" s="382"/>
      <c r="HZ64" s="382"/>
      <c r="IA64" s="382"/>
      <c r="IB64" s="382"/>
      <c r="IC64" s="382"/>
      <c r="ID64" s="382"/>
      <c r="IE64" s="382"/>
      <c r="IF64" s="382"/>
      <c r="IG64" s="382"/>
      <c r="IH64" s="382"/>
      <c r="II64" s="382"/>
      <c r="IJ64" s="382"/>
      <c r="IK64" s="382"/>
      <c r="IL64" s="382"/>
      <c r="IM64" s="382"/>
      <c r="IN64" s="382"/>
      <c r="IO64" s="382"/>
    </row>
    <row r="65" spans="1:249" s="422" customFormat="1" ht="24.95" customHeight="1">
      <c r="A65" s="611" t="str">
        <f>+IF(NOVIEMBRE!A65=0,"",NOVIEMBRE!A65)</f>
        <v>1130113-2</v>
      </c>
      <c r="B65" s="646" t="str">
        <f>+IF(NOVIEMBRE!B65=0,"",NOVIEMBRE!B65)</f>
        <v>Vigencia Anterior Accidentes de Transito</v>
      </c>
      <c r="C65" s="673">
        <f>+ENERO!C65</f>
        <v>25000000</v>
      </c>
      <c r="D65" s="373">
        <f>NOVIEMBRE!D65+DICIEMBRE!P65</f>
        <v>0</v>
      </c>
      <c r="E65" s="373">
        <f>NOVIEMBRE!E65+DICIEMBRE!Q65</f>
        <v>0</v>
      </c>
      <c r="F65" s="373">
        <f>SUM(C65:E65)</f>
        <v>25000000</v>
      </c>
      <c r="G65" s="373">
        <f>NOVIEMBRE!I65</f>
        <v>13643735</v>
      </c>
      <c r="H65" s="374">
        <v>0</v>
      </c>
      <c r="I65" s="373">
        <f>SUM(G65:H65)</f>
        <v>13643735</v>
      </c>
      <c r="J65" s="373">
        <f>NOVIEMBRE!L65</f>
        <v>13643735</v>
      </c>
      <c r="K65" s="374">
        <v>0</v>
      </c>
      <c r="L65" s="373">
        <f>SUM(J65:K65)</f>
        <v>13643735</v>
      </c>
      <c r="M65" s="373">
        <f>F65-I65</f>
        <v>11356265</v>
      </c>
      <c r="N65" s="143">
        <f>F65-L65</f>
        <v>11356265</v>
      </c>
      <c r="O65" s="382"/>
      <c r="P65" s="372">
        <v>0</v>
      </c>
      <c r="Q65" s="375">
        <v>0</v>
      </c>
      <c r="R65" s="9"/>
      <c r="S65" s="705">
        <f>+IF(NOVIEMBRE!S65=0,"",NOVIEMBRE!S65)</f>
        <v>1020100</v>
      </c>
      <c r="T65" s="681" t="str">
        <f>+IF(NOVIEMBRE!T65=0,"",NOVIEMBRE!T65)</f>
        <v>Servicios Personales Asociados a Nómina</v>
      </c>
      <c r="U65" s="132">
        <f t="shared" ref="U65:AJ65" si="73">SUM(U66:U69)+U81</f>
        <v>1674033669</v>
      </c>
      <c r="V65" s="122">
        <f t="shared" si="73"/>
        <v>80787622</v>
      </c>
      <c r="W65" s="122">
        <f t="shared" si="73"/>
        <v>130033580</v>
      </c>
      <c r="X65" s="129">
        <f t="shared" si="73"/>
        <v>1884854871</v>
      </c>
      <c r="Y65" s="128">
        <f t="shared" si="73"/>
        <v>1529342038</v>
      </c>
      <c r="Z65" s="122">
        <f t="shared" si="73"/>
        <v>349644372</v>
      </c>
      <c r="AA65" s="129">
        <f t="shared" si="73"/>
        <v>1878986410</v>
      </c>
      <c r="AB65" s="128">
        <f t="shared" si="73"/>
        <v>1529342038</v>
      </c>
      <c r="AC65" s="122">
        <f t="shared" si="73"/>
        <v>349673399</v>
      </c>
      <c r="AD65" s="129">
        <f t="shared" si="73"/>
        <v>1879015437</v>
      </c>
      <c r="AE65" s="128">
        <f t="shared" si="73"/>
        <v>1409348937</v>
      </c>
      <c r="AF65" s="122">
        <f t="shared" si="73"/>
        <v>163987950</v>
      </c>
      <c r="AG65" s="129">
        <f t="shared" si="73"/>
        <v>1573336887</v>
      </c>
      <c r="AH65" s="128">
        <f t="shared" si="73"/>
        <v>5868461</v>
      </c>
      <c r="AI65" s="122">
        <f t="shared" si="73"/>
        <v>5839434</v>
      </c>
      <c r="AJ65" s="130">
        <f t="shared" si="73"/>
        <v>311517984</v>
      </c>
      <c r="AK65" s="9"/>
      <c r="AL65" s="128">
        <f>SUM(AL66:AL69)+AL81</f>
        <v>0</v>
      </c>
      <c r="AM65" s="130">
        <f>SUM(AM66:AM69)+AM81</f>
        <v>89580716</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461"/>
      <c r="BR65" s="382"/>
      <c r="BS65" s="382"/>
      <c r="BT65" s="382"/>
      <c r="BU65" s="382"/>
      <c r="BV65" s="382"/>
      <c r="BW65" s="382"/>
      <c r="BX65" s="382"/>
      <c r="BY65" s="382"/>
      <c r="BZ65" s="382"/>
      <c r="CA65" s="382"/>
      <c r="CB65" s="382"/>
      <c r="CC65" s="382"/>
      <c r="CD65" s="382"/>
      <c r="CE65" s="382"/>
      <c r="CF65" s="382"/>
      <c r="CG65" s="382"/>
      <c r="CH65" s="382"/>
      <c r="CI65" s="382"/>
      <c r="CJ65" s="382"/>
      <c r="CK65" s="382"/>
      <c r="CL65" s="382"/>
      <c r="CM65" s="382"/>
      <c r="CN65" s="382"/>
      <c r="CO65" s="382"/>
      <c r="CP65" s="382"/>
      <c r="CQ65" s="382"/>
      <c r="CR65" s="382"/>
      <c r="CS65" s="382"/>
      <c r="CT65" s="382"/>
      <c r="CU65" s="382"/>
      <c r="CV65" s="382"/>
      <c r="CW65" s="382"/>
      <c r="CX65" s="382"/>
      <c r="CY65" s="382"/>
      <c r="CZ65" s="382"/>
      <c r="DA65" s="382"/>
      <c r="DB65" s="382"/>
      <c r="DC65" s="382"/>
      <c r="DD65" s="382"/>
      <c r="DE65" s="382"/>
      <c r="DF65" s="382"/>
      <c r="DG65" s="382"/>
      <c r="DH65" s="382"/>
      <c r="DI65" s="382"/>
      <c r="DJ65" s="382"/>
      <c r="DK65" s="382"/>
      <c r="DL65" s="382"/>
      <c r="DM65" s="382"/>
      <c r="DN65" s="382"/>
      <c r="DO65" s="382"/>
      <c r="DP65" s="382"/>
      <c r="DQ65" s="382"/>
      <c r="DR65" s="382"/>
      <c r="DS65" s="382"/>
      <c r="DT65" s="382"/>
      <c r="DU65" s="382"/>
      <c r="DV65" s="382"/>
      <c r="DW65" s="382"/>
      <c r="DX65" s="382"/>
      <c r="DY65" s="382"/>
      <c r="DZ65" s="382"/>
      <c r="EA65" s="382"/>
      <c r="EB65" s="382"/>
      <c r="EC65" s="382"/>
      <c r="ED65" s="382"/>
      <c r="EE65" s="382"/>
      <c r="EF65" s="382"/>
      <c r="EG65" s="382"/>
      <c r="EH65" s="382"/>
      <c r="EI65" s="382"/>
      <c r="EJ65" s="382"/>
      <c r="EK65" s="382"/>
      <c r="EL65" s="382"/>
      <c r="EM65" s="382"/>
      <c r="EN65" s="382"/>
      <c r="EO65" s="382"/>
      <c r="EP65" s="382"/>
      <c r="EQ65" s="382"/>
      <c r="ER65" s="382"/>
      <c r="ES65" s="382"/>
      <c r="ET65" s="382"/>
      <c r="EU65" s="382"/>
      <c r="EV65" s="382"/>
      <c r="EW65" s="382"/>
      <c r="EX65" s="382"/>
      <c r="EY65" s="382"/>
      <c r="EZ65" s="382"/>
      <c r="FA65" s="382"/>
      <c r="FB65" s="382"/>
      <c r="FC65" s="382"/>
      <c r="FD65" s="382"/>
      <c r="FE65" s="382"/>
      <c r="FF65" s="382"/>
      <c r="FG65" s="382"/>
      <c r="FH65" s="382"/>
      <c r="FI65" s="382"/>
      <c r="FJ65" s="382"/>
      <c r="FK65" s="382"/>
      <c r="FL65" s="382"/>
      <c r="FM65" s="382"/>
      <c r="FN65" s="382"/>
      <c r="FO65" s="382"/>
      <c r="FP65" s="382"/>
      <c r="FQ65" s="382"/>
      <c r="FR65" s="382"/>
      <c r="FS65" s="382"/>
      <c r="FT65" s="382"/>
      <c r="FU65" s="382"/>
      <c r="FV65" s="382"/>
      <c r="FW65" s="382"/>
      <c r="FX65" s="382"/>
      <c r="FY65" s="382"/>
      <c r="FZ65" s="382"/>
      <c r="GA65" s="382"/>
      <c r="GB65" s="382"/>
      <c r="GC65" s="382"/>
      <c r="GD65" s="382"/>
      <c r="GE65" s="382"/>
      <c r="GF65" s="382"/>
      <c r="GG65" s="382"/>
      <c r="GH65" s="382"/>
      <c r="GI65" s="382"/>
      <c r="GJ65" s="382"/>
      <c r="GK65" s="382"/>
      <c r="GL65" s="382"/>
      <c r="GM65" s="382"/>
      <c r="GN65" s="382"/>
      <c r="GO65" s="382"/>
      <c r="GP65" s="382"/>
      <c r="GQ65" s="382"/>
      <c r="GR65" s="382"/>
      <c r="GS65" s="382"/>
      <c r="GT65" s="382"/>
      <c r="GU65" s="382"/>
      <c r="GV65" s="382"/>
      <c r="GW65" s="382"/>
      <c r="GX65" s="382"/>
      <c r="GY65" s="382"/>
      <c r="GZ65" s="382"/>
      <c r="HA65" s="382"/>
      <c r="HB65" s="382"/>
      <c r="HC65" s="382"/>
      <c r="HD65" s="382"/>
      <c r="HE65" s="382"/>
      <c r="HF65" s="382"/>
      <c r="HG65" s="382"/>
      <c r="HH65" s="382"/>
      <c r="HI65" s="382"/>
      <c r="HJ65" s="382"/>
      <c r="HK65" s="382"/>
      <c r="HL65" s="382"/>
      <c r="HM65" s="382"/>
      <c r="HN65" s="382"/>
      <c r="HO65" s="382"/>
      <c r="HP65" s="382"/>
      <c r="HQ65" s="382"/>
      <c r="HR65" s="382"/>
      <c r="HS65" s="382"/>
      <c r="HT65" s="382"/>
      <c r="HU65" s="382"/>
      <c r="HV65" s="382"/>
      <c r="HW65" s="382"/>
      <c r="HX65" s="382"/>
      <c r="HY65" s="382"/>
      <c r="HZ65" s="382"/>
      <c r="IA65" s="382"/>
      <c r="IB65" s="382"/>
      <c r="IC65" s="382"/>
      <c r="ID65" s="382"/>
      <c r="IE65" s="382"/>
      <c r="IF65" s="382"/>
      <c r="IG65" s="382"/>
      <c r="IH65" s="382"/>
      <c r="II65" s="382"/>
      <c r="IJ65" s="382"/>
      <c r="IK65" s="382"/>
      <c r="IL65" s="382"/>
      <c r="IM65" s="382"/>
      <c r="IN65" s="382"/>
      <c r="IO65" s="382"/>
    </row>
    <row r="66" spans="1:249" s="382" customFormat="1" ht="24.95" customHeight="1">
      <c r="A66" s="734">
        <f>+IF(NOVIEMBRE!A66=0,"",NOVIEMBRE!A66)</f>
        <v>1130114</v>
      </c>
      <c r="B66" s="645" t="str">
        <f>+IF(NOVIEMBRE!B66=0,"",NOVIEMBRE!B66)</f>
        <v xml:space="preserve">COMPAÑIAS DE SEGUROS  - PLANES DE SALUD  </v>
      </c>
      <c r="C66" s="43">
        <f t="shared" ref="C66:N66" si="74">SUM(C67:C68)</f>
        <v>0</v>
      </c>
      <c r="D66" s="44">
        <f t="shared" si="74"/>
        <v>0</v>
      </c>
      <c r="E66" s="44">
        <f t="shared" si="74"/>
        <v>0</v>
      </c>
      <c r="F66" s="44">
        <f t="shared" si="74"/>
        <v>0</v>
      </c>
      <c r="G66" s="44">
        <f t="shared" si="74"/>
        <v>0</v>
      </c>
      <c r="H66" s="44">
        <f t="shared" si="74"/>
        <v>0</v>
      </c>
      <c r="I66" s="44">
        <f t="shared" si="74"/>
        <v>0</v>
      </c>
      <c r="J66" s="44">
        <f t="shared" si="74"/>
        <v>0</v>
      </c>
      <c r="K66" s="44">
        <f t="shared" si="74"/>
        <v>0</v>
      </c>
      <c r="L66" s="44">
        <f t="shared" si="74"/>
        <v>0</v>
      </c>
      <c r="M66" s="44">
        <f t="shared" si="74"/>
        <v>0</v>
      </c>
      <c r="N66" s="45">
        <f t="shared" si="74"/>
        <v>0</v>
      </c>
      <c r="P66" s="43">
        <f>SUM(P67:P68)</f>
        <v>0</v>
      </c>
      <c r="Q66" s="45">
        <f>SUM(Q67:Q68)</f>
        <v>0</v>
      </c>
      <c r="R66" s="9"/>
      <c r="S66" s="706">
        <f>+IF(NOVIEMBRE!S66=0,"",NOVIEMBRE!S66)</f>
        <v>1020101</v>
      </c>
      <c r="T66" s="682" t="str">
        <f>+IF(NOVIEMBRE!T66=0,"",NOVIEMBRE!T66)</f>
        <v>Sueldos del Personal de nómina</v>
      </c>
      <c r="U66" s="27">
        <f>+ENERO!U66</f>
        <v>1142841348</v>
      </c>
      <c r="V66" s="15">
        <f>NOVIEMBRE!V66+DICIEMBRE!AL66</f>
        <v>118902548</v>
      </c>
      <c r="W66" s="15">
        <f>NOVIEMBRE!W66+DICIEMBRE!AM66</f>
        <v>71418768</v>
      </c>
      <c r="X66" s="18">
        <f>SUM(U66:W66)</f>
        <v>1333162664</v>
      </c>
      <c r="Y66" s="19">
        <f>NOVIEMBRE!AA66</f>
        <v>1195489487</v>
      </c>
      <c r="Z66" s="374">
        <v>134675110</v>
      </c>
      <c r="AA66" s="18">
        <f>SUM(Y66:Z66)</f>
        <v>1330164597</v>
      </c>
      <c r="AB66" s="19">
        <f>NOVIEMBRE!AD66</f>
        <v>1195489487</v>
      </c>
      <c r="AC66" s="374">
        <v>134675110</v>
      </c>
      <c r="AD66" s="18">
        <f>SUM(AB66:AC66)</f>
        <v>1330164597</v>
      </c>
      <c r="AE66" s="19">
        <f>NOVIEMBRE!AG66</f>
        <v>1128586225</v>
      </c>
      <c r="AF66" s="374">
        <v>116953526</v>
      </c>
      <c r="AG66" s="18">
        <f>SUM(AE66:AF66)</f>
        <v>1245539751</v>
      </c>
      <c r="AH66" s="19">
        <f>X66-AA66</f>
        <v>2998067</v>
      </c>
      <c r="AI66" s="15">
        <f>X66-AD66</f>
        <v>2998067</v>
      </c>
      <c r="AJ66" s="16">
        <f>X66-AG66</f>
        <v>87622913</v>
      </c>
      <c r="AK66" s="9"/>
      <c r="AL66" s="372">
        <v>-1856871</v>
      </c>
      <c r="AM66" s="375">
        <v>62725454</v>
      </c>
      <c r="AN66" s="9"/>
      <c r="AO66" s="294"/>
      <c r="AP66" s="294"/>
      <c r="AQ66" s="294"/>
      <c r="AR66" s="294"/>
      <c r="AS66" s="294"/>
      <c r="AT66" s="294"/>
      <c r="AU66" s="294"/>
      <c r="AV66" s="294"/>
      <c r="AW66" s="294"/>
      <c r="AX66" s="294"/>
      <c r="AY66" s="294"/>
      <c r="AZ66" s="294"/>
      <c r="BQ66" s="461"/>
    </row>
    <row r="67" spans="1:249" s="422" customFormat="1" ht="24.95" customHeight="1">
      <c r="A67" s="611" t="str">
        <f>+IF(NOVIEMBRE!A67=0,"",NOVIEMBRE!A67)</f>
        <v>1130114-1</v>
      </c>
      <c r="B67" s="646" t="str">
        <f>+CONCATENATE("Vigencia ",INSTRUCCIONES!$F$3)</f>
        <v>Vigencia 2018</v>
      </c>
      <c r="C67" s="673">
        <f>+ENERO!C67</f>
        <v>0</v>
      </c>
      <c r="D67" s="373">
        <f>NOVIEMBRE!D67+DICIEMBRE!P67</f>
        <v>0</v>
      </c>
      <c r="E67" s="373">
        <f>NOVIEMBRE!E67+DICIEMBRE!Q67</f>
        <v>0</v>
      </c>
      <c r="F67" s="373">
        <f>SUM(C67:E67)</f>
        <v>0</v>
      </c>
      <c r="G67" s="373">
        <f>NOVIEMBRE!I67</f>
        <v>0</v>
      </c>
      <c r="H67" s="374">
        <v>0</v>
      </c>
      <c r="I67" s="373">
        <f>SUM(G67:H67)</f>
        <v>0</v>
      </c>
      <c r="J67" s="373">
        <f>NOVIEMBRE!L67</f>
        <v>0</v>
      </c>
      <c r="K67" s="374">
        <v>0</v>
      </c>
      <c r="L67" s="373">
        <f>SUM(J67:K67)</f>
        <v>0</v>
      </c>
      <c r="M67" s="373">
        <f>F67-I67</f>
        <v>0</v>
      </c>
      <c r="N67" s="143">
        <f>F67-L67</f>
        <v>0</v>
      </c>
      <c r="O67" s="382"/>
      <c r="P67" s="372">
        <v>0</v>
      </c>
      <c r="Q67" s="375">
        <v>0</v>
      </c>
      <c r="R67" s="9"/>
      <c r="S67" s="706">
        <f>+IF(NOVIEMBRE!S67=0,"",NOVIEMBRE!S67)</f>
        <v>1020102</v>
      </c>
      <c r="T67" s="682" t="str">
        <f>+IF(NOVIEMBRE!T67=0,"",NOVIEMBRE!T67)</f>
        <v>Horas Extras,Dominic.,Festivos y Rec. Nocturnos</v>
      </c>
      <c r="U67" s="27">
        <f>+ENERO!U67</f>
        <v>200000000</v>
      </c>
      <c r="V67" s="15">
        <f>NOVIEMBRE!V67+DICIEMBRE!AL67</f>
        <v>-57892415</v>
      </c>
      <c r="W67" s="15">
        <f>NOVIEMBRE!W67+DICIEMBRE!AM67</f>
        <v>12725746</v>
      </c>
      <c r="X67" s="18">
        <f>SUM(U67:W67)</f>
        <v>154833331</v>
      </c>
      <c r="Y67" s="19">
        <f>NOVIEMBRE!AA67</f>
        <v>137178158</v>
      </c>
      <c r="Z67" s="374">
        <v>17655173</v>
      </c>
      <c r="AA67" s="18">
        <f>SUM(Y67:Z67)</f>
        <v>154833331</v>
      </c>
      <c r="AB67" s="19">
        <f>NOVIEMBRE!AD67</f>
        <v>137178158</v>
      </c>
      <c r="AC67" s="374">
        <v>17655173</v>
      </c>
      <c r="AD67" s="18">
        <f>SUM(AB67:AC67)</f>
        <v>154833331</v>
      </c>
      <c r="AE67" s="19">
        <f>NOVIEMBRE!AG67</f>
        <v>119851052</v>
      </c>
      <c r="AF67" s="374">
        <v>10771346</v>
      </c>
      <c r="AG67" s="18">
        <f>SUM(AE67:AF67)</f>
        <v>130622398</v>
      </c>
      <c r="AH67" s="19">
        <f>X67-AA67</f>
        <v>0</v>
      </c>
      <c r="AI67" s="15">
        <f>X67-AD67</f>
        <v>0</v>
      </c>
      <c r="AJ67" s="16">
        <f>X67-AG67</f>
        <v>24210933</v>
      </c>
      <c r="AK67" s="9"/>
      <c r="AL67" s="372">
        <v>1365005</v>
      </c>
      <c r="AM67" s="375">
        <v>12725746</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461"/>
      <c r="BR67" s="382"/>
      <c r="BS67" s="382"/>
      <c r="BT67" s="382"/>
      <c r="BU67" s="382"/>
      <c r="BV67" s="382"/>
      <c r="BW67" s="382"/>
      <c r="BX67" s="382"/>
      <c r="BY67" s="382"/>
      <c r="BZ67" s="382"/>
      <c r="CA67" s="382"/>
      <c r="CB67" s="382"/>
      <c r="CC67" s="382"/>
      <c r="CD67" s="382"/>
      <c r="CE67" s="382"/>
      <c r="CF67" s="382"/>
      <c r="CG67" s="382"/>
      <c r="CH67" s="382"/>
      <c r="CI67" s="382"/>
      <c r="CJ67" s="382"/>
      <c r="CK67" s="382"/>
      <c r="CL67" s="382"/>
      <c r="CM67" s="382"/>
      <c r="CN67" s="382"/>
      <c r="CO67" s="382"/>
      <c r="CP67" s="382"/>
      <c r="CQ67" s="382"/>
      <c r="CR67" s="382"/>
      <c r="CS67" s="382"/>
      <c r="CT67" s="382"/>
      <c r="CU67" s="382"/>
      <c r="CV67" s="382"/>
      <c r="CW67" s="382"/>
      <c r="CX67" s="382"/>
      <c r="CY67" s="382"/>
      <c r="CZ67" s="382"/>
      <c r="DA67" s="382"/>
      <c r="DB67" s="382"/>
      <c r="DC67" s="382"/>
      <c r="DD67" s="382"/>
      <c r="DE67" s="382"/>
      <c r="DF67" s="382"/>
      <c r="DG67" s="382"/>
      <c r="DH67" s="382"/>
      <c r="DI67" s="382"/>
      <c r="DJ67" s="382"/>
      <c r="DK67" s="382"/>
      <c r="DL67" s="382"/>
      <c r="DM67" s="382"/>
      <c r="DN67" s="382"/>
      <c r="DO67" s="382"/>
      <c r="DP67" s="382"/>
      <c r="DQ67" s="382"/>
      <c r="DR67" s="382"/>
      <c r="DS67" s="382"/>
      <c r="DT67" s="382"/>
      <c r="DU67" s="382"/>
      <c r="DV67" s="382"/>
      <c r="DW67" s="382"/>
      <c r="DX67" s="382"/>
      <c r="DY67" s="382"/>
      <c r="DZ67" s="382"/>
      <c r="EA67" s="382"/>
      <c r="EB67" s="382"/>
      <c r="EC67" s="382"/>
      <c r="ED67" s="382"/>
      <c r="EE67" s="382"/>
      <c r="EF67" s="382"/>
      <c r="EG67" s="382"/>
      <c r="EH67" s="382"/>
      <c r="EI67" s="382"/>
      <c r="EJ67" s="382"/>
      <c r="EK67" s="382"/>
      <c r="EL67" s="382"/>
      <c r="EM67" s="382"/>
      <c r="EN67" s="382"/>
      <c r="EO67" s="382"/>
      <c r="EP67" s="382"/>
      <c r="EQ67" s="382"/>
      <c r="ER67" s="382"/>
      <c r="ES67" s="382"/>
      <c r="ET67" s="382"/>
      <c r="EU67" s="382"/>
      <c r="EV67" s="382"/>
      <c r="EW67" s="382"/>
      <c r="EX67" s="382"/>
      <c r="EY67" s="382"/>
      <c r="EZ67" s="382"/>
      <c r="FA67" s="382"/>
      <c r="FB67" s="382"/>
      <c r="FC67" s="382"/>
      <c r="FD67" s="382"/>
      <c r="FE67" s="382"/>
      <c r="FF67" s="382"/>
      <c r="FG67" s="382"/>
      <c r="FH67" s="382"/>
      <c r="FI67" s="382"/>
      <c r="FJ67" s="382"/>
      <c r="FK67" s="382"/>
      <c r="FL67" s="382"/>
      <c r="FM67" s="382"/>
      <c r="FN67" s="382"/>
      <c r="FO67" s="382"/>
      <c r="FP67" s="382"/>
      <c r="FQ67" s="382"/>
      <c r="FR67" s="382"/>
      <c r="FS67" s="382"/>
      <c r="FT67" s="382"/>
      <c r="FU67" s="382"/>
      <c r="FV67" s="382"/>
      <c r="FW67" s="382"/>
      <c r="FX67" s="382"/>
      <c r="FY67" s="382"/>
      <c r="FZ67" s="382"/>
      <c r="GA67" s="382"/>
      <c r="GB67" s="382"/>
      <c r="GC67" s="382"/>
      <c r="GD67" s="382"/>
      <c r="GE67" s="382"/>
      <c r="GF67" s="382"/>
      <c r="GG67" s="382"/>
      <c r="GH67" s="382"/>
      <c r="GI67" s="382"/>
      <c r="GJ67" s="382"/>
      <c r="GK67" s="382"/>
      <c r="GL67" s="382"/>
      <c r="GM67" s="382"/>
      <c r="GN67" s="382"/>
      <c r="GO67" s="382"/>
      <c r="GP67" s="382"/>
      <c r="GQ67" s="382"/>
      <c r="GR67" s="382"/>
      <c r="GS67" s="382"/>
      <c r="GT67" s="382"/>
      <c r="GU67" s="382"/>
      <c r="GV67" s="382"/>
      <c r="GW67" s="382"/>
      <c r="GX67" s="382"/>
      <c r="GY67" s="382"/>
      <c r="GZ67" s="382"/>
      <c r="HA67" s="382"/>
      <c r="HB67" s="382"/>
      <c r="HC67" s="382"/>
      <c r="HD67" s="382"/>
      <c r="HE67" s="382"/>
      <c r="HF67" s="382"/>
      <c r="HG67" s="382"/>
      <c r="HH67" s="382"/>
      <c r="HI67" s="382"/>
      <c r="HJ67" s="382"/>
      <c r="HK67" s="382"/>
      <c r="HL67" s="382"/>
      <c r="HM67" s="382"/>
      <c r="HN67" s="382"/>
      <c r="HO67" s="382"/>
      <c r="HP67" s="382"/>
      <c r="HQ67" s="382"/>
      <c r="HR67" s="382"/>
      <c r="HS67" s="382"/>
      <c r="HT67" s="382"/>
      <c r="HU67" s="382"/>
      <c r="HV67" s="382"/>
      <c r="HW67" s="382"/>
      <c r="HX67" s="382"/>
      <c r="HY67" s="382"/>
      <c r="HZ67" s="382"/>
      <c r="IA67" s="382"/>
      <c r="IB67" s="382"/>
      <c r="IC67" s="382"/>
      <c r="ID67" s="382"/>
      <c r="IE67" s="382"/>
      <c r="IF67" s="382"/>
      <c r="IG67" s="382"/>
      <c r="IH67" s="382"/>
      <c r="II67" s="382"/>
      <c r="IJ67" s="382"/>
      <c r="IK67" s="382"/>
      <c r="IL67" s="382"/>
      <c r="IM67" s="382"/>
      <c r="IN67" s="382"/>
      <c r="IO67" s="382"/>
    </row>
    <row r="68" spans="1:249" s="422" customFormat="1" ht="24.95" customHeight="1">
      <c r="A68" s="611" t="str">
        <f>+IF(NOVIEMBRE!A68=0,"",NOVIEMBRE!A68)</f>
        <v>1130114-2</v>
      </c>
      <c r="B68" s="646" t="str">
        <f>+IF(NOVIEMBRE!B68=0,"",NOVIEMBRE!B68)</f>
        <v>Vigencia Anterior Compañias de Seguros</v>
      </c>
      <c r="C68" s="673">
        <f>+ENERO!C68</f>
        <v>0</v>
      </c>
      <c r="D68" s="373">
        <f>NOVIEMBRE!D68+DICIEMBRE!P68</f>
        <v>0</v>
      </c>
      <c r="E68" s="373">
        <f>NOVIEMBRE!E68+DICIEMBRE!Q68</f>
        <v>0</v>
      </c>
      <c r="F68" s="373">
        <f>SUM(C68:E68)</f>
        <v>0</v>
      </c>
      <c r="G68" s="373">
        <f>NOVIEMBRE!I68</f>
        <v>0</v>
      </c>
      <c r="H68" s="374">
        <v>0</v>
      </c>
      <c r="I68" s="373">
        <f>SUM(G68:H68)</f>
        <v>0</v>
      </c>
      <c r="J68" s="373">
        <f>NOVIEMBRE!L68</f>
        <v>0</v>
      </c>
      <c r="K68" s="374">
        <v>0</v>
      </c>
      <c r="L68" s="373">
        <f>SUM(J68:K68)</f>
        <v>0</v>
      </c>
      <c r="M68" s="373">
        <f>F68-I68</f>
        <v>0</v>
      </c>
      <c r="N68" s="143">
        <f>F68-L68</f>
        <v>0</v>
      </c>
      <c r="O68" s="382"/>
      <c r="P68" s="372">
        <v>0</v>
      </c>
      <c r="Q68" s="375">
        <v>0</v>
      </c>
      <c r="R68" s="9"/>
      <c r="S68" s="706">
        <f>+IF(NOVIEMBRE!S68=0,"",NOVIEMBRE!S68)</f>
        <v>1020103</v>
      </c>
      <c r="T68" s="682" t="str">
        <f>+IF(NOVIEMBRE!T68=0,"",NOVIEMBRE!T68)</f>
        <v>Prima Técnica</v>
      </c>
      <c r="U68" s="27">
        <f>+ENERO!U68</f>
        <v>0</v>
      </c>
      <c r="V68" s="15">
        <f>NOVIEMBRE!V68+DICIEMBRE!AL68</f>
        <v>0</v>
      </c>
      <c r="W68" s="15">
        <f>NOVIEMBRE!W68+DICIEMBRE!AM68</f>
        <v>0</v>
      </c>
      <c r="X68" s="18">
        <f>SUM(U68:W68)</f>
        <v>0</v>
      </c>
      <c r="Y68" s="19">
        <f>NOVIEMBRE!AA68</f>
        <v>0</v>
      </c>
      <c r="Z68" s="374">
        <v>0</v>
      </c>
      <c r="AA68" s="18">
        <f>SUM(Y68:Z68)</f>
        <v>0</v>
      </c>
      <c r="AB68" s="19">
        <f>NOVIEMBRE!AD68</f>
        <v>0</v>
      </c>
      <c r="AC68" s="374">
        <v>0</v>
      </c>
      <c r="AD68" s="18">
        <f>SUM(AB68:AC68)</f>
        <v>0</v>
      </c>
      <c r="AE68" s="19">
        <f>NOVIEMBRE!AG68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461"/>
      <c r="BR68" s="382"/>
      <c r="BS68" s="382"/>
      <c r="BT68" s="382"/>
      <c r="BU68" s="382"/>
      <c r="BV68" s="382"/>
      <c r="BW68" s="382"/>
      <c r="BX68" s="382"/>
      <c r="BY68" s="382"/>
      <c r="BZ68" s="382"/>
      <c r="CA68" s="382"/>
      <c r="CB68" s="382"/>
      <c r="CC68" s="382"/>
      <c r="CD68" s="382"/>
      <c r="CE68" s="382"/>
      <c r="CF68" s="382"/>
      <c r="CG68" s="382"/>
      <c r="CH68" s="382"/>
      <c r="CI68" s="382"/>
      <c r="CJ68" s="382"/>
      <c r="CK68" s="382"/>
      <c r="CL68" s="382"/>
      <c r="CM68" s="382"/>
      <c r="CN68" s="382"/>
      <c r="CO68" s="382"/>
      <c r="CP68" s="382"/>
      <c r="CQ68" s="382"/>
      <c r="CR68" s="382"/>
      <c r="CS68" s="382"/>
      <c r="CT68" s="382"/>
      <c r="CU68" s="382"/>
      <c r="CV68" s="382"/>
      <c r="CW68" s="382"/>
      <c r="CX68" s="382"/>
      <c r="CY68" s="382"/>
      <c r="CZ68" s="382"/>
      <c r="DA68" s="382"/>
      <c r="DB68" s="382"/>
      <c r="DC68" s="382"/>
      <c r="DD68" s="382"/>
      <c r="DE68" s="382"/>
      <c r="DF68" s="382"/>
      <c r="DG68" s="382"/>
      <c r="DH68" s="382"/>
      <c r="DI68" s="382"/>
      <c r="DJ68" s="382"/>
      <c r="DK68" s="382"/>
      <c r="DL68" s="382"/>
      <c r="DM68" s="382"/>
      <c r="DN68" s="382"/>
      <c r="DO68" s="382"/>
      <c r="DP68" s="382"/>
      <c r="DQ68" s="382"/>
      <c r="DR68" s="382"/>
      <c r="DS68" s="382"/>
      <c r="DT68" s="382"/>
      <c r="DU68" s="382"/>
      <c r="DV68" s="382"/>
      <c r="DW68" s="382"/>
      <c r="DX68" s="382"/>
      <c r="DY68" s="382"/>
      <c r="DZ68" s="382"/>
      <c r="EA68" s="382"/>
      <c r="EB68" s="382"/>
      <c r="EC68" s="382"/>
      <c r="ED68" s="382"/>
      <c r="EE68" s="382"/>
      <c r="EF68" s="382"/>
      <c r="EG68" s="382"/>
      <c r="EH68" s="382"/>
      <c r="EI68" s="382"/>
      <c r="EJ68" s="382"/>
      <c r="EK68" s="382"/>
      <c r="EL68" s="382"/>
      <c r="EM68" s="382"/>
      <c r="EN68" s="382"/>
      <c r="EO68" s="382"/>
      <c r="EP68" s="382"/>
      <c r="EQ68" s="382"/>
      <c r="ER68" s="382"/>
      <c r="ES68" s="382"/>
      <c r="ET68" s="382"/>
      <c r="EU68" s="382"/>
      <c r="EV68" s="382"/>
      <c r="EW68" s="382"/>
      <c r="EX68" s="382"/>
      <c r="EY68" s="382"/>
      <c r="EZ68" s="382"/>
      <c r="FA68" s="382"/>
      <c r="FB68" s="382"/>
      <c r="FC68" s="382"/>
      <c r="FD68" s="382"/>
      <c r="FE68" s="382"/>
      <c r="FF68" s="382"/>
      <c r="FG68" s="382"/>
      <c r="FH68" s="382"/>
      <c r="FI68" s="382"/>
      <c r="FJ68" s="382"/>
      <c r="FK68" s="382"/>
      <c r="FL68" s="382"/>
      <c r="FM68" s="382"/>
      <c r="FN68" s="382"/>
      <c r="FO68" s="382"/>
      <c r="FP68" s="382"/>
      <c r="FQ68" s="382"/>
      <c r="FR68" s="382"/>
      <c r="FS68" s="382"/>
      <c r="FT68" s="382"/>
      <c r="FU68" s="382"/>
      <c r="FV68" s="382"/>
      <c r="FW68" s="382"/>
      <c r="FX68" s="382"/>
      <c r="FY68" s="382"/>
      <c r="FZ68" s="382"/>
      <c r="GA68" s="382"/>
      <c r="GB68" s="382"/>
      <c r="GC68" s="382"/>
      <c r="GD68" s="382"/>
      <c r="GE68" s="382"/>
      <c r="GF68" s="382"/>
      <c r="GG68" s="382"/>
      <c r="GH68" s="382"/>
      <c r="GI68" s="382"/>
      <c r="GJ68" s="382"/>
      <c r="GK68" s="382"/>
      <c r="GL68" s="382"/>
      <c r="GM68" s="382"/>
      <c r="GN68" s="382"/>
      <c r="GO68" s="382"/>
      <c r="GP68" s="382"/>
      <c r="GQ68" s="382"/>
      <c r="GR68" s="382"/>
      <c r="GS68" s="382"/>
      <c r="GT68" s="382"/>
      <c r="GU68" s="382"/>
      <c r="GV68" s="382"/>
      <c r="GW68" s="382"/>
      <c r="GX68" s="382"/>
      <c r="GY68" s="382"/>
      <c r="GZ68" s="382"/>
      <c r="HA68" s="382"/>
      <c r="HB68" s="382"/>
      <c r="HC68" s="382"/>
      <c r="HD68" s="382"/>
      <c r="HE68" s="382"/>
      <c r="HF68" s="382"/>
      <c r="HG68" s="382"/>
      <c r="HH68" s="382"/>
      <c r="HI68" s="382"/>
      <c r="HJ68" s="382"/>
      <c r="HK68" s="382"/>
      <c r="HL68" s="382"/>
      <c r="HM68" s="382"/>
      <c r="HN68" s="382"/>
      <c r="HO68" s="382"/>
      <c r="HP68" s="382"/>
      <c r="HQ68" s="382"/>
      <c r="HR68" s="382"/>
      <c r="HS68" s="382"/>
      <c r="HT68" s="382"/>
      <c r="HU68" s="382"/>
      <c r="HV68" s="382"/>
      <c r="HW68" s="382"/>
      <c r="HX68" s="382"/>
      <c r="HY68" s="382"/>
      <c r="HZ68" s="382"/>
      <c r="IA68" s="382"/>
      <c r="IB68" s="382"/>
      <c r="IC68" s="382"/>
      <c r="ID68" s="382"/>
      <c r="IE68" s="382"/>
      <c r="IF68" s="382"/>
      <c r="IG68" s="382"/>
      <c r="IH68" s="382"/>
      <c r="II68" s="382"/>
      <c r="IJ68" s="382"/>
      <c r="IK68" s="382"/>
      <c r="IL68" s="382"/>
      <c r="IM68" s="382"/>
      <c r="IN68" s="382"/>
      <c r="IO68" s="382"/>
    </row>
    <row r="69" spans="1:249" s="382" customFormat="1" ht="24.95" customHeight="1">
      <c r="A69" s="734">
        <f>+IF(NOVIEMBRE!A69=0,"",NOVIEMBRE!A69)</f>
        <v>1130115</v>
      </c>
      <c r="B69" s="645" t="str">
        <f>+IF(NOVIEMBRE!B69=0,"",NOVIEMBRE!B69)</f>
        <v>ENTIDADES DE REGIMEN ESPECIAL (Magisterio, Fuerza Pca.)</v>
      </c>
      <c r="C69" s="43">
        <f t="shared" ref="C69:N69" si="75">SUM(C70:C71)</f>
        <v>154330000</v>
      </c>
      <c r="D69" s="44">
        <f t="shared" si="75"/>
        <v>0</v>
      </c>
      <c r="E69" s="44">
        <f t="shared" si="75"/>
        <v>0</v>
      </c>
      <c r="F69" s="44">
        <f t="shared" si="75"/>
        <v>154330000</v>
      </c>
      <c r="G69" s="44">
        <f t="shared" si="75"/>
        <v>97795499</v>
      </c>
      <c r="H69" s="44">
        <f t="shared" si="75"/>
        <v>6370744</v>
      </c>
      <c r="I69" s="44">
        <f t="shared" si="75"/>
        <v>104166243</v>
      </c>
      <c r="J69" s="44">
        <f t="shared" si="75"/>
        <v>52446997</v>
      </c>
      <c r="K69" s="44">
        <f t="shared" si="75"/>
        <v>10150362</v>
      </c>
      <c r="L69" s="44">
        <f t="shared" si="75"/>
        <v>62597359</v>
      </c>
      <c r="M69" s="44">
        <f t="shared" si="75"/>
        <v>50163757</v>
      </c>
      <c r="N69" s="45">
        <f t="shared" si="75"/>
        <v>91732641</v>
      </c>
      <c r="P69" s="43">
        <f>SUM(P70:P71)</f>
        <v>0</v>
      </c>
      <c r="Q69" s="45">
        <f>SUM(Q70:Q71)</f>
        <v>0</v>
      </c>
      <c r="R69" s="9"/>
      <c r="S69" s="706">
        <f>+IF(NOVIEMBRE!S69=0,"",NOVIEMBRE!S69)</f>
        <v>1020104</v>
      </c>
      <c r="T69" s="682" t="str">
        <f>+IF(NOVIEMBRE!T69=0,"",NOVIEMBRE!T69)</f>
        <v>Otros</v>
      </c>
      <c r="U69" s="27">
        <f t="shared" ref="U69:AJ69" si="76">SUM(U70:U80)</f>
        <v>268733154</v>
      </c>
      <c r="V69" s="15">
        <f t="shared" si="76"/>
        <v>6293802</v>
      </c>
      <c r="W69" s="15">
        <f t="shared" si="76"/>
        <v>14129516</v>
      </c>
      <c r="X69" s="18">
        <f t="shared" si="76"/>
        <v>289156472</v>
      </c>
      <c r="Y69" s="19">
        <f t="shared" si="76"/>
        <v>113492263</v>
      </c>
      <c r="Z69" s="142">
        <f t="shared" si="76"/>
        <v>173632518</v>
      </c>
      <c r="AA69" s="18">
        <f t="shared" si="76"/>
        <v>287124781</v>
      </c>
      <c r="AB69" s="19">
        <f t="shared" si="76"/>
        <v>113492263</v>
      </c>
      <c r="AC69" s="142">
        <f t="shared" si="76"/>
        <v>173632518</v>
      </c>
      <c r="AD69" s="18">
        <f t="shared" si="76"/>
        <v>287124781</v>
      </c>
      <c r="AE69" s="19">
        <f t="shared" si="76"/>
        <v>81520268</v>
      </c>
      <c r="AF69" s="142">
        <f t="shared" si="76"/>
        <v>12552480</v>
      </c>
      <c r="AG69" s="18">
        <f t="shared" si="76"/>
        <v>94072748</v>
      </c>
      <c r="AH69" s="19">
        <f t="shared" si="76"/>
        <v>2031691</v>
      </c>
      <c r="AI69" s="15">
        <f t="shared" si="76"/>
        <v>2031691</v>
      </c>
      <c r="AJ69" s="16">
        <f t="shared" si="76"/>
        <v>195083724</v>
      </c>
      <c r="AK69" s="9"/>
      <c r="AL69" s="29">
        <f>SUM(AL70:AL80)</f>
        <v>491866</v>
      </c>
      <c r="AM69" s="26">
        <f>SUM(AM70:AM80)</f>
        <v>14129516</v>
      </c>
      <c r="AN69" s="9"/>
      <c r="AO69" s="294"/>
      <c r="AP69" s="294"/>
      <c r="AQ69" s="294"/>
      <c r="AR69" s="294"/>
      <c r="AS69" s="294"/>
      <c r="AT69" s="294"/>
      <c r="AU69" s="294"/>
      <c r="AV69" s="294"/>
      <c r="AW69" s="294"/>
      <c r="AX69" s="294"/>
      <c r="AY69" s="294"/>
      <c r="AZ69" s="294"/>
      <c r="BQ69" s="461"/>
    </row>
    <row r="70" spans="1:249" s="422" customFormat="1" ht="24.95" customHeight="1">
      <c r="A70" s="611" t="str">
        <f>+IF(NOVIEMBRE!A70=0,"",NOVIEMBRE!A70)</f>
        <v>1130115-1</v>
      </c>
      <c r="B70" s="646" t="str">
        <f>+CONCATENATE("Vigencia ",INSTRUCCIONES!$F$3)</f>
        <v>Vigencia 2018</v>
      </c>
      <c r="C70" s="673">
        <f>+ENERO!C70</f>
        <v>118000000</v>
      </c>
      <c r="D70" s="373">
        <f>NOVIEMBRE!D70+DICIEMBRE!P70</f>
        <v>0</v>
      </c>
      <c r="E70" s="373">
        <f>NOVIEMBRE!E70+DICIEMBRE!Q70</f>
        <v>0</v>
      </c>
      <c r="F70" s="373">
        <f>SUM(C70:E70)</f>
        <v>118000000</v>
      </c>
      <c r="G70" s="373">
        <f>NOVIEMBRE!I70</f>
        <v>92609798</v>
      </c>
      <c r="H70" s="374">
        <v>6370744</v>
      </c>
      <c r="I70" s="373">
        <f>SUM(G70:H70)</f>
        <v>98980542</v>
      </c>
      <c r="J70" s="373">
        <f>NOVIEMBRE!L70</f>
        <v>47261296</v>
      </c>
      <c r="K70" s="374">
        <v>10150362</v>
      </c>
      <c r="L70" s="373">
        <f>SUM(J70:K70)</f>
        <v>57411658</v>
      </c>
      <c r="M70" s="373">
        <f>F70-I70</f>
        <v>19019458</v>
      </c>
      <c r="N70" s="143">
        <f>F70-L70</f>
        <v>60588342</v>
      </c>
      <c r="O70" s="382"/>
      <c r="P70" s="372">
        <v>0</v>
      </c>
      <c r="Q70" s="375">
        <v>0</v>
      </c>
      <c r="R70" s="9"/>
      <c r="S70" s="707" t="str">
        <f>+IF(NOVIEMBRE!S70=0,"",NOVIEMBRE!S70)</f>
        <v>1020104-1</v>
      </c>
      <c r="T70" s="683" t="str">
        <f>+IF(NOVIEMBRE!T70=0,"",NOVIEMBRE!T70)</f>
        <v xml:space="preserve">Prima de Navidad </v>
      </c>
      <c r="U70" s="27">
        <f>+ENERO!U70</f>
        <v>112552557</v>
      </c>
      <c r="V70" s="15">
        <f>NOVIEMBRE!V70+DICIEMBRE!AL70</f>
        <v>3061727</v>
      </c>
      <c r="W70" s="15">
        <f>NOVIEMBRE!W70+DICIEMBRE!AM70</f>
        <v>0</v>
      </c>
      <c r="X70" s="18">
        <f t="shared" ref="X70:X81" si="77">SUM(U70:W70)</f>
        <v>115614284</v>
      </c>
      <c r="Y70" s="19">
        <f>NOVIEMBRE!AA70</f>
        <v>5032482</v>
      </c>
      <c r="Z70" s="374">
        <v>109096773</v>
      </c>
      <c r="AA70" s="18">
        <f t="shared" ref="AA70:AA81" si="78">SUM(Y70:Z70)</f>
        <v>114129255</v>
      </c>
      <c r="AB70" s="19">
        <f>NOVIEMBRE!AD70</f>
        <v>5032482</v>
      </c>
      <c r="AC70" s="374">
        <v>109096773</v>
      </c>
      <c r="AD70" s="18">
        <f t="shared" ref="AD70:AD81" si="79">SUM(AB70:AC70)</f>
        <v>114129255</v>
      </c>
      <c r="AE70" s="19">
        <f>NOVIEMBRE!AG70</f>
        <v>2230010</v>
      </c>
      <c r="AF70" s="374">
        <v>0</v>
      </c>
      <c r="AG70" s="18">
        <f t="shared" ref="AG70:AG81" si="80">SUM(AE70:AF70)</f>
        <v>2230010</v>
      </c>
      <c r="AH70" s="19">
        <f t="shared" ref="AH70:AH81" si="81">X70-AA70</f>
        <v>1485029</v>
      </c>
      <c r="AI70" s="15">
        <f t="shared" ref="AI70:AI81" si="82">X70-AD70</f>
        <v>1485029</v>
      </c>
      <c r="AJ70" s="16">
        <f t="shared" ref="AJ70:AJ81" si="83">X70-AG70</f>
        <v>113384274</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461"/>
      <c r="BR70" s="382"/>
      <c r="BS70" s="382"/>
      <c r="BT70" s="382"/>
      <c r="BU70" s="382"/>
      <c r="BV70" s="382"/>
      <c r="BW70" s="382"/>
      <c r="BX70" s="382"/>
      <c r="BY70" s="382"/>
      <c r="BZ70" s="382"/>
      <c r="CA70" s="382"/>
      <c r="CB70" s="382"/>
      <c r="CC70" s="382"/>
      <c r="CD70" s="382"/>
      <c r="CE70" s="382"/>
      <c r="CF70" s="382"/>
      <c r="CG70" s="382"/>
      <c r="CH70" s="382"/>
      <c r="CI70" s="382"/>
      <c r="CJ70" s="382"/>
      <c r="CK70" s="382"/>
      <c r="CL70" s="382"/>
      <c r="CM70" s="382"/>
      <c r="CN70" s="382"/>
      <c r="CO70" s="382"/>
      <c r="CP70" s="382"/>
      <c r="CQ70" s="382"/>
      <c r="CR70" s="382"/>
      <c r="CS70" s="382"/>
      <c r="CT70" s="382"/>
      <c r="CU70" s="382"/>
      <c r="CV70" s="382"/>
      <c r="CW70" s="382"/>
      <c r="CX70" s="382"/>
      <c r="CY70" s="382"/>
      <c r="CZ70" s="382"/>
      <c r="DA70" s="382"/>
      <c r="DB70" s="382"/>
      <c r="DC70" s="382"/>
      <c r="DD70" s="382"/>
      <c r="DE70" s="382"/>
      <c r="DF70" s="382"/>
      <c r="DG70" s="382"/>
      <c r="DH70" s="382"/>
      <c r="DI70" s="382"/>
      <c r="DJ70" s="382"/>
      <c r="DK70" s="382"/>
      <c r="DL70" s="382"/>
      <c r="DM70" s="382"/>
      <c r="DN70" s="382"/>
      <c r="DO70" s="382"/>
      <c r="DP70" s="382"/>
      <c r="DQ70" s="382"/>
      <c r="DR70" s="382"/>
      <c r="DS70" s="382"/>
      <c r="DT70" s="382"/>
      <c r="DU70" s="382"/>
      <c r="DV70" s="382"/>
      <c r="DW70" s="382"/>
      <c r="DX70" s="382"/>
      <c r="DY70" s="382"/>
      <c r="DZ70" s="382"/>
      <c r="EA70" s="382"/>
      <c r="EB70" s="382"/>
      <c r="EC70" s="382"/>
      <c r="ED70" s="382"/>
      <c r="EE70" s="382"/>
      <c r="EF70" s="382"/>
      <c r="EG70" s="382"/>
      <c r="EH70" s="382"/>
      <c r="EI70" s="382"/>
      <c r="EJ70" s="382"/>
      <c r="EK70" s="382"/>
      <c r="EL70" s="382"/>
      <c r="EM70" s="382"/>
      <c r="EN70" s="382"/>
      <c r="EO70" s="382"/>
      <c r="EP70" s="382"/>
      <c r="EQ70" s="382"/>
      <c r="ER70" s="382"/>
      <c r="ES70" s="382"/>
      <c r="ET70" s="382"/>
      <c r="EU70" s="382"/>
      <c r="EV70" s="382"/>
      <c r="EW70" s="382"/>
      <c r="EX70" s="382"/>
      <c r="EY70" s="382"/>
      <c r="EZ70" s="382"/>
      <c r="FA70" s="382"/>
      <c r="FB70" s="382"/>
      <c r="FC70" s="382"/>
      <c r="FD70" s="382"/>
      <c r="FE70" s="382"/>
      <c r="FF70" s="382"/>
      <c r="FG70" s="382"/>
      <c r="FH70" s="382"/>
      <c r="FI70" s="382"/>
      <c r="FJ70" s="382"/>
      <c r="FK70" s="382"/>
      <c r="FL70" s="382"/>
      <c r="FM70" s="382"/>
      <c r="FN70" s="382"/>
      <c r="FO70" s="382"/>
      <c r="FP70" s="382"/>
      <c r="FQ70" s="382"/>
      <c r="FR70" s="382"/>
      <c r="FS70" s="382"/>
      <c r="FT70" s="382"/>
      <c r="FU70" s="382"/>
      <c r="FV70" s="382"/>
      <c r="FW70" s="382"/>
      <c r="FX70" s="382"/>
      <c r="FY70" s="382"/>
      <c r="FZ70" s="382"/>
      <c r="GA70" s="382"/>
      <c r="GB70" s="382"/>
      <c r="GC70" s="382"/>
      <c r="GD70" s="382"/>
      <c r="GE70" s="382"/>
      <c r="GF70" s="382"/>
      <c r="GG70" s="382"/>
      <c r="GH70" s="382"/>
      <c r="GI70" s="382"/>
      <c r="GJ70" s="382"/>
      <c r="GK70" s="382"/>
      <c r="GL70" s="382"/>
      <c r="GM70" s="382"/>
      <c r="GN70" s="382"/>
      <c r="GO70" s="382"/>
      <c r="GP70" s="382"/>
      <c r="GQ70" s="382"/>
      <c r="GR70" s="382"/>
      <c r="GS70" s="382"/>
      <c r="GT70" s="382"/>
      <c r="GU70" s="382"/>
      <c r="GV70" s="382"/>
      <c r="GW70" s="382"/>
      <c r="GX70" s="382"/>
      <c r="GY70" s="382"/>
      <c r="GZ70" s="382"/>
      <c r="HA70" s="382"/>
      <c r="HB70" s="382"/>
      <c r="HC70" s="382"/>
      <c r="HD70" s="382"/>
      <c r="HE70" s="382"/>
      <c r="HF70" s="382"/>
      <c r="HG70" s="382"/>
      <c r="HH70" s="382"/>
      <c r="HI70" s="382"/>
      <c r="HJ70" s="382"/>
      <c r="HK70" s="382"/>
      <c r="HL70" s="382"/>
      <c r="HM70" s="382"/>
      <c r="HN70" s="382"/>
      <c r="HO70" s="382"/>
      <c r="HP70" s="382"/>
      <c r="HQ70" s="382"/>
      <c r="HR70" s="382"/>
      <c r="HS70" s="382"/>
      <c r="HT70" s="382"/>
      <c r="HU70" s="382"/>
      <c r="HV70" s="382"/>
      <c r="HW70" s="382"/>
      <c r="HX70" s="382"/>
      <c r="HY70" s="382"/>
      <c r="HZ70" s="382"/>
      <c r="IA70" s="382"/>
      <c r="IB70" s="382"/>
      <c r="IC70" s="382"/>
      <c r="ID70" s="382"/>
      <c r="IE70" s="382"/>
      <c r="IF70" s="382"/>
      <c r="IG70" s="382"/>
      <c r="IH70" s="382"/>
      <c r="II70" s="382"/>
      <c r="IJ70" s="382"/>
      <c r="IK70" s="382"/>
      <c r="IL70" s="382"/>
      <c r="IM70" s="382"/>
      <c r="IN70" s="382"/>
      <c r="IO70" s="382"/>
    </row>
    <row r="71" spans="1:249" s="422" customFormat="1" ht="24.95" customHeight="1">
      <c r="A71" s="611" t="str">
        <f>+IF(NOVIEMBRE!A71=0,"",NOVIEMBRE!A71)</f>
        <v>1130115-2</v>
      </c>
      <c r="B71" s="646" t="str">
        <f>+IF(NOVIEMBRE!B71=0,"",NOVIEMBRE!B71)</f>
        <v>Vigencia Anterior Regimen Especial</v>
      </c>
      <c r="C71" s="673">
        <f>+ENERO!C71</f>
        <v>36330000</v>
      </c>
      <c r="D71" s="373">
        <f>NOVIEMBRE!D71+DICIEMBRE!P71</f>
        <v>0</v>
      </c>
      <c r="E71" s="373">
        <f>NOVIEMBRE!E71+DICIEMBRE!Q71</f>
        <v>0</v>
      </c>
      <c r="F71" s="373">
        <f>SUM(C71:E71)</f>
        <v>36330000</v>
      </c>
      <c r="G71" s="373">
        <f>NOVIEMBRE!I71</f>
        <v>5185701</v>
      </c>
      <c r="H71" s="374">
        <v>0</v>
      </c>
      <c r="I71" s="373">
        <f>SUM(G71:H71)</f>
        <v>5185701</v>
      </c>
      <c r="J71" s="373">
        <f>NOVIEMBRE!L71</f>
        <v>5185701</v>
      </c>
      <c r="K71" s="374">
        <v>0</v>
      </c>
      <c r="L71" s="373">
        <f>SUM(J71:K71)</f>
        <v>5185701</v>
      </c>
      <c r="M71" s="373">
        <f>F71-I71</f>
        <v>31144299</v>
      </c>
      <c r="N71" s="143">
        <f>F71-L71</f>
        <v>31144299</v>
      </c>
      <c r="O71" s="382"/>
      <c r="P71" s="372">
        <v>0</v>
      </c>
      <c r="Q71" s="375">
        <v>0</v>
      </c>
      <c r="R71" s="9"/>
      <c r="S71" s="707" t="str">
        <f>+IF(NOVIEMBRE!S71=0,"",NOVIEMBRE!S71)</f>
        <v>1020104-2</v>
      </c>
      <c r="T71" s="683" t="str">
        <f>+IF(NOVIEMBRE!T71=0,"",NOVIEMBRE!T71)</f>
        <v>Prima Vida Cara</v>
      </c>
      <c r="U71" s="27">
        <f>+ENERO!U71</f>
        <v>0</v>
      </c>
      <c r="V71" s="15">
        <f>NOVIEMBRE!V71+DICIEMBRE!AL71</f>
        <v>0</v>
      </c>
      <c r="W71" s="15">
        <f>NOVIEMBRE!W71+DICIEMBRE!AM71</f>
        <v>0</v>
      </c>
      <c r="X71" s="18">
        <f t="shared" si="77"/>
        <v>0</v>
      </c>
      <c r="Y71" s="19">
        <f>NOVIEMBRE!AA71</f>
        <v>0</v>
      </c>
      <c r="Z71" s="374">
        <v>0</v>
      </c>
      <c r="AA71" s="18">
        <f t="shared" si="78"/>
        <v>0</v>
      </c>
      <c r="AB71" s="19">
        <f>NOVIEMBRE!AD71</f>
        <v>0</v>
      </c>
      <c r="AC71" s="374">
        <v>0</v>
      </c>
      <c r="AD71" s="18">
        <f t="shared" si="79"/>
        <v>0</v>
      </c>
      <c r="AE71" s="19">
        <f>NOVIEMBRE!AG71</f>
        <v>0</v>
      </c>
      <c r="AF71" s="374">
        <v>0</v>
      </c>
      <c r="AG71" s="18">
        <f t="shared" si="80"/>
        <v>0</v>
      </c>
      <c r="AH71" s="19">
        <f t="shared" si="81"/>
        <v>0</v>
      </c>
      <c r="AI71" s="15">
        <f t="shared" si="82"/>
        <v>0</v>
      </c>
      <c r="AJ71" s="16">
        <f t="shared" si="83"/>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461"/>
      <c r="BR71" s="382"/>
      <c r="BS71" s="382"/>
      <c r="BT71" s="382"/>
      <c r="BU71" s="382"/>
      <c r="BV71" s="382"/>
      <c r="BW71" s="382"/>
      <c r="BX71" s="382"/>
      <c r="BY71" s="382"/>
      <c r="BZ71" s="382"/>
      <c r="CA71" s="382"/>
      <c r="CB71" s="382"/>
      <c r="CC71" s="382"/>
      <c r="CD71" s="382"/>
      <c r="CE71" s="382"/>
      <c r="CF71" s="382"/>
      <c r="CG71" s="382"/>
      <c r="CH71" s="382"/>
      <c r="CI71" s="382"/>
      <c r="CJ71" s="382"/>
      <c r="CK71" s="382"/>
      <c r="CL71" s="382"/>
      <c r="CM71" s="382"/>
      <c r="CN71" s="382"/>
      <c r="CO71" s="382"/>
      <c r="CP71" s="382"/>
      <c r="CQ71" s="382"/>
      <c r="CR71" s="382"/>
      <c r="CS71" s="382"/>
      <c r="CT71" s="382"/>
      <c r="CU71" s="382"/>
      <c r="CV71" s="382"/>
      <c r="CW71" s="382"/>
      <c r="CX71" s="382"/>
      <c r="CY71" s="382"/>
      <c r="CZ71" s="382"/>
      <c r="DA71" s="382"/>
      <c r="DB71" s="382"/>
      <c r="DC71" s="382"/>
      <c r="DD71" s="382"/>
      <c r="DE71" s="382"/>
      <c r="DF71" s="382"/>
      <c r="DG71" s="382"/>
      <c r="DH71" s="382"/>
      <c r="DI71" s="382"/>
      <c r="DJ71" s="382"/>
      <c r="DK71" s="382"/>
      <c r="DL71" s="382"/>
      <c r="DM71" s="382"/>
      <c r="DN71" s="382"/>
      <c r="DO71" s="382"/>
      <c r="DP71" s="382"/>
      <c r="DQ71" s="382"/>
      <c r="DR71" s="382"/>
      <c r="DS71" s="382"/>
      <c r="DT71" s="382"/>
      <c r="DU71" s="382"/>
      <c r="DV71" s="382"/>
      <c r="DW71" s="382"/>
      <c r="DX71" s="382"/>
      <c r="DY71" s="382"/>
      <c r="DZ71" s="382"/>
      <c r="EA71" s="382"/>
      <c r="EB71" s="382"/>
      <c r="EC71" s="382"/>
      <c r="ED71" s="382"/>
      <c r="EE71" s="382"/>
      <c r="EF71" s="382"/>
      <c r="EG71" s="382"/>
      <c r="EH71" s="382"/>
      <c r="EI71" s="382"/>
      <c r="EJ71" s="382"/>
      <c r="EK71" s="382"/>
      <c r="EL71" s="382"/>
      <c r="EM71" s="382"/>
      <c r="EN71" s="382"/>
      <c r="EO71" s="382"/>
      <c r="EP71" s="382"/>
      <c r="EQ71" s="382"/>
      <c r="ER71" s="382"/>
      <c r="ES71" s="382"/>
      <c r="ET71" s="382"/>
      <c r="EU71" s="382"/>
      <c r="EV71" s="382"/>
      <c r="EW71" s="382"/>
      <c r="EX71" s="382"/>
      <c r="EY71" s="382"/>
      <c r="EZ71" s="382"/>
      <c r="FA71" s="382"/>
      <c r="FB71" s="382"/>
      <c r="FC71" s="382"/>
      <c r="FD71" s="382"/>
      <c r="FE71" s="382"/>
      <c r="FF71" s="382"/>
      <c r="FG71" s="382"/>
      <c r="FH71" s="382"/>
      <c r="FI71" s="382"/>
      <c r="FJ71" s="382"/>
      <c r="FK71" s="382"/>
      <c r="FL71" s="382"/>
      <c r="FM71" s="382"/>
      <c r="FN71" s="382"/>
      <c r="FO71" s="382"/>
      <c r="FP71" s="382"/>
      <c r="FQ71" s="382"/>
      <c r="FR71" s="382"/>
      <c r="FS71" s="382"/>
      <c r="FT71" s="382"/>
      <c r="FU71" s="382"/>
      <c r="FV71" s="382"/>
      <c r="FW71" s="382"/>
      <c r="FX71" s="382"/>
      <c r="FY71" s="382"/>
      <c r="FZ71" s="382"/>
      <c r="GA71" s="382"/>
      <c r="GB71" s="382"/>
      <c r="GC71" s="382"/>
      <c r="GD71" s="382"/>
      <c r="GE71" s="382"/>
      <c r="GF71" s="382"/>
      <c r="GG71" s="382"/>
      <c r="GH71" s="382"/>
      <c r="GI71" s="382"/>
      <c r="GJ71" s="382"/>
      <c r="GK71" s="382"/>
      <c r="GL71" s="382"/>
      <c r="GM71" s="382"/>
      <c r="GN71" s="382"/>
      <c r="GO71" s="382"/>
      <c r="GP71" s="382"/>
      <c r="GQ71" s="382"/>
      <c r="GR71" s="382"/>
      <c r="GS71" s="382"/>
      <c r="GT71" s="382"/>
      <c r="GU71" s="382"/>
      <c r="GV71" s="382"/>
      <c r="GW71" s="382"/>
      <c r="GX71" s="382"/>
      <c r="GY71" s="382"/>
      <c r="GZ71" s="382"/>
      <c r="HA71" s="382"/>
      <c r="HB71" s="382"/>
      <c r="HC71" s="382"/>
      <c r="HD71" s="382"/>
      <c r="HE71" s="382"/>
      <c r="HF71" s="382"/>
      <c r="HG71" s="382"/>
      <c r="HH71" s="382"/>
      <c r="HI71" s="382"/>
      <c r="HJ71" s="382"/>
      <c r="HK71" s="382"/>
      <c r="HL71" s="382"/>
      <c r="HM71" s="382"/>
      <c r="HN71" s="382"/>
      <c r="HO71" s="382"/>
      <c r="HP71" s="382"/>
      <c r="HQ71" s="382"/>
      <c r="HR71" s="382"/>
      <c r="HS71" s="382"/>
      <c r="HT71" s="382"/>
      <c r="HU71" s="382"/>
      <c r="HV71" s="382"/>
      <c r="HW71" s="382"/>
      <c r="HX71" s="382"/>
      <c r="HY71" s="382"/>
      <c r="HZ71" s="382"/>
      <c r="IA71" s="382"/>
      <c r="IB71" s="382"/>
      <c r="IC71" s="382"/>
      <c r="ID71" s="382"/>
      <c r="IE71" s="382"/>
      <c r="IF71" s="382"/>
      <c r="IG71" s="382"/>
      <c r="IH71" s="382"/>
      <c r="II71" s="382"/>
      <c r="IJ71" s="382"/>
      <c r="IK71" s="382"/>
      <c r="IL71" s="382"/>
      <c r="IM71" s="382"/>
      <c r="IN71" s="382"/>
      <c r="IO71" s="382"/>
    </row>
    <row r="72" spans="1:249" s="382" customFormat="1" ht="24.95" customHeight="1">
      <c r="A72" s="734">
        <f>+IF(NOVIEMBRE!A72=0,"",NOVIEMBRE!A72)</f>
        <v>1130116</v>
      </c>
      <c r="B72" s="645" t="str">
        <f>+IF(NOVIEMBRE!B72=0,"",NOVIEMBRE!B72)</f>
        <v>ADMINISTRADORAS DE RIESGOS LABORALES</v>
      </c>
      <c r="C72" s="43">
        <f t="shared" ref="C72:N72" si="84">SUM(C73:C74)</f>
        <v>32000000</v>
      </c>
      <c r="D72" s="44">
        <f t="shared" si="84"/>
        <v>0</v>
      </c>
      <c r="E72" s="44">
        <f t="shared" si="84"/>
        <v>0</v>
      </c>
      <c r="F72" s="44">
        <f t="shared" si="84"/>
        <v>32000000</v>
      </c>
      <c r="G72" s="44">
        <f t="shared" si="84"/>
        <v>25005853</v>
      </c>
      <c r="H72" s="44">
        <f t="shared" si="84"/>
        <v>3444605</v>
      </c>
      <c r="I72" s="44">
        <f t="shared" si="84"/>
        <v>28450458</v>
      </c>
      <c r="J72" s="44">
        <f t="shared" si="84"/>
        <v>23003466</v>
      </c>
      <c r="K72" s="44">
        <f t="shared" si="84"/>
        <v>2462388</v>
      </c>
      <c r="L72" s="44">
        <f t="shared" si="84"/>
        <v>25465854</v>
      </c>
      <c r="M72" s="44">
        <f t="shared" si="84"/>
        <v>3549542</v>
      </c>
      <c r="N72" s="45">
        <f t="shared" si="84"/>
        <v>6534146</v>
      </c>
      <c r="P72" s="43">
        <f>SUM(P73:P74)</f>
        <v>0</v>
      </c>
      <c r="Q72" s="45">
        <f>SUM(Q73:Q74)</f>
        <v>0</v>
      </c>
      <c r="R72" s="9"/>
      <c r="S72" s="707" t="str">
        <f>+IF(NOVIEMBRE!S72=0,"",NOVIEMBRE!S72)</f>
        <v>1020104-3</v>
      </c>
      <c r="T72" s="683" t="str">
        <f>+IF(NOVIEMBRE!T72=0,"",NOVIEMBRE!T72)</f>
        <v>Prima de Vacaciones</v>
      </c>
      <c r="U72" s="27">
        <f>+ENERO!U72</f>
        <v>51947334</v>
      </c>
      <c r="V72" s="15">
        <f>NOVIEMBRE!V72+DICIEMBRE!AL72</f>
        <v>-2352170</v>
      </c>
      <c r="W72" s="15">
        <f>NOVIEMBRE!W72+DICIEMBRE!AM72</f>
        <v>1972634</v>
      </c>
      <c r="X72" s="18">
        <f t="shared" si="77"/>
        <v>51567798</v>
      </c>
      <c r="Y72" s="19">
        <f>NOVIEMBRE!AA72</f>
        <v>37032471</v>
      </c>
      <c r="Z72" s="374">
        <v>14535327</v>
      </c>
      <c r="AA72" s="18">
        <f t="shared" si="78"/>
        <v>51567798</v>
      </c>
      <c r="AB72" s="19">
        <f>NOVIEMBRE!AD72</f>
        <v>37032471</v>
      </c>
      <c r="AC72" s="374">
        <v>14535327</v>
      </c>
      <c r="AD72" s="18">
        <f t="shared" si="79"/>
        <v>51567798</v>
      </c>
      <c r="AE72" s="19">
        <f>NOVIEMBRE!AG72</f>
        <v>25579994</v>
      </c>
      <c r="AF72" s="374">
        <v>8180702</v>
      </c>
      <c r="AG72" s="18">
        <f t="shared" si="80"/>
        <v>33760696</v>
      </c>
      <c r="AH72" s="19">
        <f t="shared" si="81"/>
        <v>0</v>
      </c>
      <c r="AI72" s="15">
        <f t="shared" si="82"/>
        <v>0</v>
      </c>
      <c r="AJ72" s="16">
        <f t="shared" si="83"/>
        <v>17807102</v>
      </c>
      <c r="AK72" s="9"/>
      <c r="AL72" s="372">
        <v>289294</v>
      </c>
      <c r="AM72" s="375">
        <v>1972634</v>
      </c>
      <c r="AN72" s="9"/>
      <c r="AO72" s="294"/>
      <c r="AP72" s="294"/>
      <c r="AQ72" s="294"/>
      <c r="AR72" s="294"/>
      <c r="AS72" s="294"/>
      <c r="AT72" s="294"/>
      <c r="AU72" s="294"/>
      <c r="AV72" s="294"/>
      <c r="AW72" s="294"/>
      <c r="AX72" s="294"/>
      <c r="AY72" s="294"/>
      <c r="AZ72" s="294"/>
      <c r="BQ72" s="461"/>
    </row>
    <row r="73" spans="1:249" s="422" customFormat="1" ht="24.95" customHeight="1">
      <c r="A73" s="611" t="str">
        <f>+IF(NOVIEMBRE!A73=0,"",NOVIEMBRE!A73)</f>
        <v>1130116-1</v>
      </c>
      <c r="B73" s="646" t="str">
        <f>+CONCATENATE("Vigencia ",INSTRUCCIONES!$F$3)</f>
        <v>Vigencia 2018</v>
      </c>
      <c r="C73" s="673">
        <f>+ENERO!C73</f>
        <v>28000000</v>
      </c>
      <c r="D73" s="373">
        <f>NOVIEMBRE!D73+DICIEMBRE!P73</f>
        <v>0</v>
      </c>
      <c r="E73" s="373">
        <f>NOVIEMBRE!E73+DICIEMBRE!Q73</f>
        <v>0</v>
      </c>
      <c r="F73" s="373">
        <f>SUM(C73:E73)</f>
        <v>28000000</v>
      </c>
      <c r="G73" s="373">
        <f>NOVIEMBRE!I73</f>
        <v>22766449</v>
      </c>
      <c r="H73" s="374">
        <v>3444605</v>
      </c>
      <c r="I73" s="373">
        <f>SUM(G73:H73)</f>
        <v>26211054</v>
      </c>
      <c r="J73" s="373">
        <f>NOVIEMBRE!L73</f>
        <v>20764062</v>
      </c>
      <c r="K73" s="374">
        <v>2462388</v>
      </c>
      <c r="L73" s="373">
        <f>SUM(J73:K73)</f>
        <v>23226450</v>
      </c>
      <c r="M73" s="373">
        <f>F73-I73</f>
        <v>1788946</v>
      </c>
      <c r="N73" s="143">
        <f>F73-L73</f>
        <v>4773550</v>
      </c>
      <c r="O73" s="382"/>
      <c r="P73" s="372">
        <v>0</v>
      </c>
      <c r="Q73" s="375">
        <v>0</v>
      </c>
      <c r="R73" s="9"/>
      <c r="S73" s="707" t="str">
        <f>+IF(NOVIEMBRE!S73=0,"",NOVIEMBRE!S73)</f>
        <v>1020104-4</v>
      </c>
      <c r="T73" s="683" t="str">
        <f>+IF(NOVIEMBRE!T73=0,"",NOVIEMBRE!T73)</f>
        <v>Prima Clima</v>
      </c>
      <c r="U73" s="27">
        <f>+ENERO!U73</f>
        <v>0</v>
      </c>
      <c r="V73" s="15">
        <f>NOVIEMBRE!V73+DICIEMBRE!AL73</f>
        <v>0</v>
      </c>
      <c r="W73" s="15">
        <f>NOVIEMBRE!W73+DICIEMBRE!AM73</f>
        <v>0</v>
      </c>
      <c r="X73" s="18">
        <f t="shared" si="77"/>
        <v>0</v>
      </c>
      <c r="Y73" s="19">
        <f>NOVIEMBRE!AA73</f>
        <v>0</v>
      </c>
      <c r="Z73" s="374">
        <v>0</v>
      </c>
      <c r="AA73" s="18">
        <f t="shared" si="78"/>
        <v>0</v>
      </c>
      <c r="AB73" s="19">
        <f>NOVIEMBRE!AD73</f>
        <v>0</v>
      </c>
      <c r="AC73" s="374">
        <v>0</v>
      </c>
      <c r="AD73" s="18">
        <f t="shared" si="79"/>
        <v>0</v>
      </c>
      <c r="AE73" s="19">
        <f>NOVIEMBRE!AG73</f>
        <v>0</v>
      </c>
      <c r="AF73" s="374">
        <v>0</v>
      </c>
      <c r="AG73" s="18">
        <f t="shared" si="80"/>
        <v>0</v>
      </c>
      <c r="AH73" s="19">
        <f t="shared" si="81"/>
        <v>0</v>
      </c>
      <c r="AI73" s="15">
        <f t="shared" si="82"/>
        <v>0</v>
      </c>
      <c r="AJ73" s="16">
        <f t="shared" si="83"/>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461"/>
      <c r="BR73" s="382"/>
      <c r="BS73" s="382"/>
      <c r="BT73" s="382"/>
      <c r="BU73" s="382"/>
      <c r="BV73" s="382"/>
      <c r="BW73" s="382"/>
      <c r="BX73" s="382"/>
      <c r="BY73" s="382"/>
      <c r="BZ73" s="382"/>
      <c r="CA73" s="382"/>
      <c r="CB73" s="382"/>
      <c r="CC73" s="382"/>
      <c r="CD73" s="382"/>
      <c r="CE73" s="382"/>
      <c r="CF73" s="382"/>
      <c r="CG73" s="382"/>
      <c r="CH73" s="382"/>
      <c r="CI73" s="382"/>
      <c r="CJ73" s="382"/>
      <c r="CK73" s="382"/>
      <c r="CL73" s="382"/>
      <c r="CM73" s="382"/>
      <c r="CN73" s="382"/>
      <c r="CO73" s="382"/>
      <c r="CP73" s="382"/>
      <c r="CQ73" s="382"/>
      <c r="CR73" s="382"/>
      <c r="CS73" s="382"/>
      <c r="CT73" s="382"/>
      <c r="CU73" s="382"/>
      <c r="CV73" s="382"/>
      <c r="CW73" s="382"/>
      <c r="CX73" s="382"/>
      <c r="CY73" s="382"/>
      <c r="CZ73" s="382"/>
      <c r="DA73" s="382"/>
      <c r="DB73" s="382"/>
      <c r="DC73" s="382"/>
      <c r="DD73" s="382"/>
      <c r="DE73" s="382"/>
      <c r="DF73" s="382"/>
      <c r="DG73" s="382"/>
      <c r="DH73" s="382"/>
      <c r="DI73" s="382"/>
      <c r="DJ73" s="382"/>
      <c r="DK73" s="382"/>
      <c r="DL73" s="382"/>
      <c r="DM73" s="382"/>
      <c r="DN73" s="382"/>
      <c r="DO73" s="382"/>
      <c r="DP73" s="382"/>
      <c r="DQ73" s="382"/>
      <c r="DR73" s="382"/>
      <c r="DS73" s="382"/>
      <c r="DT73" s="382"/>
      <c r="DU73" s="382"/>
      <c r="DV73" s="382"/>
      <c r="DW73" s="382"/>
      <c r="DX73" s="382"/>
      <c r="DY73" s="382"/>
      <c r="DZ73" s="382"/>
      <c r="EA73" s="382"/>
      <c r="EB73" s="382"/>
      <c r="EC73" s="382"/>
      <c r="ED73" s="382"/>
      <c r="EE73" s="382"/>
      <c r="EF73" s="382"/>
      <c r="EG73" s="382"/>
      <c r="EH73" s="382"/>
      <c r="EI73" s="382"/>
      <c r="EJ73" s="382"/>
      <c r="EK73" s="382"/>
      <c r="EL73" s="382"/>
      <c r="EM73" s="382"/>
      <c r="EN73" s="382"/>
      <c r="EO73" s="382"/>
      <c r="EP73" s="382"/>
      <c r="EQ73" s="382"/>
      <c r="ER73" s="382"/>
      <c r="ES73" s="382"/>
      <c r="ET73" s="382"/>
      <c r="EU73" s="382"/>
      <c r="EV73" s="382"/>
      <c r="EW73" s="382"/>
      <c r="EX73" s="382"/>
      <c r="EY73" s="382"/>
      <c r="EZ73" s="382"/>
      <c r="FA73" s="382"/>
      <c r="FB73" s="382"/>
      <c r="FC73" s="382"/>
      <c r="FD73" s="382"/>
      <c r="FE73" s="382"/>
      <c r="FF73" s="382"/>
      <c r="FG73" s="382"/>
      <c r="FH73" s="382"/>
      <c r="FI73" s="382"/>
      <c r="FJ73" s="382"/>
      <c r="FK73" s="382"/>
      <c r="FL73" s="382"/>
      <c r="FM73" s="382"/>
      <c r="FN73" s="382"/>
      <c r="FO73" s="382"/>
      <c r="FP73" s="382"/>
      <c r="FQ73" s="382"/>
      <c r="FR73" s="382"/>
      <c r="FS73" s="382"/>
      <c r="FT73" s="382"/>
      <c r="FU73" s="382"/>
      <c r="FV73" s="382"/>
      <c r="FW73" s="382"/>
      <c r="FX73" s="382"/>
      <c r="FY73" s="382"/>
      <c r="FZ73" s="382"/>
      <c r="GA73" s="382"/>
      <c r="GB73" s="382"/>
      <c r="GC73" s="382"/>
      <c r="GD73" s="382"/>
      <c r="GE73" s="382"/>
      <c r="GF73" s="382"/>
      <c r="GG73" s="382"/>
      <c r="GH73" s="382"/>
      <c r="GI73" s="382"/>
      <c r="GJ73" s="382"/>
      <c r="GK73" s="382"/>
      <c r="GL73" s="382"/>
      <c r="GM73" s="382"/>
      <c r="GN73" s="382"/>
      <c r="GO73" s="382"/>
      <c r="GP73" s="382"/>
      <c r="GQ73" s="382"/>
      <c r="GR73" s="382"/>
      <c r="GS73" s="382"/>
      <c r="GT73" s="382"/>
      <c r="GU73" s="382"/>
      <c r="GV73" s="382"/>
      <c r="GW73" s="382"/>
      <c r="GX73" s="382"/>
      <c r="GY73" s="382"/>
      <c r="GZ73" s="382"/>
      <c r="HA73" s="382"/>
      <c r="HB73" s="382"/>
      <c r="HC73" s="382"/>
      <c r="HD73" s="382"/>
      <c r="HE73" s="382"/>
      <c r="HF73" s="382"/>
      <c r="HG73" s="382"/>
      <c r="HH73" s="382"/>
      <c r="HI73" s="382"/>
      <c r="HJ73" s="382"/>
      <c r="HK73" s="382"/>
      <c r="HL73" s="382"/>
      <c r="HM73" s="382"/>
      <c r="HN73" s="382"/>
      <c r="HO73" s="382"/>
      <c r="HP73" s="382"/>
      <c r="HQ73" s="382"/>
      <c r="HR73" s="382"/>
      <c r="HS73" s="382"/>
      <c r="HT73" s="382"/>
      <c r="HU73" s="382"/>
      <c r="HV73" s="382"/>
      <c r="HW73" s="382"/>
      <c r="HX73" s="382"/>
      <c r="HY73" s="382"/>
      <c r="HZ73" s="382"/>
      <c r="IA73" s="382"/>
      <c r="IB73" s="382"/>
      <c r="IC73" s="382"/>
      <c r="ID73" s="382"/>
      <c r="IE73" s="382"/>
      <c r="IF73" s="382"/>
      <c r="IG73" s="382"/>
      <c r="IH73" s="382"/>
      <c r="II73" s="382"/>
      <c r="IJ73" s="382"/>
      <c r="IK73" s="382"/>
      <c r="IL73" s="382"/>
      <c r="IM73" s="382"/>
      <c r="IN73" s="382"/>
      <c r="IO73" s="382"/>
    </row>
    <row r="74" spans="1:249" s="422" customFormat="1" ht="24.95" customHeight="1">
      <c r="A74" s="611" t="str">
        <f>+IF(NOVIEMBRE!A74=0,"",NOVIEMBRE!A74)</f>
        <v>1130116-2</v>
      </c>
      <c r="B74" s="646" t="str">
        <f>+IF(NOVIEMBRE!B74=0,"",NOVIEMBRE!B74)</f>
        <v>Vigencia Anterior Riesgos Laborales</v>
      </c>
      <c r="C74" s="673">
        <f>+ENERO!C74</f>
        <v>4000000</v>
      </c>
      <c r="D74" s="373">
        <f>NOVIEMBRE!D74+DICIEMBRE!P74</f>
        <v>0</v>
      </c>
      <c r="E74" s="373">
        <f>NOVIEMBRE!E74+DICIEMBRE!Q74</f>
        <v>0</v>
      </c>
      <c r="F74" s="373">
        <f>SUM(C74:E74)</f>
        <v>4000000</v>
      </c>
      <c r="G74" s="373">
        <f>NOVIEMBRE!I74</f>
        <v>2239404</v>
      </c>
      <c r="H74" s="374">
        <v>0</v>
      </c>
      <c r="I74" s="373">
        <f>SUM(G74:H74)</f>
        <v>2239404</v>
      </c>
      <c r="J74" s="373">
        <f>NOVIEMBRE!L74</f>
        <v>2239404</v>
      </c>
      <c r="K74" s="374">
        <v>0</v>
      </c>
      <c r="L74" s="373">
        <f>SUM(J74:K74)</f>
        <v>2239404</v>
      </c>
      <c r="M74" s="373">
        <f>F74-I74</f>
        <v>1760596</v>
      </c>
      <c r="N74" s="143">
        <f>F74-L74</f>
        <v>1760596</v>
      </c>
      <c r="O74" s="382"/>
      <c r="P74" s="372">
        <v>0</v>
      </c>
      <c r="Q74" s="375">
        <v>0</v>
      </c>
      <c r="R74" s="9"/>
      <c r="S74" s="707" t="str">
        <f>+IF(NOVIEMBRE!S74=0,"",NOVIEMBRE!S74)</f>
        <v>1020104-5</v>
      </c>
      <c r="T74" s="683" t="str">
        <f>+IF(NOVIEMBRE!T74=0,"",NOVIEMBRE!T74)</f>
        <v>Prima de Servicios</v>
      </c>
      <c r="U74" s="27">
        <f>+ENERO!U74</f>
        <v>51947334</v>
      </c>
      <c r="V74" s="15">
        <f>NOVIEMBRE!V74+DICIEMBRE!AL74</f>
        <v>-3618043</v>
      </c>
      <c r="W74" s="15">
        <f>NOVIEMBRE!W74+DICIEMBRE!AM74</f>
        <v>4970526</v>
      </c>
      <c r="X74" s="18">
        <f t="shared" si="77"/>
        <v>53299817</v>
      </c>
      <c r="Y74" s="19">
        <f>NOVIEMBRE!AA74</f>
        <v>13054745</v>
      </c>
      <c r="Z74" s="374">
        <v>40245072</v>
      </c>
      <c r="AA74" s="18">
        <f t="shared" si="78"/>
        <v>53299817</v>
      </c>
      <c r="AB74" s="19">
        <f>NOVIEMBRE!AD74</f>
        <v>13054745</v>
      </c>
      <c r="AC74" s="374">
        <v>40245072</v>
      </c>
      <c r="AD74" s="18">
        <f t="shared" si="79"/>
        <v>53299817</v>
      </c>
      <c r="AE74" s="19">
        <f>NOVIEMBRE!AG74</f>
        <v>5238560</v>
      </c>
      <c r="AF74" s="374">
        <v>0</v>
      </c>
      <c r="AG74" s="18">
        <f t="shared" si="80"/>
        <v>5238560</v>
      </c>
      <c r="AH74" s="19">
        <f t="shared" si="81"/>
        <v>0</v>
      </c>
      <c r="AI74" s="15">
        <f t="shared" si="82"/>
        <v>0</v>
      </c>
      <c r="AJ74" s="16">
        <f t="shared" si="83"/>
        <v>48061257</v>
      </c>
      <c r="AK74" s="9"/>
      <c r="AL74" s="372">
        <v>0</v>
      </c>
      <c r="AM74" s="375">
        <v>4970526</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461"/>
      <c r="BR74" s="382"/>
      <c r="BS74" s="382"/>
      <c r="BT74" s="382"/>
      <c r="BU74" s="382"/>
      <c r="BV74" s="382"/>
      <c r="BW74" s="382"/>
      <c r="BX74" s="382"/>
      <c r="BY74" s="382"/>
      <c r="BZ74" s="382"/>
      <c r="CA74" s="382"/>
      <c r="CB74" s="382"/>
      <c r="CC74" s="382"/>
      <c r="CD74" s="382"/>
      <c r="CE74" s="382"/>
      <c r="CF74" s="382"/>
      <c r="CG74" s="382"/>
      <c r="CH74" s="382"/>
      <c r="CI74" s="382"/>
      <c r="CJ74" s="382"/>
      <c r="CK74" s="382"/>
      <c r="CL74" s="382"/>
      <c r="CM74" s="382"/>
      <c r="CN74" s="382"/>
      <c r="CO74" s="382"/>
      <c r="CP74" s="382"/>
      <c r="CQ74" s="382"/>
      <c r="CR74" s="382"/>
      <c r="CS74" s="382"/>
      <c r="CT74" s="382"/>
      <c r="CU74" s="382"/>
      <c r="CV74" s="382"/>
      <c r="CW74" s="382"/>
      <c r="CX74" s="382"/>
      <c r="CY74" s="382"/>
      <c r="CZ74" s="382"/>
      <c r="DA74" s="382"/>
      <c r="DB74" s="382"/>
      <c r="DC74" s="382"/>
      <c r="DD74" s="382"/>
      <c r="DE74" s="382"/>
      <c r="DF74" s="382"/>
      <c r="DG74" s="382"/>
      <c r="DH74" s="382"/>
      <c r="DI74" s="382"/>
      <c r="DJ74" s="382"/>
      <c r="DK74" s="382"/>
      <c r="DL74" s="382"/>
      <c r="DM74" s="382"/>
      <c r="DN74" s="382"/>
      <c r="DO74" s="382"/>
      <c r="DP74" s="382"/>
      <c r="DQ74" s="382"/>
      <c r="DR74" s="382"/>
      <c r="DS74" s="382"/>
      <c r="DT74" s="382"/>
      <c r="DU74" s="382"/>
      <c r="DV74" s="382"/>
      <c r="DW74" s="382"/>
      <c r="DX74" s="382"/>
      <c r="DY74" s="382"/>
      <c r="DZ74" s="382"/>
      <c r="EA74" s="382"/>
      <c r="EB74" s="382"/>
      <c r="EC74" s="382"/>
      <c r="ED74" s="382"/>
      <c r="EE74" s="382"/>
      <c r="EF74" s="382"/>
      <c r="EG74" s="382"/>
      <c r="EH74" s="382"/>
      <c r="EI74" s="382"/>
      <c r="EJ74" s="382"/>
      <c r="EK74" s="382"/>
      <c r="EL74" s="382"/>
      <c r="EM74" s="382"/>
      <c r="EN74" s="382"/>
      <c r="EO74" s="382"/>
      <c r="EP74" s="382"/>
      <c r="EQ74" s="382"/>
      <c r="ER74" s="382"/>
      <c r="ES74" s="382"/>
      <c r="ET74" s="382"/>
      <c r="EU74" s="382"/>
      <c r="EV74" s="382"/>
      <c r="EW74" s="382"/>
      <c r="EX74" s="382"/>
      <c r="EY74" s="382"/>
      <c r="EZ74" s="382"/>
      <c r="FA74" s="382"/>
      <c r="FB74" s="382"/>
      <c r="FC74" s="382"/>
      <c r="FD74" s="382"/>
      <c r="FE74" s="382"/>
      <c r="FF74" s="382"/>
      <c r="FG74" s="382"/>
      <c r="FH74" s="382"/>
      <c r="FI74" s="382"/>
      <c r="FJ74" s="382"/>
      <c r="FK74" s="382"/>
      <c r="FL74" s="382"/>
      <c r="FM74" s="382"/>
      <c r="FN74" s="382"/>
      <c r="FO74" s="382"/>
      <c r="FP74" s="382"/>
      <c r="FQ74" s="382"/>
      <c r="FR74" s="382"/>
      <c r="FS74" s="382"/>
      <c r="FT74" s="382"/>
      <c r="FU74" s="382"/>
      <c r="FV74" s="382"/>
      <c r="FW74" s="382"/>
      <c r="FX74" s="382"/>
      <c r="FY74" s="382"/>
      <c r="FZ74" s="382"/>
      <c r="GA74" s="382"/>
      <c r="GB74" s="382"/>
      <c r="GC74" s="382"/>
      <c r="GD74" s="382"/>
      <c r="GE74" s="382"/>
      <c r="GF74" s="382"/>
      <c r="GG74" s="382"/>
      <c r="GH74" s="382"/>
      <c r="GI74" s="382"/>
      <c r="GJ74" s="382"/>
      <c r="GK74" s="382"/>
      <c r="GL74" s="382"/>
      <c r="GM74" s="382"/>
      <c r="GN74" s="382"/>
      <c r="GO74" s="382"/>
      <c r="GP74" s="382"/>
      <c r="GQ74" s="382"/>
      <c r="GR74" s="382"/>
      <c r="GS74" s="382"/>
      <c r="GT74" s="382"/>
      <c r="GU74" s="382"/>
      <c r="GV74" s="382"/>
      <c r="GW74" s="382"/>
      <c r="GX74" s="382"/>
      <c r="GY74" s="382"/>
      <c r="GZ74" s="382"/>
      <c r="HA74" s="382"/>
      <c r="HB74" s="382"/>
      <c r="HC74" s="382"/>
      <c r="HD74" s="382"/>
      <c r="HE74" s="382"/>
      <c r="HF74" s="382"/>
      <c r="HG74" s="382"/>
      <c r="HH74" s="382"/>
      <c r="HI74" s="382"/>
      <c r="HJ74" s="382"/>
      <c r="HK74" s="382"/>
      <c r="HL74" s="382"/>
      <c r="HM74" s="382"/>
      <c r="HN74" s="382"/>
      <c r="HO74" s="382"/>
      <c r="HP74" s="382"/>
      <c r="HQ74" s="382"/>
      <c r="HR74" s="382"/>
      <c r="HS74" s="382"/>
      <c r="HT74" s="382"/>
      <c r="HU74" s="382"/>
      <c r="HV74" s="382"/>
      <c r="HW74" s="382"/>
      <c r="HX74" s="382"/>
      <c r="HY74" s="382"/>
      <c r="HZ74" s="382"/>
      <c r="IA74" s="382"/>
      <c r="IB74" s="382"/>
      <c r="IC74" s="382"/>
      <c r="ID74" s="382"/>
      <c r="IE74" s="382"/>
      <c r="IF74" s="382"/>
      <c r="IG74" s="382"/>
      <c r="IH74" s="382"/>
      <c r="II74" s="382"/>
      <c r="IJ74" s="382"/>
      <c r="IK74" s="382"/>
      <c r="IL74" s="382"/>
      <c r="IM74" s="382"/>
      <c r="IN74" s="382"/>
      <c r="IO74" s="382"/>
    </row>
    <row r="75" spans="1:249" s="382" customFormat="1" ht="24.95" customHeight="1">
      <c r="A75" s="734">
        <f>+IF(NOVIEMBRE!A75=0,"",NOVIEMBRE!A75)</f>
        <v>1130117</v>
      </c>
      <c r="B75" s="645" t="str">
        <f>+IF(NOVIEMBRE!B75=0,"",NOVIEMBRE!B75)</f>
        <v>CUOTAS DE RECUPERACION</v>
      </c>
      <c r="C75" s="43">
        <f t="shared" ref="C75:N75" si="85">SUM(C76:C77)</f>
        <v>0</v>
      </c>
      <c r="D75" s="44">
        <f t="shared" si="85"/>
        <v>0</v>
      </c>
      <c r="E75" s="44">
        <f t="shared" si="85"/>
        <v>0</v>
      </c>
      <c r="F75" s="44">
        <f t="shared" si="85"/>
        <v>0</v>
      </c>
      <c r="G75" s="44">
        <f t="shared" si="85"/>
        <v>0</v>
      </c>
      <c r="H75" s="44">
        <f t="shared" si="85"/>
        <v>0</v>
      </c>
      <c r="I75" s="44">
        <f t="shared" si="85"/>
        <v>0</v>
      </c>
      <c r="J75" s="44">
        <f t="shared" si="85"/>
        <v>0</v>
      </c>
      <c r="K75" s="44">
        <f t="shared" si="85"/>
        <v>0</v>
      </c>
      <c r="L75" s="44">
        <f t="shared" si="85"/>
        <v>0</v>
      </c>
      <c r="M75" s="44">
        <f t="shared" si="85"/>
        <v>0</v>
      </c>
      <c r="N75" s="45">
        <f t="shared" si="85"/>
        <v>0</v>
      </c>
      <c r="P75" s="43">
        <f>SUM(P76:P77)</f>
        <v>0</v>
      </c>
      <c r="Q75" s="45">
        <f>SUM(Q76:Q77)</f>
        <v>0</v>
      </c>
      <c r="R75" s="9"/>
      <c r="S75" s="707" t="str">
        <f>+IF(NOVIEMBRE!S75=0,"",NOVIEMBRE!S75)</f>
        <v>1020104-8</v>
      </c>
      <c r="T75" s="683" t="str">
        <f>+IF(NOVIEMBRE!T75=0,"",NOVIEMBRE!T75)</f>
        <v>Bonific. por Servicios Prestados</v>
      </c>
      <c r="U75" s="27">
        <f>+ENERO!U75</f>
        <v>39850334</v>
      </c>
      <c r="V75" s="15">
        <f>NOVIEMBRE!V75+DICIEMBRE!AL75</f>
        <v>9154290</v>
      </c>
      <c r="W75" s="15">
        <f>NOVIEMBRE!W75+DICIEMBRE!AM75</f>
        <v>7186356</v>
      </c>
      <c r="X75" s="18">
        <f t="shared" si="77"/>
        <v>56190980</v>
      </c>
      <c r="Y75" s="19">
        <f>NOVIEMBRE!AA75</f>
        <v>48824928</v>
      </c>
      <c r="Z75" s="374">
        <v>7366052</v>
      </c>
      <c r="AA75" s="18">
        <f t="shared" si="78"/>
        <v>56190980</v>
      </c>
      <c r="AB75" s="19">
        <f>NOVIEMBRE!AD75</f>
        <v>48824928</v>
      </c>
      <c r="AC75" s="374">
        <v>7366052</v>
      </c>
      <c r="AD75" s="18">
        <f t="shared" si="79"/>
        <v>56190980</v>
      </c>
      <c r="AE75" s="19">
        <f>NOVIEMBRE!AG75</f>
        <v>40600101</v>
      </c>
      <c r="AF75" s="374">
        <v>2811694</v>
      </c>
      <c r="AG75" s="18">
        <f t="shared" si="80"/>
        <v>43411795</v>
      </c>
      <c r="AH75" s="19">
        <f t="shared" si="81"/>
        <v>0</v>
      </c>
      <c r="AI75" s="15">
        <f t="shared" si="82"/>
        <v>0</v>
      </c>
      <c r="AJ75" s="16">
        <f t="shared" si="83"/>
        <v>12779185</v>
      </c>
      <c r="AK75" s="9"/>
      <c r="AL75" s="372">
        <v>0</v>
      </c>
      <c r="AM75" s="375">
        <v>7186356</v>
      </c>
      <c r="AN75" s="9"/>
      <c r="AO75" s="294"/>
      <c r="AP75" s="294"/>
      <c r="AQ75" s="294"/>
      <c r="AR75" s="294"/>
      <c r="AS75" s="294"/>
      <c r="AT75" s="294"/>
      <c r="AU75" s="294"/>
      <c r="AV75" s="294"/>
      <c r="AW75" s="294"/>
      <c r="AX75" s="294"/>
      <c r="AY75" s="294"/>
      <c r="AZ75" s="294"/>
      <c r="BQ75" s="461"/>
    </row>
    <row r="76" spans="1:249" s="422" customFormat="1" ht="24.95" customHeight="1">
      <c r="A76" s="611" t="str">
        <f>+IF(NOVIEMBRE!A76=0,"",NOVIEMBRE!A76)</f>
        <v>1130117-1</v>
      </c>
      <c r="B76" s="646" t="str">
        <f>+CONCATENATE("Vigencia ",INSTRUCCIONES!$F$3)</f>
        <v>Vigencia 2018</v>
      </c>
      <c r="C76" s="673">
        <f>+ENERO!C76</f>
        <v>0</v>
      </c>
      <c r="D76" s="373">
        <f>NOVIEMBRE!D76+DICIEMBRE!P76</f>
        <v>0</v>
      </c>
      <c r="E76" s="373">
        <f>NOVIEMBRE!E76+DICIEMBRE!Q76</f>
        <v>0</v>
      </c>
      <c r="F76" s="373">
        <f t="shared" ref="F76:F83" si="86">SUM(C76:E76)</f>
        <v>0</v>
      </c>
      <c r="G76" s="373">
        <f>NOVIEMBRE!I76</f>
        <v>0</v>
      </c>
      <c r="H76" s="374">
        <v>0</v>
      </c>
      <c r="I76" s="373">
        <f t="shared" ref="I76:I83" si="87">SUM(G76:H76)</f>
        <v>0</v>
      </c>
      <c r="J76" s="373">
        <f>NOVIEMBRE!L76</f>
        <v>0</v>
      </c>
      <c r="K76" s="374">
        <v>0</v>
      </c>
      <c r="L76" s="373">
        <f t="shared" ref="L76:L83" si="88">SUM(J76:K76)</f>
        <v>0</v>
      </c>
      <c r="M76" s="373">
        <f t="shared" ref="M76:M83" si="89">F76-I76</f>
        <v>0</v>
      </c>
      <c r="N76" s="143">
        <f t="shared" ref="N76:N83" si="90">F76-L76</f>
        <v>0</v>
      </c>
      <c r="O76" s="382"/>
      <c r="P76" s="372">
        <v>0</v>
      </c>
      <c r="Q76" s="375">
        <v>0</v>
      </c>
      <c r="R76" s="9"/>
      <c r="S76" s="707" t="str">
        <f>+IF(NOVIEMBRE!S76=0,"",NOVIEMBRE!S76)</f>
        <v>1020104-9</v>
      </c>
      <c r="T76" s="683" t="str">
        <f>+IF(NOVIEMBRE!T76=0,"",NOVIEMBRE!T76)</f>
        <v>Auxilio de Transporte</v>
      </c>
      <c r="U76" s="27">
        <f>+ENERO!U76</f>
        <v>0</v>
      </c>
      <c r="V76" s="15">
        <f>NOVIEMBRE!V76+DICIEMBRE!AL76</f>
        <v>0</v>
      </c>
      <c r="W76" s="15">
        <f>NOVIEMBRE!W76+DICIEMBRE!AM76</f>
        <v>0</v>
      </c>
      <c r="X76" s="18">
        <f t="shared" si="77"/>
        <v>0</v>
      </c>
      <c r="Y76" s="19">
        <f>NOVIEMBRE!AA76</f>
        <v>0</v>
      </c>
      <c r="Z76" s="374">
        <v>0</v>
      </c>
      <c r="AA76" s="18">
        <f t="shared" si="78"/>
        <v>0</v>
      </c>
      <c r="AB76" s="19">
        <f>NOVIEMBRE!AD76</f>
        <v>0</v>
      </c>
      <c r="AC76" s="374">
        <v>0</v>
      </c>
      <c r="AD76" s="18">
        <f t="shared" si="79"/>
        <v>0</v>
      </c>
      <c r="AE76" s="19">
        <f>NOVIEMBRE!AG76</f>
        <v>0</v>
      </c>
      <c r="AF76" s="374">
        <v>0</v>
      </c>
      <c r="AG76" s="18">
        <f t="shared" si="80"/>
        <v>0</v>
      </c>
      <c r="AH76" s="19">
        <f t="shared" si="81"/>
        <v>0</v>
      </c>
      <c r="AI76" s="15">
        <f t="shared" si="82"/>
        <v>0</v>
      </c>
      <c r="AJ76" s="16">
        <f t="shared" si="83"/>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461"/>
      <c r="BR76" s="382"/>
      <c r="BS76" s="382"/>
      <c r="BT76" s="382"/>
      <c r="BU76" s="382"/>
      <c r="BV76" s="382"/>
      <c r="BW76" s="382"/>
      <c r="BX76" s="382"/>
      <c r="BY76" s="382"/>
      <c r="BZ76" s="382"/>
      <c r="CA76" s="382"/>
      <c r="CB76" s="382"/>
      <c r="CC76" s="382"/>
      <c r="CD76" s="382"/>
      <c r="CE76" s="382"/>
      <c r="CF76" s="382"/>
      <c r="CG76" s="382"/>
      <c r="CH76" s="382"/>
      <c r="CI76" s="382"/>
      <c r="CJ76" s="382"/>
      <c r="CK76" s="382"/>
      <c r="CL76" s="382"/>
      <c r="CM76" s="382"/>
      <c r="CN76" s="382"/>
      <c r="CO76" s="382"/>
      <c r="CP76" s="382"/>
      <c r="CQ76" s="382"/>
      <c r="CR76" s="382"/>
      <c r="CS76" s="382"/>
      <c r="CT76" s="382"/>
      <c r="CU76" s="382"/>
      <c r="CV76" s="382"/>
      <c r="CW76" s="382"/>
      <c r="CX76" s="382"/>
      <c r="CY76" s="382"/>
      <c r="CZ76" s="382"/>
      <c r="DA76" s="382"/>
      <c r="DB76" s="382"/>
      <c r="DC76" s="382"/>
      <c r="DD76" s="382"/>
      <c r="DE76" s="382"/>
      <c r="DF76" s="382"/>
      <c r="DG76" s="382"/>
      <c r="DH76" s="382"/>
      <c r="DI76" s="382"/>
      <c r="DJ76" s="382"/>
      <c r="DK76" s="382"/>
      <c r="DL76" s="382"/>
      <c r="DM76" s="382"/>
      <c r="DN76" s="382"/>
      <c r="DO76" s="382"/>
      <c r="DP76" s="382"/>
      <c r="DQ76" s="382"/>
      <c r="DR76" s="382"/>
      <c r="DS76" s="382"/>
      <c r="DT76" s="382"/>
      <c r="DU76" s="382"/>
      <c r="DV76" s="382"/>
      <c r="DW76" s="382"/>
      <c r="DX76" s="382"/>
      <c r="DY76" s="382"/>
      <c r="DZ76" s="382"/>
      <c r="EA76" s="382"/>
      <c r="EB76" s="382"/>
      <c r="EC76" s="382"/>
      <c r="ED76" s="382"/>
      <c r="EE76" s="382"/>
      <c r="EF76" s="382"/>
      <c r="EG76" s="382"/>
      <c r="EH76" s="382"/>
      <c r="EI76" s="382"/>
      <c r="EJ76" s="382"/>
      <c r="EK76" s="382"/>
      <c r="EL76" s="382"/>
      <c r="EM76" s="382"/>
      <c r="EN76" s="382"/>
      <c r="EO76" s="382"/>
      <c r="EP76" s="382"/>
      <c r="EQ76" s="382"/>
      <c r="ER76" s="382"/>
      <c r="ES76" s="382"/>
      <c r="ET76" s="382"/>
      <c r="EU76" s="382"/>
      <c r="EV76" s="382"/>
      <c r="EW76" s="382"/>
      <c r="EX76" s="382"/>
      <c r="EY76" s="382"/>
      <c r="EZ76" s="382"/>
      <c r="FA76" s="382"/>
      <c r="FB76" s="382"/>
      <c r="FC76" s="382"/>
      <c r="FD76" s="382"/>
      <c r="FE76" s="382"/>
      <c r="FF76" s="382"/>
      <c r="FG76" s="382"/>
      <c r="FH76" s="382"/>
      <c r="FI76" s="382"/>
      <c r="FJ76" s="382"/>
      <c r="FK76" s="382"/>
      <c r="FL76" s="382"/>
      <c r="FM76" s="382"/>
      <c r="FN76" s="382"/>
      <c r="FO76" s="382"/>
      <c r="FP76" s="382"/>
      <c r="FQ76" s="382"/>
      <c r="FR76" s="382"/>
      <c r="FS76" s="382"/>
      <c r="FT76" s="382"/>
      <c r="FU76" s="382"/>
      <c r="FV76" s="382"/>
      <c r="FW76" s="382"/>
      <c r="FX76" s="382"/>
      <c r="FY76" s="382"/>
      <c r="FZ76" s="382"/>
      <c r="GA76" s="382"/>
      <c r="GB76" s="382"/>
      <c r="GC76" s="382"/>
      <c r="GD76" s="382"/>
      <c r="GE76" s="382"/>
      <c r="GF76" s="382"/>
      <c r="GG76" s="382"/>
      <c r="GH76" s="382"/>
      <c r="GI76" s="382"/>
      <c r="GJ76" s="382"/>
      <c r="GK76" s="382"/>
      <c r="GL76" s="382"/>
      <c r="GM76" s="382"/>
      <c r="GN76" s="382"/>
      <c r="GO76" s="382"/>
      <c r="GP76" s="382"/>
      <c r="GQ76" s="382"/>
      <c r="GR76" s="382"/>
      <c r="GS76" s="382"/>
      <c r="GT76" s="382"/>
      <c r="GU76" s="382"/>
      <c r="GV76" s="382"/>
      <c r="GW76" s="382"/>
      <c r="GX76" s="382"/>
      <c r="GY76" s="382"/>
      <c r="GZ76" s="382"/>
      <c r="HA76" s="382"/>
      <c r="HB76" s="382"/>
      <c r="HC76" s="382"/>
      <c r="HD76" s="382"/>
      <c r="HE76" s="382"/>
      <c r="HF76" s="382"/>
      <c r="HG76" s="382"/>
      <c r="HH76" s="382"/>
      <c r="HI76" s="382"/>
      <c r="HJ76" s="382"/>
      <c r="HK76" s="382"/>
      <c r="HL76" s="382"/>
      <c r="HM76" s="382"/>
      <c r="HN76" s="382"/>
      <c r="HO76" s="382"/>
      <c r="HP76" s="382"/>
      <c r="HQ76" s="382"/>
      <c r="HR76" s="382"/>
      <c r="HS76" s="382"/>
      <c r="HT76" s="382"/>
      <c r="HU76" s="382"/>
      <c r="HV76" s="382"/>
      <c r="HW76" s="382"/>
      <c r="HX76" s="382"/>
      <c r="HY76" s="382"/>
      <c r="HZ76" s="382"/>
      <c r="IA76" s="382"/>
      <c r="IB76" s="382"/>
      <c r="IC76" s="382"/>
      <c r="ID76" s="382"/>
      <c r="IE76" s="382"/>
      <c r="IF76" s="382"/>
      <c r="IG76" s="382"/>
      <c r="IH76" s="382"/>
      <c r="II76" s="382"/>
      <c r="IJ76" s="382"/>
      <c r="IK76" s="382"/>
      <c r="IL76" s="382"/>
      <c r="IM76" s="382"/>
      <c r="IN76" s="382"/>
      <c r="IO76" s="382"/>
    </row>
    <row r="77" spans="1:249" s="422" customFormat="1" ht="24.95" customHeight="1">
      <c r="A77" s="611" t="str">
        <f>+IF(NOVIEMBRE!A77=0,"",NOVIEMBRE!A77)</f>
        <v>1130117-2</v>
      </c>
      <c r="B77" s="646" t="str">
        <f>+IF(NOVIEMBRE!B77=0,"",NOVIEMBRE!B77)</f>
        <v>Vigencia Anterior Cuotas de Recuperacion</v>
      </c>
      <c r="C77" s="673">
        <f>+ENERO!C77</f>
        <v>0</v>
      </c>
      <c r="D77" s="373">
        <f>NOVIEMBRE!D77+DICIEMBRE!P77</f>
        <v>0</v>
      </c>
      <c r="E77" s="373">
        <f>NOVIEMBRE!E77+DICIEMBRE!Q77</f>
        <v>0</v>
      </c>
      <c r="F77" s="373">
        <f t="shared" si="86"/>
        <v>0</v>
      </c>
      <c r="G77" s="373">
        <f>NOVIEMBRE!I77</f>
        <v>0</v>
      </c>
      <c r="H77" s="374">
        <v>0</v>
      </c>
      <c r="I77" s="373">
        <f t="shared" si="87"/>
        <v>0</v>
      </c>
      <c r="J77" s="373">
        <f>NOVIEMBRE!L77</f>
        <v>0</v>
      </c>
      <c r="K77" s="374">
        <v>0</v>
      </c>
      <c r="L77" s="373">
        <f t="shared" si="88"/>
        <v>0</v>
      </c>
      <c r="M77" s="373">
        <f t="shared" si="89"/>
        <v>0</v>
      </c>
      <c r="N77" s="143">
        <f t="shared" si="90"/>
        <v>0</v>
      </c>
      <c r="O77" s="382"/>
      <c r="P77" s="372">
        <v>0</v>
      </c>
      <c r="Q77" s="375">
        <v>0</v>
      </c>
      <c r="R77" s="9"/>
      <c r="S77" s="707" t="str">
        <f>+IF(NOVIEMBRE!S77=0,"",NOVIEMBRE!S77)</f>
        <v>1020104-10</v>
      </c>
      <c r="T77" s="683" t="str">
        <f>+IF(NOVIEMBRE!T77=0,"",NOVIEMBRE!T77)</f>
        <v>Subsidio de Alimentación</v>
      </c>
      <c r="U77" s="27">
        <f>+ENERO!U77</f>
        <v>5509284</v>
      </c>
      <c r="V77" s="15">
        <f>NOVIEMBRE!V77+DICIEMBRE!AL77</f>
        <v>88466</v>
      </c>
      <c r="W77" s="15">
        <f>NOVIEMBRE!W77+DICIEMBRE!AM77</f>
        <v>0</v>
      </c>
      <c r="X77" s="18">
        <f t="shared" si="77"/>
        <v>5597750</v>
      </c>
      <c r="Y77" s="19">
        <f>NOVIEMBRE!AA77</f>
        <v>5077683</v>
      </c>
      <c r="Z77" s="374">
        <v>520067</v>
      </c>
      <c r="AA77" s="18">
        <f t="shared" si="78"/>
        <v>5597750</v>
      </c>
      <c r="AB77" s="19">
        <f>NOVIEMBRE!AD77</f>
        <v>5077683</v>
      </c>
      <c r="AC77" s="374">
        <v>520067</v>
      </c>
      <c r="AD77" s="18">
        <f t="shared" si="79"/>
        <v>5597750</v>
      </c>
      <c r="AE77" s="19">
        <f>NOVIEMBRE!AG77</f>
        <v>4861071</v>
      </c>
      <c r="AF77" s="374">
        <v>469325</v>
      </c>
      <c r="AG77" s="18">
        <f t="shared" si="80"/>
        <v>5330396</v>
      </c>
      <c r="AH77" s="19">
        <f t="shared" si="81"/>
        <v>0</v>
      </c>
      <c r="AI77" s="15">
        <f t="shared" si="82"/>
        <v>0</v>
      </c>
      <c r="AJ77" s="16">
        <f t="shared" si="83"/>
        <v>267354</v>
      </c>
      <c r="AK77" s="9"/>
      <c r="AL77" s="372">
        <v>202572</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461"/>
      <c r="BR77" s="382"/>
      <c r="BS77" s="382"/>
      <c r="BT77" s="382"/>
      <c r="BU77" s="382"/>
      <c r="BV77" s="382"/>
      <c r="BW77" s="382"/>
      <c r="BX77" s="382"/>
      <c r="BY77" s="382"/>
      <c r="BZ77" s="382"/>
      <c r="CA77" s="382"/>
      <c r="CB77" s="382"/>
      <c r="CC77" s="382"/>
      <c r="CD77" s="382"/>
      <c r="CE77" s="382"/>
      <c r="CF77" s="382"/>
      <c r="CG77" s="382"/>
      <c r="CH77" s="382"/>
      <c r="CI77" s="382"/>
      <c r="CJ77" s="382"/>
      <c r="CK77" s="382"/>
      <c r="CL77" s="382"/>
      <c r="CM77" s="382"/>
      <c r="CN77" s="382"/>
      <c r="CO77" s="382"/>
      <c r="CP77" s="382"/>
      <c r="CQ77" s="382"/>
      <c r="CR77" s="382"/>
      <c r="CS77" s="382"/>
      <c r="CT77" s="382"/>
      <c r="CU77" s="382"/>
      <c r="CV77" s="382"/>
      <c r="CW77" s="382"/>
      <c r="CX77" s="382"/>
      <c r="CY77" s="382"/>
      <c r="CZ77" s="382"/>
      <c r="DA77" s="382"/>
      <c r="DB77" s="382"/>
      <c r="DC77" s="382"/>
      <c r="DD77" s="382"/>
      <c r="DE77" s="382"/>
      <c r="DF77" s="382"/>
      <c r="DG77" s="382"/>
      <c r="DH77" s="382"/>
      <c r="DI77" s="382"/>
      <c r="DJ77" s="382"/>
      <c r="DK77" s="382"/>
      <c r="DL77" s="382"/>
      <c r="DM77" s="382"/>
      <c r="DN77" s="382"/>
      <c r="DO77" s="382"/>
      <c r="DP77" s="382"/>
      <c r="DQ77" s="382"/>
      <c r="DR77" s="382"/>
      <c r="DS77" s="382"/>
      <c r="DT77" s="382"/>
      <c r="DU77" s="382"/>
      <c r="DV77" s="382"/>
      <c r="DW77" s="382"/>
      <c r="DX77" s="382"/>
      <c r="DY77" s="382"/>
      <c r="DZ77" s="382"/>
      <c r="EA77" s="382"/>
      <c r="EB77" s="382"/>
      <c r="EC77" s="382"/>
      <c r="ED77" s="382"/>
      <c r="EE77" s="382"/>
      <c r="EF77" s="382"/>
      <c r="EG77" s="382"/>
      <c r="EH77" s="382"/>
      <c r="EI77" s="382"/>
      <c r="EJ77" s="382"/>
      <c r="EK77" s="382"/>
      <c r="EL77" s="382"/>
      <c r="EM77" s="382"/>
      <c r="EN77" s="382"/>
      <c r="EO77" s="382"/>
      <c r="EP77" s="382"/>
      <c r="EQ77" s="382"/>
      <c r="ER77" s="382"/>
      <c r="ES77" s="382"/>
      <c r="ET77" s="382"/>
      <c r="EU77" s="382"/>
      <c r="EV77" s="382"/>
      <c r="EW77" s="382"/>
      <c r="EX77" s="382"/>
      <c r="EY77" s="382"/>
      <c r="EZ77" s="382"/>
      <c r="FA77" s="382"/>
      <c r="FB77" s="382"/>
      <c r="FC77" s="382"/>
      <c r="FD77" s="382"/>
      <c r="FE77" s="382"/>
      <c r="FF77" s="382"/>
      <c r="FG77" s="382"/>
      <c r="FH77" s="382"/>
      <c r="FI77" s="382"/>
      <c r="FJ77" s="382"/>
      <c r="FK77" s="382"/>
      <c r="FL77" s="382"/>
      <c r="FM77" s="382"/>
      <c r="FN77" s="382"/>
      <c r="FO77" s="382"/>
      <c r="FP77" s="382"/>
      <c r="FQ77" s="382"/>
      <c r="FR77" s="382"/>
      <c r="FS77" s="382"/>
      <c r="FT77" s="382"/>
      <c r="FU77" s="382"/>
      <c r="FV77" s="382"/>
      <c r="FW77" s="382"/>
      <c r="FX77" s="382"/>
      <c r="FY77" s="382"/>
      <c r="FZ77" s="382"/>
      <c r="GA77" s="382"/>
      <c r="GB77" s="382"/>
      <c r="GC77" s="382"/>
      <c r="GD77" s="382"/>
      <c r="GE77" s="382"/>
      <c r="GF77" s="382"/>
      <c r="GG77" s="382"/>
      <c r="GH77" s="382"/>
      <c r="GI77" s="382"/>
      <c r="GJ77" s="382"/>
      <c r="GK77" s="382"/>
      <c r="GL77" s="382"/>
      <c r="GM77" s="382"/>
      <c r="GN77" s="382"/>
      <c r="GO77" s="382"/>
      <c r="GP77" s="382"/>
      <c r="GQ77" s="382"/>
      <c r="GR77" s="382"/>
      <c r="GS77" s="382"/>
      <c r="GT77" s="382"/>
      <c r="GU77" s="382"/>
      <c r="GV77" s="382"/>
      <c r="GW77" s="382"/>
      <c r="GX77" s="382"/>
      <c r="GY77" s="382"/>
      <c r="GZ77" s="382"/>
      <c r="HA77" s="382"/>
      <c r="HB77" s="382"/>
      <c r="HC77" s="382"/>
      <c r="HD77" s="382"/>
      <c r="HE77" s="382"/>
      <c r="HF77" s="382"/>
      <c r="HG77" s="382"/>
      <c r="HH77" s="382"/>
      <c r="HI77" s="382"/>
      <c r="HJ77" s="382"/>
      <c r="HK77" s="382"/>
      <c r="HL77" s="382"/>
      <c r="HM77" s="382"/>
      <c r="HN77" s="382"/>
      <c r="HO77" s="382"/>
      <c r="HP77" s="382"/>
      <c r="HQ77" s="382"/>
      <c r="HR77" s="382"/>
      <c r="HS77" s="382"/>
      <c r="HT77" s="382"/>
      <c r="HU77" s="382"/>
      <c r="HV77" s="382"/>
      <c r="HW77" s="382"/>
      <c r="HX77" s="382"/>
      <c r="HY77" s="382"/>
      <c r="HZ77" s="382"/>
      <c r="IA77" s="382"/>
      <c r="IB77" s="382"/>
      <c r="IC77" s="382"/>
      <c r="ID77" s="382"/>
      <c r="IE77" s="382"/>
      <c r="IF77" s="382"/>
      <c r="IG77" s="382"/>
      <c r="IH77" s="382"/>
      <c r="II77" s="382"/>
      <c r="IJ77" s="382"/>
      <c r="IK77" s="382"/>
      <c r="IL77" s="382"/>
      <c r="IM77" s="382"/>
      <c r="IN77" s="382"/>
      <c r="IO77" s="382"/>
    </row>
    <row r="78" spans="1:249" s="422" customFormat="1" ht="24.95" customHeight="1">
      <c r="A78" s="734">
        <f>+IF(NOVIEMBRE!A78=0,"",NOVIEMBRE!A78)</f>
        <v>1130118</v>
      </c>
      <c r="B78" s="645" t="str">
        <f>+IF(NOVIEMBRE!B78=0,"",NOVIEMBRE!B78)</f>
        <v>PARTICULARES   (Venta de Contado)</v>
      </c>
      <c r="C78" s="43">
        <f>SUM(C79:C80)</f>
        <v>160000000</v>
      </c>
      <c r="D78" s="44">
        <f>SUM(D79:D80)</f>
        <v>0</v>
      </c>
      <c r="E78" s="44">
        <f>SUM(E79:E80)</f>
        <v>0</v>
      </c>
      <c r="F78" s="44">
        <f t="shared" si="86"/>
        <v>160000000</v>
      </c>
      <c r="G78" s="44">
        <f>SUM(G79:G80)</f>
        <v>122387858</v>
      </c>
      <c r="H78" s="44">
        <f>SUM(H79:H80)</f>
        <v>9153065</v>
      </c>
      <c r="I78" s="44">
        <f t="shared" si="87"/>
        <v>131540923</v>
      </c>
      <c r="J78" s="44">
        <f>SUM(J79:J80)</f>
        <v>117976294</v>
      </c>
      <c r="K78" s="44">
        <f>SUM(K79:K80)</f>
        <v>18765789</v>
      </c>
      <c r="L78" s="44">
        <f t="shared" si="88"/>
        <v>136742083</v>
      </c>
      <c r="M78" s="44">
        <f t="shared" si="89"/>
        <v>28459077</v>
      </c>
      <c r="N78" s="45">
        <f t="shared" si="90"/>
        <v>23257917</v>
      </c>
      <c r="O78" s="382"/>
      <c r="P78" s="43">
        <f>SUM(P79:P80)</f>
        <v>0</v>
      </c>
      <c r="Q78" s="45">
        <f>SUM(Q79:Q80)</f>
        <v>0</v>
      </c>
      <c r="R78" s="9"/>
      <c r="S78" s="707" t="str">
        <f>+IF(NOVIEMBRE!S78=0,"",NOVIEMBRE!S78)</f>
        <v>1020104-12</v>
      </c>
      <c r="T78" s="683" t="str">
        <f>+IF(NOVIEMBRE!T78=0,"",NOVIEMBRE!T78)</f>
        <v>Indemnizaciones por Vacaciones o Supresión de Cargos por Reestructuración</v>
      </c>
      <c r="U78" s="27">
        <f>+ENERO!U78</f>
        <v>0</v>
      </c>
      <c r="V78" s="15">
        <f>NOVIEMBRE!V78+DICIEMBRE!AL78</f>
        <v>0</v>
      </c>
      <c r="W78" s="15">
        <f>NOVIEMBRE!W78+DICIEMBRE!AM78</f>
        <v>0</v>
      </c>
      <c r="X78" s="18">
        <f t="shared" si="77"/>
        <v>0</v>
      </c>
      <c r="Y78" s="19">
        <f>NOVIEMBRE!AA78</f>
        <v>0</v>
      </c>
      <c r="Z78" s="374">
        <v>0</v>
      </c>
      <c r="AA78" s="18">
        <f t="shared" si="78"/>
        <v>0</v>
      </c>
      <c r="AB78" s="19">
        <f>NOVIEMBRE!AD78</f>
        <v>0</v>
      </c>
      <c r="AC78" s="374">
        <v>0</v>
      </c>
      <c r="AD78" s="18">
        <f t="shared" si="79"/>
        <v>0</v>
      </c>
      <c r="AE78" s="19">
        <f>NOVIEMBRE!AG78</f>
        <v>0</v>
      </c>
      <c r="AF78" s="374">
        <v>0</v>
      </c>
      <c r="AG78" s="18">
        <f t="shared" si="80"/>
        <v>0</v>
      </c>
      <c r="AH78" s="19">
        <f t="shared" si="81"/>
        <v>0</v>
      </c>
      <c r="AI78" s="15">
        <f t="shared" si="82"/>
        <v>0</v>
      </c>
      <c r="AJ78" s="16">
        <f t="shared" si="83"/>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461"/>
      <c r="BR78" s="382"/>
      <c r="BS78" s="382"/>
      <c r="BT78" s="382"/>
      <c r="BU78" s="382"/>
      <c r="BV78" s="382"/>
      <c r="BW78" s="382"/>
      <c r="BX78" s="382"/>
      <c r="BY78" s="382"/>
      <c r="BZ78" s="382"/>
      <c r="CA78" s="382"/>
      <c r="CB78" s="382"/>
      <c r="CC78" s="382"/>
      <c r="CD78" s="382"/>
      <c r="CE78" s="382"/>
      <c r="CF78" s="382"/>
      <c r="CG78" s="382"/>
      <c r="CH78" s="382"/>
      <c r="CI78" s="382"/>
      <c r="CJ78" s="382"/>
      <c r="CK78" s="382"/>
      <c r="CL78" s="382"/>
      <c r="CM78" s="382"/>
      <c r="CN78" s="382"/>
      <c r="CO78" s="382"/>
      <c r="CP78" s="382"/>
      <c r="CQ78" s="382"/>
      <c r="CR78" s="382"/>
      <c r="CS78" s="382"/>
      <c r="CT78" s="382"/>
      <c r="CU78" s="382"/>
      <c r="CV78" s="382"/>
      <c r="CW78" s="382"/>
      <c r="CX78" s="382"/>
      <c r="CY78" s="382"/>
      <c r="CZ78" s="382"/>
      <c r="DA78" s="382"/>
      <c r="DB78" s="382"/>
      <c r="DC78" s="382"/>
      <c r="DD78" s="382"/>
      <c r="DE78" s="382"/>
      <c r="DF78" s="382"/>
      <c r="DG78" s="382"/>
      <c r="DH78" s="382"/>
      <c r="DI78" s="382"/>
      <c r="DJ78" s="382"/>
      <c r="DK78" s="382"/>
      <c r="DL78" s="382"/>
      <c r="DM78" s="382"/>
      <c r="DN78" s="382"/>
      <c r="DO78" s="382"/>
      <c r="DP78" s="382"/>
      <c r="DQ78" s="382"/>
      <c r="DR78" s="382"/>
      <c r="DS78" s="382"/>
      <c r="DT78" s="382"/>
      <c r="DU78" s="382"/>
      <c r="DV78" s="382"/>
      <c r="DW78" s="382"/>
      <c r="DX78" s="382"/>
      <c r="DY78" s="382"/>
      <c r="DZ78" s="382"/>
      <c r="EA78" s="382"/>
      <c r="EB78" s="382"/>
      <c r="EC78" s="382"/>
      <c r="ED78" s="382"/>
      <c r="EE78" s="382"/>
      <c r="EF78" s="382"/>
      <c r="EG78" s="382"/>
      <c r="EH78" s="382"/>
      <c r="EI78" s="382"/>
      <c r="EJ78" s="382"/>
      <c r="EK78" s="382"/>
      <c r="EL78" s="382"/>
      <c r="EM78" s="382"/>
      <c r="EN78" s="382"/>
      <c r="EO78" s="382"/>
      <c r="EP78" s="382"/>
      <c r="EQ78" s="382"/>
      <c r="ER78" s="382"/>
      <c r="ES78" s="382"/>
      <c r="ET78" s="382"/>
      <c r="EU78" s="382"/>
      <c r="EV78" s="382"/>
      <c r="EW78" s="382"/>
      <c r="EX78" s="382"/>
      <c r="EY78" s="382"/>
      <c r="EZ78" s="382"/>
      <c r="FA78" s="382"/>
      <c r="FB78" s="382"/>
      <c r="FC78" s="382"/>
      <c r="FD78" s="382"/>
      <c r="FE78" s="382"/>
      <c r="FF78" s="382"/>
      <c r="FG78" s="382"/>
      <c r="FH78" s="382"/>
      <c r="FI78" s="382"/>
      <c r="FJ78" s="382"/>
      <c r="FK78" s="382"/>
      <c r="FL78" s="382"/>
      <c r="FM78" s="382"/>
      <c r="FN78" s="382"/>
      <c r="FO78" s="382"/>
      <c r="FP78" s="382"/>
      <c r="FQ78" s="382"/>
      <c r="FR78" s="382"/>
      <c r="FS78" s="382"/>
      <c r="FT78" s="382"/>
      <c r="FU78" s="382"/>
      <c r="FV78" s="382"/>
      <c r="FW78" s="382"/>
      <c r="FX78" s="382"/>
      <c r="FY78" s="382"/>
      <c r="FZ78" s="382"/>
      <c r="GA78" s="382"/>
      <c r="GB78" s="382"/>
      <c r="GC78" s="382"/>
      <c r="GD78" s="382"/>
      <c r="GE78" s="382"/>
      <c r="GF78" s="382"/>
      <c r="GG78" s="382"/>
      <c r="GH78" s="382"/>
      <c r="GI78" s="382"/>
      <c r="GJ78" s="382"/>
      <c r="GK78" s="382"/>
      <c r="GL78" s="382"/>
      <c r="GM78" s="382"/>
      <c r="GN78" s="382"/>
      <c r="GO78" s="382"/>
      <c r="GP78" s="382"/>
      <c r="GQ78" s="382"/>
      <c r="GR78" s="382"/>
      <c r="GS78" s="382"/>
      <c r="GT78" s="382"/>
      <c r="GU78" s="382"/>
      <c r="GV78" s="382"/>
      <c r="GW78" s="382"/>
      <c r="GX78" s="382"/>
      <c r="GY78" s="382"/>
      <c r="GZ78" s="382"/>
      <c r="HA78" s="382"/>
      <c r="HB78" s="382"/>
      <c r="HC78" s="382"/>
      <c r="HD78" s="382"/>
      <c r="HE78" s="382"/>
      <c r="HF78" s="382"/>
      <c r="HG78" s="382"/>
      <c r="HH78" s="382"/>
      <c r="HI78" s="382"/>
      <c r="HJ78" s="382"/>
      <c r="HK78" s="382"/>
      <c r="HL78" s="382"/>
      <c r="HM78" s="382"/>
      <c r="HN78" s="382"/>
      <c r="HO78" s="382"/>
      <c r="HP78" s="382"/>
      <c r="HQ78" s="382"/>
      <c r="HR78" s="382"/>
      <c r="HS78" s="382"/>
      <c r="HT78" s="382"/>
      <c r="HU78" s="382"/>
      <c r="HV78" s="382"/>
      <c r="HW78" s="382"/>
      <c r="HX78" s="382"/>
      <c r="HY78" s="382"/>
      <c r="HZ78" s="382"/>
      <c r="IA78" s="382"/>
      <c r="IB78" s="382"/>
      <c r="IC78" s="382"/>
      <c r="ID78" s="382"/>
      <c r="IE78" s="382"/>
      <c r="IF78" s="382"/>
      <c r="IG78" s="382"/>
      <c r="IH78" s="382"/>
      <c r="II78" s="382"/>
      <c r="IJ78" s="382"/>
      <c r="IK78" s="382"/>
      <c r="IL78" s="382"/>
      <c r="IM78" s="382"/>
      <c r="IN78" s="382"/>
      <c r="IO78" s="382"/>
    </row>
    <row r="79" spans="1:249" s="382" customFormat="1" ht="24.95" customHeight="1">
      <c r="A79" s="611" t="str">
        <f>+IF(NOVIEMBRE!A79=0,"",NOVIEMBRE!A79)</f>
        <v>1130118-1</v>
      </c>
      <c r="B79" s="646" t="str">
        <f>+CONCATENATE("Vigencia ",INSTRUCCIONES!$F$3)</f>
        <v>Vigencia 2018</v>
      </c>
      <c r="C79" s="673">
        <f>+ENERO!C79</f>
        <v>160000000</v>
      </c>
      <c r="D79" s="373">
        <f>NOVIEMBRE!D79+DICIEMBRE!P79</f>
        <v>0</v>
      </c>
      <c r="E79" s="373">
        <f>NOVIEMBRE!E79+DICIEMBRE!Q79</f>
        <v>0</v>
      </c>
      <c r="F79" s="373">
        <f t="shared" si="86"/>
        <v>160000000</v>
      </c>
      <c r="G79" s="373">
        <f>NOVIEMBRE!I79</f>
        <v>122387858</v>
      </c>
      <c r="H79" s="374">
        <v>9153065</v>
      </c>
      <c r="I79" s="373">
        <f t="shared" si="87"/>
        <v>131540923</v>
      </c>
      <c r="J79" s="373">
        <f>NOVIEMBRE!L79</f>
        <v>117976294</v>
      </c>
      <c r="K79" s="374">
        <v>18765789</v>
      </c>
      <c r="L79" s="373">
        <f t="shared" si="88"/>
        <v>136742083</v>
      </c>
      <c r="M79" s="373">
        <f t="shared" si="89"/>
        <v>28459077</v>
      </c>
      <c r="N79" s="143">
        <f t="shared" si="90"/>
        <v>23257917</v>
      </c>
      <c r="P79" s="372">
        <v>0</v>
      </c>
      <c r="Q79" s="375">
        <v>0</v>
      </c>
      <c r="R79" s="9"/>
      <c r="S79" s="707" t="str">
        <f>+IF(NOVIEMBRE!S79=0,"",NOVIEMBRE!S79)</f>
        <v>1020104-13</v>
      </c>
      <c r="T79" s="683" t="str">
        <f>+IF(NOVIEMBRE!T79=0,"",NOVIEMBRE!T79)</f>
        <v>Bonificación Especial por Recreación</v>
      </c>
      <c r="U79" s="27">
        <f>+ENERO!U79</f>
        <v>6926311</v>
      </c>
      <c r="V79" s="15">
        <f>NOVIEMBRE!V79+DICIEMBRE!AL79</f>
        <v>-40468</v>
      </c>
      <c r="W79" s="15">
        <f>NOVIEMBRE!W79+DICIEMBRE!AM79</f>
        <v>0</v>
      </c>
      <c r="X79" s="18">
        <f t="shared" si="77"/>
        <v>6885843</v>
      </c>
      <c r="Y79" s="19">
        <f>NOVIEMBRE!AA79</f>
        <v>4469954</v>
      </c>
      <c r="Z79" s="374">
        <v>1869227</v>
      </c>
      <c r="AA79" s="18">
        <f t="shared" si="78"/>
        <v>6339181</v>
      </c>
      <c r="AB79" s="19">
        <f>NOVIEMBRE!AD79</f>
        <v>4469954</v>
      </c>
      <c r="AC79" s="374">
        <v>1869227</v>
      </c>
      <c r="AD79" s="18">
        <f t="shared" si="79"/>
        <v>6339181</v>
      </c>
      <c r="AE79" s="19">
        <f>NOVIEMBRE!AG79</f>
        <v>3010532</v>
      </c>
      <c r="AF79" s="374">
        <v>1090759</v>
      </c>
      <c r="AG79" s="18">
        <f t="shared" si="80"/>
        <v>4101291</v>
      </c>
      <c r="AH79" s="19">
        <f t="shared" si="81"/>
        <v>546662</v>
      </c>
      <c r="AI79" s="15">
        <f t="shared" si="82"/>
        <v>546662</v>
      </c>
      <c r="AJ79" s="16">
        <f t="shared" si="83"/>
        <v>2784552</v>
      </c>
      <c r="AK79" s="9"/>
      <c r="AL79" s="372">
        <v>0</v>
      </c>
      <c r="AM79" s="375">
        <v>0</v>
      </c>
      <c r="AN79" s="9"/>
      <c r="AO79" s="294"/>
      <c r="AP79" s="294"/>
      <c r="AQ79" s="294"/>
      <c r="AR79" s="294"/>
      <c r="AS79" s="294"/>
      <c r="AT79" s="294"/>
      <c r="AU79" s="294"/>
      <c r="AV79" s="294"/>
      <c r="AW79" s="294"/>
      <c r="AX79" s="294"/>
      <c r="AY79" s="294"/>
      <c r="AZ79" s="294"/>
      <c r="BL79" s="9"/>
      <c r="BQ79" s="461"/>
    </row>
    <row r="80" spans="1:249" s="9" customFormat="1" ht="24.95" customHeight="1">
      <c r="A80" s="611" t="str">
        <f>+IF(NOVIEMBRE!A80=0,"",NOVIEMBRE!A80)</f>
        <v>1130118-2</v>
      </c>
      <c r="B80" s="646" t="str">
        <f>+IF(NOVIEMBRE!B80=0,"",NOVIEMBRE!B80)</f>
        <v>Vigencia Anterior Particulares</v>
      </c>
      <c r="C80" s="673">
        <f>+ENERO!C80</f>
        <v>0</v>
      </c>
      <c r="D80" s="373">
        <f>NOVIEMBRE!D80+DICIEMBRE!P80</f>
        <v>0</v>
      </c>
      <c r="E80" s="373">
        <f>NOVIEMBRE!E80+DICIEMBRE!Q80</f>
        <v>0</v>
      </c>
      <c r="F80" s="373">
        <f t="shared" si="86"/>
        <v>0</v>
      </c>
      <c r="G80" s="373">
        <f>NOVIEMBRE!I80</f>
        <v>0</v>
      </c>
      <c r="H80" s="374">
        <v>0</v>
      </c>
      <c r="I80" s="373">
        <f t="shared" si="87"/>
        <v>0</v>
      </c>
      <c r="J80" s="373">
        <f>NOVIEMBRE!L80</f>
        <v>0</v>
      </c>
      <c r="K80" s="374">
        <v>0</v>
      </c>
      <c r="L80" s="373">
        <f t="shared" si="88"/>
        <v>0</v>
      </c>
      <c r="M80" s="373">
        <f t="shared" si="89"/>
        <v>0</v>
      </c>
      <c r="N80" s="143">
        <f t="shared" si="90"/>
        <v>0</v>
      </c>
      <c r="O80" s="382"/>
      <c r="P80" s="372">
        <v>0</v>
      </c>
      <c r="Q80" s="375">
        <v>0</v>
      </c>
      <c r="S80" s="707" t="str">
        <f>+IF(NOVIEMBRE!S80=0,"",NOVIEMBRE!S80)</f>
        <v>1020104-14</v>
      </c>
      <c r="T80" s="683" t="str">
        <f>+IF(NOVIEMBRE!T80=0,"",NOVIEMBRE!T80)</f>
        <v/>
      </c>
      <c r="U80" s="27">
        <f>+ENERO!U80</f>
        <v>0</v>
      </c>
      <c r="V80" s="15">
        <f>NOVIEMBRE!V80+DICIEMBRE!AL80</f>
        <v>0</v>
      </c>
      <c r="W80" s="15">
        <f>NOVIEMBRE!W80+DICIEMBRE!AM80</f>
        <v>0</v>
      </c>
      <c r="X80" s="18">
        <f t="shared" si="77"/>
        <v>0</v>
      </c>
      <c r="Y80" s="19">
        <f>NOVIEMBRE!AA80</f>
        <v>0</v>
      </c>
      <c r="Z80" s="374">
        <v>0</v>
      </c>
      <c r="AA80" s="18">
        <f t="shared" si="78"/>
        <v>0</v>
      </c>
      <c r="AB80" s="19">
        <f>NOVIEMBRE!AD80</f>
        <v>0</v>
      </c>
      <c r="AC80" s="374">
        <v>0</v>
      </c>
      <c r="AD80" s="18">
        <f t="shared" si="79"/>
        <v>0</v>
      </c>
      <c r="AE80" s="19">
        <f>NOVIEMBRE!AG80</f>
        <v>0</v>
      </c>
      <c r="AF80" s="374">
        <v>0</v>
      </c>
      <c r="AG80" s="18">
        <f t="shared" si="80"/>
        <v>0</v>
      </c>
      <c r="AH80" s="19">
        <f t="shared" si="81"/>
        <v>0</v>
      </c>
      <c r="AI80" s="15">
        <f t="shared" si="82"/>
        <v>0</v>
      </c>
      <c r="AJ80" s="16">
        <f t="shared" si="83"/>
        <v>0</v>
      </c>
      <c r="AL80" s="372">
        <v>0</v>
      </c>
      <c r="AM80" s="375">
        <v>0</v>
      </c>
      <c r="AO80" s="294"/>
      <c r="AP80" s="294"/>
      <c r="AQ80" s="294"/>
      <c r="AR80" s="294"/>
      <c r="AS80" s="294"/>
      <c r="AT80" s="294"/>
      <c r="AU80" s="294"/>
      <c r="AV80" s="294"/>
      <c r="AW80" s="294"/>
      <c r="AX80" s="294"/>
      <c r="AY80" s="294"/>
      <c r="AZ80" s="294"/>
      <c r="BA80" s="382"/>
      <c r="BC80" s="382"/>
      <c r="BD80" s="382"/>
      <c r="BE80" s="382"/>
      <c r="BF80" s="382"/>
      <c r="BL80" s="382"/>
      <c r="BM80" s="382"/>
      <c r="BN80" s="382"/>
      <c r="BO80" s="382"/>
      <c r="BP80" s="382"/>
      <c r="BQ80" s="461"/>
      <c r="BR80" s="382"/>
    </row>
    <row r="81" spans="1:70" s="382" customFormat="1" ht="24.95" customHeight="1">
      <c r="A81" s="734">
        <f>+IF(NOVIEMBRE!A81=0,"",NOVIEMBRE!A81)</f>
        <v>1130119</v>
      </c>
      <c r="B81" s="649" t="str">
        <f>+IF(NOVIEMBRE!B81=0,"",NOVIEMBRE!B81)</f>
        <v>Digitar nombre de Nuevo Rubro. Si lo Requiere</v>
      </c>
      <c r="C81" s="43">
        <f>SUM(C82:C83)</f>
        <v>0</v>
      </c>
      <c r="D81" s="44">
        <f t="shared" ref="D81:Q81" si="91">SUM(D82:D83)</f>
        <v>0</v>
      </c>
      <c r="E81" s="44">
        <f t="shared" si="91"/>
        <v>0</v>
      </c>
      <c r="F81" s="44">
        <f t="shared" si="91"/>
        <v>0</v>
      </c>
      <c r="G81" s="44">
        <f t="shared" si="91"/>
        <v>0</v>
      </c>
      <c r="H81" s="44">
        <f t="shared" si="91"/>
        <v>0</v>
      </c>
      <c r="I81" s="44">
        <f t="shared" si="91"/>
        <v>0</v>
      </c>
      <c r="J81" s="44">
        <f t="shared" si="91"/>
        <v>0</v>
      </c>
      <c r="K81" s="44">
        <f t="shared" si="91"/>
        <v>0</v>
      </c>
      <c r="L81" s="44">
        <f t="shared" si="91"/>
        <v>0</v>
      </c>
      <c r="M81" s="44">
        <f t="shared" si="91"/>
        <v>0</v>
      </c>
      <c r="N81" s="45">
        <f t="shared" si="91"/>
        <v>0</v>
      </c>
      <c r="P81" s="43">
        <f t="shared" si="91"/>
        <v>0</v>
      </c>
      <c r="Q81" s="45">
        <f t="shared" si="91"/>
        <v>0</v>
      </c>
      <c r="R81" s="9"/>
      <c r="S81" s="706">
        <f>+IF(NOVIEMBRE!S81=0,"",NOVIEMBRE!S81)</f>
        <v>1020199</v>
      </c>
      <c r="T81" s="682" t="str">
        <f>+IF(NOVIEMBRE!T81=0,"",NOVIEMBRE!T81)</f>
        <v>Vigencias Anteriores Servicios Asociados a nomina Operativo</v>
      </c>
      <c r="U81" s="27">
        <f>+ENERO!U81</f>
        <v>62459167</v>
      </c>
      <c r="V81" s="15">
        <f>NOVIEMBRE!V81+DICIEMBRE!AL81</f>
        <v>13483687</v>
      </c>
      <c r="W81" s="15">
        <f>NOVIEMBRE!W81+DICIEMBRE!AM81</f>
        <v>31759550</v>
      </c>
      <c r="X81" s="18">
        <f t="shared" si="77"/>
        <v>107702404</v>
      </c>
      <c r="Y81" s="19">
        <f>NOVIEMBRE!AA81</f>
        <v>83182130</v>
      </c>
      <c r="Z81" s="374">
        <v>23681571</v>
      </c>
      <c r="AA81" s="18">
        <f t="shared" si="78"/>
        <v>106863701</v>
      </c>
      <c r="AB81" s="19">
        <f>NOVIEMBRE!AD81</f>
        <v>83182130</v>
      </c>
      <c r="AC81" s="374">
        <v>23710598</v>
      </c>
      <c r="AD81" s="18">
        <f t="shared" si="79"/>
        <v>106892728</v>
      </c>
      <c r="AE81" s="19">
        <f>NOVIEMBRE!AG81</f>
        <v>79391392</v>
      </c>
      <c r="AF81" s="374">
        <v>23710598</v>
      </c>
      <c r="AG81" s="18">
        <f t="shared" si="80"/>
        <v>103101990</v>
      </c>
      <c r="AH81" s="19">
        <f t="shared" si="81"/>
        <v>838703</v>
      </c>
      <c r="AI81" s="15">
        <f t="shared" si="82"/>
        <v>809676</v>
      </c>
      <c r="AJ81" s="16">
        <f t="shared" si="83"/>
        <v>4600414</v>
      </c>
      <c r="AK81" s="9"/>
      <c r="AL81" s="372">
        <v>0</v>
      </c>
      <c r="AM81" s="375">
        <v>0</v>
      </c>
      <c r="AN81" s="9"/>
      <c r="AO81" s="294"/>
      <c r="AP81" s="294"/>
      <c r="AQ81" s="294"/>
      <c r="AR81" s="294"/>
      <c r="AS81" s="294"/>
      <c r="AT81" s="294"/>
      <c r="AU81" s="294"/>
      <c r="AV81" s="294"/>
      <c r="AW81" s="294"/>
      <c r="AX81" s="294"/>
      <c r="AY81" s="294"/>
      <c r="AZ81" s="294"/>
      <c r="BA81" s="9"/>
      <c r="BC81" s="9"/>
      <c r="BD81" s="9"/>
      <c r="BE81" s="9"/>
      <c r="BQ81" s="461"/>
    </row>
    <row r="82" spans="1:70" s="382" customFormat="1" ht="24.95" customHeight="1">
      <c r="A82" s="611" t="str">
        <f>+IF(NOVIEMBRE!A82=0,"",NOVIEMBRE!A82)</f>
        <v>1130119-1</v>
      </c>
      <c r="B82" s="646" t="str">
        <f>+CONCATENATE("Vigencia ",INSTRUCCIONES!$F$3)</f>
        <v>Vigencia 2018</v>
      </c>
      <c r="C82" s="673">
        <f>+ENERO!C82</f>
        <v>0</v>
      </c>
      <c r="D82" s="373">
        <f>NOVIEMBRE!D82+DICIEMBRE!P82</f>
        <v>0</v>
      </c>
      <c r="E82" s="373">
        <f>NOVIEMBRE!E82+DICIEMBRE!Q82</f>
        <v>0</v>
      </c>
      <c r="F82" s="373">
        <f t="shared" si="86"/>
        <v>0</v>
      </c>
      <c r="G82" s="373">
        <f>NOVIEMBRE!I82</f>
        <v>0</v>
      </c>
      <c r="H82" s="374">
        <v>0</v>
      </c>
      <c r="I82" s="373">
        <f t="shared" si="87"/>
        <v>0</v>
      </c>
      <c r="J82" s="373">
        <f>NOVIEMBRE!L82</f>
        <v>0</v>
      </c>
      <c r="K82" s="374">
        <v>0</v>
      </c>
      <c r="L82" s="373">
        <f t="shared" si="88"/>
        <v>0</v>
      </c>
      <c r="M82" s="373">
        <f t="shared" si="89"/>
        <v>0</v>
      </c>
      <c r="N82" s="143">
        <f t="shared" si="90"/>
        <v>0</v>
      </c>
      <c r="P82" s="372">
        <v>0</v>
      </c>
      <c r="Q82" s="375">
        <v>0</v>
      </c>
      <c r="R82" s="9"/>
      <c r="S82" s="366" t="str">
        <f>+IF(NOVIEMBRE!S82=0,"",NOVIEMBRE!S82)</f>
        <v/>
      </c>
      <c r="T82" s="696" t="str">
        <f>+IF(NOVIEMBRE!T82=0,"",NOVIEMBRE!T82)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30"/>
      <c r="BR82" s="9"/>
    </row>
    <row r="83" spans="1:70" s="382" customFormat="1" ht="24.95" customHeight="1" thickBot="1">
      <c r="A83" s="611" t="str">
        <f>+IF(NOVIEMBRE!A83=0,"",NOVIEMBRE!A83)</f>
        <v>1130119-2</v>
      </c>
      <c r="B83" s="650" t="str">
        <f>+IF(NOVIEMBRE!B83=0,"",NOVIEMBRE!B83)</f>
        <v>Vigencia Anterior</v>
      </c>
      <c r="C83" s="779">
        <f>+ENERO!C83</f>
        <v>0</v>
      </c>
      <c r="D83" s="385">
        <f>NOVIEMBRE!D83+DICIEMBRE!P83</f>
        <v>0</v>
      </c>
      <c r="E83" s="385">
        <f>NOVIEMBRE!E83+DICIEMBRE!Q83</f>
        <v>0</v>
      </c>
      <c r="F83" s="385">
        <f t="shared" si="86"/>
        <v>0</v>
      </c>
      <c r="G83" s="385">
        <f>NOVIEMBRE!I83</f>
        <v>0</v>
      </c>
      <c r="H83" s="388">
        <v>0</v>
      </c>
      <c r="I83" s="385">
        <f t="shared" si="87"/>
        <v>0</v>
      </c>
      <c r="J83" s="385">
        <f>NOVIEMBRE!L83</f>
        <v>0</v>
      </c>
      <c r="K83" s="388">
        <v>0</v>
      </c>
      <c r="L83" s="385">
        <f t="shared" si="88"/>
        <v>0</v>
      </c>
      <c r="M83" s="385">
        <f t="shared" si="89"/>
        <v>0</v>
      </c>
      <c r="N83" s="386">
        <f t="shared" si="90"/>
        <v>0</v>
      </c>
      <c r="P83" s="372">
        <v>0</v>
      </c>
      <c r="Q83" s="375">
        <v>0</v>
      </c>
      <c r="R83" s="9"/>
      <c r="S83" s="705">
        <f>+IF(NOVIEMBRE!S83=0,"",NOVIEMBRE!S83)</f>
        <v>1020200</v>
      </c>
      <c r="T83" s="681" t="str">
        <f>+IF(NOVIEMBRE!T83=0,"",NOVIEMBRE!T83)</f>
        <v>Servicios Personales Indirectos</v>
      </c>
      <c r="U83" s="132">
        <f t="shared" ref="U83:AJ83" si="92">SUM(U84:U88)</f>
        <v>66928769</v>
      </c>
      <c r="V83" s="122">
        <f t="shared" si="92"/>
        <v>8705423</v>
      </c>
      <c r="W83" s="122">
        <f t="shared" si="92"/>
        <v>50849381</v>
      </c>
      <c r="X83" s="129">
        <f t="shared" si="92"/>
        <v>126483573</v>
      </c>
      <c r="Y83" s="128">
        <f t="shared" si="92"/>
        <v>126255690</v>
      </c>
      <c r="Z83" s="122">
        <f t="shared" si="92"/>
        <v>-3021</v>
      </c>
      <c r="AA83" s="129">
        <f t="shared" si="92"/>
        <v>126252669</v>
      </c>
      <c r="AB83" s="128">
        <f t="shared" si="92"/>
        <v>120761623</v>
      </c>
      <c r="AC83" s="122">
        <f t="shared" si="92"/>
        <v>5494067</v>
      </c>
      <c r="AD83" s="129">
        <f t="shared" si="92"/>
        <v>126255690</v>
      </c>
      <c r="AE83" s="128">
        <f t="shared" si="92"/>
        <v>106654562</v>
      </c>
      <c r="AF83" s="122">
        <f t="shared" si="92"/>
        <v>8353721</v>
      </c>
      <c r="AG83" s="129">
        <f t="shared" si="92"/>
        <v>115008283</v>
      </c>
      <c r="AH83" s="128">
        <f t="shared" si="92"/>
        <v>230904</v>
      </c>
      <c r="AI83" s="122">
        <f t="shared" si="92"/>
        <v>227883</v>
      </c>
      <c r="AJ83" s="130">
        <f t="shared" si="92"/>
        <v>11475290</v>
      </c>
      <c r="AK83" s="9"/>
      <c r="AL83" s="128">
        <f>SUM(AL84:AL88)</f>
        <v>0</v>
      </c>
      <c r="AM83" s="130">
        <f>SUM(AM84:AM88)</f>
        <v>0</v>
      </c>
      <c r="AN83" s="9"/>
      <c r="AO83" s="294"/>
      <c r="AP83" s="294"/>
      <c r="AQ83" s="294"/>
      <c r="AR83" s="294"/>
      <c r="AS83" s="294"/>
      <c r="AT83" s="294"/>
      <c r="AU83" s="294"/>
      <c r="AV83" s="294"/>
      <c r="AW83" s="294"/>
      <c r="AX83" s="294"/>
      <c r="AY83" s="294"/>
      <c r="AZ83" s="294"/>
      <c r="BM83" s="9"/>
      <c r="BQ83" s="461"/>
    </row>
    <row r="84" spans="1:70" s="382" customFormat="1" ht="24.95" customHeight="1" thickBot="1">
      <c r="A84" s="737" t="str">
        <f>+IF(NOVIEMBRE!A84=0,"",NOVIEMBRE!A84)</f>
        <v/>
      </c>
      <c r="B84" s="651" t="str">
        <f>+IF(NOVIEMBRE!B84=0,"",NOVIEMBRE!B84)</f>
        <v/>
      </c>
      <c r="C84" s="294"/>
      <c r="D84" s="294"/>
      <c r="E84" s="294"/>
      <c r="F84" s="294"/>
      <c r="G84" s="294"/>
      <c r="H84" s="294"/>
      <c r="I84" s="294"/>
      <c r="J84" s="294"/>
      <c r="K84" s="294"/>
      <c r="L84" s="294"/>
      <c r="M84" s="294"/>
      <c r="N84" s="463"/>
      <c r="O84" s="461"/>
      <c r="P84" s="467"/>
      <c r="Q84" s="391"/>
      <c r="R84" s="9"/>
      <c r="S84" s="706" t="str">
        <f>+IF(NOVIEMBRE!S84=0,"",NOVIEMBRE!S84)</f>
        <v>1020200-1</v>
      </c>
      <c r="T84" s="682" t="str">
        <f>+IF(NOVIEMBRE!T84=0,"",NOVIEMBRE!T84)</f>
        <v>Remuneración y Honorarios por Servicios Técnicos y Profesionales</v>
      </c>
      <c r="U84" s="27">
        <f>+ENERO!U84</f>
        <v>9984769</v>
      </c>
      <c r="V84" s="15">
        <f>NOVIEMBRE!V84+DICIEMBRE!AL84</f>
        <v>5535975</v>
      </c>
      <c r="W84" s="15">
        <f>NOVIEMBRE!W84+DICIEMBRE!AM84</f>
        <v>10389002</v>
      </c>
      <c r="X84" s="18">
        <f>SUM(U84:W84)</f>
        <v>25909746</v>
      </c>
      <c r="Y84" s="19">
        <f>NOVIEMBRE!AA84</f>
        <v>25681863</v>
      </c>
      <c r="Z84" s="374">
        <v>0</v>
      </c>
      <c r="AA84" s="18">
        <f>SUM(Y84:Z84)</f>
        <v>25681863</v>
      </c>
      <c r="AB84" s="19">
        <f>NOVIEMBRE!AD84</f>
        <v>23049750</v>
      </c>
      <c r="AC84" s="374">
        <v>2632113</v>
      </c>
      <c r="AD84" s="18">
        <f>SUM(AB84:AC84)</f>
        <v>25681863</v>
      </c>
      <c r="AE84" s="19">
        <f>NOVIEMBRE!AG84</f>
        <v>20448618</v>
      </c>
      <c r="AF84" s="374">
        <v>1984767</v>
      </c>
      <c r="AG84" s="18">
        <f>SUM(AE84:AF84)</f>
        <v>22433385</v>
      </c>
      <c r="AH84" s="19">
        <f>X84-AA84</f>
        <v>227883</v>
      </c>
      <c r="AI84" s="15">
        <f>X84-AD84</f>
        <v>227883</v>
      </c>
      <c r="AJ84" s="16">
        <f>X84-AG84</f>
        <v>3476361</v>
      </c>
      <c r="AK84" s="9"/>
      <c r="AL84" s="372">
        <v>0</v>
      </c>
      <c r="AM84" s="375">
        <v>0</v>
      </c>
      <c r="AN84" s="9"/>
      <c r="AO84" s="294"/>
      <c r="AP84" s="294"/>
      <c r="AQ84" s="294"/>
      <c r="AR84" s="294"/>
      <c r="AS84" s="294"/>
      <c r="AT84" s="294"/>
      <c r="AU84" s="294"/>
      <c r="AV84" s="294"/>
      <c r="AW84" s="294"/>
      <c r="AX84" s="294"/>
      <c r="AY84" s="294"/>
      <c r="AZ84" s="294"/>
      <c r="BQ84" s="461"/>
    </row>
    <row r="85" spans="1:70" s="382" customFormat="1" ht="24.95" customHeight="1">
      <c r="A85" s="738">
        <f>+IF(NOVIEMBRE!A85=0,"",NOVIEMBRE!A85)</f>
        <v>11302</v>
      </c>
      <c r="B85" s="652" t="str">
        <f>+IF(NOVIEMBRE!B85=0,"",NOVIEMBRE!B85)</f>
        <v>Otras Ventas de Servicios de Salud</v>
      </c>
      <c r="C85" s="617">
        <f t="shared" ref="C85:N85" si="93">SUM(C86:C92)</f>
        <v>1096681603</v>
      </c>
      <c r="D85" s="615">
        <f t="shared" si="93"/>
        <v>0</v>
      </c>
      <c r="E85" s="615">
        <f t="shared" si="93"/>
        <v>680184065</v>
      </c>
      <c r="F85" s="615">
        <f t="shared" si="93"/>
        <v>1776865668</v>
      </c>
      <c r="G85" s="615">
        <f t="shared" si="93"/>
        <v>1420634766</v>
      </c>
      <c r="H85" s="615">
        <f t="shared" si="93"/>
        <v>69953600</v>
      </c>
      <c r="I85" s="615">
        <f t="shared" si="93"/>
        <v>1490588366</v>
      </c>
      <c r="J85" s="615">
        <f t="shared" si="93"/>
        <v>1097265525</v>
      </c>
      <c r="K85" s="615">
        <f t="shared" si="93"/>
        <v>452310835</v>
      </c>
      <c r="L85" s="615">
        <f t="shared" si="93"/>
        <v>1549576360</v>
      </c>
      <c r="M85" s="615">
        <f t="shared" si="93"/>
        <v>286277302</v>
      </c>
      <c r="N85" s="616">
        <f t="shared" si="93"/>
        <v>227289308</v>
      </c>
      <c r="P85" s="43">
        <f>SUM(P86:P92)</f>
        <v>0</v>
      </c>
      <c r="Q85" s="45">
        <f>SUM(Q86:Q92)</f>
        <v>267769956</v>
      </c>
      <c r="R85" s="9"/>
      <c r="S85" s="706" t="str">
        <f>+IF(NOVIEMBRE!S85=0,"",NOVIEMBRE!S85)</f>
        <v>1020200-2</v>
      </c>
      <c r="T85" s="682" t="str">
        <f>+IF(NOVIEMBRE!T85=0,"",NOVIEMBRE!T85)</f>
        <v>Personal Supernumerario</v>
      </c>
      <c r="U85" s="27">
        <f>+ENERO!U85</f>
        <v>0</v>
      </c>
      <c r="V85" s="15">
        <f>NOVIEMBRE!V85+DICIEMBRE!AL85</f>
        <v>0</v>
      </c>
      <c r="W85" s="15">
        <f>NOVIEMBRE!W85+DICIEMBRE!AM85</f>
        <v>0</v>
      </c>
      <c r="X85" s="18">
        <f>SUM(U85:W85)</f>
        <v>0</v>
      </c>
      <c r="Y85" s="19">
        <f>NOVIEMBRE!AA85</f>
        <v>0</v>
      </c>
      <c r="Z85" s="374">
        <v>0</v>
      </c>
      <c r="AA85" s="18">
        <f>SUM(Y85:Z85)</f>
        <v>0</v>
      </c>
      <c r="AB85" s="19">
        <f>NOVIEMBRE!AD85</f>
        <v>0</v>
      </c>
      <c r="AC85" s="374">
        <v>0</v>
      </c>
      <c r="AD85" s="18">
        <f>SUM(AB85:AC85)</f>
        <v>0</v>
      </c>
      <c r="AE85" s="19">
        <f>NOVIEMBRE!AG85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c r="BQ85" s="461"/>
    </row>
    <row r="86" spans="1:70" s="9" customFormat="1" ht="24.95" customHeight="1">
      <c r="A86" s="739">
        <f>+IF(NOVIEMBRE!A86=0,"",NOVIEMBRE!A86)</f>
        <v>1130201</v>
      </c>
      <c r="B86" s="626" t="str">
        <f>+IF(NOVIEMBRE!B86=0,"",NOVIEMBRE!B86)</f>
        <v/>
      </c>
      <c r="C86" s="672">
        <f>+ENERO!C86</f>
        <v>0</v>
      </c>
      <c r="D86" s="373">
        <f>NOVIEMBRE!D86+DICIEMBRE!P86</f>
        <v>0</v>
      </c>
      <c r="E86" s="373">
        <f>NOVIEMBRE!E86+DICIEMBRE!Q86</f>
        <v>0</v>
      </c>
      <c r="F86" s="373">
        <f t="shared" ref="F86:F92" si="94">SUM(C86:E86)</f>
        <v>0</v>
      </c>
      <c r="G86" s="373">
        <f>NOVIEMBRE!I86</f>
        <v>0</v>
      </c>
      <c r="H86" s="374">
        <v>0</v>
      </c>
      <c r="I86" s="373">
        <f t="shared" ref="I86:I92" si="95">SUM(G86:H86)</f>
        <v>0</v>
      </c>
      <c r="J86" s="373">
        <f>NOVIEMBRE!L86</f>
        <v>0</v>
      </c>
      <c r="K86" s="374">
        <v>0</v>
      </c>
      <c r="L86" s="373">
        <f t="shared" ref="L86:L92" si="96">SUM(J86:K86)</f>
        <v>0</v>
      </c>
      <c r="M86" s="373">
        <f t="shared" ref="M86:M92" si="97">F86-I86</f>
        <v>0</v>
      </c>
      <c r="N86" s="143">
        <f t="shared" ref="N86:N92" si="98">F86-L86</f>
        <v>0</v>
      </c>
      <c r="O86" s="382"/>
      <c r="P86" s="372">
        <v>0</v>
      </c>
      <c r="Q86" s="375">
        <v>0</v>
      </c>
      <c r="S86" s="706" t="str">
        <f>+IF(NOVIEMBRE!S86=0,"",NOVIEMBRE!S86)</f>
        <v>1020200-4</v>
      </c>
      <c r="T86" s="682" t="str">
        <f>+IF(NOVIEMBRE!T86=0,"",NOVIEMBRE!T86)</f>
        <v>Otros Honorarios</v>
      </c>
      <c r="U86" s="27">
        <f>+ENERO!U86</f>
        <v>56944000</v>
      </c>
      <c r="V86" s="15">
        <f>NOVIEMBRE!V86+DICIEMBRE!AL86</f>
        <v>3169448</v>
      </c>
      <c r="W86" s="15">
        <f>NOVIEMBRE!W86+DICIEMBRE!AM86</f>
        <v>0</v>
      </c>
      <c r="X86" s="18">
        <f>SUM(U86:W86)</f>
        <v>60113448</v>
      </c>
      <c r="Y86" s="19">
        <f>NOVIEMBRE!AA86</f>
        <v>60113448</v>
      </c>
      <c r="Z86" s="374">
        <v>0</v>
      </c>
      <c r="AA86" s="18">
        <f>SUM(Y86:Z86)</f>
        <v>60113448</v>
      </c>
      <c r="AB86" s="19">
        <f>NOVIEMBRE!AD86</f>
        <v>57251494</v>
      </c>
      <c r="AC86" s="374">
        <v>2861954</v>
      </c>
      <c r="AD86" s="18">
        <f>SUM(AB86:AC86)</f>
        <v>60113448</v>
      </c>
      <c r="AE86" s="19">
        <f>NOVIEMBRE!AG86</f>
        <v>45748586</v>
      </c>
      <c r="AF86" s="374">
        <v>6368954</v>
      </c>
      <c r="AG86" s="18">
        <f>SUM(AE86:AF86)</f>
        <v>52117540</v>
      </c>
      <c r="AH86" s="19">
        <f>X86-AA86</f>
        <v>0</v>
      </c>
      <c r="AI86" s="15">
        <f>X86-AD86</f>
        <v>0</v>
      </c>
      <c r="AJ86" s="16">
        <f>X86-AG86</f>
        <v>7995908</v>
      </c>
      <c r="AL86" s="372">
        <v>0</v>
      </c>
      <c r="AM86" s="375">
        <v>0</v>
      </c>
      <c r="AO86" s="294"/>
      <c r="AP86" s="294"/>
      <c r="AQ86" s="294"/>
      <c r="AR86" s="294"/>
      <c r="AS86" s="294"/>
      <c r="AT86" s="294"/>
      <c r="AU86" s="294"/>
      <c r="AV86" s="294"/>
      <c r="AW86" s="294"/>
      <c r="AX86" s="294"/>
      <c r="AY86" s="294"/>
      <c r="AZ86" s="294"/>
      <c r="BA86" s="382"/>
      <c r="BC86" s="382"/>
      <c r="BD86" s="382"/>
      <c r="BE86" s="382"/>
      <c r="BF86" s="382"/>
      <c r="BL86" s="382"/>
      <c r="BM86" s="382"/>
      <c r="BN86" s="382"/>
      <c r="BO86" s="382"/>
      <c r="BP86" s="382"/>
      <c r="BQ86" s="461"/>
      <c r="BR86" s="382"/>
    </row>
    <row r="87" spans="1:70" s="382" customFormat="1" ht="24.95" customHeight="1">
      <c r="A87" s="739">
        <f>+IF(NOVIEMBRE!A87=0,"",NOVIEMBRE!A87)</f>
        <v>1130202</v>
      </c>
      <c r="B87" s="626" t="str">
        <f>+IF(NOVIEMBRE!B87=0,"",NOVIEMBRE!B87)</f>
        <v>COMERCIALIZACION DE MERCANCIAS</v>
      </c>
      <c r="C87" s="672">
        <f>+ENERO!C87</f>
        <v>30000000</v>
      </c>
      <c r="D87" s="373">
        <f>NOVIEMBRE!D87+DICIEMBRE!P87</f>
        <v>0</v>
      </c>
      <c r="E87" s="373">
        <f>NOVIEMBRE!E87+DICIEMBRE!Q87</f>
        <v>0</v>
      </c>
      <c r="F87" s="373">
        <f t="shared" si="94"/>
        <v>30000000</v>
      </c>
      <c r="G87" s="373">
        <f>NOVIEMBRE!I87</f>
        <v>21236189</v>
      </c>
      <c r="H87" s="374">
        <v>1378580</v>
      </c>
      <c r="I87" s="373">
        <f t="shared" si="95"/>
        <v>22614769</v>
      </c>
      <c r="J87" s="373">
        <f>NOVIEMBRE!L87</f>
        <v>21236189</v>
      </c>
      <c r="K87" s="374">
        <v>1378580</v>
      </c>
      <c r="L87" s="373">
        <f t="shared" si="96"/>
        <v>22614769</v>
      </c>
      <c r="M87" s="373">
        <f t="shared" si="97"/>
        <v>7385231</v>
      </c>
      <c r="N87" s="143">
        <f t="shared" si="98"/>
        <v>7385231</v>
      </c>
      <c r="P87" s="372">
        <v>0</v>
      </c>
      <c r="Q87" s="375">
        <v>0</v>
      </c>
      <c r="R87" s="9"/>
      <c r="S87" s="706" t="str">
        <f>+IF(NOVIEMBRE!S87=0,"",NOVIEMBRE!S87)</f>
        <v/>
      </c>
      <c r="T87" s="682" t="str">
        <f>+IF(NOVIEMBRE!T87=0,"",NOVIEMBRE!T87)</f>
        <v/>
      </c>
      <c r="U87" s="27">
        <f>+ENERO!U87</f>
        <v>0</v>
      </c>
      <c r="V87" s="15">
        <f>NOVIEMBRE!V87+DICIEMBRE!AL87</f>
        <v>0</v>
      </c>
      <c r="W87" s="15">
        <f>NOVIEMBRE!W87+DICIEMBRE!AM87</f>
        <v>0</v>
      </c>
      <c r="X87" s="18">
        <f>SUM(U87:W87)</f>
        <v>0</v>
      </c>
      <c r="Y87" s="19">
        <f>NOVIEMBRE!AA87</f>
        <v>0</v>
      </c>
      <c r="Z87" s="374">
        <v>0</v>
      </c>
      <c r="AA87" s="18">
        <f>SUM(Y87:Z87)</f>
        <v>0</v>
      </c>
      <c r="AB87" s="19">
        <f>NOVIEMBRE!AD87</f>
        <v>0</v>
      </c>
      <c r="AC87" s="374">
        <v>0</v>
      </c>
      <c r="AD87" s="18">
        <f>SUM(AB87:AC87)</f>
        <v>0</v>
      </c>
      <c r="AE87" s="19">
        <f>NOVIEMBRE!AG87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c r="BQ87" s="461"/>
    </row>
    <row r="88" spans="1:70" s="382" customFormat="1" ht="24.95" customHeight="1">
      <c r="A88" s="739">
        <f>+IF(NOVIEMBRE!A88=0,"",NOVIEMBRE!A88)</f>
        <v>1130203</v>
      </c>
      <c r="B88" s="627" t="str">
        <f>+IF(NOVIEMBRE!B88=0,"",NOVIEMBRE!B88)</f>
        <v>CONVENIOS CON LA NACION LIGADOS A LA VENTA DE SERVICIOS</v>
      </c>
      <c r="C88" s="672">
        <f>+ENERO!C88</f>
        <v>0</v>
      </c>
      <c r="D88" s="373">
        <f>NOVIEMBRE!D88+DICIEMBRE!P88</f>
        <v>0</v>
      </c>
      <c r="E88" s="373">
        <f>NOVIEMBRE!E88+DICIEMBRE!Q88</f>
        <v>0</v>
      </c>
      <c r="F88" s="373">
        <f t="shared" si="94"/>
        <v>0</v>
      </c>
      <c r="G88" s="373">
        <f>NOVIEMBRE!I88</f>
        <v>0</v>
      </c>
      <c r="H88" s="374">
        <v>0</v>
      </c>
      <c r="I88" s="373">
        <f t="shared" si="95"/>
        <v>0</v>
      </c>
      <c r="J88" s="373">
        <f>NOVIEMBRE!L88</f>
        <v>0</v>
      </c>
      <c r="K88" s="374">
        <v>0</v>
      </c>
      <c r="L88" s="373">
        <f t="shared" si="96"/>
        <v>0</v>
      </c>
      <c r="M88" s="373">
        <f t="shared" si="97"/>
        <v>0</v>
      </c>
      <c r="N88" s="143">
        <f t="shared" si="98"/>
        <v>0</v>
      </c>
      <c r="P88" s="372">
        <v>0</v>
      </c>
      <c r="Q88" s="375">
        <v>0</v>
      </c>
      <c r="R88" s="9"/>
      <c r="S88" s="706">
        <f>+IF(NOVIEMBRE!S88=0,"",NOVIEMBRE!S88)</f>
        <v>1020299</v>
      </c>
      <c r="T88" s="682" t="str">
        <f>+IF(NOVIEMBRE!T88=0,"",NOVIEMBRE!T88)</f>
        <v>Vigencias Anteriores Servicios personales Indirectos operativo</v>
      </c>
      <c r="U88" s="27">
        <f>+ENERO!U88</f>
        <v>0</v>
      </c>
      <c r="V88" s="15">
        <f>NOVIEMBRE!V88+DICIEMBRE!AL88</f>
        <v>0</v>
      </c>
      <c r="W88" s="15">
        <f>NOVIEMBRE!W88+DICIEMBRE!AM88</f>
        <v>40460379</v>
      </c>
      <c r="X88" s="18">
        <f>SUM(U88:W88)</f>
        <v>40460379</v>
      </c>
      <c r="Y88" s="19">
        <f>NOVIEMBRE!AA88</f>
        <v>40460379</v>
      </c>
      <c r="Z88" s="374">
        <v>-3021</v>
      </c>
      <c r="AA88" s="18">
        <f>SUM(Y88:Z88)</f>
        <v>40457358</v>
      </c>
      <c r="AB88" s="19">
        <f>NOVIEMBRE!AD88</f>
        <v>40460379</v>
      </c>
      <c r="AC88" s="374">
        <v>0</v>
      </c>
      <c r="AD88" s="18">
        <f>SUM(AB88:AC88)</f>
        <v>40460379</v>
      </c>
      <c r="AE88" s="19">
        <f>NOVIEMBRE!AG88</f>
        <v>40457358</v>
      </c>
      <c r="AF88" s="374">
        <v>0</v>
      </c>
      <c r="AG88" s="18">
        <f>SUM(AE88:AF88)</f>
        <v>40457358</v>
      </c>
      <c r="AH88" s="19">
        <f>X88-AA88</f>
        <v>3021</v>
      </c>
      <c r="AI88" s="15">
        <f>X88-AD88</f>
        <v>0</v>
      </c>
      <c r="AJ88" s="16">
        <f>X88-AG88</f>
        <v>3021</v>
      </c>
      <c r="AK88" s="9"/>
      <c r="AL88" s="372">
        <v>0</v>
      </c>
      <c r="AM88" s="375">
        <v>0</v>
      </c>
      <c r="AN88" s="9"/>
      <c r="AO88" s="294"/>
      <c r="AP88" s="294"/>
      <c r="AQ88" s="294"/>
      <c r="AR88" s="294"/>
      <c r="AS88" s="294"/>
      <c r="AT88" s="294"/>
      <c r="AU88" s="294"/>
      <c r="AV88" s="294"/>
      <c r="AW88" s="294"/>
      <c r="AX88" s="294"/>
      <c r="AY88" s="294"/>
      <c r="AZ88" s="294"/>
      <c r="BN88" s="9"/>
      <c r="BO88" s="9"/>
      <c r="BP88" s="9"/>
      <c r="BQ88" s="30"/>
      <c r="BR88" s="9"/>
    </row>
    <row r="89" spans="1:70" s="382" customFormat="1" ht="24.95" customHeight="1">
      <c r="A89" s="739">
        <f>+IF(NOVIEMBRE!A89=0,"",NOVIEMBRE!A89)</f>
        <v>1130204</v>
      </c>
      <c r="B89" s="627" t="str">
        <f>+IF(NOVIEMBRE!B89=0,"",NOVIEMBRE!B89)</f>
        <v>CONVENIOS CON EL DEPARTAMENTO LIGADOS A LA VENTA SERVICIOS</v>
      </c>
      <c r="C89" s="672">
        <f>+ENERO!C89</f>
        <v>1066681603</v>
      </c>
      <c r="D89" s="373">
        <f>NOVIEMBRE!D89+DICIEMBRE!P89</f>
        <v>0</v>
      </c>
      <c r="E89" s="373">
        <f>NOVIEMBRE!E89+DICIEMBRE!Q89</f>
        <v>368797601</v>
      </c>
      <c r="F89" s="373">
        <f t="shared" si="94"/>
        <v>1435479204</v>
      </c>
      <c r="G89" s="373">
        <f>NOVIEMBRE!I89</f>
        <v>1244144375</v>
      </c>
      <c r="H89" s="374">
        <v>68575020</v>
      </c>
      <c r="I89" s="373">
        <f t="shared" si="95"/>
        <v>1312719395</v>
      </c>
      <c r="J89" s="373">
        <f>NOVIEMBRE!L89</f>
        <v>920775134</v>
      </c>
      <c r="K89" s="374">
        <v>391944255</v>
      </c>
      <c r="L89" s="373">
        <f t="shared" si="96"/>
        <v>1312719389</v>
      </c>
      <c r="M89" s="373">
        <f t="shared" si="97"/>
        <v>122759809</v>
      </c>
      <c r="N89" s="143">
        <f t="shared" si="98"/>
        <v>122759815</v>
      </c>
      <c r="P89" s="372">
        <v>0</v>
      </c>
      <c r="Q89" s="375">
        <v>217769956</v>
      </c>
      <c r="R89" s="9"/>
      <c r="S89" s="366" t="str">
        <f>+IF(NOVIEMBRE!S89=0,"",NOVIEMBRE!S89)</f>
        <v/>
      </c>
      <c r="T89" s="696" t="str">
        <f>+IF(NOVIEMBRE!T89=0,"",NOVIEMBRE!T89)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c r="BQ89" s="461"/>
    </row>
    <row r="90" spans="1:70" s="461" customFormat="1" ht="24.95" customHeight="1">
      <c r="A90" s="739">
        <f>+IF(NOVIEMBRE!A90=0,"",NOVIEMBRE!A90)</f>
        <v>1130205</v>
      </c>
      <c r="B90" s="627" t="str">
        <f>+IF(NOVIEMBRE!B90=0,"",NOVIEMBRE!B90)</f>
        <v>CONVENIOS CON EL MUNICIPIO LIGADOS A LA VENTA DE SERVICIOS</v>
      </c>
      <c r="C90" s="672">
        <f>+ENERO!C90</f>
        <v>0</v>
      </c>
      <c r="D90" s="373">
        <f>NOVIEMBRE!D90+DICIEMBRE!P90</f>
        <v>0</v>
      </c>
      <c r="E90" s="373">
        <f>NOVIEMBRE!E90+DICIEMBRE!Q90</f>
        <v>122000000</v>
      </c>
      <c r="F90" s="373">
        <f t="shared" si="94"/>
        <v>122000000</v>
      </c>
      <c r="G90" s="373">
        <f>NOVIEMBRE!I90</f>
        <v>53559000</v>
      </c>
      <c r="H90" s="374">
        <v>0</v>
      </c>
      <c r="I90" s="373">
        <f t="shared" si="95"/>
        <v>53559000</v>
      </c>
      <c r="J90" s="373">
        <f>NOVIEMBRE!L90</f>
        <v>53559000</v>
      </c>
      <c r="K90" s="374">
        <v>58988000</v>
      </c>
      <c r="L90" s="373">
        <f t="shared" si="96"/>
        <v>112547000</v>
      </c>
      <c r="M90" s="373">
        <f t="shared" si="97"/>
        <v>68441000</v>
      </c>
      <c r="N90" s="143">
        <f t="shared" si="98"/>
        <v>9453000</v>
      </c>
      <c r="O90" s="382"/>
      <c r="P90" s="372">
        <v>0</v>
      </c>
      <c r="Q90" s="375">
        <v>50000000</v>
      </c>
      <c r="R90" s="30"/>
      <c r="S90" s="705">
        <f>+IF(NOVIEMBRE!S90=0,"",NOVIEMBRE!S90)</f>
        <v>1020300</v>
      </c>
      <c r="T90" s="681" t="str">
        <f>+IF(NOVIEMBRE!T90=0,"",NOVIEMBRE!T90)</f>
        <v>Contribuciones Inherentes nómina al Sector Privado</v>
      </c>
      <c r="U90" s="132">
        <f t="shared" ref="U90:AJ90" si="99">U91+U96+U102</f>
        <v>630980140</v>
      </c>
      <c r="V90" s="122">
        <f t="shared" si="99"/>
        <v>-96768261</v>
      </c>
      <c r="W90" s="122">
        <f t="shared" si="99"/>
        <v>20442138</v>
      </c>
      <c r="X90" s="129">
        <f t="shared" si="99"/>
        <v>554654017</v>
      </c>
      <c r="Y90" s="128">
        <f t="shared" si="99"/>
        <v>472353412</v>
      </c>
      <c r="Z90" s="122">
        <f t="shared" si="99"/>
        <v>85668337</v>
      </c>
      <c r="AA90" s="129">
        <f t="shared" si="99"/>
        <v>558021749</v>
      </c>
      <c r="AB90" s="128">
        <f t="shared" si="99"/>
        <v>472353412</v>
      </c>
      <c r="AC90" s="122">
        <f t="shared" si="99"/>
        <v>85672853</v>
      </c>
      <c r="AD90" s="129">
        <f t="shared" si="99"/>
        <v>558026265</v>
      </c>
      <c r="AE90" s="128">
        <f t="shared" si="99"/>
        <v>488875927</v>
      </c>
      <c r="AF90" s="122">
        <f t="shared" si="99"/>
        <v>37977196</v>
      </c>
      <c r="AG90" s="129">
        <f t="shared" si="99"/>
        <v>526853123</v>
      </c>
      <c r="AH90" s="128">
        <f t="shared" si="99"/>
        <v>-3367732</v>
      </c>
      <c r="AI90" s="122">
        <f t="shared" si="99"/>
        <v>-3372248</v>
      </c>
      <c r="AJ90" s="130">
        <f t="shared" si="99"/>
        <v>27800894</v>
      </c>
      <c r="AK90" s="9"/>
      <c r="AL90" s="128">
        <f>AL91+AL96+AL102</f>
        <v>22840099</v>
      </c>
      <c r="AM90" s="130">
        <f>AM91+AM96+AM102</f>
        <v>20442138</v>
      </c>
      <c r="AN90" s="30"/>
      <c r="AO90" s="460"/>
      <c r="AP90" s="460"/>
      <c r="AQ90" s="460"/>
      <c r="AR90" s="460"/>
      <c r="AS90" s="460"/>
      <c r="AT90" s="460"/>
      <c r="AU90" s="460"/>
      <c r="AV90" s="460"/>
      <c r="AW90" s="460"/>
      <c r="AX90" s="460"/>
      <c r="AY90" s="460"/>
      <c r="AZ90" s="460"/>
      <c r="BM90" s="382"/>
      <c r="BN90" s="382"/>
      <c r="BO90" s="382"/>
      <c r="BP90" s="382"/>
      <c r="BR90" s="382"/>
    </row>
    <row r="91" spans="1:70" s="461" customFormat="1" ht="24.95" customHeight="1">
      <c r="A91" s="739">
        <f>+IF(NOVIEMBRE!A91=0,"",NOVIEMBRE!A91)</f>
        <v>1130206</v>
      </c>
      <c r="B91" s="627" t="str">
        <f>+IF(NOVIEMBRE!B91=0,"",NOVIEMBRE!B91)</f>
        <v>OTROS CONVENIOS LIGADOS A LA VENTA DE SERVICIOS</v>
      </c>
      <c r="C91" s="672">
        <f>+ENERO!C91</f>
        <v>0</v>
      </c>
      <c r="D91" s="373">
        <f>NOVIEMBRE!D91+DICIEMBRE!P91</f>
        <v>0</v>
      </c>
      <c r="E91" s="373">
        <f>NOVIEMBRE!E91+DICIEMBRE!Q91</f>
        <v>0</v>
      </c>
      <c r="F91" s="373">
        <f t="shared" si="94"/>
        <v>0</v>
      </c>
      <c r="G91" s="373">
        <f>NOVIEMBRE!I91</f>
        <v>0</v>
      </c>
      <c r="H91" s="374">
        <v>0</v>
      </c>
      <c r="I91" s="373">
        <f t="shared" si="95"/>
        <v>0</v>
      </c>
      <c r="J91" s="373">
        <f>NOVIEMBRE!L91</f>
        <v>0</v>
      </c>
      <c r="K91" s="374">
        <v>0</v>
      </c>
      <c r="L91" s="373">
        <f t="shared" si="96"/>
        <v>0</v>
      </c>
      <c r="M91" s="373">
        <f t="shared" si="97"/>
        <v>0</v>
      </c>
      <c r="N91" s="143">
        <f t="shared" si="98"/>
        <v>0</v>
      </c>
      <c r="O91" s="382"/>
      <c r="P91" s="372">
        <v>0</v>
      </c>
      <c r="Q91" s="375">
        <v>0</v>
      </c>
      <c r="R91" s="30"/>
      <c r="S91" s="706">
        <f>+IF(NOVIEMBRE!S91=0,"",NOVIEMBRE!S91)</f>
        <v>1020301</v>
      </c>
      <c r="T91" s="682" t="str">
        <f>+IF(NOVIEMBRE!T91=0,"",NOVIEMBRE!T91)</f>
        <v>Contribuciones - SGP - Aportes Patronales - Cuenta Maestra</v>
      </c>
      <c r="U91" s="27">
        <f t="shared" ref="U91:AJ91" si="100">SUM(U92:U95)</f>
        <v>193058356</v>
      </c>
      <c r="V91" s="15">
        <f t="shared" si="100"/>
        <v>-36297561</v>
      </c>
      <c r="W91" s="15">
        <f t="shared" si="100"/>
        <v>0</v>
      </c>
      <c r="X91" s="18">
        <f t="shared" si="100"/>
        <v>156760795</v>
      </c>
      <c r="Y91" s="19">
        <f t="shared" si="100"/>
        <v>149614791</v>
      </c>
      <c r="Z91" s="142">
        <f t="shared" si="100"/>
        <v>13868942</v>
      </c>
      <c r="AA91" s="18">
        <f t="shared" si="100"/>
        <v>163483733</v>
      </c>
      <c r="AB91" s="19">
        <f t="shared" si="100"/>
        <v>149614791</v>
      </c>
      <c r="AC91" s="142">
        <f t="shared" si="100"/>
        <v>13868942</v>
      </c>
      <c r="AD91" s="18">
        <f t="shared" si="100"/>
        <v>163483733</v>
      </c>
      <c r="AE91" s="19">
        <f t="shared" si="100"/>
        <v>172731626</v>
      </c>
      <c r="AF91" s="142">
        <f t="shared" si="100"/>
        <v>10678270</v>
      </c>
      <c r="AG91" s="18">
        <f t="shared" si="100"/>
        <v>183409896</v>
      </c>
      <c r="AH91" s="19">
        <f t="shared" si="100"/>
        <v>-6722938</v>
      </c>
      <c r="AI91" s="15">
        <f t="shared" si="100"/>
        <v>-6722938</v>
      </c>
      <c r="AJ91" s="16">
        <f t="shared" si="100"/>
        <v>-26649101</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R91" s="382"/>
    </row>
    <row r="92" spans="1:70" s="461" customFormat="1" ht="24.95" customHeight="1" thickBot="1">
      <c r="A92" s="739">
        <f>+IF(NOVIEMBRE!A92=0,"",NOVIEMBRE!A92)</f>
        <v>1130207</v>
      </c>
      <c r="B92" s="628" t="str">
        <f>+IF(NOVIEMBRE!B92=0,"",NOVIEMBRE!B92)</f>
        <v>Vigencia Anterior Venta Otros Svcios de Salud</v>
      </c>
      <c r="C92" s="780">
        <f>+ENERO!C92</f>
        <v>0</v>
      </c>
      <c r="D92" s="385">
        <f>NOVIEMBRE!D92+DICIEMBRE!P92</f>
        <v>0</v>
      </c>
      <c r="E92" s="385">
        <f>NOVIEMBRE!E92+DICIEMBRE!Q92</f>
        <v>189386464</v>
      </c>
      <c r="F92" s="385">
        <f t="shared" si="94"/>
        <v>189386464</v>
      </c>
      <c r="G92" s="385">
        <f>NOVIEMBRE!I92</f>
        <v>101695202</v>
      </c>
      <c r="H92" s="388">
        <v>0</v>
      </c>
      <c r="I92" s="385">
        <f t="shared" si="95"/>
        <v>101695202</v>
      </c>
      <c r="J92" s="385">
        <f>NOVIEMBRE!L92</f>
        <v>101695202</v>
      </c>
      <c r="K92" s="388">
        <v>0</v>
      </c>
      <c r="L92" s="385">
        <f t="shared" si="96"/>
        <v>101695202</v>
      </c>
      <c r="M92" s="385">
        <f t="shared" si="97"/>
        <v>87691262</v>
      </c>
      <c r="N92" s="386">
        <f t="shared" si="98"/>
        <v>87691262</v>
      </c>
      <c r="O92" s="382"/>
      <c r="P92" s="372">
        <v>0</v>
      </c>
      <c r="Q92" s="375">
        <v>0</v>
      </c>
      <c r="R92" s="30"/>
      <c r="S92" s="707" t="str">
        <f>+IF(NOVIEMBRE!S92=0,"",NOVIEMBRE!S92)</f>
        <v>1020301-1</v>
      </c>
      <c r="T92" s="683" t="str">
        <f>+IF(NOVIEMBRE!T92=0,"",NOVIEMBRE!T92)</f>
        <v>E.P.S. - Aportes cuenta maestra</v>
      </c>
      <c r="U92" s="27">
        <f>+ENERO!U92</f>
        <v>62490968</v>
      </c>
      <c r="V92" s="15">
        <f>NOVIEMBRE!V92+DICIEMBRE!AL92</f>
        <v>45413603</v>
      </c>
      <c r="W92" s="15">
        <f>NOVIEMBRE!W92+DICIEMBRE!AM92</f>
        <v>0</v>
      </c>
      <c r="X92" s="18">
        <f>SUM(U92:W92)</f>
        <v>107904571</v>
      </c>
      <c r="Y92" s="19">
        <f>NOVIEMBRE!AA92</f>
        <v>100758967</v>
      </c>
      <c r="Z92" s="374">
        <v>13868942</v>
      </c>
      <c r="AA92" s="18">
        <f>SUM(Y92:Z92)</f>
        <v>114627909</v>
      </c>
      <c r="AB92" s="19">
        <f>NOVIEMBRE!AD92</f>
        <v>100758967</v>
      </c>
      <c r="AC92" s="374">
        <v>13868942</v>
      </c>
      <c r="AD92" s="18">
        <f>SUM(AB92:AC92)</f>
        <v>114627909</v>
      </c>
      <c r="AE92" s="19">
        <f>NOVIEMBRE!AG92</f>
        <v>110892774</v>
      </c>
      <c r="AF92" s="374">
        <v>10678270</v>
      </c>
      <c r="AG92" s="18">
        <f>SUM(AE92:AF92)</f>
        <v>121571044</v>
      </c>
      <c r="AH92" s="19">
        <f>X92-AA92</f>
        <v>-6723338</v>
      </c>
      <c r="AI92" s="15">
        <f>X92-AD92</f>
        <v>-6723338</v>
      </c>
      <c r="AJ92" s="16">
        <f>X92-AG92</f>
        <v>-13666473</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37" t="str">
        <f>+IF(NOVIEMBRE!A93=0,"",NOVIEMBRE!A93)</f>
        <v/>
      </c>
      <c r="B93" s="651" t="str">
        <f>+IF(NOVIEMBRE!B93=0,"",NOVIEMBRE!B93)</f>
        <v/>
      </c>
      <c r="C93" s="294"/>
      <c r="D93" s="294"/>
      <c r="E93" s="294"/>
      <c r="F93" s="294"/>
      <c r="G93" s="294"/>
      <c r="H93" s="294"/>
      <c r="I93" s="294"/>
      <c r="J93" s="294"/>
      <c r="K93" s="294"/>
      <c r="L93" s="294"/>
      <c r="M93" s="294"/>
      <c r="N93" s="463"/>
      <c r="P93" s="467"/>
      <c r="Q93" s="391"/>
      <c r="R93" s="30"/>
      <c r="S93" s="707" t="str">
        <f>+IF(NOVIEMBRE!S93=0,"",NOVIEMBRE!S93)</f>
        <v>1020301-2</v>
      </c>
      <c r="T93" s="683" t="str">
        <f>+IF(NOVIEMBRE!T93=0,"",NOVIEMBRE!T93)</f>
        <v>Fondos pensionales - Aportes cuenta maestra</v>
      </c>
      <c r="U93" s="27">
        <f>+ENERO!U93</f>
        <v>109633461</v>
      </c>
      <c r="V93" s="15">
        <f>NOVIEMBRE!V93+DICIEMBRE!AL93</f>
        <v>-60777237</v>
      </c>
      <c r="W93" s="15">
        <f>NOVIEMBRE!W93+DICIEMBRE!AM93</f>
        <v>0</v>
      </c>
      <c r="X93" s="18">
        <f>SUM(U93:W93)</f>
        <v>48856224</v>
      </c>
      <c r="Y93" s="19">
        <f>NOVIEMBRE!AA93</f>
        <v>48855824</v>
      </c>
      <c r="Z93" s="374">
        <v>0</v>
      </c>
      <c r="AA93" s="18">
        <f>SUM(Y93:Z93)</f>
        <v>48855824</v>
      </c>
      <c r="AB93" s="19">
        <f>NOVIEMBRE!AD93</f>
        <v>48855824</v>
      </c>
      <c r="AC93" s="374">
        <v>0</v>
      </c>
      <c r="AD93" s="18">
        <f>SUM(AB93:AC93)</f>
        <v>48855824</v>
      </c>
      <c r="AE93" s="19">
        <f>NOVIEMBRE!AG93</f>
        <v>61838852</v>
      </c>
      <c r="AF93" s="374">
        <v>0</v>
      </c>
      <c r="AG93" s="18">
        <f>SUM(AE93:AF93)</f>
        <v>61838852</v>
      </c>
      <c r="AH93" s="19">
        <f>X93-AA93</f>
        <v>400</v>
      </c>
      <c r="AI93" s="15">
        <f>X93-AD93</f>
        <v>400</v>
      </c>
      <c r="AJ93" s="16">
        <f>X93-AG93</f>
        <v>-12982628</v>
      </c>
      <c r="AK93" s="9"/>
      <c r="AL93" s="372">
        <v>0</v>
      </c>
      <c r="AM93" s="375">
        <v>0</v>
      </c>
      <c r="AN93" s="30"/>
      <c r="AO93" s="460"/>
      <c r="AP93" s="460"/>
      <c r="AQ93" s="460"/>
      <c r="AR93" s="460"/>
      <c r="AS93" s="460"/>
      <c r="AT93" s="460"/>
      <c r="AU93" s="460"/>
      <c r="AV93" s="460"/>
      <c r="AW93" s="460"/>
      <c r="AX93" s="460"/>
      <c r="AY93" s="460"/>
      <c r="AZ93" s="460"/>
      <c r="BL93" s="30"/>
    </row>
    <row r="94" spans="1:70" s="461" customFormat="1" ht="24.95" customHeight="1">
      <c r="A94" s="740">
        <f>+IF(NOVIEMBRE!A94=0,"",NOVIEMBRE!A94)</f>
        <v>11303</v>
      </c>
      <c r="B94" s="618" t="str">
        <f>+IF(NOVIEMBRE!B94=0,"",NOVIEMBRE!B94)</f>
        <v>Aportes (No ligados a la venta de servicios de salud)</v>
      </c>
      <c r="C94" s="617">
        <f>SUM(C95:C102)</f>
        <v>0</v>
      </c>
      <c r="D94" s="615">
        <f t="shared" ref="D94:N94" si="101">SUM(D95:D102)</f>
        <v>0</v>
      </c>
      <c r="E94" s="615">
        <f t="shared" si="101"/>
        <v>342643409</v>
      </c>
      <c r="F94" s="615">
        <f t="shared" si="101"/>
        <v>342643409</v>
      </c>
      <c r="G94" s="615">
        <f t="shared" si="101"/>
        <v>121177058</v>
      </c>
      <c r="H94" s="615">
        <f t="shared" si="101"/>
        <v>0</v>
      </c>
      <c r="I94" s="615">
        <f t="shared" si="101"/>
        <v>121177058</v>
      </c>
      <c r="J94" s="615">
        <f t="shared" si="101"/>
        <v>121177058</v>
      </c>
      <c r="K94" s="615">
        <f t="shared" si="101"/>
        <v>200000000</v>
      </c>
      <c r="L94" s="615">
        <f t="shared" si="101"/>
        <v>321177058</v>
      </c>
      <c r="M94" s="615">
        <f t="shared" si="101"/>
        <v>221466351</v>
      </c>
      <c r="N94" s="616">
        <f t="shared" si="101"/>
        <v>21466351</v>
      </c>
      <c r="O94" s="382"/>
      <c r="P94" s="43">
        <f>SUM(P95:P102)</f>
        <v>0</v>
      </c>
      <c r="Q94" s="45">
        <f>SUM(Q95:Q102)</f>
        <v>342643409</v>
      </c>
      <c r="R94" s="30"/>
      <c r="S94" s="707" t="str">
        <f>+IF(NOVIEMBRE!S94=0,"",NOVIEMBRE!S94)</f>
        <v>1020301-3</v>
      </c>
      <c r="T94" s="683" t="str">
        <f>+IF(NOVIEMBRE!T94=0,"",NOVIEMBRE!T94)</f>
        <v>Fondos de cesantías - Aportes cuenta maestra</v>
      </c>
      <c r="U94" s="27">
        <f>+ENERO!U94</f>
        <v>20933927</v>
      </c>
      <c r="V94" s="15">
        <f>NOVIEMBRE!V94+DICIEMBRE!AL94</f>
        <v>-20933927</v>
      </c>
      <c r="W94" s="15">
        <f>NOVIEMBRE!W94+DICIEMBRE!AM94</f>
        <v>0</v>
      </c>
      <c r="X94" s="18">
        <f>SUM(U94:W94)</f>
        <v>0</v>
      </c>
      <c r="Y94" s="19">
        <f>NOVIEMBRE!AA94</f>
        <v>0</v>
      </c>
      <c r="Z94" s="374">
        <v>0</v>
      </c>
      <c r="AA94" s="18">
        <f>SUM(Y94:Z94)</f>
        <v>0</v>
      </c>
      <c r="AB94" s="19">
        <f>NOVIEMBRE!AD94</f>
        <v>0</v>
      </c>
      <c r="AC94" s="374">
        <v>0</v>
      </c>
      <c r="AD94" s="18">
        <f>SUM(AB94:AC94)</f>
        <v>0</v>
      </c>
      <c r="AE94" s="19">
        <f>NOVIEMBRE!AG94</f>
        <v>0</v>
      </c>
      <c r="AF94" s="374">
        <v>0</v>
      </c>
      <c r="AG94" s="18">
        <f>SUM(AE94:AF94)</f>
        <v>0</v>
      </c>
      <c r="AH94" s="19">
        <f>X94-AA94</f>
        <v>0</v>
      </c>
      <c r="AI94" s="15">
        <f>X94-AD94</f>
        <v>0</v>
      </c>
      <c r="AJ94" s="16">
        <f>X94-AG94</f>
        <v>0</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1" t="str">
        <f>+IF(NOVIEMBRE!A95=0,"",NOVIEMBRE!A95)</f>
        <v>11303-1</v>
      </c>
      <c r="B95" s="619" t="str">
        <f>+IF(NOVIEMBRE!B95=0,"",NOVIEMBRE!B95)</f>
        <v>CONVENIOS CON LA NACION NO LIGADOS A LA VENTA DE SERVICIOS</v>
      </c>
      <c r="C95" s="672">
        <f>+ENERO!C95</f>
        <v>0</v>
      </c>
      <c r="D95" s="373">
        <f>NOVIEMBRE!D95+DICIEMBRE!P95</f>
        <v>0</v>
      </c>
      <c r="E95" s="373">
        <f>NOVIEMBRE!E95+DICIEMBRE!Q95</f>
        <v>0</v>
      </c>
      <c r="F95" s="373">
        <f t="shared" ref="F95:F102" si="102">SUM(C95:E95)</f>
        <v>0</v>
      </c>
      <c r="G95" s="373">
        <f>NOVIEMBRE!I95</f>
        <v>0</v>
      </c>
      <c r="H95" s="374">
        <v>0</v>
      </c>
      <c r="I95" s="373">
        <f t="shared" ref="I95:I102" si="103">SUM(G95:H95)</f>
        <v>0</v>
      </c>
      <c r="J95" s="373">
        <f>NOVIEMBRE!L95</f>
        <v>0</v>
      </c>
      <c r="K95" s="374">
        <v>0</v>
      </c>
      <c r="L95" s="373">
        <f t="shared" ref="L95:L102" si="104">SUM(J95:K95)</f>
        <v>0</v>
      </c>
      <c r="M95" s="373">
        <f t="shared" ref="M95:M102" si="105">F95-I95</f>
        <v>0</v>
      </c>
      <c r="N95" s="143">
        <f t="shared" ref="N95:N102" si="106">F95-L95</f>
        <v>0</v>
      </c>
      <c r="O95" s="382"/>
      <c r="P95" s="372">
        <v>0</v>
      </c>
      <c r="Q95" s="375">
        <v>0</v>
      </c>
      <c r="R95" s="30"/>
      <c r="S95" s="707" t="str">
        <f>+IF(NOVIEMBRE!S95=0,"",NOVIEMBRE!S95)</f>
        <v>1020301-4</v>
      </c>
      <c r="T95" s="683" t="str">
        <f>+IF(NOVIEMBRE!T95=0,"",NOVIEMBRE!T95)</f>
        <v>Riesgos laborales - Aportes cuenta maestra</v>
      </c>
      <c r="U95" s="27">
        <f>+ENERO!U95</f>
        <v>0</v>
      </c>
      <c r="V95" s="15">
        <f>NOVIEMBRE!V95+DICIEMBRE!AL95</f>
        <v>0</v>
      </c>
      <c r="W95" s="15">
        <f>NOVIEMBRE!W95+DICIEMBRE!AM95</f>
        <v>0</v>
      </c>
      <c r="X95" s="18">
        <f>SUM(U95:W95)</f>
        <v>0</v>
      </c>
      <c r="Y95" s="19">
        <f>NOVIEMBRE!AA95</f>
        <v>0</v>
      </c>
      <c r="Z95" s="374">
        <v>0</v>
      </c>
      <c r="AA95" s="18">
        <f>SUM(Y95:Z95)</f>
        <v>0</v>
      </c>
      <c r="AB95" s="19">
        <f>NOVIEMBRE!AD95</f>
        <v>0</v>
      </c>
      <c r="AC95" s="374">
        <v>0</v>
      </c>
      <c r="AD95" s="18">
        <f>SUM(AB95:AC95)</f>
        <v>0</v>
      </c>
      <c r="AE95" s="19">
        <f>NOVIEMBRE!AG95</f>
        <v>0</v>
      </c>
      <c r="AF95" s="374">
        <v>0</v>
      </c>
      <c r="AG95" s="18">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1" t="str">
        <f>+IF(NOVIEMBRE!A96=0,"",NOVIEMBRE!A96)</f>
        <v>11303-2</v>
      </c>
      <c r="B96" s="619" t="str">
        <f>+IF(NOVIEMBRE!B96=0,"",NOVIEMBRE!B96)</f>
        <v>CONVENIOS CON EL DEPARTAMENTO NO LIGADOS A LA VENTA SERVICIOS</v>
      </c>
      <c r="C96" s="672">
        <f>+ENERO!C96</f>
        <v>0</v>
      </c>
      <c r="D96" s="373">
        <f>NOVIEMBRE!D96+DICIEMBRE!P96</f>
        <v>0</v>
      </c>
      <c r="E96" s="373">
        <f>NOVIEMBRE!E96+DICIEMBRE!Q96</f>
        <v>21466351</v>
      </c>
      <c r="F96" s="373">
        <f t="shared" si="102"/>
        <v>21466351</v>
      </c>
      <c r="G96" s="373">
        <f>NOVIEMBRE!I96</f>
        <v>0</v>
      </c>
      <c r="H96" s="374">
        <v>0</v>
      </c>
      <c r="I96" s="373">
        <f t="shared" si="103"/>
        <v>0</v>
      </c>
      <c r="J96" s="373">
        <f>NOVIEMBRE!L96</f>
        <v>0</v>
      </c>
      <c r="K96" s="374">
        <v>0</v>
      </c>
      <c r="L96" s="373">
        <f t="shared" si="104"/>
        <v>0</v>
      </c>
      <c r="M96" s="373">
        <f t="shared" si="105"/>
        <v>21466351</v>
      </c>
      <c r="N96" s="143">
        <f t="shared" si="106"/>
        <v>21466351</v>
      </c>
      <c r="O96" s="382"/>
      <c r="P96" s="372">
        <v>0</v>
      </c>
      <c r="Q96" s="856">
        <v>21466351</v>
      </c>
      <c r="S96" s="706">
        <f>+IF(NOVIEMBRE!S96=0,"",NOVIEMBRE!S96)</f>
        <v>1020302</v>
      </c>
      <c r="T96" s="682" t="str">
        <f>+IF(NOVIEMBRE!T96=0,"",NOVIEMBRE!T96)</f>
        <v>Contribuciones - Otros</v>
      </c>
      <c r="U96" s="27">
        <f t="shared" ref="U96:AJ96" si="107">SUM(U97:U101)</f>
        <v>333921784</v>
      </c>
      <c r="V96" s="15">
        <f t="shared" si="107"/>
        <v>-83576172</v>
      </c>
      <c r="W96" s="15">
        <f t="shared" si="107"/>
        <v>20442138</v>
      </c>
      <c r="X96" s="18">
        <f t="shared" si="107"/>
        <v>270787750</v>
      </c>
      <c r="Y96" s="19">
        <f t="shared" si="107"/>
        <v>195633149</v>
      </c>
      <c r="Z96" s="142">
        <f t="shared" si="107"/>
        <v>71803911</v>
      </c>
      <c r="AA96" s="18">
        <f t="shared" si="107"/>
        <v>267437060</v>
      </c>
      <c r="AB96" s="19">
        <f t="shared" si="107"/>
        <v>195633149</v>
      </c>
      <c r="AC96" s="142">
        <f t="shared" si="107"/>
        <v>71803911</v>
      </c>
      <c r="AD96" s="18">
        <f t="shared" si="107"/>
        <v>267437060</v>
      </c>
      <c r="AE96" s="19">
        <f t="shared" si="107"/>
        <v>189043345</v>
      </c>
      <c r="AF96" s="142">
        <f t="shared" si="107"/>
        <v>27298926</v>
      </c>
      <c r="AG96" s="18">
        <f t="shared" si="107"/>
        <v>216342271</v>
      </c>
      <c r="AH96" s="19">
        <f t="shared" si="107"/>
        <v>3350690</v>
      </c>
      <c r="AI96" s="15">
        <f t="shared" si="107"/>
        <v>3350690</v>
      </c>
      <c r="AJ96" s="16">
        <f t="shared" si="107"/>
        <v>54445479</v>
      </c>
      <c r="AL96" s="32">
        <f>SUM(AL97:AL101)</f>
        <v>22840099</v>
      </c>
      <c r="AM96" s="33">
        <f>SUM(AM97:AM101)</f>
        <v>20442138</v>
      </c>
      <c r="AO96" s="460"/>
      <c r="AP96" s="460"/>
      <c r="AQ96" s="460"/>
      <c r="AR96" s="460"/>
      <c r="AS96" s="460"/>
      <c r="AT96" s="460"/>
      <c r="AU96" s="460"/>
      <c r="AV96" s="460"/>
      <c r="AW96" s="460"/>
      <c r="AX96" s="460"/>
      <c r="AY96" s="460"/>
      <c r="AZ96" s="460"/>
      <c r="BA96" s="461"/>
      <c r="BC96" s="461"/>
      <c r="BD96" s="461"/>
      <c r="BE96" s="461"/>
      <c r="BF96" s="461"/>
      <c r="BL96" s="461"/>
      <c r="BM96" s="461"/>
      <c r="BN96" s="461"/>
      <c r="BO96" s="461"/>
      <c r="BP96" s="461"/>
      <c r="BQ96" s="461"/>
      <c r="BR96" s="461"/>
    </row>
    <row r="97" spans="1:70" s="461" customFormat="1" ht="24.95" customHeight="1">
      <c r="A97" s="741" t="str">
        <f>+IF(NOVIEMBRE!A97=0,"",NOVIEMBRE!A97)</f>
        <v>11303-3</v>
      </c>
      <c r="B97" s="619" t="str">
        <f>+IF(NOVIEMBRE!B97=0,"",NOVIEMBRE!B97)</f>
        <v>CONVENIOS CON EL MUNICIPIO NO LIGADOS A LA VENTA DE SERVICIOS</v>
      </c>
      <c r="C97" s="672">
        <f>+ENERO!C97</f>
        <v>0</v>
      </c>
      <c r="D97" s="373">
        <f>NOVIEMBRE!D97+DICIEMBRE!P97</f>
        <v>0</v>
      </c>
      <c r="E97" s="373">
        <f>NOVIEMBRE!E97+DICIEMBRE!Q97</f>
        <v>321177058</v>
      </c>
      <c r="F97" s="373">
        <f t="shared" si="102"/>
        <v>321177058</v>
      </c>
      <c r="G97" s="373">
        <f>NOVIEMBRE!I97</f>
        <v>121177058</v>
      </c>
      <c r="H97" s="374">
        <v>0</v>
      </c>
      <c r="I97" s="373">
        <f t="shared" si="103"/>
        <v>121177058</v>
      </c>
      <c r="J97" s="373">
        <f>NOVIEMBRE!L97</f>
        <v>121177058</v>
      </c>
      <c r="K97" s="374">
        <v>200000000</v>
      </c>
      <c r="L97" s="373">
        <f t="shared" si="104"/>
        <v>321177058</v>
      </c>
      <c r="M97" s="373">
        <f t="shared" si="105"/>
        <v>200000000</v>
      </c>
      <c r="N97" s="143">
        <f t="shared" si="106"/>
        <v>0</v>
      </c>
      <c r="O97" s="382"/>
      <c r="P97" s="372">
        <v>0</v>
      </c>
      <c r="Q97" s="375">
        <v>321177058</v>
      </c>
      <c r="R97" s="30"/>
      <c r="S97" s="707" t="str">
        <f>+IF(NOVIEMBRE!S97=0,"",NOVIEMBRE!S97)</f>
        <v>1020302-1</v>
      </c>
      <c r="T97" s="683" t="str">
        <f>+IF(NOVIEMBRE!T97=0,"",NOVIEMBRE!T97)</f>
        <v>Aportes a E.P.S. - recursos propios</v>
      </c>
      <c r="U97" s="27">
        <f>+ENERO!U97</f>
        <v>66955276</v>
      </c>
      <c r="V97" s="15">
        <f>NOVIEMBRE!V97+DICIEMBRE!AL97</f>
        <v>-50000000</v>
      </c>
      <c r="W97" s="15">
        <f>NOVIEMBRE!W97+DICIEMBRE!AM97</f>
        <v>1125754</v>
      </c>
      <c r="X97" s="18">
        <f t="shared" ref="X97:X102" si="108">SUM(U97:W97)</f>
        <v>18081030</v>
      </c>
      <c r="Y97" s="19">
        <f>NOVIEMBRE!AA97</f>
        <v>3081030</v>
      </c>
      <c r="Z97" s="374">
        <v>12576604</v>
      </c>
      <c r="AA97" s="18">
        <f t="shared" ref="AA97:AA102" si="109">SUM(Y97:Z97)</f>
        <v>15657634</v>
      </c>
      <c r="AB97" s="19">
        <f>NOVIEMBRE!AD97</f>
        <v>3081030</v>
      </c>
      <c r="AC97" s="374">
        <v>12576604</v>
      </c>
      <c r="AD97" s="18">
        <f t="shared" ref="AD97:AD102" si="110">SUM(AB97:AC97)</f>
        <v>15657634</v>
      </c>
      <c r="AE97" s="19">
        <f>NOVIEMBRE!AG97</f>
        <v>3081030</v>
      </c>
      <c r="AF97" s="374">
        <v>4838212</v>
      </c>
      <c r="AG97" s="18">
        <f t="shared" ref="AG97:AG102" si="111">SUM(AE97:AF97)</f>
        <v>7919242</v>
      </c>
      <c r="AH97" s="19">
        <f t="shared" ref="AH97:AH102" si="112">X97-AA97</f>
        <v>2423396</v>
      </c>
      <c r="AI97" s="15">
        <f t="shared" ref="AI97:AI102" si="113">X97-AD97</f>
        <v>2423396</v>
      </c>
      <c r="AJ97" s="16">
        <f t="shared" ref="AJ97:AJ102" si="114">X97-AG97</f>
        <v>10161788</v>
      </c>
      <c r="AK97" s="30"/>
      <c r="AL97" s="372">
        <v>0</v>
      </c>
      <c r="AM97" s="375">
        <v>1125754</v>
      </c>
      <c r="AN97" s="30"/>
      <c r="AO97" s="460"/>
      <c r="AP97" s="460"/>
      <c r="AQ97" s="460"/>
      <c r="AR97" s="460"/>
      <c r="AS97" s="460"/>
      <c r="AT97" s="460"/>
      <c r="AU97" s="460"/>
      <c r="AV97" s="460"/>
      <c r="AW97" s="460"/>
      <c r="AX97" s="460"/>
      <c r="AY97" s="460"/>
      <c r="AZ97" s="460"/>
      <c r="BC97" s="30"/>
      <c r="BD97" s="30"/>
      <c r="BE97" s="30"/>
    </row>
    <row r="98" spans="1:70" s="461" customFormat="1" ht="24.95" customHeight="1">
      <c r="A98" s="741" t="str">
        <f>+IF(NOVIEMBRE!A98=0,"",NOVIEMBRE!A98)</f>
        <v>11303-4</v>
      </c>
      <c r="B98" s="619" t="str">
        <f>+IF(NOVIEMBRE!B98=0,"",NOVIEMBRE!B98)</f>
        <v>OTROS CONVENIOS NO LIGADOS A LA VENTA DE SERVICIOS</v>
      </c>
      <c r="C98" s="672">
        <f>+ENERO!C98</f>
        <v>0</v>
      </c>
      <c r="D98" s="373">
        <f>NOVIEMBRE!D98+DICIEMBRE!P98</f>
        <v>0</v>
      </c>
      <c r="E98" s="373">
        <f>NOVIEMBRE!E98+DICIEMBRE!Q98</f>
        <v>0</v>
      </c>
      <c r="F98" s="373">
        <f t="shared" si="102"/>
        <v>0</v>
      </c>
      <c r="G98" s="373">
        <f>NOVIEMBRE!I98</f>
        <v>0</v>
      </c>
      <c r="H98" s="374">
        <v>0</v>
      </c>
      <c r="I98" s="373">
        <f t="shared" si="103"/>
        <v>0</v>
      </c>
      <c r="J98" s="373">
        <f>NOVIEMBRE!L98</f>
        <v>0</v>
      </c>
      <c r="K98" s="374">
        <v>0</v>
      </c>
      <c r="L98" s="373">
        <f t="shared" si="104"/>
        <v>0</v>
      </c>
      <c r="M98" s="373">
        <f t="shared" si="105"/>
        <v>0</v>
      </c>
      <c r="N98" s="143">
        <f t="shared" si="106"/>
        <v>0</v>
      </c>
      <c r="O98" s="382"/>
      <c r="P98" s="372">
        <v>0</v>
      </c>
      <c r="Q98" s="375">
        <v>0</v>
      </c>
      <c r="R98" s="30"/>
      <c r="S98" s="707" t="str">
        <f>+IF(NOVIEMBRE!S98=0,"",NOVIEMBRE!S98)</f>
        <v>1020302-2</v>
      </c>
      <c r="T98" s="683" t="str">
        <f>+IF(NOVIEMBRE!T98=0,"",NOVIEMBRE!T98)</f>
        <v>Aportes Fondos Pensionales - recursos propios</v>
      </c>
      <c r="U98" s="27">
        <f>+ENERO!U98</f>
        <v>36455199</v>
      </c>
      <c r="V98" s="15">
        <f>NOVIEMBRE!V98+DICIEMBRE!AL98</f>
        <v>84119023</v>
      </c>
      <c r="W98" s="15">
        <f>NOVIEMBRE!W98+DICIEMBRE!AM98</f>
        <v>5059775</v>
      </c>
      <c r="X98" s="18">
        <f t="shared" si="108"/>
        <v>125633997</v>
      </c>
      <c r="Y98" s="19">
        <f>NOVIEMBRE!AA98</f>
        <v>96455199</v>
      </c>
      <c r="Z98" s="374">
        <v>29178798</v>
      </c>
      <c r="AA98" s="18">
        <f t="shared" si="109"/>
        <v>125633997</v>
      </c>
      <c r="AB98" s="19">
        <f>NOVIEMBRE!AD98</f>
        <v>96455199</v>
      </c>
      <c r="AC98" s="374">
        <v>29178798</v>
      </c>
      <c r="AD98" s="18">
        <f t="shared" si="110"/>
        <v>125633997</v>
      </c>
      <c r="AE98" s="19">
        <f>NOVIEMBRE!AG98</f>
        <v>96455199</v>
      </c>
      <c r="AF98" s="374">
        <v>14564014</v>
      </c>
      <c r="AG98" s="18">
        <f t="shared" si="111"/>
        <v>111019213</v>
      </c>
      <c r="AH98" s="19">
        <f t="shared" si="112"/>
        <v>0</v>
      </c>
      <c r="AI98" s="15">
        <f t="shared" si="113"/>
        <v>0</v>
      </c>
      <c r="AJ98" s="16">
        <f t="shared" si="114"/>
        <v>14614784</v>
      </c>
      <c r="AK98" s="30"/>
      <c r="AL98" s="372">
        <v>24119023</v>
      </c>
      <c r="AM98" s="375">
        <v>5059775</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1" t="str">
        <f>+IF(NOVIEMBRE!A99=0,"",NOVIEMBRE!A99)</f>
        <v>11303-5</v>
      </c>
      <c r="B99" s="619" t="str">
        <f>+IF(NOVIEMBRE!B99=0,"",NOVIEMBRE!B99)</f>
        <v>APORTES PATRONALES - MUNICIPIO / DEPARTAMENTO</v>
      </c>
      <c r="C99" s="672">
        <f>+ENERO!C99</f>
        <v>0</v>
      </c>
      <c r="D99" s="373">
        <f>NOVIEMBRE!D99+DICIEMBRE!P99</f>
        <v>0</v>
      </c>
      <c r="E99" s="373">
        <f>NOVIEMBRE!E99+DICIEMBRE!Q99</f>
        <v>0</v>
      </c>
      <c r="F99" s="373">
        <f t="shared" si="102"/>
        <v>0</v>
      </c>
      <c r="G99" s="373">
        <f>NOVIEMBRE!I99</f>
        <v>0</v>
      </c>
      <c r="H99" s="374">
        <v>0</v>
      </c>
      <c r="I99" s="373">
        <f t="shared" si="103"/>
        <v>0</v>
      </c>
      <c r="J99" s="373">
        <f>NOVIEMBRE!L99</f>
        <v>0</v>
      </c>
      <c r="K99" s="374">
        <v>0</v>
      </c>
      <c r="L99" s="373">
        <f t="shared" si="104"/>
        <v>0</v>
      </c>
      <c r="M99" s="373">
        <f t="shared" si="105"/>
        <v>0</v>
      </c>
      <c r="N99" s="143">
        <f t="shared" si="106"/>
        <v>0</v>
      </c>
      <c r="O99" s="382"/>
      <c r="P99" s="372">
        <v>0</v>
      </c>
      <c r="Q99" s="375">
        <v>0</v>
      </c>
      <c r="R99" s="30"/>
      <c r="S99" s="707" t="str">
        <f>+IF(NOVIEMBRE!S99=0,"",NOVIEMBRE!S99)</f>
        <v>1020302-3</v>
      </c>
      <c r="T99" s="683" t="str">
        <f>+IF(NOVIEMBRE!T99=0,"",NOVIEMBRE!T99)</f>
        <v>Aportes a Fondos de Cesantia - recursos propios</v>
      </c>
      <c r="U99" s="27">
        <f>+ENERO!U99</f>
        <v>123895451</v>
      </c>
      <c r="V99" s="15">
        <f>NOVIEMBRE!V99+DICIEMBRE!AL99</f>
        <v>-105813363</v>
      </c>
      <c r="W99" s="15">
        <f>NOVIEMBRE!W99+DICIEMBRE!AM99</f>
        <v>14256609</v>
      </c>
      <c r="X99" s="18">
        <f t="shared" si="108"/>
        <v>32338697</v>
      </c>
      <c r="Y99" s="19">
        <f>NOVIEMBRE!AA99</f>
        <v>18082088</v>
      </c>
      <c r="Z99" s="374">
        <v>14256609</v>
      </c>
      <c r="AA99" s="18">
        <f t="shared" si="109"/>
        <v>32338697</v>
      </c>
      <c r="AB99" s="19">
        <f>NOVIEMBRE!AD99</f>
        <v>18082088</v>
      </c>
      <c r="AC99" s="374">
        <v>14256609</v>
      </c>
      <c r="AD99" s="18">
        <f t="shared" si="110"/>
        <v>32338697</v>
      </c>
      <c r="AE99" s="19">
        <f>NOVIEMBRE!AG99</f>
        <v>11492284</v>
      </c>
      <c r="AF99" s="374">
        <v>0</v>
      </c>
      <c r="AG99" s="18">
        <f t="shared" si="111"/>
        <v>11492284</v>
      </c>
      <c r="AH99" s="19">
        <f t="shared" si="112"/>
        <v>0</v>
      </c>
      <c r="AI99" s="15">
        <f t="shared" si="113"/>
        <v>0</v>
      </c>
      <c r="AJ99" s="16">
        <f t="shared" si="114"/>
        <v>20846413</v>
      </c>
      <c r="AK99" s="30"/>
      <c r="AL99" s="372">
        <v>0</v>
      </c>
      <c r="AM99" s="375">
        <v>14256609</v>
      </c>
      <c r="AN99" s="30"/>
      <c r="AO99" s="460"/>
      <c r="AP99" s="460"/>
      <c r="AQ99" s="460"/>
      <c r="AR99" s="460"/>
      <c r="AS99" s="460"/>
      <c r="AT99" s="460"/>
      <c r="AU99" s="460"/>
      <c r="AV99" s="460"/>
      <c r="AW99" s="460"/>
      <c r="AX99" s="460"/>
      <c r="AY99" s="460"/>
      <c r="AZ99" s="460"/>
      <c r="BM99" s="30"/>
    </row>
    <row r="100" spans="1:70" s="382" customFormat="1" ht="24.95" customHeight="1">
      <c r="A100" s="741" t="str">
        <f>+IF(NOVIEMBRE!A100=0,"",NOVIEMBRE!A100)</f>
        <v>11303-6</v>
      </c>
      <c r="B100" s="619" t="str">
        <f>+IF(NOVIEMBRE!B100=0,"",NOVIEMBRE!B100)</f>
        <v>RECURSOS PARA PROGRAMA DE SANEAMIENTO FINANCIERO</v>
      </c>
      <c r="C100" s="672">
        <f>+ENERO!C100</f>
        <v>0</v>
      </c>
      <c r="D100" s="373">
        <f>NOVIEMBRE!D100+DICIEMBRE!P100</f>
        <v>0</v>
      </c>
      <c r="E100" s="373">
        <f>NOVIEMBRE!E100+DICIEMBRE!Q100</f>
        <v>0</v>
      </c>
      <c r="F100" s="373">
        <f t="shared" si="102"/>
        <v>0</v>
      </c>
      <c r="G100" s="373">
        <f>NOVIEMBRE!I100</f>
        <v>0</v>
      </c>
      <c r="H100" s="374">
        <v>0</v>
      </c>
      <c r="I100" s="373">
        <f t="shared" si="103"/>
        <v>0</v>
      </c>
      <c r="J100" s="373">
        <f>NOVIEMBRE!L100</f>
        <v>0</v>
      </c>
      <c r="K100" s="374">
        <v>0</v>
      </c>
      <c r="L100" s="373">
        <f t="shared" si="104"/>
        <v>0</v>
      </c>
      <c r="M100" s="373">
        <f t="shared" si="105"/>
        <v>0</v>
      </c>
      <c r="N100" s="143">
        <f t="shared" si="106"/>
        <v>0</v>
      </c>
      <c r="P100" s="372">
        <v>0</v>
      </c>
      <c r="Q100" s="375">
        <v>0</v>
      </c>
      <c r="R100" s="9"/>
      <c r="S100" s="707" t="str">
        <f>+IF(NOVIEMBRE!S100=0,"",NOVIEMBRE!S100)</f>
        <v>1020302-4</v>
      </c>
      <c r="T100" s="683" t="str">
        <f>+IF(NOVIEMBRE!T100=0,"",NOVIEMBRE!T100)</f>
        <v>Aporte a ARL. - recursos propios</v>
      </c>
      <c r="U100" s="27">
        <f>+ENERO!U100</f>
        <v>37097756</v>
      </c>
      <c r="V100" s="15">
        <f>NOVIEMBRE!V100+DICIEMBRE!AL100</f>
        <v>-1278924</v>
      </c>
      <c r="W100" s="15">
        <f>NOVIEMBRE!W100+DICIEMBRE!AM100</f>
        <v>0</v>
      </c>
      <c r="X100" s="18">
        <f t="shared" si="108"/>
        <v>35818832</v>
      </c>
      <c r="Y100" s="19">
        <f>NOVIEMBRE!AA100</f>
        <v>29527632</v>
      </c>
      <c r="Z100" s="374">
        <v>6182300</v>
      </c>
      <c r="AA100" s="18">
        <f t="shared" si="109"/>
        <v>35709932</v>
      </c>
      <c r="AB100" s="19">
        <f>NOVIEMBRE!AD100</f>
        <v>29527632</v>
      </c>
      <c r="AC100" s="374">
        <v>6182300</v>
      </c>
      <c r="AD100" s="18">
        <f t="shared" si="110"/>
        <v>35709932</v>
      </c>
      <c r="AE100" s="19">
        <f>NOVIEMBRE!AG100</f>
        <v>29527632</v>
      </c>
      <c r="AF100" s="374">
        <v>3145600</v>
      </c>
      <c r="AG100" s="18">
        <f t="shared" si="111"/>
        <v>32673232</v>
      </c>
      <c r="AH100" s="19">
        <f t="shared" si="112"/>
        <v>108900</v>
      </c>
      <c r="AI100" s="15">
        <f t="shared" si="113"/>
        <v>108900</v>
      </c>
      <c r="AJ100" s="16">
        <f t="shared" si="114"/>
        <v>3145600</v>
      </c>
      <c r="AK100" s="30"/>
      <c r="AL100" s="372">
        <v>-1278924</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1" t="str">
        <f>+IF(NOVIEMBRE!A101=0,"",NOVIEMBRE!A101)</f>
        <v>11303-7</v>
      </c>
      <c r="B101" s="619" t="str">
        <f>+IF(NOVIEMBRE!B101=0,"",NOVIEMBRE!B101)</f>
        <v/>
      </c>
      <c r="C101" s="672">
        <f>+ENERO!C101</f>
        <v>0</v>
      </c>
      <c r="D101" s="373">
        <f>NOVIEMBRE!D101+DICIEMBRE!P101</f>
        <v>0</v>
      </c>
      <c r="E101" s="373">
        <f>NOVIEMBRE!E101+DICIEMBRE!Q101</f>
        <v>0</v>
      </c>
      <c r="F101" s="373">
        <f t="shared" si="102"/>
        <v>0</v>
      </c>
      <c r="G101" s="373">
        <f>NOVIEMBRE!I101</f>
        <v>0</v>
      </c>
      <c r="H101" s="374">
        <v>0</v>
      </c>
      <c r="I101" s="373">
        <f t="shared" si="103"/>
        <v>0</v>
      </c>
      <c r="J101" s="373">
        <f>NOVIEMBRE!L101</f>
        <v>0</v>
      </c>
      <c r="K101" s="374">
        <v>0</v>
      </c>
      <c r="L101" s="373">
        <f t="shared" si="104"/>
        <v>0</v>
      </c>
      <c r="M101" s="373">
        <f t="shared" si="105"/>
        <v>0</v>
      </c>
      <c r="N101" s="143">
        <f t="shared" si="106"/>
        <v>0</v>
      </c>
      <c r="P101" s="372">
        <v>0</v>
      </c>
      <c r="Q101" s="375">
        <v>0</v>
      </c>
      <c r="R101" s="9"/>
      <c r="S101" s="707" t="str">
        <f>+IF(NOVIEMBRE!S101=0,"",NOVIEMBRE!S101)</f>
        <v>1020302-5</v>
      </c>
      <c r="T101" s="683" t="str">
        <f>+IF(NOVIEMBRE!T101=0,"",NOVIEMBRE!T101)</f>
        <v>Aporte a Caja Compensación Familiar</v>
      </c>
      <c r="U101" s="27">
        <f>+ENERO!U101</f>
        <v>69518102</v>
      </c>
      <c r="V101" s="15">
        <f>NOVIEMBRE!V101+DICIEMBRE!AL101</f>
        <v>-10602908</v>
      </c>
      <c r="W101" s="15">
        <f>NOVIEMBRE!W101+DICIEMBRE!AM101</f>
        <v>0</v>
      </c>
      <c r="X101" s="18">
        <f t="shared" si="108"/>
        <v>58915194</v>
      </c>
      <c r="Y101" s="19">
        <f>NOVIEMBRE!AA101</f>
        <v>48487200</v>
      </c>
      <c r="Z101" s="374">
        <v>9609600</v>
      </c>
      <c r="AA101" s="18">
        <f t="shared" si="109"/>
        <v>58096800</v>
      </c>
      <c r="AB101" s="19">
        <f>NOVIEMBRE!AD101</f>
        <v>48487200</v>
      </c>
      <c r="AC101" s="374">
        <v>9609600</v>
      </c>
      <c r="AD101" s="18">
        <f t="shared" si="110"/>
        <v>58096800</v>
      </c>
      <c r="AE101" s="19">
        <f>NOVIEMBRE!AG101</f>
        <v>48487200</v>
      </c>
      <c r="AF101" s="374">
        <v>4751100</v>
      </c>
      <c r="AG101" s="18">
        <f t="shared" si="111"/>
        <v>53238300</v>
      </c>
      <c r="AH101" s="19">
        <f t="shared" si="112"/>
        <v>818394</v>
      </c>
      <c r="AI101" s="15">
        <f t="shared" si="113"/>
        <v>818394</v>
      </c>
      <c r="AJ101" s="16">
        <f t="shared" si="114"/>
        <v>5676894</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1" t="str">
        <f>+IF(NOVIEMBRE!A102=0,"",NOVIEMBRE!A102)</f>
        <v>11303-8</v>
      </c>
      <c r="B102" s="628" t="str">
        <f>+IF(NOVIEMBRE!B102=0,"",NOVIEMBRE!B102)</f>
        <v>Vigencia Anterior Aportes no Ligados a la Venta de Svcios</v>
      </c>
      <c r="C102" s="780">
        <f>+ENERO!C102</f>
        <v>0</v>
      </c>
      <c r="D102" s="385">
        <f>NOVIEMBRE!D102+DICIEMBRE!P102</f>
        <v>0</v>
      </c>
      <c r="E102" s="385">
        <f>NOVIEMBRE!E102+DICIEMBRE!Q102</f>
        <v>0</v>
      </c>
      <c r="F102" s="385">
        <f t="shared" si="102"/>
        <v>0</v>
      </c>
      <c r="G102" s="385">
        <f>NOVIEMBRE!I102</f>
        <v>0</v>
      </c>
      <c r="H102" s="388">
        <v>0</v>
      </c>
      <c r="I102" s="385">
        <f t="shared" si="103"/>
        <v>0</v>
      </c>
      <c r="J102" s="385">
        <f>NOVIEMBRE!L102</f>
        <v>0</v>
      </c>
      <c r="K102" s="388">
        <v>0</v>
      </c>
      <c r="L102" s="385">
        <f t="shared" si="104"/>
        <v>0</v>
      </c>
      <c r="M102" s="385">
        <f t="shared" si="105"/>
        <v>0</v>
      </c>
      <c r="N102" s="386">
        <f t="shared" si="106"/>
        <v>0</v>
      </c>
      <c r="P102" s="372">
        <v>0</v>
      </c>
      <c r="Q102" s="375">
        <v>0</v>
      </c>
      <c r="R102" s="9"/>
      <c r="S102" s="706">
        <f>+IF(NOVIEMBRE!S102=0,"",NOVIEMBRE!S102)</f>
        <v>1020399</v>
      </c>
      <c r="T102" s="682" t="str">
        <f>+IF(NOVIEMBRE!T102=0,"",NOVIEMBRE!T102)</f>
        <v>Vigencias Anteriores Contribuciones Inherentes de nómina sector privado operativo</v>
      </c>
      <c r="U102" s="27">
        <f>+ENERO!U102</f>
        <v>104000000</v>
      </c>
      <c r="V102" s="15">
        <f>NOVIEMBRE!V102+DICIEMBRE!AL102</f>
        <v>23105472</v>
      </c>
      <c r="W102" s="15">
        <f>NOVIEMBRE!W102+DICIEMBRE!AM102</f>
        <v>0</v>
      </c>
      <c r="X102" s="18">
        <f t="shared" si="108"/>
        <v>127105472</v>
      </c>
      <c r="Y102" s="19">
        <f>NOVIEMBRE!AA102</f>
        <v>127105472</v>
      </c>
      <c r="Z102" s="374">
        <v>-4516</v>
      </c>
      <c r="AA102" s="18">
        <f t="shared" si="109"/>
        <v>127100956</v>
      </c>
      <c r="AB102" s="19">
        <f>NOVIEMBRE!AD102</f>
        <v>127105472</v>
      </c>
      <c r="AC102" s="374">
        <v>0</v>
      </c>
      <c r="AD102" s="18">
        <f t="shared" si="110"/>
        <v>127105472</v>
      </c>
      <c r="AE102" s="19">
        <f>NOVIEMBRE!AG102</f>
        <v>127100956</v>
      </c>
      <c r="AF102" s="374">
        <v>0</v>
      </c>
      <c r="AG102" s="18">
        <f t="shared" si="111"/>
        <v>127100956</v>
      </c>
      <c r="AH102" s="19">
        <f t="shared" si="112"/>
        <v>4516</v>
      </c>
      <c r="AI102" s="15">
        <f t="shared" si="113"/>
        <v>0</v>
      </c>
      <c r="AJ102" s="16">
        <f t="shared" si="114"/>
        <v>4516</v>
      </c>
      <c r="AK102" s="9"/>
      <c r="AL102" s="372">
        <v>0</v>
      </c>
      <c r="AM102" s="375">
        <v>0</v>
      </c>
      <c r="AN102" s="9"/>
      <c r="AO102" s="294"/>
      <c r="AP102" s="294"/>
      <c r="AQ102" s="294"/>
      <c r="AR102" s="294"/>
      <c r="AS102" s="294"/>
      <c r="AT102" s="294"/>
      <c r="AU102" s="294"/>
      <c r="AV102" s="294"/>
      <c r="AW102" s="294"/>
      <c r="AX102" s="294"/>
      <c r="AY102" s="294"/>
      <c r="AZ102" s="294"/>
      <c r="BQ102" s="461"/>
    </row>
    <row r="103" spans="1:70" s="382" customFormat="1" ht="24.95" customHeight="1" thickBot="1">
      <c r="A103" s="742" t="str">
        <f>+IF(NOVIEMBRE!A103=0,"",NOVIEMBRE!A103)</f>
        <v/>
      </c>
      <c r="B103" s="653" t="str">
        <f>+IF(NOVIEMBRE!B103=0,"",NOVIEMBRE!B103)</f>
        <v/>
      </c>
      <c r="C103" s="480"/>
      <c r="D103" s="480"/>
      <c r="E103" s="480"/>
      <c r="F103" s="480"/>
      <c r="G103" s="480"/>
      <c r="H103" s="480"/>
      <c r="I103" s="480"/>
      <c r="J103" s="480"/>
      <c r="K103" s="480"/>
      <c r="L103" s="480"/>
      <c r="M103" s="480"/>
      <c r="N103" s="481"/>
      <c r="P103" s="482"/>
      <c r="Q103" s="481"/>
      <c r="R103" s="9"/>
      <c r="S103" s="366" t="str">
        <f>+IF(NOVIEMBRE!S103=0,"",NOVIEMBRE!S103)</f>
        <v/>
      </c>
      <c r="T103" s="696" t="str">
        <f>+IF(NOVIEMBRE!T103=0,"",NOVIEMBRE!T103)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c r="BQ103" s="461"/>
    </row>
    <row r="104" spans="1:70" s="382" customFormat="1" ht="24.95" customHeight="1">
      <c r="A104" s="740">
        <f>+IF(NOVIEMBRE!A104=0,"",NOVIEMBRE!A104)</f>
        <v>11304</v>
      </c>
      <c r="B104" s="618" t="str">
        <f>+IF(NOVIEMBRE!B104=0,"",NOVIEMBRE!B104)</f>
        <v>Otros ingresos corrientes</v>
      </c>
      <c r="C104" s="617">
        <f>SUM(C105:C111)</f>
        <v>15193610</v>
      </c>
      <c r="D104" s="615">
        <f t="shared" ref="D104:N104" si="115">SUM(D105:D111)</f>
        <v>0</v>
      </c>
      <c r="E104" s="615">
        <f t="shared" si="115"/>
        <v>0</v>
      </c>
      <c r="F104" s="615">
        <f t="shared" si="115"/>
        <v>15193610</v>
      </c>
      <c r="G104" s="615">
        <f t="shared" si="115"/>
        <v>29503464</v>
      </c>
      <c r="H104" s="615">
        <f t="shared" si="115"/>
        <v>1681325</v>
      </c>
      <c r="I104" s="615">
        <f t="shared" si="115"/>
        <v>31184789</v>
      </c>
      <c r="J104" s="615">
        <f t="shared" si="115"/>
        <v>29502593</v>
      </c>
      <c r="K104" s="615">
        <f t="shared" si="115"/>
        <v>562463</v>
      </c>
      <c r="L104" s="615">
        <f t="shared" si="115"/>
        <v>30065056</v>
      </c>
      <c r="M104" s="615">
        <f t="shared" si="115"/>
        <v>-15991179</v>
      </c>
      <c r="N104" s="616">
        <f t="shared" si="115"/>
        <v>-14871446</v>
      </c>
      <c r="P104" s="43">
        <f>SUM(P105:P111)</f>
        <v>0</v>
      </c>
      <c r="Q104" s="45">
        <f>SUM(Q105:Q111)</f>
        <v>0</v>
      </c>
      <c r="R104" s="9"/>
      <c r="S104" s="705">
        <f>+IF(NOVIEMBRE!S104=0,"",NOVIEMBRE!S104)</f>
        <v>1020400</v>
      </c>
      <c r="T104" s="681" t="str">
        <f>+IF(NOVIEMBRE!T104=0,"",NOVIEMBRE!T104)</f>
        <v>Contribuciones Inherentes nómina del Sector Publico</v>
      </c>
      <c r="U104" s="132">
        <f t="shared" ref="U104:AJ104" si="116">U105+U108</f>
        <v>86897627</v>
      </c>
      <c r="V104" s="122">
        <f t="shared" si="116"/>
        <v>-7479009</v>
      </c>
      <c r="W104" s="122">
        <f t="shared" si="116"/>
        <v>0</v>
      </c>
      <c r="X104" s="129">
        <f t="shared" si="116"/>
        <v>79418618</v>
      </c>
      <c r="Y104" s="128">
        <f t="shared" si="116"/>
        <v>66393500</v>
      </c>
      <c r="Z104" s="122">
        <f t="shared" si="116"/>
        <v>12016400</v>
      </c>
      <c r="AA104" s="129">
        <f t="shared" si="116"/>
        <v>78409900</v>
      </c>
      <c r="AB104" s="128">
        <f t="shared" si="116"/>
        <v>66393500</v>
      </c>
      <c r="AC104" s="122">
        <f t="shared" si="116"/>
        <v>12016400</v>
      </c>
      <c r="AD104" s="129">
        <f t="shared" si="116"/>
        <v>78409900</v>
      </c>
      <c r="AE104" s="128">
        <f t="shared" si="116"/>
        <v>66393500</v>
      </c>
      <c r="AF104" s="122">
        <f t="shared" si="116"/>
        <v>5940900</v>
      </c>
      <c r="AG104" s="129">
        <f t="shared" si="116"/>
        <v>72334400</v>
      </c>
      <c r="AH104" s="128">
        <f t="shared" si="116"/>
        <v>1008718</v>
      </c>
      <c r="AI104" s="122">
        <f t="shared" si="116"/>
        <v>1008718</v>
      </c>
      <c r="AJ104" s="130">
        <f t="shared" si="116"/>
        <v>7084218</v>
      </c>
      <c r="AK104" s="9"/>
      <c r="AL104" s="128">
        <f>AL105+AL108</f>
        <v>0</v>
      </c>
      <c r="AM104" s="130">
        <f>AM105+AM108</f>
        <v>0</v>
      </c>
      <c r="AN104" s="9"/>
      <c r="AO104" s="294"/>
      <c r="AP104" s="294"/>
      <c r="AQ104" s="294"/>
      <c r="AR104" s="294"/>
      <c r="AS104" s="294"/>
      <c r="AT104" s="294"/>
      <c r="AU104" s="294"/>
      <c r="AV104" s="294"/>
      <c r="AW104" s="294"/>
      <c r="AX104" s="294"/>
      <c r="AY104" s="294"/>
      <c r="AZ104" s="294"/>
      <c r="BQ104" s="461"/>
    </row>
    <row r="105" spans="1:70" s="382" customFormat="1" ht="24.95" customHeight="1">
      <c r="A105" s="741" t="str">
        <f>+IF(NOVIEMBRE!A105=0,"",NOVIEMBRE!A105)</f>
        <v>11304-1</v>
      </c>
      <c r="B105" s="619" t="str">
        <f>+IF(NOVIEMBRE!B105=0,"",NOVIEMBRE!B105)</f>
        <v>ARRENDAMIENTO Y ALQUILER DE BIENES MUEBLES E INMUEBLES</v>
      </c>
      <c r="C105" s="672">
        <f>+ENERO!C105</f>
        <v>0</v>
      </c>
      <c r="D105" s="373">
        <f>NOVIEMBRE!D105+DICIEMBRE!P105</f>
        <v>0</v>
      </c>
      <c r="E105" s="373">
        <f>NOVIEMBRE!E105+DICIEMBRE!Q105</f>
        <v>0</v>
      </c>
      <c r="F105" s="373">
        <f t="shared" ref="F105:F111" si="117">SUM(C105:E105)</f>
        <v>0</v>
      </c>
      <c r="G105" s="373">
        <f>NOVIEMBRE!I105</f>
        <v>0</v>
      </c>
      <c r="H105" s="374">
        <v>0</v>
      </c>
      <c r="I105" s="373">
        <f t="shared" ref="I105:I111" si="118">SUM(G105:H105)</f>
        <v>0</v>
      </c>
      <c r="J105" s="373">
        <f>NOVIEMBRE!L105</f>
        <v>0</v>
      </c>
      <c r="K105" s="374">
        <v>0</v>
      </c>
      <c r="L105" s="373">
        <f t="shared" ref="L105:L111" si="119">SUM(J105:K105)</f>
        <v>0</v>
      </c>
      <c r="M105" s="373">
        <f t="shared" ref="M105:M111" si="120">F105-I105</f>
        <v>0</v>
      </c>
      <c r="N105" s="143">
        <f t="shared" ref="N105:N111" si="121">F105-L105</f>
        <v>0</v>
      </c>
      <c r="P105" s="372">
        <v>0</v>
      </c>
      <c r="Q105" s="375">
        <v>0</v>
      </c>
      <c r="R105" s="9"/>
      <c r="S105" s="706">
        <f>+IF(NOVIEMBRE!S105=0,"",NOVIEMBRE!S105)</f>
        <v>1020402</v>
      </c>
      <c r="T105" s="682" t="str">
        <f>+IF(NOVIEMBRE!T105=0,"",NOVIEMBRE!T105)</f>
        <v>Contribuciones - Otros</v>
      </c>
      <c r="U105" s="27">
        <f t="shared" ref="U105:AJ105" si="122">SUM(U106:U107)</f>
        <v>86897627</v>
      </c>
      <c r="V105" s="15">
        <f t="shared" si="122"/>
        <v>-13243909</v>
      </c>
      <c r="W105" s="15">
        <f t="shared" si="122"/>
        <v>0</v>
      </c>
      <c r="X105" s="18">
        <f t="shared" si="122"/>
        <v>73653718</v>
      </c>
      <c r="Y105" s="19">
        <f t="shared" si="122"/>
        <v>60628600</v>
      </c>
      <c r="Z105" s="142">
        <f t="shared" si="122"/>
        <v>12016400</v>
      </c>
      <c r="AA105" s="18">
        <f t="shared" si="122"/>
        <v>72645000</v>
      </c>
      <c r="AB105" s="19">
        <f t="shared" si="122"/>
        <v>60628600</v>
      </c>
      <c r="AC105" s="142">
        <f t="shared" si="122"/>
        <v>12016400</v>
      </c>
      <c r="AD105" s="18">
        <f t="shared" si="122"/>
        <v>72645000</v>
      </c>
      <c r="AE105" s="19">
        <f t="shared" si="122"/>
        <v>60628600</v>
      </c>
      <c r="AF105" s="142">
        <f t="shared" si="122"/>
        <v>5940900</v>
      </c>
      <c r="AG105" s="18">
        <f t="shared" si="122"/>
        <v>66569500</v>
      </c>
      <c r="AH105" s="19">
        <f t="shared" si="122"/>
        <v>1008718</v>
      </c>
      <c r="AI105" s="15">
        <f t="shared" si="122"/>
        <v>1008718</v>
      </c>
      <c r="AJ105" s="16">
        <f t="shared" si="122"/>
        <v>7084218</v>
      </c>
      <c r="AK105" s="10"/>
      <c r="AL105" s="29">
        <f>SUM(AL106:AL107)</f>
        <v>0</v>
      </c>
      <c r="AM105" s="26">
        <f>SUM(AM106:AM107)</f>
        <v>0</v>
      </c>
      <c r="AN105" s="9"/>
      <c r="AO105" s="294"/>
      <c r="AP105" s="294"/>
      <c r="AQ105" s="294"/>
      <c r="AR105" s="294"/>
      <c r="AS105" s="294"/>
      <c r="AT105" s="294"/>
      <c r="AU105" s="294"/>
      <c r="AV105" s="294"/>
      <c r="AW105" s="294"/>
      <c r="AX105" s="294"/>
      <c r="AY105" s="294"/>
      <c r="AZ105" s="294"/>
      <c r="BQ105" s="461"/>
    </row>
    <row r="106" spans="1:70" s="382" customFormat="1" ht="24.95" customHeight="1">
      <c r="A106" s="741" t="str">
        <f>+IF(NOVIEMBRE!A106=0,"",NOVIEMBRE!A106)</f>
        <v>11304-2</v>
      </c>
      <c r="B106" s="620" t="str">
        <f>+IF(NOVIEMBRE!B106=0,"",NOVIEMBRE!B106)</f>
        <v>COMERCIALIZACIÓN DE MERCANCÍAS</v>
      </c>
      <c r="C106" s="672">
        <f>+ENERO!C106</f>
        <v>0</v>
      </c>
      <c r="D106" s="373">
        <f>NOVIEMBRE!D106+DICIEMBRE!P106</f>
        <v>0</v>
      </c>
      <c r="E106" s="373">
        <f>NOVIEMBRE!E106+DICIEMBRE!Q106</f>
        <v>0</v>
      </c>
      <c r="F106" s="373">
        <f t="shared" si="117"/>
        <v>0</v>
      </c>
      <c r="G106" s="373">
        <f>NOVIEMBRE!I106</f>
        <v>0</v>
      </c>
      <c r="H106" s="374">
        <v>0</v>
      </c>
      <c r="I106" s="373">
        <f t="shared" si="118"/>
        <v>0</v>
      </c>
      <c r="J106" s="373">
        <f>NOVIEMBRE!L106</f>
        <v>0</v>
      </c>
      <c r="K106" s="374">
        <v>0</v>
      </c>
      <c r="L106" s="373">
        <f t="shared" si="119"/>
        <v>0</v>
      </c>
      <c r="M106" s="373">
        <f t="shared" si="120"/>
        <v>0</v>
      </c>
      <c r="N106" s="143">
        <f t="shared" si="121"/>
        <v>0</v>
      </c>
      <c r="P106" s="372">
        <v>0</v>
      </c>
      <c r="Q106" s="375">
        <v>0</v>
      </c>
      <c r="R106" s="9"/>
      <c r="S106" s="707" t="str">
        <f>+IF(NOVIEMBRE!S106=0,"",NOVIEMBRE!S106)</f>
        <v>1020402-1</v>
      </c>
      <c r="T106" s="683" t="str">
        <f>+IF(NOVIEMBRE!T106=0,"",NOVIEMBRE!T106)</f>
        <v>S.E.N.A.</v>
      </c>
      <c r="U106" s="27">
        <f>+ENERO!U106</f>
        <v>34759051</v>
      </c>
      <c r="V106" s="15">
        <f>NOVIEMBRE!V106+DICIEMBRE!AL106</f>
        <v>-5295004</v>
      </c>
      <c r="W106" s="15">
        <f>NOVIEMBRE!W106+DICIEMBRE!AM106</f>
        <v>0</v>
      </c>
      <c r="X106" s="18">
        <f>SUM(U106:W106)</f>
        <v>29464047</v>
      </c>
      <c r="Y106" s="19">
        <f>NOVIEMBRE!AA106</f>
        <v>24256900</v>
      </c>
      <c r="Z106" s="374">
        <v>4808000</v>
      </c>
      <c r="AA106" s="18">
        <f>SUM(Y106:Z106)</f>
        <v>29064900</v>
      </c>
      <c r="AB106" s="19">
        <f>NOVIEMBRE!AD106</f>
        <v>24256900</v>
      </c>
      <c r="AC106" s="374">
        <v>4808000</v>
      </c>
      <c r="AD106" s="18">
        <f>SUM(AB106:AC106)</f>
        <v>29064900</v>
      </c>
      <c r="AE106" s="19">
        <f>NOVIEMBRE!AG106</f>
        <v>24256900</v>
      </c>
      <c r="AF106" s="374">
        <v>2376900</v>
      </c>
      <c r="AG106" s="18">
        <f>SUM(AE106:AF106)</f>
        <v>26633800</v>
      </c>
      <c r="AH106" s="19">
        <f>X106-AA106</f>
        <v>399147</v>
      </c>
      <c r="AI106" s="15">
        <f>X106-AD106</f>
        <v>399147</v>
      </c>
      <c r="AJ106" s="16">
        <f>X106-AG106</f>
        <v>2830247</v>
      </c>
      <c r="AK106" s="9"/>
      <c r="AL106" s="372">
        <v>0</v>
      </c>
      <c r="AM106" s="375">
        <v>0</v>
      </c>
      <c r="AN106" s="9"/>
      <c r="AO106" s="294"/>
      <c r="AP106" s="294"/>
      <c r="AQ106" s="294"/>
      <c r="AR106" s="294"/>
      <c r="AS106" s="294"/>
      <c r="AT106" s="294"/>
      <c r="AU106" s="294"/>
      <c r="AV106" s="294"/>
      <c r="AW106" s="294"/>
      <c r="AX106" s="294"/>
      <c r="AY106" s="294"/>
      <c r="AZ106" s="294"/>
      <c r="BQ106" s="461"/>
    </row>
    <row r="107" spans="1:70" s="382" customFormat="1" ht="24.95" customHeight="1">
      <c r="A107" s="741" t="str">
        <f>+IF(NOVIEMBRE!A107=0,"",NOVIEMBRE!A107)</f>
        <v>11304-3</v>
      </c>
      <c r="B107" s="619" t="str">
        <f>+IF(NOVIEMBRE!B107=0,"",NOVIEMBRE!B107)</f>
        <v>Bienestar Social</v>
      </c>
      <c r="C107" s="672">
        <f>+ENERO!C107</f>
        <v>0</v>
      </c>
      <c r="D107" s="373">
        <f>NOVIEMBRE!D107+DICIEMBRE!P107</f>
        <v>0</v>
      </c>
      <c r="E107" s="373">
        <f>NOVIEMBRE!E107+DICIEMBRE!Q107</f>
        <v>0</v>
      </c>
      <c r="F107" s="373">
        <f t="shared" si="117"/>
        <v>0</v>
      </c>
      <c r="G107" s="373">
        <f>NOVIEMBRE!I107</f>
        <v>0</v>
      </c>
      <c r="H107" s="374">
        <v>0</v>
      </c>
      <c r="I107" s="373">
        <f t="shared" si="118"/>
        <v>0</v>
      </c>
      <c r="J107" s="373">
        <f>NOVIEMBRE!L107</f>
        <v>0</v>
      </c>
      <c r="K107" s="374">
        <v>0</v>
      </c>
      <c r="L107" s="373">
        <f t="shared" si="119"/>
        <v>0</v>
      </c>
      <c r="M107" s="373">
        <f t="shared" si="120"/>
        <v>0</v>
      </c>
      <c r="N107" s="143">
        <f t="shared" si="121"/>
        <v>0</v>
      </c>
      <c r="P107" s="372">
        <v>0</v>
      </c>
      <c r="Q107" s="375">
        <v>0</v>
      </c>
      <c r="R107" s="9"/>
      <c r="S107" s="707" t="str">
        <f>+IF(NOVIEMBRE!S107=0,"",NOVIEMBRE!S107)</f>
        <v>1020402-2</v>
      </c>
      <c r="T107" s="683" t="str">
        <f>+IF(NOVIEMBRE!T107=0,"",NOVIEMBRE!T107)</f>
        <v>I.C.B.F.</v>
      </c>
      <c r="U107" s="27">
        <f>+ENERO!U107</f>
        <v>52138576</v>
      </c>
      <c r="V107" s="15">
        <f>NOVIEMBRE!V107+DICIEMBRE!AL107</f>
        <v>-7948905</v>
      </c>
      <c r="W107" s="15">
        <f>NOVIEMBRE!W107+DICIEMBRE!AM107</f>
        <v>0</v>
      </c>
      <c r="X107" s="18">
        <f>SUM(U107:W107)</f>
        <v>44189671</v>
      </c>
      <c r="Y107" s="19">
        <f>NOVIEMBRE!AA107</f>
        <v>36371700</v>
      </c>
      <c r="Z107" s="374">
        <v>7208400</v>
      </c>
      <c r="AA107" s="18">
        <f>SUM(Y107:Z107)</f>
        <v>43580100</v>
      </c>
      <c r="AB107" s="19">
        <f>NOVIEMBRE!AD107</f>
        <v>36371700</v>
      </c>
      <c r="AC107" s="374">
        <v>7208400</v>
      </c>
      <c r="AD107" s="18">
        <f>SUM(AB107:AC107)</f>
        <v>43580100</v>
      </c>
      <c r="AE107" s="19">
        <f>NOVIEMBRE!AG107</f>
        <v>36371700</v>
      </c>
      <c r="AF107" s="374">
        <v>3564000</v>
      </c>
      <c r="AG107" s="18">
        <f>SUM(AE107:AF107)</f>
        <v>39935700</v>
      </c>
      <c r="AH107" s="19">
        <f>X107-AA107</f>
        <v>609571</v>
      </c>
      <c r="AI107" s="15">
        <f>X107-AD107</f>
        <v>609571</v>
      </c>
      <c r="AJ107" s="16">
        <f>X107-AG107</f>
        <v>4253971</v>
      </c>
      <c r="AK107" s="9"/>
      <c r="AL107" s="372">
        <v>0</v>
      </c>
      <c r="AM107" s="375">
        <v>0</v>
      </c>
      <c r="AN107" s="9"/>
      <c r="AO107" s="294"/>
      <c r="AP107" s="294"/>
      <c r="AQ107" s="294"/>
      <c r="AR107" s="294"/>
      <c r="AS107" s="294"/>
      <c r="AT107" s="294"/>
      <c r="AU107" s="294"/>
      <c r="AV107" s="294"/>
      <c r="AW107" s="294"/>
      <c r="AX107" s="294"/>
      <c r="AY107" s="294"/>
      <c r="AZ107" s="294"/>
      <c r="BQ107" s="461"/>
    </row>
    <row r="108" spans="1:70" s="382" customFormat="1" ht="24.95" customHeight="1">
      <c r="A108" s="741" t="str">
        <f>+IF(NOVIEMBRE!A108=0,"",NOVIEMBRE!A108)</f>
        <v>11304-4</v>
      </c>
      <c r="B108" s="619" t="str">
        <f>+IF(NOVIEMBRE!B108=0,"",NOVIEMBRE!B108)</f>
        <v>Fondo de la Vivienda</v>
      </c>
      <c r="C108" s="672">
        <f>+ENERO!C108</f>
        <v>0</v>
      </c>
      <c r="D108" s="373">
        <f>NOVIEMBRE!D108+DICIEMBRE!P108</f>
        <v>0</v>
      </c>
      <c r="E108" s="373">
        <f>NOVIEMBRE!E108+DICIEMBRE!Q108</f>
        <v>0</v>
      </c>
      <c r="F108" s="373">
        <f t="shared" si="117"/>
        <v>0</v>
      </c>
      <c r="G108" s="373">
        <f>NOVIEMBRE!I108</f>
        <v>0</v>
      </c>
      <c r="H108" s="374">
        <v>0</v>
      </c>
      <c r="I108" s="373">
        <f t="shared" si="118"/>
        <v>0</v>
      </c>
      <c r="J108" s="373">
        <f>NOVIEMBRE!L108</f>
        <v>0</v>
      </c>
      <c r="K108" s="374">
        <v>0</v>
      </c>
      <c r="L108" s="373">
        <f t="shared" si="119"/>
        <v>0</v>
      </c>
      <c r="M108" s="373">
        <f t="shared" si="120"/>
        <v>0</v>
      </c>
      <c r="N108" s="143">
        <f t="shared" si="121"/>
        <v>0</v>
      </c>
      <c r="P108" s="372">
        <v>0</v>
      </c>
      <c r="Q108" s="375">
        <v>0</v>
      </c>
      <c r="R108" s="9"/>
      <c r="S108" s="706">
        <f>+IF(NOVIEMBRE!S108=0,"",NOVIEMBRE!S108)</f>
        <v>1020499</v>
      </c>
      <c r="T108" s="682" t="str">
        <f>+IF(NOVIEMBRE!T108=0,"",NOVIEMBRE!T108)</f>
        <v>Vigencias Anteriores Contribuciones Inherentes de nómina sector publico operativo</v>
      </c>
      <c r="U108" s="27">
        <f>+ENERO!U108</f>
        <v>0</v>
      </c>
      <c r="V108" s="15">
        <f>NOVIEMBRE!V108+DICIEMBRE!AL108</f>
        <v>5764900</v>
      </c>
      <c r="W108" s="15">
        <f>NOVIEMBRE!W108+DICIEMBRE!AM108</f>
        <v>0</v>
      </c>
      <c r="X108" s="18">
        <f>SUM(U108:W108)</f>
        <v>5764900</v>
      </c>
      <c r="Y108" s="19">
        <f>NOVIEMBRE!AA108</f>
        <v>5764900</v>
      </c>
      <c r="Z108" s="374">
        <v>0</v>
      </c>
      <c r="AA108" s="18">
        <f>SUM(Y108:Z108)</f>
        <v>5764900</v>
      </c>
      <c r="AB108" s="19">
        <f>NOVIEMBRE!AD108</f>
        <v>5764900</v>
      </c>
      <c r="AC108" s="374">
        <v>0</v>
      </c>
      <c r="AD108" s="18">
        <f>SUM(AB108:AC108)</f>
        <v>5764900</v>
      </c>
      <c r="AE108" s="19">
        <f>NOVIEMBRE!AG108</f>
        <v>5764900</v>
      </c>
      <c r="AF108" s="374">
        <v>0</v>
      </c>
      <c r="AG108" s="18">
        <f>SUM(AE108:AF108)</f>
        <v>5764900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c r="BQ108" s="461"/>
    </row>
    <row r="109" spans="1:70" s="382" customFormat="1" ht="24.95" customHeight="1">
      <c r="A109" s="741" t="str">
        <f>+IF(NOVIEMBRE!A109=0,"",NOVIEMBRE!A109)</f>
        <v>11304-5</v>
      </c>
      <c r="B109" s="619" t="str">
        <f>+IF(NOVIEMBRE!B109=0,"",NOVIEMBRE!B109)</f>
        <v xml:space="preserve">Aprovechamientos </v>
      </c>
      <c r="C109" s="672">
        <f>+ENERO!C109</f>
        <v>15193610</v>
      </c>
      <c r="D109" s="373">
        <f>NOVIEMBRE!D109+DICIEMBRE!P109</f>
        <v>0</v>
      </c>
      <c r="E109" s="373">
        <f>NOVIEMBRE!E109+DICIEMBRE!Q109</f>
        <v>0</v>
      </c>
      <c r="F109" s="373">
        <f t="shared" si="117"/>
        <v>15193610</v>
      </c>
      <c r="G109" s="373">
        <f>NOVIEMBRE!I109</f>
        <v>29503464</v>
      </c>
      <c r="H109" s="374">
        <v>1681325</v>
      </c>
      <c r="I109" s="373">
        <f t="shared" si="118"/>
        <v>31184789</v>
      </c>
      <c r="J109" s="373">
        <f>NOVIEMBRE!L109</f>
        <v>29502593</v>
      </c>
      <c r="K109" s="374">
        <v>562463</v>
      </c>
      <c r="L109" s="373">
        <f t="shared" si="119"/>
        <v>30065056</v>
      </c>
      <c r="M109" s="373">
        <f t="shared" si="120"/>
        <v>-15991179</v>
      </c>
      <c r="N109" s="143">
        <f t="shared" si="121"/>
        <v>-14871446</v>
      </c>
      <c r="P109" s="372">
        <v>0</v>
      </c>
      <c r="Q109" s="375">
        <v>0</v>
      </c>
      <c r="R109" s="9"/>
      <c r="S109" s="366" t="str">
        <f>+IF(NOVIEMBRE!S109=0,"",NOVIEMBRE!S109)</f>
        <v/>
      </c>
      <c r="T109" s="696" t="str">
        <f>+IF(NOVIEMBRE!T109=0,"",NOVIEMBRE!T109)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c r="BQ109" s="461"/>
    </row>
    <row r="110" spans="1:70" s="382" customFormat="1" ht="24.95" customHeight="1">
      <c r="A110" s="741" t="str">
        <f>+IF(NOVIEMBRE!A110=0,"",NOVIEMBRE!A110)</f>
        <v>11304-6</v>
      </c>
      <c r="B110" s="619" t="str">
        <f>+IF(NOVIEMBRE!B110=0,"",NOVIEMBRE!B110)</f>
        <v>Otros</v>
      </c>
      <c r="C110" s="672">
        <f>+ENERO!C110</f>
        <v>0</v>
      </c>
      <c r="D110" s="373">
        <f>NOVIEMBRE!D110+DICIEMBRE!P110</f>
        <v>0</v>
      </c>
      <c r="E110" s="373">
        <f>NOVIEMBRE!E110+DICIEMBRE!Q110</f>
        <v>0</v>
      </c>
      <c r="F110" s="373">
        <f t="shared" si="117"/>
        <v>0</v>
      </c>
      <c r="G110" s="373">
        <f>NOVIEMBRE!I110</f>
        <v>0</v>
      </c>
      <c r="H110" s="374">
        <v>0</v>
      </c>
      <c r="I110" s="373">
        <f t="shared" si="118"/>
        <v>0</v>
      </c>
      <c r="J110" s="373">
        <f>NOVIEMBRE!L110</f>
        <v>0</v>
      </c>
      <c r="K110" s="374">
        <v>0</v>
      </c>
      <c r="L110" s="373">
        <f t="shared" si="119"/>
        <v>0</v>
      </c>
      <c r="M110" s="373">
        <f t="shared" si="120"/>
        <v>0</v>
      </c>
      <c r="N110" s="143">
        <f t="shared" si="121"/>
        <v>0</v>
      </c>
      <c r="P110" s="372">
        <v>0</v>
      </c>
      <c r="Q110" s="375">
        <v>0</v>
      </c>
      <c r="R110" s="9"/>
      <c r="S110" s="704">
        <f>+IF(NOVIEMBRE!S110=0,"",NOVIEMBRE!S110)</f>
        <v>2000000</v>
      </c>
      <c r="T110" s="686" t="str">
        <f>+IF(NOVIEMBRE!T110=0,"",NOVIEMBRE!T110)</f>
        <v>GASTOS GENERALES</v>
      </c>
      <c r="U110" s="470">
        <f t="shared" ref="U110:AJ110" si="123">U112+U145</f>
        <v>718663965</v>
      </c>
      <c r="V110" s="471">
        <f t="shared" si="123"/>
        <v>-61862991</v>
      </c>
      <c r="W110" s="471">
        <f t="shared" si="123"/>
        <v>134591113</v>
      </c>
      <c r="X110" s="472">
        <f t="shared" si="123"/>
        <v>791392087</v>
      </c>
      <c r="Y110" s="379">
        <f t="shared" si="123"/>
        <v>731580337</v>
      </c>
      <c r="Z110" s="471">
        <f t="shared" si="123"/>
        <v>15934515</v>
      </c>
      <c r="AA110" s="472">
        <f t="shared" si="123"/>
        <v>747514852</v>
      </c>
      <c r="AB110" s="379">
        <f t="shared" si="123"/>
        <v>723173853</v>
      </c>
      <c r="AC110" s="471">
        <f t="shared" si="123"/>
        <v>24467616</v>
      </c>
      <c r="AD110" s="472">
        <f t="shared" si="123"/>
        <v>747641469</v>
      </c>
      <c r="AE110" s="379">
        <f t="shared" si="123"/>
        <v>596939721</v>
      </c>
      <c r="AF110" s="471">
        <f t="shared" si="123"/>
        <v>19376768</v>
      </c>
      <c r="AG110" s="472">
        <f t="shared" si="123"/>
        <v>616316489</v>
      </c>
      <c r="AH110" s="379">
        <f t="shared" si="123"/>
        <v>43877235</v>
      </c>
      <c r="AI110" s="471">
        <f t="shared" si="123"/>
        <v>43750618</v>
      </c>
      <c r="AJ110" s="380">
        <f t="shared" si="123"/>
        <v>175075598</v>
      </c>
      <c r="AK110" s="10"/>
      <c r="AL110" s="128">
        <f>AL112+AL145</f>
        <v>-1000000</v>
      </c>
      <c r="AM110" s="130">
        <f>AM112+AM145</f>
        <v>38820378</v>
      </c>
      <c r="AN110" s="9"/>
      <c r="AO110" s="294"/>
      <c r="AP110" s="294"/>
      <c r="AQ110" s="294"/>
      <c r="AR110" s="294"/>
      <c r="AS110" s="294"/>
      <c r="AT110" s="294"/>
      <c r="AU110" s="294"/>
      <c r="AV110" s="294"/>
      <c r="AW110" s="294"/>
      <c r="AX110" s="294"/>
      <c r="AY110" s="294"/>
      <c r="AZ110" s="294"/>
      <c r="BQ110" s="461"/>
    </row>
    <row r="111" spans="1:70" s="382" customFormat="1" ht="24.95" customHeight="1" thickBot="1">
      <c r="A111" s="741" t="str">
        <f>+IF(NOVIEMBRE!A111=0,"",NOVIEMBRE!A111)</f>
        <v>11304-7</v>
      </c>
      <c r="B111" s="654" t="str">
        <f>+IF(NOVIEMBRE!B111=0,"",NOVIEMBRE!B111)</f>
        <v>Vigencia Anterior Otros Ingresos Corrientes</v>
      </c>
      <c r="C111" s="780">
        <f>+ENERO!C111</f>
        <v>0</v>
      </c>
      <c r="D111" s="385">
        <f>NOVIEMBRE!D111+DICIEMBRE!P111</f>
        <v>0</v>
      </c>
      <c r="E111" s="385">
        <f>NOVIEMBRE!E111+DICIEMBRE!Q111</f>
        <v>0</v>
      </c>
      <c r="F111" s="385">
        <f t="shared" si="117"/>
        <v>0</v>
      </c>
      <c r="G111" s="385">
        <f>NOVIEMBRE!I111</f>
        <v>0</v>
      </c>
      <c r="H111" s="388">
        <v>0</v>
      </c>
      <c r="I111" s="385">
        <f t="shared" si="118"/>
        <v>0</v>
      </c>
      <c r="J111" s="385">
        <f>NOVIEMBRE!L111</f>
        <v>0</v>
      </c>
      <c r="K111" s="388">
        <v>0</v>
      </c>
      <c r="L111" s="385">
        <f t="shared" si="119"/>
        <v>0</v>
      </c>
      <c r="M111" s="385">
        <f t="shared" si="120"/>
        <v>0</v>
      </c>
      <c r="N111" s="386">
        <f t="shared" si="121"/>
        <v>0</v>
      </c>
      <c r="P111" s="372">
        <v>0</v>
      </c>
      <c r="Q111" s="375">
        <v>0</v>
      </c>
      <c r="R111" s="9"/>
      <c r="S111" s="366" t="str">
        <f>+IF(NOVIEMBRE!S111=0,"",NOVIEMBRE!S111)</f>
        <v/>
      </c>
      <c r="T111" s="696" t="str">
        <f>+IF(NOVIEMBRE!T111=0,"",NOVIEMBRE!T111)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c r="BQ111" s="461"/>
    </row>
    <row r="112" spans="1:70" s="382" customFormat="1" ht="24.95" customHeight="1" thickBot="1">
      <c r="A112" s="742" t="str">
        <f>+IF(NOVIEMBRE!A112=0,"",NOVIEMBRE!A112)</f>
        <v/>
      </c>
      <c r="B112" s="653" t="str">
        <f>+IF(NOVIEMBRE!B112=0,"",NOVIEMBRE!B112)</f>
        <v/>
      </c>
      <c r="C112" s="480"/>
      <c r="D112" s="480"/>
      <c r="E112" s="480"/>
      <c r="F112" s="480"/>
      <c r="G112" s="480"/>
      <c r="H112" s="480"/>
      <c r="I112" s="480"/>
      <c r="J112" s="480"/>
      <c r="K112" s="480"/>
      <c r="L112" s="480"/>
      <c r="M112" s="480"/>
      <c r="N112" s="481"/>
      <c r="P112" s="482"/>
      <c r="Q112" s="481"/>
      <c r="R112" s="9"/>
      <c r="S112" s="704">
        <f>+IF(NOVIEMBRE!S112=0,"",NOVIEMBRE!S112)</f>
        <v>2010000</v>
      </c>
      <c r="T112" s="680" t="str">
        <f>+IF(NOVIEMBRE!T112=0,"",NOVIEMBRE!T112)</f>
        <v>Gastos de Administración</v>
      </c>
      <c r="U112" s="132">
        <f t="shared" ref="U112:AJ112" si="124">U114+U123+U141</f>
        <v>190227325</v>
      </c>
      <c r="V112" s="122">
        <f t="shared" si="124"/>
        <v>12689401</v>
      </c>
      <c r="W112" s="122">
        <f t="shared" si="124"/>
        <v>6424795</v>
      </c>
      <c r="X112" s="129">
        <f t="shared" si="124"/>
        <v>209341521</v>
      </c>
      <c r="Y112" s="128">
        <f t="shared" si="124"/>
        <v>191969243</v>
      </c>
      <c r="Z112" s="122">
        <f t="shared" si="124"/>
        <v>9033336</v>
      </c>
      <c r="AA112" s="129">
        <f t="shared" si="124"/>
        <v>201002579</v>
      </c>
      <c r="AB112" s="128">
        <f t="shared" si="124"/>
        <v>191788092</v>
      </c>
      <c r="AC112" s="122">
        <f t="shared" si="124"/>
        <v>9214484</v>
      </c>
      <c r="AD112" s="129">
        <f t="shared" si="124"/>
        <v>201002576</v>
      </c>
      <c r="AE112" s="128">
        <f t="shared" si="124"/>
        <v>151230642</v>
      </c>
      <c r="AF112" s="122">
        <f t="shared" si="124"/>
        <v>6559284</v>
      </c>
      <c r="AG112" s="129">
        <f t="shared" si="124"/>
        <v>157789926</v>
      </c>
      <c r="AH112" s="128">
        <f t="shared" si="124"/>
        <v>8338942</v>
      </c>
      <c r="AI112" s="122">
        <f t="shared" si="124"/>
        <v>8338945</v>
      </c>
      <c r="AJ112" s="130">
        <f t="shared" si="124"/>
        <v>51551595</v>
      </c>
      <c r="AK112" s="9"/>
      <c r="AL112" s="128">
        <f>AL114+AL123+AL141</f>
        <v>-1000000</v>
      </c>
      <c r="AM112" s="130">
        <f>AM114+AM123+AM141</f>
        <v>4821476</v>
      </c>
      <c r="AN112" s="9"/>
      <c r="AO112" s="294"/>
      <c r="AP112" s="294"/>
      <c r="AQ112" s="294"/>
      <c r="AR112" s="294"/>
      <c r="AS112" s="294"/>
      <c r="AT112" s="294"/>
      <c r="AU112" s="294"/>
      <c r="AV112" s="294"/>
      <c r="AW112" s="294"/>
      <c r="AX112" s="294"/>
      <c r="AY112" s="294"/>
      <c r="AZ112" s="294"/>
      <c r="BQ112" s="461"/>
    </row>
    <row r="113" spans="1:69" s="382" customFormat="1" ht="24.95" customHeight="1" thickBot="1">
      <c r="A113" s="731">
        <f>+IF(NOVIEMBRE!A113=0,"",NOVIEMBRE!A113)</f>
        <v>2000</v>
      </c>
      <c r="B113" s="640" t="str">
        <f>+IF(NOVIEMBRE!B113=0,"",NOVIEMBRE!B113)</f>
        <v>INGRESOS DE CAPITAL</v>
      </c>
      <c r="C113" s="623">
        <f>SUM(C115:C124)</f>
        <v>164508252</v>
      </c>
      <c r="D113" s="624">
        <f>SUM(D115:D124)</f>
        <v>0</v>
      </c>
      <c r="E113" s="624">
        <f t="shared" ref="E113:N113" si="125">SUM(E115:E124)</f>
        <v>156113494</v>
      </c>
      <c r="F113" s="624">
        <f t="shared" si="125"/>
        <v>320621746</v>
      </c>
      <c r="G113" s="624">
        <f t="shared" si="125"/>
        <v>23308834</v>
      </c>
      <c r="H113" s="624">
        <f t="shared" si="125"/>
        <v>88782</v>
      </c>
      <c r="I113" s="624">
        <f t="shared" si="125"/>
        <v>23397616</v>
      </c>
      <c r="J113" s="624">
        <f t="shared" si="125"/>
        <v>23308834</v>
      </c>
      <c r="K113" s="624">
        <f t="shared" si="125"/>
        <v>88782</v>
      </c>
      <c r="L113" s="624">
        <f t="shared" si="125"/>
        <v>23397616</v>
      </c>
      <c r="M113" s="624">
        <f t="shared" si="125"/>
        <v>297224130</v>
      </c>
      <c r="N113" s="625">
        <f t="shared" si="125"/>
        <v>297224130</v>
      </c>
      <c r="O113" s="461"/>
      <c r="P113" s="174">
        <f>SUM(P115:P124)</f>
        <v>0</v>
      </c>
      <c r="Q113" s="175">
        <f>SUM(Q115:Q124)</f>
        <v>922552</v>
      </c>
      <c r="R113" s="9"/>
      <c r="S113" s="366" t="str">
        <f>+IF(NOVIEMBRE!S113=0,"",NOVIEMBRE!S113)</f>
        <v/>
      </c>
      <c r="T113" s="696" t="str">
        <f>+IF(NOVIEMBRE!T113=0,"",NOVIEMBRE!T113)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c r="BQ113" s="461"/>
    </row>
    <row r="114" spans="1:69" s="382" customFormat="1" ht="24.95" customHeight="1" thickBot="1">
      <c r="A114" s="742" t="str">
        <f>+IF(NOVIEMBRE!A114=0,"",NOVIEMBRE!A114)</f>
        <v/>
      </c>
      <c r="B114" s="653" t="str">
        <f>+IF(NOVIEMBRE!B114=0,"",NOVIEMBRE!B114)</f>
        <v/>
      </c>
      <c r="C114" s="480"/>
      <c r="D114" s="480"/>
      <c r="E114" s="480"/>
      <c r="F114" s="480"/>
      <c r="G114" s="480"/>
      <c r="H114" s="480"/>
      <c r="I114" s="480"/>
      <c r="J114" s="480"/>
      <c r="K114" s="480"/>
      <c r="L114" s="480"/>
      <c r="M114" s="480"/>
      <c r="N114" s="481"/>
      <c r="P114" s="482"/>
      <c r="Q114" s="481"/>
      <c r="R114" s="9"/>
      <c r="S114" s="705">
        <f>+IF(NOVIEMBRE!S114=0,"",NOVIEMBRE!S114)</f>
        <v>2010100</v>
      </c>
      <c r="T114" s="681" t="str">
        <f>+IF(NOVIEMBRE!T114=0,"",NOVIEMBRE!T114)</f>
        <v>Adquisición de bienes</v>
      </c>
      <c r="U114" s="132">
        <f t="shared" ref="U114:AJ114" si="126">SUM(U115:U121)</f>
        <v>98600000</v>
      </c>
      <c r="V114" s="122">
        <f t="shared" si="126"/>
        <v>-31555420</v>
      </c>
      <c r="W114" s="122">
        <f t="shared" si="126"/>
        <v>0</v>
      </c>
      <c r="X114" s="129">
        <f t="shared" si="126"/>
        <v>67044580</v>
      </c>
      <c r="Y114" s="128">
        <f t="shared" si="126"/>
        <v>67044580</v>
      </c>
      <c r="Z114" s="122">
        <f t="shared" si="126"/>
        <v>-9</v>
      </c>
      <c r="AA114" s="129">
        <f t="shared" si="126"/>
        <v>67044571</v>
      </c>
      <c r="AB114" s="128">
        <f t="shared" si="126"/>
        <v>67044571</v>
      </c>
      <c r="AC114" s="122">
        <f t="shared" si="126"/>
        <v>0</v>
      </c>
      <c r="AD114" s="129">
        <f t="shared" si="126"/>
        <v>67044571</v>
      </c>
      <c r="AE114" s="128">
        <f t="shared" si="126"/>
        <v>48361977</v>
      </c>
      <c r="AF114" s="122">
        <f t="shared" si="126"/>
        <v>2192164</v>
      </c>
      <c r="AG114" s="129">
        <f t="shared" si="126"/>
        <v>50554141</v>
      </c>
      <c r="AH114" s="128">
        <f t="shared" si="126"/>
        <v>9</v>
      </c>
      <c r="AI114" s="122">
        <f t="shared" si="126"/>
        <v>9</v>
      </c>
      <c r="AJ114" s="130">
        <f t="shared" si="126"/>
        <v>16490439</v>
      </c>
      <c r="AK114" s="9"/>
      <c r="AL114" s="128">
        <f>SUM(AL115:AL121)</f>
        <v>-1000000</v>
      </c>
      <c r="AM114" s="130">
        <f>SUM(AM115:AM121)</f>
        <v>0</v>
      </c>
      <c r="AN114" s="9"/>
      <c r="AO114" s="294"/>
      <c r="AP114" s="294"/>
      <c r="AQ114" s="294"/>
      <c r="AR114" s="294"/>
      <c r="AS114" s="294"/>
      <c r="AT114" s="294"/>
      <c r="AU114" s="294"/>
      <c r="AV114" s="294"/>
      <c r="AW114" s="294"/>
      <c r="AX114" s="294"/>
      <c r="AY114" s="294"/>
      <c r="AZ114" s="294"/>
      <c r="BQ114" s="461"/>
    </row>
    <row r="115" spans="1:69" s="382" customFormat="1" ht="24.95" customHeight="1">
      <c r="A115" s="743">
        <f>+IF(NOVIEMBRE!A115=0,"",NOVIEMBRE!A115)</f>
        <v>2100</v>
      </c>
      <c r="B115" s="626" t="str">
        <f>+IF(NOVIEMBRE!B115=0,"",NOVIEMBRE!B115)</f>
        <v>CREDITO INTERNO</v>
      </c>
      <c r="C115" s="673">
        <f>+ENERO!C115</f>
        <v>0</v>
      </c>
      <c r="D115" s="464">
        <f>NOVIEMBRE!D115+DICIEMBRE!P115</f>
        <v>0</v>
      </c>
      <c r="E115" s="464">
        <f>NOVIEMBRE!E115+DICIEMBRE!Q115</f>
        <v>0</v>
      </c>
      <c r="F115" s="468">
        <f t="shared" ref="F115:F124" si="127">SUM(C115:E115)</f>
        <v>0</v>
      </c>
      <c r="G115" s="466">
        <f>NOVIEMBRE!I115</f>
        <v>0</v>
      </c>
      <c r="H115" s="374">
        <v>0</v>
      </c>
      <c r="I115" s="468">
        <f t="shared" ref="I115:I124" si="128">SUM(G115:H115)</f>
        <v>0</v>
      </c>
      <c r="J115" s="466">
        <f>NOVIEMBRE!L115</f>
        <v>0</v>
      </c>
      <c r="K115" s="374">
        <v>0</v>
      </c>
      <c r="L115" s="465">
        <f t="shared" ref="L115:L124" si="129">SUM(J115:K115)</f>
        <v>0</v>
      </c>
      <c r="M115" s="469">
        <f t="shared" ref="M115:M124" si="130">F115-I115</f>
        <v>0</v>
      </c>
      <c r="N115" s="465">
        <f t="shared" ref="N115:N124" si="131">F115-L115</f>
        <v>0</v>
      </c>
      <c r="O115" s="461"/>
      <c r="P115" s="372">
        <v>0</v>
      </c>
      <c r="Q115" s="375">
        <v>0</v>
      </c>
      <c r="R115" s="9"/>
      <c r="S115" s="706" t="str">
        <f>+IF(NOVIEMBRE!S115=0,"",NOVIEMBRE!S115)</f>
        <v>2010100-1</v>
      </c>
      <c r="T115" s="682" t="str">
        <f>+IF(NOVIEMBRE!T115=0,"",NOVIEMBRE!T115)</f>
        <v>Compra de Equipos</v>
      </c>
      <c r="U115" s="27">
        <f>+ENERO!U115</f>
        <v>20000000</v>
      </c>
      <c r="V115" s="15">
        <f>NOVIEMBRE!V115+DICIEMBRE!AL115</f>
        <v>-20000000</v>
      </c>
      <c r="W115" s="15">
        <f>NOVIEMBRE!W115+DICIEMBRE!AM115</f>
        <v>0</v>
      </c>
      <c r="X115" s="18">
        <f t="shared" ref="X115:X121" si="132">SUM(U115:W115)</f>
        <v>0</v>
      </c>
      <c r="Y115" s="19">
        <f>NOVIEMBRE!AA115</f>
        <v>0</v>
      </c>
      <c r="Z115" s="374">
        <v>0</v>
      </c>
      <c r="AA115" s="18">
        <f t="shared" ref="AA115:AA121" si="133">SUM(Y115:Z115)</f>
        <v>0</v>
      </c>
      <c r="AB115" s="19">
        <f>NOVIEMBRE!AD115</f>
        <v>0</v>
      </c>
      <c r="AC115" s="374">
        <v>0</v>
      </c>
      <c r="AD115" s="18">
        <f t="shared" ref="AD115:AD121" si="134">SUM(AB115:AC115)</f>
        <v>0</v>
      </c>
      <c r="AE115" s="19">
        <f>NOVIEMBRE!AG115</f>
        <v>0</v>
      </c>
      <c r="AF115" s="374">
        <v>0</v>
      </c>
      <c r="AG115" s="18">
        <f t="shared" ref="AG115:AG121" si="135">SUM(AE115:AF115)</f>
        <v>0</v>
      </c>
      <c r="AH115" s="19">
        <f t="shared" ref="AH115:AH121" si="136">X115-AA115</f>
        <v>0</v>
      </c>
      <c r="AI115" s="15">
        <f t="shared" ref="AI115:AI121" si="137">X115-AD115</f>
        <v>0</v>
      </c>
      <c r="AJ115" s="16">
        <f t="shared" ref="AJ115:AJ121" si="138">X115-AG115</f>
        <v>0</v>
      </c>
      <c r="AK115" s="9"/>
      <c r="AL115" s="372">
        <v>0</v>
      </c>
      <c r="AM115" s="375">
        <v>0</v>
      </c>
      <c r="AN115" s="9"/>
      <c r="AO115" s="294"/>
      <c r="AP115" s="294"/>
      <c r="AQ115" s="294"/>
      <c r="AR115" s="294"/>
      <c r="AS115" s="294"/>
      <c r="AT115" s="294"/>
      <c r="AU115" s="294"/>
      <c r="AV115" s="294"/>
      <c r="AW115" s="294"/>
      <c r="AX115" s="294"/>
      <c r="AY115" s="294"/>
      <c r="AZ115" s="294"/>
      <c r="BQ115" s="461"/>
    </row>
    <row r="116" spans="1:69" s="382" customFormat="1" ht="24.95" customHeight="1">
      <c r="A116" s="743" t="str">
        <f>+IF(NOVIEMBRE!A116=0,"",NOVIEMBRE!A116)</f>
        <v>2100-1</v>
      </c>
      <c r="B116" s="627" t="str">
        <f>+IF(NOVIEMBRE!B116=0,"",NOVIEMBRE!B116)</f>
        <v>Vigencia Anterior</v>
      </c>
      <c r="C116" s="673">
        <f>+ENERO!C116</f>
        <v>0</v>
      </c>
      <c r="D116" s="464">
        <f>NOVIEMBRE!D116+DICIEMBRE!P116</f>
        <v>0</v>
      </c>
      <c r="E116" s="464">
        <f>NOVIEMBRE!E116+DICIEMBRE!Q116</f>
        <v>0</v>
      </c>
      <c r="F116" s="468">
        <f t="shared" si="127"/>
        <v>0</v>
      </c>
      <c r="G116" s="466">
        <f>NOVIEMBRE!I116</f>
        <v>0</v>
      </c>
      <c r="H116" s="374">
        <v>0</v>
      </c>
      <c r="I116" s="468">
        <f t="shared" si="128"/>
        <v>0</v>
      </c>
      <c r="J116" s="466">
        <f>NOVIEMBRE!L116</f>
        <v>0</v>
      </c>
      <c r="K116" s="374">
        <v>0</v>
      </c>
      <c r="L116" s="465">
        <f t="shared" si="129"/>
        <v>0</v>
      </c>
      <c r="M116" s="469">
        <f t="shared" si="130"/>
        <v>0</v>
      </c>
      <c r="N116" s="465">
        <f t="shared" si="131"/>
        <v>0</v>
      </c>
      <c r="O116" s="461"/>
      <c r="P116" s="372">
        <v>0</v>
      </c>
      <c r="Q116" s="375">
        <v>0</v>
      </c>
      <c r="R116" s="9"/>
      <c r="S116" s="706" t="str">
        <f>+IF(NOVIEMBRE!S116=0,"",NOVIEMBRE!S116)</f>
        <v>2010100-2</v>
      </c>
      <c r="T116" s="682" t="str">
        <f>+IF(NOVIEMBRE!T116=0,"",NOVIEMBRE!T116)</f>
        <v>Materiales</v>
      </c>
      <c r="U116" s="27">
        <f>+ENERO!U116</f>
        <v>75600000</v>
      </c>
      <c r="V116" s="15">
        <f>NOVIEMBRE!V116+DICIEMBRE!AL116</f>
        <v>-25120750</v>
      </c>
      <c r="W116" s="15">
        <f>NOVIEMBRE!W116+DICIEMBRE!AM116</f>
        <v>0</v>
      </c>
      <c r="X116" s="18">
        <f t="shared" si="132"/>
        <v>50479250</v>
      </c>
      <c r="Y116" s="19">
        <f>NOVIEMBRE!AA116</f>
        <v>50479250</v>
      </c>
      <c r="Z116" s="374">
        <v>-9</v>
      </c>
      <c r="AA116" s="18">
        <f t="shared" si="133"/>
        <v>50479241</v>
      </c>
      <c r="AB116" s="19">
        <f>NOVIEMBRE!AD116</f>
        <v>50479241</v>
      </c>
      <c r="AC116" s="374">
        <v>0</v>
      </c>
      <c r="AD116" s="18">
        <f t="shared" si="134"/>
        <v>50479241</v>
      </c>
      <c r="AE116" s="19">
        <f>NOVIEMBRE!AG116</f>
        <v>31796647</v>
      </c>
      <c r="AF116" s="374">
        <v>2192164</v>
      </c>
      <c r="AG116" s="18">
        <f t="shared" si="135"/>
        <v>33988811</v>
      </c>
      <c r="AH116" s="19">
        <f t="shared" si="136"/>
        <v>9</v>
      </c>
      <c r="AI116" s="15">
        <f t="shared" si="137"/>
        <v>9</v>
      </c>
      <c r="AJ116" s="16">
        <f t="shared" si="138"/>
        <v>16490439</v>
      </c>
      <c r="AK116" s="9"/>
      <c r="AL116" s="372">
        <v>0</v>
      </c>
      <c r="AM116" s="375">
        <v>0</v>
      </c>
      <c r="AN116" s="9"/>
      <c r="AO116" s="294"/>
      <c r="AP116" s="294"/>
      <c r="AQ116" s="294"/>
      <c r="AR116" s="294"/>
      <c r="AS116" s="294"/>
      <c r="AT116" s="294"/>
      <c r="AU116" s="294"/>
      <c r="AV116" s="294"/>
      <c r="AW116" s="294"/>
      <c r="AX116" s="294"/>
      <c r="AY116" s="294"/>
      <c r="AZ116" s="294"/>
      <c r="BQ116" s="461"/>
    </row>
    <row r="117" spans="1:69" s="382" customFormat="1" ht="24.95" customHeight="1">
      <c r="A117" s="743">
        <f>+IF(NOVIEMBRE!A117=0,"",NOVIEMBRE!A117)</f>
        <v>2200</v>
      </c>
      <c r="B117" s="626" t="str">
        <f>+IF(NOVIEMBRE!B117=0,"",NOVIEMBRE!B117)</f>
        <v>CREDITO EXTERNO</v>
      </c>
      <c r="C117" s="673">
        <f>+ENERO!C117</f>
        <v>0</v>
      </c>
      <c r="D117" s="464">
        <f>NOVIEMBRE!D117+DICIEMBRE!P117</f>
        <v>0</v>
      </c>
      <c r="E117" s="464">
        <f>NOVIEMBRE!E117+DICIEMBRE!Q117</f>
        <v>0</v>
      </c>
      <c r="F117" s="468">
        <f t="shared" si="127"/>
        <v>0</v>
      </c>
      <c r="G117" s="466">
        <f>NOVIEMBRE!I117</f>
        <v>0</v>
      </c>
      <c r="H117" s="374">
        <v>0</v>
      </c>
      <c r="I117" s="468">
        <f t="shared" si="128"/>
        <v>0</v>
      </c>
      <c r="J117" s="466">
        <f>NOVIEMBRE!L117</f>
        <v>0</v>
      </c>
      <c r="K117" s="374">
        <v>0</v>
      </c>
      <c r="L117" s="465">
        <f t="shared" si="129"/>
        <v>0</v>
      </c>
      <c r="M117" s="469">
        <f t="shared" si="130"/>
        <v>0</v>
      </c>
      <c r="N117" s="465">
        <f t="shared" si="131"/>
        <v>0</v>
      </c>
      <c r="O117" s="461"/>
      <c r="P117" s="372">
        <v>0</v>
      </c>
      <c r="Q117" s="375">
        <v>0</v>
      </c>
      <c r="R117" s="9"/>
      <c r="S117" s="706" t="str">
        <f>+IF(NOVIEMBRE!S117=0,"",NOVIEMBRE!S117)</f>
        <v>2010100-3</v>
      </c>
      <c r="T117" s="682" t="str">
        <f>+IF(NOVIEMBRE!T117=0,"",NOVIEMBRE!T117)</f>
        <v>Salud Ocupacional</v>
      </c>
      <c r="U117" s="27">
        <f>+ENERO!U117</f>
        <v>3000000</v>
      </c>
      <c r="V117" s="15">
        <f>NOVIEMBRE!V117+DICIEMBRE!AL117</f>
        <v>-3000000</v>
      </c>
      <c r="W117" s="15">
        <f>NOVIEMBRE!W117+DICIEMBRE!AM117</f>
        <v>0</v>
      </c>
      <c r="X117" s="18">
        <f t="shared" si="132"/>
        <v>0</v>
      </c>
      <c r="Y117" s="19">
        <f>NOVIEMBRE!AA117</f>
        <v>0</v>
      </c>
      <c r="Z117" s="374">
        <v>0</v>
      </c>
      <c r="AA117" s="18">
        <f t="shared" si="133"/>
        <v>0</v>
      </c>
      <c r="AB117" s="19">
        <f>NOVIEMBRE!AD117</f>
        <v>0</v>
      </c>
      <c r="AC117" s="374">
        <v>0</v>
      </c>
      <c r="AD117" s="18">
        <f t="shared" si="134"/>
        <v>0</v>
      </c>
      <c r="AE117" s="19">
        <f>NOVIEMBRE!AG117</f>
        <v>0</v>
      </c>
      <c r="AF117" s="374">
        <v>0</v>
      </c>
      <c r="AG117" s="18">
        <f t="shared" si="135"/>
        <v>0</v>
      </c>
      <c r="AH117" s="19">
        <f t="shared" si="136"/>
        <v>0</v>
      </c>
      <c r="AI117" s="15">
        <f t="shared" si="137"/>
        <v>0</v>
      </c>
      <c r="AJ117" s="16">
        <f t="shared" si="138"/>
        <v>0</v>
      </c>
      <c r="AK117" s="9"/>
      <c r="AL117" s="372">
        <v>-1000000</v>
      </c>
      <c r="AM117" s="375">
        <v>0</v>
      </c>
      <c r="AN117" s="9"/>
      <c r="AO117" s="294"/>
      <c r="AP117" s="294"/>
      <c r="AQ117" s="294"/>
      <c r="AR117" s="294"/>
      <c r="AS117" s="294"/>
      <c r="AT117" s="294"/>
      <c r="AU117" s="294"/>
      <c r="AV117" s="294"/>
      <c r="AW117" s="294"/>
      <c r="AX117" s="294"/>
      <c r="AY117" s="294"/>
      <c r="AZ117" s="294"/>
      <c r="BQ117" s="461"/>
    </row>
    <row r="118" spans="1:69" s="382" customFormat="1" ht="24.95" customHeight="1">
      <c r="A118" s="744" t="str">
        <f>+IF(NOVIEMBRE!A118=0,"",NOVIEMBRE!A118)</f>
        <v>2200-1</v>
      </c>
      <c r="B118" s="627" t="str">
        <f>+IF(NOVIEMBRE!B118=0,"",NOVIEMBRE!B118)</f>
        <v>Vigencia Anterior Ingresos de Capital</v>
      </c>
      <c r="C118" s="673">
        <f>+ENERO!C118</f>
        <v>0</v>
      </c>
      <c r="D118" s="464">
        <f>NOVIEMBRE!D118+DICIEMBRE!P118</f>
        <v>0</v>
      </c>
      <c r="E118" s="464">
        <f>NOVIEMBRE!E118+DICIEMBRE!Q118</f>
        <v>0</v>
      </c>
      <c r="F118" s="468">
        <f t="shared" si="127"/>
        <v>0</v>
      </c>
      <c r="G118" s="466">
        <f>NOVIEMBRE!I118</f>
        <v>0</v>
      </c>
      <c r="H118" s="374">
        <v>0</v>
      </c>
      <c r="I118" s="468">
        <f t="shared" si="128"/>
        <v>0</v>
      </c>
      <c r="J118" s="466">
        <f>NOVIEMBRE!L118</f>
        <v>0</v>
      </c>
      <c r="K118" s="374">
        <v>0</v>
      </c>
      <c r="L118" s="465">
        <f t="shared" si="129"/>
        <v>0</v>
      </c>
      <c r="M118" s="469">
        <f t="shared" si="130"/>
        <v>0</v>
      </c>
      <c r="N118" s="465">
        <f t="shared" si="131"/>
        <v>0</v>
      </c>
      <c r="O118" s="461"/>
      <c r="P118" s="372">
        <v>0</v>
      </c>
      <c r="Q118" s="375">
        <v>0</v>
      </c>
      <c r="R118" s="9"/>
      <c r="S118" s="706" t="str">
        <f>+IF(NOVIEMBRE!S118=0,"",NOVIEMBRE!S118)</f>
        <v>2010100-4</v>
      </c>
      <c r="T118" s="682" t="str">
        <f>+IF(NOVIEMBRE!T118=0,"",NOVIEMBRE!T118)</f>
        <v/>
      </c>
      <c r="U118" s="27">
        <f>+ENERO!U118</f>
        <v>0</v>
      </c>
      <c r="V118" s="15">
        <f>NOVIEMBRE!V118+DICIEMBRE!AL118</f>
        <v>0</v>
      </c>
      <c r="W118" s="15">
        <f>NOVIEMBRE!W118+DICIEMBRE!AM118</f>
        <v>0</v>
      </c>
      <c r="X118" s="18">
        <f t="shared" si="132"/>
        <v>0</v>
      </c>
      <c r="Y118" s="19">
        <f>NOVIEMBRE!AA118</f>
        <v>0</v>
      </c>
      <c r="Z118" s="374">
        <v>0</v>
      </c>
      <c r="AA118" s="18">
        <f t="shared" si="133"/>
        <v>0</v>
      </c>
      <c r="AB118" s="19">
        <f>NOVIEMBRE!AD118</f>
        <v>0</v>
      </c>
      <c r="AC118" s="374">
        <v>0</v>
      </c>
      <c r="AD118" s="18">
        <f t="shared" si="134"/>
        <v>0</v>
      </c>
      <c r="AE118" s="19">
        <f>NOVIEMBRE!AG118</f>
        <v>0</v>
      </c>
      <c r="AF118" s="374">
        <v>0</v>
      </c>
      <c r="AG118" s="18">
        <f t="shared" si="135"/>
        <v>0</v>
      </c>
      <c r="AH118" s="19">
        <f t="shared" si="136"/>
        <v>0</v>
      </c>
      <c r="AI118" s="15">
        <f t="shared" si="137"/>
        <v>0</v>
      </c>
      <c r="AJ118" s="16">
        <f t="shared" si="138"/>
        <v>0</v>
      </c>
      <c r="AK118" s="9"/>
      <c r="AL118" s="372">
        <v>0</v>
      </c>
      <c r="AM118" s="375">
        <v>0</v>
      </c>
      <c r="AN118" s="9"/>
      <c r="AO118" s="294"/>
      <c r="AP118" s="294"/>
      <c r="AQ118" s="294"/>
      <c r="AR118" s="294"/>
      <c r="AS118" s="294"/>
      <c r="AT118" s="294"/>
      <c r="AU118" s="294"/>
      <c r="AV118" s="294"/>
      <c r="AW118" s="294"/>
      <c r="AX118" s="294"/>
      <c r="AY118" s="294"/>
      <c r="AZ118" s="294"/>
      <c r="BQ118" s="461"/>
    </row>
    <row r="119" spans="1:69" s="382" customFormat="1" ht="24.95" customHeight="1">
      <c r="A119" s="743">
        <f>+IF(NOVIEMBRE!A119=0,"",NOVIEMBRE!A119)</f>
        <v>2300</v>
      </c>
      <c r="B119" s="626" t="str">
        <f>+IF(NOVIEMBRE!B119=0,"",NOVIEMBRE!B119)</f>
        <v>RENDIMIENTOS FINANCIEROS</v>
      </c>
      <c r="C119" s="673">
        <f>+ENERO!C119</f>
        <v>0</v>
      </c>
      <c r="D119" s="464">
        <f>NOVIEMBRE!D119+DICIEMBRE!P119</f>
        <v>0</v>
      </c>
      <c r="E119" s="464">
        <f>NOVIEMBRE!E119+DICIEMBRE!Q119</f>
        <v>922552</v>
      </c>
      <c r="F119" s="468">
        <f t="shared" si="127"/>
        <v>922552</v>
      </c>
      <c r="G119" s="219">
        <f>NOVIEMBRE!I119</f>
        <v>861847</v>
      </c>
      <c r="H119" s="374">
        <v>88782</v>
      </c>
      <c r="I119" s="473">
        <f t="shared" si="128"/>
        <v>950629</v>
      </c>
      <c r="J119" s="219">
        <f>NOVIEMBRE!L119</f>
        <v>861847</v>
      </c>
      <c r="K119" s="374">
        <v>88782</v>
      </c>
      <c r="L119" s="143">
        <f t="shared" si="129"/>
        <v>950629</v>
      </c>
      <c r="M119" s="438">
        <f t="shared" si="130"/>
        <v>-28077</v>
      </c>
      <c r="N119" s="143">
        <f t="shared" si="131"/>
        <v>-28077</v>
      </c>
      <c r="O119" s="461"/>
      <c r="P119" s="372">
        <v>0</v>
      </c>
      <c r="Q119" s="375">
        <v>922552</v>
      </c>
      <c r="R119" s="9"/>
      <c r="S119" s="706" t="str">
        <f>+IF(NOVIEMBRE!S119=0,"",NOVIEMBRE!S119)</f>
        <v>2010100-5</v>
      </c>
      <c r="T119" s="682" t="str">
        <f>+IF(NOVIEMBRE!T119=0,"",NOVIEMBRE!T119)</f>
        <v/>
      </c>
      <c r="U119" s="27">
        <f>+ENERO!U119</f>
        <v>0</v>
      </c>
      <c r="V119" s="15">
        <f>NOVIEMBRE!V119+DICIEMBRE!AL119</f>
        <v>0</v>
      </c>
      <c r="W119" s="15">
        <f>NOVIEMBRE!W119+DICIEMBRE!AM119</f>
        <v>0</v>
      </c>
      <c r="X119" s="18">
        <f t="shared" si="132"/>
        <v>0</v>
      </c>
      <c r="Y119" s="19">
        <f>NOVIEMBRE!AA119</f>
        <v>0</v>
      </c>
      <c r="Z119" s="374">
        <v>0</v>
      </c>
      <c r="AA119" s="18">
        <f t="shared" si="133"/>
        <v>0</v>
      </c>
      <c r="AB119" s="19">
        <f>NOVIEMBRE!AD119</f>
        <v>0</v>
      </c>
      <c r="AC119" s="374">
        <v>0</v>
      </c>
      <c r="AD119" s="18">
        <f t="shared" si="134"/>
        <v>0</v>
      </c>
      <c r="AE119" s="19">
        <f>NOVIEMBRE!AG119</f>
        <v>0</v>
      </c>
      <c r="AF119" s="374">
        <v>0</v>
      </c>
      <c r="AG119" s="18">
        <f t="shared" si="135"/>
        <v>0</v>
      </c>
      <c r="AH119" s="19">
        <f t="shared" si="136"/>
        <v>0</v>
      </c>
      <c r="AI119" s="15">
        <f t="shared" si="137"/>
        <v>0</v>
      </c>
      <c r="AJ119" s="16">
        <f t="shared" si="138"/>
        <v>0</v>
      </c>
      <c r="AK119" s="9"/>
      <c r="AL119" s="372">
        <v>0</v>
      </c>
      <c r="AM119" s="375">
        <v>0</v>
      </c>
      <c r="AN119" s="9"/>
      <c r="AO119" s="294"/>
      <c r="AP119" s="294"/>
      <c r="AQ119" s="294"/>
      <c r="AR119" s="294"/>
      <c r="AS119" s="294"/>
      <c r="AT119" s="294"/>
      <c r="AU119" s="294"/>
      <c r="AV119" s="294"/>
      <c r="AW119" s="294"/>
      <c r="AX119" s="294"/>
      <c r="AY119" s="294"/>
      <c r="AZ119" s="294"/>
      <c r="BQ119" s="461"/>
    </row>
    <row r="120" spans="1:69" s="382" customFormat="1" ht="24.95" customHeight="1">
      <c r="A120" s="745">
        <f>+IF(NOVIEMBRE!A120=0,"",NOVIEMBRE!A120)</f>
        <v>2400</v>
      </c>
      <c r="B120" s="627" t="str">
        <f>+IF(NOVIEMBRE!B120=0,"",NOVIEMBRE!B120)</f>
        <v>VENTA DE ACTIVOS</v>
      </c>
      <c r="C120" s="673">
        <f>+ENERO!C120</f>
        <v>0</v>
      </c>
      <c r="D120" s="464">
        <f>NOVIEMBRE!D120+DICIEMBRE!P120</f>
        <v>0</v>
      </c>
      <c r="E120" s="464">
        <f>NOVIEMBRE!E120+DICIEMBRE!Q120</f>
        <v>0</v>
      </c>
      <c r="F120" s="468">
        <f t="shared" si="127"/>
        <v>0</v>
      </c>
      <c r="G120" s="219">
        <f>NOVIEMBRE!I120</f>
        <v>0</v>
      </c>
      <c r="H120" s="374">
        <v>0</v>
      </c>
      <c r="I120" s="473">
        <f t="shared" si="128"/>
        <v>0</v>
      </c>
      <c r="J120" s="219">
        <f>NOVIEMBRE!L120</f>
        <v>0</v>
      </c>
      <c r="K120" s="374">
        <v>0</v>
      </c>
      <c r="L120" s="143">
        <f t="shared" si="129"/>
        <v>0</v>
      </c>
      <c r="M120" s="438">
        <f t="shared" si="130"/>
        <v>0</v>
      </c>
      <c r="N120" s="143">
        <f t="shared" si="131"/>
        <v>0</v>
      </c>
      <c r="P120" s="372">
        <v>0</v>
      </c>
      <c r="Q120" s="375">
        <v>0</v>
      </c>
      <c r="R120" s="9"/>
      <c r="S120" s="706" t="str">
        <f>+IF(NOVIEMBRE!S120=0,"",NOVIEMBRE!S120)</f>
        <v>2010100-6</v>
      </c>
      <c r="T120" s="682" t="str">
        <f>+IF(NOVIEMBRE!T120=0,"",NOVIEMBRE!T120)</f>
        <v/>
      </c>
      <c r="U120" s="27">
        <f>+ENERO!U120</f>
        <v>0</v>
      </c>
      <c r="V120" s="15">
        <f>NOVIEMBRE!V120+DICIEMBRE!AL120</f>
        <v>0</v>
      </c>
      <c r="W120" s="15">
        <f>NOVIEMBRE!W120+DICIEMBRE!AM120</f>
        <v>0</v>
      </c>
      <c r="X120" s="18">
        <f t="shared" si="132"/>
        <v>0</v>
      </c>
      <c r="Y120" s="19">
        <f>NOVIEMBRE!AA120</f>
        <v>0</v>
      </c>
      <c r="Z120" s="374">
        <v>0</v>
      </c>
      <c r="AA120" s="18">
        <f t="shared" si="133"/>
        <v>0</v>
      </c>
      <c r="AB120" s="19">
        <f>NOVIEMBRE!AD120</f>
        <v>0</v>
      </c>
      <c r="AC120" s="374">
        <v>0</v>
      </c>
      <c r="AD120" s="18">
        <f t="shared" si="134"/>
        <v>0</v>
      </c>
      <c r="AE120" s="19">
        <f>NOVIEMBRE!AG120</f>
        <v>0</v>
      </c>
      <c r="AF120" s="374">
        <v>0</v>
      </c>
      <c r="AG120" s="18">
        <f t="shared" si="135"/>
        <v>0</v>
      </c>
      <c r="AH120" s="19">
        <f t="shared" si="136"/>
        <v>0</v>
      </c>
      <c r="AI120" s="15">
        <f t="shared" si="137"/>
        <v>0</v>
      </c>
      <c r="AJ120" s="16">
        <f t="shared" si="138"/>
        <v>0</v>
      </c>
      <c r="AK120" s="9"/>
      <c r="AL120" s="372">
        <v>0</v>
      </c>
      <c r="AM120" s="375">
        <v>0</v>
      </c>
      <c r="AN120" s="9"/>
      <c r="AO120" s="294"/>
      <c r="AP120" s="294"/>
      <c r="AQ120" s="294"/>
      <c r="AR120" s="294"/>
      <c r="AS120" s="294"/>
      <c r="AT120" s="294"/>
      <c r="AU120" s="294"/>
      <c r="AV120" s="294"/>
      <c r="AW120" s="294"/>
      <c r="AX120" s="294"/>
      <c r="AY120" s="294"/>
      <c r="AZ120" s="294"/>
      <c r="BQ120" s="461"/>
    </row>
    <row r="121" spans="1:69" s="382" customFormat="1" ht="24.95" customHeight="1">
      <c r="A121" s="745">
        <f>+IF(NOVIEMBRE!A121=0,"",NOVIEMBRE!A121)</f>
        <v>2500</v>
      </c>
      <c r="B121" s="627" t="str">
        <f>+IF(NOVIEMBRE!B121=0,"",NOVIEMBRE!B121)</f>
        <v>DONACIONES</v>
      </c>
      <c r="C121" s="673">
        <f>+ENERO!C121</f>
        <v>0</v>
      </c>
      <c r="D121" s="464">
        <f>NOVIEMBRE!D121+DICIEMBRE!P121</f>
        <v>0</v>
      </c>
      <c r="E121" s="464">
        <f>NOVIEMBRE!E121+DICIEMBRE!Q121</f>
        <v>0</v>
      </c>
      <c r="F121" s="468">
        <f t="shared" si="127"/>
        <v>0</v>
      </c>
      <c r="G121" s="219">
        <f>NOVIEMBRE!I121</f>
        <v>0</v>
      </c>
      <c r="H121" s="374">
        <v>0</v>
      </c>
      <c r="I121" s="473">
        <f t="shared" si="128"/>
        <v>0</v>
      </c>
      <c r="J121" s="219">
        <f>NOVIEMBRE!L121</f>
        <v>0</v>
      </c>
      <c r="K121" s="374">
        <v>0</v>
      </c>
      <c r="L121" s="143">
        <f t="shared" si="129"/>
        <v>0</v>
      </c>
      <c r="M121" s="438">
        <f t="shared" si="130"/>
        <v>0</v>
      </c>
      <c r="N121" s="143">
        <f t="shared" si="131"/>
        <v>0</v>
      </c>
      <c r="P121" s="372">
        <v>0</v>
      </c>
      <c r="Q121" s="375">
        <v>0</v>
      </c>
      <c r="R121" s="9"/>
      <c r="S121" s="706">
        <f>+IF(NOVIEMBRE!S121=0,"",NOVIEMBRE!S121)</f>
        <v>2010199</v>
      </c>
      <c r="T121" s="682" t="str">
        <f>+IF(NOVIEMBRE!T121=0,"",NOVIEMBRE!T121)</f>
        <v>Vigencias Anteriores Adquisición de bienes Admón</v>
      </c>
      <c r="U121" s="27">
        <f>+ENERO!U121</f>
        <v>0</v>
      </c>
      <c r="V121" s="15">
        <f>NOVIEMBRE!V121+DICIEMBRE!AL121</f>
        <v>16565330</v>
      </c>
      <c r="W121" s="15">
        <f>NOVIEMBRE!W121+DICIEMBRE!AM121</f>
        <v>0</v>
      </c>
      <c r="X121" s="18">
        <f t="shared" si="132"/>
        <v>16565330</v>
      </c>
      <c r="Y121" s="19">
        <f>NOVIEMBRE!AA121</f>
        <v>16565330</v>
      </c>
      <c r="Z121" s="374">
        <v>0</v>
      </c>
      <c r="AA121" s="18">
        <f t="shared" si="133"/>
        <v>16565330</v>
      </c>
      <c r="AB121" s="19">
        <f>NOVIEMBRE!AD121</f>
        <v>16565330</v>
      </c>
      <c r="AC121" s="374">
        <v>0</v>
      </c>
      <c r="AD121" s="18">
        <f t="shared" si="134"/>
        <v>16565330</v>
      </c>
      <c r="AE121" s="19">
        <f>NOVIEMBRE!AG121</f>
        <v>16565330</v>
      </c>
      <c r="AF121" s="374">
        <v>0</v>
      </c>
      <c r="AG121" s="18">
        <f t="shared" si="135"/>
        <v>16565330</v>
      </c>
      <c r="AH121" s="19">
        <f t="shared" si="136"/>
        <v>0</v>
      </c>
      <c r="AI121" s="15">
        <f t="shared" si="137"/>
        <v>0</v>
      </c>
      <c r="AJ121" s="16">
        <f t="shared" si="138"/>
        <v>0</v>
      </c>
      <c r="AK121" s="9"/>
      <c r="AL121" s="372">
        <v>0</v>
      </c>
      <c r="AM121" s="375">
        <v>0</v>
      </c>
      <c r="AN121" s="9"/>
      <c r="AO121" s="294"/>
      <c r="AP121" s="294"/>
      <c r="AQ121" s="294"/>
      <c r="AR121" s="294"/>
      <c r="AS121" s="294"/>
      <c r="AT121" s="294"/>
      <c r="AU121" s="294"/>
      <c r="AV121" s="294"/>
      <c r="AW121" s="294"/>
      <c r="AX121" s="294"/>
      <c r="AY121" s="294"/>
      <c r="AZ121" s="294"/>
      <c r="BQ121" s="461"/>
    </row>
    <row r="122" spans="1:69" s="382" customFormat="1" ht="24.95" customHeight="1">
      <c r="A122" s="745">
        <f>+IF(NOVIEMBRE!A122=0,"",NOVIEMBRE!A122)</f>
        <v>2600</v>
      </c>
      <c r="B122" s="627" t="str">
        <f>+IF(NOVIEMBRE!B122=0,"",NOVIEMBRE!B122)</f>
        <v>RECUPERACIÓN DE CARTERA (AÑO 2016 Y ANTERIORES)</v>
      </c>
      <c r="C122" s="673">
        <f>+ENERO!C122</f>
        <v>164508252</v>
      </c>
      <c r="D122" s="464">
        <f>NOVIEMBRE!D122+DICIEMBRE!P122</f>
        <v>0</v>
      </c>
      <c r="E122" s="464">
        <f>NOVIEMBRE!E122+DICIEMBRE!Q122</f>
        <v>155190942</v>
      </c>
      <c r="F122" s="468">
        <f t="shared" si="127"/>
        <v>319699194</v>
      </c>
      <c r="G122" s="219">
        <f>NOVIEMBRE!I122</f>
        <v>22446987</v>
      </c>
      <c r="H122" s="374">
        <v>0</v>
      </c>
      <c r="I122" s="473">
        <f t="shared" si="128"/>
        <v>22446987</v>
      </c>
      <c r="J122" s="219">
        <f>NOVIEMBRE!L122</f>
        <v>22446987</v>
      </c>
      <c r="K122" s="374">
        <v>0</v>
      </c>
      <c r="L122" s="143">
        <f t="shared" si="129"/>
        <v>22446987</v>
      </c>
      <c r="M122" s="438">
        <f t="shared" si="130"/>
        <v>297252207</v>
      </c>
      <c r="N122" s="143">
        <f t="shared" si="131"/>
        <v>297252207</v>
      </c>
      <c r="P122" s="372">
        <v>0</v>
      </c>
      <c r="Q122" s="375">
        <v>0</v>
      </c>
      <c r="R122" s="9"/>
      <c r="S122" s="366" t="str">
        <f>+IF(NOVIEMBRE!S122=0,"",NOVIEMBRE!S122)</f>
        <v/>
      </c>
      <c r="T122" s="696" t="str">
        <f>+IF(NOVIEMBRE!T122=0,"",NOVIEMBRE!T122)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c r="BQ122" s="461"/>
    </row>
    <row r="123" spans="1:69" s="382" customFormat="1" ht="24.95" customHeight="1">
      <c r="A123" s="746">
        <f>+IF(NOVIEMBRE!A123=0,"",NOVIEMBRE!A123)</f>
        <v>2700</v>
      </c>
      <c r="B123" s="627" t="str">
        <f>+IF(NOVIEMBRE!B123=0,"",NOVIEMBRE!B123)</f>
        <v>OTROS INGRESOS DE CAPITAL</v>
      </c>
      <c r="C123" s="673">
        <f>+ENERO!C123</f>
        <v>0</v>
      </c>
      <c r="D123" s="464">
        <f>NOVIEMBRE!D123+DICIEMBRE!P123</f>
        <v>0</v>
      </c>
      <c r="E123" s="464">
        <f>NOVIEMBRE!E123+DICIEMBRE!Q123</f>
        <v>0</v>
      </c>
      <c r="F123" s="468">
        <f t="shared" si="127"/>
        <v>0</v>
      </c>
      <c r="G123" s="219">
        <f>NOVIEMBRE!I123</f>
        <v>0</v>
      </c>
      <c r="H123" s="374">
        <v>0</v>
      </c>
      <c r="I123" s="473">
        <f t="shared" si="128"/>
        <v>0</v>
      </c>
      <c r="J123" s="219">
        <f>NOVIEMBRE!L123</f>
        <v>0</v>
      </c>
      <c r="K123" s="374">
        <v>0</v>
      </c>
      <c r="L123" s="143">
        <f t="shared" si="129"/>
        <v>0</v>
      </c>
      <c r="M123" s="438">
        <f t="shared" si="130"/>
        <v>0</v>
      </c>
      <c r="N123" s="143">
        <f t="shared" si="131"/>
        <v>0</v>
      </c>
      <c r="P123" s="372">
        <v>0</v>
      </c>
      <c r="Q123" s="375">
        <v>0</v>
      </c>
      <c r="R123" s="9"/>
      <c r="S123" s="705">
        <f>+IF(NOVIEMBRE!S123=0,"",NOVIEMBRE!S123)</f>
        <v>2010200</v>
      </c>
      <c r="T123" s="681" t="str">
        <f>+IF(NOVIEMBRE!T123=0,"",NOVIEMBRE!T123)</f>
        <v>Adquisición de Servicios</v>
      </c>
      <c r="U123" s="132">
        <f t="shared" ref="U123:AJ123" si="139">SUM(U124:U139)</f>
        <v>91627325</v>
      </c>
      <c r="V123" s="122">
        <f t="shared" si="139"/>
        <v>44244821</v>
      </c>
      <c r="W123" s="122">
        <f t="shared" si="139"/>
        <v>6424795</v>
      </c>
      <c r="X123" s="129">
        <f t="shared" si="139"/>
        <v>142296941</v>
      </c>
      <c r="Y123" s="128">
        <f t="shared" si="139"/>
        <v>124924663</v>
      </c>
      <c r="Z123" s="122">
        <f t="shared" si="139"/>
        <v>9033345</v>
      </c>
      <c r="AA123" s="129">
        <f t="shared" si="139"/>
        <v>133958008</v>
      </c>
      <c r="AB123" s="128">
        <f t="shared" si="139"/>
        <v>124743521</v>
      </c>
      <c r="AC123" s="122">
        <f t="shared" si="139"/>
        <v>9214484</v>
      </c>
      <c r="AD123" s="129">
        <f t="shared" si="139"/>
        <v>133958005</v>
      </c>
      <c r="AE123" s="128">
        <f t="shared" si="139"/>
        <v>102868665</v>
      </c>
      <c r="AF123" s="122">
        <f t="shared" si="139"/>
        <v>4367120</v>
      </c>
      <c r="AG123" s="129">
        <f t="shared" si="139"/>
        <v>107235785</v>
      </c>
      <c r="AH123" s="128">
        <f t="shared" si="139"/>
        <v>8338933</v>
      </c>
      <c r="AI123" s="122">
        <f t="shared" si="139"/>
        <v>8338936</v>
      </c>
      <c r="AJ123" s="130">
        <f t="shared" si="139"/>
        <v>35061156</v>
      </c>
      <c r="AK123" s="9"/>
      <c r="AL123" s="128">
        <f>SUM(AL124:AL139)</f>
        <v>0</v>
      </c>
      <c r="AM123" s="130">
        <f>SUM(AM124:AM139)</f>
        <v>4821476</v>
      </c>
      <c r="AN123" s="9"/>
      <c r="AO123" s="294"/>
      <c r="AP123" s="294"/>
      <c r="AQ123" s="294"/>
      <c r="AR123" s="294"/>
      <c r="AS123" s="294"/>
      <c r="AT123" s="294"/>
      <c r="AU123" s="294"/>
      <c r="AV123" s="294"/>
      <c r="AW123" s="294"/>
      <c r="AX123" s="294"/>
      <c r="AY123" s="294"/>
      <c r="AZ123" s="294"/>
      <c r="BQ123" s="461"/>
    </row>
    <row r="124" spans="1:69" s="382" customFormat="1" ht="24.95" customHeight="1" thickBot="1">
      <c r="A124" s="747">
        <f>+IF(NOVIEMBRE!A124=0,"",NOVIEMBRE!A124)</f>
        <v>2800</v>
      </c>
      <c r="B124" s="655" t="str">
        <f>+IF(NOVIEMBRE!B124=0,"",NOVIEMBRE!B124)</f>
        <v/>
      </c>
      <c r="C124" s="779">
        <f>+ENERO!C124</f>
        <v>0</v>
      </c>
      <c r="D124" s="462">
        <f>NOVIEMBRE!D124+DICIEMBRE!P124</f>
        <v>0</v>
      </c>
      <c r="E124" s="462">
        <f>NOVIEMBRE!E124+DICIEMBRE!Q124</f>
        <v>0</v>
      </c>
      <c r="F124" s="474">
        <f t="shared" si="127"/>
        <v>0</v>
      </c>
      <c r="G124" s="387">
        <f>NOVIEMBRE!I124</f>
        <v>0</v>
      </c>
      <c r="H124" s="388">
        <v>0</v>
      </c>
      <c r="I124" s="475">
        <f t="shared" si="128"/>
        <v>0</v>
      </c>
      <c r="J124" s="387">
        <f>NOVIEMBRE!L124</f>
        <v>0</v>
      </c>
      <c r="K124" s="388">
        <v>0</v>
      </c>
      <c r="L124" s="386">
        <f t="shared" si="129"/>
        <v>0</v>
      </c>
      <c r="M124" s="476">
        <f t="shared" si="130"/>
        <v>0</v>
      </c>
      <c r="N124" s="386">
        <f t="shared" si="131"/>
        <v>0</v>
      </c>
      <c r="P124" s="384">
        <v>0</v>
      </c>
      <c r="Q124" s="389">
        <v>0</v>
      </c>
      <c r="R124" s="9"/>
      <c r="S124" s="706" t="str">
        <f>+IF(NOVIEMBRE!S124=0,"",NOVIEMBRE!S124)</f>
        <v>2010200-1</v>
      </c>
      <c r="T124" s="682" t="str">
        <f>+IF(NOVIEMBRE!T124=0,"",NOVIEMBRE!T124)</f>
        <v>Seguros</v>
      </c>
      <c r="U124" s="27">
        <f>+ENERO!U124</f>
        <v>0</v>
      </c>
      <c r="V124" s="15">
        <f>NOVIEMBRE!V124+DICIEMBRE!AL124</f>
        <v>0</v>
      </c>
      <c r="W124" s="15">
        <f>NOVIEMBRE!W124+DICIEMBRE!AM124</f>
        <v>0</v>
      </c>
      <c r="X124" s="18">
        <f t="shared" ref="X124:X139" si="140">SUM(U124:W124)</f>
        <v>0</v>
      </c>
      <c r="Y124" s="19">
        <f>NOVIEMBRE!AA124</f>
        <v>0</v>
      </c>
      <c r="Z124" s="374">
        <v>0</v>
      </c>
      <c r="AA124" s="18">
        <f t="shared" ref="AA124:AA139" si="141">SUM(Y124:Z124)</f>
        <v>0</v>
      </c>
      <c r="AB124" s="19">
        <f>NOVIEMBRE!AD124</f>
        <v>0</v>
      </c>
      <c r="AC124" s="374">
        <v>0</v>
      </c>
      <c r="AD124" s="18">
        <f t="shared" ref="AD124:AD139" si="142">SUM(AB124:AC124)</f>
        <v>0</v>
      </c>
      <c r="AE124" s="19">
        <f>NOVIEMBRE!AG124</f>
        <v>0</v>
      </c>
      <c r="AF124" s="374">
        <v>0</v>
      </c>
      <c r="AG124" s="18">
        <f t="shared" ref="AG124:AG139" si="143">SUM(AE124:AF124)</f>
        <v>0</v>
      </c>
      <c r="AH124" s="19">
        <f t="shared" ref="AH124:AH139" si="144">X124-AA124</f>
        <v>0</v>
      </c>
      <c r="AI124" s="15">
        <f t="shared" ref="AI124:AI139" si="145">X124-AD124</f>
        <v>0</v>
      </c>
      <c r="AJ124" s="16">
        <f t="shared" ref="AJ124:AJ139" si="146">X124-AG124</f>
        <v>0</v>
      </c>
      <c r="AK124" s="9"/>
      <c r="AL124" s="372">
        <v>0</v>
      </c>
      <c r="AM124" s="375">
        <v>0</v>
      </c>
      <c r="AN124" s="9"/>
      <c r="AO124" s="294"/>
      <c r="AP124" s="294"/>
      <c r="AQ124" s="294"/>
      <c r="AR124" s="294"/>
      <c r="AS124" s="294"/>
      <c r="AT124" s="294"/>
      <c r="AU124" s="294"/>
      <c r="AV124" s="294"/>
      <c r="AW124" s="294"/>
      <c r="AX124" s="294"/>
      <c r="AY124" s="294"/>
      <c r="AZ124" s="294"/>
      <c r="BQ124" s="461"/>
    </row>
    <row r="125" spans="1:69" s="382" customFormat="1" ht="24.95" customHeight="1" thickBot="1">
      <c r="A125" s="742"/>
      <c r="B125" s="653"/>
      <c r="C125" s="480"/>
      <c r="D125" s="480"/>
      <c r="E125" s="480"/>
      <c r="F125" s="480"/>
      <c r="G125" s="480"/>
      <c r="H125" s="480"/>
      <c r="I125" s="480"/>
      <c r="J125" s="480"/>
      <c r="K125" s="480"/>
      <c r="L125" s="480"/>
      <c r="M125" s="480"/>
      <c r="N125" s="481"/>
      <c r="P125" s="482"/>
      <c r="Q125" s="481"/>
      <c r="R125" s="9"/>
      <c r="S125" s="706" t="str">
        <f>+IF(NOVIEMBRE!S125=0,"",NOVIEMBRE!S125)</f>
        <v>2010200-2</v>
      </c>
      <c r="T125" s="682" t="str">
        <f>+IF(NOVIEMBRE!T125=0,"",NOVIEMBRE!T125)</f>
        <v>Impresos y Publicaciones</v>
      </c>
      <c r="U125" s="27">
        <f>+ENERO!U125</f>
        <v>0</v>
      </c>
      <c r="V125" s="15">
        <f>NOVIEMBRE!V125+DICIEMBRE!AL125</f>
        <v>0</v>
      </c>
      <c r="W125" s="15">
        <f>NOVIEMBRE!W125+DICIEMBRE!AM125</f>
        <v>0</v>
      </c>
      <c r="X125" s="18">
        <f t="shared" si="140"/>
        <v>0</v>
      </c>
      <c r="Y125" s="19">
        <f>NOVIEMBRE!AA125</f>
        <v>0</v>
      </c>
      <c r="Z125" s="374">
        <v>0</v>
      </c>
      <c r="AA125" s="18">
        <f t="shared" si="141"/>
        <v>0</v>
      </c>
      <c r="AB125" s="19">
        <f>NOVIEMBRE!AD125</f>
        <v>0</v>
      </c>
      <c r="AC125" s="374">
        <v>0</v>
      </c>
      <c r="AD125" s="18">
        <f t="shared" si="142"/>
        <v>0</v>
      </c>
      <c r="AE125" s="19">
        <f>NOVIEMBRE!AG125</f>
        <v>0</v>
      </c>
      <c r="AF125" s="374">
        <v>0</v>
      </c>
      <c r="AG125" s="18">
        <f t="shared" si="143"/>
        <v>0</v>
      </c>
      <c r="AH125" s="19">
        <f t="shared" si="144"/>
        <v>0</v>
      </c>
      <c r="AI125" s="15">
        <f t="shared" si="145"/>
        <v>0</v>
      </c>
      <c r="AJ125" s="16">
        <f t="shared" si="146"/>
        <v>0</v>
      </c>
      <c r="AK125" s="9"/>
      <c r="AL125" s="372">
        <v>0</v>
      </c>
      <c r="AM125" s="375">
        <v>0</v>
      </c>
      <c r="AN125" s="9"/>
      <c r="AO125" s="294"/>
      <c r="AP125" s="294"/>
      <c r="AQ125" s="294"/>
      <c r="AR125" s="294"/>
      <c r="AS125" s="294"/>
      <c r="AT125" s="294"/>
      <c r="AU125" s="294"/>
      <c r="AV125" s="294"/>
      <c r="AW125" s="294"/>
      <c r="AX125" s="294"/>
      <c r="AY125" s="294"/>
      <c r="AZ125" s="294"/>
      <c r="BQ125" s="461"/>
    </row>
    <row r="126" spans="1:69" s="382" customFormat="1" ht="24.95" customHeight="1" thickBot="1">
      <c r="A126" s="767" t="s">
        <v>244</v>
      </c>
      <c r="B126" s="656"/>
      <c r="C126" s="477">
        <f t="shared" ref="C126:N126" si="147">C8-C128</f>
        <v>5615142604</v>
      </c>
      <c r="D126" s="477">
        <f t="shared" si="147"/>
        <v>0</v>
      </c>
      <c r="E126" s="477">
        <f t="shared" si="147"/>
        <v>1482834948</v>
      </c>
      <c r="F126" s="477">
        <f t="shared" si="147"/>
        <v>7097977552</v>
      </c>
      <c r="G126" s="477">
        <f t="shared" si="147"/>
        <v>6153156598</v>
      </c>
      <c r="H126" s="477">
        <f t="shared" si="147"/>
        <v>949211410</v>
      </c>
      <c r="I126" s="477">
        <f t="shared" si="147"/>
        <v>7102368008</v>
      </c>
      <c r="J126" s="477">
        <f t="shared" si="147"/>
        <v>5218807998</v>
      </c>
      <c r="K126" s="477">
        <f t="shared" si="147"/>
        <v>1039771428</v>
      </c>
      <c r="L126" s="477">
        <f t="shared" si="147"/>
        <v>6258579426</v>
      </c>
      <c r="M126" s="477">
        <f t="shared" si="147"/>
        <v>-4390456</v>
      </c>
      <c r="N126" s="614">
        <f t="shared" si="147"/>
        <v>839398126</v>
      </c>
      <c r="P126" s="478">
        <f>P8-P128</f>
        <v>0</v>
      </c>
      <c r="Q126" s="479">
        <f>Q8-Q128</f>
        <v>836886586</v>
      </c>
      <c r="R126" s="9"/>
      <c r="S126" s="706" t="str">
        <f>+IF(NOVIEMBRE!S126=0,"",NOVIEMBRE!S126)</f>
        <v>2010200-3</v>
      </c>
      <c r="T126" s="682" t="str">
        <f>+IF(NOVIEMBRE!T126=0,"",NOVIEMBRE!T126)</f>
        <v xml:space="preserve">Servicios Públicos </v>
      </c>
      <c r="U126" s="27">
        <f>+ENERO!U126</f>
        <v>70000000</v>
      </c>
      <c r="V126" s="15">
        <f>NOVIEMBRE!V126+DICIEMBRE!AL126</f>
        <v>2921959</v>
      </c>
      <c r="W126" s="15">
        <f>NOVIEMBRE!W126+DICIEMBRE!AM126</f>
        <v>3986577</v>
      </c>
      <c r="X126" s="18">
        <f t="shared" si="140"/>
        <v>76908536</v>
      </c>
      <c r="Y126" s="19">
        <f>NOVIEMBRE!AA126</f>
        <v>69908536</v>
      </c>
      <c r="Z126" s="374">
        <v>6152317</v>
      </c>
      <c r="AA126" s="18">
        <f t="shared" si="141"/>
        <v>76060853</v>
      </c>
      <c r="AB126" s="19">
        <f>NOVIEMBRE!AD126</f>
        <v>69908536</v>
      </c>
      <c r="AC126" s="374">
        <v>6152317</v>
      </c>
      <c r="AD126" s="18">
        <f t="shared" si="142"/>
        <v>76060853</v>
      </c>
      <c r="AE126" s="19">
        <f>NOVIEMBRE!AG126</f>
        <v>69908536</v>
      </c>
      <c r="AF126" s="374">
        <v>3339281</v>
      </c>
      <c r="AG126" s="18">
        <f t="shared" si="143"/>
        <v>73247817</v>
      </c>
      <c r="AH126" s="19">
        <f t="shared" si="144"/>
        <v>847683</v>
      </c>
      <c r="AI126" s="15">
        <f t="shared" si="145"/>
        <v>847683</v>
      </c>
      <c r="AJ126" s="16">
        <f t="shared" si="146"/>
        <v>3660719</v>
      </c>
      <c r="AK126" s="9"/>
      <c r="AL126" s="372">
        <v>0</v>
      </c>
      <c r="AM126" s="375">
        <v>3986577</v>
      </c>
      <c r="AN126" s="9"/>
      <c r="AO126" s="294"/>
      <c r="AP126" s="294"/>
      <c r="AQ126" s="294"/>
      <c r="AR126" s="294"/>
      <c r="AS126" s="294"/>
      <c r="AT126" s="294"/>
      <c r="AU126" s="294"/>
      <c r="AV126" s="294"/>
      <c r="AW126" s="294"/>
      <c r="AX126" s="294"/>
      <c r="AY126" s="294"/>
      <c r="AZ126" s="294"/>
      <c r="BQ126" s="461"/>
    </row>
    <row r="127" spans="1:69" s="382" customFormat="1" ht="24.95" customHeight="1" thickBot="1">
      <c r="A127" s="770"/>
      <c r="B127" s="653"/>
      <c r="C127" s="480"/>
      <c r="D127" s="480"/>
      <c r="E127" s="480"/>
      <c r="F127" s="480"/>
      <c r="G127" s="480"/>
      <c r="H127" s="480"/>
      <c r="I127" s="480"/>
      <c r="J127" s="480"/>
      <c r="K127" s="480"/>
      <c r="L127" s="480"/>
      <c r="M127" s="480"/>
      <c r="N127" s="481"/>
      <c r="P127" s="482"/>
      <c r="Q127" s="481"/>
      <c r="R127" s="9"/>
      <c r="S127" s="706" t="str">
        <f>+IF(NOVIEMBRE!S127=0,"",NOVIEMBRE!S127)</f>
        <v>2010200-4</v>
      </c>
      <c r="T127" s="682" t="str">
        <f>+IF(NOVIEMBRE!T127=0,"",NOVIEMBRE!T127)</f>
        <v>Comunicaciones y Transportes</v>
      </c>
      <c r="U127" s="27">
        <f>+ENERO!U127</f>
        <v>0</v>
      </c>
      <c r="V127" s="15">
        <f>NOVIEMBRE!V127+DICIEMBRE!AL127</f>
        <v>0</v>
      </c>
      <c r="W127" s="15">
        <f>NOVIEMBRE!W127+DICIEMBRE!AM127</f>
        <v>0</v>
      </c>
      <c r="X127" s="18">
        <f t="shared" si="140"/>
        <v>0</v>
      </c>
      <c r="Y127" s="19">
        <f>NOVIEMBRE!AA127</f>
        <v>0</v>
      </c>
      <c r="Z127" s="374">
        <v>0</v>
      </c>
      <c r="AA127" s="18">
        <f t="shared" si="141"/>
        <v>0</v>
      </c>
      <c r="AB127" s="19">
        <f>NOVIEMBRE!AD127</f>
        <v>0</v>
      </c>
      <c r="AC127" s="374">
        <v>0</v>
      </c>
      <c r="AD127" s="18">
        <f t="shared" si="142"/>
        <v>0</v>
      </c>
      <c r="AE127" s="19">
        <f>NOVIEMBRE!AG127</f>
        <v>0</v>
      </c>
      <c r="AF127" s="374">
        <v>0</v>
      </c>
      <c r="AG127" s="18">
        <f t="shared" si="143"/>
        <v>0</v>
      </c>
      <c r="AH127" s="19">
        <f t="shared" si="144"/>
        <v>0</v>
      </c>
      <c r="AI127" s="15">
        <f t="shared" si="145"/>
        <v>0</v>
      </c>
      <c r="AJ127" s="16">
        <f t="shared" si="146"/>
        <v>0</v>
      </c>
      <c r="AK127" s="9"/>
      <c r="AL127" s="372">
        <v>0</v>
      </c>
      <c r="AM127" s="375">
        <v>0</v>
      </c>
      <c r="AN127" s="9"/>
      <c r="AO127" s="294"/>
      <c r="AP127" s="294"/>
      <c r="AQ127" s="294"/>
      <c r="AR127" s="294"/>
      <c r="AS127" s="294"/>
      <c r="AT127" s="294"/>
      <c r="AU127" s="294"/>
      <c r="AV127" s="294"/>
      <c r="AW127" s="294"/>
      <c r="AX127" s="294"/>
      <c r="AY127" s="294"/>
      <c r="AZ127" s="294"/>
      <c r="BQ127" s="461"/>
    </row>
    <row r="128" spans="1:69" s="382" customFormat="1" ht="24.95" customHeight="1" thickBot="1">
      <c r="A128" s="768" t="s">
        <v>247</v>
      </c>
      <c r="B128" s="657"/>
      <c r="C128" s="483">
        <f>SUMIF($B$8:$B$122,"*Vigencia Anterior*",C8:C122)+C122</f>
        <v>483220383</v>
      </c>
      <c r="D128" s="483">
        <f t="shared" ref="D128:N128" si="148">SUMIF($B$8:$B$122,"*Vigencia Anterior*",D8:D122)+D122</f>
        <v>0</v>
      </c>
      <c r="E128" s="483">
        <f t="shared" si="148"/>
        <v>354577406</v>
      </c>
      <c r="F128" s="483">
        <f t="shared" si="148"/>
        <v>837797789</v>
      </c>
      <c r="G128" s="483">
        <f t="shared" si="148"/>
        <v>307107162</v>
      </c>
      <c r="H128" s="483">
        <f t="shared" si="148"/>
        <v>1634490</v>
      </c>
      <c r="I128" s="483">
        <f t="shared" si="148"/>
        <v>308741652</v>
      </c>
      <c r="J128" s="483">
        <f t="shared" si="148"/>
        <v>307107162</v>
      </c>
      <c r="K128" s="483">
        <f t="shared" si="148"/>
        <v>1634490</v>
      </c>
      <c r="L128" s="483">
        <f t="shared" si="148"/>
        <v>308741652</v>
      </c>
      <c r="M128" s="483">
        <f t="shared" si="148"/>
        <v>529056137</v>
      </c>
      <c r="N128" s="483">
        <f t="shared" si="148"/>
        <v>529056137</v>
      </c>
      <c r="O128" s="461"/>
      <c r="P128" s="483">
        <f>SUMIF($B8:$B$122,$B$24,P8:P122)+P122</f>
        <v>0</v>
      </c>
      <c r="Q128" s="484">
        <f>SUMIF($B8:$B$122,$B$24,Q8:Q122)+Q122</f>
        <v>0</v>
      </c>
      <c r="R128" s="9"/>
      <c r="S128" s="706" t="str">
        <f>+IF(NOVIEMBRE!S128=0,"",NOVIEMBRE!S128)</f>
        <v>2010200-5</v>
      </c>
      <c r="T128" s="682" t="str">
        <f>+IF(NOVIEMBRE!T128=0,"",NOVIEMBRE!T128)</f>
        <v>Viáticos y Gastos de Viaje</v>
      </c>
      <c r="U128" s="27">
        <f>+ENERO!U128</f>
        <v>3000000</v>
      </c>
      <c r="V128" s="15">
        <f>NOVIEMBRE!V128+DICIEMBRE!AL128</f>
        <v>0</v>
      </c>
      <c r="W128" s="15">
        <f>NOVIEMBRE!W128+DICIEMBRE!AM128</f>
        <v>0</v>
      </c>
      <c r="X128" s="18">
        <f t="shared" si="140"/>
        <v>3000000</v>
      </c>
      <c r="Y128" s="19">
        <f>NOVIEMBRE!AA128</f>
        <v>2719180</v>
      </c>
      <c r="Z128" s="374">
        <v>0</v>
      </c>
      <c r="AA128" s="18">
        <f t="shared" si="141"/>
        <v>2719180</v>
      </c>
      <c r="AB128" s="19">
        <f>NOVIEMBRE!AD128</f>
        <v>2719180</v>
      </c>
      <c r="AC128" s="374">
        <v>0</v>
      </c>
      <c r="AD128" s="18">
        <f t="shared" si="142"/>
        <v>2719180</v>
      </c>
      <c r="AE128" s="19">
        <f>NOVIEMBRE!AG128</f>
        <v>2719180</v>
      </c>
      <c r="AF128" s="374">
        <v>0</v>
      </c>
      <c r="AG128" s="18">
        <f t="shared" si="143"/>
        <v>2719180</v>
      </c>
      <c r="AH128" s="19">
        <f t="shared" si="144"/>
        <v>280820</v>
      </c>
      <c r="AI128" s="15">
        <f t="shared" si="145"/>
        <v>280820</v>
      </c>
      <c r="AJ128" s="16">
        <f t="shared" si="146"/>
        <v>280820</v>
      </c>
      <c r="AK128" s="9"/>
      <c r="AL128" s="372">
        <v>0</v>
      </c>
      <c r="AM128" s="375">
        <v>0</v>
      </c>
      <c r="AN128" s="9"/>
      <c r="AO128" s="294"/>
      <c r="AP128" s="294"/>
      <c r="AQ128" s="294"/>
      <c r="AR128" s="294"/>
      <c r="AS128" s="294"/>
      <c r="AT128" s="294"/>
      <c r="AU128" s="294"/>
      <c r="AV128" s="294"/>
      <c r="AW128" s="294"/>
      <c r="AX128" s="294"/>
      <c r="AY128" s="294"/>
      <c r="AZ128" s="294"/>
      <c r="BQ128" s="461"/>
    </row>
    <row r="129" spans="1:69" s="382" customFormat="1" ht="24.95" customHeight="1" thickBot="1">
      <c r="A129" s="770"/>
      <c r="B129" s="653"/>
      <c r="C129" s="480"/>
      <c r="D129" s="480"/>
      <c r="E129" s="480"/>
      <c r="F129" s="480"/>
      <c r="G129" s="480"/>
      <c r="H129" s="480"/>
      <c r="I129" s="480"/>
      <c r="J129" s="480"/>
      <c r="K129" s="480"/>
      <c r="L129" s="480"/>
      <c r="M129" s="480"/>
      <c r="N129" s="481"/>
      <c r="P129" s="482"/>
      <c r="Q129" s="481"/>
      <c r="R129" s="9"/>
      <c r="S129" s="706" t="str">
        <f>+IF(NOVIEMBRE!S129=0,"",NOVIEMBRE!S129)</f>
        <v>2010200-6</v>
      </c>
      <c r="T129" s="682" t="str">
        <f>+IF(NOVIEMBRE!T129=0,"",NOVIEMBRE!T129)</f>
        <v>Arrendamientos</v>
      </c>
      <c r="U129" s="27">
        <f>+ENERO!U129</f>
        <v>0</v>
      </c>
      <c r="V129" s="15">
        <f>NOVIEMBRE!V129+DICIEMBRE!AL129</f>
        <v>0</v>
      </c>
      <c r="W129" s="15">
        <f>NOVIEMBRE!W129+DICIEMBRE!AM129</f>
        <v>0</v>
      </c>
      <c r="X129" s="18">
        <f t="shared" si="140"/>
        <v>0</v>
      </c>
      <c r="Y129" s="19">
        <f>NOVIEMBRE!AA129</f>
        <v>0</v>
      </c>
      <c r="Z129" s="374">
        <v>0</v>
      </c>
      <c r="AA129" s="18">
        <f t="shared" si="141"/>
        <v>0</v>
      </c>
      <c r="AB129" s="19">
        <f>NOVIEMBRE!AD129</f>
        <v>0</v>
      </c>
      <c r="AC129" s="374">
        <v>0</v>
      </c>
      <c r="AD129" s="18">
        <f t="shared" si="142"/>
        <v>0</v>
      </c>
      <c r="AE129" s="19">
        <f>NOVIEMBRE!AG129</f>
        <v>0</v>
      </c>
      <c r="AF129" s="374">
        <v>0</v>
      </c>
      <c r="AG129" s="18">
        <f t="shared" si="143"/>
        <v>0</v>
      </c>
      <c r="AH129" s="19">
        <f t="shared" si="144"/>
        <v>0</v>
      </c>
      <c r="AI129" s="15">
        <f t="shared" si="145"/>
        <v>0</v>
      </c>
      <c r="AJ129" s="16">
        <f t="shared" si="146"/>
        <v>0</v>
      </c>
      <c r="AK129" s="9"/>
      <c r="AL129" s="372">
        <v>0</v>
      </c>
      <c r="AM129" s="375">
        <v>0</v>
      </c>
      <c r="AN129" s="9"/>
      <c r="AO129" s="294"/>
      <c r="AP129" s="294"/>
      <c r="AQ129" s="294"/>
      <c r="AR129" s="294"/>
      <c r="AS129" s="294"/>
      <c r="AT129" s="294"/>
      <c r="AU129" s="294"/>
      <c r="AV129" s="294"/>
      <c r="AW129" s="294"/>
      <c r="AX129" s="294"/>
      <c r="AY129" s="294"/>
      <c r="AZ129" s="294"/>
      <c r="BQ129" s="461"/>
    </row>
    <row r="130" spans="1:69" s="382" customFormat="1" ht="24.95" customHeight="1" thickBot="1">
      <c r="A130" s="769" t="s">
        <v>250</v>
      </c>
      <c r="B130" s="658"/>
      <c r="C130" s="485">
        <f t="shared" ref="C130:N130" si="149">C128+C126</f>
        <v>6098362987</v>
      </c>
      <c r="D130" s="486">
        <f t="shared" si="149"/>
        <v>0</v>
      </c>
      <c r="E130" s="486">
        <f t="shared" si="149"/>
        <v>1837412354</v>
      </c>
      <c r="F130" s="487">
        <f t="shared" si="149"/>
        <v>7935775341</v>
      </c>
      <c r="G130" s="485">
        <f t="shared" si="149"/>
        <v>6460263760</v>
      </c>
      <c r="H130" s="486">
        <f t="shared" si="149"/>
        <v>950845900</v>
      </c>
      <c r="I130" s="487">
        <f t="shared" si="149"/>
        <v>7411109660</v>
      </c>
      <c r="J130" s="485">
        <f t="shared" si="149"/>
        <v>5525915160</v>
      </c>
      <c r="K130" s="486">
        <f t="shared" si="149"/>
        <v>1041405918</v>
      </c>
      <c r="L130" s="487">
        <f t="shared" si="149"/>
        <v>6567321078</v>
      </c>
      <c r="M130" s="485">
        <f t="shared" si="149"/>
        <v>524665681</v>
      </c>
      <c r="N130" s="487">
        <f t="shared" si="149"/>
        <v>1368454263</v>
      </c>
      <c r="P130" s="478">
        <f>P128+P126</f>
        <v>0</v>
      </c>
      <c r="Q130" s="479">
        <f>Q128+Q126</f>
        <v>836886586</v>
      </c>
      <c r="R130" s="9"/>
      <c r="S130" s="706" t="str">
        <f>+IF(NOVIEMBRE!S130=0,"",NOVIEMBRE!S130)</f>
        <v>2010200-7</v>
      </c>
      <c r="T130" s="682" t="str">
        <f>+IF(NOVIEMBRE!T130=0,"",NOVIEMBRE!T130)</f>
        <v>Vigilancia y Aseo</v>
      </c>
      <c r="U130" s="27">
        <f>+ENERO!U130</f>
        <v>0</v>
      </c>
      <c r="V130" s="15">
        <f>NOVIEMBRE!V130+DICIEMBRE!AL130</f>
        <v>0</v>
      </c>
      <c r="W130" s="15">
        <f>NOVIEMBRE!W130+DICIEMBRE!AM130</f>
        <v>0</v>
      </c>
      <c r="X130" s="18">
        <f t="shared" si="140"/>
        <v>0</v>
      </c>
      <c r="Y130" s="19">
        <f>NOVIEMBRE!AA130</f>
        <v>0</v>
      </c>
      <c r="Z130" s="374">
        <v>0</v>
      </c>
      <c r="AA130" s="18">
        <f t="shared" si="141"/>
        <v>0</v>
      </c>
      <c r="AB130" s="19">
        <f>NOVIEMBRE!AD130</f>
        <v>0</v>
      </c>
      <c r="AC130" s="374">
        <v>0</v>
      </c>
      <c r="AD130" s="18">
        <f t="shared" si="142"/>
        <v>0</v>
      </c>
      <c r="AE130" s="19">
        <f>NOVIEMBRE!AG130</f>
        <v>0</v>
      </c>
      <c r="AF130" s="374">
        <v>0</v>
      </c>
      <c r="AG130" s="18">
        <f t="shared" si="143"/>
        <v>0</v>
      </c>
      <c r="AH130" s="19">
        <f t="shared" si="144"/>
        <v>0</v>
      </c>
      <c r="AI130" s="15">
        <f t="shared" si="145"/>
        <v>0</v>
      </c>
      <c r="AJ130" s="16">
        <f t="shared" si="146"/>
        <v>0</v>
      </c>
      <c r="AK130" s="9"/>
      <c r="AL130" s="372">
        <v>0</v>
      </c>
      <c r="AM130" s="375">
        <v>0</v>
      </c>
      <c r="AN130" s="9"/>
      <c r="AO130" s="294"/>
      <c r="AP130" s="294"/>
      <c r="AQ130" s="294"/>
      <c r="AR130" s="294"/>
      <c r="AS130" s="294"/>
      <c r="AT130" s="294"/>
      <c r="AU130" s="294"/>
      <c r="AV130" s="294"/>
      <c r="AW130" s="294"/>
      <c r="AX130" s="294"/>
      <c r="AY130" s="294"/>
      <c r="AZ130" s="294"/>
      <c r="BQ130" s="461"/>
    </row>
    <row r="131" spans="1:69" s="382" customFormat="1" ht="24.95" customHeight="1">
      <c r="A131" s="754"/>
      <c r="B131" s="660"/>
      <c r="N131" s="9"/>
      <c r="R131" s="9"/>
      <c r="S131" s="706" t="str">
        <f>+IF(NOVIEMBRE!S131=0,"",NOVIEMBRE!S131)</f>
        <v>2010200-8</v>
      </c>
      <c r="T131" s="682" t="str">
        <f>+IF(NOVIEMBRE!T131=0,"",NOVIEMBRE!T131)</f>
        <v>Bienestar Social</v>
      </c>
      <c r="U131" s="27">
        <f>+ENERO!U131</f>
        <v>8627325</v>
      </c>
      <c r="V131" s="15">
        <f>NOVIEMBRE!V131+DICIEMBRE!AL131</f>
        <v>0</v>
      </c>
      <c r="W131" s="15">
        <f>NOVIEMBRE!W131+DICIEMBRE!AM131</f>
        <v>0</v>
      </c>
      <c r="X131" s="18">
        <f t="shared" si="140"/>
        <v>8627325</v>
      </c>
      <c r="Y131" s="19">
        <f>NOVIEMBRE!AA131</f>
        <v>1726000</v>
      </c>
      <c r="Z131" s="374">
        <v>1949228</v>
      </c>
      <c r="AA131" s="18">
        <f t="shared" si="141"/>
        <v>3675228</v>
      </c>
      <c r="AB131" s="19">
        <f>NOVIEMBRE!AD131</f>
        <v>1726000</v>
      </c>
      <c r="AC131" s="374">
        <v>1949228</v>
      </c>
      <c r="AD131" s="18">
        <f t="shared" si="142"/>
        <v>3675228</v>
      </c>
      <c r="AE131" s="19">
        <f>NOVIEMBRE!AG131</f>
        <v>1346000</v>
      </c>
      <c r="AF131" s="374">
        <v>0</v>
      </c>
      <c r="AG131" s="18">
        <f t="shared" si="143"/>
        <v>1346000</v>
      </c>
      <c r="AH131" s="19">
        <f t="shared" si="144"/>
        <v>4952097</v>
      </c>
      <c r="AI131" s="15">
        <f t="shared" si="145"/>
        <v>4952097</v>
      </c>
      <c r="AJ131" s="16">
        <f t="shared" si="146"/>
        <v>7281325</v>
      </c>
      <c r="AK131" s="9"/>
      <c r="AL131" s="372">
        <v>0</v>
      </c>
      <c r="AM131" s="375">
        <v>0</v>
      </c>
      <c r="AN131" s="9"/>
      <c r="AO131" s="294"/>
      <c r="AP131" s="294"/>
      <c r="AQ131" s="294"/>
      <c r="AR131" s="294"/>
      <c r="AS131" s="294"/>
      <c r="AT131" s="294"/>
      <c r="AU131" s="294"/>
      <c r="AV131" s="294"/>
      <c r="AW131" s="294"/>
      <c r="AX131" s="294"/>
      <c r="AY131" s="294"/>
      <c r="AZ131" s="294"/>
      <c r="BQ131" s="461"/>
    </row>
    <row r="132" spans="1:69" s="382" customFormat="1" ht="24.95" customHeight="1">
      <c r="A132" s="754"/>
      <c r="B132" s="660"/>
      <c r="N132" s="9"/>
      <c r="R132" s="9"/>
      <c r="S132" s="706" t="str">
        <f>+IF(NOVIEMBRE!S132=0,"",NOVIEMBRE!S132)</f>
        <v>2010200-9</v>
      </c>
      <c r="T132" s="682" t="str">
        <f>+IF(NOVIEMBRE!T132=0,"",NOVIEMBRE!T132)</f>
        <v>Capacitación, estimulos, incentivos, programa de calidad</v>
      </c>
      <c r="U132" s="27">
        <f>+ENERO!U132</f>
        <v>0</v>
      </c>
      <c r="V132" s="15">
        <f>NOVIEMBRE!V132+DICIEMBRE!AL132</f>
        <v>35606649</v>
      </c>
      <c r="W132" s="15">
        <f>NOVIEMBRE!W132+DICIEMBRE!AM132</f>
        <v>0</v>
      </c>
      <c r="X132" s="18">
        <f t="shared" si="140"/>
        <v>35606649</v>
      </c>
      <c r="Y132" s="19">
        <f>NOVIEMBRE!AA132</f>
        <v>35606649</v>
      </c>
      <c r="Z132" s="374">
        <v>0</v>
      </c>
      <c r="AA132" s="18">
        <f t="shared" si="141"/>
        <v>35606649</v>
      </c>
      <c r="AB132" s="19">
        <f>NOVIEMBRE!AD132</f>
        <v>35606649</v>
      </c>
      <c r="AC132" s="374">
        <v>0</v>
      </c>
      <c r="AD132" s="18">
        <f t="shared" si="142"/>
        <v>35606649</v>
      </c>
      <c r="AE132" s="19">
        <f>NOVIEMBRE!AG132</f>
        <v>18033325</v>
      </c>
      <c r="AF132" s="374">
        <v>0</v>
      </c>
      <c r="AG132" s="18">
        <f t="shared" si="143"/>
        <v>18033325</v>
      </c>
      <c r="AH132" s="19">
        <f t="shared" si="144"/>
        <v>0</v>
      </c>
      <c r="AI132" s="15">
        <f t="shared" si="145"/>
        <v>0</v>
      </c>
      <c r="AJ132" s="16">
        <f t="shared" si="146"/>
        <v>17573324</v>
      </c>
      <c r="AK132" s="9"/>
      <c r="AL132" s="372">
        <v>0</v>
      </c>
      <c r="AM132" s="375">
        <v>0</v>
      </c>
      <c r="AN132" s="9"/>
      <c r="AO132" s="294"/>
      <c r="AP132" s="294"/>
      <c r="AQ132" s="294"/>
      <c r="AR132" s="294"/>
      <c r="AS132" s="294"/>
      <c r="AT132" s="294"/>
      <c r="AU132" s="294"/>
      <c r="AV132" s="294"/>
      <c r="AW132" s="294"/>
      <c r="AX132" s="294"/>
      <c r="AY132" s="294"/>
      <c r="AZ132" s="294"/>
      <c r="BQ132" s="461"/>
    </row>
    <row r="133" spans="1:69" s="382" customFormat="1" ht="24.95" customHeight="1">
      <c r="A133" s="754"/>
      <c r="B133" s="660"/>
      <c r="N133" s="9"/>
      <c r="R133" s="9"/>
      <c r="S133" s="706" t="str">
        <f>+IF(NOVIEMBRE!S133=0,"",NOVIEMBRE!S133)</f>
        <v>2010200-10</v>
      </c>
      <c r="T133" s="682" t="str">
        <f>+IF(NOVIEMBRE!T133=0,"",NOVIEMBRE!T133)</f>
        <v>Pagos otras IPS</v>
      </c>
      <c r="U133" s="27">
        <f>+ENERO!U133</f>
        <v>5000000</v>
      </c>
      <c r="V133" s="15">
        <f>NOVIEMBRE!V133+DICIEMBRE!AL133</f>
        <v>-2456590</v>
      </c>
      <c r="W133" s="15">
        <f>NOVIEMBRE!W133+DICIEMBRE!AM133</f>
        <v>0</v>
      </c>
      <c r="X133" s="18">
        <f t="shared" si="140"/>
        <v>2543410</v>
      </c>
      <c r="Y133" s="19">
        <f>NOVIEMBRE!AA133</f>
        <v>543410</v>
      </c>
      <c r="Z133" s="374">
        <v>-83436</v>
      </c>
      <c r="AA133" s="18">
        <f t="shared" si="141"/>
        <v>459974</v>
      </c>
      <c r="AB133" s="19">
        <f>NOVIEMBRE!AD133</f>
        <v>374874</v>
      </c>
      <c r="AC133" s="374">
        <v>85100</v>
      </c>
      <c r="AD133" s="18">
        <f t="shared" si="142"/>
        <v>459974</v>
      </c>
      <c r="AE133" s="19">
        <f>NOVIEMBRE!AG133</f>
        <v>0</v>
      </c>
      <c r="AF133" s="374">
        <v>0</v>
      </c>
      <c r="AG133" s="18">
        <f t="shared" si="143"/>
        <v>0</v>
      </c>
      <c r="AH133" s="19">
        <f t="shared" si="144"/>
        <v>2083436</v>
      </c>
      <c r="AI133" s="15">
        <f t="shared" si="145"/>
        <v>2083436</v>
      </c>
      <c r="AJ133" s="16">
        <f t="shared" si="146"/>
        <v>2543410</v>
      </c>
      <c r="AK133" s="9"/>
      <c r="AL133" s="372">
        <v>0</v>
      </c>
      <c r="AM133" s="375">
        <v>0</v>
      </c>
      <c r="AN133" s="9"/>
      <c r="AO133" s="294"/>
      <c r="AP133" s="294"/>
      <c r="AQ133" s="294"/>
      <c r="AR133" s="294"/>
      <c r="AS133" s="294"/>
      <c r="AT133" s="294"/>
      <c r="AU133" s="294"/>
      <c r="AV133" s="294"/>
      <c r="AW133" s="294"/>
      <c r="AX133" s="294"/>
      <c r="AY133" s="294"/>
      <c r="AZ133" s="294"/>
      <c r="BQ133" s="461"/>
    </row>
    <row r="134" spans="1:69" s="382" customFormat="1" ht="24.95" customHeight="1">
      <c r="A134" s="754"/>
      <c r="B134" s="660"/>
      <c r="N134" s="9"/>
      <c r="R134" s="9"/>
      <c r="S134" s="706" t="str">
        <f>+IF(NOVIEMBRE!S134=0,"",NOVIEMBRE!S134)</f>
        <v>2010200-11</v>
      </c>
      <c r="T134" s="682" t="str">
        <f>+IF(NOVIEMBRE!T134=0,"",NOVIEMBRE!T134)</f>
        <v>Gastos financieros</v>
      </c>
      <c r="U134" s="27">
        <f>+ENERO!U134</f>
        <v>5000000</v>
      </c>
      <c r="V134" s="15">
        <f>NOVIEMBRE!V134+DICIEMBRE!AL134</f>
        <v>6026464</v>
      </c>
      <c r="W134" s="15">
        <f>NOVIEMBRE!W134+DICIEMBRE!AM134</f>
        <v>834899</v>
      </c>
      <c r="X134" s="18">
        <f t="shared" si="140"/>
        <v>11861363</v>
      </c>
      <c r="Y134" s="19">
        <f>NOVIEMBRE!AA134</f>
        <v>10671230</v>
      </c>
      <c r="Z134" s="374">
        <v>1015236</v>
      </c>
      <c r="AA134" s="18">
        <f t="shared" si="141"/>
        <v>11686466</v>
      </c>
      <c r="AB134" s="19">
        <f>NOVIEMBRE!AD134</f>
        <v>10658624</v>
      </c>
      <c r="AC134" s="374">
        <v>1027839</v>
      </c>
      <c r="AD134" s="18">
        <f t="shared" si="142"/>
        <v>11686463</v>
      </c>
      <c r="AE134" s="19">
        <f>NOVIEMBRE!AG134</f>
        <v>10658624</v>
      </c>
      <c r="AF134" s="374">
        <v>1027839</v>
      </c>
      <c r="AG134" s="18">
        <f t="shared" si="143"/>
        <v>11686463</v>
      </c>
      <c r="AH134" s="19">
        <f t="shared" si="144"/>
        <v>174897</v>
      </c>
      <c r="AI134" s="15">
        <f t="shared" si="145"/>
        <v>174900</v>
      </c>
      <c r="AJ134" s="16">
        <f t="shared" si="146"/>
        <v>174900</v>
      </c>
      <c r="AK134" s="9"/>
      <c r="AL134" s="372">
        <v>0</v>
      </c>
      <c r="AM134" s="375">
        <v>834899</v>
      </c>
      <c r="AN134" s="9"/>
      <c r="AO134" s="294"/>
      <c r="AP134" s="294"/>
      <c r="AQ134" s="294"/>
      <c r="AR134" s="294"/>
      <c r="AS134" s="294"/>
      <c r="AT134" s="294"/>
      <c r="AU134" s="294"/>
      <c r="AV134" s="294"/>
      <c r="AW134" s="294"/>
      <c r="AX134" s="294"/>
      <c r="AY134" s="294"/>
      <c r="AZ134" s="294"/>
      <c r="BQ134" s="461"/>
    </row>
    <row r="135" spans="1:69" s="382" customFormat="1" ht="24.95" customHeight="1">
      <c r="A135" s="754"/>
      <c r="B135" s="660"/>
      <c r="N135" s="9"/>
      <c r="R135" s="9"/>
      <c r="S135" s="706" t="str">
        <f>+IF(NOVIEMBRE!S135=0,"",NOVIEMBRE!S135)</f>
        <v>2010200-12</v>
      </c>
      <c r="T135" s="682" t="str">
        <f>+IF(NOVIEMBRE!T135=0,"",NOVIEMBRE!T135)</f>
        <v/>
      </c>
      <c r="U135" s="27">
        <f>+ENERO!U135</f>
        <v>0</v>
      </c>
      <c r="V135" s="15">
        <f>NOVIEMBRE!V135+DICIEMBRE!AL135</f>
        <v>0</v>
      </c>
      <c r="W135" s="15">
        <f>NOVIEMBRE!W135+DICIEMBRE!AM135</f>
        <v>0</v>
      </c>
      <c r="X135" s="18">
        <f t="shared" si="140"/>
        <v>0</v>
      </c>
      <c r="Y135" s="19">
        <f>NOVIEMBRE!AA135</f>
        <v>0</v>
      </c>
      <c r="Z135" s="374">
        <v>0</v>
      </c>
      <c r="AA135" s="18">
        <f t="shared" si="141"/>
        <v>0</v>
      </c>
      <c r="AB135" s="19">
        <f>NOVIEMBRE!AD135</f>
        <v>0</v>
      </c>
      <c r="AC135" s="374">
        <v>0</v>
      </c>
      <c r="AD135" s="18">
        <f t="shared" si="142"/>
        <v>0</v>
      </c>
      <c r="AE135" s="19">
        <f>NOVIEMBRE!AG135</f>
        <v>0</v>
      </c>
      <c r="AF135" s="374">
        <v>0</v>
      </c>
      <c r="AG135" s="18">
        <f t="shared" si="143"/>
        <v>0</v>
      </c>
      <c r="AH135" s="19">
        <f t="shared" si="144"/>
        <v>0</v>
      </c>
      <c r="AI135" s="15">
        <f t="shared" si="145"/>
        <v>0</v>
      </c>
      <c r="AJ135" s="16">
        <f t="shared" si="146"/>
        <v>0</v>
      </c>
      <c r="AK135" s="9"/>
      <c r="AL135" s="372">
        <v>0</v>
      </c>
      <c r="AM135" s="375">
        <v>0</v>
      </c>
      <c r="AN135" s="9"/>
      <c r="AO135" s="294"/>
      <c r="AP135" s="294"/>
      <c r="AQ135" s="294"/>
      <c r="AR135" s="294"/>
      <c r="AS135" s="294"/>
      <c r="AT135" s="294"/>
      <c r="AU135" s="294"/>
      <c r="AV135" s="294"/>
      <c r="AW135" s="294"/>
      <c r="AX135" s="294"/>
      <c r="AY135" s="294"/>
      <c r="AZ135" s="294"/>
      <c r="BQ135" s="461"/>
    </row>
    <row r="136" spans="1:69" s="382" customFormat="1" ht="24.95" customHeight="1">
      <c r="A136" s="754"/>
      <c r="B136" s="660"/>
      <c r="N136" s="9"/>
      <c r="R136" s="9"/>
      <c r="S136" s="706" t="str">
        <f>+IF(NOVIEMBRE!S136=0,"",NOVIEMBRE!S136)</f>
        <v>2010200-13</v>
      </c>
      <c r="T136" s="682" t="str">
        <f>+IF(NOVIEMBRE!T136=0,"",NOVIEMBRE!T136)</f>
        <v/>
      </c>
      <c r="U136" s="27">
        <f>+ENERO!U136</f>
        <v>0</v>
      </c>
      <c r="V136" s="15">
        <f>NOVIEMBRE!V136+DICIEMBRE!AL136</f>
        <v>0</v>
      </c>
      <c r="W136" s="15">
        <f>NOVIEMBRE!W136+DICIEMBRE!AM136</f>
        <v>0</v>
      </c>
      <c r="X136" s="18">
        <f t="shared" si="140"/>
        <v>0</v>
      </c>
      <c r="Y136" s="19">
        <f>NOVIEMBRE!AA136</f>
        <v>0</v>
      </c>
      <c r="Z136" s="374">
        <v>0</v>
      </c>
      <c r="AA136" s="18">
        <f t="shared" si="141"/>
        <v>0</v>
      </c>
      <c r="AB136" s="19">
        <f>NOVIEMBRE!AD136</f>
        <v>0</v>
      </c>
      <c r="AC136" s="374">
        <v>0</v>
      </c>
      <c r="AD136" s="18">
        <f t="shared" si="142"/>
        <v>0</v>
      </c>
      <c r="AE136" s="19">
        <f>NOVIEMBRE!AG136</f>
        <v>0</v>
      </c>
      <c r="AF136" s="374">
        <v>0</v>
      </c>
      <c r="AG136" s="18">
        <f t="shared" si="143"/>
        <v>0</v>
      </c>
      <c r="AH136" s="19">
        <f t="shared" si="144"/>
        <v>0</v>
      </c>
      <c r="AI136" s="15">
        <f t="shared" si="145"/>
        <v>0</v>
      </c>
      <c r="AJ136" s="16">
        <f t="shared" si="146"/>
        <v>0</v>
      </c>
      <c r="AK136" s="9"/>
      <c r="AL136" s="372">
        <v>0</v>
      </c>
      <c r="AM136" s="375">
        <v>0</v>
      </c>
      <c r="AN136" s="9"/>
      <c r="AO136" s="294"/>
      <c r="AP136" s="294"/>
      <c r="AQ136" s="294"/>
      <c r="AR136" s="294"/>
      <c r="AS136" s="294"/>
      <c r="AT136" s="294"/>
      <c r="AU136" s="294"/>
      <c r="AV136" s="294"/>
      <c r="AW136" s="294"/>
      <c r="AX136" s="294"/>
      <c r="AY136" s="294"/>
      <c r="AZ136" s="294"/>
      <c r="BQ136" s="461"/>
    </row>
    <row r="137" spans="1:69" s="382" customFormat="1" ht="24.95" customHeight="1">
      <c r="A137" s="754"/>
      <c r="B137" s="660"/>
      <c r="N137" s="9"/>
      <c r="R137" s="9"/>
      <c r="S137" s="706" t="str">
        <f>+IF(NOVIEMBRE!S137=0,"",NOVIEMBRE!S137)</f>
        <v>2010020-14</v>
      </c>
      <c r="T137" s="682" t="str">
        <f>+IF(NOVIEMBRE!T137=0,"",NOVIEMBRE!T137)</f>
        <v/>
      </c>
      <c r="U137" s="27">
        <f>+ENERO!U137</f>
        <v>0</v>
      </c>
      <c r="V137" s="15">
        <f>NOVIEMBRE!V137+DICIEMBRE!AL137</f>
        <v>0</v>
      </c>
      <c r="W137" s="15">
        <f>NOVIEMBRE!W137+DICIEMBRE!AM137</f>
        <v>0</v>
      </c>
      <c r="X137" s="18">
        <f t="shared" si="140"/>
        <v>0</v>
      </c>
      <c r="Y137" s="19">
        <f>NOVIEMBRE!AA137</f>
        <v>0</v>
      </c>
      <c r="Z137" s="374">
        <v>0</v>
      </c>
      <c r="AA137" s="18">
        <f t="shared" si="141"/>
        <v>0</v>
      </c>
      <c r="AB137" s="19">
        <f>NOVIEMBRE!AD137</f>
        <v>0</v>
      </c>
      <c r="AC137" s="374">
        <v>0</v>
      </c>
      <c r="AD137" s="18">
        <f t="shared" si="142"/>
        <v>0</v>
      </c>
      <c r="AE137" s="19">
        <f>NOVIEMBRE!AG137</f>
        <v>0</v>
      </c>
      <c r="AF137" s="374">
        <v>0</v>
      </c>
      <c r="AG137" s="18">
        <f t="shared" si="143"/>
        <v>0</v>
      </c>
      <c r="AH137" s="19">
        <f t="shared" si="144"/>
        <v>0</v>
      </c>
      <c r="AI137" s="15">
        <f t="shared" si="145"/>
        <v>0</v>
      </c>
      <c r="AJ137" s="16">
        <f t="shared" si="146"/>
        <v>0</v>
      </c>
      <c r="AK137" s="9"/>
      <c r="AL137" s="372">
        <v>0</v>
      </c>
      <c r="AM137" s="375">
        <v>0</v>
      </c>
      <c r="AN137" s="9"/>
      <c r="AO137" s="294"/>
      <c r="AP137" s="294"/>
      <c r="AQ137" s="294"/>
      <c r="AR137" s="294"/>
      <c r="AS137" s="294"/>
      <c r="AT137" s="294"/>
      <c r="AU137" s="294"/>
      <c r="AV137" s="294"/>
      <c r="AW137" s="294"/>
      <c r="AX137" s="294"/>
      <c r="AY137" s="294"/>
      <c r="AZ137" s="294"/>
      <c r="BQ137" s="461"/>
    </row>
    <row r="138" spans="1:69" s="382" customFormat="1" ht="24.95" customHeight="1">
      <c r="A138" s="754"/>
      <c r="B138" s="660"/>
      <c r="N138" s="9"/>
      <c r="R138" s="9"/>
      <c r="S138" s="706" t="str">
        <f>+IF(NOVIEMBRE!S138=0,"",NOVIEMBRE!S138)</f>
        <v>2010200-15</v>
      </c>
      <c r="T138" s="682" t="str">
        <f>+IF(NOVIEMBRE!T138=0,"",NOVIEMBRE!T138)</f>
        <v/>
      </c>
      <c r="U138" s="27">
        <f>+ENERO!U138</f>
        <v>0</v>
      </c>
      <c r="V138" s="15">
        <f>NOVIEMBRE!V138+DICIEMBRE!AL138</f>
        <v>0</v>
      </c>
      <c r="W138" s="15">
        <f>NOVIEMBRE!W138+DICIEMBRE!AM138</f>
        <v>0</v>
      </c>
      <c r="X138" s="18">
        <f t="shared" si="140"/>
        <v>0</v>
      </c>
      <c r="Y138" s="19">
        <f>NOVIEMBRE!AA138</f>
        <v>0</v>
      </c>
      <c r="Z138" s="374">
        <v>0</v>
      </c>
      <c r="AA138" s="18">
        <f t="shared" si="141"/>
        <v>0</v>
      </c>
      <c r="AB138" s="19">
        <f>NOVIEMBRE!AD138</f>
        <v>0</v>
      </c>
      <c r="AC138" s="374">
        <v>0</v>
      </c>
      <c r="AD138" s="18">
        <f t="shared" si="142"/>
        <v>0</v>
      </c>
      <c r="AE138" s="19">
        <f>NOVIEMBRE!AG138</f>
        <v>0</v>
      </c>
      <c r="AF138" s="374">
        <v>0</v>
      </c>
      <c r="AG138" s="18">
        <f t="shared" si="143"/>
        <v>0</v>
      </c>
      <c r="AH138" s="19">
        <f t="shared" si="144"/>
        <v>0</v>
      </c>
      <c r="AI138" s="15">
        <f t="shared" si="145"/>
        <v>0</v>
      </c>
      <c r="AJ138" s="16">
        <f t="shared" si="146"/>
        <v>0</v>
      </c>
      <c r="AK138" s="9"/>
      <c r="AL138" s="372">
        <v>0</v>
      </c>
      <c r="AM138" s="375">
        <v>0</v>
      </c>
      <c r="AN138" s="9"/>
      <c r="AO138" s="294"/>
      <c r="AP138" s="294"/>
      <c r="AQ138" s="294"/>
      <c r="AR138" s="294"/>
      <c r="AS138" s="294"/>
      <c r="AT138" s="294"/>
      <c r="AU138" s="294"/>
      <c r="AV138" s="294"/>
      <c r="AW138" s="294"/>
      <c r="AX138" s="294"/>
      <c r="AY138" s="294"/>
      <c r="AZ138" s="294"/>
      <c r="BQ138" s="461"/>
    </row>
    <row r="139" spans="1:69" s="382" customFormat="1" ht="24.95" customHeight="1">
      <c r="A139" s="754"/>
      <c r="B139" s="660"/>
      <c r="N139" s="9"/>
      <c r="R139" s="9"/>
      <c r="S139" s="706">
        <f>+IF(NOVIEMBRE!S139=0,"",NOVIEMBRE!S139)</f>
        <v>2010299</v>
      </c>
      <c r="T139" s="682" t="str">
        <f>+IF(NOVIEMBRE!T139=0,"",NOVIEMBRE!T139)</f>
        <v>Vigencias Anteriores Adquisición de Servicios Admón.</v>
      </c>
      <c r="U139" s="27">
        <f>+ENERO!U139</f>
        <v>0</v>
      </c>
      <c r="V139" s="15">
        <f>NOVIEMBRE!V139+DICIEMBRE!AL139</f>
        <v>2146339</v>
      </c>
      <c r="W139" s="15">
        <f>NOVIEMBRE!W139+DICIEMBRE!AM139</f>
        <v>1603319</v>
      </c>
      <c r="X139" s="18">
        <f t="shared" si="140"/>
        <v>3749658</v>
      </c>
      <c r="Y139" s="19">
        <f>NOVIEMBRE!AA139</f>
        <v>3749658</v>
      </c>
      <c r="Z139" s="374">
        <v>0</v>
      </c>
      <c r="AA139" s="18">
        <f t="shared" si="141"/>
        <v>3749658</v>
      </c>
      <c r="AB139" s="19">
        <f>NOVIEMBRE!AD139</f>
        <v>3749658</v>
      </c>
      <c r="AC139" s="374">
        <v>0</v>
      </c>
      <c r="AD139" s="18">
        <f t="shared" si="142"/>
        <v>3749658</v>
      </c>
      <c r="AE139" s="19">
        <f>NOVIEMBRE!AG139</f>
        <v>203000</v>
      </c>
      <c r="AF139" s="374">
        <v>0</v>
      </c>
      <c r="AG139" s="18">
        <f t="shared" si="143"/>
        <v>203000</v>
      </c>
      <c r="AH139" s="19">
        <f t="shared" si="144"/>
        <v>0</v>
      </c>
      <c r="AI139" s="15">
        <f t="shared" si="145"/>
        <v>0</v>
      </c>
      <c r="AJ139" s="16">
        <f t="shared" si="146"/>
        <v>3546658</v>
      </c>
      <c r="AK139" s="9"/>
      <c r="AL139" s="372">
        <v>0</v>
      </c>
      <c r="AM139" s="375">
        <v>0</v>
      </c>
      <c r="AN139" s="9"/>
      <c r="AO139" s="294"/>
      <c r="AP139" s="294"/>
      <c r="AQ139" s="294"/>
      <c r="BQ139" s="461"/>
    </row>
    <row r="140" spans="1:69" s="382" customFormat="1" ht="24.95" customHeight="1">
      <c r="A140" s="754"/>
      <c r="B140" s="660"/>
      <c r="N140" s="9"/>
      <c r="R140" s="9"/>
      <c r="S140" s="366" t="str">
        <f>+IF(NOVIEMBRE!S140=0,"",NOVIEMBRE!S140)</f>
        <v/>
      </c>
      <c r="T140" s="696" t="str">
        <f>+IF(NOVIEMBRE!T140=0,"",NOVIEMBRE!T140)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c r="BQ140" s="461"/>
    </row>
    <row r="141" spans="1:69" s="382" customFormat="1" ht="24.95" customHeight="1">
      <c r="A141" s="754"/>
      <c r="B141" s="660"/>
      <c r="N141" s="9"/>
      <c r="R141" s="9"/>
      <c r="S141" s="705">
        <f>+IF(NOVIEMBRE!S141=0,"",NOVIEMBRE!S141)</f>
        <v>2010300</v>
      </c>
      <c r="T141" s="681" t="str">
        <f>+IF(NOVIEMBRE!T141=0,"",NOVIEMBRE!T141)</f>
        <v>Impuestos y Multas</v>
      </c>
      <c r="U141" s="132">
        <f t="shared" ref="U141:AJ141" si="150">U142+U143</f>
        <v>0</v>
      </c>
      <c r="V141" s="122">
        <f t="shared" si="150"/>
        <v>0</v>
      </c>
      <c r="W141" s="122">
        <f t="shared" si="150"/>
        <v>0</v>
      </c>
      <c r="X141" s="129">
        <f t="shared" si="150"/>
        <v>0</v>
      </c>
      <c r="Y141" s="128">
        <f t="shared" si="150"/>
        <v>0</v>
      </c>
      <c r="Z141" s="122">
        <f t="shared" si="150"/>
        <v>0</v>
      </c>
      <c r="AA141" s="129">
        <f t="shared" si="150"/>
        <v>0</v>
      </c>
      <c r="AB141" s="128">
        <f t="shared" si="150"/>
        <v>0</v>
      </c>
      <c r="AC141" s="122">
        <f t="shared" si="150"/>
        <v>0</v>
      </c>
      <c r="AD141" s="129">
        <f t="shared" si="150"/>
        <v>0</v>
      </c>
      <c r="AE141" s="128">
        <f t="shared" si="150"/>
        <v>0</v>
      </c>
      <c r="AF141" s="122">
        <f t="shared" si="150"/>
        <v>0</v>
      </c>
      <c r="AG141" s="129">
        <f t="shared" si="150"/>
        <v>0</v>
      </c>
      <c r="AH141" s="128">
        <f t="shared" si="150"/>
        <v>0</v>
      </c>
      <c r="AI141" s="122">
        <f t="shared" si="150"/>
        <v>0</v>
      </c>
      <c r="AJ141" s="130">
        <f t="shared" si="150"/>
        <v>0</v>
      </c>
      <c r="AK141" s="10"/>
      <c r="AL141" s="128">
        <f>AL142+AL143</f>
        <v>0</v>
      </c>
      <c r="AM141" s="130">
        <f>AM142+AM143</f>
        <v>0</v>
      </c>
      <c r="AN141" s="9"/>
      <c r="BQ141" s="461"/>
    </row>
    <row r="142" spans="1:69" s="382" customFormat="1" ht="24.95" customHeight="1">
      <c r="A142" s="754"/>
      <c r="B142" s="660"/>
      <c r="N142" s="9"/>
      <c r="R142" s="9"/>
      <c r="S142" s="706" t="str">
        <f>+IF(NOVIEMBRE!S142=0,"",NOVIEMBRE!S142)</f>
        <v>2010300-1</v>
      </c>
      <c r="T142" s="682" t="str">
        <f>+IF(NOVIEMBRE!T142=0,"",NOVIEMBRE!T142)</f>
        <v>Impuestos (Predial, Vehiculos, Otros)</v>
      </c>
      <c r="U142" s="27">
        <f>+ENERO!U142</f>
        <v>0</v>
      </c>
      <c r="V142" s="15">
        <f>NOVIEMBRE!V142+DICIEMBRE!AL142</f>
        <v>0</v>
      </c>
      <c r="W142" s="15">
        <f>NOVIEMBRE!W142+DICIEMBRE!AM142</f>
        <v>0</v>
      </c>
      <c r="X142" s="18">
        <f>SUM(U142:W142)</f>
        <v>0</v>
      </c>
      <c r="Y142" s="19">
        <f>NOVIEMBRE!AA142</f>
        <v>0</v>
      </c>
      <c r="Z142" s="374">
        <v>0</v>
      </c>
      <c r="AA142" s="18">
        <f>SUM(Y142:Z142)</f>
        <v>0</v>
      </c>
      <c r="AB142" s="19">
        <f>NOVIEMBRE!AD142</f>
        <v>0</v>
      </c>
      <c r="AC142" s="374">
        <v>0</v>
      </c>
      <c r="AD142" s="18">
        <f>SUM(AB142:AC142)</f>
        <v>0</v>
      </c>
      <c r="AE142" s="19">
        <f>NOVIEMBRE!AG142</f>
        <v>0</v>
      </c>
      <c r="AF142" s="374">
        <v>0</v>
      </c>
      <c r="AG142" s="18">
        <f>SUM(AE142:AF142)</f>
        <v>0</v>
      </c>
      <c r="AH142" s="19">
        <f>X142-AA142</f>
        <v>0</v>
      </c>
      <c r="AI142" s="15">
        <f>X142-AD142</f>
        <v>0</v>
      </c>
      <c r="AJ142" s="16">
        <f>X142-AG142</f>
        <v>0</v>
      </c>
      <c r="AK142" s="9"/>
      <c r="AL142" s="372">
        <v>0</v>
      </c>
      <c r="AM142" s="375">
        <v>0</v>
      </c>
      <c r="AN142" s="9"/>
      <c r="BQ142" s="461"/>
    </row>
    <row r="143" spans="1:69" s="382" customFormat="1" ht="24.95" customHeight="1">
      <c r="A143" s="754"/>
      <c r="B143" s="660"/>
      <c r="N143" s="9"/>
      <c r="R143" s="9"/>
      <c r="S143" s="706">
        <f>+IF(NOVIEMBRE!S143=0,"",NOVIEMBRE!S143)</f>
        <v>2010399</v>
      </c>
      <c r="T143" s="682" t="str">
        <f>+IF(NOVIEMBRE!T143=0,"",NOVIEMBRE!T143)</f>
        <v>Vigencias AnterioresImpuestos y Multas</v>
      </c>
      <c r="U143" s="27">
        <f>+ENERO!U143</f>
        <v>0</v>
      </c>
      <c r="V143" s="15">
        <f>NOVIEMBRE!V143+DICIEMBRE!AL143</f>
        <v>0</v>
      </c>
      <c r="W143" s="15">
        <f>NOVIEMBRE!W143+DICIEMBRE!AM143</f>
        <v>0</v>
      </c>
      <c r="X143" s="18">
        <f>SUM(U143:W143)</f>
        <v>0</v>
      </c>
      <c r="Y143" s="19">
        <f>NOVIEMBRE!AA143</f>
        <v>0</v>
      </c>
      <c r="Z143" s="374">
        <v>0</v>
      </c>
      <c r="AA143" s="18">
        <f>SUM(Y143:Z143)</f>
        <v>0</v>
      </c>
      <c r="AB143" s="19">
        <f>NOVIEMBRE!AD143</f>
        <v>0</v>
      </c>
      <c r="AC143" s="374">
        <v>0</v>
      </c>
      <c r="AD143" s="18">
        <f>SUM(AB143:AC143)</f>
        <v>0</v>
      </c>
      <c r="AE143" s="19">
        <f>NOVIEMBRE!AG143</f>
        <v>0</v>
      </c>
      <c r="AF143" s="374">
        <v>0</v>
      </c>
      <c r="AG143" s="18">
        <f>SUM(AE143:AF143)</f>
        <v>0</v>
      </c>
      <c r="AH143" s="19">
        <f>X143-AA143</f>
        <v>0</v>
      </c>
      <c r="AI143" s="15">
        <f>X143-AD143</f>
        <v>0</v>
      </c>
      <c r="AJ143" s="16">
        <f>X143-AG143</f>
        <v>0</v>
      </c>
      <c r="AK143" s="9"/>
      <c r="AL143" s="372">
        <v>0</v>
      </c>
      <c r="AM143" s="375">
        <v>0</v>
      </c>
      <c r="AN143" s="9"/>
      <c r="BQ143" s="461"/>
    </row>
    <row r="144" spans="1:69" s="382" customFormat="1" ht="24.95" customHeight="1">
      <c r="A144" s="754"/>
      <c r="B144" s="660"/>
      <c r="N144" s="9"/>
      <c r="R144" s="9"/>
      <c r="S144" s="366" t="str">
        <f>+IF(NOVIEMBRE!S144=0,"",NOVIEMBRE!S144)</f>
        <v/>
      </c>
      <c r="T144" s="696" t="str">
        <f>+IF(NOVIEMBRE!T144=0,"",NOVIEMBRE!T144)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c r="BQ144" s="461"/>
    </row>
    <row r="145" spans="1:69" s="382" customFormat="1" ht="24.95" customHeight="1">
      <c r="A145" s="754"/>
      <c r="B145" s="660"/>
      <c r="N145" s="9"/>
      <c r="R145" s="9"/>
      <c r="S145" s="704">
        <f>+IF(NOVIEMBRE!S145=0,"",NOVIEMBRE!S145)</f>
        <v>2020010</v>
      </c>
      <c r="T145" s="680" t="str">
        <f>+IF(NOVIEMBRE!T145=0,"",NOVIEMBRE!T145)</f>
        <v>Gastos de Operación</v>
      </c>
      <c r="U145" s="132">
        <f t="shared" ref="U145:AJ145" si="151">U147+U155</f>
        <v>528436640</v>
      </c>
      <c r="V145" s="122">
        <f t="shared" si="151"/>
        <v>-74552392</v>
      </c>
      <c r="W145" s="122">
        <f t="shared" si="151"/>
        <v>128166318</v>
      </c>
      <c r="X145" s="129">
        <f t="shared" si="151"/>
        <v>582050566</v>
      </c>
      <c r="Y145" s="128">
        <f t="shared" si="151"/>
        <v>539611094</v>
      </c>
      <c r="Z145" s="122">
        <f t="shared" si="151"/>
        <v>6901179</v>
      </c>
      <c r="AA145" s="129">
        <f t="shared" si="151"/>
        <v>546512273</v>
      </c>
      <c r="AB145" s="128">
        <f t="shared" si="151"/>
        <v>531385761</v>
      </c>
      <c r="AC145" s="122">
        <f t="shared" si="151"/>
        <v>15253132</v>
      </c>
      <c r="AD145" s="129">
        <f t="shared" si="151"/>
        <v>546638893</v>
      </c>
      <c r="AE145" s="128">
        <f t="shared" si="151"/>
        <v>445709079</v>
      </c>
      <c r="AF145" s="122">
        <f t="shared" si="151"/>
        <v>12817484</v>
      </c>
      <c r="AG145" s="129">
        <f t="shared" si="151"/>
        <v>458526563</v>
      </c>
      <c r="AH145" s="128">
        <f t="shared" si="151"/>
        <v>35538293</v>
      </c>
      <c r="AI145" s="122">
        <f t="shared" si="151"/>
        <v>35411673</v>
      </c>
      <c r="AJ145" s="130">
        <f t="shared" si="151"/>
        <v>123524003</v>
      </c>
      <c r="AK145" s="10"/>
      <c r="AL145" s="128">
        <f>AL147+AL155</f>
        <v>0</v>
      </c>
      <c r="AM145" s="130">
        <f>AM147+AM155</f>
        <v>33998902</v>
      </c>
      <c r="AN145" s="9"/>
      <c r="BQ145" s="461"/>
    </row>
    <row r="146" spans="1:69" s="382" customFormat="1" ht="24.95" customHeight="1">
      <c r="A146" s="754"/>
      <c r="B146" s="660"/>
      <c r="N146" s="9"/>
      <c r="R146" s="9"/>
      <c r="S146" s="707" t="str">
        <f>+IF(NOVIEMBRE!S146=0,"",NOVIEMBRE!S146)</f>
        <v/>
      </c>
      <c r="T146" s="683" t="str">
        <f>+IF(NOVIEMBRE!T146=0,"",NOVIEMBRE!T146)</f>
        <v/>
      </c>
      <c r="U146" s="17"/>
      <c r="V146" s="15"/>
      <c r="W146" s="15"/>
      <c r="X146" s="18"/>
      <c r="Y146" s="19"/>
      <c r="Z146" s="15"/>
      <c r="AA146" s="18"/>
      <c r="AB146" s="19"/>
      <c r="AC146" s="15"/>
      <c r="AD146" s="18"/>
      <c r="AE146" s="19"/>
      <c r="AF146" s="15"/>
      <c r="AG146" s="18"/>
      <c r="AH146" s="19"/>
      <c r="AI146" s="15"/>
      <c r="AJ146" s="16"/>
      <c r="AK146" s="9"/>
      <c r="AL146" s="172"/>
      <c r="AM146" s="173"/>
      <c r="AN146" s="9"/>
      <c r="BQ146" s="461"/>
    </row>
    <row r="147" spans="1:69" s="382" customFormat="1" ht="24.95" customHeight="1">
      <c r="A147" s="754"/>
      <c r="B147" s="660"/>
      <c r="N147" s="9"/>
      <c r="R147" s="9"/>
      <c r="S147" s="705">
        <f>+IF(NOVIEMBRE!S147=0,"",NOVIEMBRE!S147)</f>
        <v>2020100</v>
      </c>
      <c r="T147" s="681" t="str">
        <f>+IF(NOVIEMBRE!T147=0,"",NOVIEMBRE!T147)</f>
        <v>Adquisición de bienes</v>
      </c>
      <c r="U147" s="132">
        <f t="shared" ref="U147:AJ147" si="152">SUM(U148:U149)+U153</f>
        <v>187400000</v>
      </c>
      <c r="V147" s="122">
        <f t="shared" si="152"/>
        <v>-9702023</v>
      </c>
      <c r="W147" s="122">
        <f t="shared" si="152"/>
        <v>43453063</v>
      </c>
      <c r="X147" s="129">
        <f t="shared" si="152"/>
        <v>221151040</v>
      </c>
      <c r="Y147" s="128">
        <f t="shared" si="152"/>
        <v>207942170</v>
      </c>
      <c r="Z147" s="122">
        <f t="shared" si="152"/>
        <v>2752902</v>
      </c>
      <c r="AA147" s="129">
        <f t="shared" si="152"/>
        <v>210695072</v>
      </c>
      <c r="AB147" s="128">
        <f t="shared" si="152"/>
        <v>207942161</v>
      </c>
      <c r="AC147" s="122">
        <f t="shared" si="152"/>
        <v>2879531</v>
      </c>
      <c r="AD147" s="129">
        <f t="shared" si="152"/>
        <v>210821692</v>
      </c>
      <c r="AE147" s="128">
        <f t="shared" si="152"/>
        <v>181901509</v>
      </c>
      <c r="AF147" s="122">
        <f t="shared" si="152"/>
        <v>-2680954</v>
      </c>
      <c r="AG147" s="129">
        <f t="shared" si="152"/>
        <v>179220555</v>
      </c>
      <c r="AH147" s="128">
        <f t="shared" si="152"/>
        <v>10455968</v>
      </c>
      <c r="AI147" s="122">
        <f t="shared" si="152"/>
        <v>10329348</v>
      </c>
      <c r="AJ147" s="130">
        <f t="shared" si="152"/>
        <v>41930485</v>
      </c>
      <c r="AK147" s="9"/>
      <c r="AL147" s="128">
        <f>SUM(AL148:AL149)+AL153</f>
        <v>0</v>
      </c>
      <c r="AM147" s="130">
        <f>SUM(AM148:AM149)+AM153</f>
        <v>10629770</v>
      </c>
      <c r="AN147" s="9"/>
      <c r="BQ147" s="461"/>
    </row>
    <row r="148" spans="1:69" s="382" customFormat="1" ht="24.95" customHeight="1">
      <c r="A148" s="754"/>
      <c r="B148" s="660"/>
      <c r="N148" s="9"/>
      <c r="R148" s="9"/>
      <c r="S148" s="706">
        <f>+IF(NOVIEMBRE!S148=0,"",NOVIEMBRE!S148)</f>
        <v>2020101</v>
      </c>
      <c r="T148" s="682" t="str">
        <f>+IF(NOVIEMBRE!T148=0,"",NOVIEMBRE!T148)</f>
        <v>Mantenimiento Hospitalario</v>
      </c>
      <c r="U148" s="27">
        <f>+ENERO!U148</f>
        <v>127400000</v>
      </c>
      <c r="V148" s="15">
        <f>NOVIEMBRE!V148+DICIEMBRE!AL148</f>
        <v>30556422</v>
      </c>
      <c r="W148" s="15">
        <f>NOVIEMBRE!W148+DICIEMBRE!AM148</f>
        <v>10629770</v>
      </c>
      <c r="X148" s="18">
        <f>SUM(U148:W148)</f>
        <v>168586192</v>
      </c>
      <c r="Y148" s="19">
        <f>NOVIEMBRE!AA148</f>
        <v>155461737</v>
      </c>
      <c r="Z148" s="374">
        <v>2752907</v>
      </c>
      <c r="AA148" s="18">
        <f>SUM(Y148:Z148)</f>
        <v>158214644</v>
      </c>
      <c r="AB148" s="19">
        <f>NOVIEMBRE!AD148</f>
        <v>155461734</v>
      </c>
      <c r="AC148" s="374">
        <v>2879532</v>
      </c>
      <c r="AD148" s="18">
        <f>SUM(AB148:AC148)</f>
        <v>158341266</v>
      </c>
      <c r="AE148" s="19">
        <f>NOVIEMBRE!AG148</f>
        <v>143797609</v>
      </c>
      <c r="AF148" s="374">
        <v>-2793228</v>
      </c>
      <c r="AG148" s="18">
        <f>SUM(AE148:AF148)</f>
        <v>141004381</v>
      </c>
      <c r="AH148" s="19">
        <f>X148-AA148</f>
        <v>10371548</v>
      </c>
      <c r="AI148" s="15">
        <f>X148-AD148</f>
        <v>10244926</v>
      </c>
      <c r="AJ148" s="16">
        <f>X148-AG148</f>
        <v>27581811</v>
      </c>
      <c r="AK148" s="9"/>
      <c r="AL148" s="372">
        <v>0</v>
      </c>
      <c r="AM148" s="375">
        <v>10629770</v>
      </c>
      <c r="AN148" s="9"/>
      <c r="BQ148" s="461"/>
    </row>
    <row r="149" spans="1:69" s="382" customFormat="1" ht="24.95" customHeight="1">
      <c r="A149" s="754"/>
      <c r="B149" s="660"/>
      <c r="N149" s="9"/>
      <c r="R149" s="9"/>
      <c r="S149" s="706">
        <f>+IF(NOVIEMBRE!S149=0,"",NOVIEMBRE!S149)</f>
        <v>2020102</v>
      </c>
      <c r="T149" s="682" t="str">
        <f>+IF(NOVIEMBRE!T149=0,"",NOVIEMBRE!T149)</f>
        <v>Otros</v>
      </c>
      <c r="U149" s="27">
        <f t="shared" ref="U149:AJ149" si="153">SUM(U150:U152)</f>
        <v>60000000</v>
      </c>
      <c r="V149" s="15">
        <f t="shared" si="153"/>
        <v>-40258445</v>
      </c>
      <c r="W149" s="15">
        <f t="shared" si="153"/>
        <v>0</v>
      </c>
      <c r="X149" s="18">
        <f t="shared" si="153"/>
        <v>19741555</v>
      </c>
      <c r="Y149" s="19">
        <f t="shared" si="153"/>
        <v>19657140</v>
      </c>
      <c r="Z149" s="142">
        <f t="shared" si="153"/>
        <v>-5</v>
      </c>
      <c r="AA149" s="18">
        <f t="shared" si="153"/>
        <v>19657135</v>
      </c>
      <c r="AB149" s="19">
        <f t="shared" si="153"/>
        <v>19657134</v>
      </c>
      <c r="AC149" s="142">
        <f t="shared" si="153"/>
        <v>-1</v>
      </c>
      <c r="AD149" s="18">
        <f t="shared" si="153"/>
        <v>19657133</v>
      </c>
      <c r="AE149" s="19">
        <f t="shared" si="153"/>
        <v>5322881</v>
      </c>
      <c r="AF149" s="142">
        <f t="shared" si="153"/>
        <v>70000</v>
      </c>
      <c r="AG149" s="18">
        <f t="shared" si="153"/>
        <v>5392881</v>
      </c>
      <c r="AH149" s="19">
        <f t="shared" si="153"/>
        <v>84420</v>
      </c>
      <c r="AI149" s="15">
        <f t="shared" si="153"/>
        <v>84422</v>
      </c>
      <c r="AJ149" s="16">
        <f t="shared" si="153"/>
        <v>14348674</v>
      </c>
      <c r="AK149" s="9"/>
      <c r="AL149" s="29">
        <f>SUM(AL150:AL152)</f>
        <v>0</v>
      </c>
      <c r="AM149" s="26">
        <f>SUM(AM150:AM152)</f>
        <v>0</v>
      </c>
      <c r="AN149" s="9"/>
      <c r="BQ149" s="461"/>
    </row>
    <row r="150" spans="1:69" s="382" customFormat="1" ht="24.95" customHeight="1">
      <c r="A150" s="754"/>
      <c r="B150" s="660"/>
      <c r="N150" s="9"/>
      <c r="R150" s="9"/>
      <c r="S150" s="707" t="str">
        <f>+IF(NOVIEMBRE!S150=0,"",NOVIEMBRE!S150)</f>
        <v>2020102-1</v>
      </c>
      <c r="T150" s="682" t="str">
        <f>+IF(NOVIEMBRE!T150=0,"",NOVIEMBRE!T150)</f>
        <v>Compra de Equipo e Instr. Mco. y Laborat.</v>
      </c>
      <c r="U150" s="27">
        <f>+ENERO!U150</f>
        <v>40000000</v>
      </c>
      <c r="V150" s="15">
        <f>NOVIEMBRE!V150+DICIEMBRE!AL150</f>
        <v>-32733880</v>
      </c>
      <c r="W150" s="15">
        <f>NOVIEMBRE!W150+DICIEMBRE!AM150</f>
        <v>0</v>
      </c>
      <c r="X150" s="18">
        <f>SUM(U150:W150)</f>
        <v>7266120</v>
      </c>
      <c r="Y150" s="19">
        <f>NOVIEMBRE!AA150</f>
        <v>7266120</v>
      </c>
      <c r="Z150" s="374">
        <v>0</v>
      </c>
      <c r="AA150" s="18">
        <f>SUM(Y150:Z150)</f>
        <v>7266120</v>
      </c>
      <c r="AB150" s="19">
        <f>NOVIEMBRE!AD150</f>
        <v>7266119</v>
      </c>
      <c r="AC150" s="374">
        <v>-1</v>
      </c>
      <c r="AD150" s="18">
        <f>SUM(AB150:AC150)</f>
        <v>7266118</v>
      </c>
      <c r="AE150" s="19">
        <f>NOVIEMBRE!AG150</f>
        <v>1366120</v>
      </c>
      <c r="AF150" s="374">
        <v>0</v>
      </c>
      <c r="AG150" s="18">
        <f>SUM(AE150:AF150)</f>
        <v>1366120</v>
      </c>
      <c r="AH150" s="19">
        <f>X150-AA150</f>
        <v>0</v>
      </c>
      <c r="AI150" s="15">
        <f>X150-AD150</f>
        <v>2</v>
      </c>
      <c r="AJ150" s="16">
        <f>X150-AG150</f>
        <v>5900000</v>
      </c>
      <c r="AK150" s="9"/>
      <c r="AL150" s="372">
        <v>0</v>
      </c>
      <c r="AM150" s="375">
        <v>0</v>
      </c>
      <c r="AN150" s="9"/>
      <c r="BQ150" s="461"/>
    </row>
    <row r="151" spans="1:69" s="382" customFormat="1" ht="24.95" customHeight="1">
      <c r="A151" s="754"/>
      <c r="B151" s="660"/>
      <c r="N151" s="9"/>
      <c r="R151" s="9"/>
      <c r="S151" s="707" t="str">
        <f>+IF(NOVIEMBRE!S151=0,"",NOVIEMBRE!S151)</f>
        <v>2020102-2</v>
      </c>
      <c r="T151" s="682" t="str">
        <f>+IF(NOVIEMBRE!T151=0,"",NOVIEMBRE!T151)</f>
        <v>Materiales</v>
      </c>
      <c r="U151" s="27">
        <f>+ENERO!U151</f>
        <v>20000000</v>
      </c>
      <c r="V151" s="15">
        <f>NOVIEMBRE!V151+DICIEMBRE!AL151</f>
        <v>-7524565</v>
      </c>
      <c r="W151" s="15">
        <f>NOVIEMBRE!W151+DICIEMBRE!AM151</f>
        <v>0</v>
      </c>
      <c r="X151" s="18">
        <f>SUM(U151:W151)</f>
        <v>12475435</v>
      </c>
      <c r="Y151" s="19">
        <f>NOVIEMBRE!AA151</f>
        <v>12391020</v>
      </c>
      <c r="Z151" s="374">
        <v>-5</v>
      </c>
      <c r="AA151" s="18">
        <f>SUM(Y151:Z151)</f>
        <v>12391015</v>
      </c>
      <c r="AB151" s="19">
        <f>NOVIEMBRE!AD151</f>
        <v>12391015</v>
      </c>
      <c r="AC151" s="374">
        <v>0</v>
      </c>
      <c r="AD151" s="18">
        <f>SUM(AB151:AC151)</f>
        <v>12391015</v>
      </c>
      <c r="AE151" s="19">
        <f>NOVIEMBRE!AG151</f>
        <v>3956761</v>
      </c>
      <c r="AF151" s="374">
        <v>70000</v>
      </c>
      <c r="AG151" s="18">
        <f>SUM(AE151:AF151)</f>
        <v>4026761</v>
      </c>
      <c r="AH151" s="19">
        <f>X151-AA151</f>
        <v>84420</v>
      </c>
      <c r="AI151" s="15">
        <f>X151-AD151</f>
        <v>84420</v>
      </c>
      <c r="AJ151" s="16">
        <f>X151-AG151</f>
        <v>8448674</v>
      </c>
      <c r="AK151" s="9"/>
      <c r="AL151" s="372">
        <v>0</v>
      </c>
      <c r="AM151" s="375">
        <v>0</v>
      </c>
      <c r="AN151" s="9"/>
      <c r="BQ151" s="461"/>
    </row>
    <row r="152" spans="1:69" s="382" customFormat="1" ht="24.95" customHeight="1">
      <c r="A152" s="754"/>
      <c r="B152" s="660"/>
      <c r="N152" s="9"/>
      <c r="R152" s="9"/>
      <c r="S152" s="707" t="str">
        <f>+IF(NOVIEMBRE!S152=0,"",NOVIEMBRE!S152)</f>
        <v>2020102-3</v>
      </c>
      <c r="T152" s="682" t="str">
        <f>+IF(NOVIEMBRE!T152=0,"",NOVIEMBRE!T152)</f>
        <v/>
      </c>
      <c r="U152" s="27">
        <f>+ENERO!U152</f>
        <v>0</v>
      </c>
      <c r="V152" s="15">
        <f>NOVIEMBRE!V152+DICIEMBRE!AL152</f>
        <v>0</v>
      </c>
      <c r="W152" s="15">
        <f>NOVIEMBRE!W152+DICIEMBRE!AM152</f>
        <v>0</v>
      </c>
      <c r="X152" s="18">
        <f>SUM(U152:W152)</f>
        <v>0</v>
      </c>
      <c r="Y152" s="19">
        <f>NOVIEMBRE!AA152</f>
        <v>0</v>
      </c>
      <c r="Z152" s="374">
        <v>0</v>
      </c>
      <c r="AA152" s="18">
        <f>SUM(Y152:Z152)</f>
        <v>0</v>
      </c>
      <c r="AB152" s="19">
        <f>NOVIEMBRE!AD152</f>
        <v>0</v>
      </c>
      <c r="AC152" s="374">
        <v>0</v>
      </c>
      <c r="AD152" s="18">
        <f>SUM(AB152:AC152)</f>
        <v>0</v>
      </c>
      <c r="AE152" s="19">
        <f>NOVIEMBRE!AG152</f>
        <v>0</v>
      </c>
      <c r="AF152" s="374">
        <v>0</v>
      </c>
      <c r="AG152" s="18">
        <f>SUM(AE152:AF152)</f>
        <v>0</v>
      </c>
      <c r="AH152" s="19">
        <f>X152-AA152</f>
        <v>0</v>
      </c>
      <c r="AI152" s="15">
        <f>X152-AD152</f>
        <v>0</v>
      </c>
      <c r="AJ152" s="16">
        <f>X152-AG152</f>
        <v>0</v>
      </c>
      <c r="AK152" s="9"/>
      <c r="AL152" s="372">
        <v>0</v>
      </c>
      <c r="AM152" s="375">
        <v>0</v>
      </c>
      <c r="AN152" s="9"/>
      <c r="BQ152" s="461"/>
    </row>
    <row r="153" spans="1:69" s="382" customFormat="1" ht="24.95" customHeight="1">
      <c r="A153" s="754"/>
      <c r="B153" s="660"/>
      <c r="N153" s="9"/>
      <c r="R153" s="9"/>
      <c r="S153" s="706">
        <f>+IF(NOVIEMBRE!S153=0,"",NOVIEMBRE!S153)</f>
        <v>2020199</v>
      </c>
      <c r="T153" s="682" t="str">
        <f>+IF(NOVIEMBRE!T153=0,"",NOVIEMBRE!T153)</f>
        <v>Vigencias Anteriores Adquisición de Bienes Operativo</v>
      </c>
      <c r="U153" s="27">
        <f>+ENERO!U153</f>
        <v>0</v>
      </c>
      <c r="V153" s="15">
        <f>NOVIEMBRE!V153+DICIEMBRE!AL153</f>
        <v>0</v>
      </c>
      <c r="W153" s="15">
        <f>NOVIEMBRE!W153+DICIEMBRE!AM153</f>
        <v>32823293</v>
      </c>
      <c r="X153" s="18">
        <f>SUM(U153:W153)</f>
        <v>32823293</v>
      </c>
      <c r="Y153" s="19">
        <f>NOVIEMBRE!AA153</f>
        <v>32823293</v>
      </c>
      <c r="Z153" s="374">
        <v>0</v>
      </c>
      <c r="AA153" s="18">
        <f>SUM(Y153:Z153)</f>
        <v>32823293</v>
      </c>
      <c r="AB153" s="19">
        <f>NOVIEMBRE!AD153</f>
        <v>32823293</v>
      </c>
      <c r="AC153" s="374">
        <v>0</v>
      </c>
      <c r="AD153" s="18">
        <f>SUM(AB153:AC153)</f>
        <v>32823293</v>
      </c>
      <c r="AE153" s="19">
        <f>NOVIEMBRE!AG153</f>
        <v>32781019</v>
      </c>
      <c r="AF153" s="374">
        <v>42274</v>
      </c>
      <c r="AG153" s="18">
        <f>SUM(AE153:AF153)</f>
        <v>32823293</v>
      </c>
      <c r="AH153" s="19">
        <f>X153-AA153</f>
        <v>0</v>
      </c>
      <c r="AI153" s="15">
        <f>X153-AD153</f>
        <v>0</v>
      </c>
      <c r="AJ153" s="16">
        <f>X153-AG153</f>
        <v>0</v>
      </c>
      <c r="AK153" s="9"/>
      <c r="AL153" s="372">
        <v>0</v>
      </c>
      <c r="AM153" s="375">
        <v>0</v>
      </c>
      <c r="AN153" s="9"/>
      <c r="BQ153" s="461"/>
    </row>
    <row r="154" spans="1:69" s="382" customFormat="1" ht="24.95" customHeight="1">
      <c r="A154" s="754"/>
      <c r="B154" s="660"/>
      <c r="N154" s="9"/>
      <c r="R154" s="9"/>
      <c r="S154" s="366" t="str">
        <f>+IF(NOVIEMBRE!S154=0,"",NOVIEMBRE!S154)</f>
        <v/>
      </c>
      <c r="T154" s="696" t="str">
        <f>+IF(NOVIEMBRE!T154=0,"",NOVIEMBRE!T154)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c r="BQ154" s="461"/>
    </row>
    <row r="155" spans="1:69" s="382" customFormat="1" ht="24.95" customHeight="1">
      <c r="A155" s="754"/>
      <c r="B155" s="660"/>
      <c r="N155" s="9"/>
      <c r="R155" s="9"/>
      <c r="S155" s="705">
        <f>+IF(NOVIEMBRE!S155=0,"",NOVIEMBRE!S155)</f>
        <v>2020200</v>
      </c>
      <c r="T155" s="681" t="str">
        <f>+IF(NOVIEMBRE!T155=0,"",NOVIEMBRE!T155)</f>
        <v>Adquisición de Servicios</v>
      </c>
      <c r="U155" s="132">
        <f t="shared" ref="U155:AJ155" si="154">SUM(U156:U157)+U168</f>
        <v>341036640</v>
      </c>
      <c r="V155" s="122">
        <f t="shared" si="154"/>
        <v>-64850369</v>
      </c>
      <c r="W155" s="122">
        <f t="shared" si="154"/>
        <v>84713255</v>
      </c>
      <c r="X155" s="129">
        <f t="shared" si="154"/>
        <v>360899526</v>
      </c>
      <c r="Y155" s="128">
        <f t="shared" si="154"/>
        <v>331668924</v>
      </c>
      <c r="Z155" s="122">
        <f t="shared" si="154"/>
        <v>4148277</v>
      </c>
      <c r="AA155" s="129">
        <f t="shared" si="154"/>
        <v>335817201</v>
      </c>
      <c r="AB155" s="128">
        <f t="shared" si="154"/>
        <v>323443600</v>
      </c>
      <c r="AC155" s="122">
        <f t="shared" si="154"/>
        <v>12373601</v>
      </c>
      <c r="AD155" s="129">
        <f t="shared" si="154"/>
        <v>335817201</v>
      </c>
      <c r="AE155" s="128">
        <f t="shared" si="154"/>
        <v>263807570</v>
      </c>
      <c r="AF155" s="122">
        <f t="shared" si="154"/>
        <v>15498438</v>
      </c>
      <c r="AG155" s="129">
        <f t="shared" si="154"/>
        <v>279306008</v>
      </c>
      <c r="AH155" s="128">
        <f t="shared" si="154"/>
        <v>25082325</v>
      </c>
      <c r="AI155" s="122">
        <f t="shared" si="154"/>
        <v>25082325</v>
      </c>
      <c r="AJ155" s="130">
        <f t="shared" si="154"/>
        <v>81593518</v>
      </c>
      <c r="AK155" s="9"/>
      <c r="AL155" s="128">
        <f>SUM(AL156:AL157)+AL168</f>
        <v>0</v>
      </c>
      <c r="AM155" s="130">
        <f>SUM(AM156:AM157)+AM168</f>
        <v>23369132</v>
      </c>
      <c r="AN155" s="9"/>
      <c r="BQ155" s="461"/>
    </row>
    <row r="156" spans="1:69" s="382" customFormat="1" ht="24.95" customHeight="1">
      <c r="A156" s="754"/>
      <c r="B156" s="660"/>
      <c r="N156" s="9"/>
      <c r="P156" s="9"/>
      <c r="Q156" s="9"/>
      <c r="R156" s="9"/>
      <c r="S156" s="706">
        <f>+IF(NOVIEMBRE!S156=0,"",NOVIEMBRE!S156)</f>
        <v>2020201</v>
      </c>
      <c r="T156" s="682" t="str">
        <f>+IF(NOVIEMBRE!T156=0,"",NOVIEMBRE!T156)</f>
        <v>Mantenimiento Hospitalario</v>
      </c>
      <c r="U156" s="27">
        <f>+ENERO!U156</f>
        <v>136881718</v>
      </c>
      <c r="V156" s="15">
        <f>NOVIEMBRE!V156+DICIEMBRE!AL156</f>
        <v>8811156</v>
      </c>
      <c r="W156" s="15">
        <f>NOVIEMBRE!W156+DICIEMBRE!AM156</f>
        <v>22894608</v>
      </c>
      <c r="X156" s="18">
        <f>SUM(U156:W156)</f>
        <v>168587482</v>
      </c>
      <c r="Y156" s="19">
        <f>NOVIEMBRE!AA156</f>
        <v>144808328</v>
      </c>
      <c r="Z156" s="374">
        <v>3806957</v>
      </c>
      <c r="AA156" s="18">
        <f>SUM(Y156:Z156)</f>
        <v>148615285</v>
      </c>
      <c r="AB156" s="19">
        <f>NOVIEMBRE!AD156</f>
        <v>144260453</v>
      </c>
      <c r="AC156" s="374">
        <v>4354832</v>
      </c>
      <c r="AD156" s="18">
        <f>SUM(AB156:AC156)</f>
        <v>148615285</v>
      </c>
      <c r="AE156" s="19">
        <f>NOVIEMBRE!AG156</f>
        <v>104173092</v>
      </c>
      <c r="AF156" s="374">
        <v>7663957</v>
      </c>
      <c r="AG156" s="18">
        <f>SUM(AE156:AF156)</f>
        <v>111837049</v>
      </c>
      <c r="AH156" s="19">
        <f>X156-AA156</f>
        <v>19972197</v>
      </c>
      <c r="AI156" s="15">
        <f>X156-AD156</f>
        <v>19972197</v>
      </c>
      <c r="AJ156" s="16">
        <f>X156-AG156</f>
        <v>56750433</v>
      </c>
      <c r="AK156" s="9"/>
      <c r="AL156" s="372">
        <v>0</v>
      </c>
      <c r="AM156" s="856">
        <v>22894608</v>
      </c>
      <c r="AN156" s="9"/>
      <c r="BQ156" s="461"/>
    </row>
    <row r="157" spans="1:69" s="382" customFormat="1" ht="24.95" customHeight="1">
      <c r="A157" s="754"/>
      <c r="B157" s="660"/>
      <c r="N157" s="9"/>
      <c r="P157" s="9"/>
      <c r="Q157" s="9"/>
      <c r="R157" s="9"/>
      <c r="S157" s="706">
        <f>+IF(NOVIEMBRE!S157=0,"",NOVIEMBRE!S157)</f>
        <v>2020202</v>
      </c>
      <c r="T157" s="682" t="str">
        <f>+IF(NOVIEMBRE!T157=0,"",NOVIEMBRE!T157)</f>
        <v>Otros</v>
      </c>
      <c r="U157" s="27">
        <f t="shared" ref="U157:AJ157" si="155">SUM(U158:U167)</f>
        <v>204154922</v>
      </c>
      <c r="V157" s="15">
        <f t="shared" si="155"/>
        <v>-73661525</v>
      </c>
      <c r="W157" s="15">
        <f t="shared" si="155"/>
        <v>474524</v>
      </c>
      <c r="X157" s="18">
        <f t="shared" si="155"/>
        <v>130967921</v>
      </c>
      <c r="Y157" s="19">
        <f t="shared" si="155"/>
        <v>125516473</v>
      </c>
      <c r="Z157" s="142">
        <f t="shared" si="155"/>
        <v>341320</v>
      </c>
      <c r="AA157" s="18">
        <f t="shared" si="155"/>
        <v>125857793</v>
      </c>
      <c r="AB157" s="19">
        <f t="shared" si="155"/>
        <v>117839024</v>
      </c>
      <c r="AC157" s="142">
        <f t="shared" si="155"/>
        <v>8018769</v>
      </c>
      <c r="AD157" s="18">
        <f t="shared" si="155"/>
        <v>125857793</v>
      </c>
      <c r="AE157" s="19">
        <f t="shared" si="155"/>
        <v>102666097</v>
      </c>
      <c r="AF157" s="142">
        <f t="shared" si="155"/>
        <v>7834481</v>
      </c>
      <c r="AG157" s="18">
        <f t="shared" si="155"/>
        <v>110500578</v>
      </c>
      <c r="AH157" s="19">
        <f t="shared" si="155"/>
        <v>5110128</v>
      </c>
      <c r="AI157" s="15">
        <f t="shared" si="155"/>
        <v>5110128</v>
      </c>
      <c r="AJ157" s="16">
        <f t="shared" si="155"/>
        <v>20467343</v>
      </c>
      <c r="AK157" s="10"/>
      <c r="AL157" s="29">
        <f>SUM(AL158:AL167)</f>
        <v>0</v>
      </c>
      <c r="AM157" s="26">
        <f>SUM(AM158:AM167)</f>
        <v>474524</v>
      </c>
      <c r="AN157" s="9"/>
      <c r="BQ157" s="461"/>
    </row>
    <row r="158" spans="1:69" s="382" customFormat="1" ht="24.95" customHeight="1">
      <c r="A158" s="754"/>
      <c r="B158" s="660"/>
      <c r="N158" s="9"/>
      <c r="P158" s="9"/>
      <c r="Q158" s="9"/>
      <c r="R158" s="9"/>
      <c r="S158" s="707" t="str">
        <f>+IF(NOVIEMBRE!S158=0,"",NOVIEMBRE!S158)</f>
        <v>2020202-1</v>
      </c>
      <c r="T158" s="683" t="str">
        <f>+IF(NOVIEMBRE!T158=0,"",NOVIEMBRE!T158)</f>
        <v>Seguros</v>
      </c>
      <c r="U158" s="27">
        <f>+ENERO!U158</f>
        <v>47640589</v>
      </c>
      <c r="V158" s="15">
        <f>NOVIEMBRE!V158+DICIEMBRE!AL158</f>
        <v>-13786062</v>
      </c>
      <c r="W158" s="15">
        <f>NOVIEMBRE!W158+DICIEMBRE!AM158</f>
        <v>0</v>
      </c>
      <c r="X158" s="18">
        <f t="shared" ref="X158:X168" si="156">SUM(U158:W158)</f>
        <v>33854527</v>
      </c>
      <c r="Y158" s="19">
        <f>NOVIEMBRE!AA158</f>
        <v>33760950</v>
      </c>
      <c r="Z158" s="374">
        <v>-1787171</v>
      </c>
      <c r="AA158" s="18">
        <f t="shared" ref="AA158:AA168" si="157">SUM(Y158:Z158)</f>
        <v>31973779</v>
      </c>
      <c r="AB158" s="19">
        <f>NOVIEMBRE!AD158</f>
        <v>29331178</v>
      </c>
      <c r="AC158" s="374">
        <v>2642601</v>
      </c>
      <c r="AD158" s="18">
        <f t="shared" ref="AD158:AD168" si="158">SUM(AB158:AC158)</f>
        <v>31973779</v>
      </c>
      <c r="AE158" s="19">
        <f>NOVIEMBRE!AG158</f>
        <v>29331178</v>
      </c>
      <c r="AF158" s="374">
        <v>2642601</v>
      </c>
      <c r="AG158" s="18">
        <f t="shared" ref="AG158:AG168" si="159">SUM(AE158:AF158)</f>
        <v>31973779</v>
      </c>
      <c r="AH158" s="19">
        <f t="shared" ref="AH158:AH168" si="160">X158-AA158</f>
        <v>1880748</v>
      </c>
      <c r="AI158" s="15">
        <f t="shared" ref="AI158:AI168" si="161">X158-AD158</f>
        <v>1880748</v>
      </c>
      <c r="AJ158" s="16">
        <f t="shared" ref="AJ158:AJ168" si="162">X158-AG158</f>
        <v>1880748</v>
      </c>
      <c r="AK158" s="9"/>
      <c r="AL158" s="372">
        <v>0</v>
      </c>
      <c r="AM158" s="375">
        <v>0</v>
      </c>
      <c r="AN158" s="9"/>
      <c r="BQ158" s="461"/>
    </row>
    <row r="159" spans="1:69" s="382" customFormat="1" ht="24.95" customHeight="1">
      <c r="A159" s="754"/>
      <c r="B159" s="660"/>
      <c r="N159" s="9"/>
      <c r="P159" s="9"/>
      <c r="Q159" s="9"/>
      <c r="R159" s="9"/>
      <c r="S159" s="707" t="str">
        <f>+IF(NOVIEMBRE!S159=0,"",NOVIEMBRE!S159)</f>
        <v>2020202-2</v>
      </c>
      <c r="T159" s="683" t="str">
        <f>+IF(NOVIEMBRE!T159=0,"",NOVIEMBRE!T159)</f>
        <v>Impresos y Publicaciones</v>
      </c>
      <c r="U159" s="27">
        <f>+ENERO!U159</f>
        <v>8000000</v>
      </c>
      <c r="V159" s="15">
        <f>NOVIEMBRE!V159+DICIEMBRE!AL159</f>
        <v>0</v>
      </c>
      <c r="W159" s="15">
        <f>NOVIEMBRE!W159+DICIEMBRE!AM159</f>
        <v>0</v>
      </c>
      <c r="X159" s="18">
        <f t="shared" si="156"/>
        <v>8000000</v>
      </c>
      <c r="Y159" s="19">
        <f>NOVIEMBRE!AA159</f>
        <v>7861280</v>
      </c>
      <c r="Z159" s="374">
        <v>0</v>
      </c>
      <c r="AA159" s="18">
        <f t="shared" si="157"/>
        <v>7861280</v>
      </c>
      <c r="AB159" s="19">
        <f>NOVIEMBRE!AD159</f>
        <v>7468627</v>
      </c>
      <c r="AC159" s="374">
        <v>392653</v>
      </c>
      <c r="AD159" s="18">
        <f t="shared" si="158"/>
        <v>7861280</v>
      </c>
      <c r="AE159" s="19">
        <f>NOVIEMBRE!AG159</f>
        <v>5519288</v>
      </c>
      <c r="AF159" s="374">
        <v>687981</v>
      </c>
      <c r="AG159" s="18">
        <f t="shared" si="159"/>
        <v>6207269</v>
      </c>
      <c r="AH159" s="19">
        <f t="shared" si="160"/>
        <v>138720</v>
      </c>
      <c r="AI159" s="15">
        <f t="shared" si="161"/>
        <v>138720</v>
      </c>
      <c r="AJ159" s="16">
        <f t="shared" si="162"/>
        <v>1792731</v>
      </c>
      <c r="AK159" s="9"/>
      <c r="AL159" s="372">
        <v>0</v>
      </c>
      <c r="AM159" s="375">
        <v>0</v>
      </c>
      <c r="AN159" s="9"/>
      <c r="BQ159" s="461"/>
    </row>
    <row r="160" spans="1:69" s="382" customFormat="1" ht="24.95" customHeight="1">
      <c r="A160" s="754"/>
      <c r="B160" s="660"/>
      <c r="N160" s="9"/>
      <c r="P160" s="9"/>
      <c r="Q160" s="9"/>
      <c r="R160" s="9"/>
      <c r="S160" s="707" t="str">
        <f>+IF(NOVIEMBRE!S160=0,"",NOVIEMBRE!S160)</f>
        <v>2020202-3</v>
      </c>
      <c r="T160" s="683" t="str">
        <f>+IF(NOVIEMBRE!T160=0,"",NOVIEMBRE!T160)</f>
        <v>Pago a otras IPS</v>
      </c>
      <c r="U160" s="27">
        <f>+ENERO!U160</f>
        <v>67117184</v>
      </c>
      <c r="V160" s="15">
        <f>NOVIEMBRE!V160+DICIEMBRE!AL160</f>
        <v>-61910787</v>
      </c>
      <c r="W160" s="15">
        <f>NOVIEMBRE!W160+DICIEMBRE!AM160</f>
        <v>0</v>
      </c>
      <c r="X160" s="18">
        <f t="shared" si="156"/>
        <v>5206397</v>
      </c>
      <c r="Y160" s="19">
        <f>NOVIEMBRE!AA160</f>
        <v>5206397</v>
      </c>
      <c r="Z160" s="374">
        <v>-724613</v>
      </c>
      <c r="AA160" s="18">
        <f t="shared" si="157"/>
        <v>4481784</v>
      </c>
      <c r="AB160" s="19">
        <f>NOVIEMBRE!AD160</f>
        <v>4481784</v>
      </c>
      <c r="AC160" s="374">
        <v>0</v>
      </c>
      <c r="AD160" s="18">
        <f t="shared" si="158"/>
        <v>4481784</v>
      </c>
      <c r="AE160" s="19">
        <f>NOVIEMBRE!AG160</f>
        <v>3277875</v>
      </c>
      <c r="AF160" s="374">
        <v>151700</v>
      </c>
      <c r="AG160" s="18">
        <f t="shared" si="159"/>
        <v>3429575</v>
      </c>
      <c r="AH160" s="19">
        <f t="shared" si="160"/>
        <v>724613</v>
      </c>
      <c r="AI160" s="15">
        <f t="shared" si="161"/>
        <v>724613</v>
      </c>
      <c r="AJ160" s="16">
        <f t="shared" si="162"/>
        <v>1776822</v>
      </c>
      <c r="AK160" s="9"/>
      <c r="AL160" s="372">
        <v>0</v>
      </c>
      <c r="AM160" s="375">
        <v>0</v>
      </c>
      <c r="AN160" s="9"/>
      <c r="BQ160" s="461"/>
    </row>
    <row r="161" spans="1:69" s="382" customFormat="1" ht="24.95" customHeight="1">
      <c r="A161" s="754"/>
      <c r="B161" s="660"/>
      <c r="N161" s="9"/>
      <c r="P161" s="9"/>
      <c r="Q161" s="9"/>
      <c r="R161" s="9"/>
      <c r="S161" s="707" t="str">
        <f>+IF(NOVIEMBRE!S161=0,"",NOVIEMBRE!S161)</f>
        <v>2020202-4</v>
      </c>
      <c r="T161" s="683" t="str">
        <f>+IF(NOVIEMBRE!T161=0,"",NOVIEMBRE!T161)</f>
        <v>Comunicaciones y Transportes</v>
      </c>
      <c r="U161" s="27">
        <f>+ENERO!U161</f>
        <v>24000000</v>
      </c>
      <c r="V161" s="15">
        <f>NOVIEMBRE!V161+DICIEMBRE!AL161</f>
        <v>9074432</v>
      </c>
      <c r="W161" s="15">
        <f>NOVIEMBRE!W161+DICIEMBRE!AM161</f>
        <v>0</v>
      </c>
      <c r="X161" s="18">
        <f t="shared" si="156"/>
        <v>33074432</v>
      </c>
      <c r="Y161" s="19">
        <f>NOVIEMBRE!AA161</f>
        <v>30355281</v>
      </c>
      <c r="Z161" s="374">
        <v>2332558</v>
      </c>
      <c r="AA161" s="18">
        <f t="shared" si="157"/>
        <v>32687839</v>
      </c>
      <c r="AB161" s="19">
        <f>NOVIEMBRE!AD161</f>
        <v>30302781</v>
      </c>
      <c r="AC161" s="374">
        <v>2385058</v>
      </c>
      <c r="AD161" s="18">
        <f t="shared" si="158"/>
        <v>32687839</v>
      </c>
      <c r="AE161" s="19">
        <f>NOVIEMBRE!AG161</f>
        <v>23414148</v>
      </c>
      <c r="AF161" s="374">
        <v>452500</v>
      </c>
      <c r="AG161" s="18">
        <f t="shared" si="159"/>
        <v>23866648</v>
      </c>
      <c r="AH161" s="19">
        <f t="shared" si="160"/>
        <v>386593</v>
      </c>
      <c r="AI161" s="15">
        <f t="shared" si="161"/>
        <v>386593</v>
      </c>
      <c r="AJ161" s="16">
        <f t="shared" si="162"/>
        <v>9207784</v>
      </c>
      <c r="AK161" s="9"/>
      <c r="AL161" s="372">
        <v>0</v>
      </c>
      <c r="AM161" s="375">
        <v>0</v>
      </c>
      <c r="AN161" s="9"/>
      <c r="BQ161" s="461"/>
    </row>
    <row r="162" spans="1:69" s="382" customFormat="1" ht="24.95" customHeight="1">
      <c r="A162" s="754"/>
      <c r="B162" s="660"/>
      <c r="N162" s="9"/>
      <c r="P162" s="9"/>
      <c r="Q162" s="9"/>
      <c r="R162" s="9"/>
      <c r="S162" s="707" t="str">
        <f>+IF(NOVIEMBRE!S162=0,"",NOVIEMBRE!S162)</f>
        <v>2020202-5</v>
      </c>
      <c r="T162" s="683" t="str">
        <f>+IF(NOVIEMBRE!T162=0,"",NOVIEMBRE!T162)</f>
        <v>Viáticos y Gastos de Viaje</v>
      </c>
      <c r="U162" s="27">
        <f>+ENERO!U162</f>
        <v>24397149</v>
      </c>
      <c r="V162" s="15">
        <f>NOVIEMBRE!V162+DICIEMBRE!AL162</f>
        <v>2160892</v>
      </c>
      <c r="W162" s="15">
        <f>NOVIEMBRE!W162+DICIEMBRE!AM162</f>
        <v>474524</v>
      </c>
      <c r="X162" s="18">
        <f t="shared" si="156"/>
        <v>27032565</v>
      </c>
      <c r="Y162" s="19">
        <f>NOVIEMBRE!AA162</f>
        <v>24532565</v>
      </c>
      <c r="Z162" s="374">
        <v>2053852</v>
      </c>
      <c r="AA162" s="18">
        <f t="shared" si="157"/>
        <v>26586417</v>
      </c>
      <c r="AB162" s="19">
        <f>NOVIEMBRE!AD162</f>
        <v>24532565</v>
      </c>
      <c r="AC162" s="374">
        <v>2053852</v>
      </c>
      <c r="AD162" s="18">
        <f t="shared" si="158"/>
        <v>26586417</v>
      </c>
      <c r="AE162" s="19">
        <f>NOVIEMBRE!AG162</f>
        <v>24397149</v>
      </c>
      <c r="AF162" s="374">
        <v>2189268</v>
      </c>
      <c r="AG162" s="18">
        <f t="shared" si="159"/>
        <v>26586417</v>
      </c>
      <c r="AH162" s="19">
        <f t="shared" si="160"/>
        <v>446148</v>
      </c>
      <c r="AI162" s="15">
        <f t="shared" si="161"/>
        <v>446148</v>
      </c>
      <c r="AJ162" s="16">
        <f t="shared" si="162"/>
        <v>446148</v>
      </c>
      <c r="AK162" s="9"/>
      <c r="AL162" s="372">
        <v>0</v>
      </c>
      <c r="AM162" s="375">
        <v>474524</v>
      </c>
      <c r="AN162" s="9"/>
      <c r="BQ162" s="461"/>
    </row>
    <row r="163" spans="1:69" s="382" customFormat="1" ht="24.95" customHeight="1">
      <c r="A163" s="754"/>
      <c r="B163" s="660"/>
      <c r="N163" s="9"/>
      <c r="P163" s="9"/>
      <c r="Q163" s="9"/>
      <c r="R163" s="9"/>
      <c r="S163" s="707" t="str">
        <f>+IF(NOVIEMBRE!S163=0,"",NOVIEMBRE!S163)</f>
        <v>2020202-6</v>
      </c>
      <c r="T163" s="683" t="str">
        <f>+IF(NOVIEMBRE!T163=0,"",NOVIEMBRE!T163)</f>
        <v>Plan Integral de Manejo de Residuos Sólidos Hospitalarios</v>
      </c>
      <c r="U163" s="27">
        <f>+ENERO!U163</f>
        <v>10000000</v>
      </c>
      <c r="V163" s="15">
        <f>NOVIEMBRE!V163+DICIEMBRE!AL163</f>
        <v>-500000</v>
      </c>
      <c r="W163" s="15">
        <f>NOVIEMBRE!W163+DICIEMBRE!AM163</f>
        <v>0</v>
      </c>
      <c r="X163" s="18">
        <f t="shared" si="156"/>
        <v>9500000</v>
      </c>
      <c r="Y163" s="19">
        <f>NOVIEMBRE!AA163</f>
        <v>9500000</v>
      </c>
      <c r="Z163" s="374">
        <v>-806707</v>
      </c>
      <c r="AA163" s="18">
        <f t="shared" si="157"/>
        <v>8693293</v>
      </c>
      <c r="AB163" s="19">
        <f>NOVIEMBRE!AD163</f>
        <v>8693293</v>
      </c>
      <c r="AC163" s="374">
        <v>0</v>
      </c>
      <c r="AD163" s="18">
        <f t="shared" si="158"/>
        <v>8693293</v>
      </c>
      <c r="AE163" s="19">
        <f>NOVIEMBRE!AG163</f>
        <v>6694684</v>
      </c>
      <c r="AF163" s="374">
        <v>0</v>
      </c>
      <c r="AG163" s="18">
        <f t="shared" si="159"/>
        <v>6694684</v>
      </c>
      <c r="AH163" s="19">
        <f t="shared" si="160"/>
        <v>806707</v>
      </c>
      <c r="AI163" s="15">
        <f t="shared" si="161"/>
        <v>806707</v>
      </c>
      <c r="AJ163" s="16">
        <f t="shared" si="162"/>
        <v>2805316</v>
      </c>
      <c r="AK163" s="9"/>
      <c r="AL163" s="372">
        <v>0</v>
      </c>
      <c r="AM163" s="375">
        <v>0</v>
      </c>
      <c r="AN163" s="9"/>
      <c r="BQ163" s="461"/>
    </row>
    <row r="164" spans="1:69" s="382" customFormat="1" ht="24.95" customHeight="1">
      <c r="A164" s="754"/>
      <c r="B164" s="660"/>
      <c r="N164" s="9"/>
      <c r="P164" s="9"/>
      <c r="Q164" s="9"/>
      <c r="R164" s="9"/>
      <c r="S164" s="707" t="str">
        <f>+IF(NOVIEMBRE!S164=0,"",NOVIEMBRE!S164)</f>
        <v>2020202-7</v>
      </c>
      <c r="T164" s="683" t="str">
        <f>+IF(NOVIEMBRE!T164=0,"",NOVIEMBRE!T164)</f>
        <v>Servicios de Laboratorio contratados con terceros</v>
      </c>
      <c r="U164" s="27">
        <f>+ENERO!U164</f>
        <v>23000000</v>
      </c>
      <c r="V164" s="15">
        <f>NOVIEMBRE!V164+DICIEMBRE!AL164</f>
        <v>-8700000</v>
      </c>
      <c r="W164" s="15">
        <f>NOVIEMBRE!W164+DICIEMBRE!AM164</f>
        <v>0</v>
      </c>
      <c r="X164" s="18">
        <f t="shared" si="156"/>
        <v>14300000</v>
      </c>
      <c r="Y164" s="19">
        <f>NOVIEMBRE!AA164</f>
        <v>14300000</v>
      </c>
      <c r="Z164" s="374">
        <v>-726599</v>
      </c>
      <c r="AA164" s="18">
        <f t="shared" si="157"/>
        <v>13573401</v>
      </c>
      <c r="AB164" s="19">
        <f>NOVIEMBRE!AD164</f>
        <v>13028796</v>
      </c>
      <c r="AC164" s="374">
        <v>544605</v>
      </c>
      <c r="AD164" s="18">
        <f t="shared" si="158"/>
        <v>13573401</v>
      </c>
      <c r="AE164" s="19">
        <f>NOVIEMBRE!AG164</f>
        <v>10031775</v>
      </c>
      <c r="AF164" s="374">
        <v>1710431</v>
      </c>
      <c r="AG164" s="18">
        <f t="shared" si="159"/>
        <v>11742206</v>
      </c>
      <c r="AH164" s="19">
        <f t="shared" si="160"/>
        <v>726599</v>
      </c>
      <c r="AI164" s="15">
        <f t="shared" si="161"/>
        <v>726599</v>
      </c>
      <c r="AJ164" s="16">
        <f t="shared" si="162"/>
        <v>2557794</v>
      </c>
      <c r="AK164" s="9"/>
      <c r="AL164" s="372">
        <v>0</v>
      </c>
      <c r="AM164" s="375">
        <v>0</v>
      </c>
      <c r="AN164" s="9"/>
      <c r="BQ164" s="461"/>
    </row>
    <row r="165" spans="1:69" s="382" customFormat="1" ht="24.95" customHeight="1">
      <c r="A165" s="754"/>
      <c r="B165" s="660"/>
      <c r="N165" s="9"/>
      <c r="P165" s="9"/>
      <c r="Q165" s="9"/>
      <c r="R165" s="9"/>
      <c r="S165" s="707" t="str">
        <f>+IF(NOVIEMBRE!S165=0,"",NOVIEMBRE!S165)</f>
        <v>2020202-8</v>
      </c>
      <c r="T165" s="683" t="str">
        <f>+IF(NOVIEMBRE!T165=0,"",NOVIEMBRE!T165)</f>
        <v>Servicios de Rayos X e Imaginología contratado con terceros</v>
      </c>
      <c r="U165" s="27">
        <f>+ENERO!U165</f>
        <v>0</v>
      </c>
      <c r="V165" s="15">
        <f>NOVIEMBRE!V165+DICIEMBRE!AL165</f>
        <v>0</v>
      </c>
      <c r="W165" s="15">
        <f>NOVIEMBRE!W165+DICIEMBRE!AM165</f>
        <v>0</v>
      </c>
      <c r="X165" s="18">
        <f t="shared" si="156"/>
        <v>0</v>
      </c>
      <c r="Y165" s="19">
        <f>NOVIEMBRE!AA165</f>
        <v>0</v>
      </c>
      <c r="Z165" s="374">
        <v>0</v>
      </c>
      <c r="AA165" s="18">
        <f t="shared" si="157"/>
        <v>0</v>
      </c>
      <c r="AB165" s="19">
        <f>NOVIEMBRE!AD165</f>
        <v>0</v>
      </c>
      <c r="AC165" s="374">
        <v>0</v>
      </c>
      <c r="AD165" s="18">
        <f t="shared" si="158"/>
        <v>0</v>
      </c>
      <c r="AE165" s="19">
        <f>NOVIEMBRE!AG165</f>
        <v>0</v>
      </c>
      <c r="AF165" s="374">
        <v>0</v>
      </c>
      <c r="AG165" s="18">
        <f t="shared" si="159"/>
        <v>0</v>
      </c>
      <c r="AH165" s="19">
        <f t="shared" si="160"/>
        <v>0</v>
      </c>
      <c r="AI165" s="15">
        <f t="shared" si="161"/>
        <v>0</v>
      </c>
      <c r="AJ165" s="16">
        <f t="shared" si="162"/>
        <v>0</v>
      </c>
      <c r="AK165" s="9"/>
      <c r="AL165" s="372">
        <v>0</v>
      </c>
      <c r="AM165" s="375">
        <v>0</v>
      </c>
      <c r="AN165" s="9"/>
      <c r="BQ165" s="461"/>
    </row>
    <row r="166" spans="1:69" s="382" customFormat="1" ht="24.95" customHeight="1">
      <c r="A166" s="754"/>
      <c r="B166" s="660"/>
      <c r="N166" s="9"/>
      <c r="P166" s="9"/>
      <c r="Q166" s="9"/>
      <c r="R166" s="9"/>
      <c r="S166" s="707" t="str">
        <f>+IF(NOVIEMBRE!S166=0,"",NOVIEMBRE!S166)</f>
        <v>2020202-9</v>
      </c>
      <c r="T166" s="683" t="str">
        <f>+IF(NOVIEMBRE!T166=0,"",NOVIEMBRE!T166)</f>
        <v>Arrendamientos</v>
      </c>
      <c r="U166" s="27">
        <f>+ENERO!U166</f>
        <v>0</v>
      </c>
      <c r="V166" s="15">
        <f>NOVIEMBRE!V166+DICIEMBRE!AL166</f>
        <v>0</v>
      </c>
      <c r="W166" s="15">
        <f>NOVIEMBRE!W166+DICIEMBRE!AM166</f>
        <v>0</v>
      </c>
      <c r="X166" s="18">
        <f t="shared" si="156"/>
        <v>0</v>
      </c>
      <c r="Y166" s="19">
        <f>NOVIEMBRE!AA166</f>
        <v>0</v>
      </c>
      <c r="Z166" s="374">
        <v>0</v>
      </c>
      <c r="AA166" s="18">
        <f t="shared" si="157"/>
        <v>0</v>
      </c>
      <c r="AB166" s="19">
        <f>NOVIEMBRE!AD166</f>
        <v>0</v>
      </c>
      <c r="AC166" s="374">
        <v>0</v>
      </c>
      <c r="AD166" s="18">
        <f t="shared" si="158"/>
        <v>0</v>
      </c>
      <c r="AE166" s="19">
        <f>NOVIEMBRE!AG166</f>
        <v>0</v>
      </c>
      <c r="AF166" s="374">
        <v>0</v>
      </c>
      <c r="AG166" s="18">
        <f t="shared" si="159"/>
        <v>0</v>
      </c>
      <c r="AH166" s="19">
        <f t="shared" si="160"/>
        <v>0</v>
      </c>
      <c r="AI166" s="15">
        <f t="shared" si="161"/>
        <v>0</v>
      </c>
      <c r="AJ166" s="16">
        <f t="shared" si="162"/>
        <v>0</v>
      </c>
      <c r="AK166" s="9"/>
      <c r="AL166" s="372">
        <v>0</v>
      </c>
      <c r="AM166" s="375">
        <v>0</v>
      </c>
      <c r="AN166" s="9"/>
      <c r="BQ166" s="461"/>
    </row>
    <row r="167" spans="1:69" s="382" customFormat="1" ht="24.95" customHeight="1">
      <c r="A167" s="754"/>
      <c r="B167" s="660"/>
      <c r="N167" s="9"/>
      <c r="P167" s="9"/>
      <c r="Q167" s="9"/>
      <c r="R167" s="9"/>
      <c r="S167" s="707" t="str">
        <f>+IF(NOVIEMBRE!S167=0,"",NOVIEMBRE!S167)</f>
        <v>2020202-10</v>
      </c>
      <c r="T167" s="683" t="str">
        <f>+IF(NOVIEMBRE!T167=0,"",NOVIEMBRE!T167)</f>
        <v>Servicios Públicos</v>
      </c>
      <c r="U167" s="27">
        <f>+ENERO!U167</f>
        <v>0</v>
      </c>
      <c r="V167" s="15">
        <f>NOVIEMBRE!V167+DICIEMBRE!AL167</f>
        <v>0</v>
      </c>
      <c r="W167" s="15">
        <f>NOVIEMBRE!W167+DICIEMBRE!AM167</f>
        <v>0</v>
      </c>
      <c r="X167" s="18">
        <f>SUM(U167:W167)</f>
        <v>0</v>
      </c>
      <c r="Y167" s="19">
        <f>NOVIEMBRE!AA167</f>
        <v>0</v>
      </c>
      <c r="Z167" s="374">
        <v>0</v>
      </c>
      <c r="AA167" s="18">
        <f>SUM(Y167:Z167)</f>
        <v>0</v>
      </c>
      <c r="AB167" s="19">
        <f>NOVIEMBRE!AD167</f>
        <v>0</v>
      </c>
      <c r="AC167" s="374">
        <v>0</v>
      </c>
      <c r="AD167" s="18">
        <f>SUM(AB167:AC167)</f>
        <v>0</v>
      </c>
      <c r="AE167" s="19">
        <f>NOVIEMBRE!AG167</f>
        <v>0</v>
      </c>
      <c r="AF167" s="374">
        <v>0</v>
      </c>
      <c r="AG167" s="18">
        <f>SUM(AE167:AF167)</f>
        <v>0</v>
      </c>
      <c r="AH167" s="19">
        <f>X167-AA167</f>
        <v>0</v>
      </c>
      <c r="AI167" s="15">
        <f>X167-AD167</f>
        <v>0</v>
      </c>
      <c r="AJ167" s="16">
        <f>X167-AG167</f>
        <v>0</v>
      </c>
      <c r="AK167" s="9"/>
      <c r="AL167" s="372"/>
      <c r="AM167" s="375"/>
      <c r="AN167" s="9"/>
      <c r="BQ167" s="461"/>
    </row>
    <row r="168" spans="1:69" s="382" customFormat="1" ht="24.95" customHeight="1">
      <c r="A168" s="754"/>
      <c r="B168" s="660"/>
      <c r="N168" s="9"/>
      <c r="P168" s="9"/>
      <c r="Q168" s="9"/>
      <c r="R168" s="9"/>
      <c r="S168" s="706">
        <f>+IF(NOVIEMBRE!S168=0,"",NOVIEMBRE!S168)</f>
        <v>2020299</v>
      </c>
      <c r="T168" s="682" t="str">
        <f>+IF(NOVIEMBRE!T168=0,"",NOVIEMBRE!T168)</f>
        <v>Vigencias Anteriores Adquisición de servicios Operativo</v>
      </c>
      <c r="U168" s="27">
        <f>+ENERO!U168</f>
        <v>0</v>
      </c>
      <c r="V168" s="15">
        <f>NOVIEMBRE!V168+DICIEMBRE!AL168</f>
        <v>0</v>
      </c>
      <c r="W168" s="15">
        <f>NOVIEMBRE!W168+DICIEMBRE!AM168</f>
        <v>61344123</v>
      </c>
      <c r="X168" s="18">
        <f t="shared" si="156"/>
        <v>61344123</v>
      </c>
      <c r="Y168" s="19">
        <f>NOVIEMBRE!AA168</f>
        <v>61344123</v>
      </c>
      <c r="Z168" s="374">
        <v>0</v>
      </c>
      <c r="AA168" s="18">
        <f t="shared" si="157"/>
        <v>61344123</v>
      </c>
      <c r="AB168" s="19">
        <f>NOVIEMBRE!AD168</f>
        <v>61344123</v>
      </c>
      <c r="AC168" s="374">
        <v>0</v>
      </c>
      <c r="AD168" s="18">
        <f t="shared" si="158"/>
        <v>61344123</v>
      </c>
      <c r="AE168" s="19">
        <f>NOVIEMBRE!AG168</f>
        <v>56968381</v>
      </c>
      <c r="AF168" s="374">
        <v>0</v>
      </c>
      <c r="AG168" s="18">
        <f t="shared" si="159"/>
        <v>56968381</v>
      </c>
      <c r="AH168" s="19">
        <f t="shared" si="160"/>
        <v>0</v>
      </c>
      <c r="AI168" s="15">
        <f t="shared" si="161"/>
        <v>0</v>
      </c>
      <c r="AJ168" s="16">
        <f t="shared" si="162"/>
        <v>4375742</v>
      </c>
      <c r="AK168" s="9"/>
      <c r="AL168" s="372">
        <v>0</v>
      </c>
      <c r="AM168" s="375">
        <v>0</v>
      </c>
      <c r="AN168" s="9"/>
      <c r="BQ168" s="461"/>
    </row>
    <row r="169" spans="1:69" s="382" customFormat="1" ht="24.95" customHeight="1">
      <c r="A169" s="754"/>
      <c r="B169" s="660"/>
      <c r="N169" s="9"/>
      <c r="P169" s="9"/>
      <c r="Q169" s="9"/>
      <c r="R169" s="9"/>
      <c r="S169" s="366" t="str">
        <f>+IF(NOVIEMBRE!S169=0,"",NOVIEMBRE!S169)</f>
        <v/>
      </c>
      <c r="T169" s="696" t="str">
        <f>+IF(NOVIEMBRE!T169=0,"",NOVIEMBRE!T169)</f>
        <v/>
      </c>
      <c r="U169" s="161"/>
      <c r="V169" s="161"/>
      <c r="W169" s="161"/>
      <c r="X169" s="161"/>
      <c r="Y169" s="161"/>
      <c r="Z169" s="161"/>
      <c r="AA169" s="161"/>
      <c r="AB169" s="161"/>
      <c r="AC169" s="161"/>
      <c r="AD169" s="161"/>
      <c r="AE169" s="161"/>
      <c r="AF169" s="161"/>
      <c r="AG169" s="161"/>
      <c r="AH169" s="161"/>
      <c r="AI169" s="161"/>
      <c r="AJ169" s="166"/>
      <c r="AK169" s="9"/>
      <c r="AL169" s="172"/>
      <c r="AM169" s="173"/>
      <c r="AN169" s="9"/>
      <c r="BQ169" s="461"/>
    </row>
    <row r="170" spans="1:69" s="382" customFormat="1" ht="24.95" customHeight="1">
      <c r="A170" s="754"/>
      <c r="B170" s="660"/>
      <c r="N170" s="9"/>
      <c r="P170" s="9"/>
      <c r="Q170" s="9"/>
      <c r="R170" s="9"/>
      <c r="S170" s="704">
        <f>+IF(NOVIEMBRE!S170=0,"",NOVIEMBRE!S170)</f>
        <v>3000000</v>
      </c>
      <c r="T170" s="686" t="str">
        <f>+IF(NOVIEMBRE!T170=0,"",NOVIEMBRE!T170)</f>
        <v>TRANSFERENCIAS CORRIENTES</v>
      </c>
      <c r="U170" s="470">
        <f t="shared" ref="U170:AJ170" si="163">U172+U176+U185</f>
        <v>166976316</v>
      </c>
      <c r="V170" s="471">
        <f t="shared" si="163"/>
        <v>12731448</v>
      </c>
      <c r="W170" s="471">
        <f t="shared" si="163"/>
        <v>72920440</v>
      </c>
      <c r="X170" s="472">
        <f t="shared" si="163"/>
        <v>252628204</v>
      </c>
      <c r="Y170" s="379">
        <f t="shared" si="163"/>
        <v>206728057</v>
      </c>
      <c r="Z170" s="471">
        <f t="shared" si="163"/>
        <v>40657357</v>
      </c>
      <c r="AA170" s="472">
        <f t="shared" si="163"/>
        <v>247385414</v>
      </c>
      <c r="AB170" s="379">
        <f t="shared" si="163"/>
        <v>206728057</v>
      </c>
      <c r="AC170" s="471">
        <f t="shared" si="163"/>
        <v>43855953</v>
      </c>
      <c r="AD170" s="472">
        <f t="shared" si="163"/>
        <v>250584010</v>
      </c>
      <c r="AE170" s="379">
        <f t="shared" si="163"/>
        <v>195472094</v>
      </c>
      <c r="AF170" s="471">
        <f t="shared" si="163"/>
        <v>10661991</v>
      </c>
      <c r="AG170" s="472">
        <f t="shared" si="163"/>
        <v>206134085</v>
      </c>
      <c r="AH170" s="379">
        <f t="shared" si="163"/>
        <v>5242790</v>
      </c>
      <c r="AI170" s="471">
        <f t="shared" si="163"/>
        <v>2044194</v>
      </c>
      <c r="AJ170" s="380">
        <f t="shared" si="163"/>
        <v>46494119</v>
      </c>
      <c r="AK170" s="9"/>
      <c r="AL170" s="128">
        <f>AL172+AL176+AL185</f>
        <v>-467324</v>
      </c>
      <c r="AM170" s="130">
        <f>AM172+AM176+AM185</f>
        <v>0</v>
      </c>
      <c r="AN170" s="9"/>
      <c r="BQ170" s="461"/>
    </row>
    <row r="171" spans="1:69" s="382" customFormat="1" ht="24.95" customHeight="1">
      <c r="A171" s="754"/>
      <c r="B171" s="660"/>
      <c r="N171" s="9"/>
      <c r="P171" s="9"/>
      <c r="Q171" s="9"/>
      <c r="R171" s="9"/>
      <c r="S171" s="366" t="str">
        <f>+IF(NOVIEMBRE!S171=0,"",NOVIEMBRE!S171)</f>
        <v/>
      </c>
      <c r="T171" s="696" t="str">
        <f>+IF(NOVIEMBRE!T171=0,"",NOVIEMBRE!T171)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c r="BQ171" s="461"/>
    </row>
    <row r="172" spans="1:69" s="382" customFormat="1" ht="24.95" customHeight="1">
      <c r="A172" s="754"/>
      <c r="B172" s="660"/>
      <c r="N172" s="9"/>
      <c r="P172" s="9"/>
      <c r="Q172" s="9"/>
      <c r="R172" s="9"/>
      <c r="S172" s="705">
        <f>+IF(NOVIEMBRE!S172=0,"",NOVIEMBRE!S172)</f>
        <v>3100000</v>
      </c>
      <c r="T172" s="681" t="str">
        <f>+IF(NOVIEMBRE!T172=0,"",NOVIEMBRE!T172)</f>
        <v>Transferencias al Sector Público</v>
      </c>
      <c r="U172" s="132">
        <f t="shared" ref="U172:AJ172" si="164">SUM(U173:U174)</f>
        <v>3500000</v>
      </c>
      <c r="V172" s="122">
        <f t="shared" si="164"/>
        <v>4161394</v>
      </c>
      <c r="W172" s="122">
        <f t="shared" si="164"/>
        <v>0</v>
      </c>
      <c r="X172" s="129">
        <f t="shared" si="164"/>
        <v>7661394</v>
      </c>
      <c r="Y172" s="128">
        <f t="shared" si="164"/>
        <v>6534657</v>
      </c>
      <c r="Z172" s="122">
        <f t="shared" si="164"/>
        <v>0</v>
      </c>
      <c r="AA172" s="129">
        <f t="shared" si="164"/>
        <v>6534657</v>
      </c>
      <c r="AB172" s="128">
        <f t="shared" si="164"/>
        <v>6534657</v>
      </c>
      <c r="AC172" s="122">
        <f t="shared" si="164"/>
        <v>0</v>
      </c>
      <c r="AD172" s="129">
        <f t="shared" si="164"/>
        <v>6534657</v>
      </c>
      <c r="AE172" s="128">
        <f t="shared" si="164"/>
        <v>6143338</v>
      </c>
      <c r="AF172" s="122">
        <f t="shared" si="164"/>
        <v>391319</v>
      </c>
      <c r="AG172" s="129">
        <f t="shared" si="164"/>
        <v>6534657</v>
      </c>
      <c r="AH172" s="128">
        <f t="shared" si="164"/>
        <v>1126737</v>
      </c>
      <c r="AI172" s="122">
        <f t="shared" si="164"/>
        <v>1126737</v>
      </c>
      <c r="AJ172" s="130">
        <f t="shared" si="164"/>
        <v>1126737</v>
      </c>
      <c r="AK172" s="9"/>
      <c r="AL172" s="128">
        <f>SUM(AL173:AL174)</f>
        <v>0</v>
      </c>
      <c r="AM172" s="130">
        <f>SUM(AM173:AM174)</f>
        <v>0</v>
      </c>
      <c r="AN172" s="9"/>
      <c r="BQ172" s="461"/>
    </row>
    <row r="173" spans="1:69" s="382" customFormat="1" ht="24.95" customHeight="1">
      <c r="A173" s="754"/>
      <c r="B173" s="660"/>
      <c r="N173" s="9"/>
      <c r="P173" s="9"/>
      <c r="Q173" s="9"/>
      <c r="R173" s="9"/>
      <c r="S173" s="706">
        <f>+IF(NOVIEMBRE!S173=0,"",NOVIEMBRE!S173)</f>
        <v>3100003</v>
      </c>
      <c r="T173" s="682" t="str">
        <f>+IF(NOVIEMBRE!T173=0,"",NOVIEMBRE!T173)</f>
        <v>Entidades Públicas (Contraloria, Supersalud,…)</v>
      </c>
      <c r="U173" s="27">
        <f>+ENERO!U173</f>
        <v>3500000</v>
      </c>
      <c r="V173" s="15">
        <f>NOVIEMBRE!V173+DICIEMBRE!AL173</f>
        <v>0</v>
      </c>
      <c r="W173" s="15">
        <f>NOVIEMBRE!W173+DICIEMBRE!AM173</f>
        <v>0</v>
      </c>
      <c r="X173" s="18">
        <f>SUM(U173:W173)</f>
        <v>3500000</v>
      </c>
      <c r="Y173" s="19">
        <f>NOVIEMBRE!AA173</f>
        <v>2373263</v>
      </c>
      <c r="Z173" s="374">
        <v>0</v>
      </c>
      <c r="AA173" s="18">
        <f>SUM(Y173:Z173)</f>
        <v>2373263</v>
      </c>
      <c r="AB173" s="19">
        <f>NOVIEMBRE!AD173</f>
        <v>2373263</v>
      </c>
      <c r="AC173" s="374">
        <v>0</v>
      </c>
      <c r="AD173" s="18">
        <f>SUM(AB173:AC173)</f>
        <v>2373263</v>
      </c>
      <c r="AE173" s="19">
        <f>NOVIEMBRE!AG173</f>
        <v>1981944</v>
      </c>
      <c r="AF173" s="374">
        <v>391319</v>
      </c>
      <c r="AG173" s="18">
        <f>SUM(AE173:AF173)</f>
        <v>2373263</v>
      </c>
      <c r="AH173" s="19">
        <f>X173-AA173</f>
        <v>1126737</v>
      </c>
      <c r="AI173" s="15">
        <f>X173-AD173</f>
        <v>1126737</v>
      </c>
      <c r="AJ173" s="16">
        <f>X173-AG173</f>
        <v>1126737</v>
      </c>
      <c r="AK173" s="9"/>
      <c r="AL173" s="372">
        <v>0</v>
      </c>
      <c r="AM173" s="375">
        <v>0</v>
      </c>
      <c r="AN173" s="9"/>
      <c r="BQ173" s="461"/>
    </row>
    <row r="174" spans="1:69" s="382" customFormat="1" ht="24.95" customHeight="1">
      <c r="A174" s="754"/>
      <c r="B174" s="660"/>
      <c r="N174" s="9"/>
      <c r="P174" s="9"/>
      <c r="Q174" s="9"/>
      <c r="R174" s="9"/>
      <c r="S174" s="706">
        <f>+IF(NOVIEMBRE!S174=0,"",NOVIEMBRE!S174)</f>
        <v>3199999</v>
      </c>
      <c r="T174" s="682" t="str">
        <f>+IF(NOVIEMBRE!T174=0,"",NOVIEMBRE!T174)</f>
        <v>Vigencias Anteriores Tranf. Sector publico</v>
      </c>
      <c r="U174" s="27">
        <f>+ENERO!U174</f>
        <v>0</v>
      </c>
      <c r="V174" s="15">
        <f>NOVIEMBRE!V174+DICIEMBRE!AL174</f>
        <v>4161394</v>
      </c>
      <c r="W174" s="15">
        <f>NOVIEMBRE!W174+DICIEMBRE!AM174</f>
        <v>0</v>
      </c>
      <c r="X174" s="18">
        <f>SUM(U174:W174)</f>
        <v>4161394</v>
      </c>
      <c r="Y174" s="19">
        <f>NOVIEMBRE!AA174</f>
        <v>4161394</v>
      </c>
      <c r="Z174" s="374">
        <v>0</v>
      </c>
      <c r="AA174" s="18">
        <f>SUM(Y174:Z174)</f>
        <v>4161394</v>
      </c>
      <c r="AB174" s="19">
        <f>NOVIEMBRE!AD174</f>
        <v>4161394</v>
      </c>
      <c r="AC174" s="374">
        <v>0</v>
      </c>
      <c r="AD174" s="18">
        <f>SUM(AB174:AC174)</f>
        <v>4161394</v>
      </c>
      <c r="AE174" s="19">
        <f>NOVIEMBRE!AG174</f>
        <v>4161394</v>
      </c>
      <c r="AF174" s="374">
        <v>0</v>
      </c>
      <c r="AG174" s="18">
        <f>SUM(AE174:AF174)</f>
        <v>4161394</v>
      </c>
      <c r="AH174" s="19">
        <f>X174-AA174</f>
        <v>0</v>
      </c>
      <c r="AI174" s="15">
        <f>X174-AD174</f>
        <v>0</v>
      </c>
      <c r="AJ174" s="16">
        <f>X174-AG174</f>
        <v>0</v>
      </c>
      <c r="AK174" s="9"/>
      <c r="AL174" s="372">
        <v>0</v>
      </c>
      <c r="AM174" s="375">
        <v>0</v>
      </c>
      <c r="AN174" s="9"/>
      <c r="BQ174" s="461"/>
    </row>
    <row r="175" spans="1:69" s="382" customFormat="1" ht="24.95" customHeight="1">
      <c r="A175" s="754"/>
      <c r="B175" s="660"/>
      <c r="N175" s="9"/>
      <c r="P175" s="9"/>
      <c r="Q175" s="9"/>
      <c r="R175" s="9"/>
      <c r="S175" s="366" t="str">
        <f>+IF(NOVIEMBRE!S175=0,"",NOVIEMBRE!S175)</f>
        <v/>
      </c>
      <c r="T175" s="696" t="str">
        <f>+IF(NOVIEMBRE!T175=0,"",NOVIEMBRE!T175)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c r="BQ175" s="461"/>
    </row>
    <row r="176" spans="1:69" s="382" customFormat="1" ht="24.95" customHeight="1">
      <c r="A176" s="754"/>
      <c r="B176" s="660"/>
      <c r="N176" s="9"/>
      <c r="P176" s="9"/>
      <c r="Q176" s="9"/>
      <c r="R176" s="9"/>
      <c r="S176" s="705">
        <f>+IF(NOVIEMBRE!S176=0,"",NOVIEMBRE!S176)</f>
        <v>320000</v>
      </c>
      <c r="T176" s="681" t="str">
        <f>+IF(NOVIEMBRE!T176=0,"",NOVIEMBRE!T176)</f>
        <v>Transf. Previsión y Seguridad Social</v>
      </c>
      <c r="U176" s="132">
        <f t="shared" ref="U176:AJ176" si="165">SUM(U177:U183)</f>
        <v>163476316</v>
      </c>
      <c r="V176" s="122">
        <f t="shared" si="165"/>
        <v>-2213164</v>
      </c>
      <c r="W176" s="122">
        <f t="shared" si="165"/>
        <v>72920440</v>
      </c>
      <c r="X176" s="129">
        <f t="shared" si="165"/>
        <v>234183592</v>
      </c>
      <c r="Y176" s="128">
        <f t="shared" si="165"/>
        <v>189410182</v>
      </c>
      <c r="Z176" s="122">
        <f t="shared" si="165"/>
        <v>40657357</v>
      </c>
      <c r="AA176" s="129">
        <f t="shared" si="165"/>
        <v>230067539</v>
      </c>
      <c r="AB176" s="128">
        <f t="shared" si="165"/>
        <v>189410182</v>
      </c>
      <c r="AC176" s="122">
        <f t="shared" si="165"/>
        <v>43855953</v>
      </c>
      <c r="AD176" s="129">
        <f t="shared" si="165"/>
        <v>233266135</v>
      </c>
      <c r="AE176" s="128">
        <f t="shared" si="165"/>
        <v>178545538</v>
      </c>
      <c r="AF176" s="122">
        <f t="shared" si="165"/>
        <v>10270672</v>
      </c>
      <c r="AG176" s="129">
        <f t="shared" si="165"/>
        <v>188816210</v>
      </c>
      <c r="AH176" s="128">
        <f t="shared" si="165"/>
        <v>4116053</v>
      </c>
      <c r="AI176" s="122">
        <f t="shared" si="165"/>
        <v>917457</v>
      </c>
      <c r="AJ176" s="130">
        <f t="shared" si="165"/>
        <v>45367382</v>
      </c>
      <c r="AK176" s="9"/>
      <c r="AL176" s="128">
        <f>SUM(AL177:AL183)</f>
        <v>-467324</v>
      </c>
      <c r="AM176" s="130">
        <f>SUM(AM177:AM183)</f>
        <v>0</v>
      </c>
      <c r="AN176" s="9"/>
      <c r="BQ176" s="461"/>
    </row>
    <row r="177" spans="1:69" s="382" customFormat="1" ht="24.95" customHeight="1">
      <c r="A177" s="754"/>
      <c r="B177" s="660"/>
      <c r="N177" s="9"/>
      <c r="P177" s="9"/>
      <c r="Q177" s="9"/>
      <c r="R177" s="9"/>
      <c r="S177" s="706">
        <f>+IF(NOVIEMBRE!S177=0,"",NOVIEMBRE!S177)</f>
        <v>3200100</v>
      </c>
      <c r="T177" s="682" t="str">
        <f>+IF(NOVIEMBRE!T177=0,"",NOVIEMBRE!T177)</f>
        <v>Pensiones y Jubilaciones (Pago Directo)</v>
      </c>
      <c r="U177" s="27">
        <f>+ENERO!U177</f>
        <v>140230476</v>
      </c>
      <c r="V177" s="15">
        <f>NOVIEMBRE!V177+DICIEMBRE!AL177</f>
        <v>3558924</v>
      </c>
      <c r="W177" s="15">
        <f>NOVIEMBRE!W177+DICIEMBRE!AM177</f>
        <v>0</v>
      </c>
      <c r="X177" s="18">
        <f t="shared" ref="X177:X183" si="166">SUM(U177:W177)</f>
        <v>143789400</v>
      </c>
      <c r="Y177" s="19">
        <f>NOVIEMBRE!AA177</f>
        <v>112977392</v>
      </c>
      <c r="Z177" s="374">
        <v>30812008</v>
      </c>
      <c r="AA177" s="18">
        <f t="shared" ref="AA177:AA183" si="167">SUM(Y177:Z177)</f>
        <v>143789400</v>
      </c>
      <c r="AB177" s="19">
        <f>NOVIEMBRE!AD177</f>
        <v>112977392</v>
      </c>
      <c r="AC177" s="374">
        <v>30812008</v>
      </c>
      <c r="AD177" s="18">
        <f t="shared" ref="AD177:AD183" si="168">SUM(AB177:AC177)</f>
        <v>143789400</v>
      </c>
      <c r="AE177" s="19">
        <f>NOVIEMBRE!AG177</f>
        <v>107842056</v>
      </c>
      <c r="AF177" s="374">
        <v>10270672</v>
      </c>
      <c r="AG177" s="18">
        <f t="shared" ref="AG177:AG183" si="169">SUM(AE177:AF177)</f>
        <v>118112728</v>
      </c>
      <c r="AH177" s="19">
        <f t="shared" ref="AH177:AH183" si="170">X177-AA177</f>
        <v>0</v>
      </c>
      <c r="AI177" s="15">
        <f t="shared" ref="AI177:AI183" si="171">X177-AD177</f>
        <v>0</v>
      </c>
      <c r="AJ177" s="16">
        <f t="shared" ref="AJ177:AJ183" si="172">X177-AG177</f>
        <v>25676672</v>
      </c>
      <c r="AK177" s="9"/>
      <c r="AL177" s="372">
        <v>3558924</v>
      </c>
      <c r="AM177" s="375">
        <v>0</v>
      </c>
      <c r="AN177" s="9"/>
      <c r="BQ177" s="461"/>
    </row>
    <row r="178" spans="1:69" s="382" customFormat="1" ht="24.95" customHeight="1">
      <c r="A178" s="754"/>
      <c r="B178" s="660"/>
      <c r="N178" s="9"/>
      <c r="P178" s="9"/>
      <c r="Q178" s="9"/>
      <c r="R178" s="9"/>
      <c r="S178" s="706">
        <f>+IF(NOVIEMBRE!S178=0,"",NOVIEMBRE!S178)</f>
        <v>3200200</v>
      </c>
      <c r="T178" s="682" t="str">
        <f>+IF(NOVIEMBRE!T178=0,"",NOVIEMBRE!T178)</f>
        <v>Cesantías Pago Directo (Pago Directo)</v>
      </c>
      <c r="U178" s="27">
        <f>+ENERO!U178</f>
        <v>0</v>
      </c>
      <c r="V178" s="15">
        <f>NOVIEMBRE!V178+DICIEMBRE!AL178</f>
        <v>0</v>
      </c>
      <c r="W178" s="15">
        <f>NOVIEMBRE!W178+DICIEMBRE!AM178</f>
        <v>0</v>
      </c>
      <c r="X178" s="18">
        <f t="shared" si="166"/>
        <v>0</v>
      </c>
      <c r="Y178" s="19">
        <f>NOVIEMBRE!AA178</f>
        <v>0</v>
      </c>
      <c r="Z178" s="374">
        <v>0</v>
      </c>
      <c r="AA178" s="18">
        <f t="shared" si="167"/>
        <v>0</v>
      </c>
      <c r="AB178" s="19">
        <f>NOVIEMBRE!AD178</f>
        <v>0</v>
      </c>
      <c r="AC178" s="374">
        <v>0</v>
      </c>
      <c r="AD178" s="18">
        <f t="shared" si="168"/>
        <v>0</v>
      </c>
      <c r="AE178" s="19">
        <f>NOVIEMBRE!AG178</f>
        <v>0</v>
      </c>
      <c r="AF178" s="374">
        <v>0</v>
      </c>
      <c r="AG178" s="18">
        <f t="shared" si="169"/>
        <v>0</v>
      </c>
      <c r="AH178" s="19">
        <f t="shared" si="170"/>
        <v>0</v>
      </c>
      <c r="AI178" s="15">
        <f t="shared" si="171"/>
        <v>0</v>
      </c>
      <c r="AJ178" s="16">
        <f t="shared" si="172"/>
        <v>0</v>
      </c>
      <c r="AK178" s="9"/>
      <c r="AL178" s="372">
        <v>0</v>
      </c>
      <c r="AM178" s="375">
        <v>0</v>
      </c>
      <c r="AN178" s="9"/>
      <c r="BQ178" s="461"/>
    </row>
    <row r="179" spans="1:69" s="382" customFormat="1" ht="24.95" customHeight="1">
      <c r="A179" s="754"/>
      <c r="B179" s="660"/>
      <c r="N179" s="9"/>
      <c r="P179" s="9"/>
      <c r="Q179" s="9"/>
      <c r="R179" s="9"/>
      <c r="S179" s="706">
        <f>+IF(NOVIEMBRE!S179=0,"",NOVIEMBRE!S179)</f>
        <v>3200300</v>
      </c>
      <c r="T179" s="682" t="str">
        <f>+IF(NOVIEMBRE!T179=0,"",NOVIEMBRE!T179)</f>
        <v>Bonos, Cuotas de Bonos y cuotas partes jubilatorias</v>
      </c>
      <c r="U179" s="27">
        <f>+ENERO!U179</f>
        <v>0</v>
      </c>
      <c r="V179" s="15">
        <f>NOVIEMBRE!V179+DICIEMBRE!AL179</f>
        <v>1500000</v>
      </c>
      <c r="W179" s="15">
        <f>NOVIEMBRE!W179+DICIEMBRE!AM179</f>
        <v>0</v>
      </c>
      <c r="X179" s="18">
        <f t="shared" si="166"/>
        <v>1500000</v>
      </c>
      <c r="Y179" s="19">
        <f>NOVIEMBRE!AA179</f>
        <v>1125378</v>
      </c>
      <c r="Z179" s="374">
        <v>0</v>
      </c>
      <c r="AA179" s="18">
        <f t="shared" si="167"/>
        <v>1125378</v>
      </c>
      <c r="AB179" s="19">
        <f>NOVIEMBRE!AD179</f>
        <v>1125378</v>
      </c>
      <c r="AC179" s="374">
        <v>0</v>
      </c>
      <c r="AD179" s="18">
        <f t="shared" si="168"/>
        <v>1125378</v>
      </c>
      <c r="AE179" s="19">
        <f>NOVIEMBRE!AG179</f>
        <v>0</v>
      </c>
      <c r="AF179" s="374">
        <v>0</v>
      </c>
      <c r="AG179" s="18">
        <f t="shared" si="169"/>
        <v>0</v>
      </c>
      <c r="AH179" s="19">
        <f t="shared" si="170"/>
        <v>374622</v>
      </c>
      <c r="AI179" s="15">
        <f t="shared" si="171"/>
        <v>374622</v>
      </c>
      <c r="AJ179" s="16">
        <f t="shared" si="172"/>
        <v>1500000</v>
      </c>
      <c r="AK179" s="9"/>
      <c r="AL179" s="372">
        <v>0</v>
      </c>
      <c r="AM179" s="375">
        <v>0</v>
      </c>
      <c r="AN179" s="9"/>
      <c r="BQ179" s="461"/>
    </row>
    <row r="180" spans="1:69" s="382" customFormat="1" ht="24.95" customHeight="1">
      <c r="A180" s="754"/>
      <c r="B180" s="660"/>
      <c r="N180" s="9"/>
      <c r="P180" s="9"/>
      <c r="Q180" s="9"/>
      <c r="R180" s="9"/>
      <c r="S180" s="706">
        <f>+IF(NOVIEMBRE!S180=0,"",NOVIEMBRE!S180)</f>
        <v>3200400</v>
      </c>
      <c r="T180" s="682" t="str">
        <f>+IF(NOVIEMBRE!T180=0,"",NOVIEMBRE!T180)</f>
        <v>Intereses a las cesantias</v>
      </c>
      <c r="U180" s="27">
        <f>+ENERO!U180</f>
        <v>23245840</v>
      </c>
      <c r="V180" s="15">
        <f>NOVIEMBRE!V180+DICIEMBRE!AL180</f>
        <v>-7272088</v>
      </c>
      <c r="W180" s="15">
        <f>NOVIEMBRE!W180+DICIEMBRE!AM180</f>
        <v>0</v>
      </c>
      <c r="X180" s="18">
        <f t="shared" si="166"/>
        <v>15973752</v>
      </c>
      <c r="Y180" s="19">
        <f>NOVIEMBRE!AA180</f>
        <v>2386972</v>
      </c>
      <c r="Z180" s="374">
        <v>13043945</v>
      </c>
      <c r="AA180" s="18">
        <f t="shared" si="167"/>
        <v>15430917</v>
      </c>
      <c r="AB180" s="19">
        <f>NOVIEMBRE!AD180</f>
        <v>2386972</v>
      </c>
      <c r="AC180" s="374">
        <v>13043945</v>
      </c>
      <c r="AD180" s="18">
        <f t="shared" si="168"/>
        <v>15430917</v>
      </c>
      <c r="AE180" s="19">
        <f>NOVIEMBRE!AG180</f>
        <v>981638</v>
      </c>
      <c r="AF180" s="374">
        <v>0</v>
      </c>
      <c r="AG180" s="18">
        <f t="shared" si="169"/>
        <v>981638</v>
      </c>
      <c r="AH180" s="19">
        <f t="shared" si="170"/>
        <v>542835</v>
      </c>
      <c r="AI180" s="15">
        <f t="shared" si="171"/>
        <v>542835</v>
      </c>
      <c r="AJ180" s="16">
        <f t="shared" si="172"/>
        <v>14992114</v>
      </c>
      <c r="AK180" s="9"/>
      <c r="AL180" s="372">
        <v>-4026248</v>
      </c>
      <c r="AM180" s="375">
        <v>0</v>
      </c>
      <c r="AN180" s="9"/>
      <c r="BQ180" s="461"/>
    </row>
    <row r="181" spans="1:69" s="382" customFormat="1" ht="24.95" customHeight="1">
      <c r="A181" s="754"/>
      <c r="B181" s="660"/>
      <c r="N181" s="9"/>
      <c r="P181" s="9"/>
      <c r="Q181" s="9"/>
      <c r="R181" s="9"/>
      <c r="S181" s="706" t="str">
        <f>+IF(NOVIEMBRE!S181=0,"",NOVIEMBRE!S181)</f>
        <v/>
      </c>
      <c r="T181" s="682" t="str">
        <f>+IF(NOVIEMBRE!T181=0,"",NOVIEMBRE!T181)</f>
        <v/>
      </c>
      <c r="U181" s="27">
        <f>+ENERO!U181</f>
        <v>0</v>
      </c>
      <c r="V181" s="15">
        <f>NOVIEMBRE!V181+DICIEMBRE!AL181</f>
        <v>0</v>
      </c>
      <c r="W181" s="15">
        <f>NOVIEMBRE!W181+DICIEMBRE!AM181</f>
        <v>0</v>
      </c>
      <c r="X181" s="18">
        <f t="shared" si="166"/>
        <v>0</v>
      </c>
      <c r="Y181" s="19">
        <f>NOVIEMBRE!AA181</f>
        <v>0</v>
      </c>
      <c r="Z181" s="374">
        <v>0</v>
      </c>
      <c r="AA181" s="18">
        <f t="shared" si="167"/>
        <v>0</v>
      </c>
      <c r="AB181" s="19">
        <f>NOVIEMBRE!AD181</f>
        <v>0</v>
      </c>
      <c r="AC181" s="374">
        <v>0</v>
      </c>
      <c r="AD181" s="18">
        <f t="shared" si="168"/>
        <v>0</v>
      </c>
      <c r="AE181" s="19">
        <f>NOVIEMBRE!AG181</f>
        <v>0</v>
      </c>
      <c r="AF181" s="374">
        <v>0</v>
      </c>
      <c r="AG181" s="18">
        <f t="shared" si="169"/>
        <v>0</v>
      </c>
      <c r="AH181" s="19">
        <f t="shared" si="170"/>
        <v>0</v>
      </c>
      <c r="AI181" s="15">
        <f t="shared" si="171"/>
        <v>0</v>
      </c>
      <c r="AJ181" s="16">
        <f t="shared" si="172"/>
        <v>0</v>
      </c>
      <c r="AK181" s="9"/>
      <c r="AL181" s="372">
        <v>0</v>
      </c>
      <c r="AM181" s="375">
        <v>0</v>
      </c>
      <c r="AN181" s="9"/>
      <c r="BQ181" s="461"/>
    </row>
    <row r="182" spans="1:69" s="382" customFormat="1" ht="24.95" customHeight="1">
      <c r="A182" s="754"/>
      <c r="B182" s="660"/>
      <c r="N182" s="9"/>
      <c r="P182" s="9"/>
      <c r="Q182" s="9"/>
      <c r="R182" s="9"/>
      <c r="S182" s="706" t="str">
        <f>+IF(NOVIEMBRE!S182=0,"",NOVIEMBRE!S182)</f>
        <v/>
      </c>
      <c r="T182" s="682" t="str">
        <f>+IF(NOVIEMBRE!T182=0,"",NOVIEMBRE!T182)</f>
        <v/>
      </c>
      <c r="U182" s="27">
        <f>+ENERO!U182</f>
        <v>0</v>
      </c>
      <c r="V182" s="15">
        <f>NOVIEMBRE!V182+DICIEMBRE!AL182</f>
        <v>0</v>
      </c>
      <c r="W182" s="15">
        <f>NOVIEMBRE!W182+DICIEMBRE!AM182</f>
        <v>0</v>
      </c>
      <c r="X182" s="18">
        <f t="shared" si="166"/>
        <v>0</v>
      </c>
      <c r="Y182" s="19">
        <f>NOVIEMBRE!AA182</f>
        <v>0</v>
      </c>
      <c r="Z182" s="374">
        <v>0</v>
      </c>
      <c r="AA182" s="18">
        <f t="shared" si="167"/>
        <v>0</v>
      </c>
      <c r="AB182" s="19">
        <f>NOVIEMBRE!AD182</f>
        <v>0</v>
      </c>
      <c r="AC182" s="374">
        <v>0</v>
      </c>
      <c r="AD182" s="18">
        <f t="shared" si="168"/>
        <v>0</v>
      </c>
      <c r="AE182" s="19">
        <f>NOVIEMBRE!AG182</f>
        <v>0</v>
      </c>
      <c r="AF182" s="374">
        <v>0</v>
      </c>
      <c r="AG182" s="18">
        <f t="shared" si="169"/>
        <v>0</v>
      </c>
      <c r="AH182" s="19">
        <f t="shared" si="170"/>
        <v>0</v>
      </c>
      <c r="AI182" s="15">
        <f t="shared" si="171"/>
        <v>0</v>
      </c>
      <c r="AJ182" s="16">
        <f t="shared" si="172"/>
        <v>0</v>
      </c>
      <c r="AK182" s="9"/>
      <c r="AL182" s="372">
        <v>0</v>
      </c>
      <c r="AM182" s="375">
        <v>0</v>
      </c>
      <c r="AN182" s="9"/>
      <c r="BQ182" s="461"/>
    </row>
    <row r="183" spans="1:69" s="382" customFormat="1" ht="24.95" customHeight="1">
      <c r="A183" s="754"/>
      <c r="B183" s="660"/>
      <c r="N183" s="9"/>
      <c r="P183" s="9"/>
      <c r="Q183" s="9"/>
      <c r="R183" s="9"/>
      <c r="S183" s="706">
        <f>+IF(NOVIEMBRE!S183=0,"",NOVIEMBRE!S183)</f>
        <v>3299999</v>
      </c>
      <c r="T183" s="682" t="str">
        <f>+IF(NOVIEMBRE!T183=0,"",NOVIEMBRE!T183)</f>
        <v>Vigencias Anteriores Transf. Previsión y Seguridad Social</v>
      </c>
      <c r="U183" s="27">
        <f>+ENERO!U183</f>
        <v>0</v>
      </c>
      <c r="V183" s="15">
        <f>NOVIEMBRE!V183+DICIEMBRE!AL183</f>
        <v>0</v>
      </c>
      <c r="W183" s="15">
        <f>NOVIEMBRE!W183+DICIEMBRE!AM183</f>
        <v>72920440</v>
      </c>
      <c r="X183" s="18">
        <f t="shared" si="166"/>
        <v>72920440</v>
      </c>
      <c r="Y183" s="19">
        <f>NOVIEMBRE!AA183</f>
        <v>72920440</v>
      </c>
      <c r="Z183" s="374">
        <v>-3198596</v>
      </c>
      <c r="AA183" s="18">
        <f t="shared" si="167"/>
        <v>69721844</v>
      </c>
      <c r="AB183" s="19">
        <f>NOVIEMBRE!AD183</f>
        <v>72920440</v>
      </c>
      <c r="AC183" s="374">
        <v>0</v>
      </c>
      <c r="AD183" s="18">
        <f t="shared" si="168"/>
        <v>72920440</v>
      </c>
      <c r="AE183" s="19">
        <f>NOVIEMBRE!AG183</f>
        <v>69721844</v>
      </c>
      <c r="AF183" s="374">
        <v>0</v>
      </c>
      <c r="AG183" s="18">
        <f t="shared" si="169"/>
        <v>69721844</v>
      </c>
      <c r="AH183" s="19">
        <f t="shared" si="170"/>
        <v>3198596</v>
      </c>
      <c r="AI183" s="15">
        <f t="shared" si="171"/>
        <v>0</v>
      </c>
      <c r="AJ183" s="16">
        <f t="shared" si="172"/>
        <v>3198596</v>
      </c>
      <c r="AK183" s="9"/>
      <c r="AL183" s="372">
        <v>0</v>
      </c>
      <c r="AM183" s="375">
        <v>0</v>
      </c>
      <c r="AN183" s="9"/>
      <c r="BQ183" s="461"/>
    </row>
    <row r="184" spans="1:69" s="382" customFormat="1" ht="24.95" customHeight="1">
      <c r="A184" s="754"/>
      <c r="B184" s="660"/>
      <c r="N184" s="9"/>
      <c r="P184" s="9"/>
      <c r="Q184" s="9"/>
      <c r="R184" s="9"/>
      <c r="S184" s="366" t="str">
        <f>+IF(NOVIEMBRE!S184=0,"",NOVIEMBRE!S184)</f>
        <v/>
      </c>
      <c r="T184" s="696" t="str">
        <f>+IF(NOVIEMBRE!T184=0,"",NOVIEMBRE!T184)</f>
        <v/>
      </c>
      <c r="U184" s="161"/>
      <c r="V184" s="161"/>
      <c r="W184" s="161"/>
      <c r="X184" s="161"/>
      <c r="Y184" s="161"/>
      <c r="Z184" s="161">
        <v>0</v>
      </c>
      <c r="AA184" s="161"/>
      <c r="AB184" s="161"/>
      <c r="AC184" s="161"/>
      <c r="AD184" s="161"/>
      <c r="AE184" s="161"/>
      <c r="AF184" s="161"/>
      <c r="AG184" s="161"/>
      <c r="AH184" s="161"/>
      <c r="AI184" s="161"/>
      <c r="AJ184" s="166"/>
      <c r="AK184" s="9"/>
      <c r="AL184" s="172"/>
      <c r="AM184" s="173"/>
      <c r="AN184" s="9"/>
      <c r="BQ184" s="461"/>
    </row>
    <row r="185" spans="1:69" s="382" customFormat="1" ht="24.95" customHeight="1">
      <c r="A185" s="754"/>
      <c r="B185" s="660"/>
      <c r="N185" s="9"/>
      <c r="P185" s="9"/>
      <c r="Q185" s="9"/>
      <c r="R185" s="9"/>
      <c r="S185" s="705">
        <f>+IF(NOVIEMBRE!S185=0,"",NOVIEMBRE!S185)</f>
        <v>3300000</v>
      </c>
      <c r="T185" s="681" t="str">
        <f>+IF(NOVIEMBRE!T185=0,"",NOVIEMBRE!T185)</f>
        <v>Otras Transferencias</v>
      </c>
      <c r="U185" s="132">
        <f t="shared" ref="U185:AJ185" si="173">U186+U187+U191</f>
        <v>0</v>
      </c>
      <c r="V185" s="122">
        <f t="shared" si="173"/>
        <v>10783218</v>
      </c>
      <c r="W185" s="122">
        <f t="shared" si="173"/>
        <v>0</v>
      </c>
      <c r="X185" s="129">
        <f t="shared" si="173"/>
        <v>10783218</v>
      </c>
      <c r="Y185" s="128">
        <f t="shared" si="173"/>
        <v>10783218</v>
      </c>
      <c r="Z185" s="122">
        <f t="shared" si="173"/>
        <v>0</v>
      </c>
      <c r="AA185" s="129">
        <f t="shared" si="173"/>
        <v>10783218</v>
      </c>
      <c r="AB185" s="128">
        <f t="shared" si="173"/>
        <v>10783218</v>
      </c>
      <c r="AC185" s="122">
        <f t="shared" si="173"/>
        <v>0</v>
      </c>
      <c r="AD185" s="129">
        <f t="shared" si="173"/>
        <v>10783218</v>
      </c>
      <c r="AE185" s="128">
        <f t="shared" si="173"/>
        <v>10783218</v>
      </c>
      <c r="AF185" s="122">
        <f t="shared" si="173"/>
        <v>0</v>
      </c>
      <c r="AG185" s="129">
        <f t="shared" si="173"/>
        <v>10783218</v>
      </c>
      <c r="AH185" s="128">
        <f t="shared" si="173"/>
        <v>0</v>
      </c>
      <c r="AI185" s="122">
        <f t="shared" si="173"/>
        <v>0</v>
      </c>
      <c r="AJ185" s="130">
        <f t="shared" si="173"/>
        <v>0</v>
      </c>
      <c r="AK185" s="9"/>
      <c r="AL185" s="128">
        <f>AL186+AL187+AL191</f>
        <v>0</v>
      </c>
      <c r="AM185" s="130">
        <f>AM186+AM187+AM191</f>
        <v>0</v>
      </c>
      <c r="AN185" s="9"/>
      <c r="BQ185" s="461"/>
    </row>
    <row r="186" spans="1:69" s="382" customFormat="1" ht="24.95" customHeight="1">
      <c r="A186" s="754"/>
      <c r="B186" s="660"/>
      <c r="N186" s="9"/>
      <c r="P186" s="9"/>
      <c r="Q186" s="9"/>
      <c r="R186" s="9"/>
      <c r="S186" s="706">
        <f>+IF(NOVIEMBRE!S186=0,"",NOVIEMBRE!S186)</f>
        <v>3300100</v>
      </c>
      <c r="T186" s="682" t="str">
        <f>+IF(NOVIEMBRE!T186=0,"",NOVIEMBRE!T186)</f>
        <v>Sentencias y Conciliaciones</v>
      </c>
      <c r="U186" s="27">
        <f>+ENERO!U186</f>
        <v>0</v>
      </c>
      <c r="V186" s="15">
        <f>NOVIEMBRE!V186+DICIEMBRE!AL186</f>
        <v>7515450</v>
      </c>
      <c r="W186" s="15">
        <f>NOVIEMBRE!W186+DICIEMBRE!AM186</f>
        <v>0</v>
      </c>
      <c r="X186" s="18">
        <f>SUM(U186:W186)</f>
        <v>7515450</v>
      </c>
      <c r="Y186" s="19">
        <f>NOVIEMBRE!AA186</f>
        <v>7515450</v>
      </c>
      <c r="Z186" s="374">
        <v>0</v>
      </c>
      <c r="AA186" s="18">
        <f>SUM(Y186:Z186)</f>
        <v>7515450</v>
      </c>
      <c r="AB186" s="19">
        <f>NOVIEMBRE!AD186</f>
        <v>7515450</v>
      </c>
      <c r="AC186" s="374">
        <v>0</v>
      </c>
      <c r="AD186" s="18">
        <f>SUM(AB186:AC186)</f>
        <v>7515450</v>
      </c>
      <c r="AE186" s="19">
        <f>NOVIEMBRE!AG186</f>
        <v>7515450</v>
      </c>
      <c r="AF186" s="374">
        <v>0</v>
      </c>
      <c r="AG186" s="18">
        <f>SUM(AE186:AF186)</f>
        <v>7515450</v>
      </c>
      <c r="AH186" s="19">
        <f>X186-AA186</f>
        <v>0</v>
      </c>
      <c r="AI186" s="15">
        <f>X186-AD186</f>
        <v>0</v>
      </c>
      <c r="AJ186" s="16">
        <f>X186-AG186</f>
        <v>0</v>
      </c>
      <c r="AK186" s="9"/>
      <c r="AL186" s="372">
        <v>0</v>
      </c>
      <c r="AM186" s="375">
        <v>0</v>
      </c>
      <c r="AN186" s="9"/>
      <c r="BQ186" s="461"/>
    </row>
    <row r="187" spans="1:69" s="382" customFormat="1" ht="24.95" customHeight="1">
      <c r="A187" s="754"/>
      <c r="B187" s="660"/>
      <c r="N187" s="9"/>
      <c r="P187" s="9"/>
      <c r="Q187" s="9"/>
      <c r="R187" s="9"/>
      <c r="S187" s="706">
        <f>+IF(NOVIEMBRE!S187=0,"",NOVIEMBRE!S187)</f>
        <v>3300200</v>
      </c>
      <c r="T187" s="682" t="str">
        <f>+IF(NOVIEMBRE!T187=0,"",NOVIEMBRE!T187)</f>
        <v>Destinatarios de otras transferencias</v>
      </c>
      <c r="U187" s="27">
        <f t="shared" ref="U187:AM187" si="174">SUM(U188:U190)</f>
        <v>0</v>
      </c>
      <c r="V187" s="15">
        <f t="shared" si="174"/>
        <v>3267768</v>
      </c>
      <c r="W187" s="15">
        <f t="shared" si="174"/>
        <v>0</v>
      </c>
      <c r="X187" s="18">
        <f t="shared" si="174"/>
        <v>3267768</v>
      </c>
      <c r="Y187" s="19">
        <f t="shared" si="174"/>
        <v>3267768</v>
      </c>
      <c r="Z187" s="142">
        <f t="shared" si="174"/>
        <v>0</v>
      </c>
      <c r="AA187" s="18">
        <f t="shared" si="174"/>
        <v>3267768</v>
      </c>
      <c r="AB187" s="19">
        <f t="shared" si="174"/>
        <v>3267768</v>
      </c>
      <c r="AC187" s="142">
        <f t="shared" si="174"/>
        <v>0</v>
      </c>
      <c r="AD187" s="18">
        <f t="shared" si="174"/>
        <v>3267768</v>
      </c>
      <c r="AE187" s="19">
        <f t="shared" si="174"/>
        <v>3267768</v>
      </c>
      <c r="AF187" s="142">
        <f t="shared" si="174"/>
        <v>0</v>
      </c>
      <c r="AG187" s="18">
        <f t="shared" si="174"/>
        <v>3267768</v>
      </c>
      <c r="AH187" s="19">
        <f t="shared" si="174"/>
        <v>0</v>
      </c>
      <c r="AI187" s="15">
        <f t="shared" si="174"/>
        <v>0</v>
      </c>
      <c r="AJ187" s="16">
        <f t="shared" si="174"/>
        <v>0</v>
      </c>
      <c r="AK187" s="9"/>
      <c r="AL187" s="29">
        <f t="shared" si="174"/>
        <v>0</v>
      </c>
      <c r="AM187" s="26">
        <f t="shared" si="174"/>
        <v>0</v>
      </c>
      <c r="AN187" s="9"/>
      <c r="BQ187" s="461"/>
    </row>
    <row r="188" spans="1:69" s="382" customFormat="1" ht="24.95" customHeight="1">
      <c r="A188" s="754"/>
      <c r="B188" s="661"/>
      <c r="N188" s="9"/>
      <c r="P188" s="9"/>
      <c r="Q188" s="9"/>
      <c r="R188" s="9"/>
      <c r="S188" s="707" t="str">
        <f>+IF(NOVIEMBRE!S188=0,"",NOVIEMBRE!S188)</f>
        <v>3300200-1</v>
      </c>
      <c r="T188" s="682" t="str">
        <f>+IF(NOVIEMBRE!T188=0,"",NOVIEMBRE!T188)</f>
        <v>COHAN</v>
      </c>
      <c r="U188" s="27">
        <f>+ENERO!U188</f>
        <v>0</v>
      </c>
      <c r="V188" s="15">
        <f>NOVIEMBRE!V188+DICIEMBRE!AL188</f>
        <v>3267768</v>
      </c>
      <c r="W188" s="15">
        <f>NOVIEMBRE!W188+DICIEMBRE!AM188</f>
        <v>0</v>
      </c>
      <c r="X188" s="18">
        <f>SUM(U188:W188)</f>
        <v>3267768</v>
      </c>
      <c r="Y188" s="19">
        <f>NOVIEMBRE!AA188</f>
        <v>3267768</v>
      </c>
      <c r="Z188" s="374">
        <v>0</v>
      </c>
      <c r="AA188" s="18">
        <f>SUM(Y188:Z188)</f>
        <v>3267768</v>
      </c>
      <c r="AB188" s="19">
        <f>NOVIEMBRE!AD188</f>
        <v>3267768</v>
      </c>
      <c r="AC188" s="374">
        <v>0</v>
      </c>
      <c r="AD188" s="18">
        <f>SUM(AB188:AC188)</f>
        <v>3267768</v>
      </c>
      <c r="AE188" s="19">
        <f>NOVIEMBRE!AG188</f>
        <v>3267768</v>
      </c>
      <c r="AF188" s="374">
        <v>0</v>
      </c>
      <c r="AG188" s="18">
        <f>SUM(AE188:AF188)</f>
        <v>3267768</v>
      </c>
      <c r="AH188" s="19">
        <f>X188-AA188</f>
        <v>0</v>
      </c>
      <c r="AI188" s="15">
        <f>X188-AD188</f>
        <v>0</v>
      </c>
      <c r="AJ188" s="16">
        <f>X188-AG188</f>
        <v>0</v>
      </c>
      <c r="AK188" s="9"/>
      <c r="AL188" s="372">
        <v>0</v>
      </c>
      <c r="AM188" s="375">
        <v>0</v>
      </c>
      <c r="AN188" s="9"/>
      <c r="BQ188" s="461"/>
    </row>
    <row r="189" spans="1:69" s="382" customFormat="1" ht="24.95" customHeight="1">
      <c r="A189" s="754"/>
      <c r="B189" s="661"/>
      <c r="N189" s="9"/>
      <c r="P189" s="9"/>
      <c r="Q189" s="9"/>
      <c r="R189" s="9"/>
      <c r="S189" s="707" t="str">
        <f>+IF(NOVIEMBRE!S189=0,"",NOVIEMBRE!S189)</f>
        <v>3300200-2</v>
      </c>
      <c r="T189" s="682" t="str">
        <f>+IF(NOVIEMBRE!T189=0,"",NOVIEMBRE!T189)</f>
        <v>AESA</v>
      </c>
      <c r="U189" s="27">
        <f>+ENERO!U189</f>
        <v>0</v>
      </c>
      <c r="V189" s="15">
        <f>NOVIEMBRE!V189+DICIEMBRE!AL189</f>
        <v>0</v>
      </c>
      <c r="W189" s="15">
        <f>NOVIEMBRE!W189+DICIEMBRE!AM189</f>
        <v>0</v>
      </c>
      <c r="X189" s="18">
        <f>SUM(U189:W189)</f>
        <v>0</v>
      </c>
      <c r="Y189" s="19">
        <f>NOVIEMBRE!AA189</f>
        <v>0</v>
      </c>
      <c r="Z189" s="374">
        <v>0</v>
      </c>
      <c r="AA189" s="18">
        <f>SUM(Y189:Z189)</f>
        <v>0</v>
      </c>
      <c r="AB189" s="19">
        <f>NOVIEMBRE!AD189</f>
        <v>0</v>
      </c>
      <c r="AC189" s="374">
        <v>0</v>
      </c>
      <c r="AD189" s="18">
        <f>SUM(AB189:AC189)</f>
        <v>0</v>
      </c>
      <c r="AE189" s="19">
        <f>NOVIEMBRE!AG189</f>
        <v>0</v>
      </c>
      <c r="AF189" s="374">
        <v>0</v>
      </c>
      <c r="AG189" s="18">
        <f>SUM(AE189:AF189)</f>
        <v>0</v>
      </c>
      <c r="AH189" s="19">
        <f>X189-AA189</f>
        <v>0</v>
      </c>
      <c r="AI189" s="15">
        <f>X189-AD189</f>
        <v>0</v>
      </c>
      <c r="AJ189" s="16">
        <f>X189-AG189</f>
        <v>0</v>
      </c>
      <c r="AK189" s="9"/>
      <c r="AL189" s="372">
        <v>0</v>
      </c>
      <c r="AM189" s="375">
        <v>0</v>
      </c>
      <c r="AN189" s="9"/>
      <c r="BQ189" s="461"/>
    </row>
    <row r="190" spans="1:69" s="382" customFormat="1" ht="24.95" customHeight="1">
      <c r="A190" s="754"/>
      <c r="B190" s="661"/>
      <c r="N190" s="9"/>
      <c r="P190" s="9"/>
      <c r="Q190" s="9"/>
      <c r="R190" s="9"/>
      <c r="S190" s="707" t="str">
        <f>+IF(NOVIEMBRE!S190=0,"",NOVIEMBRE!S190)</f>
        <v>3300200-3</v>
      </c>
      <c r="T190" s="682" t="str">
        <f>+IF(NOVIEMBRE!T190=0,"",NOVIEMBRE!T190)</f>
        <v xml:space="preserve">OTRAS </v>
      </c>
      <c r="U190" s="27">
        <f>+ENERO!U190</f>
        <v>0</v>
      </c>
      <c r="V190" s="15">
        <f>NOVIEMBRE!V190+DICIEMBRE!AL190</f>
        <v>0</v>
      </c>
      <c r="W190" s="15">
        <f>NOVIEMBRE!W190+DICIEMBRE!AM190</f>
        <v>0</v>
      </c>
      <c r="X190" s="18">
        <f>SUM(U190:W190)</f>
        <v>0</v>
      </c>
      <c r="Y190" s="19">
        <f>NOVIEMBRE!AA190</f>
        <v>0</v>
      </c>
      <c r="Z190" s="374">
        <v>0</v>
      </c>
      <c r="AA190" s="18">
        <f>SUM(Y190:Z190)</f>
        <v>0</v>
      </c>
      <c r="AB190" s="19">
        <f>NOVIEMBRE!AD190</f>
        <v>0</v>
      </c>
      <c r="AC190" s="374">
        <v>0</v>
      </c>
      <c r="AD190" s="18">
        <f>SUM(AB190:AC190)</f>
        <v>0</v>
      </c>
      <c r="AE190" s="19">
        <f>NOVIEMBRE!AG190</f>
        <v>0</v>
      </c>
      <c r="AF190" s="374">
        <v>0</v>
      </c>
      <c r="AG190" s="18">
        <f>SUM(AE190:AF190)</f>
        <v>0</v>
      </c>
      <c r="AH190" s="19">
        <f>X190-AA190</f>
        <v>0</v>
      </c>
      <c r="AI190" s="15">
        <f>X190-AD190</f>
        <v>0</v>
      </c>
      <c r="AJ190" s="16">
        <f>X190-AG190</f>
        <v>0</v>
      </c>
      <c r="AK190" s="9"/>
      <c r="AL190" s="372">
        <v>0</v>
      </c>
      <c r="AM190" s="375">
        <v>0</v>
      </c>
      <c r="AN190" s="9"/>
      <c r="BQ190" s="461"/>
    </row>
    <row r="191" spans="1:69" s="382" customFormat="1" ht="24.95" customHeight="1">
      <c r="A191" s="754"/>
      <c r="B191" s="661"/>
      <c r="N191" s="9"/>
      <c r="P191" s="9"/>
      <c r="Q191" s="9"/>
      <c r="R191" s="9"/>
      <c r="S191" s="706">
        <f>+IF(NOVIEMBRE!S191=0,"",NOVIEMBRE!S191)</f>
        <v>3399999</v>
      </c>
      <c r="T191" s="682" t="str">
        <f>+IF(NOVIEMBRE!T191=0,"",NOVIEMBRE!T191)</f>
        <v>Vigencias Anteriores Otras Transferencias</v>
      </c>
      <c r="U191" s="27">
        <f>+ENERO!U191</f>
        <v>0</v>
      </c>
      <c r="V191" s="15">
        <f>NOVIEMBRE!V191+DICIEMBRE!AL191</f>
        <v>0</v>
      </c>
      <c r="W191" s="15">
        <f>NOVIEMBRE!W191+DICIEMBRE!AM191</f>
        <v>0</v>
      </c>
      <c r="X191" s="18">
        <f>SUM(U191:W191)</f>
        <v>0</v>
      </c>
      <c r="Y191" s="19">
        <f>NOVIEMBRE!AA191</f>
        <v>0</v>
      </c>
      <c r="Z191" s="374">
        <v>0</v>
      </c>
      <c r="AA191" s="18">
        <f>SUM(Y191:Z191)</f>
        <v>0</v>
      </c>
      <c r="AB191" s="19">
        <f>NOVIEMBRE!AD191</f>
        <v>0</v>
      </c>
      <c r="AC191" s="374">
        <v>0</v>
      </c>
      <c r="AD191" s="18">
        <f>SUM(AB191:AC191)</f>
        <v>0</v>
      </c>
      <c r="AE191" s="19">
        <f>NOVIEMBRE!AG191</f>
        <v>0</v>
      </c>
      <c r="AF191" s="374">
        <v>0</v>
      </c>
      <c r="AG191" s="18">
        <f>SUM(AE191:AF191)</f>
        <v>0</v>
      </c>
      <c r="AH191" s="19">
        <f>X191-AA191</f>
        <v>0</v>
      </c>
      <c r="AI191" s="15">
        <f>X191-AD191</f>
        <v>0</v>
      </c>
      <c r="AJ191" s="16">
        <f>X191-AG191</f>
        <v>0</v>
      </c>
      <c r="AK191" s="9"/>
      <c r="AL191" s="372">
        <v>0</v>
      </c>
      <c r="AM191" s="375">
        <v>0</v>
      </c>
      <c r="AN191" s="9"/>
      <c r="BQ191" s="461"/>
    </row>
    <row r="192" spans="1:69" s="382" customFormat="1" ht="24.95" customHeight="1">
      <c r="A192" s="754"/>
      <c r="B192" s="661"/>
      <c r="N192" s="9"/>
      <c r="P192" s="9"/>
      <c r="Q192" s="9"/>
      <c r="R192" s="9"/>
      <c r="S192" s="814"/>
      <c r="T192" s="815"/>
      <c r="U192" s="188"/>
      <c r="V192" s="816"/>
      <c r="W192" s="816"/>
      <c r="X192" s="816"/>
      <c r="Y192" s="816"/>
      <c r="Z192" s="817"/>
      <c r="AA192" s="816"/>
      <c r="AB192" s="816"/>
      <c r="AC192" s="817"/>
      <c r="AD192" s="816"/>
      <c r="AE192" s="816"/>
      <c r="AF192" s="817"/>
      <c r="AG192" s="816"/>
      <c r="AH192" s="816"/>
      <c r="AI192" s="816"/>
      <c r="AJ192" s="173"/>
      <c r="AK192" s="9"/>
      <c r="AL192" s="818"/>
      <c r="AM192" s="819"/>
      <c r="AN192" s="9"/>
      <c r="BQ192" s="461"/>
    </row>
    <row r="193" spans="1:69" s="382" customFormat="1" ht="39.75" customHeight="1">
      <c r="A193" s="754"/>
      <c r="B193" s="661"/>
      <c r="N193" s="9"/>
      <c r="P193" s="9"/>
      <c r="Q193" s="9"/>
      <c r="R193" s="9"/>
      <c r="S193" s="493" t="s">
        <v>323</v>
      </c>
      <c r="T193" s="690" t="s">
        <v>569</v>
      </c>
      <c r="U193" s="470">
        <f>U195+U209</f>
        <v>617207026</v>
      </c>
      <c r="V193" s="471">
        <f t="shared" ref="V193:AJ193" si="175">V195+V209</f>
        <v>44969121</v>
      </c>
      <c r="W193" s="471">
        <f t="shared" si="175"/>
        <v>28116631</v>
      </c>
      <c r="X193" s="380">
        <f t="shared" si="175"/>
        <v>690292778</v>
      </c>
      <c r="Y193" s="379">
        <f t="shared" si="175"/>
        <v>648736444</v>
      </c>
      <c r="Z193" s="494">
        <f t="shared" si="175"/>
        <v>33826001</v>
      </c>
      <c r="AA193" s="380">
        <f t="shared" si="175"/>
        <v>682562445</v>
      </c>
      <c r="AB193" s="470">
        <f t="shared" si="175"/>
        <v>641762244</v>
      </c>
      <c r="AC193" s="494">
        <f t="shared" si="175"/>
        <v>72168711</v>
      </c>
      <c r="AD193" s="472">
        <f t="shared" si="175"/>
        <v>713930955</v>
      </c>
      <c r="AE193" s="379">
        <f t="shared" si="175"/>
        <v>484159024</v>
      </c>
      <c r="AF193" s="494">
        <f t="shared" si="175"/>
        <v>30794763</v>
      </c>
      <c r="AG193" s="380">
        <f t="shared" si="175"/>
        <v>514953787</v>
      </c>
      <c r="AH193" s="379">
        <f t="shared" si="175"/>
        <v>7730333</v>
      </c>
      <c r="AI193" s="471">
        <f t="shared" si="175"/>
        <v>-23638177</v>
      </c>
      <c r="AJ193" s="380">
        <f t="shared" si="175"/>
        <v>175338991</v>
      </c>
      <c r="AK193" s="9"/>
      <c r="AL193" s="379">
        <f t="shared" ref="AL193:AM193" si="176">AL195+AL209</f>
        <v>0</v>
      </c>
      <c r="AM193" s="380">
        <f t="shared" si="176"/>
        <v>28116631</v>
      </c>
      <c r="AN193" s="9"/>
      <c r="BQ193" s="461"/>
    </row>
    <row r="194" spans="1:69" s="382" customFormat="1" ht="24.95" customHeight="1">
      <c r="A194" s="754"/>
      <c r="B194" s="661"/>
      <c r="N194" s="9"/>
      <c r="P194" s="9"/>
      <c r="Q194" s="9"/>
      <c r="R194" s="9"/>
      <c r="S194" s="366" t="str">
        <f>+IF(NOVIEMBRE!S192=0,"",NOVIEMBRE!S192)</f>
        <v/>
      </c>
      <c r="T194" s="696" t="str">
        <f>+IF(NOVIEMBRE!T192=0,"",NOVIEMBRE!T192)</f>
        <v/>
      </c>
      <c r="U194" s="161"/>
      <c r="V194" s="161"/>
      <c r="W194" s="161"/>
      <c r="X194" s="161"/>
      <c r="Y194" s="161"/>
      <c r="Z194" s="161"/>
      <c r="AA194" s="161"/>
      <c r="AB194" s="161"/>
      <c r="AC194" s="161"/>
      <c r="AD194" s="161"/>
      <c r="AE194" s="161"/>
      <c r="AF194" s="161"/>
      <c r="AG194" s="161"/>
      <c r="AH194" s="161"/>
      <c r="AI194" s="161"/>
      <c r="AJ194" s="166"/>
      <c r="AK194" s="9"/>
      <c r="AL194" s="172"/>
      <c r="AM194" s="173"/>
      <c r="AN194" s="9"/>
      <c r="BQ194" s="461"/>
    </row>
    <row r="195" spans="1:69" s="382" customFormat="1" ht="24.95" customHeight="1">
      <c r="A195" s="754"/>
      <c r="B195" s="661"/>
      <c r="N195" s="9"/>
      <c r="P195" s="9"/>
      <c r="Q195" s="9"/>
      <c r="R195" s="9"/>
      <c r="S195" s="704">
        <f>+IF(NOVIEMBRE!S195=0,"",NOVIEMBRE!S195)</f>
        <v>4000000</v>
      </c>
      <c r="T195" s="686" t="str">
        <f>+IF(NOVIEMBRE!T195=0,"",NOVIEMBRE!T195)</f>
        <v>GASTOS  DE PRESTACION DE SERVICIOS</v>
      </c>
      <c r="U195" s="470">
        <f t="shared" ref="U195:AJ195" si="177">U196</f>
        <v>617207026</v>
      </c>
      <c r="V195" s="471">
        <f t="shared" si="177"/>
        <v>44969121</v>
      </c>
      <c r="W195" s="471">
        <f t="shared" si="177"/>
        <v>28116631</v>
      </c>
      <c r="X195" s="472">
        <f t="shared" si="177"/>
        <v>690292778</v>
      </c>
      <c r="Y195" s="379">
        <f t="shared" si="177"/>
        <v>648736444</v>
      </c>
      <c r="Z195" s="471">
        <f t="shared" si="177"/>
        <v>33826001</v>
      </c>
      <c r="AA195" s="472">
        <f t="shared" si="177"/>
        <v>682562445</v>
      </c>
      <c r="AB195" s="379">
        <f t="shared" si="177"/>
        <v>641762244</v>
      </c>
      <c r="AC195" s="471">
        <f t="shared" si="177"/>
        <v>72168711</v>
      </c>
      <c r="AD195" s="472">
        <f t="shared" si="177"/>
        <v>713930955</v>
      </c>
      <c r="AE195" s="379">
        <f t="shared" si="177"/>
        <v>484159024</v>
      </c>
      <c r="AF195" s="471">
        <f t="shared" si="177"/>
        <v>30794763</v>
      </c>
      <c r="AG195" s="472">
        <f t="shared" si="177"/>
        <v>514953787</v>
      </c>
      <c r="AH195" s="379">
        <f t="shared" si="177"/>
        <v>7730333</v>
      </c>
      <c r="AI195" s="471">
        <f t="shared" si="177"/>
        <v>-23638177</v>
      </c>
      <c r="AJ195" s="380">
        <f t="shared" si="177"/>
        <v>175338991</v>
      </c>
      <c r="AK195" s="9"/>
      <c r="AL195" s="128">
        <f>AL196</f>
        <v>0</v>
      </c>
      <c r="AM195" s="130">
        <f>AM196</f>
        <v>28116631</v>
      </c>
      <c r="AN195" s="9"/>
      <c r="BQ195" s="461"/>
    </row>
    <row r="196" spans="1:69" s="382" customFormat="1" ht="24.95" customHeight="1">
      <c r="A196" s="754"/>
      <c r="B196" s="661"/>
      <c r="N196" s="9"/>
      <c r="P196" s="9"/>
      <c r="Q196" s="9"/>
      <c r="R196" s="9"/>
      <c r="S196" s="705">
        <f>+IF(NOVIEMBRE!S196=0,"",NOVIEMBRE!S196)</f>
        <v>4100000</v>
      </c>
      <c r="T196" s="681" t="str">
        <f>+IF(NOVIEMBRE!T196=0,"",NOVIEMBRE!T196)</f>
        <v>Insumos y Suministros Hospitalarios</v>
      </c>
      <c r="U196" s="132">
        <f t="shared" ref="U196:AJ196" si="178">U197+U205+U207</f>
        <v>617207026</v>
      </c>
      <c r="V196" s="122">
        <f t="shared" si="178"/>
        <v>44969121</v>
      </c>
      <c r="W196" s="122">
        <f t="shared" si="178"/>
        <v>28116631</v>
      </c>
      <c r="X196" s="129">
        <f t="shared" si="178"/>
        <v>690292778</v>
      </c>
      <c r="Y196" s="128">
        <f t="shared" si="178"/>
        <v>648736444</v>
      </c>
      <c r="Z196" s="122">
        <f t="shared" si="178"/>
        <v>33826001</v>
      </c>
      <c r="AA196" s="129">
        <f t="shared" si="178"/>
        <v>682562445</v>
      </c>
      <c r="AB196" s="128">
        <f t="shared" si="178"/>
        <v>641762244</v>
      </c>
      <c r="AC196" s="122">
        <f t="shared" si="178"/>
        <v>72168711</v>
      </c>
      <c r="AD196" s="129">
        <f t="shared" si="178"/>
        <v>713930955</v>
      </c>
      <c r="AE196" s="128">
        <f t="shared" si="178"/>
        <v>484159024</v>
      </c>
      <c r="AF196" s="122">
        <f t="shared" si="178"/>
        <v>30794763</v>
      </c>
      <c r="AG196" s="129">
        <f t="shared" si="178"/>
        <v>514953787</v>
      </c>
      <c r="AH196" s="128">
        <f t="shared" si="178"/>
        <v>7730333</v>
      </c>
      <c r="AI196" s="122">
        <f t="shared" si="178"/>
        <v>-23638177</v>
      </c>
      <c r="AJ196" s="130">
        <f t="shared" si="178"/>
        <v>175338991</v>
      </c>
      <c r="AK196" s="10"/>
      <c r="AL196" s="128">
        <f>AL197+AL205+AL207</f>
        <v>0</v>
      </c>
      <c r="AM196" s="130">
        <f>AM197+AM205+AM207</f>
        <v>28116631</v>
      </c>
      <c r="AN196" s="9"/>
      <c r="BQ196" s="461"/>
    </row>
    <row r="197" spans="1:69" s="382" customFormat="1" ht="24.95" customHeight="1">
      <c r="A197" s="754"/>
      <c r="B197" s="661"/>
      <c r="N197" s="9"/>
      <c r="P197" s="9"/>
      <c r="Q197" s="9"/>
      <c r="R197" s="9"/>
      <c r="S197" s="706">
        <f>+IF(NOVIEMBRE!S197=0,"",NOVIEMBRE!S197)</f>
        <v>4100100</v>
      </c>
      <c r="T197" s="682" t="str">
        <f>+IF(NOVIEMBRE!T197=0,"",NOVIEMBRE!T197)</f>
        <v>Compra de Bienes para la Prestacion de servicios</v>
      </c>
      <c r="U197" s="27">
        <f t="shared" ref="U197:AJ197" si="179">SUM(U198:U204)</f>
        <v>421300000</v>
      </c>
      <c r="V197" s="15">
        <f t="shared" si="179"/>
        <v>-6021500</v>
      </c>
      <c r="W197" s="15">
        <f t="shared" si="179"/>
        <v>22792536</v>
      </c>
      <c r="X197" s="18">
        <f t="shared" si="179"/>
        <v>438071036</v>
      </c>
      <c r="Y197" s="19">
        <f t="shared" si="179"/>
        <v>402542802</v>
      </c>
      <c r="Z197" s="142">
        <f t="shared" si="179"/>
        <v>28220501</v>
      </c>
      <c r="AA197" s="18">
        <f t="shared" si="179"/>
        <v>430763303</v>
      </c>
      <c r="AB197" s="19">
        <f t="shared" si="179"/>
        <v>395571101</v>
      </c>
      <c r="AC197" s="142">
        <f t="shared" si="179"/>
        <v>66560711</v>
      </c>
      <c r="AD197" s="18">
        <f t="shared" si="179"/>
        <v>462131812</v>
      </c>
      <c r="AE197" s="19">
        <f t="shared" si="179"/>
        <v>242215881</v>
      </c>
      <c r="AF197" s="142">
        <f t="shared" si="179"/>
        <v>26546763</v>
      </c>
      <c r="AG197" s="18">
        <f t="shared" si="179"/>
        <v>268762644</v>
      </c>
      <c r="AH197" s="19">
        <f t="shared" si="179"/>
        <v>7307733</v>
      </c>
      <c r="AI197" s="15">
        <f t="shared" si="179"/>
        <v>-24060776</v>
      </c>
      <c r="AJ197" s="16">
        <f t="shared" si="179"/>
        <v>169308392</v>
      </c>
      <c r="AK197" s="9"/>
      <c r="AL197" s="29">
        <f>SUM(AL198:AL204)</f>
        <v>0</v>
      </c>
      <c r="AM197" s="26">
        <f>SUM(AM198:AM204)</f>
        <v>22792536</v>
      </c>
      <c r="AN197" s="9"/>
      <c r="BQ197" s="461"/>
    </row>
    <row r="198" spans="1:69" s="382" customFormat="1" ht="24.95" customHeight="1">
      <c r="A198" s="754"/>
      <c r="B198" s="661"/>
      <c r="N198" s="9"/>
      <c r="P198" s="9"/>
      <c r="Q198" s="9"/>
      <c r="R198" s="9"/>
      <c r="S198" s="707" t="str">
        <f>+IF(NOVIEMBRE!S198=0,"",NOVIEMBRE!S198)</f>
        <v>4100100-1</v>
      </c>
      <c r="T198" s="683" t="str">
        <f>+IF(NOVIEMBRE!T198=0,"",NOVIEMBRE!T198)</f>
        <v>Productos Farmaceuticos</v>
      </c>
      <c r="U198" s="27">
        <f>+ENERO!U198</f>
        <v>285000000</v>
      </c>
      <c r="V198" s="15">
        <f>NOVIEMBRE!V198+DICIEMBRE!AL198</f>
        <v>1173814</v>
      </c>
      <c r="W198" s="15">
        <f>NOVIEMBRE!W198+DICIEMBRE!AM198</f>
        <v>21466351</v>
      </c>
      <c r="X198" s="18">
        <f t="shared" ref="X198:X204" si="180">SUM(U198:W198)</f>
        <v>307640165</v>
      </c>
      <c r="Y198" s="19">
        <f>NOVIEMBRE!AA198</f>
        <v>275952968</v>
      </c>
      <c r="Z198" s="374">
        <v>26118986</v>
      </c>
      <c r="AA198" s="18">
        <f t="shared" ref="AA198:AA204" si="181">SUM(Y198:Z198)</f>
        <v>302071954</v>
      </c>
      <c r="AB198" s="19">
        <f>NOVIEMBRE!AD198</f>
        <v>274192764</v>
      </c>
      <c r="AC198" s="374">
        <v>59303582</v>
      </c>
      <c r="AD198" s="18">
        <f t="shared" ref="AD198:AD204" si="182">SUM(AB198:AC198)</f>
        <v>333496346</v>
      </c>
      <c r="AE198" s="19">
        <f>NOVIEMBRE!AG198</f>
        <v>173458152</v>
      </c>
      <c r="AF198" s="374">
        <v>14084151</v>
      </c>
      <c r="AG198" s="18">
        <f t="shared" ref="AG198:AG204" si="183">SUM(AE198:AF198)</f>
        <v>187542303</v>
      </c>
      <c r="AH198" s="19">
        <f t="shared" ref="AH198:AH204" si="184">X198-AA198</f>
        <v>5568211</v>
      </c>
      <c r="AI198" s="15">
        <f t="shared" ref="AI198:AI204" si="185">X198-AD198</f>
        <v>-25856181</v>
      </c>
      <c r="AJ198" s="16">
        <f t="shared" ref="AJ198:AJ204" si="186">X198-AG198</f>
        <v>120097862</v>
      </c>
      <c r="AK198" s="9"/>
      <c r="AL198" s="372">
        <v>0</v>
      </c>
      <c r="AM198" s="856">
        <v>21466351</v>
      </c>
      <c r="AN198" s="9"/>
      <c r="BQ198" s="461"/>
    </row>
    <row r="199" spans="1:69" s="382" customFormat="1" ht="24.95" customHeight="1">
      <c r="A199" s="754"/>
      <c r="B199" s="661"/>
      <c r="N199" s="9"/>
      <c r="P199" s="9"/>
      <c r="Q199" s="9"/>
      <c r="R199" s="9"/>
      <c r="S199" s="707" t="str">
        <f>+IF(NOVIEMBRE!S199=0,"",NOVIEMBRE!S199)</f>
        <v>4100100-2</v>
      </c>
      <c r="T199" s="683" t="str">
        <f>+IF(NOVIEMBRE!T199=0,"",NOVIEMBRE!T199)</f>
        <v>Material Médico Quirúrgico</v>
      </c>
      <c r="U199" s="27">
        <f>+ENERO!U199</f>
        <v>67000000</v>
      </c>
      <c r="V199" s="15">
        <f>NOVIEMBRE!V199+DICIEMBRE!AL199</f>
        <v>-673814</v>
      </c>
      <c r="W199" s="15">
        <f>NOVIEMBRE!W199+DICIEMBRE!AM199</f>
        <v>1326185</v>
      </c>
      <c r="X199" s="18">
        <f t="shared" si="180"/>
        <v>67652371</v>
      </c>
      <c r="Y199" s="19">
        <f>NOVIEMBRE!AA199</f>
        <v>65652371</v>
      </c>
      <c r="Z199" s="374">
        <v>999515</v>
      </c>
      <c r="AA199" s="18">
        <f t="shared" si="181"/>
        <v>66651886</v>
      </c>
      <c r="AB199" s="19">
        <f>NOVIEMBRE!AD199</f>
        <v>60490874</v>
      </c>
      <c r="AC199" s="374">
        <v>6105129</v>
      </c>
      <c r="AD199" s="18">
        <f t="shared" si="182"/>
        <v>66596003</v>
      </c>
      <c r="AE199" s="19">
        <f>NOVIEMBRE!AG199</f>
        <v>42222791</v>
      </c>
      <c r="AF199" s="374">
        <v>10950612</v>
      </c>
      <c r="AG199" s="18">
        <f t="shared" si="183"/>
        <v>53173403</v>
      </c>
      <c r="AH199" s="19">
        <f t="shared" si="184"/>
        <v>1000485</v>
      </c>
      <c r="AI199" s="15">
        <f t="shared" si="185"/>
        <v>1056368</v>
      </c>
      <c r="AJ199" s="16">
        <f t="shared" si="186"/>
        <v>14478968</v>
      </c>
      <c r="AK199" s="9"/>
      <c r="AL199" s="372">
        <v>0</v>
      </c>
      <c r="AM199" s="375">
        <v>1326185</v>
      </c>
      <c r="AN199" s="9"/>
      <c r="BQ199" s="461"/>
    </row>
    <row r="200" spans="1:69" s="382" customFormat="1" ht="24.95" customHeight="1">
      <c r="A200" s="754"/>
      <c r="B200" s="661"/>
      <c r="N200" s="9"/>
      <c r="P200" s="9"/>
      <c r="Q200" s="9"/>
      <c r="R200" s="9"/>
      <c r="S200" s="707" t="str">
        <f>+IF(NOVIEMBRE!S200=0,"",NOVIEMBRE!S200)</f>
        <v>4100100-3</v>
      </c>
      <c r="T200" s="683" t="str">
        <f>+IF(NOVIEMBRE!T200=0,"",NOVIEMBRE!T200)</f>
        <v>Material de Laboratorio</v>
      </c>
      <c r="U200" s="27">
        <f>+ENERO!U200</f>
        <v>55000000</v>
      </c>
      <c r="V200" s="15">
        <f>NOVIEMBRE!V200+DICIEMBRE!AL200</f>
        <v>-500000</v>
      </c>
      <c r="W200" s="15">
        <f>NOVIEMBRE!W200+DICIEMBRE!AM200</f>
        <v>0</v>
      </c>
      <c r="X200" s="18">
        <f t="shared" si="180"/>
        <v>54500000</v>
      </c>
      <c r="Y200" s="19">
        <f>NOVIEMBRE!AA200</f>
        <v>53978763</v>
      </c>
      <c r="Z200" s="374">
        <v>-50000</v>
      </c>
      <c r="AA200" s="18">
        <f t="shared" si="181"/>
        <v>53928763</v>
      </c>
      <c r="AB200" s="19">
        <f>NOVIEMBRE!AD200</f>
        <v>53928763</v>
      </c>
      <c r="AC200" s="374">
        <v>0</v>
      </c>
      <c r="AD200" s="18">
        <f t="shared" si="182"/>
        <v>53928763</v>
      </c>
      <c r="AE200" s="19">
        <f>NOVIEMBRE!AG200</f>
        <v>20516238</v>
      </c>
      <c r="AF200" s="374">
        <v>572000</v>
      </c>
      <c r="AG200" s="18">
        <f t="shared" si="183"/>
        <v>21088238</v>
      </c>
      <c r="AH200" s="19">
        <f t="shared" si="184"/>
        <v>571237</v>
      </c>
      <c r="AI200" s="15">
        <f t="shared" si="185"/>
        <v>571237</v>
      </c>
      <c r="AJ200" s="16">
        <f t="shared" si="186"/>
        <v>33411762</v>
      </c>
      <c r="AK200" s="9"/>
      <c r="AL200" s="372">
        <v>0</v>
      </c>
      <c r="AM200" s="375">
        <v>0</v>
      </c>
      <c r="AN200" s="9"/>
      <c r="BQ200" s="461"/>
    </row>
    <row r="201" spans="1:69" s="382" customFormat="1" ht="24.95" customHeight="1">
      <c r="A201" s="754"/>
      <c r="B201" s="661"/>
      <c r="N201" s="9"/>
      <c r="P201" s="9"/>
      <c r="Q201" s="9"/>
      <c r="R201" s="9"/>
      <c r="S201" s="707" t="str">
        <f>+IF(NOVIEMBRE!S201=0,"",NOVIEMBRE!S201)</f>
        <v>4100100-4</v>
      </c>
      <c r="T201" s="683" t="str">
        <f>+IF(NOVIEMBRE!T201=0,"",NOVIEMBRE!T201)</f>
        <v>Material para Odontologia</v>
      </c>
      <c r="U201" s="27">
        <f>+ENERO!U201</f>
        <v>11300000</v>
      </c>
      <c r="V201" s="15">
        <f>NOVIEMBRE!V201+DICIEMBRE!AL201</f>
        <v>-3200000</v>
      </c>
      <c r="W201" s="15">
        <f>NOVIEMBRE!W201+DICIEMBRE!AM201</f>
        <v>0</v>
      </c>
      <c r="X201" s="18">
        <f t="shared" si="180"/>
        <v>8100000</v>
      </c>
      <c r="Y201" s="19">
        <f>NOVIEMBRE!AA201</f>
        <v>6780200</v>
      </c>
      <c r="Z201" s="374">
        <v>1152000</v>
      </c>
      <c r="AA201" s="18">
        <f t="shared" si="181"/>
        <v>7932200</v>
      </c>
      <c r="AB201" s="19">
        <f>NOVIEMBRE!AD201</f>
        <v>6780200</v>
      </c>
      <c r="AC201" s="374">
        <v>1152000</v>
      </c>
      <c r="AD201" s="18">
        <f t="shared" si="182"/>
        <v>7932200</v>
      </c>
      <c r="AE201" s="19">
        <f>NOVIEMBRE!AG201</f>
        <v>5840200</v>
      </c>
      <c r="AF201" s="374">
        <v>940000</v>
      </c>
      <c r="AG201" s="18">
        <f t="shared" si="183"/>
        <v>6780200</v>
      </c>
      <c r="AH201" s="19">
        <f t="shared" si="184"/>
        <v>167800</v>
      </c>
      <c r="AI201" s="15">
        <f t="shared" si="185"/>
        <v>167800</v>
      </c>
      <c r="AJ201" s="16">
        <f t="shared" si="186"/>
        <v>1319800</v>
      </c>
      <c r="AK201" s="9"/>
      <c r="AL201" s="372">
        <v>0</v>
      </c>
      <c r="AM201" s="375">
        <v>0</v>
      </c>
      <c r="AN201" s="9"/>
      <c r="BQ201" s="461"/>
    </row>
    <row r="202" spans="1:69" s="382" customFormat="1" ht="24.95" customHeight="1">
      <c r="A202" s="754"/>
      <c r="B202" s="661"/>
      <c r="N202" s="9"/>
      <c r="P202" s="9"/>
      <c r="Q202" s="9"/>
      <c r="R202" s="9"/>
      <c r="S202" s="707" t="str">
        <f>+IF(NOVIEMBRE!S202=0,"",NOVIEMBRE!S202)</f>
        <v>4100100-5</v>
      </c>
      <c r="T202" s="683" t="str">
        <f>+IF(NOVIEMBRE!T202=0,"",NOVIEMBRE!T202)</f>
        <v>Material para Rayos X</v>
      </c>
      <c r="U202" s="27">
        <f>+ENERO!U202</f>
        <v>3000000</v>
      </c>
      <c r="V202" s="15">
        <f>NOVIEMBRE!V202+DICIEMBRE!AL202</f>
        <v>-2821500</v>
      </c>
      <c r="W202" s="15">
        <f>NOVIEMBRE!W202+DICIEMBRE!AM202</f>
        <v>0</v>
      </c>
      <c r="X202" s="18">
        <f t="shared" si="180"/>
        <v>178500</v>
      </c>
      <c r="Y202" s="19">
        <f>NOVIEMBRE!AA202</f>
        <v>178500</v>
      </c>
      <c r="Z202" s="374">
        <v>0</v>
      </c>
      <c r="AA202" s="18">
        <f t="shared" si="181"/>
        <v>178500</v>
      </c>
      <c r="AB202" s="19">
        <f>NOVIEMBRE!AD202</f>
        <v>178500</v>
      </c>
      <c r="AC202" s="374">
        <v>0</v>
      </c>
      <c r="AD202" s="18">
        <f t="shared" si="182"/>
        <v>178500</v>
      </c>
      <c r="AE202" s="19">
        <f>NOVIEMBRE!AG202</f>
        <v>178500</v>
      </c>
      <c r="AF202" s="374">
        <v>0</v>
      </c>
      <c r="AG202" s="18">
        <f t="shared" si="183"/>
        <v>178500</v>
      </c>
      <c r="AH202" s="19">
        <f t="shared" si="184"/>
        <v>0</v>
      </c>
      <c r="AI202" s="15">
        <f t="shared" si="185"/>
        <v>0</v>
      </c>
      <c r="AJ202" s="16">
        <f t="shared" si="186"/>
        <v>0</v>
      </c>
      <c r="AK202" s="9"/>
      <c r="AL202" s="372">
        <v>0</v>
      </c>
      <c r="AM202" s="375">
        <v>0</v>
      </c>
      <c r="AN202" s="9"/>
      <c r="BQ202" s="461"/>
    </row>
    <row r="203" spans="1:69" s="382" customFormat="1" ht="24.95" customHeight="1">
      <c r="A203" s="754"/>
      <c r="B203" s="661"/>
      <c r="N203" s="9"/>
      <c r="P203" s="9"/>
      <c r="Q203" s="9"/>
      <c r="R203" s="9"/>
      <c r="S203" s="707" t="str">
        <f>+IF(NOVIEMBRE!S203=0,"",NOVIEMBRE!S203)</f>
        <v/>
      </c>
      <c r="T203" s="683" t="str">
        <f>+IF(NOVIEMBRE!T203=0,"",NOVIEMBRE!T203)</f>
        <v/>
      </c>
      <c r="U203" s="27">
        <f>+ENERO!U203</f>
        <v>0</v>
      </c>
      <c r="V203" s="15">
        <f>NOVIEMBRE!V203+DICIEMBRE!AL203</f>
        <v>0</v>
      </c>
      <c r="W203" s="15">
        <f>NOVIEMBRE!W203+DICIEMBRE!AM203</f>
        <v>0</v>
      </c>
      <c r="X203" s="18">
        <f t="shared" si="180"/>
        <v>0</v>
      </c>
      <c r="Y203" s="19">
        <f>NOVIEMBRE!AA203</f>
        <v>0</v>
      </c>
      <c r="Z203" s="374">
        <v>0</v>
      </c>
      <c r="AA203" s="18">
        <f t="shared" si="181"/>
        <v>0</v>
      </c>
      <c r="AB203" s="19">
        <f>NOVIEMBRE!AD203</f>
        <v>0</v>
      </c>
      <c r="AC203" s="374">
        <v>0</v>
      </c>
      <c r="AD203" s="18">
        <f t="shared" si="182"/>
        <v>0</v>
      </c>
      <c r="AE203" s="19">
        <f>NOVIEMBRE!AG203</f>
        <v>0</v>
      </c>
      <c r="AF203" s="374">
        <v>0</v>
      </c>
      <c r="AG203" s="18">
        <f t="shared" si="183"/>
        <v>0</v>
      </c>
      <c r="AH203" s="19">
        <f t="shared" si="184"/>
        <v>0</v>
      </c>
      <c r="AI203" s="15">
        <f t="shared" si="185"/>
        <v>0</v>
      </c>
      <c r="AJ203" s="16">
        <f t="shared" si="186"/>
        <v>0</v>
      </c>
      <c r="AK203" s="9"/>
      <c r="AL203" s="372">
        <v>0</v>
      </c>
      <c r="AM203" s="375">
        <v>0</v>
      </c>
      <c r="AN203" s="9"/>
      <c r="BQ203" s="461"/>
    </row>
    <row r="204" spans="1:69" s="382" customFormat="1" ht="24.95" customHeight="1">
      <c r="A204" s="754"/>
      <c r="B204" s="661"/>
      <c r="N204" s="9"/>
      <c r="P204" s="9"/>
      <c r="Q204" s="9"/>
      <c r="R204" s="9"/>
      <c r="S204" s="707" t="str">
        <f>+IF(NOVIEMBRE!S204=0,"",NOVIEMBRE!S204)</f>
        <v/>
      </c>
      <c r="T204" s="683" t="str">
        <f>+IF(NOVIEMBRE!T204=0,"",NOVIEMBRE!T204)</f>
        <v/>
      </c>
      <c r="U204" s="27">
        <f>+ENERO!U204</f>
        <v>0</v>
      </c>
      <c r="V204" s="15">
        <f>NOVIEMBRE!V204+DICIEMBRE!AL204</f>
        <v>0</v>
      </c>
      <c r="W204" s="15">
        <f>NOVIEMBRE!W204+DICIEMBRE!AM204</f>
        <v>0</v>
      </c>
      <c r="X204" s="18">
        <f t="shared" si="180"/>
        <v>0</v>
      </c>
      <c r="Y204" s="19">
        <f>NOVIEMBRE!AA204</f>
        <v>0</v>
      </c>
      <c r="Z204" s="374">
        <v>0</v>
      </c>
      <c r="AA204" s="18">
        <f t="shared" si="181"/>
        <v>0</v>
      </c>
      <c r="AB204" s="19">
        <f>NOVIEMBRE!AD204</f>
        <v>0</v>
      </c>
      <c r="AC204" s="374">
        <v>0</v>
      </c>
      <c r="AD204" s="18">
        <f t="shared" si="182"/>
        <v>0</v>
      </c>
      <c r="AE204" s="19">
        <f>NOVIEMBRE!AG204</f>
        <v>0</v>
      </c>
      <c r="AF204" s="374">
        <v>0</v>
      </c>
      <c r="AG204" s="18">
        <f t="shared" si="183"/>
        <v>0</v>
      </c>
      <c r="AH204" s="19">
        <f t="shared" si="184"/>
        <v>0</v>
      </c>
      <c r="AI204" s="15">
        <f t="shared" si="185"/>
        <v>0</v>
      </c>
      <c r="AJ204" s="16">
        <f t="shared" si="186"/>
        <v>0</v>
      </c>
      <c r="AK204" s="9"/>
      <c r="AL204" s="372">
        <v>0</v>
      </c>
      <c r="AM204" s="375">
        <v>0</v>
      </c>
      <c r="AN204" s="9"/>
      <c r="BQ204" s="461"/>
    </row>
    <row r="205" spans="1:69" s="382" customFormat="1" ht="24.95" customHeight="1">
      <c r="A205" s="754"/>
      <c r="B205" s="661"/>
      <c r="N205" s="9"/>
      <c r="P205" s="9"/>
      <c r="Q205" s="9"/>
      <c r="R205" s="9"/>
      <c r="S205" s="706">
        <f>+IF(NOVIEMBRE!S205=0,"",NOVIEMBRE!S205)</f>
        <v>4100200</v>
      </c>
      <c r="T205" s="682" t="str">
        <f>+IF(NOVIEMBRE!T205=0,"",NOVIEMBRE!T205)</f>
        <v>Gastos Complementarios e Intermedios</v>
      </c>
      <c r="U205" s="27">
        <f t="shared" ref="U205:AJ205" si="187">U206</f>
        <v>43000000</v>
      </c>
      <c r="V205" s="15">
        <f t="shared" si="187"/>
        <v>6021500</v>
      </c>
      <c r="W205" s="15">
        <f t="shared" si="187"/>
        <v>5324095</v>
      </c>
      <c r="X205" s="18">
        <f t="shared" si="187"/>
        <v>54345595</v>
      </c>
      <c r="Y205" s="19">
        <f t="shared" si="187"/>
        <v>48317495</v>
      </c>
      <c r="Z205" s="142">
        <f t="shared" si="187"/>
        <v>5605500</v>
      </c>
      <c r="AA205" s="18">
        <f t="shared" si="187"/>
        <v>53922995</v>
      </c>
      <c r="AB205" s="19">
        <f t="shared" si="187"/>
        <v>48314996</v>
      </c>
      <c r="AC205" s="142">
        <f t="shared" si="187"/>
        <v>5608000</v>
      </c>
      <c r="AD205" s="18">
        <f t="shared" si="187"/>
        <v>53922996</v>
      </c>
      <c r="AE205" s="19">
        <f t="shared" si="187"/>
        <v>44066996</v>
      </c>
      <c r="AF205" s="142">
        <f t="shared" si="187"/>
        <v>4248000</v>
      </c>
      <c r="AG205" s="18">
        <f t="shared" si="187"/>
        <v>48314996</v>
      </c>
      <c r="AH205" s="19">
        <f t="shared" si="187"/>
        <v>422600</v>
      </c>
      <c r="AI205" s="15">
        <f t="shared" si="187"/>
        <v>422599</v>
      </c>
      <c r="AJ205" s="16">
        <f t="shared" si="187"/>
        <v>6030599</v>
      </c>
      <c r="AK205" s="9"/>
      <c r="AL205" s="29">
        <f>AL206</f>
        <v>0</v>
      </c>
      <c r="AM205" s="26">
        <f>AM206</f>
        <v>5324095</v>
      </c>
      <c r="AN205" s="9"/>
      <c r="BQ205" s="461"/>
    </row>
    <row r="206" spans="1:69" s="382" customFormat="1" ht="24.95" customHeight="1">
      <c r="A206" s="754"/>
      <c r="B206" s="661"/>
      <c r="N206" s="9"/>
      <c r="P206" s="9"/>
      <c r="Q206" s="9"/>
      <c r="R206" s="9"/>
      <c r="S206" s="707" t="str">
        <f>+IF(NOVIEMBRE!S206=0,"",NOVIEMBRE!S206)</f>
        <v>4100200-1</v>
      </c>
      <c r="T206" s="683" t="str">
        <f>+IF(NOVIEMBRE!T206=0,"",NOVIEMBRE!T206)</f>
        <v>Alimentación</v>
      </c>
      <c r="U206" s="27">
        <f>+ENERO!U206</f>
        <v>43000000</v>
      </c>
      <c r="V206" s="15">
        <f>NOVIEMBRE!V206+DICIEMBRE!AL206</f>
        <v>6021500</v>
      </c>
      <c r="W206" s="15">
        <f>NOVIEMBRE!W206+DICIEMBRE!AM206</f>
        <v>5324095</v>
      </c>
      <c r="X206" s="18">
        <f>SUM(U206:W206)</f>
        <v>54345595</v>
      </c>
      <c r="Y206" s="19">
        <f>NOVIEMBRE!AA206</f>
        <v>48317495</v>
      </c>
      <c r="Z206" s="374">
        <v>5605500</v>
      </c>
      <c r="AA206" s="18">
        <f>SUM(Y206:Z206)</f>
        <v>53922995</v>
      </c>
      <c r="AB206" s="19">
        <f>NOVIEMBRE!AD206</f>
        <v>48314996</v>
      </c>
      <c r="AC206" s="374">
        <v>5608000</v>
      </c>
      <c r="AD206" s="18">
        <f>SUM(AB206:AC206)</f>
        <v>53922996</v>
      </c>
      <c r="AE206" s="19">
        <f>NOVIEMBRE!AG206</f>
        <v>44066996</v>
      </c>
      <c r="AF206" s="374">
        <v>4248000</v>
      </c>
      <c r="AG206" s="18">
        <f>SUM(AE206:AF206)</f>
        <v>48314996</v>
      </c>
      <c r="AH206" s="19">
        <f>X206-AA206</f>
        <v>422600</v>
      </c>
      <c r="AI206" s="15">
        <f>X206-AD206</f>
        <v>422599</v>
      </c>
      <c r="AJ206" s="16">
        <f>X206-AG206</f>
        <v>6030599</v>
      </c>
      <c r="AK206" s="9"/>
      <c r="AL206" s="372">
        <v>0</v>
      </c>
      <c r="AM206" s="375">
        <v>5324095</v>
      </c>
      <c r="AN206" s="9"/>
      <c r="BQ206" s="461"/>
    </row>
    <row r="207" spans="1:69" s="382" customFormat="1" ht="24.95" customHeight="1" thickBot="1">
      <c r="A207" s="754"/>
      <c r="B207" s="661"/>
      <c r="N207" s="9"/>
      <c r="P207" s="9"/>
      <c r="Q207" s="9"/>
      <c r="R207" s="9"/>
      <c r="S207" s="711">
        <f>+IF(NOVIEMBRE!S207=0,"",NOVIEMBRE!S207)</f>
        <v>4199999</v>
      </c>
      <c r="T207" s="688" t="str">
        <f>+IF(NOVIEMBRE!T207=0,"",NOVIEMBRE!T207)</f>
        <v>Vigencias Anteriores Gastos Operación Comercial</v>
      </c>
      <c r="U207" s="133">
        <f>+ENERO!U207</f>
        <v>152907026</v>
      </c>
      <c r="V207" s="121">
        <f>NOVIEMBRE!V207+DICIEMBRE!AL207</f>
        <v>44969121</v>
      </c>
      <c r="W207" s="121">
        <f>NOVIEMBRE!W207+DICIEMBRE!AM207</f>
        <v>0</v>
      </c>
      <c r="X207" s="126">
        <f>SUM(U207:W207)</f>
        <v>197876147</v>
      </c>
      <c r="Y207" s="124">
        <f>NOVIEMBRE!AA207</f>
        <v>197876147</v>
      </c>
      <c r="Z207" s="388">
        <v>0</v>
      </c>
      <c r="AA207" s="126">
        <f>SUM(Y207:Z207)</f>
        <v>197876147</v>
      </c>
      <c r="AB207" s="124">
        <f>NOVIEMBRE!AD207</f>
        <v>197876147</v>
      </c>
      <c r="AC207" s="388">
        <v>0</v>
      </c>
      <c r="AD207" s="126">
        <f>SUM(AB207:AC207)</f>
        <v>197876147</v>
      </c>
      <c r="AE207" s="124">
        <f>NOVIEMBRE!AG207</f>
        <v>197876147</v>
      </c>
      <c r="AF207" s="388">
        <v>0</v>
      </c>
      <c r="AG207" s="126">
        <f>SUM(AE207:AF207)</f>
        <v>197876147</v>
      </c>
      <c r="AH207" s="124">
        <f>X207-AA207</f>
        <v>0</v>
      </c>
      <c r="AI207" s="121">
        <f>X207-AD207</f>
        <v>0</v>
      </c>
      <c r="AJ207" s="125">
        <f>X207-AG207</f>
        <v>0</v>
      </c>
      <c r="AK207" s="9"/>
      <c r="AL207" s="384">
        <v>0</v>
      </c>
      <c r="AM207" s="389">
        <v>0</v>
      </c>
      <c r="AN207" s="9"/>
      <c r="BQ207" s="461"/>
    </row>
    <row r="208" spans="1:69" s="382" customFormat="1" ht="24.95" customHeight="1">
      <c r="A208" s="754"/>
      <c r="B208" s="661"/>
      <c r="N208" s="9"/>
      <c r="P208" s="9"/>
      <c r="Q208" s="9"/>
      <c r="R208" s="9"/>
      <c r="S208" s="489" t="str">
        <f>+IF(NOVIEMBRE!S208=0,"",NOVIEMBRE!S208)</f>
        <v/>
      </c>
      <c r="T208" s="689" t="str">
        <f>+IF(NOVIEMBRE!T208=0,"",NOVIEMBRE!T208)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c r="BQ208" s="461"/>
    </row>
    <row r="209" spans="1:69" s="382" customFormat="1" ht="24.95" customHeight="1">
      <c r="A209" s="754"/>
      <c r="B209" s="661"/>
      <c r="N209" s="9"/>
      <c r="P209" s="9"/>
      <c r="Q209" s="9"/>
      <c r="R209" s="9"/>
      <c r="S209" s="704">
        <f>+IF(NOVIEMBRE!S209=0,"",NOVIEMBRE!S209)</f>
        <v>5000000</v>
      </c>
      <c r="T209" s="686" t="s">
        <v>444</v>
      </c>
      <c r="U209" s="470">
        <f t="shared" ref="U209:AJ209" si="188">U210</f>
        <v>0</v>
      </c>
      <c r="V209" s="471">
        <f t="shared" si="188"/>
        <v>0</v>
      </c>
      <c r="W209" s="471">
        <f t="shared" si="188"/>
        <v>0</v>
      </c>
      <c r="X209" s="472">
        <f t="shared" si="188"/>
        <v>0</v>
      </c>
      <c r="Y209" s="379">
        <f t="shared" si="188"/>
        <v>0</v>
      </c>
      <c r="Z209" s="471">
        <f t="shared" si="188"/>
        <v>0</v>
      </c>
      <c r="AA209" s="472">
        <f t="shared" si="188"/>
        <v>0</v>
      </c>
      <c r="AB209" s="379">
        <f t="shared" si="188"/>
        <v>0</v>
      </c>
      <c r="AC209" s="471">
        <f t="shared" si="188"/>
        <v>0</v>
      </c>
      <c r="AD209" s="472">
        <f t="shared" si="188"/>
        <v>0</v>
      </c>
      <c r="AE209" s="379">
        <f t="shared" si="188"/>
        <v>0</v>
      </c>
      <c r="AF209" s="471">
        <f t="shared" si="188"/>
        <v>0</v>
      </c>
      <c r="AG209" s="472">
        <f t="shared" si="188"/>
        <v>0</v>
      </c>
      <c r="AH209" s="379">
        <f t="shared" si="188"/>
        <v>0</v>
      </c>
      <c r="AI209" s="471">
        <f t="shared" si="188"/>
        <v>0</v>
      </c>
      <c r="AJ209" s="380">
        <f t="shared" si="188"/>
        <v>0</v>
      </c>
      <c r="AK209" s="9"/>
      <c r="AL209" s="128">
        <f>AL210</f>
        <v>0</v>
      </c>
      <c r="AM209" s="130">
        <f>AM210</f>
        <v>0</v>
      </c>
      <c r="AN209" s="9"/>
      <c r="BQ209" s="461"/>
    </row>
    <row r="210" spans="1:69" s="382" customFormat="1" ht="24.95" customHeight="1">
      <c r="A210" s="754"/>
      <c r="B210" s="661"/>
      <c r="N210" s="9"/>
      <c r="P210" s="9"/>
      <c r="Q210" s="9"/>
      <c r="R210" s="9"/>
      <c r="S210" s="705">
        <f>+IF(NOVIEMBRE!S210=0,"",NOVIEMBRE!S210)</f>
        <v>5100000</v>
      </c>
      <c r="T210" s="681" t="str">
        <f>+IF(NOVIEMBRE!T210=0,"",NOVIEMBRE!T210)</f>
        <v>Insumos y Suministros para Venta al Público</v>
      </c>
      <c r="U210" s="132">
        <f t="shared" ref="U210:AJ210" si="189">U211+U218</f>
        <v>0</v>
      </c>
      <c r="V210" s="122">
        <f t="shared" si="189"/>
        <v>0</v>
      </c>
      <c r="W210" s="122">
        <f t="shared" si="189"/>
        <v>0</v>
      </c>
      <c r="X210" s="129">
        <f t="shared" si="189"/>
        <v>0</v>
      </c>
      <c r="Y210" s="128">
        <f t="shared" si="189"/>
        <v>0</v>
      </c>
      <c r="Z210" s="122">
        <f t="shared" si="189"/>
        <v>0</v>
      </c>
      <c r="AA210" s="129">
        <f t="shared" si="189"/>
        <v>0</v>
      </c>
      <c r="AB210" s="128">
        <f t="shared" si="189"/>
        <v>0</v>
      </c>
      <c r="AC210" s="122">
        <f t="shared" si="189"/>
        <v>0</v>
      </c>
      <c r="AD210" s="129">
        <f t="shared" si="189"/>
        <v>0</v>
      </c>
      <c r="AE210" s="128">
        <f t="shared" si="189"/>
        <v>0</v>
      </c>
      <c r="AF210" s="122">
        <f t="shared" si="189"/>
        <v>0</v>
      </c>
      <c r="AG210" s="129">
        <f t="shared" si="189"/>
        <v>0</v>
      </c>
      <c r="AH210" s="128">
        <f t="shared" si="189"/>
        <v>0</v>
      </c>
      <c r="AI210" s="122">
        <f t="shared" si="189"/>
        <v>0</v>
      </c>
      <c r="AJ210" s="130">
        <f t="shared" si="189"/>
        <v>0</v>
      </c>
      <c r="AK210" s="9"/>
      <c r="AL210" s="128">
        <f>AL211+AL218</f>
        <v>0</v>
      </c>
      <c r="AM210" s="130">
        <f>AM211+AM218</f>
        <v>0</v>
      </c>
      <c r="AN210" s="9"/>
      <c r="BQ210" s="461"/>
    </row>
    <row r="211" spans="1:69" s="382" customFormat="1" ht="24.95" customHeight="1">
      <c r="A211" s="754"/>
      <c r="B211" s="661"/>
      <c r="N211" s="9"/>
      <c r="P211" s="9"/>
      <c r="Q211" s="9"/>
      <c r="R211" s="9"/>
      <c r="S211" s="706">
        <f>+IF(NOVIEMBRE!S211=0,"",NOVIEMBRE!S211)</f>
        <v>5100100</v>
      </c>
      <c r="T211" s="682" t="str">
        <f>+IF(NOVIEMBRE!T211=0,"",NOVIEMBRE!T211)</f>
        <v>Compra de Bienes para la venta</v>
      </c>
      <c r="U211" s="27">
        <f t="shared" ref="U211:AJ211" si="190">SUM(U212:U217)</f>
        <v>0</v>
      </c>
      <c r="V211" s="15">
        <f t="shared" si="190"/>
        <v>0</v>
      </c>
      <c r="W211" s="15">
        <f t="shared" si="190"/>
        <v>0</v>
      </c>
      <c r="X211" s="18">
        <f t="shared" si="190"/>
        <v>0</v>
      </c>
      <c r="Y211" s="19">
        <f t="shared" si="190"/>
        <v>0</v>
      </c>
      <c r="Z211" s="142">
        <f t="shared" si="190"/>
        <v>0</v>
      </c>
      <c r="AA211" s="18">
        <f t="shared" si="190"/>
        <v>0</v>
      </c>
      <c r="AB211" s="19">
        <f t="shared" si="190"/>
        <v>0</v>
      </c>
      <c r="AC211" s="142">
        <f t="shared" si="190"/>
        <v>0</v>
      </c>
      <c r="AD211" s="18">
        <f t="shared" si="190"/>
        <v>0</v>
      </c>
      <c r="AE211" s="19">
        <f t="shared" si="190"/>
        <v>0</v>
      </c>
      <c r="AF211" s="142">
        <f t="shared" si="190"/>
        <v>0</v>
      </c>
      <c r="AG211" s="18">
        <f t="shared" si="190"/>
        <v>0</v>
      </c>
      <c r="AH211" s="19">
        <f t="shared" si="190"/>
        <v>0</v>
      </c>
      <c r="AI211" s="15">
        <f t="shared" si="190"/>
        <v>0</v>
      </c>
      <c r="AJ211" s="16">
        <f t="shared" si="190"/>
        <v>0</v>
      </c>
      <c r="AK211" s="10"/>
      <c r="AL211" s="29">
        <f>SUM(AL212:AL217)</f>
        <v>0</v>
      </c>
      <c r="AM211" s="26">
        <f>SUM(AM212:AM217)</f>
        <v>0</v>
      </c>
      <c r="AN211" s="9"/>
      <c r="BQ211" s="461"/>
    </row>
    <row r="212" spans="1:69" s="382" customFormat="1" ht="24.95" customHeight="1">
      <c r="A212" s="754"/>
      <c r="B212" s="661"/>
      <c r="N212" s="9"/>
      <c r="P212" s="9"/>
      <c r="Q212" s="9"/>
      <c r="R212" s="9"/>
      <c r="S212" s="707" t="str">
        <f>+IF(NOVIEMBRE!S212=0,"",NOVIEMBRE!S212)</f>
        <v>5100100-1</v>
      </c>
      <c r="T212" s="683" t="str">
        <f>+IF(NOVIEMBRE!T212=0,"",NOVIEMBRE!T212)</f>
        <v>Productos Farmaceuticos</v>
      </c>
      <c r="U212" s="27">
        <f>+ENERO!U212</f>
        <v>0</v>
      </c>
      <c r="V212" s="15">
        <f>NOVIEMBRE!V212+DICIEMBRE!AL212</f>
        <v>0</v>
      </c>
      <c r="W212" s="15">
        <f>NOVIEMBRE!W212+DICIEMBRE!AM212</f>
        <v>0</v>
      </c>
      <c r="X212" s="18">
        <f t="shared" ref="X212:X218" si="191">SUM(U212:W212)</f>
        <v>0</v>
      </c>
      <c r="Y212" s="19">
        <f>NOVIEMBRE!AA212</f>
        <v>0</v>
      </c>
      <c r="Z212" s="374">
        <v>0</v>
      </c>
      <c r="AA212" s="18">
        <f t="shared" ref="AA212:AA218" si="192">SUM(Y212:Z212)</f>
        <v>0</v>
      </c>
      <c r="AB212" s="19">
        <f>NOVIEMBRE!AD212</f>
        <v>0</v>
      </c>
      <c r="AC212" s="374">
        <v>0</v>
      </c>
      <c r="AD212" s="18">
        <f t="shared" ref="AD212:AD218" si="193">SUM(AB212:AC212)</f>
        <v>0</v>
      </c>
      <c r="AE212" s="19">
        <f>NOVIEMBRE!AG212</f>
        <v>0</v>
      </c>
      <c r="AF212" s="374">
        <v>0</v>
      </c>
      <c r="AG212" s="18">
        <f t="shared" ref="AG212:AG218" si="194">SUM(AE212:AF212)</f>
        <v>0</v>
      </c>
      <c r="AH212" s="19">
        <f t="shared" ref="AH212:AH218" si="195">X212-AA212</f>
        <v>0</v>
      </c>
      <c r="AI212" s="15">
        <f t="shared" ref="AI212:AI218" si="196">X212-AD212</f>
        <v>0</v>
      </c>
      <c r="AJ212" s="16">
        <f t="shared" ref="AJ212:AJ218" si="197">X212-AG212</f>
        <v>0</v>
      </c>
      <c r="AK212" s="9"/>
      <c r="AL212" s="372">
        <v>0</v>
      </c>
      <c r="AM212" s="375">
        <v>0</v>
      </c>
      <c r="AN212" s="9"/>
      <c r="BQ212" s="461"/>
    </row>
    <row r="213" spans="1:69" s="382" customFormat="1" ht="24.95" customHeight="1">
      <c r="A213" s="754"/>
      <c r="B213" s="661"/>
      <c r="N213" s="9"/>
      <c r="P213" s="9"/>
      <c r="Q213" s="9"/>
      <c r="R213" s="9"/>
      <c r="S213" s="707" t="str">
        <f>+IF(NOVIEMBRE!S213=0,"",NOVIEMBRE!S213)</f>
        <v>5100100-2</v>
      </c>
      <c r="T213" s="683" t="str">
        <f>+IF(NOVIEMBRE!T213=0,"",NOVIEMBRE!T213)</f>
        <v>Material Médico Quirúrgico</v>
      </c>
      <c r="U213" s="27">
        <f>+ENERO!U213</f>
        <v>0</v>
      </c>
      <c r="V213" s="15">
        <f>NOVIEMBRE!V213+DICIEMBRE!AL213</f>
        <v>0</v>
      </c>
      <c r="W213" s="15">
        <f>NOVIEMBRE!W213+DICIEMBRE!AM213</f>
        <v>0</v>
      </c>
      <c r="X213" s="18">
        <f t="shared" si="191"/>
        <v>0</v>
      </c>
      <c r="Y213" s="19">
        <f>NOVIEMBRE!AA213</f>
        <v>0</v>
      </c>
      <c r="Z213" s="374">
        <v>0</v>
      </c>
      <c r="AA213" s="18">
        <f t="shared" si="192"/>
        <v>0</v>
      </c>
      <c r="AB213" s="19">
        <f>NOVIEMBRE!AD213</f>
        <v>0</v>
      </c>
      <c r="AC213" s="374">
        <v>0</v>
      </c>
      <c r="AD213" s="18">
        <f t="shared" si="193"/>
        <v>0</v>
      </c>
      <c r="AE213" s="19">
        <f>NOVIEMBRE!AG213</f>
        <v>0</v>
      </c>
      <c r="AF213" s="374">
        <v>0</v>
      </c>
      <c r="AG213" s="18">
        <f t="shared" si="194"/>
        <v>0</v>
      </c>
      <c r="AH213" s="19">
        <f t="shared" si="195"/>
        <v>0</v>
      </c>
      <c r="AI213" s="15">
        <f t="shared" si="196"/>
        <v>0</v>
      </c>
      <c r="AJ213" s="16">
        <f t="shared" si="197"/>
        <v>0</v>
      </c>
      <c r="AK213" s="9"/>
      <c r="AL213" s="372">
        <v>0</v>
      </c>
      <c r="AM213" s="375">
        <v>0</v>
      </c>
      <c r="AN213" s="9"/>
      <c r="BQ213" s="461"/>
    </row>
    <row r="214" spans="1:69" s="382" customFormat="1" ht="24.95" customHeight="1">
      <c r="A214" s="754"/>
      <c r="B214" s="661"/>
      <c r="N214" s="9"/>
      <c r="P214" s="9"/>
      <c r="Q214" s="9"/>
      <c r="R214" s="9"/>
      <c r="S214" s="707" t="str">
        <f>+IF(NOVIEMBRE!S214=0,"",NOVIEMBRE!S214)</f>
        <v>5100100-3</v>
      </c>
      <c r="T214" s="683" t="str">
        <f>+IF(NOVIEMBRE!T214=0,"",NOVIEMBRE!T214)</f>
        <v>Material de Laboratorio</v>
      </c>
      <c r="U214" s="27">
        <f>+ENERO!U214</f>
        <v>0</v>
      </c>
      <c r="V214" s="15">
        <f>NOVIEMBRE!V214+DICIEMBRE!AL214</f>
        <v>0</v>
      </c>
      <c r="W214" s="15">
        <f>NOVIEMBRE!W214+DICIEMBRE!AM214</f>
        <v>0</v>
      </c>
      <c r="X214" s="18">
        <f t="shared" si="191"/>
        <v>0</v>
      </c>
      <c r="Y214" s="19">
        <f>NOVIEMBRE!AA214</f>
        <v>0</v>
      </c>
      <c r="Z214" s="374">
        <v>0</v>
      </c>
      <c r="AA214" s="18">
        <f t="shared" si="192"/>
        <v>0</v>
      </c>
      <c r="AB214" s="19">
        <f>NOVIEMBRE!AD214</f>
        <v>0</v>
      </c>
      <c r="AC214" s="374">
        <v>0</v>
      </c>
      <c r="AD214" s="18">
        <f t="shared" si="193"/>
        <v>0</v>
      </c>
      <c r="AE214" s="19">
        <f>NOVIEMBRE!AG214</f>
        <v>0</v>
      </c>
      <c r="AF214" s="374">
        <v>0</v>
      </c>
      <c r="AG214" s="18">
        <f t="shared" si="194"/>
        <v>0</v>
      </c>
      <c r="AH214" s="19">
        <f t="shared" si="195"/>
        <v>0</v>
      </c>
      <c r="AI214" s="15">
        <f t="shared" si="196"/>
        <v>0</v>
      </c>
      <c r="AJ214" s="16">
        <f t="shared" si="197"/>
        <v>0</v>
      </c>
      <c r="AK214" s="9"/>
      <c r="AL214" s="372">
        <v>0</v>
      </c>
      <c r="AM214" s="375">
        <v>0</v>
      </c>
      <c r="AN214" s="9"/>
      <c r="BQ214" s="461"/>
    </row>
    <row r="215" spans="1:69" s="382" customFormat="1" ht="24.95" customHeight="1">
      <c r="A215" s="754"/>
      <c r="B215" s="661"/>
      <c r="N215" s="9"/>
      <c r="P215" s="9"/>
      <c r="Q215" s="9"/>
      <c r="R215" s="9"/>
      <c r="S215" s="707" t="str">
        <f>+IF(NOVIEMBRE!S215=0,"",NOVIEMBRE!S215)</f>
        <v>5100100-4</v>
      </c>
      <c r="T215" s="683" t="str">
        <f>+IF(NOVIEMBRE!T215=0,"",NOVIEMBRE!T215)</f>
        <v>Material para Odontologia</v>
      </c>
      <c r="U215" s="27">
        <f>+ENERO!U215</f>
        <v>0</v>
      </c>
      <c r="V215" s="15">
        <f>NOVIEMBRE!V215+DICIEMBRE!AL215</f>
        <v>0</v>
      </c>
      <c r="W215" s="15">
        <f>NOVIEMBRE!W215+DICIEMBRE!AM215</f>
        <v>0</v>
      </c>
      <c r="X215" s="18">
        <f t="shared" si="191"/>
        <v>0</v>
      </c>
      <c r="Y215" s="19">
        <f>NOVIEMBRE!AA215</f>
        <v>0</v>
      </c>
      <c r="Z215" s="374">
        <v>0</v>
      </c>
      <c r="AA215" s="18">
        <f t="shared" si="192"/>
        <v>0</v>
      </c>
      <c r="AB215" s="19">
        <f>NOVIEMBRE!AD215</f>
        <v>0</v>
      </c>
      <c r="AC215" s="374">
        <v>0</v>
      </c>
      <c r="AD215" s="18">
        <f t="shared" si="193"/>
        <v>0</v>
      </c>
      <c r="AE215" s="19">
        <f>NOVIEMBRE!AG215</f>
        <v>0</v>
      </c>
      <c r="AF215" s="374">
        <v>0</v>
      </c>
      <c r="AG215" s="18">
        <f t="shared" si="194"/>
        <v>0</v>
      </c>
      <c r="AH215" s="19">
        <f t="shared" si="195"/>
        <v>0</v>
      </c>
      <c r="AI215" s="15">
        <f t="shared" si="196"/>
        <v>0</v>
      </c>
      <c r="AJ215" s="16">
        <f t="shared" si="197"/>
        <v>0</v>
      </c>
      <c r="AK215" s="9"/>
      <c r="AL215" s="372">
        <v>0</v>
      </c>
      <c r="AM215" s="375">
        <v>0</v>
      </c>
      <c r="AN215" s="9"/>
      <c r="BQ215" s="461"/>
    </row>
    <row r="216" spans="1:69" s="382" customFormat="1" ht="24.95" customHeight="1">
      <c r="A216" s="754"/>
      <c r="B216" s="661"/>
      <c r="N216" s="9"/>
      <c r="P216" s="9"/>
      <c r="Q216" s="9"/>
      <c r="R216" s="9"/>
      <c r="S216" s="707" t="str">
        <f>+IF(NOVIEMBRE!S216=0,"",NOVIEMBRE!S216)</f>
        <v>5100100-5</v>
      </c>
      <c r="T216" s="683" t="str">
        <f>+IF(NOVIEMBRE!T216=0,"",NOVIEMBRE!T216)</f>
        <v>Material para Rayos X</v>
      </c>
      <c r="U216" s="27">
        <f>+ENERO!U216</f>
        <v>0</v>
      </c>
      <c r="V216" s="15">
        <f>NOVIEMBRE!V216+DICIEMBRE!AL216</f>
        <v>0</v>
      </c>
      <c r="W216" s="15">
        <f>NOVIEMBRE!W216+DICIEMBRE!AM216</f>
        <v>0</v>
      </c>
      <c r="X216" s="18">
        <f t="shared" si="191"/>
        <v>0</v>
      </c>
      <c r="Y216" s="19">
        <f>NOVIEMBRE!AA216</f>
        <v>0</v>
      </c>
      <c r="Z216" s="374">
        <v>0</v>
      </c>
      <c r="AA216" s="18">
        <f t="shared" si="192"/>
        <v>0</v>
      </c>
      <c r="AB216" s="19">
        <f>NOVIEMBRE!AD216</f>
        <v>0</v>
      </c>
      <c r="AC216" s="374">
        <v>0</v>
      </c>
      <c r="AD216" s="18">
        <f t="shared" si="193"/>
        <v>0</v>
      </c>
      <c r="AE216" s="19">
        <f>NOVIEMBRE!AG216</f>
        <v>0</v>
      </c>
      <c r="AF216" s="374">
        <v>0</v>
      </c>
      <c r="AG216" s="18">
        <f t="shared" si="194"/>
        <v>0</v>
      </c>
      <c r="AH216" s="19">
        <f t="shared" si="195"/>
        <v>0</v>
      </c>
      <c r="AI216" s="15">
        <f t="shared" si="196"/>
        <v>0</v>
      </c>
      <c r="AJ216" s="16">
        <f t="shared" si="197"/>
        <v>0</v>
      </c>
      <c r="AK216" s="9"/>
      <c r="AL216" s="372">
        <v>0</v>
      </c>
      <c r="AM216" s="375">
        <v>0</v>
      </c>
      <c r="AN216" s="9"/>
      <c r="BQ216" s="461"/>
    </row>
    <row r="217" spans="1:69" s="382" customFormat="1" ht="24.95" customHeight="1">
      <c r="A217" s="754"/>
      <c r="B217" s="661"/>
      <c r="N217" s="9"/>
      <c r="P217" s="9"/>
      <c r="Q217" s="9"/>
      <c r="R217" s="9"/>
      <c r="S217" s="707" t="str">
        <f>+IF(NOVIEMBRE!S217=0,"",NOVIEMBRE!S217)</f>
        <v>5100100-6</v>
      </c>
      <c r="T217" s="683" t="str">
        <f>+IF(NOVIEMBRE!T217=0,"",NOVIEMBRE!T217)</f>
        <v>Material aseo personal, etc.</v>
      </c>
      <c r="U217" s="27">
        <f>+ENERO!U217</f>
        <v>0</v>
      </c>
      <c r="V217" s="15">
        <f>NOVIEMBRE!V217+DICIEMBRE!AL217</f>
        <v>0</v>
      </c>
      <c r="W217" s="15">
        <f>NOVIEMBRE!W217+DICIEMBRE!AM217</f>
        <v>0</v>
      </c>
      <c r="X217" s="18">
        <f t="shared" si="191"/>
        <v>0</v>
      </c>
      <c r="Y217" s="19">
        <f>NOVIEMBRE!AA217</f>
        <v>0</v>
      </c>
      <c r="Z217" s="374">
        <v>0</v>
      </c>
      <c r="AA217" s="18">
        <f t="shared" si="192"/>
        <v>0</v>
      </c>
      <c r="AB217" s="19">
        <f>NOVIEMBRE!AD217</f>
        <v>0</v>
      </c>
      <c r="AC217" s="374">
        <v>0</v>
      </c>
      <c r="AD217" s="18">
        <f t="shared" si="193"/>
        <v>0</v>
      </c>
      <c r="AE217" s="19">
        <f>NOVIEMBRE!AG217</f>
        <v>0</v>
      </c>
      <c r="AF217" s="374">
        <v>0</v>
      </c>
      <c r="AG217" s="18">
        <f t="shared" si="194"/>
        <v>0</v>
      </c>
      <c r="AH217" s="19">
        <f t="shared" si="195"/>
        <v>0</v>
      </c>
      <c r="AI217" s="15">
        <f t="shared" si="196"/>
        <v>0</v>
      </c>
      <c r="AJ217" s="16">
        <f t="shared" si="197"/>
        <v>0</v>
      </c>
      <c r="AK217" s="9"/>
      <c r="AL217" s="372">
        <v>0</v>
      </c>
      <c r="AM217" s="375">
        <v>0</v>
      </c>
      <c r="AN217" s="9"/>
      <c r="BQ217" s="461"/>
    </row>
    <row r="218" spans="1:69" s="382" customFormat="1" ht="24.95" customHeight="1" thickBot="1">
      <c r="A218" s="754"/>
      <c r="B218" s="661"/>
      <c r="N218" s="9"/>
      <c r="P218" s="9"/>
      <c r="Q218" s="9"/>
      <c r="R218" s="9"/>
      <c r="S218" s="718">
        <f>+IF(NOVIEMBRE!S218=0,"",NOVIEMBRE!S218)</f>
        <v>5199999</v>
      </c>
      <c r="T218" s="698" t="str">
        <f>+IF(NOVIEMBRE!T218=0,"",NOVIEMBRE!T218)</f>
        <v>Vigencias Anteriores Gastos de Comercializacion</v>
      </c>
      <c r="U218" s="133">
        <f>+ENERO!U218</f>
        <v>0</v>
      </c>
      <c r="V218" s="121">
        <f>NOVIEMBRE!V218+DICIEMBRE!AL218</f>
        <v>0</v>
      </c>
      <c r="W218" s="121">
        <f>NOVIEMBRE!W218+DICIEMBRE!AM218</f>
        <v>0</v>
      </c>
      <c r="X218" s="126">
        <f t="shared" si="191"/>
        <v>0</v>
      </c>
      <c r="Y218" s="124">
        <f>NOVIEMBRE!AA218</f>
        <v>0</v>
      </c>
      <c r="Z218" s="388">
        <v>0</v>
      </c>
      <c r="AA218" s="126">
        <f t="shared" si="192"/>
        <v>0</v>
      </c>
      <c r="AB218" s="124">
        <f>NOVIEMBRE!AD218</f>
        <v>0</v>
      </c>
      <c r="AC218" s="388">
        <v>0</v>
      </c>
      <c r="AD218" s="126">
        <f t="shared" si="193"/>
        <v>0</v>
      </c>
      <c r="AE218" s="124">
        <f>NOVIEMBRE!AG218</f>
        <v>0</v>
      </c>
      <c r="AF218" s="388">
        <v>0</v>
      </c>
      <c r="AG218" s="126">
        <f t="shared" si="194"/>
        <v>0</v>
      </c>
      <c r="AH218" s="124">
        <f t="shared" si="195"/>
        <v>0</v>
      </c>
      <c r="AI218" s="121">
        <f t="shared" si="196"/>
        <v>0</v>
      </c>
      <c r="AJ218" s="125">
        <f t="shared" si="197"/>
        <v>0</v>
      </c>
      <c r="AK218" s="9"/>
      <c r="AL218" s="501">
        <v>0</v>
      </c>
      <c r="AM218" s="502">
        <v>0</v>
      </c>
      <c r="AN218" s="9"/>
      <c r="BQ218" s="461"/>
    </row>
    <row r="219" spans="1:69" s="382" customFormat="1" ht="24.95" customHeight="1" thickBot="1">
      <c r="A219" s="754"/>
      <c r="B219" s="661"/>
      <c r="N219" s="9"/>
      <c r="P219" s="9"/>
      <c r="Q219" s="9"/>
      <c r="R219" s="9"/>
      <c r="S219" s="495" t="str">
        <f>+IF(NOVIEMBRE!S219=0,"",NOVIEMBRE!S219)</f>
        <v/>
      </c>
      <c r="T219" s="695" t="str">
        <f>+IF(NOVIEMBRE!T219=0,"",NOVIEMBRE!T219)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c r="BQ219" s="461"/>
    </row>
    <row r="220" spans="1:69" s="382" customFormat="1" ht="24.95" customHeight="1">
      <c r="A220" s="754"/>
      <c r="B220" s="661"/>
      <c r="N220" s="9"/>
      <c r="P220" s="9"/>
      <c r="Q220" s="9"/>
      <c r="R220" s="9"/>
      <c r="S220" s="357" t="str">
        <f>+IF(NOVIEMBRE!S220=0,"",NOVIEMBRE!S220)</f>
        <v>C</v>
      </c>
      <c r="T220" s="677" t="str">
        <f>+IF(NOVIEMBRE!T220=0,"",NOVIEMBRE!T220)</f>
        <v xml:space="preserve">SERVICIO DE LA DEUDA </v>
      </c>
      <c r="U220" s="358">
        <f t="shared" ref="U220:AJ220" si="198">U222+U227</f>
        <v>0</v>
      </c>
      <c r="V220" s="359">
        <f t="shared" si="198"/>
        <v>0</v>
      </c>
      <c r="W220" s="359">
        <f t="shared" si="198"/>
        <v>0</v>
      </c>
      <c r="X220" s="362">
        <f t="shared" si="198"/>
        <v>0</v>
      </c>
      <c r="Y220" s="361">
        <f t="shared" si="198"/>
        <v>0</v>
      </c>
      <c r="Z220" s="359">
        <f t="shared" si="198"/>
        <v>0</v>
      </c>
      <c r="AA220" s="362">
        <f t="shared" si="198"/>
        <v>0</v>
      </c>
      <c r="AB220" s="361">
        <f t="shared" si="198"/>
        <v>0</v>
      </c>
      <c r="AC220" s="359">
        <f t="shared" si="198"/>
        <v>0</v>
      </c>
      <c r="AD220" s="362">
        <f t="shared" si="198"/>
        <v>0</v>
      </c>
      <c r="AE220" s="361">
        <f t="shared" si="198"/>
        <v>0</v>
      </c>
      <c r="AF220" s="359">
        <f t="shared" si="198"/>
        <v>0</v>
      </c>
      <c r="AG220" s="362">
        <f t="shared" si="198"/>
        <v>0</v>
      </c>
      <c r="AH220" s="361">
        <f t="shared" si="198"/>
        <v>0</v>
      </c>
      <c r="AI220" s="359">
        <f t="shared" si="198"/>
        <v>0</v>
      </c>
      <c r="AJ220" s="360">
        <f t="shared" si="198"/>
        <v>0</v>
      </c>
      <c r="AK220" s="500"/>
      <c r="AL220" s="361">
        <f>AL222+AL227</f>
        <v>0</v>
      </c>
      <c r="AM220" s="360">
        <f>AM222+AM227</f>
        <v>0</v>
      </c>
      <c r="AN220" s="9"/>
      <c r="BQ220" s="461"/>
    </row>
    <row r="221" spans="1:69" s="382" customFormat="1" ht="24.95" customHeight="1">
      <c r="A221" s="754"/>
      <c r="B221" s="661"/>
      <c r="N221" s="9"/>
      <c r="P221" s="9"/>
      <c r="Q221" s="9"/>
      <c r="R221" s="9"/>
      <c r="S221" s="366" t="str">
        <f>+IF(NOVIEMBRE!S221=0,"",NOVIEMBRE!S221)</f>
        <v/>
      </c>
      <c r="T221" s="696" t="str">
        <f>+IF(NOVIEMBRE!T221=0,"",NOVIEMBRE!T221)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c r="BQ221" s="461"/>
    </row>
    <row r="222" spans="1:69" s="382" customFormat="1" ht="24.95" customHeight="1">
      <c r="A222" s="754"/>
      <c r="B222" s="661"/>
      <c r="N222" s="9"/>
      <c r="P222" s="9"/>
      <c r="Q222" s="9"/>
      <c r="R222" s="9"/>
      <c r="S222" s="705">
        <f>+IF(NOVIEMBRE!S222=0,"",NOVIEMBRE!S222)</f>
        <v>7001000</v>
      </c>
      <c r="T222" s="681" t="str">
        <f>+IF(NOVIEMBRE!T222=0,"",NOVIEMBRE!T222)</f>
        <v>SERVICIO DE LA DEUDA INTERNA</v>
      </c>
      <c r="U222" s="132">
        <f t="shared" ref="U222:AJ222" si="199">SUM(U223:U225)</f>
        <v>0</v>
      </c>
      <c r="V222" s="122">
        <f t="shared" si="199"/>
        <v>0</v>
      </c>
      <c r="W222" s="122">
        <f t="shared" si="199"/>
        <v>0</v>
      </c>
      <c r="X222" s="129">
        <f t="shared" si="199"/>
        <v>0</v>
      </c>
      <c r="Y222" s="128">
        <f t="shared" si="199"/>
        <v>0</v>
      </c>
      <c r="Z222" s="122">
        <f t="shared" si="199"/>
        <v>0</v>
      </c>
      <c r="AA222" s="129">
        <f t="shared" si="199"/>
        <v>0</v>
      </c>
      <c r="AB222" s="128">
        <f t="shared" si="199"/>
        <v>0</v>
      </c>
      <c r="AC222" s="122">
        <f t="shared" si="199"/>
        <v>0</v>
      </c>
      <c r="AD222" s="129">
        <f t="shared" si="199"/>
        <v>0</v>
      </c>
      <c r="AE222" s="128">
        <f t="shared" si="199"/>
        <v>0</v>
      </c>
      <c r="AF222" s="122">
        <f t="shared" si="199"/>
        <v>0</v>
      </c>
      <c r="AG222" s="129">
        <f t="shared" si="199"/>
        <v>0</v>
      </c>
      <c r="AH222" s="128">
        <f t="shared" si="199"/>
        <v>0</v>
      </c>
      <c r="AI222" s="122">
        <f t="shared" si="199"/>
        <v>0</v>
      </c>
      <c r="AJ222" s="130">
        <f t="shared" si="199"/>
        <v>0</v>
      </c>
      <c r="AK222" s="9"/>
      <c r="AL222" s="128">
        <f>SUM(AL223:AL225)</f>
        <v>0</v>
      </c>
      <c r="AM222" s="130">
        <f>SUM(AM223:AM225)</f>
        <v>0</v>
      </c>
      <c r="AN222" s="9"/>
      <c r="BQ222" s="461"/>
    </row>
    <row r="223" spans="1:69" s="382" customFormat="1" ht="24.95" customHeight="1">
      <c r="A223" s="754"/>
      <c r="B223" s="661"/>
      <c r="N223" s="9"/>
      <c r="P223" s="9"/>
      <c r="Q223" s="9"/>
      <c r="R223" s="9"/>
      <c r="S223" s="706">
        <f>+IF(NOVIEMBRE!S223=0,"",NOVIEMBRE!S223)</f>
        <v>7001100</v>
      </c>
      <c r="T223" s="682" t="str">
        <f>+IF(NOVIEMBRE!T223=0,"",NOVIEMBRE!T223)</f>
        <v>Amortización deuda Pública Interna</v>
      </c>
      <c r="U223" s="27">
        <f>+ENERO!U223</f>
        <v>0</v>
      </c>
      <c r="V223" s="15">
        <f>NOVIEMBRE!V223+DICIEMBRE!AL223</f>
        <v>0</v>
      </c>
      <c r="W223" s="15">
        <f>NOVIEMBRE!W223+DICIEMBRE!AM223</f>
        <v>0</v>
      </c>
      <c r="X223" s="18">
        <f>SUM(U223:W223)</f>
        <v>0</v>
      </c>
      <c r="Y223" s="19">
        <f>NOVIEMBRE!AA223</f>
        <v>0</v>
      </c>
      <c r="Z223" s="374">
        <v>0</v>
      </c>
      <c r="AA223" s="18">
        <f>SUM(Y223:Z223)</f>
        <v>0</v>
      </c>
      <c r="AB223" s="19">
        <f>NOVIEMBRE!AD223</f>
        <v>0</v>
      </c>
      <c r="AC223" s="374">
        <v>0</v>
      </c>
      <c r="AD223" s="18">
        <f>SUM(AB223:AC223)</f>
        <v>0</v>
      </c>
      <c r="AE223" s="19">
        <f>NOVIEMBRE!AG223</f>
        <v>0</v>
      </c>
      <c r="AF223" s="374">
        <v>0</v>
      </c>
      <c r="AG223" s="18">
        <f>SUM(AE223:AF223)</f>
        <v>0</v>
      </c>
      <c r="AH223" s="19">
        <f>X223-AA223</f>
        <v>0</v>
      </c>
      <c r="AI223" s="15">
        <f>X223-AD223</f>
        <v>0</v>
      </c>
      <c r="AJ223" s="16">
        <f>X223-AG223</f>
        <v>0</v>
      </c>
      <c r="AK223" s="9"/>
      <c r="AL223" s="372">
        <v>0</v>
      </c>
      <c r="AM223" s="375">
        <v>0</v>
      </c>
      <c r="AN223" s="9"/>
      <c r="BQ223" s="461"/>
    </row>
    <row r="224" spans="1:69" s="382" customFormat="1" ht="24.95" customHeight="1">
      <c r="A224" s="754"/>
      <c r="B224" s="661"/>
      <c r="N224" s="9"/>
      <c r="P224" s="9"/>
      <c r="Q224" s="9"/>
      <c r="R224" s="9"/>
      <c r="S224" s="706">
        <f>+IF(NOVIEMBRE!S224=0,"",NOVIEMBRE!S224)</f>
        <v>7001200</v>
      </c>
      <c r="T224" s="682" t="str">
        <f>+IF(NOVIEMBRE!T224=0,"",NOVIEMBRE!T224)</f>
        <v>Intereses Comisiones y gastos de la Deuda Pública</v>
      </c>
      <c r="U224" s="27">
        <f>+ENERO!U224</f>
        <v>0</v>
      </c>
      <c r="V224" s="15">
        <f>NOVIEMBRE!V224+DICIEMBRE!AL224</f>
        <v>0</v>
      </c>
      <c r="W224" s="15">
        <f>NOVIEMBRE!W224+DICIEMBRE!AM224</f>
        <v>0</v>
      </c>
      <c r="X224" s="18">
        <f>SUM(U224:W224)</f>
        <v>0</v>
      </c>
      <c r="Y224" s="19">
        <f>NOVIEMBRE!AA224</f>
        <v>0</v>
      </c>
      <c r="Z224" s="374">
        <v>0</v>
      </c>
      <c r="AA224" s="18">
        <f>SUM(Y224:Z224)</f>
        <v>0</v>
      </c>
      <c r="AB224" s="19">
        <f>NOVIEMBRE!AD224</f>
        <v>0</v>
      </c>
      <c r="AC224" s="374">
        <v>0</v>
      </c>
      <c r="AD224" s="18">
        <f>SUM(AB224:AC224)</f>
        <v>0</v>
      </c>
      <c r="AE224" s="19">
        <f>NOVIEMBRE!AG224</f>
        <v>0</v>
      </c>
      <c r="AF224" s="374">
        <v>0</v>
      </c>
      <c r="AG224" s="18">
        <f>SUM(AE224:AF224)</f>
        <v>0</v>
      </c>
      <c r="AH224" s="19">
        <f>X224-AA224</f>
        <v>0</v>
      </c>
      <c r="AI224" s="15">
        <f>X224-AD224</f>
        <v>0</v>
      </c>
      <c r="AJ224" s="16">
        <f>X224-AG224</f>
        <v>0</v>
      </c>
      <c r="AK224" s="9"/>
      <c r="AL224" s="372">
        <v>0</v>
      </c>
      <c r="AM224" s="375">
        <v>0</v>
      </c>
      <c r="AN224" s="9"/>
      <c r="BQ224" s="461"/>
    </row>
    <row r="225" spans="1:69" s="382" customFormat="1" ht="24.95" customHeight="1">
      <c r="A225" s="754"/>
      <c r="B225" s="661"/>
      <c r="N225" s="9"/>
      <c r="P225" s="9"/>
      <c r="Q225" s="9"/>
      <c r="R225" s="9"/>
      <c r="S225" s="706">
        <f>+IF(NOVIEMBRE!S225=0,"",NOVIEMBRE!S225)</f>
        <v>7001999</v>
      </c>
      <c r="T225" s="682" t="str">
        <f>+IF(NOVIEMBRE!T225=0,"",NOVIEMBRE!T225)</f>
        <v>Vigencias Anteriores Servicio de la Deuda Interna</v>
      </c>
      <c r="U225" s="27">
        <f>+ENERO!U225</f>
        <v>0</v>
      </c>
      <c r="V225" s="15">
        <f>NOVIEMBRE!V225+DICIEMBRE!AL225</f>
        <v>0</v>
      </c>
      <c r="W225" s="15">
        <f>NOVIEMBRE!W225+DICIEMBRE!AM225</f>
        <v>0</v>
      </c>
      <c r="X225" s="18">
        <f>SUM(U225:W225)</f>
        <v>0</v>
      </c>
      <c r="Y225" s="19">
        <f>NOVIEMBRE!AA225</f>
        <v>0</v>
      </c>
      <c r="Z225" s="374">
        <v>0</v>
      </c>
      <c r="AA225" s="18">
        <f>SUM(Y225:Z225)</f>
        <v>0</v>
      </c>
      <c r="AB225" s="19">
        <f>NOVIEMBRE!AD225</f>
        <v>0</v>
      </c>
      <c r="AC225" s="374">
        <v>0</v>
      </c>
      <c r="AD225" s="18">
        <f>SUM(AB225:AC225)</f>
        <v>0</v>
      </c>
      <c r="AE225" s="19">
        <f>NOVIEMBRE!AG225</f>
        <v>0</v>
      </c>
      <c r="AF225" s="374">
        <v>0</v>
      </c>
      <c r="AG225" s="18">
        <f>SUM(AE225:AF225)</f>
        <v>0</v>
      </c>
      <c r="AH225" s="19">
        <f>X225-AA225</f>
        <v>0</v>
      </c>
      <c r="AI225" s="15">
        <f>X225-AD225</f>
        <v>0</v>
      </c>
      <c r="AJ225" s="16">
        <f>X225-AG225</f>
        <v>0</v>
      </c>
      <c r="AK225" s="9"/>
      <c r="AL225" s="372">
        <v>0</v>
      </c>
      <c r="AM225" s="375">
        <v>0</v>
      </c>
      <c r="AN225" s="9"/>
      <c r="BQ225" s="461"/>
    </row>
    <row r="226" spans="1:69" s="382" customFormat="1" ht="24.95" customHeight="1">
      <c r="A226" s="754"/>
      <c r="B226" s="661"/>
      <c r="N226" s="9"/>
      <c r="P226" s="9"/>
      <c r="Q226" s="9"/>
      <c r="R226" s="9"/>
      <c r="S226" s="366" t="str">
        <f>+IF(NOVIEMBRE!S226=0,"",NOVIEMBRE!S226)</f>
        <v/>
      </c>
      <c r="T226" s="696" t="str">
        <f>+IF(NOVIEMBRE!T226=0,"",NOVIEMBRE!T226)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c r="BQ226" s="461"/>
    </row>
    <row r="227" spans="1:69" s="382" customFormat="1" ht="24.95" customHeight="1">
      <c r="A227" s="754"/>
      <c r="B227" s="661"/>
      <c r="N227" s="9"/>
      <c r="P227" s="9"/>
      <c r="Q227" s="9"/>
      <c r="R227" s="9"/>
      <c r="S227" s="705">
        <f>+IF(NOVIEMBRE!S227=0,"",NOVIEMBRE!S227)</f>
        <v>7002001</v>
      </c>
      <c r="T227" s="681" t="str">
        <f>+IF(NOVIEMBRE!T227=0,"",NOVIEMBRE!T227)</f>
        <v>SERVICIO DE LA DEUDA EXTERNA</v>
      </c>
      <c r="U227" s="132">
        <f t="shared" ref="U227:AJ227" si="200">SUM(U228:U230)</f>
        <v>0</v>
      </c>
      <c r="V227" s="122">
        <f t="shared" si="200"/>
        <v>0</v>
      </c>
      <c r="W227" s="122">
        <f t="shared" si="200"/>
        <v>0</v>
      </c>
      <c r="X227" s="129">
        <f t="shared" si="200"/>
        <v>0</v>
      </c>
      <c r="Y227" s="128">
        <f t="shared" si="200"/>
        <v>0</v>
      </c>
      <c r="Z227" s="122">
        <f t="shared" si="200"/>
        <v>0</v>
      </c>
      <c r="AA227" s="129">
        <f t="shared" si="200"/>
        <v>0</v>
      </c>
      <c r="AB227" s="128">
        <f t="shared" si="200"/>
        <v>0</v>
      </c>
      <c r="AC227" s="122">
        <f t="shared" si="200"/>
        <v>0</v>
      </c>
      <c r="AD227" s="129">
        <f t="shared" si="200"/>
        <v>0</v>
      </c>
      <c r="AE227" s="128">
        <f t="shared" si="200"/>
        <v>0</v>
      </c>
      <c r="AF227" s="122">
        <f t="shared" si="200"/>
        <v>0</v>
      </c>
      <c r="AG227" s="129">
        <f t="shared" si="200"/>
        <v>0</v>
      </c>
      <c r="AH227" s="128">
        <f t="shared" si="200"/>
        <v>0</v>
      </c>
      <c r="AI227" s="122">
        <f t="shared" si="200"/>
        <v>0</v>
      </c>
      <c r="AJ227" s="130">
        <f t="shared" si="200"/>
        <v>0</v>
      </c>
      <c r="AK227" s="10"/>
      <c r="AL227" s="128">
        <f>SUM(AL228:AL230)</f>
        <v>0</v>
      </c>
      <c r="AM227" s="130">
        <f>SUM(AM228:AM230)</f>
        <v>0</v>
      </c>
      <c r="AN227" s="9"/>
      <c r="BQ227" s="461"/>
    </row>
    <row r="228" spans="1:69" s="382" customFormat="1" ht="24.95" customHeight="1">
      <c r="A228" s="754"/>
      <c r="B228" s="661"/>
      <c r="N228" s="9"/>
      <c r="P228" s="9"/>
      <c r="Q228" s="9"/>
      <c r="R228" s="9"/>
      <c r="S228" s="706">
        <f>+IF(NOVIEMBRE!S228=0,"",NOVIEMBRE!S228)</f>
        <v>7002100</v>
      </c>
      <c r="T228" s="682" t="str">
        <f>+IF(NOVIEMBRE!T228=0,"",NOVIEMBRE!T228)</f>
        <v>Amortización deuda Pública Externa</v>
      </c>
      <c r="U228" s="27">
        <f>+ENERO!U228</f>
        <v>0</v>
      </c>
      <c r="V228" s="15">
        <f>NOVIEMBRE!V228+DICIEMBRE!AL228</f>
        <v>0</v>
      </c>
      <c r="W228" s="15">
        <f>NOVIEMBRE!W228+DICIEMBRE!AM228</f>
        <v>0</v>
      </c>
      <c r="X228" s="18">
        <f>SUM(U228:W228)</f>
        <v>0</v>
      </c>
      <c r="Y228" s="19">
        <f>NOVIEMBRE!AA228</f>
        <v>0</v>
      </c>
      <c r="Z228" s="374">
        <v>0</v>
      </c>
      <c r="AA228" s="18">
        <f>SUM(Y228:Z228)</f>
        <v>0</v>
      </c>
      <c r="AB228" s="19">
        <f>NOVIEMBRE!AD228</f>
        <v>0</v>
      </c>
      <c r="AC228" s="374">
        <v>0</v>
      </c>
      <c r="AD228" s="18">
        <f>SUM(AB228:AC228)</f>
        <v>0</v>
      </c>
      <c r="AE228" s="19">
        <f>NOVIEMBRE!AG228</f>
        <v>0</v>
      </c>
      <c r="AF228" s="374">
        <v>0</v>
      </c>
      <c r="AG228" s="18">
        <f>SUM(AE228:AF228)</f>
        <v>0</v>
      </c>
      <c r="AH228" s="19">
        <f>X228-AA228</f>
        <v>0</v>
      </c>
      <c r="AI228" s="15">
        <f>X228-AD228</f>
        <v>0</v>
      </c>
      <c r="AJ228" s="16">
        <f>X228-AG228</f>
        <v>0</v>
      </c>
      <c r="AK228" s="9"/>
      <c r="AL228" s="372">
        <v>0</v>
      </c>
      <c r="AM228" s="375">
        <v>0</v>
      </c>
      <c r="AN228" s="9"/>
      <c r="BQ228" s="461"/>
    </row>
    <row r="229" spans="1:69" s="382" customFormat="1" ht="24.95" customHeight="1">
      <c r="A229" s="754"/>
      <c r="B229" s="661"/>
      <c r="N229" s="9"/>
      <c r="P229" s="9"/>
      <c r="Q229" s="9"/>
      <c r="R229" s="9"/>
      <c r="S229" s="706">
        <f>+IF(NOVIEMBRE!S229=0,"",NOVIEMBRE!S229)</f>
        <v>7002200</v>
      </c>
      <c r="T229" s="682" t="str">
        <f>+IF(NOVIEMBRE!T229=0,"",NOVIEMBRE!T229)</f>
        <v>Intereses Comisiones y gastos de la Deuda Pública</v>
      </c>
      <c r="U229" s="27">
        <f>+ENERO!U229</f>
        <v>0</v>
      </c>
      <c r="V229" s="15">
        <f>NOVIEMBRE!V229+DICIEMBRE!AL229</f>
        <v>0</v>
      </c>
      <c r="W229" s="15">
        <f>NOVIEMBRE!W229+DICIEMBRE!AM229</f>
        <v>0</v>
      </c>
      <c r="X229" s="18">
        <f>SUM(U229:W229)</f>
        <v>0</v>
      </c>
      <c r="Y229" s="19">
        <f>NOVIEMBRE!AA229</f>
        <v>0</v>
      </c>
      <c r="Z229" s="374">
        <v>0</v>
      </c>
      <c r="AA229" s="18">
        <f>SUM(Y229:Z229)</f>
        <v>0</v>
      </c>
      <c r="AB229" s="19">
        <f>NOVIEMBRE!AD229</f>
        <v>0</v>
      </c>
      <c r="AC229" s="374">
        <v>0</v>
      </c>
      <c r="AD229" s="18">
        <f>SUM(AB229:AC229)</f>
        <v>0</v>
      </c>
      <c r="AE229" s="19">
        <f>NOVIEMBRE!AG229</f>
        <v>0</v>
      </c>
      <c r="AF229" s="374">
        <v>0</v>
      </c>
      <c r="AG229" s="18">
        <f>SUM(AE229:AF229)</f>
        <v>0</v>
      </c>
      <c r="AH229" s="19">
        <f>X229-AA229</f>
        <v>0</v>
      </c>
      <c r="AI229" s="15">
        <f>X229-AD229</f>
        <v>0</v>
      </c>
      <c r="AJ229" s="16">
        <f>X229-AG229</f>
        <v>0</v>
      </c>
      <c r="AK229" s="9"/>
      <c r="AL229" s="372">
        <v>0</v>
      </c>
      <c r="AM229" s="375">
        <v>0</v>
      </c>
      <c r="AN229" s="9"/>
      <c r="BQ229" s="461"/>
    </row>
    <row r="230" spans="1:69" s="382" customFormat="1" ht="24.95" customHeight="1" thickBot="1">
      <c r="A230" s="754"/>
      <c r="B230" s="661"/>
      <c r="N230" s="9"/>
      <c r="P230" s="9"/>
      <c r="Q230" s="9"/>
      <c r="R230" s="9"/>
      <c r="S230" s="711">
        <f>+IF(NOVIEMBRE!S230=0,"",NOVIEMBRE!S230)</f>
        <v>7002999</v>
      </c>
      <c r="T230" s="688" t="str">
        <f>+IF(NOVIEMBRE!T230=0,"",NOVIEMBRE!T230)</f>
        <v>Vigencias Anteriores  Servicio de la Deuda Externa</v>
      </c>
      <c r="U230" s="133">
        <f>+ENERO!U230</f>
        <v>0</v>
      </c>
      <c r="V230" s="121">
        <f>NOVIEMBRE!V230+DICIEMBRE!AL230</f>
        <v>0</v>
      </c>
      <c r="W230" s="121">
        <f>NOVIEMBRE!W230+DICIEMBRE!AM230</f>
        <v>0</v>
      </c>
      <c r="X230" s="126">
        <f>SUM(U230:W230)</f>
        <v>0</v>
      </c>
      <c r="Y230" s="124">
        <f>NOVIEMBRE!AA230</f>
        <v>0</v>
      </c>
      <c r="Z230" s="388">
        <v>0</v>
      </c>
      <c r="AA230" s="126">
        <f>SUM(Y230:Z230)</f>
        <v>0</v>
      </c>
      <c r="AB230" s="124">
        <f>NOVIEMBRE!AD230</f>
        <v>0</v>
      </c>
      <c r="AC230" s="388">
        <v>0</v>
      </c>
      <c r="AD230" s="126">
        <f>SUM(AB230:AC230)</f>
        <v>0</v>
      </c>
      <c r="AE230" s="124">
        <f>NOVIEMBRE!AG230</f>
        <v>0</v>
      </c>
      <c r="AF230" s="388">
        <v>0</v>
      </c>
      <c r="AG230" s="126">
        <f>SUM(AE230:AF230)</f>
        <v>0</v>
      </c>
      <c r="AH230" s="124">
        <f>X230-AA230</f>
        <v>0</v>
      </c>
      <c r="AI230" s="121">
        <f>X230-AD230</f>
        <v>0</v>
      </c>
      <c r="AJ230" s="125">
        <f>X230-AG230</f>
        <v>0</v>
      </c>
      <c r="AK230" s="9"/>
      <c r="AL230" s="501">
        <v>0</v>
      </c>
      <c r="AM230" s="502">
        <v>0</v>
      </c>
      <c r="AN230" s="9"/>
      <c r="BQ230" s="461"/>
    </row>
    <row r="231" spans="1:69" s="382" customFormat="1" ht="24.95" customHeight="1">
      <c r="A231" s="754"/>
      <c r="B231" s="661"/>
      <c r="N231" s="9"/>
      <c r="P231" s="9"/>
      <c r="Q231" s="9"/>
      <c r="R231" s="9"/>
      <c r="S231" s="489" t="str">
        <f>+IF(NOVIEMBRE!S231=0,"",NOVIEMBRE!S231)</f>
        <v/>
      </c>
      <c r="T231" s="689" t="str">
        <f>+IF(NOVIEMBRE!T231=0,"",NOVIEMBRE!T231)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c r="BQ231" s="461"/>
    </row>
    <row r="232" spans="1:69" s="382" customFormat="1" ht="24.95" customHeight="1">
      <c r="A232" s="754"/>
      <c r="B232" s="661"/>
      <c r="N232" s="9"/>
      <c r="P232" s="9"/>
      <c r="Q232" s="9"/>
      <c r="R232" s="9"/>
      <c r="S232" s="505" t="str">
        <f>+IF(NOVIEMBRE!S232=0,"",NOVIEMBRE!S232)</f>
        <v>D</v>
      </c>
      <c r="T232" s="697" t="str">
        <f>+IF(NOVIEMBRE!T232=0,"",NOVIEMBRE!T232)</f>
        <v>INVERSION</v>
      </c>
      <c r="U232" s="470">
        <f>U234+U243</f>
        <v>1142681603</v>
      </c>
      <c r="V232" s="471">
        <f t="shared" ref="V232:AJ232" si="201">V234+V243</f>
        <v>-80000</v>
      </c>
      <c r="W232" s="471">
        <f t="shared" si="201"/>
        <v>1299104383</v>
      </c>
      <c r="X232" s="472">
        <f t="shared" si="201"/>
        <v>2441705986</v>
      </c>
      <c r="Y232" s="379">
        <f t="shared" si="201"/>
        <v>1664135520</v>
      </c>
      <c r="Z232" s="471">
        <f t="shared" si="201"/>
        <v>50014096</v>
      </c>
      <c r="AA232" s="472">
        <f t="shared" si="201"/>
        <v>1714149616</v>
      </c>
      <c r="AB232" s="379">
        <f t="shared" si="201"/>
        <v>1525976799</v>
      </c>
      <c r="AC232" s="471">
        <f t="shared" si="201"/>
        <v>188346977</v>
      </c>
      <c r="AD232" s="472">
        <f t="shared" si="201"/>
        <v>1714323776</v>
      </c>
      <c r="AE232" s="379">
        <f t="shared" si="201"/>
        <v>1368411839</v>
      </c>
      <c r="AF232" s="471">
        <f t="shared" si="201"/>
        <v>300324808</v>
      </c>
      <c r="AG232" s="472">
        <f t="shared" si="201"/>
        <v>1668736647</v>
      </c>
      <c r="AH232" s="379">
        <f t="shared" si="201"/>
        <v>727556370</v>
      </c>
      <c r="AI232" s="471">
        <f t="shared" si="201"/>
        <v>727382210</v>
      </c>
      <c r="AJ232" s="380">
        <f t="shared" si="201"/>
        <v>772969339</v>
      </c>
      <c r="AK232" s="500"/>
      <c r="AL232" s="379">
        <f t="shared" ref="AL232:AM232" si="202">AL234+AL243</f>
        <v>503825</v>
      </c>
      <c r="AM232" s="380">
        <f t="shared" si="202"/>
        <v>588947014</v>
      </c>
      <c r="AN232" s="9"/>
      <c r="BQ232" s="461"/>
    </row>
    <row r="233" spans="1:69" s="382" customFormat="1" ht="24.95" customHeight="1">
      <c r="A233" s="754"/>
      <c r="B233" s="661"/>
      <c r="N233" s="9"/>
      <c r="P233" s="9"/>
      <c r="Q233" s="9"/>
      <c r="R233" s="9"/>
      <c r="S233" s="366" t="str">
        <f>+IF(NOVIEMBRE!S233=0,"",NOVIEMBRE!S233)</f>
        <v/>
      </c>
      <c r="T233" s="696" t="str">
        <f>+IF(NOVIEMBRE!T233=0,"",NOVIEMBRE!T233)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c r="BQ233" s="461"/>
    </row>
    <row r="234" spans="1:69" s="382" customFormat="1" ht="24.95" customHeight="1">
      <c r="A234" s="754"/>
      <c r="B234" s="661"/>
      <c r="N234" s="9"/>
      <c r="P234" s="9"/>
      <c r="Q234" s="9"/>
      <c r="R234" s="9"/>
      <c r="S234" s="705">
        <f>+IF(NOVIEMBRE!S234=0,"",NOVIEMBRE!S234)</f>
        <v>8000000</v>
      </c>
      <c r="T234" s="681" t="str">
        <f>+IF(NOVIEMBRE!T234=0,"",NOVIEMBRE!T234)</f>
        <v>Programas de Inversión</v>
      </c>
      <c r="U234" s="132">
        <f>U235</f>
        <v>0</v>
      </c>
      <c r="V234" s="122">
        <f t="shared" ref="V234:AJ234" si="203">V235</f>
        <v>73375958</v>
      </c>
      <c r="W234" s="122">
        <f t="shared" si="203"/>
        <v>435653649</v>
      </c>
      <c r="X234" s="129">
        <f t="shared" si="203"/>
        <v>509029607</v>
      </c>
      <c r="Y234" s="128">
        <f t="shared" si="203"/>
        <v>154538628</v>
      </c>
      <c r="Z234" s="122">
        <f t="shared" si="203"/>
        <v>41777933</v>
      </c>
      <c r="AA234" s="129">
        <f t="shared" si="203"/>
        <v>196316561</v>
      </c>
      <c r="AB234" s="128">
        <f t="shared" si="203"/>
        <v>142273210</v>
      </c>
      <c r="AC234" s="122">
        <f t="shared" si="203"/>
        <v>54043351</v>
      </c>
      <c r="AD234" s="129">
        <f t="shared" si="203"/>
        <v>196316561</v>
      </c>
      <c r="AE234" s="128">
        <f t="shared" si="203"/>
        <v>122327669</v>
      </c>
      <c r="AF234" s="122">
        <f t="shared" si="203"/>
        <v>58666014</v>
      </c>
      <c r="AG234" s="129">
        <f t="shared" si="203"/>
        <v>180993683</v>
      </c>
      <c r="AH234" s="128">
        <f t="shared" si="203"/>
        <v>312713046</v>
      </c>
      <c r="AI234" s="122">
        <f t="shared" si="203"/>
        <v>312713046</v>
      </c>
      <c r="AJ234" s="130">
        <f t="shared" si="203"/>
        <v>328035924</v>
      </c>
      <c r="AK234" s="9"/>
      <c r="AL234" s="128">
        <f t="shared" ref="AL234:AM234" si="204">AL235</f>
        <v>0</v>
      </c>
      <c r="AM234" s="130">
        <f t="shared" si="204"/>
        <v>321177058</v>
      </c>
      <c r="AN234" s="9"/>
      <c r="BQ234" s="461"/>
    </row>
    <row r="235" spans="1:69" s="382" customFormat="1" ht="24.95" customHeight="1">
      <c r="A235" s="754"/>
      <c r="B235" s="661"/>
      <c r="N235" s="9"/>
      <c r="P235" s="9"/>
      <c r="Q235" s="9"/>
      <c r="R235" s="9"/>
      <c r="S235" s="706">
        <f>+IF(NOVIEMBRE!S235=0,"",NOVIEMBRE!S235)</f>
        <v>8001000</v>
      </c>
      <c r="T235" s="682" t="str">
        <f>+IF(NOVIEMBRE!T235=0,"",NOVIEMBRE!T235)</f>
        <v>Formación Bruta del Capital</v>
      </c>
      <c r="U235" s="27">
        <f t="shared" ref="U235:AJ235" si="205">SUM(U236:U241)</f>
        <v>0</v>
      </c>
      <c r="V235" s="15">
        <f t="shared" si="205"/>
        <v>73375958</v>
      </c>
      <c r="W235" s="15">
        <f t="shared" si="205"/>
        <v>435653649</v>
      </c>
      <c r="X235" s="18">
        <f t="shared" si="205"/>
        <v>509029607</v>
      </c>
      <c r="Y235" s="19">
        <f t="shared" si="205"/>
        <v>154538628</v>
      </c>
      <c r="Z235" s="142">
        <f t="shared" si="205"/>
        <v>41777933</v>
      </c>
      <c r="AA235" s="18">
        <f t="shared" si="205"/>
        <v>196316561</v>
      </c>
      <c r="AB235" s="19">
        <f t="shared" si="205"/>
        <v>142273210</v>
      </c>
      <c r="AC235" s="142">
        <f t="shared" si="205"/>
        <v>54043351</v>
      </c>
      <c r="AD235" s="18">
        <f t="shared" si="205"/>
        <v>196316561</v>
      </c>
      <c r="AE235" s="19">
        <f t="shared" si="205"/>
        <v>122327669</v>
      </c>
      <c r="AF235" s="142">
        <f t="shared" si="205"/>
        <v>58666014</v>
      </c>
      <c r="AG235" s="18">
        <f t="shared" si="205"/>
        <v>180993683</v>
      </c>
      <c r="AH235" s="19">
        <f t="shared" si="205"/>
        <v>312713046</v>
      </c>
      <c r="AI235" s="15">
        <f t="shared" si="205"/>
        <v>312713046</v>
      </c>
      <c r="AJ235" s="16">
        <f t="shared" si="205"/>
        <v>328035924</v>
      </c>
      <c r="AK235" s="9"/>
      <c r="AL235" s="29">
        <f>SUM(AL236:AL241)</f>
        <v>0</v>
      </c>
      <c r="AM235" s="26">
        <f>SUM(AM236:AM241)</f>
        <v>321177058</v>
      </c>
      <c r="AN235" s="9"/>
      <c r="BQ235" s="461"/>
    </row>
    <row r="236" spans="1:69" s="382" customFormat="1" ht="24.95" customHeight="1">
      <c r="A236" s="754"/>
      <c r="B236" s="661"/>
      <c r="N236" s="9"/>
      <c r="P236" s="9"/>
      <c r="Q236" s="9"/>
      <c r="R236" s="9"/>
      <c r="S236" s="707" t="str">
        <f>+IF(NOVIEMBRE!S236=0,"",NOVIEMBRE!S236)</f>
        <v>8001000-1</v>
      </c>
      <c r="T236" s="683" t="str">
        <f>+IF(NOVIEMBRE!T236=0,"",NOVIEMBRE!T236)</f>
        <v>PROYECTO REMODELACION SALA DE PARTOS</v>
      </c>
      <c r="U236" s="27">
        <f>+ENERO!U236</f>
        <v>0</v>
      </c>
      <c r="V236" s="15">
        <f>NOVIEMBRE!V236+DICIEMBRE!AL236</f>
        <v>73375958</v>
      </c>
      <c r="W236" s="15">
        <f>NOVIEMBRE!W236+DICIEMBRE!AM236</f>
        <v>235653649</v>
      </c>
      <c r="X236" s="18">
        <f t="shared" ref="X236:X241" si="206">SUM(U236:W236)</f>
        <v>309029607</v>
      </c>
      <c r="Y236" s="19">
        <f>NOVIEMBRE!AA236</f>
        <v>154538628</v>
      </c>
      <c r="Z236" s="374">
        <v>41777933</v>
      </c>
      <c r="AA236" s="18">
        <f t="shared" ref="AA236:AA241" si="207">SUM(Y236:Z236)</f>
        <v>196316561</v>
      </c>
      <c r="AB236" s="19">
        <f>NOVIEMBRE!AD236</f>
        <v>142273210</v>
      </c>
      <c r="AC236" s="374">
        <v>54043351</v>
      </c>
      <c r="AD236" s="18">
        <f t="shared" ref="AD236:AD241" si="208">SUM(AB236:AC236)</f>
        <v>196316561</v>
      </c>
      <c r="AE236" s="19">
        <f>NOVIEMBRE!AG236</f>
        <v>122327669</v>
      </c>
      <c r="AF236" s="374">
        <v>58666014</v>
      </c>
      <c r="AG236" s="18">
        <f t="shared" ref="AG236:AG241" si="209">SUM(AE236:AF236)</f>
        <v>180993683</v>
      </c>
      <c r="AH236" s="19">
        <f t="shared" ref="AH236:AH241" si="210">X236-AA236</f>
        <v>112713046</v>
      </c>
      <c r="AI236" s="15">
        <f t="shared" ref="AI236:AI241" si="211">X236-AD236</f>
        <v>112713046</v>
      </c>
      <c r="AJ236" s="16">
        <f t="shared" ref="AJ236:AJ241" si="212">X236-AG236</f>
        <v>128035924</v>
      </c>
      <c r="AK236" s="9"/>
      <c r="AL236" s="372">
        <v>0</v>
      </c>
      <c r="AM236" s="375">
        <v>121177058</v>
      </c>
      <c r="AN236" s="9"/>
      <c r="BQ236" s="461"/>
    </row>
    <row r="237" spans="1:69" s="382" customFormat="1" ht="24.95" customHeight="1">
      <c r="A237" s="754"/>
      <c r="B237" s="661"/>
      <c r="N237" s="9"/>
      <c r="P237" s="9"/>
      <c r="Q237" s="9"/>
      <c r="R237" s="9"/>
      <c r="S237" s="707" t="str">
        <f>+IF(NOVIEMBRE!S237=0,"",NOVIEMBRE!S237)</f>
        <v>8001000-2</v>
      </c>
      <c r="T237" s="683" t="str">
        <f>+IF(NOVIEMBRE!T237=0,"",NOVIEMBRE!T237)</f>
        <v>Subprogr.Construc. Remodelac. Adecuación y Apliac.2</v>
      </c>
      <c r="U237" s="27">
        <f>+ENERO!U237</f>
        <v>0</v>
      </c>
      <c r="V237" s="15">
        <f>NOVIEMBRE!V237+DICIEMBRE!AL237</f>
        <v>0</v>
      </c>
      <c r="W237" s="15">
        <f>NOVIEMBRE!W237+DICIEMBRE!AM237</f>
        <v>200000000</v>
      </c>
      <c r="X237" s="18">
        <f t="shared" si="206"/>
        <v>200000000</v>
      </c>
      <c r="Y237" s="19">
        <f>NOVIEMBRE!AA237</f>
        <v>0</v>
      </c>
      <c r="Z237" s="374">
        <v>0</v>
      </c>
      <c r="AA237" s="18">
        <f t="shared" si="207"/>
        <v>0</v>
      </c>
      <c r="AB237" s="19">
        <f>NOVIEMBRE!AD237</f>
        <v>0</v>
      </c>
      <c r="AC237" s="374">
        <v>0</v>
      </c>
      <c r="AD237" s="18">
        <f t="shared" si="208"/>
        <v>0</v>
      </c>
      <c r="AE237" s="19">
        <f>NOVIEMBRE!AG237</f>
        <v>0</v>
      </c>
      <c r="AF237" s="374">
        <v>0</v>
      </c>
      <c r="AG237" s="18">
        <f t="shared" si="209"/>
        <v>0</v>
      </c>
      <c r="AH237" s="19">
        <f t="shared" si="210"/>
        <v>200000000</v>
      </c>
      <c r="AI237" s="15">
        <f t="shared" si="211"/>
        <v>200000000</v>
      </c>
      <c r="AJ237" s="16">
        <f t="shared" si="212"/>
        <v>200000000</v>
      </c>
      <c r="AK237" s="9"/>
      <c r="AL237" s="372">
        <v>0</v>
      </c>
      <c r="AM237" s="375">
        <v>200000000</v>
      </c>
      <c r="AN237" s="9"/>
      <c r="BQ237" s="461"/>
    </row>
    <row r="238" spans="1:69" s="382" customFormat="1" ht="24.95" customHeight="1">
      <c r="A238" s="754"/>
      <c r="B238" s="661"/>
      <c r="N238" s="9"/>
      <c r="P238" s="9"/>
      <c r="Q238" s="9"/>
      <c r="R238" s="9"/>
      <c r="S238" s="707" t="str">
        <f>+IF(NOVIEMBRE!S238=0,"",NOVIEMBRE!S238)</f>
        <v>8001000-3</v>
      </c>
      <c r="T238" s="683" t="str">
        <f>+IF(NOVIEMBRE!T238=0,"",NOVIEMBRE!T238)</f>
        <v>Subprogr.Construc. Remodelac. Adecuación y Apliac.3</v>
      </c>
      <c r="U238" s="27">
        <f>+ENERO!U238</f>
        <v>0</v>
      </c>
      <c r="V238" s="15">
        <f>NOVIEMBRE!V238+DICIEMBRE!AL238</f>
        <v>0</v>
      </c>
      <c r="W238" s="15">
        <f>NOVIEMBRE!W238+DICIEMBRE!AM238</f>
        <v>0</v>
      </c>
      <c r="X238" s="18">
        <f t="shared" si="206"/>
        <v>0</v>
      </c>
      <c r="Y238" s="19">
        <f>NOVIEMBRE!AA238</f>
        <v>0</v>
      </c>
      <c r="Z238" s="374">
        <v>0</v>
      </c>
      <c r="AA238" s="18">
        <f t="shared" si="207"/>
        <v>0</v>
      </c>
      <c r="AB238" s="19">
        <f>NOVIEMBRE!AD238</f>
        <v>0</v>
      </c>
      <c r="AC238" s="374">
        <v>0</v>
      </c>
      <c r="AD238" s="18">
        <f t="shared" si="208"/>
        <v>0</v>
      </c>
      <c r="AE238" s="19">
        <f>NOVIEMBRE!AG238</f>
        <v>0</v>
      </c>
      <c r="AF238" s="374">
        <v>0</v>
      </c>
      <c r="AG238" s="18">
        <f t="shared" si="209"/>
        <v>0</v>
      </c>
      <c r="AH238" s="19">
        <f t="shared" si="210"/>
        <v>0</v>
      </c>
      <c r="AI238" s="15">
        <f t="shared" si="211"/>
        <v>0</v>
      </c>
      <c r="AJ238" s="16">
        <f t="shared" si="212"/>
        <v>0</v>
      </c>
      <c r="AK238" s="9"/>
      <c r="AL238" s="372">
        <v>0</v>
      </c>
      <c r="AM238" s="375">
        <v>0</v>
      </c>
      <c r="AN238" s="9"/>
      <c r="BQ238" s="461"/>
    </row>
    <row r="239" spans="1:69" s="382" customFormat="1" ht="24.95" customHeight="1">
      <c r="A239" s="754"/>
      <c r="B239" s="661"/>
      <c r="N239" s="9"/>
      <c r="P239" s="9"/>
      <c r="Q239" s="9"/>
      <c r="S239" s="707" t="str">
        <f>+IF(NOVIEMBRE!S239=0,"",NOVIEMBRE!S239)</f>
        <v>8001000-4</v>
      </c>
      <c r="T239" s="683" t="str">
        <f>+IF(NOVIEMBRE!T239=0,"",NOVIEMBRE!T239)</f>
        <v>Subprogr.Construc. Remodelac. Adecuación y Apliac.4</v>
      </c>
      <c r="U239" s="27">
        <f>+ENERO!U239</f>
        <v>0</v>
      </c>
      <c r="V239" s="15">
        <f>NOVIEMBRE!V239+DICIEMBRE!AL239</f>
        <v>0</v>
      </c>
      <c r="W239" s="15">
        <f>NOVIEMBRE!W239+DICIEMBRE!AM239</f>
        <v>0</v>
      </c>
      <c r="X239" s="18">
        <f t="shared" si="206"/>
        <v>0</v>
      </c>
      <c r="Y239" s="19">
        <f>NOVIEMBRE!AA239</f>
        <v>0</v>
      </c>
      <c r="Z239" s="374">
        <v>0</v>
      </c>
      <c r="AA239" s="18">
        <f t="shared" si="207"/>
        <v>0</v>
      </c>
      <c r="AB239" s="19">
        <f>NOVIEMBRE!AD239</f>
        <v>0</v>
      </c>
      <c r="AC239" s="374">
        <v>0</v>
      </c>
      <c r="AD239" s="18">
        <f t="shared" si="208"/>
        <v>0</v>
      </c>
      <c r="AE239" s="19">
        <f>NOVIEMBRE!AG239</f>
        <v>0</v>
      </c>
      <c r="AF239" s="374">
        <v>0</v>
      </c>
      <c r="AG239" s="18">
        <f t="shared" si="209"/>
        <v>0</v>
      </c>
      <c r="AH239" s="19">
        <f t="shared" si="210"/>
        <v>0</v>
      </c>
      <c r="AI239" s="15">
        <f t="shared" si="211"/>
        <v>0</v>
      </c>
      <c r="AJ239" s="16">
        <f t="shared" si="212"/>
        <v>0</v>
      </c>
      <c r="AK239" s="9"/>
      <c r="AL239" s="372">
        <v>0</v>
      </c>
      <c r="AM239" s="375">
        <v>0</v>
      </c>
      <c r="AN239" s="9"/>
      <c r="BQ239" s="461"/>
    </row>
    <row r="240" spans="1:69" s="382" customFormat="1" ht="24.95" customHeight="1">
      <c r="A240" s="754"/>
      <c r="B240" s="661"/>
      <c r="N240" s="9"/>
      <c r="P240" s="9"/>
      <c r="Q240" s="9"/>
      <c r="S240" s="707" t="str">
        <f>+IF(NOVIEMBRE!S240=0,"",NOVIEMBRE!S240)</f>
        <v>8001000-7</v>
      </c>
      <c r="T240" s="683" t="str">
        <f>+IF(NOVIEMBRE!T240=0,"",NOVIEMBRE!T240)</f>
        <v>Subprogr.Construc. Remodelac. Adecuación y Apliac.5</v>
      </c>
      <c r="U240" s="27">
        <f>+ENERO!U240</f>
        <v>0</v>
      </c>
      <c r="V240" s="15">
        <f>NOVIEMBRE!V240+DICIEMBRE!AL240</f>
        <v>0</v>
      </c>
      <c r="W240" s="15">
        <f>NOVIEMBRE!W240+DICIEMBRE!AM240</f>
        <v>0</v>
      </c>
      <c r="X240" s="18">
        <f t="shared" si="206"/>
        <v>0</v>
      </c>
      <c r="Y240" s="19">
        <f>NOVIEMBRE!AA240</f>
        <v>0</v>
      </c>
      <c r="Z240" s="374">
        <v>0</v>
      </c>
      <c r="AA240" s="18">
        <f t="shared" si="207"/>
        <v>0</v>
      </c>
      <c r="AB240" s="19">
        <f>NOVIEMBRE!AD240</f>
        <v>0</v>
      </c>
      <c r="AC240" s="374">
        <v>0</v>
      </c>
      <c r="AD240" s="18">
        <f t="shared" si="208"/>
        <v>0</v>
      </c>
      <c r="AE240" s="19">
        <f>NOVIEMBRE!AG240</f>
        <v>0</v>
      </c>
      <c r="AF240" s="374">
        <v>0</v>
      </c>
      <c r="AG240" s="18">
        <f t="shared" si="209"/>
        <v>0</v>
      </c>
      <c r="AH240" s="19">
        <f t="shared" si="210"/>
        <v>0</v>
      </c>
      <c r="AI240" s="15">
        <f t="shared" si="211"/>
        <v>0</v>
      </c>
      <c r="AJ240" s="16">
        <f t="shared" si="212"/>
        <v>0</v>
      </c>
      <c r="AK240" s="9"/>
      <c r="AL240" s="372">
        <v>0</v>
      </c>
      <c r="AM240" s="375">
        <v>0</v>
      </c>
      <c r="AN240" s="9"/>
      <c r="BQ240" s="461"/>
    </row>
    <row r="241" spans="1:70" s="382" customFormat="1" ht="24.95" customHeight="1">
      <c r="A241" s="754"/>
      <c r="B241" s="661"/>
      <c r="N241" s="9"/>
      <c r="P241" s="9"/>
      <c r="Q241" s="9"/>
      <c r="S241" s="717">
        <f>+IF(NOVIEMBRE!S241=0,"",NOVIEMBRE!S241)</f>
        <v>8001999</v>
      </c>
      <c r="T241" s="683" t="str">
        <f>+IF(NOVIEMBRE!T241=0,"",NOVIEMBRE!T241)</f>
        <v>Vigencias Anteriores Programas de Inversion</v>
      </c>
      <c r="U241" s="27">
        <f>+ENERO!U241</f>
        <v>0</v>
      </c>
      <c r="V241" s="15">
        <f>NOVIEMBRE!V241+DICIEMBRE!AL241</f>
        <v>0</v>
      </c>
      <c r="W241" s="15">
        <f>NOVIEMBRE!W241+DICIEMBRE!AM241</f>
        <v>0</v>
      </c>
      <c r="X241" s="18">
        <f t="shared" si="206"/>
        <v>0</v>
      </c>
      <c r="Y241" s="19">
        <f>NOVIEMBRE!AA241</f>
        <v>0</v>
      </c>
      <c r="Z241" s="374">
        <v>0</v>
      </c>
      <c r="AA241" s="18">
        <f t="shared" si="207"/>
        <v>0</v>
      </c>
      <c r="AB241" s="19">
        <f>NOVIEMBRE!AD241</f>
        <v>0</v>
      </c>
      <c r="AC241" s="374">
        <v>0</v>
      </c>
      <c r="AD241" s="18">
        <f t="shared" si="208"/>
        <v>0</v>
      </c>
      <c r="AE241" s="19">
        <f>NOVIEMBRE!AG241</f>
        <v>0</v>
      </c>
      <c r="AF241" s="374">
        <v>0</v>
      </c>
      <c r="AG241" s="18">
        <f t="shared" si="209"/>
        <v>0</v>
      </c>
      <c r="AH241" s="19">
        <f t="shared" si="210"/>
        <v>0</v>
      </c>
      <c r="AI241" s="15">
        <f t="shared" si="211"/>
        <v>0</v>
      </c>
      <c r="AJ241" s="16">
        <f t="shared" si="212"/>
        <v>0</v>
      </c>
      <c r="AK241" s="9"/>
      <c r="AL241" s="372">
        <v>0</v>
      </c>
      <c r="AM241" s="375">
        <v>0</v>
      </c>
      <c r="AN241" s="9"/>
      <c r="BQ241" s="461"/>
    </row>
    <row r="242" spans="1:70" ht="24.95" customHeight="1">
      <c r="A242" s="754"/>
      <c r="B242" s="661"/>
      <c r="C242" s="382"/>
      <c r="D242" s="382"/>
      <c r="E242" s="382"/>
      <c r="F242" s="382"/>
      <c r="G242" s="382"/>
      <c r="H242" s="382"/>
      <c r="I242" s="382"/>
      <c r="J242" s="382"/>
      <c r="K242" s="382"/>
      <c r="L242" s="382"/>
      <c r="M242" s="382"/>
      <c r="N242" s="9"/>
      <c r="O242" s="382"/>
      <c r="P242" s="9"/>
      <c r="Q242" s="9"/>
      <c r="S242" s="366" t="str">
        <f>+IF(NOVIEMBRE!S242=0,"",NOVIEMBRE!S242)</f>
        <v/>
      </c>
      <c r="T242" s="696" t="str">
        <f>+IF(NOVIEMBRE!T242=0,"",NOVIEMBRE!T242)</f>
        <v/>
      </c>
      <c r="U242" s="161"/>
      <c r="V242" s="161"/>
      <c r="W242" s="161"/>
      <c r="X242" s="161"/>
      <c r="Y242" s="161"/>
      <c r="Z242" s="161"/>
      <c r="AA242" s="161"/>
      <c r="AB242" s="161"/>
      <c r="AC242" s="161"/>
      <c r="AD242" s="161"/>
      <c r="AE242" s="161"/>
      <c r="AF242" s="161"/>
      <c r="AG242" s="161"/>
      <c r="AH242" s="161"/>
      <c r="AI242" s="161"/>
      <c r="AJ242" s="166"/>
      <c r="AK242" s="9"/>
      <c r="AL242" s="172"/>
      <c r="AM242" s="173"/>
      <c r="BM242" s="382"/>
      <c r="BN242" s="382"/>
      <c r="BO242" s="382"/>
      <c r="BP242" s="382"/>
      <c r="BQ242" s="461"/>
      <c r="BR242" s="382"/>
    </row>
    <row r="243" spans="1:70" ht="24.95" customHeight="1">
      <c r="A243" s="754"/>
      <c r="B243" s="661"/>
      <c r="C243" s="382"/>
      <c r="D243" s="382"/>
      <c r="E243" s="382"/>
      <c r="F243" s="382"/>
      <c r="G243" s="382"/>
      <c r="H243" s="382"/>
      <c r="I243" s="382"/>
      <c r="J243" s="382"/>
      <c r="K243" s="382"/>
      <c r="L243" s="382"/>
      <c r="M243" s="382"/>
      <c r="N243" s="9"/>
      <c r="O243" s="382"/>
      <c r="P243" s="9"/>
      <c r="Q243" s="9"/>
      <c r="S243" s="705">
        <f>+IF(NOVIEMBRE!S243=0,"",NOVIEMBRE!S243)</f>
        <v>8002001</v>
      </c>
      <c r="T243" s="681" t="str">
        <f>+IF(NOVIEMBRE!T243=0,"",NOVIEMBRE!T243)</f>
        <v>Gastos Operativos de Inversion   (Programas Especiales)</v>
      </c>
      <c r="U243" s="132">
        <f t="shared" ref="U243:AJ243" si="213">SUM(U244:U256)</f>
        <v>1142681603</v>
      </c>
      <c r="V243" s="122">
        <f t="shared" si="213"/>
        <v>-73455958</v>
      </c>
      <c r="W243" s="122">
        <f t="shared" si="213"/>
        <v>863450734</v>
      </c>
      <c r="X243" s="129">
        <f t="shared" si="213"/>
        <v>1932676379</v>
      </c>
      <c r="Y243" s="128">
        <f t="shared" si="213"/>
        <v>1509596892</v>
      </c>
      <c r="Z243" s="122">
        <f t="shared" si="213"/>
        <v>8236163</v>
      </c>
      <c r="AA243" s="129">
        <f t="shared" si="213"/>
        <v>1517833055</v>
      </c>
      <c r="AB243" s="128">
        <f t="shared" si="213"/>
        <v>1383703589</v>
      </c>
      <c r="AC243" s="122">
        <f t="shared" si="213"/>
        <v>134303626</v>
      </c>
      <c r="AD243" s="129">
        <f t="shared" si="213"/>
        <v>1518007215</v>
      </c>
      <c r="AE243" s="128">
        <f t="shared" si="213"/>
        <v>1246084170</v>
      </c>
      <c r="AF243" s="122">
        <f t="shared" si="213"/>
        <v>241658794</v>
      </c>
      <c r="AG243" s="129">
        <f t="shared" si="213"/>
        <v>1487742964</v>
      </c>
      <c r="AH243" s="128">
        <f t="shared" si="213"/>
        <v>414843324</v>
      </c>
      <c r="AI243" s="122">
        <f t="shared" si="213"/>
        <v>414669164</v>
      </c>
      <c r="AJ243" s="130">
        <f t="shared" si="213"/>
        <v>444933415</v>
      </c>
      <c r="AK243" s="9"/>
      <c r="AL243" s="128">
        <f>SUM(AL244:AL256)</f>
        <v>503825</v>
      </c>
      <c r="AM243" s="130">
        <f>SUM(AM244:AM256)</f>
        <v>267769956</v>
      </c>
      <c r="BM243" s="382"/>
      <c r="BN243" s="382"/>
      <c r="BO243" s="382"/>
      <c r="BP243" s="382"/>
      <c r="BQ243" s="461"/>
      <c r="BR243" s="382"/>
    </row>
    <row r="244" spans="1:70" ht="24.95" customHeight="1">
      <c r="A244" s="754"/>
      <c r="B244" s="661"/>
      <c r="C244" s="382"/>
      <c r="D244" s="382"/>
      <c r="E244" s="382"/>
      <c r="F244" s="382"/>
      <c r="G244" s="382"/>
      <c r="H244" s="382"/>
      <c r="I244" s="382"/>
      <c r="J244" s="382"/>
      <c r="K244" s="382"/>
      <c r="L244" s="382"/>
      <c r="M244" s="382"/>
      <c r="N244" s="9"/>
      <c r="O244" s="382"/>
      <c r="P244" s="9"/>
      <c r="Q244" s="9"/>
      <c r="S244" s="707" t="str">
        <f>+IF(NOVIEMBRE!S244=0,"",NOVIEMBRE!S244)</f>
        <v>8002100-1</v>
      </c>
      <c r="T244" s="683" t="str">
        <f>+IF(NOVIEMBRE!T244=0,"",NOVIEMBRE!T244)</f>
        <v>PROGRAMA ESPECIAL SALUD PUBLICA</v>
      </c>
      <c r="U244" s="27">
        <f>+ENERO!U244</f>
        <v>0</v>
      </c>
      <c r="V244" s="15">
        <f>NOVIEMBRE!V244+DICIEMBRE!AL244</f>
        <v>0</v>
      </c>
      <c r="W244" s="15">
        <f>NOVIEMBRE!W244+DICIEMBRE!AM244</f>
        <v>0</v>
      </c>
      <c r="X244" s="18">
        <f t="shared" ref="X244:X256" si="214">SUM(U244:W244)</f>
        <v>0</v>
      </c>
      <c r="Y244" s="19">
        <f>NOVIEMBRE!AA244</f>
        <v>0</v>
      </c>
      <c r="Z244" s="374">
        <v>0</v>
      </c>
      <c r="AA244" s="18">
        <f t="shared" ref="AA244:AA256" si="215">SUM(Y244:Z244)</f>
        <v>0</v>
      </c>
      <c r="AB244" s="19">
        <f>NOVIEMBRE!AD244</f>
        <v>0</v>
      </c>
      <c r="AC244" s="374">
        <v>0</v>
      </c>
      <c r="AD244" s="18">
        <f t="shared" ref="AD244:AD256" si="216">SUM(AB244:AC244)</f>
        <v>0</v>
      </c>
      <c r="AE244" s="19">
        <f>NOVIEMBRE!AG244</f>
        <v>0</v>
      </c>
      <c r="AF244" s="374">
        <v>0</v>
      </c>
      <c r="AG244" s="18">
        <f t="shared" ref="AG244:AG256" si="217">SUM(AE244:AF244)</f>
        <v>0</v>
      </c>
      <c r="AH244" s="19">
        <f t="shared" ref="AH244:AH256" si="218">X244-AA244</f>
        <v>0</v>
      </c>
      <c r="AI244" s="15">
        <f t="shared" ref="AI244:AI256" si="219">X244-AD244</f>
        <v>0</v>
      </c>
      <c r="AJ244" s="16">
        <f t="shared" ref="AJ244:AJ256" si="220">X244-AG244</f>
        <v>0</v>
      </c>
      <c r="AK244" s="9"/>
      <c r="AL244" s="372">
        <v>0</v>
      </c>
      <c r="AM244" s="375">
        <v>0</v>
      </c>
    </row>
    <row r="245" spans="1:70" ht="24.95" customHeight="1">
      <c r="A245" s="754"/>
      <c r="B245" s="661"/>
      <c r="C245" s="382"/>
      <c r="D245" s="382"/>
      <c r="E245" s="382"/>
      <c r="F245" s="382"/>
      <c r="G245" s="382"/>
      <c r="H245" s="382"/>
      <c r="I245" s="382"/>
      <c r="J245" s="382"/>
      <c r="K245" s="382"/>
      <c r="L245" s="382"/>
      <c r="M245" s="382"/>
      <c r="N245" s="9"/>
      <c r="O245" s="382"/>
      <c r="P245" s="9"/>
      <c r="Q245" s="9"/>
      <c r="S245" s="707" t="str">
        <f>+IF(NOVIEMBRE!S245=0,"",NOVIEMBRE!S245)</f>
        <v>8002100-2</v>
      </c>
      <c r="T245" s="683" t="str">
        <f>+IF(NOVIEMBRE!T245=0,"",NOVIEMBRE!T245)</f>
        <v>PROYECTO BUEN COMIENZO ATENCION PRIMERA INFANCIA</v>
      </c>
      <c r="U245" s="27">
        <f>+ENERO!U245</f>
        <v>1066681603</v>
      </c>
      <c r="V245" s="15">
        <f>NOVIEMBRE!V245+DICIEMBRE!AL245</f>
        <v>0</v>
      </c>
      <c r="W245" s="15">
        <f>NOVIEMBRE!W245+DICIEMBRE!AM245</f>
        <v>368797601</v>
      </c>
      <c r="X245" s="18">
        <f t="shared" si="214"/>
        <v>1435479204</v>
      </c>
      <c r="Y245" s="19">
        <f>NOVIEMBRE!AA245</f>
        <v>1157553848</v>
      </c>
      <c r="Z245" s="374">
        <v>2223094</v>
      </c>
      <c r="AA245" s="18">
        <f t="shared" si="215"/>
        <v>1159776942</v>
      </c>
      <c r="AB245" s="19">
        <f>NOVIEMBRE!AD245</f>
        <v>1067351672</v>
      </c>
      <c r="AC245" s="374">
        <v>92425270</v>
      </c>
      <c r="AD245" s="18">
        <f t="shared" si="216"/>
        <v>1159776942</v>
      </c>
      <c r="AE245" s="19">
        <f>NOVIEMBRE!AG245</f>
        <v>951155534</v>
      </c>
      <c r="AF245" s="374">
        <v>208621408</v>
      </c>
      <c r="AG245" s="18">
        <f t="shared" si="217"/>
        <v>1159776942</v>
      </c>
      <c r="AH245" s="19">
        <f t="shared" si="218"/>
        <v>275702262</v>
      </c>
      <c r="AI245" s="15">
        <f t="shared" si="219"/>
        <v>275702262</v>
      </c>
      <c r="AJ245" s="16">
        <f t="shared" si="220"/>
        <v>275702262</v>
      </c>
      <c r="AK245" s="9"/>
      <c r="AL245" s="372">
        <v>3202544</v>
      </c>
      <c r="AM245" s="375">
        <v>217769956</v>
      </c>
    </row>
    <row r="246" spans="1:70" ht="24.95" customHeight="1">
      <c r="A246" s="754"/>
      <c r="B246" s="661"/>
      <c r="C246" s="382"/>
      <c r="D246" s="382"/>
      <c r="E246" s="382"/>
      <c r="F246" s="382"/>
      <c r="G246" s="382"/>
      <c r="H246" s="382"/>
      <c r="I246" s="382"/>
      <c r="J246" s="382"/>
      <c r="K246" s="382"/>
      <c r="L246" s="382"/>
      <c r="M246" s="382"/>
      <c r="N246" s="9"/>
      <c r="O246" s="382"/>
      <c r="P246" s="9"/>
      <c r="Q246" s="9"/>
      <c r="S246" s="707" t="str">
        <f>+IF(NOVIEMBRE!S246=0,"",NOVIEMBRE!S246)</f>
        <v>8002100-3</v>
      </c>
      <c r="T246" s="683" t="str">
        <f>+IF(NOVIEMBRE!T246=0,"",NOVIEMBRE!T246)</f>
        <v xml:space="preserve">CONVENIO SALUD PUBLICA CI-01-2018     </v>
      </c>
      <c r="U246" s="27">
        <f>+ENERO!U246</f>
        <v>76000000</v>
      </c>
      <c r="V246" s="15">
        <f>NOVIEMBRE!V246+DICIEMBRE!AL246</f>
        <v>-73375958</v>
      </c>
      <c r="W246" s="15">
        <f>NOVIEMBRE!W246+DICIEMBRE!AM246</f>
        <v>162375958</v>
      </c>
      <c r="X246" s="18">
        <f t="shared" si="214"/>
        <v>165000000</v>
      </c>
      <c r="Y246" s="19">
        <f>NOVIEMBRE!AA246</f>
        <v>127226315</v>
      </c>
      <c r="Z246" s="374">
        <v>6013069</v>
      </c>
      <c r="AA246" s="18">
        <f t="shared" si="215"/>
        <v>133239384</v>
      </c>
      <c r="AB246" s="19">
        <f>NOVIEMBRE!AD246</f>
        <v>107240846</v>
      </c>
      <c r="AC246" s="374">
        <v>41878356</v>
      </c>
      <c r="AD246" s="18">
        <f t="shared" si="216"/>
        <v>149119202</v>
      </c>
      <c r="AE246" s="19">
        <f>NOVIEMBRE!AG246</f>
        <v>97431670</v>
      </c>
      <c r="AF246" s="374">
        <v>21423281</v>
      </c>
      <c r="AG246" s="18">
        <f t="shared" si="217"/>
        <v>118854951</v>
      </c>
      <c r="AH246" s="19">
        <f t="shared" si="218"/>
        <v>31760616</v>
      </c>
      <c r="AI246" s="15">
        <f t="shared" si="219"/>
        <v>15880798</v>
      </c>
      <c r="AJ246" s="16">
        <f t="shared" si="220"/>
        <v>46145049</v>
      </c>
      <c r="AK246" s="9"/>
      <c r="AL246" s="372">
        <v>-3202544</v>
      </c>
      <c r="AM246" s="375">
        <v>50000000</v>
      </c>
    </row>
    <row r="247" spans="1:70" ht="24.95" customHeight="1">
      <c r="A247" s="754"/>
      <c r="B247" s="661"/>
      <c r="C247" s="382"/>
      <c r="D247" s="382"/>
      <c r="E247" s="382"/>
      <c r="F247" s="382"/>
      <c r="G247" s="382"/>
      <c r="H247" s="382"/>
      <c r="I247" s="382"/>
      <c r="J247" s="382"/>
      <c r="K247" s="382"/>
      <c r="L247" s="382"/>
      <c r="M247" s="382"/>
      <c r="N247" s="9"/>
      <c r="O247" s="382"/>
      <c r="P247" s="9"/>
      <c r="Q247" s="9"/>
      <c r="S247" s="707" t="str">
        <f>+IF(NOVIEMBRE!S247=0,"",NOVIEMBRE!S247)</f>
        <v>8002100-4</v>
      </c>
      <c r="T247" s="683" t="str">
        <f>+IF(NOVIEMBRE!T247=0,"",NOVIEMBRE!T247)</f>
        <v xml:space="preserve">CONVENIO APS CI-02-2018     </v>
      </c>
      <c r="U247" s="27">
        <f>+ENERO!U247</f>
        <v>0</v>
      </c>
      <c r="V247" s="15">
        <f>NOVIEMBRE!V247+DICIEMBRE!AL247</f>
        <v>-80000</v>
      </c>
      <c r="W247" s="15">
        <f>NOVIEMBRE!W247+DICIEMBRE!AM247</f>
        <v>72000000</v>
      </c>
      <c r="X247" s="18">
        <f t="shared" si="214"/>
        <v>71920000</v>
      </c>
      <c r="Y247" s="19">
        <f>NOVIEMBRE!AA247</f>
        <v>71416175</v>
      </c>
      <c r="Z247" s="374">
        <v>0</v>
      </c>
      <c r="AA247" s="18">
        <f t="shared" si="215"/>
        <v>71416175</v>
      </c>
      <c r="AB247" s="19">
        <f>NOVIEMBRE!AD247</f>
        <v>55710517</v>
      </c>
      <c r="AC247" s="374">
        <v>0</v>
      </c>
      <c r="AD247" s="18">
        <f t="shared" si="216"/>
        <v>55710517</v>
      </c>
      <c r="AE247" s="19">
        <f>NOVIEMBRE!AG247</f>
        <v>44096412</v>
      </c>
      <c r="AF247" s="374">
        <v>11614105</v>
      </c>
      <c r="AG247" s="18">
        <f t="shared" si="217"/>
        <v>55710517</v>
      </c>
      <c r="AH247" s="19">
        <f t="shared" si="218"/>
        <v>503825</v>
      </c>
      <c r="AI247" s="15">
        <f t="shared" si="219"/>
        <v>16209483</v>
      </c>
      <c r="AJ247" s="16">
        <f t="shared" si="220"/>
        <v>16209483</v>
      </c>
      <c r="AK247" s="9"/>
      <c r="AL247" s="372">
        <v>503825</v>
      </c>
      <c r="AM247" s="375">
        <v>0</v>
      </c>
    </row>
    <row r="248" spans="1:70" ht="24.95" customHeight="1">
      <c r="A248" s="754"/>
      <c r="B248" s="661"/>
      <c r="C248" s="382"/>
      <c r="D248" s="382"/>
      <c r="E248" s="382"/>
      <c r="F248" s="382"/>
      <c r="G248" s="382"/>
      <c r="H248" s="382"/>
      <c r="I248" s="382"/>
      <c r="J248" s="382"/>
      <c r="K248" s="382"/>
      <c r="L248" s="382"/>
      <c r="M248" s="382"/>
      <c r="N248" s="9"/>
      <c r="O248" s="382"/>
      <c r="P248" s="9"/>
      <c r="Q248" s="9"/>
      <c r="S248" s="707" t="str">
        <f>+IF(NOVIEMBRE!S248=0,"",NOVIEMBRE!S248)</f>
        <v>8002100-5</v>
      </c>
      <c r="T248" s="683" t="str">
        <f>+IF(NOVIEMBRE!T248=0,"",NOVIEMBRE!T248)</f>
        <v>PROYECTO PLAN ALIMENTARIO Y NUTRICIONAL</v>
      </c>
      <c r="U248" s="27">
        <f>+ENERO!U248</f>
        <v>0</v>
      </c>
      <c r="V248" s="15">
        <f>NOVIEMBRE!V248+DICIEMBRE!AL248</f>
        <v>0</v>
      </c>
      <c r="W248" s="15">
        <f>NOVIEMBRE!W248+DICIEMBRE!AM248</f>
        <v>109024621</v>
      </c>
      <c r="X248" s="18">
        <f t="shared" si="214"/>
        <v>109024621</v>
      </c>
      <c r="Y248" s="19">
        <f>NOVIEMBRE!AA248</f>
        <v>2148000</v>
      </c>
      <c r="Z248" s="374">
        <v>0</v>
      </c>
      <c r="AA248" s="18">
        <f t="shared" si="215"/>
        <v>2148000</v>
      </c>
      <c r="AB248" s="19">
        <f>NOVIEMBRE!AD248</f>
        <v>2148000</v>
      </c>
      <c r="AC248" s="374">
        <v>0</v>
      </c>
      <c r="AD248" s="18">
        <f t="shared" si="216"/>
        <v>2148000</v>
      </c>
      <c r="AE248" s="19">
        <f>NOVIEMBRE!AG248</f>
        <v>2148000</v>
      </c>
      <c r="AF248" s="374">
        <v>0</v>
      </c>
      <c r="AG248" s="18">
        <f t="shared" si="217"/>
        <v>2148000</v>
      </c>
      <c r="AH248" s="19">
        <f t="shared" si="218"/>
        <v>106876621</v>
      </c>
      <c r="AI248" s="15">
        <f t="shared" si="219"/>
        <v>106876621</v>
      </c>
      <c r="AJ248" s="16">
        <f t="shared" si="220"/>
        <v>106876621</v>
      </c>
      <c r="AK248" s="9"/>
      <c r="AL248" s="372">
        <v>0</v>
      </c>
      <c r="AM248" s="375">
        <v>0</v>
      </c>
    </row>
    <row r="249" spans="1:70" ht="24.95" customHeight="1">
      <c r="A249" s="754"/>
      <c r="B249" s="661"/>
      <c r="C249" s="382"/>
      <c r="D249" s="382"/>
      <c r="E249" s="382"/>
      <c r="F249" s="382"/>
      <c r="G249" s="382"/>
      <c r="H249" s="382"/>
      <c r="I249" s="382"/>
      <c r="J249" s="382"/>
      <c r="K249" s="382"/>
      <c r="L249" s="382"/>
      <c r="M249" s="382"/>
      <c r="N249" s="9"/>
      <c r="O249" s="382"/>
      <c r="P249" s="9"/>
      <c r="Q249" s="9"/>
      <c r="S249" s="707" t="str">
        <f>+IF(NOVIEMBRE!S249=0,"",NOVIEMBRE!S249)</f>
        <v>8002100-6</v>
      </c>
      <c r="T249" s="683" t="str">
        <f>+IF(NOVIEMBRE!T249=0,"",NOVIEMBRE!T249)</f>
        <v>Programas Especial 05</v>
      </c>
      <c r="U249" s="27">
        <f>+ENERO!U249</f>
        <v>0</v>
      </c>
      <c r="V249" s="15">
        <f>NOVIEMBRE!V249+DICIEMBRE!AL249</f>
        <v>0</v>
      </c>
      <c r="W249" s="15">
        <f>NOVIEMBRE!W249+DICIEMBRE!AM249</f>
        <v>0</v>
      </c>
      <c r="X249" s="18">
        <f t="shared" si="214"/>
        <v>0</v>
      </c>
      <c r="Y249" s="19">
        <f>NOVIEMBRE!AA249</f>
        <v>0</v>
      </c>
      <c r="Z249" s="374">
        <v>0</v>
      </c>
      <c r="AA249" s="18">
        <f t="shared" si="215"/>
        <v>0</v>
      </c>
      <c r="AB249" s="19">
        <f>NOVIEMBRE!AD249</f>
        <v>0</v>
      </c>
      <c r="AC249" s="374">
        <v>0</v>
      </c>
      <c r="AD249" s="18">
        <f t="shared" si="216"/>
        <v>0</v>
      </c>
      <c r="AE249" s="19">
        <f>NOVIEMBRE!AG249</f>
        <v>0</v>
      </c>
      <c r="AF249" s="374">
        <v>0</v>
      </c>
      <c r="AG249" s="18">
        <f t="shared" si="217"/>
        <v>0</v>
      </c>
      <c r="AH249" s="19">
        <f t="shared" si="218"/>
        <v>0</v>
      </c>
      <c r="AI249" s="15">
        <f t="shared" si="219"/>
        <v>0</v>
      </c>
      <c r="AJ249" s="16">
        <f t="shared" si="220"/>
        <v>0</v>
      </c>
      <c r="AK249" s="9"/>
      <c r="AL249" s="372">
        <v>0</v>
      </c>
      <c r="AM249" s="375">
        <v>0</v>
      </c>
    </row>
    <row r="250" spans="1:70" ht="24.95" customHeight="1">
      <c r="A250" s="754"/>
      <c r="B250" s="661"/>
      <c r="C250" s="382"/>
      <c r="D250" s="382"/>
      <c r="E250" s="382"/>
      <c r="F250" s="382"/>
      <c r="G250" s="382"/>
      <c r="H250" s="382"/>
      <c r="I250" s="382"/>
      <c r="J250" s="382"/>
      <c r="K250" s="382"/>
      <c r="L250" s="382"/>
      <c r="M250" s="382"/>
      <c r="N250" s="9"/>
      <c r="O250" s="382"/>
      <c r="P250" s="9"/>
      <c r="Q250" s="9"/>
      <c r="S250" s="707" t="str">
        <f>+IF(NOVIEMBRE!S250=0,"",NOVIEMBRE!S250)</f>
        <v>8002100-7</v>
      </c>
      <c r="T250" s="683" t="str">
        <f>+IF(NOVIEMBRE!T250=0,"",NOVIEMBRE!T250)</f>
        <v>Programas Especial 06</v>
      </c>
      <c r="U250" s="27">
        <f>+ENERO!U250</f>
        <v>0</v>
      </c>
      <c r="V250" s="15">
        <f>NOVIEMBRE!V250+DICIEMBRE!AL250</f>
        <v>0</v>
      </c>
      <c r="W250" s="15">
        <f>NOVIEMBRE!W250+DICIEMBRE!AM250</f>
        <v>0</v>
      </c>
      <c r="X250" s="18">
        <f>SUM(U250:W250)</f>
        <v>0</v>
      </c>
      <c r="Y250" s="19">
        <f>NOVIEMBRE!AA250</f>
        <v>0</v>
      </c>
      <c r="Z250" s="374">
        <v>0</v>
      </c>
      <c r="AA250" s="18">
        <f>SUM(Y250:Z250)</f>
        <v>0</v>
      </c>
      <c r="AB250" s="19">
        <f>NOVIEMBRE!AD250</f>
        <v>0</v>
      </c>
      <c r="AC250" s="374">
        <v>0</v>
      </c>
      <c r="AD250" s="18">
        <f>SUM(AB250:AC250)</f>
        <v>0</v>
      </c>
      <c r="AE250" s="19">
        <f>NOVIEMBRE!AG250</f>
        <v>0</v>
      </c>
      <c r="AF250" s="374">
        <v>0</v>
      </c>
      <c r="AG250" s="18">
        <f>SUM(AE250:AF250)</f>
        <v>0</v>
      </c>
      <c r="AH250" s="19">
        <f>X250-AA250</f>
        <v>0</v>
      </c>
      <c r="AI250" s="15">
        <f>X250-AD250</f>
        <v>0</v>
      </c>
      <c r="AJ250" s="16">
        <f>X250-AG250</f>
        <v>0</v>
      </c>
      <c r="AK250" s="9"/>
      <c r="AL250" s="372">
        <v>0</v>
      </c>
      <c r="AM250" s="375">
        <v>0</v>
      </c>
    </row>
    <row r="251" spans="1:70" ht="24.95" customHeight="1">
      <c r="A251" s="754"/>
      <c r="B251" s="661"/>
      <c r="C251" s="382"/>
      <c r="D251" s="382"/>
      <c r="E251" s="382"/>
      <c r="F251" s="382"/>
      <c r="G251" s="382"/>
      <c r="H251" s="382"/>
      <c r="I251" s="382"/>
      <c r="J251" s="382"/>
      <c r="K251" s="382"/>
      <c r="L251" s="382"/>
      <c r="M251" s="382"/>
      <c r="N251" s="9"/>
      <c r="O251" s="382"/>
      <c r="P251" s="9"/>
      <c r="Q251" s="9"/>
      <c r="S251" s="707" t="str">
        <f>+IF(NOVIEMBRE!S251=0,"",NOVIEMBRE!S251)</f>
        <v>8002100-8</v>
      </c>
      <c r="T251" s="683" t="str">
        <f>+IF(NOVIEMBRE!T251=0,"",NOVIEMBRE!T251)</f>
        <v>Programas Especial 07</v>
      </c>
      <c r="U251" s="27">
        <f>+ENERO!U251</f>
        <v>0</v>
      </c>
      <c r="V251" s="15">
        <f>NOVIEMBRE!V251+DICIEMBRE!AL251</f>
        <v>0</v>
      </c>
      <c r="W251" s="15">
        <f>NOVIEMBRE!W251+DICIEMBRE!AM251</f>
        <v>0</v>
      </c>
      <c r="X251" s="18">
        <f>SUM(U251:W251)</f>
        <v>0</v>
      </c>
      <c r="Y251" s="19">
        <f>NOVIEMBRE!AA251</f>
        <v>0</v>
      </c>
      <c r="Z251" s="374">
        <v>0</v>
      </c>
      <c r="AA251" s="18">
        <f>SUM(Y251:Z251)</f>
        <v>0</v>
      </c>
      <c r="AB251" s="19">
        <f>NOVIEMBRE!AD251</f>
        <v>0</v>
      </c>
      <c r="AC251" s="374">
        <v>0</v>
      </c>
      <c r="AD251" s="18">
        <f>SUM(AB251:AC251)</f>
        <v>0</v>
      </c>
      <c r="AE251" s="19">
        <f>NOVIEMBRE!AG251</f>
        <v>0</v>
      </c>
      <c r="AF251" s="374">
        <v>0</v>
      </c>
      <c r="AG251" s="18">
        <f>SUM(AE251:AF251)</f>
        <v>0</v>
      </c>
      <c r="AH251" s="19">
        <f>X251-AA251</f>
        <v>0</v>
      </c>
      <c r="AI251" s="15">
        <f>X251-AD251</f>
        <v>0</v>
      </c>
      <c r="AJ251" s="16">
        <f>X251-AG251</f>
        <v>0</v>
      </c>
      <c r="AK251" s="9"/>
      <c r="AL251" s="372">
        <v>0</v>
      </c>
      <c r="AM251" s="375">
        <v>0</v>
      </c>
    </row>
    <row r="252" spans="1:70" ht="24.95" customHeight="1">
      <c r="A252" s="754"/>
      <c r="B252" s="661"/>
      <c r="C252" s="382"/>
      <c r="D252" s="382"/>
      <c r="E252" s="382"/>
      <c r="F252" s="382"/>
      <c r="G252" s="382"/>
      <c r="H252" s="382"/>
      <c r="I252" s="382"/>
      <c r="J252" s="382"/>
      <c r="K252" s="382"/>
      <c r="L252" s="382"/>
      <c r="M252" s="382"/>
      <c r="N252" s="9"/>
      <c r="O252" s="382"/>
      <c r="P252" s="9"/>
      <c r="Q252" s="9"/>
      <c r="S252" s="707" t="str">
        <f>+IF(NOVIEMBRE!S252=0,"",NOVIEMBRE!S252)</f>
        <v>8002100-9</v>
      </c>
      <c r="T252" s="683" t="str">
        <f>+IF(NOVIEMBRE!T252=0,"",NOVIEMBRE!T252)</f>
        <v>Programas Especial 08</v>
      </c>
      <c r="U252" s="27">
        <f>+ENERO!U252</f>
        <v>0</v>
      </c>
      <c r="V252" s="15">
        <f>NOVIEMBRE!V252+DICIEMBRE!AL252</f>
        <v>0</v>
      </c>
      <c r="W252" s="15">
        <f>NOVIEMBRE!W252+DICIEMBRE!AM252</f>
        <v>0</v>
      </c>
      <c r="X252" s="18">
        <f>SUM(U252:W252)</f>
        <v>0</v>
      </c>
      <c r="Y252" s="19">
        <f>NOVIEMBRE!AA252</f>
        <v>0</v>
      </c>
      <c r="Z252" s="374">
        <v>0</v>
      </c>
      <c r="AA252" s="18">
        <f>SUM(Y252:Z252)</f>
        <v>0</v>
      </c>
      <c r="AB252" s="19">
        <f>NOVIEMBRE!AD252</f>
        <v>0</v>
      </c>
      <c r="AC252" s="374">
        <v>0</v>
      </c>
      <c r="AD252" s="18">
        <f>SUM(AB252:AC252)</f>
        <v>0</v>
      </c>
      <c r="AE252" s="19">
        <f>NOVIEMBRE!AG252</f>
        <v>0</v>
      </c>
      <c r="AF252" s="374">
        <v>0</v>
      </c>
      <c r="AG252" s="18">
        <f>SUM(AE252:AF252)</f>
        <v>0</v>
      </c>
      <c r="AH252" s="19">
        <f>X252-AA252</f>
        <v>0</v>
      </c>
      <c r="AI252" s="15">
        <f>X252-AD252</f>
        <v>0</v>
      </c>
      <c r="AJ252" s="16">
        <f>X252-AG252</f>
        <v>0</v>
      </c>
      <c r="AK252" s="9"/>
      <c r="AL252" s="372">
        <v>0</v>
      </c>
      <c r="AM252" s="375">
        <v>0</v>
      </c>
    </row>
    <row r="253" spans="1:70" ht="24.95" customHeight="1">
      <c r="A253" s="754"/>
      <c r="B253" s="661"/>
      <c r="C253" s="382"/>
      <c r="D253" s="382"/>
      <c r="E253" s="382"/>
      <c r="F253" s="382"/>
      <c r="G253" s="382"/>
      <c r="H253" s="382"/>
      <c r="I253" s="382"/>
      <c r="J253" s="382"/>
      <c r="K253" s="382"/>
      <c r="L253" s="382"/>
      <c r="M253" s="382"/>
      <c r="N253" s="9"/>
      <c r="O253" s="382"/>
      <c r="P253" s="9"/>
      <c r="Q253" s="9"/>
      <c r="S253" s="707" t="str">
        <f>+IF(NOVIEMBRE!S253=0,"",NOVIEMBRE!S253)</f>
        <v>8002100-10</v>
      </c>
      <c r="T253" s="683" t="str">
        <f>+IF(NOVIEMBRE!T253=0,"",NOVIEMBRE!T253)</f>
        <v>Programas Especial 09</v>
      </c>
      <c r="U253" s="27">
        <f>+ENERO!U253</f>
        <v>0</v>
      </c>
      <c r="V253" s="15">
        <f>NOVIEMBRE!V253+DICIEMBRE!AL253</f>
        <v>0</v>
      </c>
      <c r="W253" s="15">
        <f>NOVIEMBRE!W253+DICIEMBRE!AM253</f>
        <v>0</v>
      </c>
      <c r="X253" s="18">
        <f>SUM(U253:W253)</f>
        <v>0</v>
      </c>
      <c r="Y253" s="19">
        <f>NOVIEMBRE!AA253</f>
        <v>0</v>
      </c>
      <c r="Z253" s="374">
        <v>0</v>
      </c>
      <c r="AA253" s="18">
        <f>SUM(Y253:Z253)</f>
        <v>0</v>
      </c>
      <c r="AB253" s="19">
        <f>NOVIEMBRE!AD253</f>
        <v>0</v>
      </c>
      <c r="AC253" s="374">
        <v>0</v>
      </c>
      <c r="AD253" s="18">
        <f>SUM(AB253:AC253)</f>
        <v>0</v>
      </c>
      <c r="AE253" s="19">
        <f>NOVIEMBRE!AG253</f>
        <v>0</v>
      </c>
      <c r="AF253" s="374">
        <v>0</v>
      </c>
      <c r="AG253" s="18">
        <f>SUM(AE253:AF253)</f>
        <v>0</v>
      </c>
      <c r="AH253" s="19">
        <f>X253-AA253</f>
        <v>0</v>
      </c>
      <c r="AI253" s="15">
        <f>X253-AD253</f>
        <v>0</v>
      </c>
      <c r="AJ253" s="16">
        <f>X253-AG253</f>
        <v>0</v>
      </c>
      <c r="AK253" s="9"/>
      <c r="AL253" s="372">
        <v>0</v>
      </c>
      <c r="AM253" s="375">
        <v>0</v>
      </c>
    </row>
    <row r="254" spans="1:70" ht="24.95" customHeight="1">
      <c r="A254" s="754"/>
      <c r="B254" s="661"/>
      <c r="C254" s="382"/>
      <c r="D254" s="382"/>
      <c r="E254" s="382"/>
      <c r="F254" s="382"/>
      <c r="G254" s="382"/>
      <c r="H254" s="382"/>
      <c r="I254" s="382"/>
      <c r="J254" s="382"/>
      <c r="K254" s="382"/>
      <c r="L254" s="382"/>
      <c r="M254" s="382"/>
      <c r="N254" s="9"/>
      <c r="O254" s="382"/>
      <c r="P254" s="9"/>
      <c r="Q254" s="9"/>
      <c r="S254" s="707" t="str">
        <f>+IF(NOVIEMBRE!S254=0,"",NOVIEMBRE!S254)</f>
        <v>8002100-11</v>
      </c>
      <c r="T254" s="683" t="str">
        <f>+IF(NOVIEMBRE!T254=0,"",NOVIEMBRE!T254)</f>
        <v>Programas Especial 10</v>
      </c>
      <c r="U254" s="27">
        <f>+ENERO!U254</f>
        <v>0</v>
      </c>
      <c r="V254" s="15">
        <f>NOVIEMBRE!V254+DICIEMBRE!AL254</f>
        <v>0</v>
      </c>
      <c r="W254" s="15">
        <f>NOVIEMBRE!W254+DICIEMBRE!AM254</f>
        <v>0</v>
      </c>
      <c r="X254" s="18">
        <f>SUM(U254:W254)</f>
        <v>0</v>
      </c>
      <c r="Y254" s="19">
        <f>NOVIEMBRE!AA254</f>
        <v>0</v>
      </c>
      <c r="Z254" s="374">
        <v>0</v>
      </c>
      <c r="AA254" s="18">
        <f>SUM(Y254:Z254)</f>
        <v>0</v>
      </c>
      <c r="AB254" s="19">
        <f>NOVIEMBRE!AD254</f>
        <v>0</v>
      </c>
      <c r="AC254" s="374">
        <v>0</v>
      </c>
      <c r="AD254" s="18">
        <f>SUM(AB254:AC254)</f>
        <v>0</v>
      </c>
      <c r="AE254" s="19">
        <f>NOVIEMBRE!AG254</f>
        <v>0</v>
      </c>
      <c r="AF254" s="374">
        <v>0</v>
      </c>
      <c r="AG254" s="18">
        <f>SUM(AE254:AF254)</f>
        <v>0</v>
      </c>
      <c r="AH254" s="19">
        <f>X254-AA254</f>
        <v>0</v>
      </c>
      <c r="AI254" s="15">
        <f>X254-AD254</f>
        <v>0</v>
      </c>
      <c r="AJ254" s="16">
        <f>X254-AG254</f>
        <v>0</v>
      </c>
      <c r="AK254" s="9"/>
      <c r="AL254" s="372">
        <v>0</v>
      </c>
      <c r="AM254" s="375">
        <v>0</v>
      </c>
    </row>
    <row r="255" spans="1:70" ht="24.95" customHeight="1">
      <c r="A255" s="754"/>
      <c r="B255" s="661"/>
      <c r="C255" s="382"/>
      <c r="D255" s="382"/>
      <c r="E255" s="382"/>
      <c r="F255" s="382"/>
      <c r="G255" s="382"/>
      <c r="H255" s="382"/>
      <c r="I255" s="382"/>
      <c r="J255" s="382"/>
      <c r="K255" s="382"/>
      <c r="L255" s="382"/>
      <c r="M255" s="382"/>
      <c r="N255" s="9"/>
      <c r="O255" s="382"/>
      <c r="P255" s="9"/>
      <c r="Q255" s="9"/>
      <c r="S255" s="707" t="str">
        <f>+IF(NOVIEMBRE!S255=0,"",NOVIEMBRE!S255)</f>
        <v>8002100-12</v>
      </c>
      <c r="T255" s="683" t="str">
        <f>+IF(NOVIEMBRE!T255=0,"",NOVIEMBRE!T255)</f>
        <v>Programas Especial 11</v>
      </c>
      <c r="U255" s="27">
        <f>+ENERO!U255</f>
        <v>0</v>
      </c>
      <c r="V255" s="15">
        <f>NOVIEMBRE!V255+DICIEMBRE!AL255</f>
        <v>0</v>
      </c>
      <c r="W255" s="15">
        <f>NOVIEMBRE!W255+DICIEMBRE!AM255</f>
        <v>0</v>
      </c>
      <c r="X255" s="18">
        <f t="shared" si="214"/>
        <v>0</v>
      </c>
      <c r="Y255" s="19">
        <f>NOVIEMBRE!AA255</f>
        <v>0</v>
      </c>
      <c r="Z255" s="374">
        <v>0</v>
      </c>
      <c r="AA255" s="18">
        <f t="shared" si="215"/>
        <v>0</v>
      </c>
      <c r="AB255" s="19">
        <f>NOVIEMBRE!AD255</f>
        <v>0</v>
      </c>
      <c r="AC255" s="374">
        <v>0</v>
      </c>
      <c r="AD255" s="18">
        <f t="shared" si="216"/>
        <v>0</v>
      </c>
      <c r="AE255" s="19">
        <f>NOVIEMBRE!AG255</f>
        <v>0</v>
      </c>
      <c r="AF255" s="374">
        <v>0</v>
      </c>
      <c r="AG255" s="18">
        <f t="shared" si="217"/>
        <v>0</v>
      </c>
      <c r="AH255" s="19">
        <f t="shared" si="218"/>
        <v>0</v>
      </c>
      <c r="AI255" s="15">
        <f t="shared" si="219"/>
        <v>0</v>
      </c>
      <c r="AJ255" s="16">
        <f t="shared" si="220"/>
        <v>0</v>
      </c>
      <c r="AK255" s="9"/>
      <c r="AL255" s="372">
        <v>0</v>
      </c>
      <c r="AM255" s="375">
        <v>0</v>
      </c>
    </row>
    <row r="256" spans="1:70" ht="24.95" customHeight="1" thickBot="1">
      <c r="A256" s="754"/>
      <c r="B256" s="661"/>
      <c r="C256" s="382"/>
      <c r="D256" s="382"/>
      <c r="E256" s="382"/>
      <c r="F256" s="382"/>
      <c r="G256" s="382"/>
      <c r="H256" s="382"/>
      <c r="I256" s="382"/>
      <c r="J256" s="382"/>
      <c r="K256" s="382"/>
      <c r="L256" s="382"/>
      <c r="M256" s="382"/>
      <c r="N256" s="9"/>
      <c r="O256" s="382"/>
      <c r="P256" s="9"/>
      <c r="Q256" s="9"/>
      <c r="S256" s="718">
        <f>+IF(NOVIEMBRE!S256=0,"",NOVIEMBRE!S256)</f>
        <v>8002999</v>
      </c>
      <c r="T256" s="698" t="str">
        <f>+IF(NOVIEMBRE!T256=0,"",NOVIEMBRE!T256)</f>
        <v>Vigencias Anteriores Programas operativos de inversion</v>
      </c>
      <c r="U256" s="133">
        <f>+ENERO!U256</f>
        <v>0</v>
      </c>
      <c r="V256" s="121">
        <f>NOVIEMBRE!V256+DICIEMBRE!AL256</f>
        <v>0</v>
      </c>
      <c r="W256" s="121">
        <f>NOVIEMBRE!W256+DICIEMBRE!AM256</f>
        <v>151252554</v>
      </c>
      <c r="X256" s="126">
        <f t="shared" si="214"/>
        <v>151252554</v>
      </c>
      <c r="Y256" s="124">
        <f>NOVIEMBRE!AA256</f>
        <v>151252554</v>
      </c>
      <c r="Z256" s="388">
        <v>0</v>
      </c>
      <c r="AA256" s="126">
        <f t="shared" si="215"/>
        <v>151252554</v>
      </c>
      <c r="AB256" s="124">
        <f>NOVIEMBRE!AD256</f>
        <v>151252554</v>
      </c>
      <c r="AC256" s="388">
        <v>0</v>
      </c>
      <c r="AD256" s="126">
        <f t="shared" si="216"/>
        <v>151252554</v>
      </c>
      <c r="AE256" s="124">
        <f>NOVIEMBRE!AG256</f>
        <v>151252554</v>
      </c>
      <c r="AF256" s="388">
        <v>0</v>
      </c>
      <c r="AG256" s="126">
        <f t="shared" si="217"/>
        <v>151252554</v>
      </c>
      <c r="AH256" s="124">
        <f t="shared" si="218"/>
        <v>0</v>
      </c>
      <c r="AI256" s="121">
        <f t="shared" si="219"/>
        <v>0</v>
      </c>
      <c r="AJ256" s="125">
        <f t="shared" si="220"/>
        <v>0</v>
      </c>
      <c r="AK256" s="9"/>
      <c r="AL256" s="384">
        <v>0</v>
      </c>
      <c r="AM256" s="389">
        <v>0</v>
      </c>
    </row>
    <row r="257" spans="1:39" ht="24.95" customHeight="1" thickBot="1">
      <c r="A257" s="754"/>
      <c r="B257" s="661"/>
      <c r="C257" s="382"/>
      <c r="D257" s="382"/>
      <c r="E257" s="382"/>
      <c r="F257" s="382"/>
      <c r="G257" s="382"/>
      <c r="H257" s="382"/>
      <c r="I257" s="382"/>
      <c r="J257" s="382"/>
      <c r="K257" s="382"/>
      <c r="L257" s="382"/>
      <c r="M257" s="382"/>
      <c r="N257" s="9"/>
      <c r="O257" s="382"/>
      <c r="P257" s="9"/>
      <c r="Q257" s="9"/>
      <c r="S257" s="495" t="str">
        <f>+IF(NOVIEMBRE!S257=0,"",NOVIEMBRE!S257)</f>
        <v/>
      </c>
      <c r="T257" s="695" t="str">
        <f>+IF(NOVIEMBRE!T257=0,"",NOVIEMBRE!T257)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A258" s="754"/>
      <c r="B258" s="661"/>
      <c r="C258" s="382"/>
      <c r="D258" s="382"/>
      <c r="E258" s="382"/>
      <c r="F258" s="382"/>
      <c r="G258" s="382"/>
      <c r="H258" s="382"/>
      <c r="I258" s="382"/>
      <c r="J258" s="382"/>
      <c r="K258" s="382"/>
      <c r="L258" s="382"/>
      <c r="M258" s="382"/>
      <c r="N258" s="9"/>
      <c r="O258" s="382"/>
      <c r="P258" s="9"/>
      <c r="Q258" s="9"/>
      <c r="S258" s="786" t="s">
        <v>360</v>
      </c>
      <c r="T258" s="787" t="s">
        <v>132</v>
      </c>
      <c r="U258" s="340">
        <f>+(C10+C17+C113)-(U10+U193+U220+U232)</f>
        <v>0</v>
      </c>
      <c r="V258" s="340">
        <f t="shared" ref="V258:AJ258" si="221">+(D10+D17+D113)-(V10+V193+V220+V232)</f>
        <v>80000</v>
      </c>
      <c r="W258" s="340">
        <f t="shared" si="221"/>
        <v>21466351</v>
      </c>
      <c r="X258" s="340">
        <f t="shared" si="221"/>
        <v>21546351</v>
      </c>
      <c r="Y258" s="340">
        <f t="shared" si="221"/>
        <v>82767522</v>
      </c>
      <c r="Z258" s="340">
        <f t="shared" si="221"/>
        <v>213503676</v>
      </c>
      <c r="AA258" s="340">
        <f t="shared" si="221"/>
        <v>296271198</v>
      </c>
      <c r="AB258" s="340">
        <f t="shared" si="221"/>
        <v>-669230743</v>
      </c>
      <c r="AC258" s="340">
        <f t="shared" si="221"/>
        <v>86808912</v>
      </c>
      <c r="AD258" s="340">
        <f t="shared" si="221"/>
        <v>-582421831</v>
      </c>
      <c r="AE258" s="340">
        <f t="shared" si="221"/>
        <v>-5055488324</v>
      </c>
      <c r="AF258" s="340">
        <f t="shared" si="221"/>
        <v>684638499</v>
      </c>
      <c r="AG258" s="340">
        <f t="shared" si="221"/>
        <v>-6263969769</v>
      </c>
      <c r="AH258" s="340">
        <f t="shared" si="221"/>
        <v>-799390528</v>
      </c>
      <c r="AI258" s="340">
        <f t="shared" si="221"/>
        <v>72400505</v>
      </c>
      <c r="AJ258" s="788">
        <f t="shared" si="221"/>
        <v>-1650259221</v>
      </c>
      <c r="AK258" s="9"/>
      <c r="AL258" s="338">
        <v>0</v>
      </c>
      <c r="AM258" s="339">
        <v>0</v>
      </c>
    </row>
    <row r="259" spans="1:39" ht="24.95" customHeight="1" thickBot="1">
      <c r="S259" s="904"/>
      <c r="T259" s="905"/>
      <c r="U259" s="801"/>
      <c r="V259" s="801"/>
      <c r="W259" s="801"/>
      <c r="X259" s="801"/>
      <c r="Y259" s="801"/>
      <c r="Z259" s="801"/>
      <c r="AA259" s="801"/>
      <c r="AB259" s="801"/>
      <c r="AC259" s="801"/>
      <c r="AD259" s="801"/>
      <c r="AE259" s="801"/>
      <c r="AF259" s="801"/>
      <c r="AG259" s="801"/>
      <c r="AH259" s="801"/>
      <c r="AI259" s="801"/>
      <c r="AJ259" s="802"/>
      <c r="AK259" s="10"/>
      <c r="AL259" s="123">
        <f>+SUMIF(AK8:AK256,AK33,AL8:AL256)</f>
        <v>0</v>
      </c>
      <c r="AM259" s="115">
        <f>+SUMIF(AL8:AL256,AL33,AM8:AM256)</f>
        <v>1541552447</v>
      </c>
    </row>
    <row r="260" spans="1:39" ht="24.95" customHeight="1" thickBot="1">
      <c r="S260" s="805" t="s">
        <v>570</v>
      </c>
      <c r="T260" s="806"/>
      <c r="U260" s="781">
        <f>+U8-U262</f>
        <v>5736225671</v>
      </c>
      <c r="V260" s="781">
        <f t="shared" ref="V260:AJ260" si="222">+V8-V262</f>
        <v>-128346254</v>
      </c>
      <c r="W260" s="781">
        <f t="shared" si="222"/>
        <v>1385659981</v>
      </c>
      <c r="X260" s="781">
        <f t="shared" si="222"/>
        <v>6993539398</v>
      </c>
      <c r="Y260" s="781">
        <f t="shared" si="222"/>
        <v>5494460094</v>
      </c>
      <c r="Z260" s="781">
        <f t="shared" si="222"/>
        <v>703733612</v>
      </c>
      <c r="AA260" s="781">
        <f t="shared" si="222"/>
        <v>6198193706</v>
      </c>
      <c r="AB260" s="781">
        <f t="shared" si="222"/>
        <v>5312109759</v>
      </c>
      <c r="AC260" s="781">
        <f t="shared" si="222"/>
        <v>917753234</v>
      </c>
      <c r="AD260" s="781">
        <f t="shared" si="222"/>
        <v>6229862993</v>
      </c>
      <c r="AE260" s="781">
        <f t="shared" si="222"/>
        <v>4713296569</v>
      </c>
      <c r="AF260" s="781">
        <f t="shared" si="222"/>
        <v>646929718</v>
      </c>
      <c r="AG260" s="781">
        <f t="shared" si="222"/>
        <v>5360226287</v>
      </c>
      <c r="AH260" s="781">
        <f t="shared" si="222"/>
        <v>795345692</v>
      </c>
      <c r="AI260" s="781">
        <f t="shared" si="222"/>
        <v>763676405</v>
      </c>
      <c r="AJ260" s="782">
        <f t="shared" si="222"/>
        <v>1633313111</v>
      </c>
      <c r="AK260" s="10"/>
      <c r="AL260" s="382"/>
      <c r="AM260" s="382"/>
    </row>
    <row r="261" spans="1:39" ht="24.95" customHeight="1" thickBot="1">
      <c r="S261" s="809"/>
      <c r="T261" s="810"/>
      <c r="U261" s="789"/>
      <c r="V261" s="789"/>
      <c r="W261" s="789"/>
      <c r="X261" s="789"/>
      <c r="Y261" s="789"/>
      <c r="Z261" s="789"/>
      <c r="AA261" s="789"/>
      <c r="AB261" s="789"/>
      <c r="AC261" s="789"/>
      <c r="AD261" s="789"/>
      <c r="AE261" s="789"/>
      <c r="AF261" s="789"/>
      <c r="AG261" s="789"/>
      <c r="AH261" s="789"/>
      <c r="AI261" s="789"/>
      <c r="AJ261" s="790"/>
      <c r="AK261" s="10"/>
      <c r="AL261" s="382"/>
      <c r="AM261" s="382"/>
    </row>
    <row r="262" spans="1:39" ht="24.95" customHeight="1" thickBot="1">
      <c r="S262" s="807" t="s">
        <v>571</v>
      </c>
      <c r="T262" s="808"/>
      <c r="U262" s="785">
        <f t="shared" ref="U262:AJ262" si="223">+SUMIF($T$8:$T$256,"*Vigencias Anteriores*",U8:U256)</f>
        <v>362137316</v>
      </c>
      <c r="V262" s="785">
        <f t="shared" si="223"/>
        <v>128266254</v>
      </c>
      <c r="W262" s="785">
        <f t="shared" si="223"/>
        <v>430286022</v>
      </c>
      <c r="X262" s="785">
        <f t="shared" si="223"/>
        <v>920689592</v>
      </c>
      <c r="Y262" s="785">
        <f t="shared" si="223"/>
        <v>883036144</v>
      </c>
      <c r="Z262" s="785">
        <f t="shared" si="223"/>
        <v>33608612</v>
      </c>
      <c r="AA262" s="785">
        <f t="shared" si="223"/>
        <v>916644756</v>
      </c>
      <c r="AB262" s="785">
        <f t="shared" si="223"/>
        <v>883036144</v>
      </c>
      <c r="AC262" s="785">
        <f t="shared" si="223"/>
        <v>36843772</v>
      </c>
      <c r="AD262" s="785">
        <f t="shared" si="223"/>
        <v>919879916</v>
      </c>
      <c r="AE262" s="785">
        <f t="shared" si="223"/>
        <v>866857436</v>
      </c>
      <c r="AF262" s="785">
        <f t="shared" si="223"/>
        <v>36886046</v>
      </c>
      <c r="AG262" s="785">
        <f t="shared" si="223"/>
        <v>903743482</v>
      </c>
      <c r="AH262" s="785">
        <f t="shared" si="223"/>
        <v>4044836</v>
      </c>
      <c r="AI262" s="785">
        <f t="shared" si="223"/>
        <v>809676</v>
      </c>
      <c r="AJ262" s="785">
        <f t="shared" si="223"/>
        <v>16946110</v>
      </c>
    </row>
    <row r="263" spans="1:39" ht="24.95" customHeight="1" thickBot="1">
      <c r="S263" s="809"/>
      <c r="T263" s="810"/>
      <c r="U263" s="810"/>
      <c r="V263" s="789"/>
      <c r="W263" s="789"/>
      <c r="X263" s="789"/>
      <c r="Y263" s="789"/>
      <c r="Z263" s="789"/>
      <c r="AA263" s="789"/>
      <c r="AB263" s="789"/>
      <c r="AC263" s="789"/>
      <c r="AD263" s="789"/>
      <c r="AE263" s="789"/>
      <c r="AF263" s="789"/>
      <c r="AG263" s="789"/>
      <c r="AH263" s="789"/>
      <c r="AI263" s="789"/>
      <c r="AJ263" s="789"/>
    </row>
    <row r="264" spans="1:39" ht="24.95" customHeight="1" thickBot="1">
      <c r="S264" s="783" t="s">
        <v>572</v>
      </c>
      <c r="T264" s="784"/>
      <c r="U264" s="803">
        <f>+U260+U262</f>
        <v>6098362987</v>
      </c>
      <c r="V264" s="803">
        <f t="shared" ref="V264:AJ264" si="224">+V260+V262</f>
        <v>-80000</v>
      </c>
      <c r="W264" s="803">
        <f t="shared" si="224"/>
        <v>1815946003</v>
      </c>
      <c r="X264" s="803">
        <f t="shared" si="224"/>
        <v>7914228990</v>
      </c>
      <c r="Y264" s="803">
        <f t="shared" si="224"/>
        <v>6377496238</v>
      </c>
      <c r="Z264" s="803">
        <f t="shared" si="224"/>
        <v>737342224</v>
      </c>
      <c r="AA264" s="803">
        <f t="shared" si="224"/>
        <v>7114838462</v>
      </c>
      <c r="AB264" s="803">
        <f t="shared" si="224"/>
        <v>6195145903</v>
      </c>
      <c r="AC264" s="803">
        <f t="shared" si="224"/>
        <v>954597006</v>
      </c>
      <c r="AD264" s="803">
        <f t="shared" si="224"/>
        <v>7149742909</v>
      </c>
      <c r="AE264" s="803">
        <f t="shared" si="224"/>
        <v>5580154005</v>
      </c>
      <c r="AF264" s="803">
        <f t="shared" si="224"/>
        <v>683815764</v>
      </c>
      <c r="AG264" s="803">
        <f t="shared" si="224"/>
        <v>6263969769</v>
      </c>
      <c r="AH264" s="803">
        <f t="shared" si="224"/>
        <v>799390528</v>
      </c>
      <c r="AI264" s="803">
        <f t="shared" si="224"/>
        <v>764486081</v>
      </c>
      <c r="AJ264" s="804">
        <f t="shared" si="224"/>
        <v>1650259221</v>
      </c>
    </row>
  </sheetData>
  <sheetProtection algorithmName="SHA-512" hashValue="Irovcd2tAUGZHiFd29TfmthxVrS0MUPxAVKfX+NY+TqycPQc8PcVQ9f4DxNeA3/QjTadPqUFMfnvlwPJL3A51Q==" saltValue="dvP6gosWq6HxCNWb9XECXA==" spinCount="100000" sheet="1" objects="1" scenarios="1" formatCells="0" formatColumns="0"/>
  <mergeCells count="49">
    <mergeCell ref="AW19:AZ19"/>
    <mergeCell ref="BH5:BK5"/>
    <mergeCell ref="AE5:AG5"/>
    <mergeCell ref="AM3:AM5"/>
    <mergeCell ref="BR5:BR6"/>
    <mergeCell ref="AL2:AM2"/>
    <mergeCell ref="BB2:BC2"/>
    <mergeCell ref="BL5:BL6"/>
    <mergeCell ref="M5:N5"/>
    <mergeCell ref="L2:M2"/>
    <mergeCell ref="L3:M4"/>
    <mergeCell ref="N3:N4"/>
    <mergeCell ref="P2:Q2"/>
    <mergeCell ref="AL3:AL5"/>
    <mergeCell ref="BG3:BI3"/>
    <mergeCell ref="Q3:Q5"/>
    <mergeCell ref="AH5:AJ5"/>
    <mergeCell ref="S5:S6"/>
    <mergeCell ref="T5:T6"/>
    <mergeCell ref="AB5:AD5"/>
    <mergeCell ref="S259:T259"/>
    <mergeCell ref="BM5:BM6"/>
    <mergeCell ref="AH2:AI2"/>
    <mergeCell ref="AH3:AI4"/>
    <mergeCell ref="AJ3:AJ4"/>
    <mergeCell ref="BM2:BO2"/>
    <mergeCell ref="BM3:BO3"/>
    <mergeCell ref="BB3:BC3"/>
    <mergeCell ref="BG2:BI2"/>
    <mergeCell ref="Y2:AG2"/>
    <mergeCell ref="T3:T4"/>
    <mergeCell ref="V2:X2"/>
    <mergeCell ref="Y3:AG4"/>
    <mergeCell ref="V3:X4"/>
    <mergeCell ref="AW4:AZ4"/>
    <mergeCell ref="BF5:BF6"/>
    <mergeCell ref="A1:B1"/>
    <mergeCell ref="A5:A6"/>
    <mergeCell ref="B5:B6"/>
    <mergeCell ref="B3:B4"/>
    <mergeCell ref="P3:P5"/>
    <mergeCell ref="C5:F5"/>
    <mergeCell ref="C1:J1"/>
    <mergeCell ref="G5:I5"/>
    <mergeCell ref="J5:L5"/>
    <mergeCell ref="F3:K4"/>
    <mergeCell ref="K1:N1"/>
    <mergeCell ref="D3:E4"/>
    <mergeCell ref="D2:E2"/>
  </mergeCells>
  <phoneticPr fontId="1" type="noConversion"/>
  <conditionalFormatting sqref="B5:B7">
    <cfRule type="expression" dxfId="0"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0000"/>
  </sheetPr>
  <dimension ref="A1:IR122"/>
  <sheetViews>
    <sheetView showGridLines="0" showZeros="0" view="pageBreakPreview" topLeftCell="B5" zoomScale="84" zoomScaleNormal="80" zoomScaleSheetLayoutView="84" workbookViewId="0">
      <pane xSplit="1" ySplit="3" topLeftCell="M16" activePane="bottomRight" state="frozen"/>
      <selection activeCell="B5" sqref="B5"/>
      <selection pane="topRight" activeCell="C5" sqref="C5"/>
      <selection pane="bottomLeft" activeCell="B8" sqref="B8"/>
      <selection pane="bottomRight" activeCell="N25" sqref="N25"/>
    </sheetView>
  </sheetViews>
  <sheetFormatPr baseColWidth="10" defaultColWidth="0" defaultRowHeight="24.95" customHeight="1"/>
  <cols>
    <col min="1" max="1" width="1.5703125" style="601" customWidth="1"/>
    <col min="2" max="2" width="53.42578125" style="761" customWidth="1"/>
    <col min="3" max="3" width="21.28515625" style="601" customWidth="1"/>
    <col min="4" max="4" width="30.85546875" style="601" customWidth="1"/>
    <col min="5" max="5" width="30" style="601" hidden="1" customWidth="1"/>
    <col min="6" max="8" width="25.28515625" style="601" customWidth="1"/>
    <col min="9" max="9" width="15.85546875" style="601" customWidth="1"/>
    <col min="10" max="10" width="19.28515625" style="601" customWidth="1"/>
    <col min="11" max="11" width="17.140625" style="601" customWidth="1"/>
    <col min="12" max="12" width="14.5703125" style="601" customWidth="1"/>
    <col min="13" max="13" width="18.28515625" style="601" customWidth="1"/>
    <col min="14" max="14" width="16.5703125" style="601" customWidth="1"/>
    <col min="15" max="16" width="5.85546875" style="601" customWidth="1"/>
    <col min="17" max="17" width="9.85546875" style="601" customWidth="1"/>
    <col min="18" max="18" width="31" style="601" customWidth="1"/>
    <col min="19" max="19" width="2.85546875" style="592" customWidth="1"/>
    <col min="20" max="20" width="5.28515625" style="601" hidden="1" customWidth="1"/>
    <col min="21" max="16384" width="0" style="601" hidden="1"/>
  </cols>
  <sheetData>
    <row r="1" spans="1:19" s="592" customFormat="1" ht="40.5" customHeight="1">
      <c r="A1" s="590">
        <v>123</v>
      </c>
      <c r="B1" s="1009" t="s">
        <v>596</v>
      </c>
      <c r="C1" s="1009"/>
      <c r="D1" s="1009"/>
      <c r="E1" s="1009"/>
      <c r="F1" s="1009"/>
      <c r="G1" s="1009"/>
      <c r="H1" s="1009"/>
      <c r="I1" s="1009"/>
      <c r="J1" s="1009"/>
      <c r="K1" s="764" t="str">
        <f>+CONCATENATE("VIGENCIA ",INSTRUCCIONES!F3)</f>
        <v>VIGENCIA 2018</v>
      </c>
      <c r="L1" s="764"/>
      <c r="M1" s="764"/>
      <c r="N1" s="591"/>
      <c r="O1" s="591"/>
      <c r="P1" s="591"/>
      <c r="Q1" s="591"/>
      <c r="R1" s="591"/>
    </row>
    <row r="2" spans="1:19" s="596" customFormat="1" ht="24.95" customHeight="1">
      <c r="A2" s="593"/>
      <c r="B2" s="756"/>
      <c r="C2" s="594"/>
      <c r="D2" s="595"/>
      <c r="E2" s="595"/>
      <c r="F2" s="595"/>
      <c r="G2" s="595"/>
      <c r="H2" s="1010" t="str">
        <f>+IF((G4+I4+K4+M4)&gt;1,"OJO - SOLO DEBE SECCIONAR UNO DE LOS TRIMESTRES A LA VEZ","")</f>
        <v/>
      </c>
      <c r="I2" s="1010"/>
      <c r="J2" s="1010"/>
      <c r="K2" s="1010"/>
      <c r="L2" s="1010"/>
      <c r="M2" s="1010"/>
      <c r="N2" s="1010"/>
      <c r="O2" s="1010"/>
      <c r="P2" s="1010"/>
      <c r="Q2" s="1010"/>
      <c r="R2" s="1010"/>
      <c r="S2" s="592"/>
    </row>
    <row r="3" spans="1:19" s="596" customFormat="1" ht="45" customHeight="1">
      <c r="A3" s="593"/>
      <c r="B3" s="1016" t="str">
        <f>+CONCATENATE(INSTRUCCIONES!B5," - ",INSTRUCCIONES!B3)</f>
        <v>ESE HOSPITAL SAN JUAN DE DIOS  - CONCORDIA</v>
      </c>
      <c r="C3" s="1016"/>
      <c r="D3" s="1016"/>
      <c r="E3" s="1016"/>
      <c r="F3" s="1016"/>
      <c r="G3" s="1016"/>
      <c r="H3" s="1016"/>
      <c r="I3" s="1016"/>
      <c r="J3" s="1016"/>
      <c r="K3" s="1016"/>
      <c r="L3" s="1016"/>
      <c r="M3" s="1016"/>
      <c r="N3" s="597"/>
      <c r="O3" s="597"/>
      <c r="P3" s="597"/>
      <c r="Q3" s="597"/>
      <c r="R3" s="597"/>
    </row>
    <row r="4" spans="1:19" s="596" customFormat="1" ht="42" customHeight="1">
      <c r="A4" s="593"/>
      <c r="B4" s="1011" t="s">
        <v>382</v>
      </c>
      <c r="C4" s="1011"/>
      <c r="D4" s="1011"/>
      <c r="E4" s="670"/>
      <c r="F4" s="598" t="s">
        <v>374</v>
      </c>
      <c r="G4" s="141"/>
      <c r="H4" s="598" t="s">
        <v>375</v>
      </c>
      <c r="I4" s="141"/>
      <c r="J4" s="598" t="s">
        <v>376</v>
      </c>
      <c r="K4" s="141">
        <v>1</v>
      </c>
      <c r="L4" s="598" t="s">
        <v>377</v>
      </c>
      <c r="M4" s="141"/>
    </row>
    <row r="5" spans="1:19" s="592" customFormat="1" ht="24.95" customHeight="1" thickBot="1">
      <c r="A5" s="590"/>
      <c r="B5" s="757"/>
      <c r="C5" s="599"/>
      <c r="D5" s="599"/>
      <c r="E5" s="599"/>
      <c r="F5" s="600"/>
      <c r="G5" s="600"/>
      <c r="H5" s="600"/>
      <c r="I5" s="600"/>
      <c r="J5" s="600"/>
      <c r="K5" s="600"/>
      <c r="L5" s="600"/>
      <c r="M5" s="600"/>
      <c r="N5" s="600"/>
      <c r="O5" s="600"/>
      <c r="P5" s="600"/>
      <c r="Q5" s="600"/>
      <c r="R5" s="591"/>
    </row>
    <row r="6" spans="1:19" ht="24.95" customHeight="1" thickBot="1">
      <c r="B6" s="1012" t="s">
        <v>31</v>
      </c>
      <c r="C6" s="1017" t="s">
        <v>530</v>
      </c>
      <c r="D6" s="1017" t="s">
        <v>503</v>
      </c>
      <c r="E6" s="1023"/>
      <c r="F6" s="251" t="s">
        <v>378</v>
      </c>
      <c r="G6" s="252"/>
      <c r="H6" s="252"/>
      <c r="I6" s="252"/>
      <c r="J6" s="252"/>
      <c r="K6" s="252"/>
      <c r="L6" s="252"/>
      <c r="M6" s="252"/>
      <c r="N6" s="252"/>
      <c r="O6" s="252"/>
      <c r="P6" s="252"/>
      <c r="Q6" s="252"/>
      <c r="R6" s="1014" t="s">
        <v>379</v>
      </c>
    </row>
    <row r="7" spans="1:19" ht="24.95" customHeight="1" thickBot="1">
      <c r="B7" s="1013"/>
      <c r="C7" s="1018"/>
      <c r="D7" s="1018"/>
      <c r="E7" s="1024"/>
      <c r="F7" s="253" t="s">
        <v>9</v>
      </c>
      <c r="G7" s="254" t="s">
        <v>361</v>
      </c>
      <c r="H7" s="254" t="s">
        <v>362</v>
      </c>
      <c r="I7" s="254" t="s">
        <v>365</v>
      </c>
      <c r="J7" s="254" t="s">
        <v>366</v>
      </c>
      <c r="K7" s="254" t="s">
        <v>367</v>
      </c>
      <c r="L7" s="254" t="s">
        <v>368</v>
      </c>
      <c r="M7" s="254" t="s">
        <v>369</v>
      </c>
      <c r="N7" s="254" t="s">
        <v>370</v>
      </c>
      <c r="O7" s="254" t="s">
        <v>371</v>
      </c>
      <c r="P7" s="254" t="s">
        <v>372</v>
      </c>
      <c r="Q7" s="532" t="s">
        <v>373</v>
      </c>
      <c r="R7" s="1015"/>
    </row>
    <row r="8" spans="1:19" s="602" customFormat="1" ht="24.95" customHeight="1">
      <c r="B8" s="255" t="s">
        <v>55</v>
      </c>
      <c r="C8" s="545">
        <f>+DICIEMBRE!F10</f>
        <v>548920717</v>
      </c>
      <c r="D8" s="1025">
        <f>+DICIEMBRE!I10</f>
        <v>548920717</v>
      </c>
      <c r="E8" s="1026"/>
      <c r="F8" s="256">
        <f>+DICIEMBRE!L10</f>
        <v>548920717</v>
      </c>
      <c r="G8" s="546">
        <f t="shared" ref="G8:Q8" si="0">F57</f>
        <v>594939931</v>
      </c>
      <c r="H8" s="546">
        <f t="shared" si="0"/>
        <v>335492234</v>
      </c>
      <c r="I8" s="546">
        <f t="shared" si="0"/>
        <v>324662451</v>
      </c>
      <c r="J8" s="546">
        <f t="shared" si="0"/>
        <v>525189112</v>
      </c>
      <c r="K8" s="546">
        <f t="shared" si="0"/>
        <v>343380168</v>
      </c>
      <c r="L8" s="546">
        <f t="shared" si="0"/>
        <v>288748827</v>
      </c>
      <c r="M8" s="546">
        <f t="shared" si="0"/>
        <v>133686779</v>
      </c>
      <c r="N8" s="546">
        <f t="shared" si="0"/>
        <v>68271472</v>
      </c>
      <c r="O8" s="546">
        <f t="shared" si="0"/>
        <v>125274396</v>
      </c>
      <c r="P8" s="546">
        <f t="shared" si="0"/>
        <v>-31595976</v>
      </c>
      <c r="Q8" s="547">
        <f t="shared" si="0"/>
        <v>-54238845</v>
      </c>
      <c r="R8" s="541">
        <f>F8</f>
        <v>548920717</v>
      </c>
      <c r="S8" s="603"/>
    </row>
    <row r="9" spans="1:19" s="602" customFormat="1" ht="24.95" customHeight="1">
      <c r="B9" s="257" t="s">
        <v>57</v>
      </c>
      <c r="C9" s="548">
        <f>C10+C18+C19+C20+C21+C22+C23</f>
        <v>5712170249</v>
      </c>
      <c r="D9" s="1027">
        <f t="shared" ref="D9:R9" si="1">D10+D18+D19+D20+D21+D22+D23</f>
        <v>4375837059</v>
      </c>
      <c r="E9" s="1028">
        <f t="shared" si="1"/>
        <v>0</v>
      </c>
      <c r="F9" s="549">
        <f t="shared" si="1"/>
        <v>233433508</v>
      </c>
      <c r="G9" s="550">
        <f t="shared" si="1"/>
        <v>274886924</v>
      </c>
      <c r="H9" s="550">
        <f t="shared" si="1"/>
        <v>588698139</v>
      </c>
      <c r="I9" s="550">
        <f t="shared" si="1"/>
        <v>605200370</v>
      </c>
      <c r="J9" s="550">
        <f t="shared" si="1"/>
        <v>323101791</v>
      </c>
      <c r="K9" s="550">
        <f t="shared" si="1"/>
        <v>447166500</v>
      </c>
      <c r="L9" s="550">
        <f t="shared" si="1"/>
        <v>351307918</v>
      </c>
      <c r="M9" s="550">
        <f t="shared" si="1"/>
        <v>420979125</v>
      </c>
      <c r="N9" s="550">
        <f t="shared" si="1"/>
        <v>526643566</v>
      </c>
      <c r="O9" s="550">
        <f t="shared" si="1"/>
        <v>367206573</v>
      </c>
      <c r="P9" s="550">
        <f t="shared" si="1"/>
        <v>530401020</v>
      </c>
      <c r="Q9" s="551">
        <f t="shared" si="1"/>
        <v>1039682646</v>
      </c>
      <c r="R9" s="542">
        <f t="shared" si="1"/>
        <v>5708708080</v>
      </c>
      <c r="S9" s="603"/>
    </row>
    <row r="10" spans="1:19" s="602" customFormat="1" ht="24.95" customHeight="1">
      <c r="B10" s="258" t="s">
        <v>422</v>
      </c>
      <c r="C10" s="548">
        <f>C11+C12+C13+C14+C15+C16+C17</f>
        <v>5696976639</v>
      </c>
      <c r="D10" s="1027">
        <f t="shared" ref="D10:R10" si="2">D11+D12+D13+D14+D15+D16+D17</f>
        <v>4366640201</v>
      </c>
      <c r="E10" s="1028"/>
      <c r="F10" s="549">
        <f t="shared" si="2"/>
        <v>233047235</v>
      </c>
      <c r="G10" s="550">
        <f t="shared" si="2"/>
        <v>274647955</v>
      </c>
      <c r="H10" s="550">
        <f t="shared" si="2"/>
        <v>588698139</v>
      </c>
      <c r="I10" s="550">
        <f t="shared" si="2"/>
        <v>605068470</v>
      </c>
      <c r="J10" s="550">
        <f t="shared" si="2"/>
        <v>320850729</v>
      </c>
      <c r="K10" s="550">
        <f t="shared" si="2"/>
        <v>447024700</v>
      </c>
      <c r="L10" s="550">
        <f t="shared" si="2"/>
        <v>348544290</v>
      </c>
      <c r="M10" s="550">
        <f t="shared" si="2"/>
        <v>420522896</v>
      </c>
      <c r="N10" s="550">
        <f t="shared" si="2"/>
        <v>523817440</v>
      </c>
      <c r="O10" s="550">
        <f t="shared" si="2"/>
        <v>367117763</v>
      </c>
      <c r="P10" s="550">
        <f t="shared" si="2"/>
        <v>389006166</v>
      </c>
      <c r="Q10" s="551">
        <f t="shared" si="2"/>
        <v>839120183</v>
      </c>
      <c r="R10" s="542">
        <f t="shared" si="2"/>
        <v>5357465966</v>
      </c>
      <c r="S10" s="603"/>
    </row>
    <row r="11" spans="1:19" s="602" customFormat="1" ht="24.95" customHeight="1">
      <c r="B11" s="758" t="s">
        <v>423</v>
      </c>
      <c r="C11" s="529">
        <f>MARZO!$BC11*$G$4+JUNIO!$BC11*$I$4+SEPTIEMBRE!$BC11*$K$4+DICIEMBRE!$BC11*$M$4</f>
        <v>2868716784</v>
      </c>
      <c r="D11" s="1029">
        <f>MARZO!$BD11*$G$4+JUNIO!$BD11*$I$4+SEPTIEMBRE!$BD11*$K$4+DICIEMBRE!$BD11*$M$4</f>
        <v>2082886144</v>
      </c>
      <c r="E11" s="1030"/>
      <c r="F11" s="259">
        <f>ENERO!$BE11</f>
        <v>212524662</v>
      </c>
      <c r="G11" s="260">
        <f>FEBRERO!$BE11</f>
        <v>195256211</v>
      </c>
      <c r="H11" s="260">
        <f>MARZO!$BE11</f>
        <v>216668188</v>
      </c>
      <c r="I11" s="260">
        <f>ABRIL!$BE11</f>
        <v>212722732</v>
      </c>
      <c r="J11" s="260">
        <f>MAYO!$BE11</f>
        <v>214143816</v>
      </c>
      <c r="K11" s="260">
        <f>JUNIO!$BE11</f>
        <v>199306427</v>
      </c>
      <c r="L11" s="260">
        <f>JULIO!$BE11</f>
        <v>225261135</v>
      </c>
      <c r="M11" s="260">
        <f>AGOSTO!$BE11</f>
        <v>220750848</v>
      </c>
      <c r="N11" s="260">
        <f>SEPTIEMBRE!$BE11</f>
        <v>239428318</v>
      </c>
      <c r="O11" s="260">
        <f>OCTUBRE!$BE11</f>
        <v>212201222</v>
      </c>
      <c r="P11" s="260">
        <f>NOVIEMBRE!$BE11</f>
        <v>212035076</v>
      </c>
      <c r="Q11" s="534">
        <f>DICIEMBRE!$BE11</f>
        <v>179879705</v>
      </c>
      <c r="R11" s="543">
        <f t="shared" ref="R11:R25" si="3">SUM(F11:Q11)</f>
        <v>2540178340</v>
      </c>
      <c r="S11" s="603"/>
    </row>
    <row r="12" spans="1:19" s="602" customFormat="1" ht="24.95" customHeight="1">
      <c r="B12" s="758" t="s">
        <v>424</v>
      </c>
      <c r="C12" s="529">
        <f>MARZO!$BC12*$G$4+JUNIO!$BC12*$I$4+SEPTIEMBRE!$BC12*$K$4+DICIEMBRE!$BC12*$M$4</f>
        <v>759358852</v>
      </c>
      <c r="D12" s="1029">
        <f>MARZO!$BD12*$G$4+JUNIO!$BD12*$I$4+SEPTIEMBRE!$BD12*$K$4+DICIEMBRE!$BD12*$M$4</f>
        <v>779842062</v>
      </c>
      <c r="E12" s="1030"/>
      <c r="F12" s="259">
        <f>ENERO!$BE12</f>
        <v>2661200</v>
      </c>
      <c r="G12" s="260">
        <f>FEBRERO!$BE12</f>
        <v>44604526</v>
      </c>
      <c r="H12" s="260">
        <f>MARZO!$BE12</f>
        <v>108916554</v>
      </c>
      <c r="I12" s="260">
        <f>ABRIL!$BE12</f>
        <v>58104730</v>
      </c>
      <c r="J12" s="260">
        <f>MAYO!$BE12</f>
        <v>48814009</v>
      </c>
      <c r="K12" s="260">
        <f>JUNIO!$BE12</f>
        <v>52270018</v>
      </c>
      <c r="L12" s="260">
        <f>JULIO!$BE12</f>
        <v>49108302</v>
      </c>
      <c r="M12" s="260">
        <f>AGOSTO!$BE12</f>
        <v>43063369</v>
      </c>
      <c r="N12" s="260">
        <f>SEPTIEMBRE!$BE12</f>
        <v>39837975</v>
      </c>
      <c r="O12" s="260">
        <f>OCTUBRE!$BE12</f>
        <v>81715971</v>
      </c>
      <c r="P12" s="260">
        <f>NOVIEMBRE!$BE12</f>
        <v>90852888</v>
      </c>
      <c r="Q12" s="534">
        <f>DICIEMBRE!$BE12</f>
        <v>99753771</v>
      </c>
      <c r="R12" s="543">
        <f t="shared" si="3"/>
        <v>719703313</v>
      </c>
      <c r="S12" s="603"/>
    </row>
    <row r="13" spans="1:19" s="602" customFormat="1" ht="24.95" customHeight="1">
      <c r="B13" s="758" t="s">
        <v>425</v>
      </c>
      <c r="C13" s="529">
        <f>MARZO!$BC13*$G$4+JUNIO!$BC13*$I$4+SEPTIEMBRE!$BC13*$K$4+DICIEMBRE!$BC13*$M$4</f>
        <v>247152498</v>
      </c>
      <c r="D13" s="1029">
        <f>MARZO!$BD13*$G$4+JUNIO!$BD13*$I$4+SEPTIEMBRE!$BD13*$K$4+DICIEMBRE!$BD13*$M$4</f>
        <v>185364378</v>
      </c>
      <c r="E13" s="1030"/>
      <c r="F13" s="259">
        <f>ENERO!$BE13</f>
        <v>0</v>
      </c>
      <c r="G13" s="260">
        <f>FEBRERO!$BE13</f>
        <v>20596042</v>
      </c>
      <c r="H13" s="260">
        <f>MARZO!$BE13</f>
        <v>20596042</v>
      </c>
      <c r="I13" s="260">
        <f>ABRIL!$BE13</f>
        <v>20596042</v>
      </c>
      <c r="J13" s="260">
        <f>MAYO!$BE13</f>
        <v>20596042</v>
      </c>
      <c r="K13" s="260">
        <f>JUNIO!$BE13</f>
        <v>20596042</v>
      </c>
      <c r="L13" s="260">
        <f>JULIO!$BE13</f>
        <v>20596042</v>
      </c>
      <c r="M13" s="260">
        <f>AGOSTO!$BE13</f>
        <v>20596042</v>
      </c>
      <c r="N13" s="260">
        <f>SEPTIEMBRE!$BE13</f>
        <v>20596042</v>
      </c>
      <c r="O13" s="260">
        <f>OCTUBRE!$BE13</f>
        <v>20596042</v>
      </c>
      <c r="P13" s="260">
        <f>NOVIEMBRE!$BE13</f>
        <v>20596042</v>
      </c>
      <c r="Q13" s="534">
        <f>DICIEMBRE!$BE13</f>
        <v>41192078</v>
      </c>
      <c r="R13" s="543">
        <f t="shared" si="3"/>
        <v>247152498</v>
      </c>
      <c r="S13" s="603"/>
    </row>
    <row r="14" spans="1:19" s="602" customFormat="1" ht="24.95" customHeight="1">
      <c r="B14" s="758" t="s">
        <v>426</v>
      </c>
      <c r="C14" s="529">
        <f>MARZO!$BC14*$G$4+JUNIO!$BC14*$I$4+SEPTIEMBRE!$BC14*$K$4+DICIEMBRE!$BC14*$M$4</f>
        <v>76217515</v>
      </c>
      <c r="D14" s="1029">
        <f>MARZO!$BD14*$G$4+JUNIO!$BD14*$I$4+SEPTIEMBRE!$BD14*$K$4+DICIEMBRE!$BD14*$M$4</f>
        <v>64321186</v>
      </c>
      <c r="E14" s="1030"/>
      <c r="F14" s="259">
        <f>ENERO!$BE14</f>
        <v>0</v>
      </c>
      <c r="G14" s="260">
        <f>FEBRERO!$BE14</f>
        <v>1409523</v>
      </c>
      <c r="H14" s="260">
        <f>MARZO!$BE14</f>
        <v>4041566</v>
      </c>
      <c r="I14" s="260">
        <f>ABRIL!$BE14</f>
        <v>3459860</v>
      </c>
      <c r="J14" s="260">
        <f>MAYO!$BE14</f>
        <v>3748228</v>
      </c>
      <c r="K14" s="260">
        <f>JUNIO!$BE14</f>
        <v>6761251</v>
      </c>
      <c r="L14" s="260">
        <f>JULIO!$BE14</f>
        <v>7458931</v>
      </c>
      <c r="M14" s="260">
        <f>AGOSTO!$BE14</f>
        <v>8737909</v>
      </c>
      <c r="N14" s="260">
        <f>SEPTIEMBRE!$BE14</f>
        <v>5757930</v>
      </c>
      <c r="O14" s="260">
        <f>OCTUBRE!$BE14</f>
        <v>9532054</v>
      </c>
      <c r="P14" s="260">
        <f>NOVIEMBRE!$BE14</f>
        <v>4604626</v>
      </c>
      <c r="Q14" s="534">
        <f>DICIEMBRE!$BE14</f>
        <v>5205590</v>
      </c>
      <c r="R14" s="543">
        <f t="shared" si="3"/>
        <v>60717468</v>
      </c>
      <c r="S14" s="603"/>
    </row>
    <row r="15" spans="1:19" s="602" customFormat="1" ht="24.95" customHeight="1">
      <c r="B15" s="758" t="s">
        <v>77</v>
      </c>
      <c r="C15" s="529">
        <f>MARZO!$BC15*$G$4+JUNIO!$BC15*$I$4+SEPTIEMBRE!$BC15*$K$4+DICIEMBRE!$BC15*$M$4</f>
        <v>0</v>
      </c>
      <c r="D15" s="1029">
        <f>MARZO!$BD15*$G$4+JUNIO!$BD15*$I$4+SEPTIEMBRE!$BD15*$K$4+DICIEMBRE!$BD15*$M$4</f>
        <v>0</v>
      </c>
      <c r="E15" s="1030"/>
      <c r="F15" s="259">
        <f>ENERO!$BE15</f>
        <v>0</v>
      </c>
      <c r="G15" s="260">
        <f>FEBRERO!$BE15</f>
        <v>0</v>
      </c>
      <c r="H15" s="260">
        <f>MARZO!$BE15</f>
        <v>0</v>
      </c>
      <c r="I15" s="260">
        <f>ABRIL!$BE15</f>
        <v>0</v>
      </c>
      <c r="J15" s="260">
        <f>MAYO!$BE15</f>
        <v>0</v>
      </c>
      <c r="K15" s="260">
        <f>JUNIO!$BE15</f>
        <v>0</v>
      </c>
      <c r="L15" s="260">
        <f>JULIO!$BE15</f>
        <v>0</v>
      </c>
      <c r="M15" s="260">
        <f>AGOSTO!$BE15</f>
        <v>0</v>
      </c>
      <c r="N15" s="260">
        <f>SEPTIEMBRE!$BE15</f>
        <v>0</v>
      </c>
      <c r="O15" s="260">
        <f>OCTUBRE!$BE15</f>
        <v>0</v>
      </c>
      <c r="P15" s="260">
        <f>NOVIEMBRE!$BE15</f>
        <v>0</v>
      </c>
      <c r="Q15" s="534">
        <f>DICIEMBRE!$BE15</f>
        <v>0</v>
      </c>
      <c r="R15" s="543">
        <f t="shared" si="3"/>
        <v>0</v>
      </c>
      <c r="S15" s="603"/>
    </row>
    <row r="16" spans="1:19" s="602" customFormat="1" ht="24.95" customHeight="1">
      <c r="B16" s="758" t="s">
        <v>427</v>
      </c>
      <c r="C16" s="529">
        <f>MARZO!$BC16*$G$4+JUNIO!$BC16*$I$4+SEPTIEMBRE!$BC16*$K$4+DICIEMBRE!$BC16*$M$4</f>
        <v>115000000</v>
      </c>
      <c r="D16" s="1029">
        <f>MARZO!$BD16*$G$4+JUNIO!$BD16*$I$4+SEPTIEMBRE!$BD16*$K$4+DICIEMBRE!$BD16*$M$4</f>
        <v>87342171</v>
      </c>
      <c r="E16" s="1030"/>
      <c r="F16" s="259">
        <f>ENERO!$BE16</f>
        <v>0</v>
      </c>
      <c r="G16" s="260">
        <f>FEBRERO!$BE16</f>
        <v>0</v>
      </c>
      <c r="H16" s="260">
        <f>MARZO!$BE16</f>
        <v>0</v>
      </c>
      <c r="I16" s="260">
        <f>ABRIL!$BE16</f>
        <v>6925000</v>
      </c>
      <c r="J16" s="260">
        <f>MAYO!$BE16</f>
        <v>12028954</v>
      </c>
      <c r="K16" s="260">
        <f>JUNIO!$BE16</f>
        <v>11146191</v>
      </c>
      <c r="L16" s="260">
        <f>JULIO!$BE16</f>
        <v>17199479</v>
      </c>
      <c r="M16" s="260">
        <f>AGOSTO!$BE16</f>
        <v>16867850</v>
      </c>
      <c r="N16" s="260">
        <f>SEPTIEMBRE!$BE16</f>
        <v>10039609</v>
      </c>
      <c r="O16" s="260">
        <f>OCTUBRE!$BE16</f>
        <v>12167051</v>
      </c>
      <c r="P16" s="260">
        <f>NOVIEMBRE!$BE16</f>
        <v>8679199</v>
      </c>
      <c r="Q16" s="534">
        <f>DICIEMBRE!$BE16</f>
        <v>29399665</v>
      </c>
      <c r="R16" s="543">
        <f t="shared" si="3"/>
        <v>124452998</v>
      </c>
      <c r="S16" s="603"/>
    </row>
    <row r="17" spans="1:252" s="602" customFormat="1" ht="24.95" customHeight="1">
      <c r="B17" s="758" t="s">
        <v>428</v>
      </c>
      <c r="C17" s="529">
        <f>MARZO!$BC17*$G$4+JUNIO!$BC17*$I$4+SEPTIEMBRE!$BC17*$K$4+DICIEMBRE!$BC17*$M$4</f>
        <v>1630530990</v>
      </c>
      <c r="D17" s="1029">
        <f>MARZO!$BD17*$G$4+JUNIO!$BD17*$I$4+SEPTIEMBRE!$BD17*$K$4+DICIEMBRE!$BD17*$M$4</f>
        <v>1166884260</v>
      </c>
      <c r="E17" s="1030"/>
      <c r="F17" s="259">
        <f>ENERO!$BE17</f>
        <v>17861373</v>
      </c>
      <c r="G17" s="260">
        <f>FEBRERO!$BE17</f>
        <v>12781653</v>
      </c>
      <c r="H17" s="260">
        <f>MARZO!$BE17</f>
        <v>238475789</v>
      </c>
      <c r="I17" s="260">
        <f>ABRIL!$BE17</f>
        <v>303260106</v>
      </c>
      <c r="J17" s="260">
        <f>MAYO!$BE17</f>
        <v>21519680</v>
      </c>
      <c r="K17" s="260">
        <f>JUNIO!$BE17</f>
        <v>156944771</v>
      </c>
      <c r="L17" s="260">
        <f>JULIO!$BE17</f>
        <v>28920401</v>
      </c>
      <c r="M17" s="260">
        <f>AGOSTO!$BE17</f>
        <v>110506878</v>
      </c>
      <c r="N17" s="260">
        <f>SEPTIEMBRE!$BE17</f>
        <v>208157566</v>
      </c>
      <c r="O17" s="260">
        <f>OCTUBRE!$BE17</f>
        <v>30905423</v>
      </c>
      <c r="P17" s="260">
        <f>NOVIEMBRE!$BE17</f>
        <v>52238335</v>
      </c>
      <c r="Q17" s="534">
        <f>DICIEMBRE!$BE17</f>
        <v>483689374</v>
      </c>
      <c r="R17" s="543">
        <f t="shared" si="3"/>
        <v>1665261349</v>
      </c>
      <c r="S17" s="603"/>
    </row>
    <row r="18" spans="1:252" s="602" customFormat="1" ht="36.75" customHeight="1">
      <c r="B18" s="552" t="s">
        <v>531</v>
      </c>
      <c r="C18" s="529">
        <f>+MARZO!$F95*$G$4+JUNIO!$F95*$I$4+SEPTIEMBRE!$F95*$K$4+DICIEMBRE!$F95*$M$4</f>
        <v>0</v>
      </c>
      <c r="D18" s="1029">
        <f>+MARZO!I95*$G$4+JUNIO!$I95*$I$4+SEPTIEMBRE!$I95*$K$4+DICIEMBRE!$I95*$M$4</f>
        <v>0</v>
      </c>
      <c r="E18" s="1030"/>
      <c r="F18" s="259">
        <f>+ENERO!$K$95</f>
        <v>0</v>
      </c>
      <c r="G18" s="260">
        <f>+FEBRERO!$K$95</f>
        <v>0</v>
      </c>
      <c r="H18" s="260">
        <f>+MARZO!$K$95</f>
        <v>0</v>
      </c>
      <c r="I18" s="260">
        <f>+ABRIL!$K$95</f>
        <v>0</v>
      </c>
      <c r="J18" s="260">
        <f>+MAYO!$K$95</f>
        <v>0</v>
      </c>
      <c r="K18" s="260">
        <f>+JUNIO!$K$95</f>
        <v>0</v>
      </c>
      <c r="L18" s="260">
        <f>+JULIO!$K$95</f>
        <v>0</v>
      </c>
      <c r="M18" s="260">
        <f>+AGOSTO!$K$95</f>
        <v>0</v>
      </c>
      <c r="N18" s="260">
        <f>+SEPTIEMBRE!$K$95</f>
        <v>0</v>
      </c>
      <c r="O18" s="260">
        <f>+OCTUBRE!$K$95</f>
        <v>0</v>
      </c>
      <c r="P18" s="260">
        <f>+NOVIEMBRE!$K$95</f>
        <v>0</v>
      </c>
      <c r="Q18" s="534">
        <f>+DICIEMBRE!$K$95</f>
        <v>0</v>
      </c>
      <c r="R18" s="543">
        <f t="shared" si="3"/>
        <v>0</v>
      </c>
      <c r="S18" s="603"/>
    </row>
    <row r="19" spans="1:252" s="602" customFormat="1" ht="32.25" customHeight="1">
      <c r="B19" s="552" t="s">
        <v>532</v>
      </c>
      <c r="C19" s="529">
        <f>+MARZO!$F96*$G$4+JUNIO!$F96*$I$4+SEPTIEMBRE!$F96*$K$4+DICIEMBRE!$F96*$M$4</f>
        <v>0</v>
      </c>
      <c r="D19" s="1029">
        <f>+MARZO!I96*$G$4+JUNIO!$I96*$I$4+SEPTIEMBRE!$I96*$K$4+DICIEMBRE!$I96*$M$4</f>
        <v>0</v>
      </c>
      <c r="E19" s="1030"/>
      <c r="F19" s="259">
        <f>+ENERO!$K$96</f>
        <v>0</v>
      </c>
      <c r="G19" s="260">
        <f>+FEBRERO!$K$96</f>
        <v>0</v>
      </c>
      <c r="H19" s="260">
        <f>+MARZO!$K$96</f>
        <v>0</v>
      </c>
      <c r="I19" s="260">
        <f>+ABRIL!$K$96</f>
        <v>0</v>
      </c>
      <c r="J19" s="260">
        <f>+MAYO!$K$96</f>
        <v>0</v>
      </c>
      <c r="K19" s="260">
        <f>+JUNIO!$K$96</f>
        <v>0</v>
      </c>
      <c r="L19" s="260">
        <f>+JULIO!$K$96</f>
        <v>0</v>
      </c>
      <c r="M19" s="260">
        <f>+AGOSTO!$K$96</f>
        <v>0</v>
      </c>
      <c r="N19" s="260">
        <f>+SEPTIEMBRE!$K$96</f>
        <v>0</v>
      </c>
      <c r="O19" s="260">
        <f>+OCTUBRE!$K$96</f>
        <v>0</v>
      </c>
      <c r="P19" s="260">
        <f>+NOVIEMBRE!$K$96</f>
        <v>0</v>
      </c>
      <c r="Q19" s="534">
        <f>+DICIEMBRE!$K$96</f>
        <v>0</v>
      </c>
      <c r="R19" s="543">
        <f t="shared" si="3"/>
        <v>0</v>
      </c>
      <c r="S19" s="603"/>
    </row>
    <row r="20" spans="1:252" s="602" customFormat="1" ht="39.75" customHeight="1">
      <c r="B20" s="552" t="s">
        <v>533</v>
      </c>
      <c r="C20" s="529">
        <f>+MARZO!$F97*$G$4+JUNIO!$F97*$I$4+SEPTIEMBRE!$F97*$K$4+DICIEMBRE!$F97*$M$4</f>
        <v>0</v>
      </c>
      <c r="D20" s="1029">
        <f>+MARZO!I97*$G$4+JUNIO!$I97*$I$4+SEPTIEMBRE!$I97*$K$4+DICIEMBRE!$I97*$M$4</f>
        <v>0</v>
      </c>
      <c r="E20" s="1030"/>
      <c r="F20" s="259">
        <f>+ENERO!$K$97</f>
        <v>0</v>
      </c>
      <c r="G20" s="260">
        <f>+FEBRERO!$K$97</f>
        <v>0</v>
      </c>
      <c r="H20" s="260">
        <f>+MARZO!$K$97</f>
        <v>0</v>
      </c>
      <c r="I20" s="260">
        <f>+ABRIL!$K$97</f>
        <v>0</v>
      </c>
      <c r="J20" s="260">
        <f>+MAYO!$K$97</f>
        <v>0</v>
      </c>
      <c r="K20" s="260">
        <f>+JUNIO!$K$97</f>
        <v>0</v>
      </c>
      <c r="L20" s="260">
        <f>+JULIO!$K$97</f>
        <v>0</v>
      </c>
      <c r="M20" s="260">
        <f>+AGOSTO!$K$97</f>
        <v>0</v>
      </c>
      <c r="N20" s="260">
        <f>+SEPTIEMBRE!$K$97</f>
        <v>0</v>
      </c>
      <c r="O20" s="260">
        <f>+OCTUBRE!$K$97</f>
        <v>0</v>
      </c>
      <c r="P20" s="260">
        <f>+NOVIEMBRE!$K$97</f>
        <v>121177058</v>
      </c>
      <c r="Q20" s="534">
        <f>+DICIEMBRE!$K$97</f>
        <v>200000000</v>
      </c>
      <c r="R20" s="543">
        <f t="shared" si="3"/>
        <v>321177058</v>
      </c>
      <c r="S20" s="603"/>
    </row>
    <row r="21" spans="1:252" s="602" customFormat="1" ht="33.75" customHeight="1">
      <c r="B21" s="552" t="s">
        <v>610</v>
      </c>
      <c r="C21" s="529">
        <f>+MARZO!$F99*$G$4+JUNIO!$F99*$I$4+SEPTIEMBRE!$F99*$K$4+DICIEMBRE!$F99*$M$4</f>
        <v>0</v>
      </c>
      <c r="D21" s="1029">
        <f>+MARZO!$I99*$G$4+JUNIO!$I99*$I$4+SEPTIEMBRE!$I99*$K$4+DICIEMBRE!$I99*$M$4</f>
        <v>0</v>
      </c>
      <c r="E21" s="1030"/>
      <c r="F21" s="259">
        <f>+ENERO!$K$99</f>
        <v>0</v>
      </c>
      <c r="G21" s="260">
        <f>+FEBRERO!$K$99</f>
        <v>0</v>
      </c>
      <c r="H21" s="260">
        <f>+MARZO!$K$99</f>
        <v>0</v>
      </c>
      <c r="I21" s="260">
        <f>+ABRIL!$K$99</f>
        <v>0</v>
      </c>
      <c r="J21" s="260">
        <f>+MAYO!$K$99</f>
        <v>0</v>
      </c>
      <c r="K21" s="260">
        <f>+JUNIO!$K$99</f>
        <v>0</v>
      </c>
      <c r="L21" s="260">
        <f>+JULIO!$K$99</f>
        <v>0</v>
      </c>
      <c r="M21" s="260">
        <f>+AGOSTO!$K$99</f>
        <v>0</v>
      </c>
      <c r="N21" s="260">
        <f>+SEPTIEMBRE!$K$99</f>
        <v>0</v>
      </c>
      <c r="O21" s="260">
        <f>+OCTUBRE!$K$99</f>
        <v>0</v>
      </c>
      <c r="P21" s="260">
        <f>+NOVIEMBRE!$K$99</f>
        <v>0</v>
      </c>
      <c r="Q21" s="534">
        <f>+DICIEMBRE!$K$99</f>
        <v>0</v>
      </c>
      <c r="R21" s="543">
        <f t="shared" si="3"/>
        <v>0</v>
      </c>
      <c r="S21" s="603"/>
    </row>
    <row r="22" spans="1:252" s="602" customFormat="1" ht="29.25" customHeight="1">
      <c r="B22" s="552" t="s">
        <v>567</v>
      </c>
      <c r="C22" s="529">
        <f>+MARZO!$F100*$G$4+JUNIO!$F100*$I$4+SEPTIEMBRE!$F100*$K$4+DICIEMBRE!$F100*$M$4</f>
        <v>0</v>
      </c>
      <c r="D22" s="1029">
        <f>+MARZO!$I100*$G$4+JUNIO!$I100*$I$4+SEPTIEMBRE!$I100*$K$4+DICIEMBRE!$I100*$M$4</f>
        <v>0</v>
      </c>
      <c r="E22" s="1030"/>
      <c r="F22" s="259">
        <f>+ENERO!$K$100</f>
        <v>0</v>
      </c>
      <c r="G22" s="260">
        <f>+FEBRERO!$K$100</f>
        <v>0</v>
      </c>
      <c r="H22" s="260">
        <f>+MARZO!$K$100</f>
        <v>0</v>
      </c>
      <c r="I22" s="260">
        <f>+ABRIL!$K$100</f>
        <v>0</v>
      </c>
      <c r="J22" s="260">
        <f>+MAYO!$K$100</f>
        <v>0</v>
      </c>
      <c r="K22" s="260">
        <f>+JUNIO!$K$100</f>
        <v>0</v>
      </c>
      <c r="L22" s="260">
        <f>+JULIO!$K$100</f>
        <v>0</v>
      </c>
      <c r="M22" s="260">
        <f>+AGOSTO!$K$100</f>
        <v>0</v>
      </c>
      <c r="N22" s="260">
        <f>+SEPTIEMBRE!$K$100</f>
        <v>0</v>
      </c>
      <c r="O22" s="260">
        <f>+OCTUBRE!$K$100</f>
        <v>0</v>
      </c>
      <c r="P22" s="260">
        <f>+NOVIEMBRE!$K$100</f>
        <v>0</v>
      </c>
      <c r="Q22" s="534">
        <f>+DICIEMBRE!$K$100</f>
        <v>0</v>
      </c>
      <c r="R22" s="543">
        <f t="shared" si="3"/>
        <v>0</v>
      </c>
      <c r="S22" s="603"/>
    </row>
    <row r="23" spans="1:252" s="602" customFormat="1" ht="24.95" customHeight="1">
      <c r="B23" s="552" t="s">
        <v>93</v>
      </c>
      <c r="C23" s="529">
        <f>MARZO!$BC19*$G$4+JUNIO!$BC19*$I$4+SEPTIEMBRE!$BC19*$K$4+DICIEMBRE!$BC19*$M$4</f>
        <v>15193610</v>
      </c>
      <c r="D23" s="1029">
        <f>MARZO!$BD19*$G$4+JUNIO!$BD19*$I$4+SEPTIEMBRE!$BD19*$K$4+DICIEMBRE!$BD19*$M$4</f>
        <v>9196858</v>
      </c>
      <c r="E23" s="1030"/>
      <c r="F23" s="259">
        <f>ENERO!$BE19</f>
        <v>386273</v>
      </c>
      <c r="G23" s="260">
        <f>FEBRERO!$BE19</f>
        <v>238969</v>
      </c>
      <c r="H23" s="260">
        <f>MARZO!$BE19</f>
        <v>0</v>
      </c>
      <c r="I23" s="260">
        <f>ABRIL!$BE19</f>
        <v>131900</v>
      </c>
      <c r="J23" s="260">
        <f>MAYO!$BE19</f>
        <v>2251062</v>
      </c>
      <c r="K23" s="260">
        <f>JUNIO!$BE19</f>
        <v>141800</v>
      </c>
      <c r="L23" s="260">
        <f>JULIO!$BE19</f>
        <v>2763628</v>
      </c>
      <c r="M23" s="260">
        <f>AGOSTO!$BE19</f>
        <v>456229</v>
      </c>
      <c r="N23" s="260">
        <f>SEPTIEMBRE!$BE19</f>
        <v>2826126</v>
      </c>
      <c r="O23" s="260">
        <f>OCTUBRE!$BE19</f>
        <v>88810</v>
      </c>
      <c r="P23" s="260">
        <f>NOVIEMBRE!$BE19</f>
        <v>20217796</v>
      </c>
      <c r="Q23" s="534">
        <f>DICIEMBRE!$BE19</f>
        <v>562463</v>
      </c>
      <c r="R23" s="543">
        <f t="shared" si="3"/>
        <v>30065056</v>
      </c>
      <c r="S23" s="603"/>
    </row>
    <row r="24" spans="1:252" s="602" customFormat="1" ht="24.95" customHeight="1">
      <c r="B24" s="258" t="s">
        <v>430</v>
      </c>
      <c r="C24" s="548">
        <f>MARZO!$BC20*$G$4+JUNIO!$BC20*$I$4+SEPTIEMBRE!$BC20*$K$4+DICIEMBRE!$BC20*$M$4</f>
        <v>0</v>
      </c>
      <c r="D24" s="1027">
        <f>MARZO!$BD20*$G$4+JUNIO!$BD20*$I$4+SEPTIEMBRE!$BD20*$K$4+DICIEMBRE!$BD20*$M$4</f>
        <v>787567</v>
      </c>
      <c r="E24" s="1028"/>
      <c r="F24" s="549">
        <f>ENERO!$BE20</f>
        <v>150278</v>
      </c>
      <c r="G24" s="550">
        <f>FEBRERO!$BE20</f>
        <v>89517</v>
      </c>
      <c r="H24" s="550">
        <f>MARZO!$BE20</f>
        <v>97468</v>
      </c>
      <c r="I24" s="550">
        <f>ABRIL!$BE20</f>
        <v>61742</v>
      </c>
      <c r="J24" s="550">
        <f>MAYO!$BE20</f>
        <v>136041</v>
      </c>
      <c r="K24" s="550">
        <f>JUNIO!$BE20</f>
        <v>80642</v>
      </c>
      <c r="L24" s="550">
        <f>JULIO!$BE20</f>
        <v>99087</v>
      </c>
      <c r="M24" s="550">
        <f>AGOSTO!$BE20</f>
        <v>41810</v>
      </c>
      <c r="N24" s="550">
        <f>SEPTIEMBRE!$BE20</f>
        <v>30982</v>
      </c>
      <c r="O24" s="550">
        <f>OCTUBRE!$BE20</f>
        <v>54985</v>
      </c>
      <c r="P24" s="550">
        <f>NOVIEMBRE!$BE20</f>
        <v>19295</v>
      </c>
      <c r="Q24" s="551">
        <f>DICIEMBRE!$BE20</f>
        <v>88782</v>
      </c>
      <c r="R24" s="542">
        <f t="shared" si="3"/>
        <v>950629</v>
      </c>
      <c r="S24" s="603"/>
    </row>
    <row r="25" spans="1:252" s="602" customFormat="1" ht="42.75" customHeight="1" thickBot="1">
      <c r="B25" s="261" t="s">
        <v>431</v>
      </c>
      <c r="C25" s="548">
        <f>MARZO!$BC21*$G$4+JUNIO!$BC21*$I$4+SEPTIEMBRE!$BC21*$K$4+DICIEMBRE!$BC21*$M$4</f>
        <v>837797789</v>
      </c>
      <c r="D25" s="1032">
        <f>MARZO!$BD21*$G$4+JUNIO!$BD21*$I$4+SEPTIEMBRE!$BD21*$K$4+DICIEMBRE!$BD21*$M$4</f>
        <v>342420873</v>
      </c>
      <c r="E25" s="1033"/>
      <c r="F25" s="530">
        <f>ENERO!$BE21</f>
        <v>167255473</v>
      </c>
      <c r="G25" s="531">
        <f>FEBRERO!$BE21</f>
        <v>83770097</v>
      </c>
      <c r="H25" s="531">
        <f>MARZO!$BE21</f>
        <v>1660550</v>
      </c>
      <c r="I25" s="531">
        <f>ABRIL!$BE21</f>
        <v>25665565</v>
      </c>
      <c r="J25" s="531">
        <f>MAYO!$BE21</f>
        <v>2129147</v>
      </c>
      <c r="K25" s="531">
        <f>JUNIO!$BE21</f>
        <v>-5052192</v>
      </c>
      <c r="L25" s="531">
        <f>JULIO!$BE21</f>
        <v>59289666</v>
      </c>
      <c r="M25" s="531">
        <f>AGOSTO!$BE21</f>
        <v>2053408</v>
      </c>
      <c r="N25" s="531">
        <f>SEPTIEMBRE!$BE21</f>
        <v>5649159</v>
      </c>
      <c r="O25" s="531">
        <f>OCTUBRE!$BE21</f>
        <v>5190765</v>
      </c>
      <c r="P25" s="531">
        <f>NOVIEMBRE!$BE21</f>
        <v>-40504476</v>
      </c>
      <c r="Q25" s="535">
        <f>DICIEMBRE!$BE21</f>
        <v>1634490</v>
      </c>
      <c r="R25" s="544">
        <f t="shared" si="3"/>
        <v>308741652</v>
      </c>
      <c r="S25" s="603"/>
    </row>
    <row r="26" spans="1:252" s="602" customFormat="1" ht="24.95" customHeight="1" thickBot="1">
      <c r="B26" s="553" t="s">
        <v>540</v>
      </c>
      <c r="C26" s="554">
        <f>C8+C9+C24+C25</f>
        <v>7098888755</v>
      </c>
      <c r="D26" s="1034">
        <f t="shared" ref="D26:R26" si="4">D8+D9+D24+D25</f>
        <v>5267966216</v>
      </c>
      <c r="E26" s="1035">
        <f t="shared" si="4"/>
        <v>0</v>
      </c>
      <c r="F26" s="555">
        <f t="shared" si="4"/>
        <v>949759976</v>
      </c>
      <c r="G26" s="556">
        <f t="shared" si="4"/>
        <v>953686469</v>
      </c>
      <c r="H26" s="556">
        <f t="shared" si="4"/>
        <v>925948391</v>
      </c>
      <c r="I26" s="556">
        <f t="shared" si="4"/>
        <v>955590128</v>
      </c>
      <c r="J26" s="556">
        <f t="shared" si="4"/>
        <v>850556091</v>
      </c>
      <c r="K26" s="556">
        <f t="shared" si="4"/>
        <v>785575118</v>
      </c>
      <c r="L26" s="556">
        <f t="shared" si="4"/>
        <v>699445498</v>
      </c>
      <c r="M26" s="556">
        <f t="shared" si="4"/>
        <v>556761122</v>
      </c>
      <c r="N26" s="556">
        <f t="shared" si="4"/>
        <v>600595179</v>
      </c>
      <c r="O26" s="556">
        <f t="shared" si="4"/>
        <v>497726719</v>
      </c>
      <c r="P26" s="556">
        <f t="shared" si="4"/>
        <v>458319863</v>
      </c>
      <c r="Q26" s="557">
        <f t="shared" si="4"/>
        <v>987167073</v>
      </c>
      <c r="R26" s="558">
        <f t="shared" si="4"/>
        <v>6567321078</v>
      </c>
      <c r="S26" s="603"/>
    </row>
    <row r="27" spans="1:252" s="602" customFormat="1" ht="24.95" customHeight="1" thickBot="1">
      <c r="B27" s="262"/>
      <c r="C27" s="262"/>
      <c r="D27" s="263"/>
      <c r="E27" s="263"/>
      <c r="F27" s="263"/>
      <c r="G27" s="263"/>
      <c r="H27" s="263"/>
      <c r="I27" s="263"/>
      <c r="J27" s="263"/>
      <c r="K27" s="263"/>
      <c r="L27" s="263"/>
      <c r="M27" s="263"/>
      <c r="N27" s="263"/>
      <c r="O27" s="263"/>
      <c r="P27" s="263"/>
      <c r="Q27" s="263"/>
      <c r="R27" s="533"/>
      <c r="S27" s="603"/>
      <c r="T27" s="604"/>
      <c r="U27" s="604"/>
      <c r="V27" s="604"/>
      <c r="W27" s="604"/>
      <c r="X27" s="604"/>
      <c r="Y27" s="604"/>
      <c r="Z27" s="604"/>
      <c r="AA27" s="604"/>
      <c r="AB27" s="604"/>
      <c r="AC27" s="604"/>
      <c r="AD27" s="604"/>
      <c r="AE27" s="604"/>
      <c r="AF27" s="604"/>
      <c r="AG27" s="604"/>
      <c r="AH27" s="604"/>
      <c r="AI27" s="604"/>
      <c r="AJ27" s="604"/>
      <c r="AK27" s="604"/>
      <c r="AL27" s="604"/>
      <c r="AM27" s="604"/>
      <c r="AN27" s="604"/>
      <c r="AO27" s="604"/>
      <c r="AP27" s="604"/>
      <c r="AQ27" s="604"/>
      <c r="AR27" s="604"/>
      <c r="AS27" s="604"/>
      <c r="AT27" s="604"/>
      <c r="AU27" s="604"/>
      <c r="AV27" s="604"/>
      <c r="AW27" s="604"/>
      <c r="AX27" s="604"/>
      <c r="AY27" s="604"/>
      <c r="AZ27" s="604"/>
      <c r="BA27" s="604"/>
      <c r="BB27" s="604"/>
      <c r="BC27" s="604"/>
      <c r="BD27" s="604"/>
      <c r="BE27" s="604"/>
      <c r="BF27" s="604"/>
      <c r="BG27" s="604"/>
      <c r="BH27" s="604"/>
      <c r="BI27" s="604"/>
      <c r="BJ27" s="604"/>
      <c r="BK27" s="604"/>
      <c r="BL27" s="604"/>
      <c r="BM27" s="604"/>
      <c r="BN27" s="604"/>
      <c r="BO27" s="604"/>
      <c r="BP27" s="604"/>
      <c r="BQ27" s="604"/>
      <c r="BR27" s="604"/>
      <c r="BS27" s="604"/>
      <c r="BT27" s="604"/>
      <c r="BU27" s="604"/>
      <c r="BV27" s="604"/>
      <c r="BW27" s="604"/>
      <c r="BX27" s="604"/>
      <c r="BY27" s="604"/>
      <c r="BZ27" s="604"/>
      <c r="CA27" s="604"/>
      <c r="CB27" s="604"/>
      <c r="CC27" s="604"/>
      <c r="CD27" s="604"/>
      <c r="CE27" s="604"/>
      <c r="CF27" s="604"/>
      <c r="CG27" s="604"/>
      <c r="CH27" s="604"/>
      <c r="CI27" s="604"/>
      <c r="CJ27" s="604"/>
      <c r="CK27" s="604"/>
      <c r="CL27" s="604"/>
      <c r="CM27" s="604"/>
      <c r="CN27" s="604"/>
      <c r="CO27" s="604"/>
      <c r="CP27" s="604"/>
      <c r="CQ27" s="604"/>
      <c r="CR27" s="604"/>
      <c r="CS27" s="604"/>
      <c r="CT27" s="604"/>
      <c r="CU27" s="604"/>
      <c r="CV27" s="604"/>
      <c r="CW27" s="604"/>
      <c r="CX27" s="604"/>
      <c r="CY27" s="604"/>
      <c r="CZ27" s="604"/>
      <c r="DA27" s="604"/>
      <c r="DB27" s="604"/>
      <c r="DC27" s="604"/>
      <c r="DD27" s="604"/>
      <c r="DE27" s="604"/>
      <c r="DF27" s="604"/>
      <c r="DG27" s="604"/>
      <c r="DH27" s="604"/>
      <c r="DI27" s="604"/>
      <c r="DJ27" s="604"/>
      <c r="DK27" s="604"/>
      <c r="DL27" s="604"/>
      <c r="DM27" s="604"/>
      <c r="DN27" s="604"/>
      <c r="DO27" s="604"/>
      <c r="DP27" s="604"/>
      <c r="DQ27" s="604"/>
      <c r="DR27" s="604"/>
      <c r="DS27" s="604"/>
      <c r="DT27" s="604"/>
      <c r="DU27" s="604"/>
      <c r="DV27" s="604"/>
      <c r="DW27" s="604"/>
      <c r="DX27" s="604"/>
      <c r="DY27" s="604"/>
      <c r="DZ27" s="604"/>
      <c r="EA27" s="604"/>
      <c r="EB27" s="604"/>
      <c r="EC27" s="604"/>
      <c r="ED27" s="604"/>
      <c r="EE27" s="604"/>
      <c r="EF27" s="604"/>
      <c r="EG27" s="604"/>
      <c r="EH27" s="604"/>
      <c r="EI27" s="604"/>
      <c r="EJ27" s="604"/>
      <c r="EK27" s="604"/>
      <c r="EL27" s="604"/>
      <c r="EM27" s="604"/>
      <c r="EN27" s="604"/>
      <c r="EO27" s="604"/>
      <c r="EP27" s="604"/>
      <c r="EQ27" s="604"/>
      <c r="ER27" s="604"/>
      <c r="ES27" s="604"/>
      <c r="ET27" s="604"/>
      <c r="EU27" s="604"/>
      <c r="EV27" s="604"/>
      <c r="EW27" s="604"/>
      <c r="EX27" s="604"/>
      <c r="EY27" s="604"/>
      <c r="EZ27" s="604"/>
      <c r="FA27" s="604"/>
      <c r="FB27" s="604"/>
      <c r="FC27" s="604"/>
      <c r="FD27" s="604"/>
      <c r="FE27" s="604"/>
      <c r="FF27" s="604"/>
      <c r="FG27" s="604"/>
      <c r="FH27" s="604"/>
      <c r="FI27" s="604"/>
      <c r="FJ27" s="604"/>
      <c r="FK27" s="604"/>
      <c r="FL27" s="604"/>
      <c r="FM27" s="604"/>
      <c r="FN27" s="604"/>
      <c r="FO27" s="604"/>
      <c r="FP27" s="604"/>
      <c r="FQ27" s="604"/>
      <c r="FR27" s="604"/>
      <c r="FS27" s="604"/>
      <c r="FT27" s="604"/>
      <c r="FU27" s="604"/>
      <c r="FV27" s="604"/>
      <c r="FW27" s="604"/>
      <c r="FX27" s="604"/>
      <c r="FY27" s="604"/>
      <c r="FZ27" s="604"/>
      <c r="GA27" s="604"/>
      <c r="GB27" s="604"/>
      <c r="GC27" s="604"/>
      <c r="GD27" s="604"/>
      <c r="GE27" s="604"/>
      <c r="GF27" s="604"/>
      <c r="GG27" s="604"/>
      <c r="GH27" s="604"/>
      <c r="GI27" s="604"/>
      <c r="GJ27" s="604"/>
      <c r="GK27" s="604"/>
      <c r="GL27" s="604"/>
      <c r="GM27" s="604"/>
      <c r="GN27" s="604"/>
      <c r="GO27" s="604"/>
      <c r="GP27" s="604"/>
      <c r="GQ27" s="604"/>
      <c r="GR27" s="604"/>
      <c r="GS27" s="604"/>
      <c r="GT27" s="604"/>
      <c r="GU27" s="604"/>
      <c r="GV27" s="604"/>
      <c r="GW27" s="604"/>
      <c r="GX27" s="604"/>
      <c r="GY27" s="604"/>
      <c r="GZ27" s="604"/>
      <c r="HA27" s="604"/>
      <c r="HB27" s="604"/>
      <c r="HC27" s="604"/>
      <c r="HD27" s="604"/>
      <c r="HE27" s="604"/>
      <c r="HF27" s="604"/>
      <c r="HG27" s="604"/>
      <c r="HH27" s="604"/>
      <c r="HI27" s="604"/>
      <c r="HJ27" s="604"/>
      <c r="HK27" s="604"/>
      <c r="HL27" s="604"/>
      <c r="HM27" s="604"/>
      <c r="HN27" s="604"/>
      <c r="HO27" s="604"/>
      <c r="HP27" s="604"/>
      <c r="HQ27" s="604"/>
      <c r="HR27" s="604"/>
      <c r="HS27" s="604"/>
      <c r="HT27" s="604"/>
      <c r="HU27" s="604"/>
      <c r="HV27" s="604"/>
      <c r="HW27" s="604"/>
      <c r="HX27" s="604"/>
      <c r="HY27" s="604"/>
      <c r="HZ27" s="604"/>
      <c r="IA27" s="604"/>
      <c r="IB27" s="604"/>
      <c r="IC27" s="604"/>
      <c r="ID27" s="604"/>
      <c r="IE27" s="604"/>
      <c r="IF27" s="604"/>
      <c r="IG27" s="604"/>
      <c r="IH27" s="604"/>
      <c r="II27" s="604"/>
      <c r="IJ27" s="604"/>
      <c r="IK27" s="604"/>
      <c r="IL27" s="604"/>
      <c r="IM27" s="604"/>
      <c r="IN27" s="604"/>
      <c r="IO27" s="604"/>
      <c r="IP27" s="604"/>
      <c r="IQ27" s="604"/>
      <c r="IR27" s="604"/>
    </row>
    <row r="28" spans="1:252" s="602" customFormat="1" ht="24.95" customHeight="1" thickBot="1">
      <c r="A28" s="605"/>
      <c r="B28" s="1012" t="s">
        <v>32</v>
      </c>
      <c r="C28" s="1017" t="s">
        <v>530</v>
      </c>
      <c r="D28" s="1020" t="s">
        <v>504</v>
      </c>
      <c r="E28" s="1020" t="s">
        <v>505</v>
      </c>
      <c r="F28" s="578" t="s">
        <v>380</v>
      </c>
      <c r="G28" s="252"/>
      <c r="H28" s="252"/>
      <c r="I28" s="252"/>
      <c r="J28" s="252"/>
      <c r="K28" s="252"/>
      <c r="L28" s="252"/>
      <c r="M28" s="252"/>
      <c r="N28" s="252"/>
      <c r="O28" s="252"/>
      <c r="P28" s="252"/>
      <c r="Q28" s="252"/>
      <c r="R28" s="1020" t="s">
        <v>381</v>
      </c>
      <c r="S28" s="603"/>
    </row>
    <row r="29" spans="1:252" s="602" customFormat="1" ht="24.95" customHeight="1" thickBot="1">
      <c r="A29" s="605"/>
      <c r="B29" s="1019"/>
      <c r="C29" s="1031"/>
      <c r="D29" s="1021"/>
      <c r="E29" s="1022"/>
      <c r="F29" s="580" t="str">
        <f t="shared" ref="F29:Q29" si="5">+F7</f>
        <v>ENERO</v>
      </c>
      <c r="G29" s="581" t="str">
        <f t="shared" si="5"/>
        <v>FEBRERO</v>
      </c>
      <c r="H29" s="581" t="str">
        <f t="shared" si="5"/>
        <v>MARZO</v>
      </c>
      <c r="I29" s="581" t="str">
        <f t="shared" si="5"/>
        <v>ABRIL</v>
      </c>
      <c r="J29" s="581" t="str">
        <f t="shared" si="5"/>
        <v>MAYO</v>
      </c>
      <c r="K29" s="581" t="str">
        <f t="shared" si="5"/>
        <v>JUNIO</v>
      </c>
      <c r="L29" s="581" t="str">
        <f t="shared" si="5"/>
        <v>JULIO</v>
      </c>
      <c r="M29" s="581" t="str">
        <f t="shared" si="5"/>
        <v>AGOSTO</v>
      </c>
      <c r="N29" s="581" t="str">
        <f t="shared" si="5"/>
        <v>SEPTIEMBRE</v>
      </c>
      <c r="O29" s="581" t="str">
        <f t="shared" si="5"/>
        <v>OCTUBRE</v>
      </c>
      <c r="P29" s="581" t="str">
        <f t="shared" si="5"/>
        <v>NOVIEMBRE</v>
      </c>
      <c r="Q29" s="582" t="str">
        <f t="shared" si="5"/>
        <v>DICIEMBRE</v>
      </c>
      <c r="R29" s="1021"/>
      <c r="S29" s="603"/>
    </row>
    <row r="30" spans="1:252" s="602" customFormat="1" ht="24.95" customHeight="1">
      <c r="A30" s="605"/>
      <c r="B30" s="564" t="s">
        <v>54</v>
      </c>
      <c r="C30" s="538">
        <f>+C31+C39+C46</f>
        <v>4003992348</v>
      </c>
      <c r="D30" s="538">
        <f t="shared" ref="D30:R30" si="6">+D31+D39+D46</f>
        <v>2969761429</v>
      </c>
      <c r="E30" s="539">
        <f t="shared" si="6"/>
        <v>2871615124</v>
      </c>
      <c r="F30" s="536">
        <f t="shared" si="6"/>
        <v>99988476</v>
      </c>
      <c r="G30" s="537">
        <f t="shared" si="6"/>
        <v>266347441</v>
      </c>
      <c r="H30" s="537">
        <f t="shared" si="6"/>
        <v>374894973</v>
      </c>
      <c r="I30" s="537">
        <f t="shared" si="6"/>
        <v>228303815</v>
      </c>
      <c r="J30" s="537">
        <f t="shared" si="6"/>
        <v>299820567</v>
      </c>
      <c r="K30" s="537">
        <f t="shared" si="6"/>
        <v>307172646</v>
      </c>
      <c r="L30" s="537">
        <f t="shared" si="6"/>
        <v>311832641</v>
      </c>
      <c r="M30" s="537">
        <f t="shared" si="6"/>
        <v>320668964</v>
      </c>
      <c r="N30" s="537">
        <f t="shared" si="6"/>
        <v>309002543</v>
      </c>
      <c r="O30" s="537">
        <f t="shared" si="6"/>
        <v>341477314</v>
      </c>
      <c r="P30" s="537">
        <f t="shared" si="6"/>
        <v>350345027</v>
      </c>
      <c r="Q30" s="584">
        <f t="shared" si="6"/>
        <v>315810147</v>
      </c>
      <c r="R30" s="540">
        <f t="shared" si="6"/>
        <v>3525664554</v>
      </c>
      <c r="S30" s="603"/>
    </row>
    <row r="31" spans="1:252" s="602" customFormat="1" ht="24.95" customHeight="1">
      <c r="A31" s="605"/>
      <c r="B31" s="565" t="s">
        <v>535</v>
      </c>
      <c r="C31" s="540">
        <f>+C32+C38</f>
        <v>3200136374</v>
      </c>
      <c r="D31" s="540">
        <f t="shared" ref="D31:R31" si="7">+D32+D38</f>
        <v>2383516828</v>
      </c>
      <c r="E31" s="540">
        <f t="shared" si="7"/>
        <v>2310625034</v>
      </c>
      <c r="F31" s="585">
        <f t="shared" si="7"/>
        <v>81127883</v>
      </c>
      <c r="G31" s="570">
        <f t="shared" si="7"/>
        <v>221333595</v>
      </c>
      <c r="H31" s="570">
        <f t="shared" si="7"/>
        <v>324751008</v>
      </c>
      <c r="I31" s="570">
        <f t="shared" si="7"/>
        <v>151613362</v>
      </c>
      <c r="J31" s="570">
        <f t="shared" si="7"/>
        <v>248825908</v>
      </c>
      <c r="K31" s="570">
        <f t="shared" si="7"/>
        <v>258837905</v>
      </c>
      <c r="L31" s="570">
        <f t="shared" si="7"/>
        <v>245279360</v>
      </c>
      <c r="M31" s="570">
        <f t="shared" si="7"/>
        <v>266654641</v>
      </c>
      <c r="N31" s="570">
        <f t="shared" si="7"/>
        <v>244790544</v>
      </c>
      <c r="O31" s="570">
        <f t="shared" si="7"/>
        <v>264989081</v>
      </c>
      <c r="P31" s="570">
        <f t="shared" si="7"/>
        <v>289640273</v>
      </c>
      <c r="Q31" s="586">
        <f t="shared" si="7"/>
        <v>285813662</v>
      </c>
      <c r="R31" s="540">
        <f t="shared" si="7"/>
        <v>2883657222</v>
      </c>
      <c r="S31" s="603"/>
    </row>
    <row r="32" spans="1:252" s="602" customFormat="1" ht="24.95" customHeight="1">
      <c r="A32" s="605"/>
      <c r="B32" s="759" t="s">
        <v>432</v>
      </c>
      <c r="C32" s="571">
        <f>+C33+C37</f>
        <v>2928814672</v>
      </c>
      <c r="D32" s="571">
        <f t="shared" ref="D32:R32" si="8">+D33+D37</f>
        <v>2117404299</v>
      </c>
      <c r="E32" s="571">
        <f t="shared" si="8"/>
        <v>2117404299</v>
      </c>
      <c r="F32" s="562">
        <f t="shared" si="8"/>
        <v>81127883</v>
      </c>
      <c r="G32" s="563">
        <f t="shared" si="8"/>
        <v>210401858</v>
      </c>
      <c r="H32" s="563">
        <f t="shared" si="8"/>
        <v>300058140</v>
      </c>
      <c r="I32" s="563">
        <f t="shared" si="8"/>
        <v>133125456</v>
      </c>
      <c r="J32" s="563">
        <f t="shared" si="8"/>
        <v>225402891</v>
      </c>
      <c r="K32" s="563">
        <f t="shared" si="8"/>
        <v>242663655</v>
      </c>
      <c r="L32" s="563">
        <f t="shared" si="8"/>
        <v>222139872</v>
      </c>
      <c r="M32" s="563">
        <f t="shared" si="8"/>
        <v>245223373</v>
      </c>
      <c r="N32" s="563">
        <f t="shared" si="8"/>
        <v>222920932</v>
      </c>
      <c r="O32" s="563">
        <f t="shared" si="8"/>
        <v>241262399</v>
      </c>
      <c r="P32" s="563">
        <f t="shared" si="8"/>
        <v>269863195</v>
      </c>
      <c r="Q32" s="587">
        <f t="shared" si="8"/>
        <v>255565067</v>
      </c>
      <c r="R32" s="571">
        <f t="shared" si="8"/>
        <v>2649754721</v>
      </c>
      <c r="S32" s="603"/>
    </row>
    <row r="33" spans="1:19" s="602" customFormat="1" ht="24.95" customHeight="1">
      <c r="A33" s="605"/>
      <c r="B33" s="759" t="s">
        <v>534</v>
      </c>
      <c r="C33" s="571">
        <f>SUM(C34:C36)</f>
        <v>2307288541</v>
      </c>
      <c r="D33" s="571">
        <f t="shared" ref="D33:R33" si="9">SUM(D34:D36)</f>
        <v>1630627825</v>
      </c>
      <c r="E33" s="571">
        <f t="shared" si="9"/>
        <v>1630627825</v>
      </c>
      <c r="F33" s="562">
        <f t="shared" si="9"/>
        <v>81127883</v>
      </c>
      <c r="G33" s="563">
        <f t="shared" si="9"/>
        <v>160640210</v>
      </c>
      <c r="H33" s="563">
        <f t="shared" si="9"/>
        <v>251010068</v>
      </c>
      <c r="I33" s="563">
        <f t="shared" si="9"/>
        <v>83808125</v>
      </c>
      <c r="J33" s="563">
        <f t="shared" si="9"/>
        <v>172919438</v>
      </c>
      <c r="K33" s="563">
        <f t="shared" si="9"/>
        <v>189027177</v>
      </c>
      <c r="L33" s="563">
        <f t="shared" si="9"/>
        <v>167508183</v>
      </c>
      <c r="M33" s="563">
        <f t="shared" si="9"/>
        <v>187920783</v>
      </c>
      <c r="N33" s="563">
        <f t="shared" si="9"/>
        <v>170080801</v>
      </c>
      <c r="O33" s="563">
        <f t="shared" si="9"/>
        <v>179977771</v>
      </c>
      <c r="P33" s="563">
        <f t="shared" si="9"/>
        <v>185432958</v>
      </c>
      <c r="Q33" s="587">
        <f t="shared" si="9"/>
        <v>197710432</v>
      </c>
      <c r="R33" s="571">
        <f t="shared" si="9"/>
        <v>2027163829</v>
      </c>
      <c r="S33" s="603"/>
    </row>
    <row r="34" spans="1:19" s="602" customFormat="1" ht="24.95" customHeight="1">
      <c r="A34" s="605"/>
      <c r="B34" s="760" t="s">
        <v>434</v>
      </c>
      <c r="C34" s="572">
        <f>MARZO!$BN10*$G$4+JUNIO!$BN10*$I$4+SEPTIEMBRE!$BN10*$K$4+DICIEMBRE!$BN10*$M$4</f>
        <v>1755379326</v>
      </c>
      <c r="D34" s="572">
        <f>MARZO!$BO10*$G$4+JUNIO!$BO10*$I$4+SEPTIEMBRE!$BO10*$K$4+DICIEMBRE!$BO10*$M$4</f>
        <v>1349382064</v>
      </c>
      <c r="E34" s="572">
        <f>MARZO!$BP10*$G$4+JUNIO!$BP10*$I$4+SEPTIEMBRE!$BP10*$K$4+DICIEMBRE!$BP10*$M$4</f>
        <v>1349382064</v>
      </c>
      <c r="F34" s="264">
        <f>ENERO!$BQ10</f>
        <v>63991748</v>
      </c>
      <c r="G34" s="265">
        <f>FEBRERO!$BQ10</f>
        <v>139086745</v>
      </c>
      <c r="H34" s="265">
        <f>MARZO!$BQ10</f>
        <v>223717181</v>
      </c>
      <c r="I34" s="265">
        <f>ABRIL!$BQ10</f>
        <v>68714619</v>
      </c>
      <c r="J34" s="265">
        <f>MAYO!$BQ10</f>
        <v>151744852</v>
      </c>
      <c r="K34" s="265">
        <f>JUNIO!$BQ10</f>
        <v>158381847</v>
      </c>
      <c r="L34" s="265">
        <f>JULIO!$BQ10</f>
        <v>145651103</v>
      </c>
      <c r="M34" s="265">
        <f>AGOSTO!$BQ10</f>
        <v>156175849</v>
      </c>
      <c r="N34" s="265">
        <f>SEPTIEMBRE!$BQ10</f>
        <v>151652185</v>
      </c>
      <c r="O34" s="265">
        <f>OCTUBRE!$BQ10</f>
        <v>150132415</v>
      </c>
      <c r="P34" s="265">
        <f>NOVIEMBRE!$BQ10</f>
        <v>151236534</v>
      </c>
      <c r="Q34" s="588">
        <f>DICIEMBRE!$BQ10</f>
        <v>165985130</v>
      </c>
      <c r="R34" s="559">
        <f t="shared" ref="R34:R55" si="10">SUM(F34:Q34)</f>
        <v>1726470208</v>
      </c>
      <c r="S34" s="603"/>
    </row>
    <row r="35" spans="1:19" s="602" customFormat="1" ht="24.95" customHeight="1">
      <c r="A35" s="605"/>
      <c r="B35" s="760" t="s">
        <v>435</v>
      </c>
      <c r="C35" s="572">
        <f>MARZO!$BN11*$G$4+JUNIO!$BN11*$I$4+SEPTIEMBRE!$BN11*$K$4+DICIEMBRE!$BN11*$M$4</f>
        <v>157666955</v>
      </c>
      <c r="D35" s="572">
        <f>MARZO!$BO11*$G$4+JUNIO!$BO11*$I$4+SEPTIEMBRE!$BO11*$K$4+DICIEMBRE!$BO11*$M$4</f>
        <v>131246068</v>
      </c>
      <c r="E35" s="572">
        <f>MARZO!$BP11*$G$4+JUNIO!$BP11*$I$4+SEPTIEMBRE!$BP11*$K$4+DICIEMBRE!$BP11*$M$4</f>
        <v>131246068</v>
      </c>
      <c r="F35" s="264">
        <f>ENERO!$BQ11</f>
        <v>13354669</v>
      </c>
      <c r="G35" s="265">
        <f>FEBRERO!$BQ11</f>
        <v>10169811</v>
      </c>
      <c r="H35" s="265">
        <f>MARZO!$BQ11</f>
        <v>9197879</v>
      </c>
      <c r="I35" s="265">
        <f>ABRIL!$BQ11</f>
        <v>13866868</v>
      </c>
      <c r="J35" s="265">
        <f>MAYO!$BQ11</f>
        <v>8069932</v>
      </c>
      <c r="K35" s="265">
        <f>JUNIO!$BQ11</f>
        <v>10959565</v>
      </c>
      <c r="L35" s="265">
        <f>JULIO!$BQ11</f>
        <v>12615667</v>
      </c>
      <c r="M35" s="265">
        <f>AGOSTO!$BQ11</f>
        <v>13252166</v>
      </c>
      <c r="N35" s="265">
        <f>SEPTIEMBRE!$BQ11</f>
        <v>11914221</v>
      </c>
      <c r="O35" s="265">
        <f>OCTUBRE!$BQ11</f>
        <v>15162590</v>
      </c>
      <c r="P35" s="265">
        <f>NOVIEMBRE!$BQ11</f>
        <v>15686957</v>
      </c>
      <c r="Q35" s="588">
        <f>DICIEMBRE!$BQ11</f>
        <v>12197346</v>
      </c>
      <c r="R35" s="559">
        <f t="shared" si="10"/>
        <v>146447671</v>
      </c>
      <c r="S35" s="603"/>
    </row>
    <row r="36" spans="1:19" s="602" customFormat="1" ht="24.95" customHeight="1">
      <c r="A36" s="605"/>
      <c r="B36" s="760" t="s">
        <v>436</v>
      </c>
      <c r="C36" s="572">
        <f>MARZO!$BN12*$G$4+JUNIO!$BN12*$I$4+SEPTIEMBRE!$BN12*$K$4+DICIEMBRE!$BN12*$M$4</f>
        <v>394242260</v>
      </c>
      <c r="D36" s="572">
        <f>MARZO!$BO12*$G$4+JUNIO!$BO12*$I$4+SEPTIEMBRE!$BO12*$K$4+DICIEMBRE!$BO12*$M$4</f>
        <v>149999693</v>
      </c>
      <c r="E36" s="572">
        <f>MARZO!$BP12*$G$4+JUNIO!$BP12*$I$4+SEPTIEMBRE!$BP12*$K$4+DICIEMBRE!$BP12*$M$4</f>
        <v>149999693</v>
      </c>
      <c r="F36" s="264">
        <f>ENERO!$BQ12</f>
        <v>3781466</v>
      </c>
      <c r="G36" s="265">
        <f>FEBRERO!$BQ12</f>
        <v>11383654</v>
      </c>
      <c r="H36" s="265">
        <f>MARZO!$BQ12</f>
        <v>18095008</v>
      </c>
      <c r="I36" s="265">
        <f>ABRIL!$BQ12</f>
        <v>1226638</v>
      </c>
      <c r="J36" s="265">
        <f>MAYO!$BQ12</f>
        <v>13104654</v>
      </c>
      <c r="K36" s="265">
        <f>JUNIO!$BQ12</f>
        <v>19685765</v>
      </c>
      <c r="L36" s="265">
        <f>JULIO!$BQ12</f>
        <v>9241413</v>
      </c>
      <c r="M36" s="265">
        <f>AGOSTO!$BQ12</f>
        <v>18492768</v>
      </c>
      <c r="N36" s="265">
        <f>SEPTIEMBRE!$BQ12</f>
        <v>6514395</v>
      </c>
      <c r="O36" s="265">
        <f>OCTUBRE!$BQ12</f>
        <v>14682766</v>
      </c>
      <c r="P36" s="265">
        <f>NOVIEMBRE!$BQ12</f>
        <v>18509467</v>
      </c>
      <c r="Q36" s="588">
        <f>DICIEMBRE!$BQ12</f>
        <v>19527956</v>
      </c>
      <c r="R36" s="559">
        <f t="shared" si="10"/>
        <v>154245950</v>
      </c>
      <c r="S36" s="603"/>
    </row>
    <row r="37" spans="1:19" s="602" customFormat="1" ht="24.95" customHeight="1">
      <c r="A37" s="605"/>
      <c r="B37" s="759" t="s">
        <v>437</v>
      </c>
      <c r="C37" s="571">
        <f>MARZO!$BN13*$G$4+JUNIO!$BN13*$I$4+SEPTIEMBRE!$BN13*$K$4+DICIEMBRE!$BN13*$M$4</f>
        <v>621526131</v>
      </c>
      <c r="D37" s="572">
        <f>MARZO!$BO13*$G$4+JUNIO!$BO13*$I$4+SEPTIEMBRE!$BO13*$K$4+DICIEMBRE!$BO13*$M$4</f>
        <v>486776474</v>
      </c>
      <c r="E37" s="572">
        <f>MARZO!$BP13*$G$4+JUNIO!$BP13*$I$4+SEPTIEMBRE!$BP13*$K$4+DICIEMBRE!$BP13*$M$4</f>
        <v>486776474</v>
      </c>
      <c r="F37" s="264">
        <f>ENERO!$BQ13</f>
        <v>0</v>
      </c>
      <c r="G37" s="265">
        <f>FEBRERO!$BQ13</f>
        <v>49761648</v>
      </c>
      <c r="H37" s="265">
        <f>MARZO!$BQ13</f>
        <v>49048072</v>
      </c>
      <c r="I37" s="265">
        <f>ABRIL!$BQ13</f>
        <v>49317331</v>
      </c>
      <c r="J37" s="265">
        <f>MAYO!$BQ13</f>
        <v>52483453</v>
      </c>
      <c r="K37" s="265">
        <f>JUNIO!$BQ13</f>
        <v>53636478</v>
      </c>
      <c r="L37" s="265">
        <f>JULIO!$BQ13</f>
        <v>54631689</v>
      </c>
      <c r="M37" s="265">
        <f>AGOSTO!$BQ13</f>
        <v>57302590</v>
      </c>
      <c r="N37" s="265">
        <f>SEPTIEMBRE!$BQ13</f>
        <v>52840131</v>
      </c>
      <c r="O37" s="265">
        <f>OCTUBRE!$BQ13</f>
        <v>61284628</v>
      </c>
      <c r="P37" s="265">
        <f>NOVIEMBRE!$BQ13</f>
        <v>84430237</v>
      </c>
      <c r="Q37" s="588">
        <f>DICIEMBRE!$BQ13</f>
        <v>57854635</v>
      </c>
      <c r="R37" s="559">
        <f t="shared" si="10"/>
        <v>622590892</v>
      </c>
      <c r="S37" s="603"/>
    </row>
    <row r="38" spans="1:19" s="602" customFormat="1" ht="24.95" customHeight="1">
      <c r="A38" s="605"/>
      <c r="B38" s="759" t="s">
        <v>433</v>
      </c>
      <c r="C38" s="571">
        <f>MARZO!$BN14*$G$4+JUNIO!$BN14*$I$4+SEPTIEMBRE!$BN14*$K$4+DICIEMBRE!$BN14*$M$4</f>
        <v>271321702</v>
      </c>
      <c r="D38" s="572">
        <f>MARZO!$BO14*$G$4+JUNIO!$BO14*$I$4+SEPTIEMBRE!$BO14*$K$4+DICIEMBRE!$BO14*$M$4</f>
        <v>266112529</v>
      </c>
      <c r="E38" s="572">
        <f>MARZO!$BP14*$G$4+JUNIO!$BP14*$I$4+SEPTIEMBRE!$BP14*$K$4+DICIEMBRE!$BP14*$M$4</f>
        <v>193220735</v>
      </c>
      <c r="F38" s="264">
        <f>ENERO!$BQ14</f>
        <v>0</v>
      </c>
      <c r="G38" s="265">
        <f>FEBRERO!$BQ14</f>
        <v>10931737</v>
      </c>
      <c r="H38" s="265">
        <f>MARZO!$BQ14</f>
        <v>24692868</v>
      </c>
      <c r="I38" s="265">
        <f>ABRIL!$BQ14</f>
        <v>18487906</v>
      </c>
      <c r="J38" s="265">
        <f>MAYO!$BQ14</f>
        <v>23423017</v>
      </c>
      <c r="K38" s="265">
        <f>JUNIO!$BQ14</f>
        <v>16174250</v>
      </c>
      <c r="L38" s="265">
        <f>JULIO!$BQ14</f>
        <v>23139488</v>
      </c>
      <c r="M38" s="265">
        <f>AGOSTO!$BQ14</f>
        <v>21431268</v>
      </c>
      <c r="N38" s="265">
        <f>SEPTIEMBRE!$BQ14</f>
        <v>21869612</v>
      </c>
      <c r="O38" s="265">
        <f>OCTUBRE!$BQ14</f>
        <v>23726682</v>
      </c>
      <c r="P38" s="265">
        <f>NOVIEMBRE!$BQ14</f>
        <v>19777078</v>
      </c>
      <c r="Q38" s="588">
        <f>DICIEMBRE!$BQ14</f>
        <v>30248595</v>
      </c>
      <c r="R38" s="559">
        <f t="shared" si="10"/>
        <v>233902501</v>
      </c>
      <c r="S38" s="603"/>
    </row>
    <row r="39" spans="1:19" s="608" customFormat="1" ht="24.95" customHeight="1">
      <c r="A39" s="606"/>
      <c r="B39" s="565" t="s">
        <v>536</v>
      </c>
      <c r="C39" s="571">
        <f>SUM(C40:C45)</f>
        <v>635357730</v>
      </c>
      <c r="D39" s="571">
        <f t="shared" ref="D39:I39" si="11">SUM(D40:D45)</f>
        <v>485079999</v>
      </c>
      <c r="E39" s="571">
        <f t="shared" si="11"/>
        <v>459825488</v>
      </c>
      <c r="F39" s="562">
        <f t="shared" si="11"/>
        <v>13725257</v>
      </c>
      <c r="G39" s="563">
        <f t="shared" si="11"/>
        <v>34743174</v>
      </c>
      <c r="H39" s="563">
        <f t="shared" si="11"/>
        <v>34737957</v>
      </c>
      <c r="I39" s="563">
        <f t="shared" si="11"/>
        <v>71555117</v>
      </c>
      <c r="J39" s="563">
        <f t="shared" ref="J39" si="12">SUM(J40:J45)</f>
        <v>40723987</v>
      </c>
      <c r="K39" s="563">
        <f t="shared" ref="K39" si="13">SUM(K40:K45)</f>
        <v>38064069</v>
      </c>
      <c r="L39" s="563">
        <f t="shared" ref="L39" si="14">SUM(L40:L45)</f>
        <v>54218198</v>
      </c>
      <c r="M39" s="563">
        <f t="shared" ref="M39" si="15">SUM(M40:M45)</f>
        <v>40130109</v>
      </c>
      <c r="N39" s="563">
        <f t="shared" ref="N39" si="16">SUM(N40:N45)</f>
        <v>53941327</v>
      </c>
      <c r="O39" s="563">
        <f t="shared" ref="O39" si="17">SUM(O40:O45)</f>
        <v>63179685</v>
      </c>
      <c r="P39" s="563">
        <f t="shared" ref="P39" si="18">SUM(P40:P45)</f>
        <v>45403111</v>
      </c>
      <c r="Q39" s="587">
        <f t="shared" ref="Q39" si="19">SUM(Q40:Q45)</f>
        <v>19334494</v>
      </c>
      <c r="R39" s="571">
        <f t="shared" ref="R39" si="20">SUM(R40:R45)</f>
        <v>509756485</v>
      </c>
      <c r="S39" s="607"/>
    </row>
    <row r="40" spans="1:19" s="602" customFormat="1" ht="24.95" customHeight="1">
      <c r="A40" s="605"/>
      <c r="B40" s="760" t="s">
        <v>83</v>
      </c>
      <c r="C40" s="572">
        <f>MARZO!$BN16*$G$4+JUNIO!$BN16*$I$4+SEPTIEMBRE!$BN16*$K$4+DICIEMBRE!$BN16*$M$4</f>
        <v>76854685</v>
      </c>
      <c r="D40" s="572">
        <f>MARZO!$BO16*$G$4+JUNIO!$BO16*$I$4+SEPTIEMBRE!$BO16*$K$4+DICIEMBRE!$BO16*$M$4</f>
        <v>50332738</v>
      </c>
      <c r="E40" s="572">
        <f>MARZO!$BP16*$G$4+JUNIO!$BP16*$I$4+SEPTIEMBRE!$BP16*$K$4+DICIEMBRE!$BP16*$M$4</f>
        <v>50316999</v>
      </c>
      <c r="F40" s="264">
        <f>ENERO!$BQ16</f>
        <v>1030308</v>
      </c>
      <c r="G40" s="265">
        <f>FEBRERO!$BQ16</f>
        <v>855000</v>
      </c>
      <c r="H40" s="265">
        <f>MARZO!$BQ16</f>
        <v>96000</v>
      </c>
      <c r="I40" s="265">
        <f>ABRIL!$BQ16</f>
        <v>6147558</v>
      </c>
      <c r="J40" s="265">
        <f>MAYO!$BQ16</f>
        <v>6241884</v>
      </c>
      <c r="K40" s="265">
        <f>JUNIO!$BQ16</f>
        <v>42600</v>
      </c>
      <c r="L40" s="265">
        <f>JULIO!$BQ16</f>
        <v>6780444</v>
      </c>
      <c r="M40" s="265">
        <f>AGOSTO!$BQ16</f>
        <v>7377829</v>
      </c>
      <c r="N40" s="265">
        <f>SEPTIEMBRE!$BQ16</f>
        <v>5313079</v>
      </c>
      <c r="O40" s="265">
        <f>OCTUBRE!$BQ16</f>
        <v>3048438</v>
      </c>
      <c r="P40" s="265">
        <f>NOVIEMBRE!$BQ16</f>
        <v>186388</v>
      </c>
      <c r="Q40" s="588">
        <f>DICIEMBRE!$BQ16</f>
        <v>2262164</v>
      </c>
      <c r="R40" s="559">
        <f t="shared" si="10"/>
        <v>39381692</v>
      </c>
      <c r="S40" s="603"/>
    </row>
    <row r="41" spans="1:19" s="602" customFormat="1" ht="24.95" customHeight="1">
      <c r="A41" s="605"/>
      <c r="B41" s="760" t="s">
        <v>443</v>
      </c>
      <c r="C41" s="572">
        <f>MARZO!$BN17*$G$4+JUNIO!$BN17*$I$4+SEPTIEMBRE!$BN17*$K$4+DICIEMBRE!$BN17*$M$4</f>
        <v>221299368</v>
      </c>
      <c r="D41" s="572">
        <f>MARZO!$BO17*$G$4+JUNIO!$BO17*$I$4+SEPTIEMBRE!$BO17*$K$4+DICIEMBRE!$BO17*$M$4</f>
        <v>160862598</v>
      </c>
      <c r="E41" s="572">
        <f>MARZO!$BP17*$G$4+JUNIO!$BP17*$I$4+SEPTIEMBRE!$BP17*$K$4+DICIEMBRE!$BP17*$M$4</f>
        <v>143109079</v>
      </c>
      <c r="F41" s="264">
        <f>ENERO!$BQ17</f>
        <v>5667598</v>
      </c>
      <c r="G41" s="265">
        <f>FEBRERO!$BQ17</f>
        <v>6831160</v>
      </c>
      <c r="H41" s="265">
        <f>MARZO!$BQ17</f>
        <v>10675883</v>
      </c>
      <c r="I41" s="265">
        <f>ABRIL!$BQ17</f>
        <v>8615830</v>
      </c>
      <c r="J41" s="265">
        <f>MAYO!$BQ17</f>
        <v>14224751</v>
      </c>
      <c r="K41" s="265">
        <f>JUNIO!$BQ17</f>
        <v>23188735</v>
      </c>
      <c r="L41" s="265">
        <f>JULIO!$BQ17</f>
        <v>14512300</v>
      </c>
      <c r="M41" s="265">
        <f>AGOSTO!$BQ17</f>
        <v>18186134</v>
      </c>
      <c r="N41" s="265">
        <f>SEPTIEMBRE!$BQ17</f>
        <v>8657069</v>
      </c>
      <c r="O41" s="265">
        <f>OCTUBRE!$BQ17</f>
        <v>14231851</v>
      </c>
      <c r="P41" s="265">
        <f>NOVIEMBRE!$BQ17</f>
        <v>10631915</v>
      </c>
      <c r="Q41" s="588">
        <f>DICIEMBRE!$BQ17</f>
        <v>8862320</v>
      </c>
      <c r="R41" s="559">
        <f t="shared" si="10"/>
        <v>144285546</v>
      </c>
      <c r="S41" s="603"/>
    </row>
    <row r="42" spans="1:19" s="602" customFormat="1" ht="24.95" customHeight="1">
      <c r="A42" s="605"/>
      <c r="B42" s="760" t="s">
        <v>87</v>
      </c>
      <c r="C42" s="572">
        <f>MARZO!$BN18*$G$4+JUNIO!$BN18*$I$4+SEPTIEMBRE!$BN18*$K$4+DICIEMBRE!$BN18*$M$4</f>
        <v>264281718</v>
      </c>
      <c r="D42" s="572">
        <f>MARZO!$BO18*$G$4+JUNIO!$BO18*$I$4+SEPTIEMBRE!$BO18*$K$4+DICIEMBRE!$BO18*$M$4</f>
        <v>216379984</v>
      </c>
      <c r="E42" s="572">
        <f>MARZO!$BP18*$G$4+JUNIO!$BP18*$I$4+SEPTIEMBRE!$BP18*$K$4+DICIEMBRE!$BP18*$M$4</f>
        <v>208894731</v>
      </c>
      <c r="F42" s="264">
        <f>ENERO!$BQ18</f>
        <v>1043255</v>
      </c>
      <c r="G42" s="265">
        <f>FEBRERO!$BQ18</f>
        <v>20320041</v>
      </c>
      <c r="H42" s="265">
        <f>MARZO!$BQ18</f>
        <v>23603710</v>
      </c>
      <c r="I42" s="265">
        <f>ABRIL!$BQ18</f>
        <v>43592749</v>
      </c>
      <c r="J42" s="265">
        <f>MAYO!$BQ18</f>
        <v>14245643</v>
      </c>
      <c r="K42" s="265">
        <f>JUNIO!$BQ18</f>
        <v>8469659</v>
      </c>
      <c r="L42" s="265">
        <f>JULIO!$BQ18</f>
        <v>26270632</v>
      </c>
      <c r="M42" s="265">
        <f>AGOSTO!$BQ18</f>
        <v>10787860</v>
      </c>
      <c r="N42" s="265">
        <f>SEPTIEMBRE!$BQ18</f>
        <v>31556805</v>
      </c>
      <c r="O42" s="265">
        <f>OCTUBRE!$BQ18</f>
        <v>39657303</v>
      </c>
      <c r="P42" s="265">
        <f>NOVIEMBRE!$BQ18</f>
        <v>28423044</v>
      </c>
      <c r="Q42" s="588">
        <f>DICIEMBRE!$BQ18</f>
        <v>4870729</v>
      </c>
      <c r="R42" s="559">
        <f t="shared" si="10"/>
        <v>252841430</v>
      </c>
      <c r="S42" s="603"/>
    </row>
    <row r="43" spans="1:19" s="602" customFormat="1" ht="24.95" customHeight="1">
      <c r="A43" s="605"/>
      <c r="B43" s="760" t="s">
        <v>94</v>
      </c>
      <c r="C43" s="572">
        <f>MARZO!$BN19*$G$4+JUNIO!$BN19*$I$4+SEPTIEMBRE!$BN19*$K$4+DICIEMBRE!$BN19*$M$4</f>
        <v>72921959</v>
      </c>
      <c r="D43" s="572">
        <f>MARZO!$BO19*$G$4+JUNIO!$BO19*$I$4+SEPTIEMBRE!$BO19*$K$4+DICIEMBRE!$BO19*$M$4</f>
        <v>57504679</v>
      </c>
      <c r="E43" s="572">
        <f>MARZO!$BP19*$G$4+JUNIO!$BP19*$I$4+SEPTIEMBRE!$BP19*$K$4+DICIEMBRE!$BP19*$M$4</f>
        <v>57504679</v>
      </c>
      <c r="F43" s="264">
        <f>ENERO!$BQ19</f>
        <v>5984096</v>
      </c>
      <c r="G43" s="265">
        <f>FEBRERO!$BQ19</f>
        <v>6736973</v>
      </c>
      <c r="H43" s="265">
        <f>MARZO!$BQ19</f>
        <v>362364</v>
      </c>
      <c r="I43" s="265">
        <f>ABRIL!$BQ19</f>
        <v>13198980</v>
      </c>
      <c r="J43" s="265">
        <f>MAYO!$BQ19</f>
        <v>6011709</v>
      </c>
      <c r="K43" s="265">
        <f>JUNIO!$BQ19</f>
        <v>6363075</v>
      </c>
      <c r="L43" s="265">
        <f>JULIO!$BQ19</f>
        <v>6654822</v>
      </c>
      <c r="M43" s="265">
        <f>AGOSTO!$BQ19</f>
        <v>3778286</v>
      </c>
      <c r="N43" s="265">
        <f>SEPTIEMBRE!$BQ19</f>
        <v>8414374</v>
      </c>
      <c r="O43" s="265">
        <f>OCTUBRE!$BQ19</f>
        <v>6242093</v>
      </c>
      <c r="P43" s="265">
        <f>NOVIEMBRE!$BQ19</f>
        <v>6161764</v>
      </c>
      <c r="Q43" s="588">
        <f>DICIEMBRE!$BQ19</f>
        <v>3339281</v>
      </c>
      <c r="R43" s="559">
        <f t="shared" si="10"/>
        <v>73247817</v>
      </c>
      <c r="S43" s="603"/>
    </row>
    <row r="44" spans="1:19" s="602" customFormat="1" ht="24.95" customHeight="1">
      <c r="A44" s="605"/>
      <c r="B44" s="760" t="s">
        <v>438</v>
      </c>
      <c r="C44" s="572">
        <f>MARZO!$BN20*$G$4+JUNIO!$BN20*$I$4+SEPTIEMBRE!$BN20*$K$4+DICIEMBRE!$BN20*$M$4</f>
        <v>0</v>
      </c>
      <c r="D44" s="572">
        <f>MARZO!$BO20*$G$4+JUNIO!$BO20*$I$4+SEPTIEMBRE!$BO20*$K$4+DICIEMBRE!$BO20*$M$4</f>
        <v>0</v>
      </c>
      <c r="E44" s="572">
        <f>MARZO!$BP20*$G$4+JUNIO!$BP20*$I$4+SEPTIEMBRE!$BP20*$K$4+DICIEMBRE!$BP20*$M$4</f>
        <v>0</v>
      </c>
      <c r="F44" s="264">
        <f>ENERO!$BQ20</f>
        <v>0</v>
      </c>
      <c r="G44" s="265">
        <f>FEBRERO!$BQ20</f>
        <v>0</v>
      </c>
      <c r="H44" s="265">
        <f>MARZO!$BQ20</f>
        <v>0</v>
      </c>
      <c r="I44" s="265">
        <f>ABRIL!$BQ20</f>
        <v>0</v>
      </c>
      <c r="J44" s="265">
        <f>MAYO!$BQ20</f>
        <v>0</v>
      </c>
      <c r="K44" s="265">
        <f>JUNIO!$BQ20</f>
        <v>0</v>
      </c>
      <c r="L44" s="265">
        <f>JULIO!$BQ20</f>
        <v>0</v>
      </c>
      <c r="M44" s="265">
        <f>AGOSTO!$BQ20</f>
        <v>0</v>
      </c>
      <c r="N44" s="265">
        <f>SEPTIEMBRE!$BQ20</f>
        <v>0</v>
      </c>
      <c r="O44" s="265">
        <f>OCTUBRE!$BQ20</f>
        <v>0</v>
      </c>
      <c r="P44" s="265">
        <f>NOVIEMBRE!$BQ20</f>
        <v>0</v>
      </c>
      <c r="Q44" s="588">
        <f>DICIEMBRE!$BQ20</f>
        <v>0</v>
      </c>
      <c r="R44" s="559">
        <f t="shared" si="10"/>
        <v>0</v>
      </c>
      <c r="S44" s="603"/>
    </row>
    <row r="45" spans="1:19" s="602" customFormat="1" ht="24.95" customHeight="1">
      <c r="A45" s="605"/>
      <c r="B45" s="760" t="s">
        <v>99</v>
      </c>
      <c r="C45" s="572">
        <f>MARZO!$BN21*$G$4+JUNIO!$BN21*$I$4+SEPTIEMBRE!$BN21*$K$4+DICIEMBRE!$BN21*$M$4</f>
        <v>0</v>
      </c>
      <c r="D45" s="572">
        <f>MARZO!$BO21*$G$4+JUNIO!$BO21*$I$4+SEPTIEMBRE!$BO21*$K$4+DICIEMBRE!$BO21*$M$4</f>
        <v>0</v>
      </c>
      <c r="E45" s="572">
        <f>MARZO!$BP21*$G$4+JUNIO!$BP21*$I$4+SEPTIEMBRE!$BP21*$K$4+DICIEMBRE!$BP21*$M$4</f>
        <v>0</v>
      </c>
      <c r="F45" s="264">
        <f>ENERO!$BQ21</f>
        <v>0</v>
      </c>
      <c r="G45" s="265">
        <f>FEBRERO!$BQ21</f>
        <v>0</v>
      </c>
      <c r="H45" s="265">
        <f>MARZO!$BQ21</f>
        <v>0</v>
      </c>
      <c r="I45" s="265">
        <f>ABRIL!$BQ21</f>
        <v>0</v>
      </c>
      <c r="J45" s="265">
        <f>MAYO!$BQ21</f>
        <v>0</v>
      </c>
      <c r="K45" s="265">
        <f>JUNIO!$BQ21</f>
        <v>0</v>
      </c>
      <c r="L45" s="265">
        <f>JULIO!$BQ21</f>
        <v>0</v>
      </c>
      <c r="M45" s="265">
        <f>AGOSTO!$BQ21</f>
        <v>0</v>
      </c>
      <c r="N45" s="265">
        <f>SEPTIEMBRE!$BQ21</f>
        <v>0</v>
      </c>
      <c r="O45" s="265">
        <f>OCTUBRE!$BQ21</f>
        <v>0</v>
      </c>
      <c r="P45" s="265">
        <f>NOVIEMBRE!$BQ21</f>
        <v>0</v>
      </c>
      <c r="Q45" s="588">
        <f>DICIEMBRE!$BQ21</f>
        <v>0</v>
      </c>
      <c r="R45" s="559">
        <f t="shared" si="10"/>
        <v>0</v>
      </c>
      <c r="S45" s="603"/>
    </row>
    <row r="46" spans="1:19" s="608" customFormat="1" ht="24.95" customHeight="1">
      <c r="A46" s="606"/>
      <c r="B46" s="565" t="s">
        <v>299</v>
      </c>
      <c r="C46" s="571">
        <f>SUM(C47:C48)</f>
        <v>168498244</v>
      </c>
      <c r="D46" s="571">
        <f t="shared" ref="D46:R46" si="21">SUM(D47:D48)</f>
        <v>101164602</v>
      </c>
      <c r="E46" s="571">
        <f t="shared" si="21"/>
        <v>101164602</v>
      </c>
      <c r="F46" s="562">
        <f t="shared" si="21"/>
        <v>5135336</v>
      </c>
      <c r="G46" s="563">
        <f t="shared" si="21"/>
        <v>10270672</v>
      </c>
      <c r="H46" s="563">
        <f t="shared" si="21"/>
        <v>15406008</v>
      </c>
      <c r="I46" s="563">
        <f t="shared" si="21"/>
        <v>5135336</v>
      </c>
      <c r="J46" s="563">
        <f t="shared" si="21"/>
        <v>10270672</v>
      </c>
      <c r="K46" s="563">
        <f t="shared" si="21"/>
        <v>10270672</v>
      </c>
      <c r="L46" s="563">
        <f t="shared" si="21"/>
        <v>12335083</v>
      </c>
      <c r="M46" s="563">
        <f t="shared" si="21"/>
        <v>13884214</v>
      </c>
      <c r="N46" s="563">
        <f t="shared" si="21"/>
        <v>10270672</v>
      </c>
      <c r="O46" s="563">
        <f t="shared" si="21"/>
        <v>13308548</v>
      </c>
      <c r="P46" s="563">
        <f t="shared" si="21"/>
        <v>15301643</v>
      </c>
      <c r="Q46" s="587">
        <f t="shared" si="21"/>
        <v>10661991</v>
      </c>
      <c r="R46" s="571">
        <f t="shared" si="21"/>
        <v>132250847</v>
      </c>
      <c r="S46" s="607"/>
    </row>
    <row r="47" spans="1:19" s="602" customFormat="1" ht="24.95" customHeight="1">
      <c r="A47" s="605"/>
      <c r="B47" s="760" t="s">
        <v>105</v>
      </c>
      <c r="C47" s="572">
        <f>MARZO!$BN23*$G$4+JUNIO!$BN23*$I$4+SEPTIEMBRE!$BN23*$K$4+DICIEMBRE!$BN23*$M$4</f>
        <v>140230476</v>
      </c>
      <c r="D47" s="572">
        <f>MARZO!$BO23*$G$4+JUNIO!$BO23*$I$4+SEPTIEMBRE!$BO23*$K$4+DICIEMBRE!$BO23*$M$4</f>
        <v>92436048</v>
      </c>
      <c r="E47" s="572">
        <f>MARZO!$BP23*$G$4+JUNIO!$BP23*$I$4+SEPTIEMBRE!$BP23*$K$4+DICIEMBRE!$BP23*$M$4</f>
        <v>92436048</v>
      </c>
      <c r="F47" s="264">
        <f>ENERO!$BQ23</f>
        <v>5135336</v>
      </c>
      <c r="G47" s="265">
        <f>FEBRERO!$BQ23</f>
        <v>10270672</v>
      </c>
      <c r="H47" s="265">
        <f>MARZO!$BQ23</f>
        <v>15406008</v>
      </c>
      <c r="I47" s="265">
        <f>ABRIL!$BQ23</f>
        <v>5135336</v>
      </c>
      <c r="J47" s="265">
        <f>MAYO!$BQ23</f>
        <v>10270672</v>
      </c>
      <c r="K47" s="265">
        <f>JUNIO!$BQ23</f>
        <v>10270672</v>
      </c>
      <c r="L47" s="265">
        <f>JULIO!$BQ23</f>
        <v>10270672</v>
      </c>
      <c r="M47" s="265">
        <f>AGOSTO!$BQ23</f>
        <v>10270672</v>
      </c>
      <c r="N47" s="265">
        <f>SEPTIEMBRE!$BQ23</f>
        <v>10270672</v>
      </c>
      <c r="O47" s="265">
        <f>OCTUBRE!$BQ23</f>
        <v>10270672</v>
      </c>
      <c r="P47" s="265">
        <f>NOVIEMBRE!$BQ23</f>
        <v>10270672</v>
      </c>
      <c r="Q47" s="588">
        <f>DICIEMBRE!$BQ23</f>
        <v>10270672</v>
      </c>
      <c r="R47" s="559">
        <f t="shared" si="10"/>
        <v>118112728</v>
      </c>
      <c r="S47" s="603"/>
    </row>
    <row r="48" spans="1:19" s="602" customFormat="1" ht="24.95" customHeight="1">
      <c r="A48" s="605"/>
      <c r="B48" s="760" t="s">
        <v>110</v>
      </c>
      <c r="C48" s="572">
        <f>MARZO!$BN24*$G$4+JUNIO!$BN24*$I$4+SEPTIEMBRE!$BN24*$K$4+DICIEMBRE!$BN24*$M$4</f>
        <v>28267768</v>
      </c>
      <c r="D48" s="572">
        <f>MARZO!$BO24*$G$4+JUNIO!$BO24*$I$4+SEPTIEMBRE!$BO24*$K$4+DICIEMBRE!$BO24*$M$4</f>
        <v>8728554</v>
      </c>
      <c r="E48" s="572">
        <f>MARZO!$BP24*$G$4+JUNIO!$BP24*$I$4+SEPTIEMBRE!$BP24*$K$4+DICIEMBRE!$BP24*$M$4</f>
        <v>8728554</v>
      </c>
      <c r="F48" s="264">
        <f>ENERO!$BQ24</f>
        <v>0</v>
      </c>
      <c r="G48" s="265">
        <f>FEBRERO!$BQ24</f>
        <v>0</v>
      </c>
      <c r="H48" s="265">
        <f>MARZO!$BQ24</f>
        <v>0</v>
      </c>
      <c r="I48" s="265">
        <f>ABRIL!$BQ24</f>
        <v>0</v>
      </c>
      <c r="J48" s="265">
        <f>MAYO!$BQ24</f>
        <v>0</v>
      </c>
      <c r="K48" s="265">
        <f>JUNIO!$BQ24</f>
        <v>0</v>
      </c>
      <c r="L48" s="265">
        <f>JULIO!$BQ24</f>
        <v>2064411</v>
      </c>
      <c r="M48" s="265">
        <f>AGOSTO!$BQ24</f>
        <v>3613542</v>
      </c>
      <c r="N48" s="265">
        <f>SEPTIEMBRE!$BQ24</f>
        <v>0</v>
      </c>
      <c r="O48" s="265">
        <f>OCTUBRE!$BQ24</f>
        <v>3037876</v>
      </c>
      <c r="P48" s="265">
        <f>NOVIEMBRE!$BQ24</f>
        <v>5030971</v>
      </c>
      <c r="Q48" s="588">
        <f>DICIEMBRE!$BQ24</f>
        <v>391319</v>
      </c>
      <c r="R48" s="559">
        <f t="shared" si="10"/>
        <v>14138119</v>
      </c>
      <c r="S48" s="603"/>
    </row>
    <row r="49" spans="1:19" s="608" customFormat="1" ht="47.25" customHeight="1">
      <c r="A49" s="606"/>
      <c r="B49" s="566" t="s">
        <v>537</v>
      </c>
      <c r="C49" s="571">
        <f>SUM(C50:C52)</f>
        <v>464300000</v>
      </c>
      <c r="D49" s="571">
        <f t="shared" ref="D49:R49" si="22">SUM(D50:D52)</f>
        <v>417585215</v>
      </c>
      <c r="E49" s="571">
        <f t="shared" si="22"/>
        <v>362789233</v>
      </c>
      <c r="F49" s="562">
        <f t="shared" si="22"/>
        <v>411740</v>
      </c>
      <c r="G49" s="563">
        <f t="shared" si="22"/>
        <v>6160727</v>
      </c>
      <c r="H49" s="563">
        <f t="shared" si="22"/>
        <v>7619933</v>
      </c>
      <c r="I49" s="563">
        <f t="shared" si="22"/>
        <v>14933204</v>
      </c>
      <c r="J49" s="563">
        <f t="shared" si="22"/>
        <v>31263048</v>
      </c>
      <c r="K49" s="563">
        <f t="shared" si="22"/>
        <v>37688242</v>
      </c>
      <c r="L49" s="563">
        <f t="shared" si="22"/>
        <v>42501257</v>
      </c>
      <c r="M49" s="563">
        <f t="shared" si="22"/>
        <v>37905705</v>
      </c>
      <c r="N49" s="563">
        <f t="shared" si="22"/>
        <v>32593365</v>
      </c>
      <c r="O49" s="563">
        <f t="shared" si="22"/>
        <v>43336978</v>
      </c>
      <c r="P49" s="563">
        <f t="shared" si="22"/>
        <v>31868678</v>
      </c>
      <c r="Q49" s="587">
        <f t="shared" si="22"/>
        <v>30794763</v>
      </c>
      <c r="R49" s="571">
        <f t="shared" si="22"/>
        <v>317077640</v>
      </c>
      <c r="S49" s="607"/>
    </row>
    <row r="50" spans="1:19" s="602" customFormat="1" ht="24.95" customHeight="1">
      <c r="A50" s="605"/>
      <c r="B50" s="760" t="s">
        <v>440</v>
      </c>
      <c r="C50" s="572">
        <f>MARZO!$BN26*$G$4+JUNIO!$BN26*$I$4+SEPTIEMBRE!$BN26*$K$4+DICIEMBRE!$BN26*$M$4</f>
        <v>285000000</v>
      </c>
      <c r="D50" s="572">
        <f>MARZO!$BO26*$G$4+JUNIO!$BO26*$I$4+SEPTIEMBRE!$BO26*$K$4+DICIEMBRE!$BO26*$M$4</f>
        <v>262078353</v>
      </c>
      <c r="E50" s="572">
        <f>MARZO!$BP26*$G$4+JUNIO!$BP26*$I$4+SEPTIEMBRE!$BP26*$K$4+DICIEMBRE!$BP26*$M$4</f>
        <v>227056846</v>
      </c>
      <c r="F50" s="264">
        <f>ENERO!$BQ26</f>
        <v>0</v>
      </c>
      <c r="G50" s="265">
        <f>FEBRERO!$BQ26</f>
        <v>1640427</v>
      </c>
      <c r="H50" s="265">
        <f>MARZO!$BQ26</f>
        <v>842771</v>
      </c>
      <c r="I50" s="265">
        <f>ABRIL!$BQ26</f>
        <v>4351544</v>
      </c>
      <c r="J50" s="265">
        <f>MAYO!$BQ26</f>
        <v>22421849</v>
      </c>
      <c r="K50" s="265">
        <f>JUNIO!$BQ26</f>
        <v>28435004</v>
      </c>
      <c r="L50" s="265">
        <f>JULIO!$BQ26</f>
        <v>27353807</v>
      </c>
      <c r="M50" s="265">
        <f>AGOSTO!$BQ26</f>
        <v>19013605</v>
      </c>
      <c r="N50" s="265">
        <f>SEPTIEMBRE!$BQ26</f>
        <v>17545977</v>
      </c>
      <c r="O50" s="265">
        <f>OCTUBRE!$BQ26</f>
        <v>26934644</v>
      </c>
      <c r="P50" s="265">
        <f>NOVIEMBRE!$BQ26</f>
        <v>24918524</v>
      </c>
      <c r="Q50" s="588">
        <f>DICIEMBRE!$BQ26</f>
        <v>14084151</v>
      </c>
      <c r="R50" s="559">
        <f t="shared" si="10"/>
        <v>187542303</v>
      </c>
      <c r="S50" s="603"/>
    </row>
    <row r="51" spans="1:19" s="602" customFormat="1" ht="24.95" customHeight="1">
      <c r="A51" s="605"/>
      <c r="B51" s="760" t="s">
        <v>538</v>
      </c>
      <c r="C51" s="572">
        <f>MARZO!$BN27*$G$4+JUNIO!$BN27*$I$4+SEPTIEMBRE!$BN27*$K$4+DICIEMBRE!$BN27*$M$4</f>
        <v>0</v>
      </c>
      <c r="D51" s="572">
        <f>MARZO!$BO27*$G$4+JUNIO!$BO27*$I$4+SEPTIEMBRE!$BO27*$K$4+DICIEMBRE!$BO27*$M$4</f>
        <v>0</v>
      </c>
      <c r="E51" s="572">
        <f>MARZO!$BP27*$G$4+JUNIO!$BP27*$I$4+SEPTIEMBRE!$BP27*$K$4+DICIEMBRE!$BP27*$M$4</f>
        <v>0</v>
      </c>
      <c r="F51" s="264">
        <f>ENERO!$BQ27</f>
        <v>0</v>
      </c>
      <c r="G51" s="265">
        <f>FEBRERO!$BQ27</f>
        <v>0</v>
      </c>
      <c r="H51" s="265">
        <f>MARZO!$BQ27</f>
        <v>0</v>
      </c>
      <c r="I51" s="265">
        <f>ABRIL!$BQ27</f>
        <v>0</v>
      </c>
      <c r="J51" s="265">
        <f>MAYO!$BQ27</f>
        <v>0</v>
      </c>
      <c r="K51" s="265">
        <f>JUNIO!$BQ27</f>
        <v>0</v>
      </c>
      <c r="L51" s="265">
        <f>JULIO!$BQ27</f>
        <v>0</v>
      </c>
      <c r="M51" s="265">
        <f>AGOSTO!$BQ27</f>
        <v>0</v>
      </c>
      <c r="N51" s="265">
        <f>SEPTIEMBRE!$BQ27</f>
        <v>0</v>
      </c>
      <c r="O51" s="265">
        <f>OCTUBRE!$BQ27</f>
        <v>0</v>
      </c>
      <c r="P51" s="265">
        <f>NOVIEMBRE!$BQ27</f>
        <v>0</v>
      </c>
      <c r="Q51" s="588">
        <f>DICIEMBRE!$BQ27</f>
        <v>0</v>
      </c>
      <c r="R51" s="559">
        <f t="shared" si="10"/>
        <v>0</v>
      </c>
      <c r="S51" s="603"/>
    </row>
    <row r="52" spans="1:19" s="602" customFormat="1" ht="24.95" customHeight="1">
      <c r="A52" s="605"/>
      <c r="B52" s="760" t="s">
        <v>539</v>
      </c>
      <c r="C52" s="572">
        <f>MARZO!$BN28*$G$4+JUNIO!$BN28*$I$4+SEPTIEMBRE!$BN28*$K$4+DICIEMBRE!$BN28*$M$4</f>
        <v>179300000</v>
      </c>
      <c r="D52" s="572">
        <f>MARZO!$BO28*$G$4+JUNIO!$BO28*$I$4+SEPTIEMBRE!$BO28*$K$4+DICIEMBRE!$BO28*$M$4</f>
        <v>155506862</v>
      </c>
      <c r="E52" s="572">
        <f>MARZO!$BP28*$G$4+JUNIO!$BP28*$I$4+SEPTIEMBRE!$BP28*$K$4+DICIEMBRE!$BP28*$M$4</f>
        <v>135732387</v>
      </c>
      <c r="F52" s="264">
        <f>ENERO!$BQ28</f>
        <v>411740</v>
      </c>
      <c r="G52" s="265">
        <f>FEBRERO!$BQ28</f>
        <v>4520300</v>
      </c>
      <c r="H52" s="265">
        <f>MARZO!$BQ28</f>
        <v>6777162</v>
      </c>
      <c r="I52" s="265">
        <f>ABRIL!$BQ28</f>
        <v>10581660</v>
      </c>
      <c r="J52" s="265">
        <f>MAYO!$BQ28</f>
        <v>8841199</v>
      </c>
      <c r="K52" s="265">
        <f>JUNIO!$BQ28</f>
        <v>9253238</v>
      </c>
      <c r="L52" s="265">
        <f>JULIO!$BQ28</f>
        <v>15147450</v>
      </c>
      <c r="M52" s="265">
        <f>AGOSTO!$BQ28</f>
        <v>18892100</v>
      </c>
      <c r="N52" s="265">
        <f>SEPTIEMBRE!$BQ28</f>
        <v>15047388</v>
      </c>
      <c r="O52" s="265">
        <f>OCTUBRE!$BQ28</f>
        <v>16402334</v>
      </c>
      <c r="P52" s="265">
        <f>NOVIEMBRE!$BQ28</f>
        <v>6950154</v>
      </c>
      <c r="Q52" s="588">
        <f>DICIEMBRE!$BQ28</f>
        <v>16710612</v>
      </c>
      <c r="R52" s="559">
        <f t="shared" si="10"/>
        <v>129535337</v>
      </c>
      <c r="S52" s="603"/>
    </row>
    <row r="53" spans="1:19" s="608" customFormat="1" ht="24.95" customHeight="1">
      <c r="A53" s="606"/>
      <c r="B53" s="566" t="s">
        <v>70</v>
      </c>
      <c r="C53" s="571">
        <f>MARZO!$BN29*$G$4+JUNIO!$BN29*$I$4+SEPTIEMBRE!$BN29*$K$4+DICIEMBRE!$BN29*$M$4</f>
        <v>1701586418</v>
      </c>
      <c r="D53" s="571">
        <f>MARZO!$BO29*$G$4+JUNIO!$BO29*$I$4+SEPTIEMBRE!$BO29*$K$4+DICIEMBRE!$BO29*$M$4</f>
        <v>1365789122</v>
      </c>
      <c r="E53" s="571">
        <f>MARZO!$BP29*$G$4+JUNIO!$BP29*$I$4+SEPTIEMBRE!$BP29*$K$4+DICIEMBRE!$BP29*$M$4</f>
        <v>1111051795</v>
      </c>
      <c r="F53" s="264">
        <f>ENERO!$BQ29</f>
        <v>4637039</v>
      </c>
      <c r="G53" s="265">
        <f>FEBRERO!$BQ29</f>
        <v>37658855</v>
      </c>
      <c r="H53" s="265">
        <f>MARZO!$BQ29</f>
        <v>115343944</v>
      </c>
      <c r="I53" s="265">
        <f>ABRIL!$BQ29</f>
        <v>139813341</v>
      </c>
      <c r="J53" s="265">
        <f>MAYO!$BQ29</f>
        <v>131698367</v>
      </c>
      <c r="K53" s="265">
        <f>JUNIO!$BQ29</f>
        <v>130147117</v>
      </c>
      <c r="L53" s="265">
        <f>JULIO!$BQ29</f>
        <v>138870147</v>
      </c>
      <c r="M53" s="265">
        <f>AGOSTO!$BQ29</f>
        <v>120641173</v>
      </c>
      <c r="N53" s="265">
        <f>SEPTIEMBRE!$BQ29</f>
        <v>129466883</v>
      </c>
      <c r="O53" s="265">
        <f>OCTUBRE!$BQ29</f>
        <v>141653817</v>
      </c>
      <c r="P53" s="265">
        <f>NOVIEMBRE!$BQ29</f>
        <v>127228602</v>
      </c>
      <c r="Q53" s="588">
        <f>DICIEMBRE!$BQ29</f>
        <v>300324808</v>
      </c>
      <c r="R53" s="559">
        <f t="shared" si="10"/>
        <v>1517484093</v>
      </c>
      <c r="S53" s="607"/>
    </row>
    <row r="54" spans="1:19" s="608" customFormat="1" ht="24.95" customHeight="1">
      <c r="A54" s="606"/>
      <c r="B54" s="566" t="s">
        <v>74</v>
      </c>
      <c r="C54" s="571">
        <f>MARZO!$BN30*$G$4+JUNIO!$BN30*$I$4+SEPTIEMBRE!$BN30*$K$4+DICIEMBRE!$BN30*$M$4</f>
        <v>0</v>
      </c>
      <c r="D54" s="571">
        <f>MARZO!$BO30*$G$4+JUNIO!$BO30*$I$4+SEPTIEMBRE!$BO30*$K$4+DICIEMBRE!$BO30*$M$4</f>
        <v>0</v>
      </c>
      <c r="E54" s="571">
        <f>MARZO!$BP30*$G$4+JUNIO!$BP30*$I$4+SEPTIEMBRE!$BP30*$K$4+DICIEMBRE!$BP30*$M$4</f>
        <v>0</v>
      </c>
      <c r="F54" s="264">
        <f>ENERO!$BQ30</f>
        <v>0</v>
      </c>
      <c r="G54" s="265">
        <f>FEBRERO!$BQ30</f>
        <v>0</v>
      </c>
      <c r="H54" s="265">
        <f>MARZO!$BQ30</f>
        <v>0</v>
      </c>
      <c r="I54" s="265">
        <f>ABRIL!$BQ30</f>
        <v>0</v>
      </c>
      <c r="J54" s="265">
        <f>MAYO!$BQ30</f>
        <v>0</v>
      </c>
      <c r="K54" s="265">
        <f>JUNIO!$BQ30</f>
        <v>0</v>
      </c>
      <c r="L54" s="265">
        <f>JULIO!$BQ30</f>
        <v>0</v>
      </c>
      <c r="M54" s="265">
        <f>AGOSTO!$BQ30</f>
        <v>0</v>
      </c>
      <c r="N54" s="265">
        <f>SEPTIEMBRE!$BQ30</f>
        <v>0</v>
      </c>
      <c r="O54" s="265">
        <f>OCTUBRE!$BQ30</f>
        <v>0</v>
      </c>
      <c r="P54" s="265">
        <f>NOVIEMBRE!$BQ30</f>
        <v>0</v>
      </c>
      <c r="Q54" s="588">
        <f>DICIEMBRE!$BQ30</f>
        <v>0</v>
      </c>
      <c r="R54" s="559">
        <f t="shared" si="10"/>
        <v>0</v>
      </c>
      <c r="S54" s="607"/>
    </row>
    <row r="55" spans="1:19" s="608" customFormat="1" ht="36.75" customHeight="1" thickBot="1">
      <c r="A55" s="606"/>
      <c r="B55" s="567" t="s">
        <v>129</v>
      </c>
      <c r="C55" s="573">
        <f>MARZO!$BN31*$G$4+JUNIO!$BN31*$I$4+SEPTIEMBRE!$BN31*$K$4+DICIEMBRE!$BN31*$M$4</f>
        <v>929009989</v>
      </c>
      <c r="D55" s="573">
        <f>MARZO!$BO31*$G$4+JUNIO!$BO31*$I$4+SEPTIEMBRE!$BO31*$K$4+DICIEMBRE!$BO31*$M$4</f>
        <v>882482351</v>
      </c>
      <c r="E55" s="579">
        <f>MARZO!$BP31*$G$4+JUNIO!$BP31*$I$4+SEPTIEMBRE!$BP31*$K$4+DICIEMBRE!$BP31*$M$4</f>
        <v>882482351</v>
      </c>
      <c r="F55" s="560">
        <f>ENERO!$BQ31</f>
        <v>249782790</v>
      </c>
      <c r="G55" s="561">
        <f>FEBRERO!$BQ31</f>
        <v>308027212</v>
      </c>
      <c r="H55" s="561">
        <f>MARZO!$BQ31</f>
        <v>103427090</v>
      </c>
      <c r="I55" s="561">
        <f>ABRIL!$BQ31</f>
        <v>47350656</v>
      </c>
      <c r="J55" s="561">
        <f>MAYO!$BQ31</f>
        <v>44393941</v>
      </c>
      <c r="K55" s="561">
        <f>JUNIO!$BQ31</f>
        <v>21818286</v>
      </c>
      <c r="L55" s="561">
        <f>JULIO!$BQ31</f>
        <v>72554674</v>
      </c>
      <c r="M55" s="561">
        <f>AGOSTO!$BQ31</f>
        <v>9273808</v>
      </c>
      <c r="N55" s="561">
        <f>SEPTIEMBRE!$BQ31</f>
        <v>4257992</v>
      </c>
      <c r="O55" s="561">
        <f>OCTUBRE!$BQ31</f>
        <v>2854586</v>
      </c>
      <c r="P55" s="561">
        <f>NOVIEMBRE!$BQ31</f>
        <v>3116401</v>
      </c>
      <c r="Q55" s="589">
        <f>DICIEMBRE!$BQ31</f>
        <v>36886046</v>
      </c>
      <c r="R55" s="583">
        <f t="shared" si="10"/>
        <v>903743482</v>
      </c>
      <c r="S55" s="607"/>
    </row>
    <row r="56" spans="1:19" s="602" customFormat="1" ht="24.95" customHeight="1" thickBot="1">
      <c r="A56" s="605"/>
      <c r="B56" s="568" t="s">
        <v>135</v>
      </c>
      <c r="C56" s="266">
        <f>C30+C49+C53+C54+C55</f>
        <v>7098888755</v>
      </c>
      <c r="D56" s="266">
        <f t="shared" ref="D56:R56" si="23">D30+D49+D53+D54+D55</f>
        <v>5635618117</v>
      </c>
      <c r="E56" s="575">
        <f t="shared" si="23"/>
        <v>5227938503</v>
      </c>
      <c r="F56" s="269">
        <f t="shared" si="23"/>
        <v>354820045</v>
      </c>
      <c r="G56" s="269">
        <f t="shared" si="23"/>
        <v>618194235</v>
      </c>
      <c r="H56" s="269">
        <f t="shared" si="23"/>
        <v>601285940</v>
      </c>
      <c r="I56" s="269">
        <f t="shared" si="23"/>
        <v>430401016</v>
      </c>
      <c r="J56" s="269">
        <f t="shared" si="23"/>
        <v>507175923</v>
      </c>
      <c r="K56" s="269">
        <f t="shared" si="23"/>
        <v>496826291</v>
      </c>
      <c r="L56" s="269">
        <f t="shared" si="23"/>
        <v>565758719</v>
      </c>
      <c r="M56" s="269">
        <f t="shared" si="23"/>
        <v>488489650</v>
      </c>
      <c r="N56" s="269">
        <f t="shared" si="23"/>
        <v>475320783</v>
      </c>
      <c r="O56" s="269">
        <f t="shared" si="23"/>
        <v>529322695</v>
      </c>
      <c r="P56" s="269">
        <f t="shared" si="23"/>
        <v>512558708</v>
      </c>
      <c r="Q56" s="269">
        <f t="shared" si="23"/>
        <v>683815764</v>
      </c>
      <c r="R56" s="576">
        <f t="shared" si="23"/>
        <v>6263969769</v>
      </c>
      <c r="S56" s="603"/>
    </row>
    <row r="57" spans="1:19" s="602" customFormat="1" ht="24.95" customHeight="1" thickBot="1">
      <c r="A57" s="605"/>
      <c r="B57" s="569" t="s">
        <v>132</v>
      </c>
      <c r="C57" s="574">
        <f>C26-C56</f>
        <v>0</v>
      </c>
      <c r="D57" s="574">
        <f t="shared" ref="D57:R57" si="24">D26-D56</f>
        <v>-367651901</v>
      </c>
      <c r="E57" s="267">
        <f t="shared" si="24"/>
        <v>-5227938503</v>
      </c>
      <c r="F57" s="268">
        <f t="shared" si="24"/>
        <v>594939931</v>
      </c>
      <c r="G57" s="268">
        <f t="shared" si="24"/>
        <v>335492234</v>
      </c>
      <c r="H57" s="268">
        <f t="shared" si="24"/>
        <v>324662451</v>
      </c>
      <c r="I57" s="268">
        <f t="shared" si="24"/>
        <v>525189112</v>
      </c>
      <c r="J57" s="268">
        <f t="shared" si="24"/>
        <v>343380168</v>
      </c>
      <c r="K57" s="268">
        <f t="shared" si="24"/>
        <v>288748827</v>
      </c>
      <c r="L57" s="268">
        <f t="shared" si="24"/>
        <v>133686779</v>
      </c>
      <c r="M57" s="268">
        <f t="shared" si="24"/>
        <v>68271472</v>
      </c>
      <c r="N57" s="268">
        <f t="shared" si="24"/>
        <v>125274396</v>
      </c>
      <c r="O57" s="268">
        <f t="shared" si="24"/>
        <v>-31595976</v>
      </c>
      <c r="P57" s="268">
        <f t="shared" si="24"/>
        <v>-54238845</v>
      </c>
      <c r="Q57" s="268">
        <f t="shared" si="24"/>
        <v>303351309</v>
      </c>
      <c r="R57" s="577">
        <f t="shared" si="24"/>
        <v>303351309</v>
      </c>
      <c r="S57" s="603"/>
    </row>
    <row r="70" spans="2:2" ht="24.95" customHeight="1">
      <c r="B70" s="631"/>
    </row>
    <row r="122" spans="2:2" ht="24.95" customHeight="1">
      <c r="B122" s="631"/>
    </row>
  </sheetData>
  <sheetProtection password="C537" sheet="1" objects="1" scenarios="1" formatCells="0" formatColumns="0"/>
  <mergeCells count="32">
    <mergeCell ref="D25:E25"/>
    <mergeCell ref="D26:E26"/>
    <mergeCell ref="D13:E13"/>
    <mergeCell ref="D14:E14"/>
    <mergeCell ref="D15:E15"/>
    <mergeCell ref="D16:E16"/>
    <mergeCell ref="D17:E17"/>
    <mergeCell ref="D18:E18"/>
    <mergeCell ref="D22:E22"/>
    <mergeCell ref="B28:B29"/>
    <mergeCell ref="D28:D29"/>
    <mergeCell ref="R28:R29"/>
    <mergeCell ref="E28:E29"/>
    <mergeCell ref="D6:E7"/>
    <mergeCell ref="D8:E8"/>
    <mergeCell ref="D10:E10"/>
    <mergeCell ref="D11:E11"/>
    <mergeCell ref="D12:E12"/>
    <mergeCell ref="C28:C29"/>
    <mergeCell ref="D9:E9"/>
    <mergeCell ref="D19:E19"/>
    <mergeCell ref="D20:E20"/>
    <mergeCell ref="D21:E21"/>
    <mergeCell ref="D23:E23"/>
    <mergeCell ref="D24:E24"/>
    <mergeCell ref="B1:J1"/>
    <mergeCell ref="H2:R2"/>
    <mergeCell ref="B4:D4"/>
    <mergeCell ref="B6:B7"/>
    <mergeCell ref="R6:R7"/>
    <mergeCell ref="B3:M3"/>
    <mergeCell ref="C6:C7"/>
  </mergeCells>
  <dataValidations count="1">
    <dataValidation type="custom" allowBlank="1" showInputMessage="1" showErrorMessage="1" errorTitle="CUIDADO..." error="Debe registrar el número 1 en el cuadro correspondiente al trimestre que consolidará. o puede seleccionar mas de un trimestre a la vez_x000a__x000a_CANOBO - 2010" sqref="G4 I4 K4 M4">
      <formula1>+SUM($G$4:$M$4)=1</formula1>
    </dataValidation>
  </dataValidations>
  <printOptions horizontalCentered="1" verticalCentered="1"/>
  <pageMargins left="0.59055118110236227" right="0.59055118110236227" top="0.43307086614173229" bottom="0.39370078740157483" header="0.23622047244094491" footer="0.23622047244094491"/>
  <pageSetup paperSize="14" scale="45" orientation="landscape" blackAndWhite="1" horizontalDpi="300" verticalDpi="300" r:id="rId1"/>
  <headerFooter alignWithMargins="0">
    <oddFooter>&amp;CPágina &amp;P de &amp;N</oddFooter>
  </headerFooter>
  <rowBreaks count="1" manualBreakCount="1">
    <brk id="27" min="1" max="1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00B050"/>
  </sheetPr>
  <dimension ref="A1:L133"/>
  <sheetViews>
    <sheetView zoomScale="80" zoomScaleNormal="80" workbookViewId="0">
      <selection activeCell="E30" sqref="E30"/>
    </sheetView>
  </sheetViews>
  <sheetFormatPr baseColWidth="10" defaultRowHeight="12.75"/>
  <cols>
    <col min="1" max="1" width="24.28515625" customWidth="1"/>
    <col min="2" max="2" width="25" customWidth="1"/>
    <col min="3" max="3" width="26" customWidth="1"/>
    <col min="4" max="4" width="23.140625" customWidth="1"/>
    <col min="5" max="5" width="19.140625" customWidth="1"/>
    <col min="6" max="6" width="18.28515625" customWidth="1"/>
    <col min="7" max="7" width="24.5703125" customWidth="1"/>
    <col min="8" max="8" width="22.5703125" customWidth="1"/>
    <col min="9" max="9" width="23.5703125" customWidth="1"/>
    <col min="10" max="10" width="25" customWidth="1"/>
    <col min="11" max="11" width="4.42578125" customWidth="1"/>
  </cols>
  <sheetData>
    <row r="1" spans="1:12" ht="26.25">
      <c r="A1" s="1040" t="str">
        <f>+CONCATENATE("SEGUIMIENTO A LA EJECUCION PRESUPUESTAL - VIGENCIA ",INSTRUCCIONES!F3)</f>
        <v>SEGUIMIENTO A LA EJECUCION PRESUPUESTAL - VIGENCIA 2018</v>
      </c>
      <c r="B1" s="1040"/>
      <c r="C1" s="1040"/>
      <c r="D1" s="1040"/>
      <c r="E1" s="1040"/>
      <c r="F1" s="1040"/>
      <c r="G1" s="1040"/>
      <c r="H1" s="1040"/>
      <c r="I1" s="1040"/>
      <c r="J1" s="232"/>
      <c r="K1" s="34"/>
      <c r="L1" s="233"/>
    </row>
    <row r="2" spans="1:12" ht="26.25">
      <c r="A2" s="1041" t="str">
        <f>+CONCATENATE(INSTRUCCIONES!B5," - ",INSTRUCCIONES!B3)</f>
        <v>ESE HOSPITAL SAN JUAN DE DIOS  - CONCORDIA</v>
      </c>
      <c r="B2" s="1041"/>
      <c r="C2" s="1041"/>
      <c r="D2" s="1041"/>
      <c r="E2" s="1041"/>
      <c r="F2" s="1041"/>
      <c r="G2" s="1041"/>
      <c r="H2" s="1041"/>
      <c r="I2" s="232"/>
      <c r="J2" s="232"/>
      <c r="K2" s="34"/>
      <c r="L2" s="233"/>
    </row>
    <row r="3" spans="1:12" ht="26.25">
      <c r="A3" s="1041"/>
      <c r="B3" s="1041"/>
      <c r="C3" s="1041"/>
      <c r="D3" s="1041"/>
      <c r="E3" s="1041"/>
      <c r="F3" s="1041"/>
      <c r="G3" s="1041"/>
      <c r="H3" s="1041"/>
      <c r="I3" s="34"/>
      <c r="J3" s="234"/>
      <c r="K3" s="34"/>
      <c r="L3" s="233"/>
    </row>
    <row r="4" spans="1:12" ht="15.75">
      <c r="A4" s="823" t="s">
        <v>611</v>
      </c>
      <c r="B4" s="236"/>
      <c r="C4" s="236"/>
      <c r="D4" s="236"/>
      <c r="E4" s="236"/>
      <c r="F4" s="236"/>
      <c r="G4" s="236"/>
      <c r="H4" s="236"/>
      <c r="I4" s="34"/>
      <c r="J4" s="234"/>
      <c r="K4" s="34"/>
      <c r="L4" s="233"/>
    </row>
    <row r="5" spans="1:12">
      <c r="A5" s="237"/>
      <c r="B5" s="238"/>
      <c r="C5" s="239"/>
      <c r="D5" s="239"/>
      <c r="E5" s="240"/>
      <c r="F5" s="240"/>
      <c r="G5" s="241"/>
      <c r="H5" s="237"/>
      <c r="I5" s="34"/>
      <c r="J5" s="234"/>
      <c r="K5" s="34"/>
      <c r="L5" s="233"/>
    </row>
    <row r="6" spans="1:12" s="235" customFormat="1">
      <c r="A6" s="1036" t="s">
        <v>36</v>
      </c>
      <c r="B6" s="1037" t="s">
        <v>11</v>
      </c>
      <c r="C6" s="1037"/>
      <c r="D6" s="1038" t="s">
        <v>508</v>
      </c>
      <c r="E6" s="1036" t="s">
        <v>51</v>
      </c>
      <c r="F6" s="1036"/>
      <c r="G6" s="1036" t="s">
        <v>496</v>
      </c>
      <c r="H6" s="1036"/>
      <c r="I6" s="1036" t="s">
        <v>509</v>
      </c>
      <c r="J6" s="1036"/>
    </row>
    <row r="7" spans="1:12" s="235" customFormat="1">
      <c r="A7" s="1036"/>
      <c r="B7" s="242" t="s">
        <v>28</v>
      </c>
      <c r="C7" s="242" t="s">
        <v>29</v>
      </c>
      <c r="D7" s="1039"/>
      <c r="E7" s="243" t="s">
        <v>43</v>
      </c>
      <c r="F7" s="243" t="s">
        <v>22</v>
      </c>
      <c r="G7" s="243" t="s">
        <v>497</v>
      </c>
      <c r="H7" s="243" t="s">
        <v>498</v>
      </c>
      <c r="I7" s="270" t="s">
        <v>497</v>
      </c>
      <c r="J7" s="270" t="s">
        <v>498</v>
      </c>
    </row>
    <row r="8" spans="1:12" s="235" customFormat="1" ht="17.25" customHeight="1">
      <c r="A8" s="1036"/>
      <c r="B8" s="244" t="s">
        <v>25</v>
      </c>
      <c r="C8" s="244" t="s">
        <v>323</v>
      </c>
      <c r="D8" s="245" t="s">
        <v>332</v>
      </c>
      <c r="E8" s="246" t="s">
        <v>339</v>
      </c>
      <c r="F8" s="246" t="s">
        <v>360</v>
      </c>
      <c r="G8" s="245" t="s">
        <v>499</v>
      </c>
      <c r="H8" s="245" t="s">
        <v>500</v>
      </c>
      <c r="I8" s="245" t="s">
        <v>510</v>
      </c>
      <c r="J8" s="245" t="s">
        <v>511</v>
      </c>
    </row>
    <row r="9" spans="1:12" s="235" customFormat="1" ht="73.5" customHeight="1">
      <c r="A9" s="762">
        <f>+DICIEMBRE!$F$8</f>
        <v>7935775341</v>
      </c>
      <c r="B9" s="762">
        <f>+DICIEMBRE!$I$8</f>
        <v>7411109660</v>
      </c>
      <c r="C9" s="763">
        <f>+DICIEMBRE!$L$8</f>
        <v>6567321078</v>
      </c>
      <c r="D9" s="247">
        <f>+C9/B9</f>
        <v>0.88614544640269155</v>
      </c>
      <c r="E9" s="763">
        <f>+DICIEMBRE!$AA$8</f>
        <v>7114838462</v>
      </c>
      <c r="F9" s="763">
        <f>+DICIEMBRE!$AG$8</f>
        <v>6263969769</v>
      </c>
      <c r="G9" s="248">
        <f>+B9/E9</f>
        <v>1.0416413105627584</v>
      </c>
      <c r="H9" s="248">
        <f>+C9/E9</f>
        <v>0.92304570414012022</v>
      </c>
      <c r="I9" s="762">
        <f>+B9-E9</f>
        <v>296271198</v>
      </c>
      <c r="J9" s="762">
        <f>+C9-E9</f>
        <v>-547517384</v>
      </c>
    </row>
    <row r="10" spans="1:12">
      <c r="A10" s="249"/>
      <c r="B10" s="249"/>
      <c r="C10" s="249"/>
      <c r="D10" s="249"/>
      <c r="E10" s="249"/>
      <c r="F10" s="249"/>
      <c r="G10" s="249"/>
      <c r="H10" s="249"/>
    </row>
    <row r="11" spans="1:12">
      <c r="A11" s="249"/>
      <c r="B11" s="249"/>
      <c r="C11" s="249"/>
      <c r="D11" s="249"/>
      <c r="E11" s="249"/>
      <c r="F11" s="249"/>
      <c r="G11" s="249"/>
      <c r="H11" s="249"/>
    </row>
    <row r="12" spans="1:12">
      <c r="A12" s="249"/>
      <c r="B12" s="249"/>
      <c r="C12" s="249"/>
      <c r="D12" s="249"/>
      <c r="E12" s="249"/>
      <c r="F12" s="249"/>
      <c r="G12" s="249"/>
      <c r="H12" s="249"/>
    </row>
    <row r="13" spans="1:12">
      <c r="A13" s="823" t="s">
        <v>612</v>
      </c>
      <c r="B13" s="249"/>
      <c r="C13" s="249"/>
      <c r="D13" s="249"/>
      <c r="E13" s="249"/>
      <c r="F13" s="249"/>
      <c r="G13" s="249"/>
      <c r="H13" s="249"/>
    </row>
    <row r="14" spans="1:12">
      <c r="A14" s="249"/>
      <c r="B14" s="249"/>
      <c r="C14" s="249"/>
      <c r="D14" s="249"/>
      <c r="E14" s="249"/>
      <c r="F14" s="249"/>
      <c r="G14" s="249"/>
      <c r="H14" s="249"/>
    </row>
    <row r="15" spans="1:12">
      <c r="A15" s="1036" t="s">
        <v>36</v>
      </c>
      <c r="B15" s="1037" t="s">
        <v>11</v>
      </c>
      <c r="C15" s="1037"/>
      <c r="D15" s="1038" t="s">
        <v>508</v>
      </c>
      <c r="E15" s="1036" t="s">
        <v>51</v>
      </c>
      <c r="F15" s="1036"/>
      <c r="G15" s="1036" t="s">
        <v>496</v>
      </c>
      <c r="H15" s="1036"/>
      <c r="I15" s="1036" t="s">
        <v>509</v>
      </c>
      <c r="J15" s="1036"/>
    </row>
    <row r="16" spans="1:12">
      <c r="A16" s="1036"/>
      <c r="B16" s="822" t="s">
        <v>28</v>
      </c>
      <c r="C16" s="822" t="s">
        <v>29</v>
      </c>
      <c r="D16" s="1039"/>
      <c r="E16" s="821" t="s">
        <v>43</v>
      </c>
      <c r="F16" s="821" t="s">
        <v>22</v>
      </c>
      <c r="G16" s="821" t="s">
        <v>497</v>
      </c>
      <c r="H16" s="821" t="s">
        <v>498</v>
      </c>
      <c r="I16" s="821" t="s">
        <v>497</v>
      </c>
      <c r="J16" s="821" t="s">
        <v>498</v>
      </c>
    </row>
    <row r="17" spans="1:10">
      <c r="A17" s="1036"/>
      <c r="B17" s="244" t="s">
        <v>25</v>
      </c>
      <c r="C17" s="244" t="s">
        <v>323</v>
      </c>
      <c r="D17" s="245" t="s">
        <v>332</v>
      </c>
      <c r="E17" s="246" t="s">
        <v>339</v>
      </c>
      <c r="F17" s="246" t="s">
        <v>360</v>
      </c>
      <c r="G17" s="245" t="s">
        <v>499</v>
      </c>
      <c r="H17" s="245" t="s">
        <v>500</v>
      </c>
      <c r="I17" s="245" t="s">
        <v>510</v>
      </c>
      <c r="J17" s="245" t="s">
        <v>511</v>
      </c>
    </row>
    <row r="18" spans="1:10" ht="73.5" customHeight="1">
      <c r="A18" s="762">
        <f>+DICIEMBRE!$F$126</f>
        <v>7097977552</v>
      </c>
      <c r="B18" s="762">
        <f>+DICIEMBRE!$I$126</f>
        <v>7102368008</v>
      </c>
      <c r="C18" s="763">
        <f>+DICIEMBRE!$L$126</f>
        <v>6258579426</v>
      </c>
      <c r="D18" s="247">
        <f>+C18/B18</f>
        <v>0.88119616147043223</v>
      </c>
      <c r="E18" s="763">
        <f>+DICIEMBRE!$AA$260</f>
        <v>6198193706</v>
      </c>
      <c r="F18" s="763">
        <f>+DICIEMBRE!$AG$260</f>
        <v>5360226287</v>
      </c>
      <c r="G18" s="248">
        <f>+B18/E18</f>
        <v>1.1458770643332328</v>
      </c>
      <c r="H18" s="248">
        <f>+C18/E18</f>
        <v>1.0097424706074523</v>
      </c>
      <c r="I18" s="762">
        <f>+B18-E18</f>
        <v>904174302</v>
      </c>
      <c r="J18" s="762">
        <f>+C18-E18</f>
        <v>60385720</v>
      </c>
    </row>
    <row r="19" spans="1:10">
      <c r="A19" s="249"/>
      <c r="B19" s="249"/>
      <c r="C19" s="249"/>
      <c r="D19" s="249"/>
      <c r="E19" s="249"/>
      <c r="F19" s="249"/>
      <c r="G19" s="249"/>
      <c r="H19" s="249"/>
    </row>
    <row r="20" spans="1:10">
      <c r="A20" s="249"/>
      <c r="B20" s="249"/>
      <c r="C20" s="249"/>
      <c r="D20" s="249"/>
      <c r="E20" s="249"/>
      <c r="F20" s="249"/>
      <c r="G20" s="249"/>
      <c r="H20" s="249"/>
    </row>
    <row r="21" spans="1:10">
      <c r="A21" s="249"/>
      <c r="B21" s="249"/>
      <c r="C21" s="249"/>
      <c r="D21" s="249"/>
      <c r="E21" s="249"/>
      <c r="F21" s="249"/>
      <c r="G21" s="249"/>
      <c r="H21" s="249"/>
    </row>
    <row r="22" spans="1:10">
      <c r="A22" s="249"/>
      <c r="B22" s="249"/>
      <c r="C22" s="249"/>
      <c r="D22" s="249"/>
      <c r="E22" s="249"/>
      <c r="F22" s="249"/>
      <c r="G22" s="249"/>
      <c r="H22" s="249"/>
    </row>
    <row r="23" spans="1:10">
      <c r="A23" s="249" t="s">
        <v>501</v>
      </c>
      <c r="B23" s="249"/>
      <c r="C23" s="249"/>
      <c r="D23" s="249"/>
      <c r="E23" s="249"/>
      <c r="F23" s="249"/>
      <c r="G23" s="249"/>
      <c r="H23" s="249"/>
    </row>
    <row r="24" spans="1:10">
      <c r="A24" s="249"/>
      <c r="B24" s="249"/>
      <c r="C24" s="249"/>
      <c r="D24" s="249"/>
      <c r="E24" s="249"/>
      <c r="F24" s="249"/>
      <c r="G24" s="249"/>
      <c r="H24" s="249"/>
    </row>
    <row r="25" spans="1:10">
      <c r="A25" s="249" t="s">
        <v>502</v>
      </c>
      <c r="B25" s="249"/>
      <c r="C25" s="249" t="s">
        <v>507</v>
      </c>
      <c r="D25" s="249"/>
      <c r="E25" s="249"/>
      <c r="F25" s="249"/>
      <c r="G25" s="249"/>
      <c r="H25" s="249"/>
    </row>
    <row r="26" spans="1:10">
      <c r="A26" s="249" t="s">
        <v>513</v>
      </c>
      <c r="B26" s="249"/>
      <c r="C26" s="249" t="s">
        <v>506</v>
      </c>
      <c r="D26" s="249"/>
      <c r="E26" s="249"/>
      <c r="F26" s="249"/>
      <c r="G26" s="249"/>
      <c r="H26" s="249"/>
    </row>
    <row r="27" spans="1:10">
      <c r="A27" s="249"/>
      <c r="B27" s="249"/>
      <c r="C27" s="249"/>
      <c r="D27" s="249"/>
      <c r="E27" s="249"/>
      <c r="F27" s="249"/>
      <c r="G27" s="249"/>
      <c r="H27" s="249"/>
    </row>
    <row r="28" spans="1:10">
      <c r="A28" s="249"/>
      <c r="B28" s="249"/>
      <c r="C28" s="249"/>
      <c r="D28" s="249"/>
      <c r="E28" s="249"/>
      <c r="F28" s="249"/>
      <c r="G28" s="249"/>
      <c r="H28" s="249"/>
    </row>
    <row r="81" spans="2:2">
      <c r="B81" s="630"/>
    </row>
    <row r="133" spans="2:2">
      <c r="B133" s="633"/>
    </row>
  </sheetData>
  <sheetProtection password="C537" sheet="1" objects="1" scenarios="1" formatCells="0" formatColumns="0"/>
  <mergeCells count="15">
    <mergeCell ref="A1:I1"/>
    <mergeCell ref="I6:J6"/>
    <mergeCell ref="A2:H2"/>
    <mergeCell ref="A3:H3"/>
    <mergeCell ref="A6:A8"/>
    <mergeCell ref="B6:C6"/>
    <mergeCell ref="D6:D7"/>
    <mergeCell ref="E6:F6"/>
    <mergeCell ref="G6:H6"/>
    <mergeCell ref="I15:J15"/>
    <mergeCell ref="A15:A17"/>
    <mergeCell ref="B15:C15"/>
    <mergeCell ref="D15:D16"/>
    <mergeCell ref="E15:F15"/>
    <mergeCell ref="G15:H15"/>
  </mergeCell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00B050"/>
  </sheetPr>
  <dimension ref="A1:W122"/>
  <sheetViews>
    <sheetView zoomScale="80" zoomScaleNormal="80" workbookViewId="0">
      <selection activeCell="F10" sqref="F10"/>
    </sheetView>
  </sheetViews>
  <sheetFormatPr baseColWidth="10" defaultRowHeight="12.75"/>
  <cols>
    <col min="1" max="1" width="20.140625" style="226" customWidth="1"/>
    <col min="2" max="3" width="21.28515625" style="226" customWidth="1"/>
    <col min="4" max="22" width="17.85546875" style="226" customWidth="1"/>
    <col min="23" max="23" width="19.28515625" style="226" customWidth="1"/>
    <col min="24" max="16384" width="11.42578125" style="226"/>
  </cols>
  <sheetData>
    <row r="1" spans="1:23" ht="26.25">
      <c r="A1" s="1044" t="s">
        <v>613</v>
      </c>
      <c r="B1" s="1045"/>
      <c r="C1" s="1045"/>
      <c r="D1" s="1045"/>
      <c r="E1" s="1045"/>
      <c r="F1" s="1045"/>
      <c r="G1" s="1045"/>
      <c r="H1" s="1045"/>
      <c r="I1" s="1045"/>
      <c r="J1" s="1045"/>
      <c r="K1" s="1045"/>
      <c r="L1" s="1045"/>
      <c r="M1" s="1045"/>
      <c r="N1" s="1045"/>
      <c r="O1" s="1045"/>
      <c r="P1" s="1045"/>
      <c r="Q1" s="1045"/>
      <c r="R1" s="1045"/>
      <c r="S1" s="1045"/>
      <c r="T1" s="1045"/>
      <c r="U1" s="1045"/>
      <c r="V1" s="1045"/>
    </row>
    <row r="2" spans="1:23" ht="26.25">
      <c r="A2" s="1046" t="str">
        <f>+CONCATENATE(INSTRUCCIONES!B5," - ",INSTRUCCIONES!B3)</f>
        <v>ESE HOSPITAL SAN JUAN DE DIOS  - CONCORDIA</v>
      </c>
      <c r="B2" s="1047"/>
      <c r="C2" s="1047"/>
      <c r="D2" s="1047"/>
      <c r="E2" s="1047"/>
      <c r="F2" s="1047"/>
      <c r="G2" s="1047"/>
      <c r="H2" s="1047"/>
      <c r="I2" s="1047"/>
      <c r="J2" s="1047"/>
      <c r="K2" s="1047"/>
      <c r="L2" s="1047"/>
      <c r="M2" s="1047"/>
      <c r="N2" s="1047"/>
      <c r="O2" s="1047"/>
      <c r="P2" s="1047"/>
      <c r="Q2" s="1047"/>
      <c r="R2" s="1047"/>
      <c r="S2" s="1047"/>
      <c r="T2" s="1047"/>
      <c r="U2" s="1047"/>
      <c r="V2" s="1047"/>
    </row>
    <row r="3" spans="1:23" ht="26.25">
      <c r="A3" s="1046"/>
      <c r="B3" s="1047"/>
      <c r="C3" s="1047"/>
      <c r="D3" s="1047"/>
      <c r="E3" s="1047"/>
      <c r="F3" s="1047"/>
      <c r="G3" s="1047"/>
      <c r="H3" s="1047"/>
      <c r="I3" s="1047"/>
      <c r="J3" s="1047"/>
      <c r="K3" s="1047"/>
      <c r="L3" s="1047"/>
      <c r="M3" s="1047"/>
      <c r="N3" s="1047"/>
      <c r="O3" s="1047"/>
      <c r="P3" s="1047"/>
      <c r="Q3" s="1047"/>
      <c r="R3" s="1047"/>
      <c r="S3" s="1047"/>
      <c r="T3" s="1047"/>
      <c r="U3" s="1047"/>
      <c r="V3" s="1047"/>
    </row>
    <row r="8" spans="1:23" ht="51" customHeight="1">
      <c r="A8" s="1050" t="s">
        <v>576</v>
      </c>
      <c r="B8" s="1050" t="s">
        <v>577</v>
      </c>
      <c r="C8" s="1050" t="s">
        <v>578</v>
      </c>
      <c r="D8" s="1048" t="s">
        <v>490</v>
      </c>
      <c r="E8" s="1049"/>
      <c r="F8" s="1042" t="s">
        <v>580</v>
      </c>
      <c r="G8" s="1042" t="s">
        <v>579</v>
      </c>
      <c r="H8" s="1042" t="s">
        <v>581</v>
      </c>
      <c r="I8" s="1048" t="s">
        <v>491</v>
      </c>
      <c r="J8" s="1049"/>
      <c r="K8" s="1042" t="s">
        <v>582</v>
      </c>
      <c r="L8" s="1042" t="s">
        <v>583</v>
      </c>
      <c r="M8" s="1042" t="s">
        <v>584</v>
      </c>
      <c r="N8" s="1048" t="s">
        <v>492</v>
      </c>
      <c r="O8" s="1049"/>
      <c r="P8" s="1042" t="s">
        <v>585</v>
      </c>
      <c r="Q8" s="1042" t="s">
        <v>586</v>
      </c>
      <c r="R8" s="1042" t="s">
        <v>587</v>
      </c>
      <c r="S8" s="1048" t="s">
        <v>493</v>
      </c>
      <c r="T8" s="1049"/>
      <c r="U8" s="1042" t="s">
        <v>588</v>
      </c>
      <c r="V8" s="1042" t="s">
        <v>589</v>
      </c>
      <c r="W8" s="1042" t="s">
        <v>590</v>
      </c>
    </row>
    <row r="9" spans="1:23" ht="60.75" customHeight="1">
      <c r="A9" s="1050"/>
      <c r="B9" s="1050"/>
      <c r="C9" s="1050"/>
      <c r="D9" s="227" t="s">
        <v>494</v>
      </c>
      <c r="E9" s="227" t="s">
        <v>495</v>
      </c>
      <c r="F9" s="1043"/>
      <c r="G9" s="1043"/>
      <c r="H9" s="1043"/>
      <c r="I9" s="227" t="s">
        <v>494</v>
      </c>
      <c r="J9" s="227" t="s">
        <v>495</v>
      </c>
      <c r="K9" s="1043"/>
      <c r="L9" s="1043"/>
      <c r="M9" s="1043"/>
      <c r="N9" s="227" t="s">
        <v>494</v>
      </c>
      <c r="O9" s="227" t="s">
        <v>495</v>
      </c>
      <c r="P9" s="1043"/>
      <c r="Q9" s="1043"/>
      <c r="R9" s="1043"/>
      <c r="S9" s="227" t="s">
        <v>494</v>
      </c>
      <c r="T9" s="227" t="s">
        <v>495</v>
      </c>
      <c r="U9" s="1043"/>
      <c r="V9" s="1043"/>
      <c r="W9" s="1043"/>
    </row>
    <row r="10" spans="1:23" s="230" customFormat="1" ht="79.5" customHeight="1">
      <c r="A10" s="231">
        <f>+DICIEMBRE!F17-DICIEMBRE!F94-(SUMIF(DICIEMBRE!B21:B111,DICIEMBRE!B24,DICIEMBRE!F21:F111))</f>
        <v>6603589469</v>
      </c>
      <c r="B10" s="231">
        <f>+DICIEMBRE!I17-DICIEMBRE!I94-(SUMIF(DICIEMBRE!B21:B111,DICIEMBRE!B24,DICIEMBRE!I21:I111))</f>
        <v>6656099586</v>
      </c>
      <c r="C10" s="231">
        <f>+DICIEMBRE!L17-DICIEMBRE!L94-(SUMIF(DICIEMBRE!B21:B111,DICIEMBRE!B24,DICIEMBRE!L21:L111))</f>
        <v>5612311004</v>
      </c>
      <c r="D10" s="231">
        <f>+DICIEMBRE!X148</f>
        <v>168586192</v>
      </c>
      <c r="E10" s="231">
        <f>+DICIEMBRE!X156</f>
        <v>168587482</v>
      </c>
      <c r="F10" s="229">
        <f>+IF(A10=0," ",($D$10+$E$10)/A10)</f>
        <v>5.1059151327143171E-2</v>
      </c>
      <c r="G10" s="229">
        <f t="shared" ref="G10:H10" si="0">+IF(B10=0," ",($D$10+$E$10)/B10)</f>
        <v>5.0656344551873719E-2</v>
      </c>
      <c r="H10" s="229">
        <f t="shared" si="0"/>
        <v>6.0077510629701375E-2</v>
      </c>
      <c r="I10" s="231">
        <f>+DICIEMBRE!AA148</f>
        <v>158214644</v>
      </c>
      <c r="J10" s="231">
        <f>+DICIEMBRE!AA156</f>
        <v>148615285</v>
      </c>
      <c r="K10" s="228">
        <f>+IF(A10=0," ",($I$10+$J$10)/A10)</f>
        <v>4.6464113258461552E-2</v>
      </c>
      <c r="L10" s="228">
        <f t="shared" ref="L10:M10" si="1">+IF(B10=0," ",($I$10+$J$10)/B10)</f>
        <v>4.6097556840250076E-2</v>
      </c>
      <c r="M10" s="228">
        <f t="shared" si="1"/>
        <v>5.4670870659397977E-2</v>
      </c>
      <c r="N10" s="231">
        <f>+DICIEMBRE!AD148</f>
        <v>158341266</v>
      </c>
      <c r="O10" s="231">
        <f>+DICIEMBRE!AD156</f>
        <v>148615285</v>
      </c>
      <c r="P10" s="228">
        <f>+IF(A10=0," ",($N$10+$O$10)/A10)</f>
        <v>4.64832879816321E-2</v>
      </c>
      <c r="Q10" s="228">
        <f t="shared" ref="Q10:R10" si="2">+IF(B10=0," ",($N$10+$O$10)/B10)</f>
        <v>4.6116580293604999E-2</v>
      </c>
      <c r="R10" s="228">
        <f t="shared" si="2"/>
        <v>5.4693432131830588E-2</v>
      </c>
      <c r="S10" s="231">
        <f>+DICIEMBRE!AG148</f>
        <v>141004381</v>
      </c>
      <c r="T10" s="231">
        <f>+DICIEMBRE!AG156</f>
        <v>111837049</v>
      </c>
      <c r="U10" s="228">
        <f>+IF(A10=0," ",($S$10+$T$10)/A10)</f>
        <v>3.8288484041435797E-2</v>
      </c>
      <c r="V10" s="228">
        <f t="shared" ref="V10:W10" si="3">+IF(B10=0," ",($S$10+$T$10)/B10)</f>
        <v>3.7986425343125865E-2</v>
      </c>
      <c r="W10" s="228">
        <f t="shared" si="3"/>
        <v>4.5051215055579623E-2</v>
      </c>
    </row>
    <row r="70" spans="2:3">
      <c r="B70" s="629"/>
      <c r="C70" s="629"/>
    </row>
    <row r="122" spans="2:3">
      <c r="B122" s="632"/>
      <c r="C122" s="632"/>
    </row>
  </sheetData>
  <sheetProtection password="C537" sheet="1" objects="1" scenarios="1" formatCells="0" formatColumns="0"/>
  <mergeCells count="22">
    <mergeCell ref="R8:R9"/>
    <mergeCell ref="D8:E8"/>
    <mergeCell ref="C8:C9"/>
    <mergeCell ref="F8:F9"/>
    <mergeCell ref="G8:G9"/>
    <mergeCell ref="L8:L9"/>
    <mergeCell ref="W8:W9"/>
    <mergeCell ref="V8:V9"/>
    <mergeCell ref="A1:V1"/>
    <mergeCell ref="A2:V2"/>
    <mergeCell ref="A3:V3"/>
    <mergeCell ref="I8:J8"/>
    <mergeCell ref="K8:K9"/>
    <mergeCell ref="N8:O8"/>
    <mergeCell ref="P8:P9"/>
    <mergeCell ref="S8:T8"/>
    <mergeCell ref="U8:U9"/>
    <mergeCell ref="Q8:Q9"/>
    <mergeCell ref="A8:A9"/>
    <mergeCell ref="B8:B9"/>
    <mergeCell ref="H8:H9"/>
    <mergeCell ref="M8:M9"/>
  </mergeCells>
  <printOptions horizontalCentered="1"/>
  <pageMargins left="0.59055118110236227" right="0.59055118110236227" top="0.43307086614173229" bottom="0.39370078740157483" header="0.23622047244094491" footer="0.23622047244094491"/>
  <pageSetup paperSize="14" scale="40" orientation="landscape" blackAndWhite="1" horizontalDpi="300" verticalDpi="300" r:id="rId1"/>
  <headerFooter alignWithMargins="0">
    <oddFooter>&amp;CPágina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dimension ref="A1:WWC437"/>
  <sheetViews>
    <sheetView topLeftCell="A427" zoomScaleNormal="100" workbookViewId="0">
      <selection activeCell="R39" sqref="R39"/>
    </sheetView>
  </sheetViews>
  <sheetFormatPr baseColWidth="10" defaultColWidth="0" defaultRowHeight="12.75" customHeight="1" zeroHeight="1"/>
  <cols>
    <col min="1" max="1" width="14.5703125" style="827" customWidth="1"/>
    <col min="2" max="2" width="1.42578125" style="827" customWidth="1"/>
    <col min="3" max="3" width="15" style="827" customWidth="1"/>
    <col min="4" max="4" width="14.42578125" style="827" bestFit="1" customWidth="1"/>
    <col min="5" max="5" width="12.7109375" style="827" bestFit="1" customWidth="1"/>
    <col min="6" max="6" width="10.7109375" style="827" customWidth="1"/>
    <col min="7" max="7" width="10.42578125" style="827" customWidth="1"/>
    <col min="8" max="8" width="9.5703125" style="827" customWidth="1"/>
    <col min="9" max="9" width="10.28515625" style="827" customWidth="1"/>
    <col min="10" max="10" width="10.85546875" style="827" customWidth="1"/>
    <col min="11" max="11" width="11.7109375" style="827" bestFit="1" customWidth="1"/>
    <col min="12" max="12" width="10.7109375" style="827" bestFit="1" customWidth="1"/>
    <col min="13" max="13" width="11.7109375" style="827" bestFit="1" customWidth="1"/>
    <col min="14" max="14" width="10.7109375" style="827" bestFit="1" customWidth="1"/>
    <col min="15" max="15" width="9.85546875" style="827" bestFit="1" customWidth="1"/>
    <col min="16" max="16" width="1.42578125" style="827" customWidth="1"/>
    <col min="17" max="17" width="1.7109375" style="827" customWidth="1"/>
    <col min="18" max="21" width="11.42578125" style="827" customWidth="1"/>
    <col min="22" max="239" width="11.42578125" style="827" hidden="1"/>
    <col min="240" max="240" width="1.7109375" style="827" hidden="1"/>
    <col min="241" max="241" width="1.42578125" style="827" hidden="1"/>
    <col min="242" max="242" width="13.85546875" style="827" hidden="1"/>
    <col min="243" max="243" width="14.28515625" style="827" hidden="1"/>
    <col min="244" max="244" width="8.85546875" style="827" hidden="1"/>
    <col min="245" max="245" width="8.5703125" style="827" hidden="1"/>
    <col min="246" max="246" width="8.7109375" style="827" hidden="1"/>
    <col min="247" max="248" width="8.42578125" style="827" hidden="1"/>
    <col min="249" max="249" width="9.140625" style="827" hidden="1"/>
    <col min="250" max="250" width="11.5703125" style="827" hidden="1"/>
    <col min="251" max="251" width="9.85546875" style="827" hidden="1"/>
    <col min="252" max="252" width="11.5703125" style="827" hidden="1"/>
    <col min="253" max="254" width="9.85546875" style="827" hidden="1"/>
    <col min="255" max="255" width="1.42578125" style="827" hidden="1"/>
    <col min="256" max="256" width="1.7109375" style="827" hidden="1"/>
    <col min="257" max="257" width="14.5703125" style="827" customWidth="1"/>
    <col min="258" max="258" width="1.42578125" style="827" customWidth="1"/>
    <col min="259" max="259" width="15" style="827" customWidth="1"/>
    <col min="260" max="260" width="14.28515625" style="827" bestFit="1" customWidth="1"/>
    <col min="261" max="261" width="8.85546875" style="827" bestFit="1" customWidth="1"/>
    <col min="262" max="262" width="8.5703125" style="827" bestFit="1" customWidth="1"/>
    <col min="263" max="263" width="8.7109375" style="827" bestFit="1" customWidth="1"/>
    <col min="264" max="265" width="8.42578125" style="827" bestFit="1" customWidth="1"/>
    <col min="266" max="266" width="9.140625" style="827" bestFit="1" customWidth="1"/>
    <col min="267" max="267" width="11.5703125" style="827" bestFit="1" customWidth="1"/>
    <col min="268" max="268" width="9.85546875" style="827" bestFit="1" customWidth="1"/>
    <col min="269" max="269" width="11.5703125" style="827" bestFit="1" customWidth="1"/>
    <col min="270" max="271" width="9.85546875" style="827" bestFit="1" customWidth="1"/>
    <col min="272" max="272" width="1.42578125" style="827" customWidth="1"/>
    <col min="273" max="273" width="1.7109375" style="827" customWidth="1"/>
    <col min="274" max="277" width="11.42578125" style="827" customWidth="1"/>
    <col min="278" max="512" width="1.7109375" style="827" hidden="1"/>
    <col min="513" max="513" width="14.5703125" style="827" customWidth="1"/>
    <col min="514" max="514" width="1.42578125" style="827" customWidth="1"/>
    <col min="515" max="515" width="15" style="827" customWidth="1"/>
    <col min="516" max="516" width="14.28515625" style="827" bestFit="1" customWidth="1"/>
    <col min="517" max="517" width="8.85546875" style="827" bestFit="1" customWidth="1"/>
    <col min="518" max="518" width="8.5703125" style="827" bestFit="1" customWidth="1"/>
    <col min="519" max="519" width="8.7109375" style="827" bestFit="1" customWidth="1"/>
    <col min="520" max="521" width="8.42578125" style="827" bestFit="1" customWidth="1"/>
    <col min="522" max="522" width="9.140625" style="827" bestFit="1" customWidth="1"/>
    <col min="523" max="523" width="11.5703125" style="827" bestFit="1" customWidth="1"/>
    <col min="524" max="524" width="9.85546875" style="827" bestFit="1" customWidth="1"/>
    <col min="525" max="525" width="11.5703125" style="827" bestFit="1" customWidth="1"/>
    <col min="526" max="527" width="9.85546875" style="827" bestFit="1" customWidth="1"/>
    <col min="528" max="528" width="1.42578125" style="827" customWidth="1"/>
    <col min="529" max="529" width="1.7109375" style="827" customWidth="1"/>
    <col min="530" max="533" width="11.42578125" style="827" customWidth="1"/>
    <col min="534" max="768" width="1.7109375" style="827" hidden="1"/>
    <col min="769" max="769" width="14.5703125" style="827" customWidth="1"/>
    <col min="770" max="770" width="1.42578125" style="827" customWidth="1"/>
    <col min="771" max="771" width="15" style="827" customWidth="1"/>
    <col min="772" max="772" width="14.28515625" style="827" bestFit="1" customWidth="1"/>
    <col min="773" max="773" width="8.85546875" style="827" bestFit="1" customWidth="1"/>
    <col min="774" max="774" width="8.5703125" style="827" bestFit="1" customWidth="1"/>
    <col min="775" max="775" width="8.7109375" style="827" bestFit="1" customWidth="1"/>
    <col min="776" max="777" width="8.42578125" style="827" bestFit="1" customWidth="1"/>
    <col min="778" max="778" width="9.140625" style="827" bestFit="1" customWidth="1"/>
    <col min="779" max="779" width="11.5703125" style="827" bestFit="1" customWidth="1"/>
    <col min="780" max="780" width="9.85546875" style="827" bestFit="1" customWidth="1"/>
    <col min="781" max="781" width="11.5703125" style="827" bestFit="1" customWidth="1"/>
    <col min="782" max="783" width="9.85546875" style="827" bestFit="1" customWidth="1"/>
    <col min="784" max="784" width="1.42578125" style="827" customWidth="1"/>
    <col min="785" max="785" width="1.7109375" style="827" customWidth="1"/>
    <col min="786" max="789" width="11.42578125" style="827" customWidth="1"/>
    <col min="790" max="1024" width="1.7109375" style="827" hidden="1"/>
    <col min="1025" max="1025" width="14.5703125" style="827" customWidth="1"/>
    <col min="1026" max="1026" width="1.42578125" style="827" customWidth="1"/>
    <col min="1027" max="1027" width="15" style="827" customWidth="1"/>
    <col min="1028" max="1028" width="14.28515625" style="827" bestFit="1" customWidth="1"/>
    <col min="1029" max="1029" width="8.85546875" style="827" bestFit="1" customWidth="1"/>
    <col min="1030" max="1030" width="8.5703125" style="827" bestFit="1" customWidth="1"/>
    <col min="1031" max="1031" width="8.7109375" style="827" bestFit="1" customWidth="1"/>
    <col min="1032" max="1033" width="8.42578125" style="827" bestFit="1" customWidth="1"/>
    <col min="1034" max="1034" width="9.140625" style="827" bestFit="1" customWidth="1"/>
    <col min="1035" max="1035" width="11.5703125" style="827" bestFit="1" customWidth="1"/>
    <col min="1036" max="1036" width="9.85546875" style="827" bestFit="1" customWidth="1"/>
    <col min="1037" max="1037" width="11.5703125" style="827" bestFit="1" customWidth="1"/>
    <col min="1038" max="1039" width="9.85546875" style="827" bestFit="1" customWidth="1"/>
    <col min="1040" max="1040" width="1.42578125" style="827" customWidth="1"/>
    <col min="1041" max="1041" width="1.7109375" style="827" customWidth="1"/>
    <col min="1042" max="1045" width="11.42578125" style="827" customWidth="1"/>
    <col min="1046" max="1280" width="1.7109375" style="827" hidden="1"/>
    <col min="1281" max="1281" width="14.5703125" style="827" customWidth="1"/>
    <col min="1282" max="1282" width="1.42578125" style="827" customWidth="1"/>
    <col min="1283" max="1283" width="15" style="827" customWidth="1"/>
    <col min="1284" max="1284" width="14.28515625" style="827" bestFit="1" customWidth="1"/>
    <col min="1285" max="1285" width="8.85546875" style="827" bestFit="1" customWidth="1"/>
    <col min="1286" max="1286" width="8.5703125" style="827" bestFit="1" customWidth="1"/>
    <col min="1287" max="1287" width="8.7109375" style="827" bestFit="1" customWidth="1"/>
    <col min="1288" max="1289" width="8.42578125" style="827" bestFit="1" customWidth="1"/>
    <col min="1290" max="1290" width="9.140625" style="827" bestFit="1" customWidth="1"/>
    <col min="1291" max="1291" width="11.5703125" style="827" bestFit="1" customWidth="1"/>
    <col min="1292" max="1292" width="9.85546875" style="827" bestFit="1" customWidth="1"/>
    <col min="1293" max="1293" width="11.5703125" style="827" bestFit="1" customWidth="1"/>
    <col min="1294" max="1295" width="9.85546875" style="827" bestFit="1" customWidth="1"/>
    <col min="1296" max="1296" width="1.42578125" style="827" customWidth="1"/>
    <col min="1297" max="1297" width="1.7109375" style="827" customWidth="1"/>
    <col min="1298" max="1301" width="11.42578125" style="827" customWidth="1"/>
    <col min="1302" max="1536" width="1.7109375" style="827" hidden="1"/>
    <col min="1537" max="1537" width="14.5703125" style="827" customWidth="1"/>
    <col min="1538" max="1538" width="1.42578125" style="827" customWidth="1"/>
    <col min="1539" max="1539" width="15" style="827" customWidth="1"/>
    <col min="1540" max="1540" width="14.28515625" style="827" bestFit="1" customWidth="1"/>
    <col min="1541" max="1541" width="8.85546875" style="827" bestFit="1" customWidth="1"/>
    <col min="1542" max="1542" width="8.5703125" style="827" bestFit="1" customWidth="1"/>
    <col min="1543" max="1543" width="8.7109375" style="827" bestFit="1" customWidth="1"/>
    <col min="1544" max="1545" width="8.42578125" style="827" bestFit="1" customWidth="1"/>
    <col min="1546" max="1546" width="9.140625" style="827" bestFit="1" customWidth="1"/>
    <col min="1547" max="1547" width="11.5703125" style="827" bestFit="1" customWidth="1"/>
    <col min="1548" max="1548" width="9.85546875" style="827" bestFit="1" customWidth="1"/>
    <col min="1549" max="1549" width="11.5703125" style="827" bestFit="1" customWidth="1"/>
    <col min="1550" max="1551" width="9.85546875" style="827" bestFit="1" customWidth="1"/>
    <col min="1552" max="1552" width="1.42578125" style="827" customWidth="1"/>
    <col min="1553" max="1553" width="1.7109375" style="827" customWidth="1"/>
    <col min="1554" max="1557" width="11.42578125" style="827" customWidth="1"/>
    <col min="1558" max="1792" width="1.7109375" style="827" hidden="1"/>
    <col min="1793" max="1793" width="14.5703125" style="827" customWidth="1"/>
    <col min="1794" max="1794" width="1.42578125" style="827" customWidth="1"/>
    <col min="1795" max="1795" width="15" style="827" customWidth="1"/>
    <col min="1796" max="1796" width="14.28515625" style="827" bestFit="1" customWidth="1"/>
    <col min="1797" max="1797" width="8.85546875" style="827" bestFit="1" customWidth="1"/>
    <col min="1798" max="1798" width="8.5703125" style="827" bestFit="1" customWidth="1"/>
    <col min="1799" max="1799" width="8.7109375" style="827" bestFit="1" customWidth="1"/>
    <col min="1800" max="1801" width="8.42578125" style="827" bestFit="1" customWidth="1"/>
    <col min="1802" max="1802" width="9.140625" style="827" bestFit="1" customWidth="1"/>
    <col min="1803" max="1803" width="11.5703125" style="827" bestFit="1" customWidth="1"/>
    <col min="1804" max="1804" width="9.85546875" style="827" bestFit="1" customWidth="1"/>
    <col min="1805" max="1805" width="11.5703125" style="827" bestFit="1" customWidth="1"/>
    <col min="1806" max="1807" width="9.85546875" style="827" bestFit="1" customWidth="1"/>
    <col min="1808" max="1808" width="1.42578125" style="827" customWidth="1"/>
    <col min="1809" max="1809" width="1.7109375" style="827" customWidth="1"/>
    <col min="1810" max="1813" width="11.42578125" style="827" customWidth="1"/>
    <col min="1814" max="2048" width="1.7109375" style="827" hidden="1"/>
    <col min="2049" max="2049" width="14.5703125" style="827" customWidth="1"/>
    <col min="2050" max="2050" width="1.42578125" style="827" customWidth="1"/>
    <col min="2051" max="2051" width="15" style="827" customWidth="1"/>
    <col min="2052" max="2052" width="14.28515625" style="827" bestFit="1" customWidth="1"/>
    <col min="2053" max="2053" width="8.85546875" style="827" bestFit="1" customWidth="1"/>
    <col min="2054" max="2054" width="8.5703125" style="827" bestFit="1" customWidth="1"/>
    <col min="2055" max="2055" width="8.7109375" style="827" bestFit="1" customWidth="1"/>
    <col min="2056" max="2057" width="8.42578125" style="827" bestFit="1" customWidth="1"/>
    <col min="2058" max="2058" width="9.140625" style="827" bestFit="1" customWidth="1"/>
    <col min="2059" max="2059" width="11.5703125" style="827" bestFit="1" customWidth="1"/>
    <col min="2060" max="2060" width="9.85546875" style="827" bestFit="1" customWidth="1"/>
    <col min="2061" max="2061" width="11.5703125" style="827" bestFit="1" customWidth="1"/>
    <col min="2062" max="2063" width="9.85546875" style="827" bestFit="1" customWidth="1"/>
    <col min="2064" max="2064" width="1.42578125" style="827" customWidth="1"/>
    <col min="2065" max="2065" width="1.7109375" style="827" customWidth="1"/>
    <col min="2066" max="2069" width="11.42578125" style="827" customWidth="1"/>
    <col min="2070" max="2304" width="1.7109375" style="827" hidden="1"/>
    <col min="2305" max="2305" width="14.5703125" style="827" customWidth="1"/>
    <col min="2306" max="2306" width="1.42578125" style="827" customWidth="1"/>
    <col min="2307" max="2307" width="15" style="827" customWidth="1"/>
    <col min="2308" max="2308" width="14.28515625" style="827" bestFit="1" customWidth="1"/>
    <col min="2309" max="2309" width="8.85546875" style="827" bestFit="1" customWidth="1"/>
    <col min="2310" max="2310" width="8.5703125" style="827" bestFit="1" customWidth="1"/>
    <col min="2311" max="2311" width="8.7109375" style="827" bestFit="1" customWidth="1"/>
    <col min="2312" max="2313" width="8.42578125" style="827" bestFit="1" customWidth="1"/>
    <col min="2314" max="2314" width="9.140625" style="827" bestFit="1" customWidth="1"/>
    <col min="2315" max="2315" width="11.5703125" style="827" bestFit="1" customWidth="1"/>
    <col min="2316" max="2316" width="9.85546875" style="827" bestFit="1" customWidth="1"/>
    <col min="2317" max="2317" width="11.5703125" style="827" bestFit="1" customWidth="1"/>
    <col min="2318" max="2319" width="9.85546875" style="827" bestFit="1" customWidth="1"/>
    <col min="2320" max="2320" width="1.42578125" style="827" customWidth="1"/>
    <col min="2321" max="2321" width="1.7109375" style="827" customWidth="1"/>
    <col min="2322" max="2325" width="11.42578125" style="827" customWidth="1"/>
    <col min="2326" max="2560" width="1.7109375" style="827" hidden="1"/>
    <col min="2561" max="2561" width="14.5703125" style="827" customWidth="1"/>
    <col min="2562" max="2562" width="1.42578125" style="827" customWidth="1"/>
    <col min="2563" max="2563" width="15" style="827" customWidth="1"/>
    <col min="2564" max="2564" width="14.28515625" style="827" bestFit="1" customWidth="1"/>
    <col min="2565" max="2565" width="8.85546875" style="827" bestFit="1" customWidth="1"/>
    <col min="2566" max="2566" width="8.5703125" style="827" bestFit="1" customWidth="1"/>
    <col min="2567" max="2567" width="8.7109375" style="827" bestFit="1" customWidth="1"/>
    <col min="2568" max="2569" width="8.42578125" style="827" bestFit="1" customWidth="1"/>
    <col min="2570" max="2570" width="9.140625" style="827" bestFit="1" customWidth="1"/>
    <col min="2571" max="2571" width="11.5703125" style="827" bestFit="1" customWidth="1"/>
    <col min="2572" max="2572" width="9.85546875" style="827" bestFit="1" customWidth="1"/>
    <col min="2573" max="2573" width="11.5703125" style="827" bestFit="1" customWidth="1"/>
    <col min="2574" max="2575" width="9.85546875" style="827" bestFit="1" customWidth="1"/>
    <col min="2576" max="2576" width="1.42578125" style="827" customWidth="1"/>
    <col min="2577" max="2577" width="1.7109375" style="827" customWidth="1"/>
    <col min="2578" max="2581" width="11.42578125" style="827" customWidth="1"/>
    <col min="2582" max="2816" width="1.7109375" style="827" hidden="1"/>
    <col min="2817" max="2817" width="14.5703125" style="827" customWidth="1"/>
    <col min="2818" max="2818" width="1.42578125" style="827" customWidth="1"/>
    <col min="2819" max="2819" width="15" style="827" customWidth="1"/>
    <col min="2820" max="2820" width="14.28515625" style="827" bestFit="1" customWidth="1"/>
    <col min="2821" max="2821" width="8.85546875" style="827" bestFit="1" customWidth="1"/>
    <col min="2822" max="2822" width="8.5703125" style="827" bestFit="1" customWidth="1"/>
    <col min="2823" max="2823" width="8.7109375" style="827" bestFit="1" customWidth="1"/>
    <col min="2824" max="2825" width="8.42578125" style="827" bestFit="1" customWidth="1"/>
    <col min="2826" max="2826" width="9.140625" style="827" bestFit="1" customWidth="1"/>
    <col min="2827" max="2827" width="11.5703125" style="827" bestFit="1" customWidth="1"/>
    <col min="2828" max="2828" width="9.85546875" style="827" bestFit="1" customWidth="1"/>
    <col min="2829" max="2829" width="11.5703125" style="827" bestFit="1" customWidth="1"/>
    <col min="2830" max="2831" width="9.85546875" style="827" bestFit="1" customWidth="1"/>
    <col min="2832" max="2832" width="1.42578125" style="827" customWidth="1"/>
    <col min="2833" max="2833" width="1.7109375" style="827" customWidth="1"/>
    <col min="2834" max="2837" width="11.42578125" style="827" customWidth="1"/>
    <col min="2838" max="3072" width="1.7109375" style="827" hidden="1"/>
    <col min="3073" max="3073" width="14.5703125" style="827" customWidth="1"/>
    <col min="3074" max="3074" width="1.42578125" style="827" customWidth="1"/>
    <col min="3075" max="3075" width="15" style="827" customWidth="1"/>
    <col min="3076" max="3076" width="14.28515625" style="827" bestFit="1" customWidth="1"/>
    <col min="3077" max="3077" width="8.85546875" style="827" bestFit="1" customWidth="1"/>
    <col min="3078" max="3078" width="8.5703125" style="827" bestFit="1" customWidth="1"/>
    <col min="3079" max="3079" width="8.7109375" style="827" bestFit="1" customWidth="1"/>
    <col min="3080" max="3081" width="8.42578125" style="827" bestFit="1" customWidth="1"/>
    <col min="3082" max="3082" width="9.140625" style="827" bestFit="1" customWidth="1"/>
    <col min="3083" max="3083" width="11.5703125" style="827" bestFit="1" customWidth="1"/>
    <col min="3084" max="3084" width="9.85546875" style="827" bestFit="1" customWidth="1"/>
    <col min="3085" max="3085" width="11.5703125" style="827" bestFit="1" customWidth="1"/>
    <col min="3086" max="3087" width="9.85546875" style="827" bestFit="1" customWidth="1"/>
    <col min="3088" max="3088" width="1.42578125" style="827" customWidth="1"/>
    <col min="3089" max="3089" width="1.7109375" style="827" customWidth="1"/>
    <col min="3090" max="3093" width="11.42578125" style="827" customWidth="1"/>
    <col min="3094" max="3328" width="1.7109375" style="827" hidden="1"/>
    <col min="3329" max="3329" width="14.5703125" style="827" customWidth="1"/>
    <col min="3330" max="3330" width="1.42578125" style="827" customWidth="1"/>
    <col min="3331" max="3331" width="15" style="827" customWidth="1"/>
    <col min="3332" max="3332" width="14.28515625" style="827" bestFit="1" customWidth="1"/>
    <col min="3333" max="3333" width="8.85546875" style="827" bestFit="1" customWidth="1"/>
    <col min="3334" max="3334" width="8.5703125" style="827" bestFit="1" customWidth="1"/>
    <col min="3335" max="3335" width="8.7109375" style="827" bestFit="1" customWidth="1"/>
    <col min="3336" max="3337" width="8.42578125" style="827" bestFit="1" customWidth="1"/>
    <col min="3338" max="3338" width="9.140625" style="827" bestFit="1" customWidth="1"/>
    <col min="3339" max="3339" width="11.5703125" style="827" bestFit="1" customWidth="1"/>
    <col min="3340" max="3340" width="9.85546875" style="827" bestFit="1" customWidth="1"/>
    <col min="3341" max="3341" width="11.5703125" style="827" bestFit="1" customWidth="1"/>
    <col min="3342" max="3343" width="9.85546875" style="827" bestFit="1" customWidth="1"/>
    <col min="3344" max="3344" width="1.42578125" style="827" customWidth="1"/>
    <col min="3345" max="3345" width="1.7109375" style="827" customWidth="1"/>
    <col min="3346" max="3349" width="11.42578125" style="827" customWidth="1"/>
    <col min="3350" max="3584" width="1.7109375" style="827" hidden="1"/>
    <col min="3585" max="3585" width="14.5703125" style="827" customWidth="1"/>
    <col min="3586" max="3586" width="1.42578125" style="827" customWidth="1"/>
    <col min="3587" max="3587" width="15" style="827" customWidth="1"/>
    <col min="3588" max="3588" width="14.28515625" style="827" bestFit="1" customWidth="1"/>
    <col min="3589" max="3589" width="8.85546875" style="827" bestFit="1" customWidth="1"/>
    <col min="3590" max="3590" width="8.5703125" style="827" bestFit="1" customWidth="1"/>
    <col min="3591" max="3591" width="8.7109375" style="827" bestFit="1" customWidth="1"/>
    <col min="3592" max="3593" width="8.42578125" style="827" bestFit="1" customWidth="1"/>
    <col min="3594" max="3594" width="9.140625" style="827" bestFit="1" customWidth="1"/>
    <col min="3595" max="3595" width="11.5703125" style="827" bestFit="1" customWidth="1"/>
    <col min="3596" max="3596" width="9.85546875" style="827" bestFit="1" customWidth="1"/>
    <col min="3597" max="3597" width="11.5703125" style="827" bestFit="1" customWidth="1"/>
    <col min="3598" max="3599" width="9.85546875" style="827" bestFit="1" customWidth="1"/>
    <col min="3600" max="3600" width="1.42578125" style="827" customWidth="1"/>
    <col min="3601" max="3601" width="1.7109375" style="827" customWidth="1"/>
    <col min="3602" max="3605" width="11.42578125" style="827" customWidth="1"/>
    <col min="3606" max="3840" width="1.7109375" style="827" hidden="1"/>
    <col min="3841" max="3841" width="14.5703125" style="827" customWidth="1"/>
    <col min="3842" max="3842" width="1.42578125" style="827" customWidth="1"/>
    <col min="3843" max="3843" width="15" style="827" customWidth="1"/>
    <col min="3844" max="3844" width="14.28515625" style="827" bestFit="1" customWidth="1"/>
    <col min="3845" max="3845" width="8.85546875" style="827" bestFit="1" customWidth="1"/>
    <col min="3846" max="3846" width="8.5703125" style="827" bestFit="1" customWidth="1"/>
    <col min="3847" max="3847" width="8.7109375" style="827" bestFit="1" customWidth="1"/>
    <col min="3848" max="3849" width="8.42578125" style="827" bestFit="1" customWidth="1"/>
    <col min="3850" max="3850" width="9.140625" style="827" bestFit="1" customWidth="1"/>
    <col min="3851" max="3851" width="11.5703125" style="827" bestFit="1" customWidth="1"/>
    <col min="3852" max="3852" width="9.85546875" style="827" bestFit="1" customWidth="1"/>
    <col min="3853" max="3853" width="11.5703125" style="827" bestFit="1" customWidth="1"/>
    <col min="3854" max="3855" width="9.85546875" style="827" bestFit="1" customWidth="1"/>
    <col min="3856" max="3856" width="1.42578125" style="827" customWidth="1"/>
    <col min="3857" max="3857" width="1.7109375" style="827" customWidth="1"/>
    <col min="3858" max="3861" width="11.42578125" style="827" customWidth="1"/>
    <col min="3862" max="4096" width="1.7109375" style="827" hidden="1"/>
    <col min="4097" max="4097" width="14.5703125" style="827" customWidth="1"/>
    <col min="4098" max="4098" width="1.42578125" style="827" customWidth="1"/>
    <col min="4099" max="4099" width="15" style="827" customWidth="1"/>
    <col min="4100" max="4100" width="14.28515625" style="827" bestFit="1" customWidth="1"/>
    <col min="4101" max="4101" width="8.85546875" style="827" bestFit="1" customWidth="1"/>
    <col min="4102" max="4102" width="8.5703125" style="827" bestFit="1" customWidth="1"/>
    <col min="4103" max="4103" width="8.7109375" style="827" bestFit="1" customWidth="1"/>
    <col min="4104" max="4105" width="8.42578125" style="827" bestFit="1" customWidth="1"/>
    <col min="4106" max="4106" width="9.140625" style="827" bestFit="1" customWidth="1"/>
    <col min="4107" max="4107" width="11.5703125" style="827" bestFit="1" customWidth="1"/>
    <col min="4108" max="4108" width="9.85546875" style="827" bestFit="1" customWidth="1"/>
    <col min="4109" max="4109" width="11.5703125" style="827" bestFit="1" customWidth="1"/>
    <col min="4110" max="4111" width="9.85546875" style="827" bestFit="1" customWidth="1"/>
    <col min="4112" max="4112" width="1.42578125" style="827" customWidth="1"/>
    <col min="4113" max="4113" width="1.7109375" style="827" customWidth="1"/>
    <col min="4114" max="4117" width="11.42578125" style="827" customWidth="1"/>
    <col min="4118" max="4352" width="1.7109375" style="827" hidden="1"/>
    <col min="4353" max="4353" width="14.5703125" style="827" customWidth="1"/>
    <col min="4354" max="4354" width="1.42578125" style="827" customWidth="1"/>
    <col min="4355" max="4355" width="15" style="827" customWidth="1"/>
    <col min="4356" max="4356" width="14.28515625" style="827" bestFit="1" customWidth="1"/>
    <col min="4357" max="4357" width="8.85546875" style="827" bestFit="1" customWidth="1"/>
    <col min="4358" max="4358" width="8.5703125" style="827" bestFit="1" customWidth="1"/>
    <col min="4359" max="4359" width="8.7109375" style="827" bestFit="1" customWidth="1"/>
    <col min="4360" max="4361" width="8.42578125" style="827" bestFit="1" customWidth="1"/>
    <col min="4362" max="4362" width="9.140625" style="827" bestFit="1" customWidth="1"/>
    <col min="4363" max="4363" width="11.5703125" style="827" bestFit="1" customWidth="1"/>
    <col min="4364" max="4364" width="9.85546875" style="827" bestFit="1" customWidth="1"/>
    <col min="4365" max="4365" width="11.5703125" style="827" bestFit="1" customWidth="1"/>
    <col min="4366" max="4367" width="9.85546875" style="827" bestFit="1" customWidth="1"/>
    <col min="4368" max="4368" width="1.42578125" style="827" customWidth="1"/>
    <col min="4369" max="4369" width="1.7109375" style="827" customWidth="1"/>
    <col min="4370" max="4373" width="11.42578125" style="827" customWidth="1"/>
    <col min="4374" max="4608" width="1.7109375" style="827" hidden="1"/>
    <col min="4609" max="4609" width="14.5703125" style="827" customWidth="1"/>
    <col min="4610" max="4610" width="1.42578125" style="827" customWidth="1"/>
    <col min="4611" max="4611" width="15" style="827" customWidth="1"/>
    <col min="4612" max="4612" width="14.28515625" style="827" bestFit="1" customWidth="1"/>
    <col min="4613" max="4613" width="8.85546875" style="827" bestFit="1" customWidth="1"/>
    <col min="4614" max="4614" width="8.5703125" style="827" bestFit="1" customWidth="1"/>
    <col min="4615" max="4615" width="8.7109375" style="827" bestFit="1" customWidth="1"/>
    <col min="4616" max="4617" width="8.42578125" style="827" bestFit="1" customWidth="1"/>
    <col min="4618" max="4618" width="9.140625" style="827" bestFit="1" customWidth="1"/>
    <col min="4619" max="4619" width="11.5703125" style="827" bestFit="1" customWidth="1"/>
    <col min="4620" max="4620" width="9.85546875" style="827" bestFit="1" customWidth="1"/>
    <col min="4621" max="4621" width="11.5703125" style="827" bestFit="1" customWidth="1"/>
    <col min="4622" max="4623" width="9.85546875" style="827" bestFit="1" customWidth="1"/>
    <col min="4624" max="4624" width="1.42578125" style="827" customWidth="1"/>
    <col min="4625" max="4625" width="1.7109375" style="827" customWidth="1"/>
    <col min="4626" max="4629" width="11.42578125" style="827" customWidth="1"/>
    <col min="4630" max="4864" width="1.7109375" style="827" hidden="1"/>
    <col min="4865" max="4865" width="14.5703125" style="827" customWidth="1"/>
    <col min="4866" max="4866" width="1.42578125" style="827" customWidth="1"/>
    <col min="4867" max="4867" width="15" style="827" customWidth="1"/>
    <col min="4868" max="4868" width="14.28515625" style="827" bestFit="1" customWidth="1"/>
    <col min="4869" max="4869" width="8.85546875" style="827" bestFit="1" customWidth="1"/>
    <col min="4870" max="4870" width="8.5703125" style="827" bestFit="1" customWidth="1"/>
    <col min="4871" max="4871" width="8.7109375" style="827" bestFit="1" customWidth="1"/>
    <col min="4872" max="4873" width="8.42578125" style="827" bestFit="1" customWidth="1"/>
    <col min="4874" max="4874" width="9.140625" style="827" bestFit="1" customWidth="1"/>
    <col min="4875" max="4875" width="11.5703125" style="827" bestFit="1" customWidth="1"/>
    <col min="4876" max="4876" width="9.85546875" style="827" bestFit="1" customWidth="1"/>
    <col min="4877" max="4877" width="11.5703125" style="827" bestFit="1" customWidth="1"/>
    <col min="4878" max="4879" width="9.85546875" style="827" bestFit="1" customWidth="1"/>
    <col min="4880" max="4880" width="1.42578125" style="827" customWidth="1"/>
    <col min="4881" max="4881" width="1.7109375" style="827" customWidth="1"/>
    <col min="4882" max="4885" width="11.42578125" style="827" customWidth="1"/>
    <col min="4886" max="5120" width="1.7109375" style="827" hidden="1"/>
    <col min="5121" max="5121" width="14.5703125" style="827" customWidth="1"/>
    <col min="5122" max="5122" width="1.42578125" style="827" customWidth="1"/>
    <col min="5123" max="5123" width="15" style="827" customWidth="1"/>
    <col min="5124" max="5124" width="14.28515625" style="827" bestFit="1" customWidth="1"/>
    <col min="5125" max="5125" width="8.85546875" style="827" bestFit="1" customWidth="1"/>
    <col min="5126" max="5126" width="8.5703125" style="827" bestFit="1" customWidth="1"/>
    <col min="5127" max="5127" width="8.7109375" style="827" bestFit="1" customWidth="1"/>
    <col min="5128" max="5129" width="8.42578125" style="827" bestFit="1" customWidth="1"/>
    <col min="5130" max="5130" width="9.140625" style="827" bestFit="1" customWidth="1"/>
    <col min="5131" max="5131" width="11.5703125" style="827" bestFit="1" customWidth="1"/>
    <col min="5132" max="5132" width="9.85546875" style="827" bestFit="1" customWidth="1"/>
    <col min="5133" max="5133" width="11.5703125" style="827" bestFit="1" customWidth="1"/>
    <col min="5134" max="5135" width="9.85546875" style="827" bestFit="1" customWidth="1"/>
    <col min="5136" max="5136" width="1.42578125" style="827" customWidth="1"/>
    <col min="5137" max="5137" width="1.7109375" style="827" customWidth="1"/>
    <col min="5138" max="5141" width="11.42578125" style="827" customWidth="1"/>
    <col min="5142" max="5376" width="1.7109375" style="827" hidden="1"/>
    <col min="5377" max="5377" width="14.5703125" style="827" customWidth="1"/>
    <col min="5378" max="5378" width="1.42578125" style="827" customWidth="1"/>
    <col min="5379" max="5379" width="15" style="827" customWidth="1"/>
    <col min="5380" max="5380" width="14.28515625" style="827" bestFit="1" customWidth="1"/>
    <col min="5381" max="5381" width="8.85546875" style="827" bestFit="1" customWidth="1"/>
    <col min="5382" max="5382" width="8.5703125" style="827" bestFit="1" customWidth="1"/>
    <col min="5383" max="5383" width="8.7109375" style="827" bestFit="1" customWidth="1"/>
    <col min="5384" max="5385" width="8.42578125" style="827" bestFit="1" customWidth="1"/>
    <col min="5386" max="5386" width="9.140625" style="827" bestFit="1" customWidth="1"/>
    <col min="5387" max="5387" width="11.5703125" style="827" bestFit="1" customWidth="1"/>
    <col min="5388" max="5388" width="9.85546875" style="827" bestFit="1" customWidth="1"/>
    <col min="5389" max="5389" width="11.5703125" style="827" bestFit="1" customWidth="1"/>
    <col min="5390" max="5391" width="9.85546875" style="827" bestFit="1" customWidth="1"/>
    <col min="5392" max="5392" width="1.42578125" style="827" customWidth="1"/>
    <col min="5393" max="5393" width="1.7109375" style="827" customWidth="1"/>
    <col min="5394" max="5397" width="11.42578125" style="827" customWidth="1"/>
    <col min="5398" max="5632" width="1.7109375" style="827" hidden="1"/>
    <col min="5633" max="5633" width="14.5703125" style="827" customWidth="1"/>
    <col min="5634" max="5634" width="1.42578125" style="827" customWidth="1"/>
    <col min="5635" max="5635" width="15" style="827" customWidth="1"/>
    <col min="5636" max="5636" width="14.28515625" style="827" bestFit="1" customWidth="1"/>
    <col min="5637" max="5637" width="8.85546875" style="827" bestFit="1" customWidth="1"/>
    <col min="5638" max="5638" width="8.5703125" style="827" bestFit="1" customWidth="1"/>
    <col min="5639" max="5639" width="8.7109375" style="827" bestFit="1" customWidth="1"/>
    <col min="5640" max="5641" width="8.42578125" style="827" bestFit="1" customWidth="1"/>
    <col min="5642" max="5642" width="9.140625" style="827" bestFit="1" customWidth="1"/>
    <col min="5643" max="5643" width="11.5703125" style="827" bestFit="1" customWidth="1"/>
    <col min="5644" max="5644" width="9.85546875" style="827" bestFit="1" customWidth="1"/>
    <col min="5645" max="5645" width="11.5703125" style="827" bestFit="1" customWidth="1"/>
    <col min="5646" max="5647" width="9.85546875" style="827" bestFit="1" customWidth="1"/>
    <col min="5648" max="5648" width="1.42578125" style="827" customWidth="1"/>
    <col min="5649" max="5649" width="1.7109375" style="827" customWidth="1"/>
    <col min="5650" max="5653" width="11.42578125" style="827" customWidth="1"/>
    <col min="5654" max="5888" width="1.7109375" style="827" hidden="1"/>
    <col min="5889" max="5889" width="14.5703125" style="827" customWidth="1"/>
    <col min="5890" max="5890" width="1.42578125" style="827" customWidth="1"/>
    <col min="5891" max="5891" width="15" style="827" customWidth="1"/>
    <col min="5892" max="5892" width="14.28515625" style="827" bestFit="1" customWidth="1"/>
    <col min="5893" max="5893" width="8.85546875" style="827" bestFit="1" customWidth="1"/>
    <col min="5894" max="5894" width="8.5703125" style="827" bestFit="1" customWidth="1"/>
    <col min="5895" max="5895" width="8.7109375" style="827" bestFit="1" customWidth="1"/>
    <col min="5896" max="5897" width="8.42578125" style="827" bestFit="1" customWidth="1"/>
    <col min="5898" max="5898" width="9.140625" style="827" bestFit="1" customWidth="1"/>
    <col min="5899" max="5899" width="11.5703125" style="827" bestFit="1" customWidth="1"/>
    <col min="5900" max="5900" width="9.85546875" style="827" bestFit="1" customWidth="1"/>
    <col min="5901" max="5901" width="11.5703125" style="827" bestFit="1" customWidth="1"/>
    <col min="5902" max="5903" width="9.85546875" style="827" bestFit="1" customWidth="1"/>
    <col min="5904" max="5904" width="1.42578125" style="827" customWidth="1"/>
    <col min="5905" max="5905" width="1.7109375" style="827" customWidth="1"/>
    <col min="5906" max="5909" width="11.42578125" style="827" customWidth="1"/>
    <col min="5910" max="6144" width="1.7109375" style="827" hidden="1"/>
    <col min="6145" max="6145" width="14.5703125" style="827" customWidth="1"/>
    <col min="6146" max="6146" width="1.42578125" style="827" customWidth="1"/>
    <col min="6147" max="6147" width="15" style="827" customWidth="1"/>
    <col min="6148" max="6148" width="14.28515625" style="827" bestFit="1" customWidth="1"/>
    <col min="6149" max="6149" width="8.85546875" style="827" bestFit="1" customWidth="1"/>
    <col min="6150" max="6150" width="8.5703125" style="827" bestFit="1" customWidth="1"/>
    <col min="6151" max="6151" width="8.7109375" style="827" bestFit="1" customWidth="1"/>
    <col min="6152" max="6153" width="8.42578125" style="827" bestFit="1" customWidth="1"/>
    <col min="6154" max="6154" width="9.140625" style="827" bestFit="1" customWidth="1"/>
    <col min="6155" max="6155" width="11.5703125" style="827" bestFit="1" customWidth="1"/>
    <col min="6156" max="6156" width="9.85546875" style="827" bestFit="1" customWidth="1"/>
    <col min="6157" max="6157" width="11.5703125" style="827" bestFit="1" customWidth="1"/>
    <col min="6158" max="6159" width="9.85546875" style="827" bestFit="1" customWidth="1"/>
    <col min="6160" max="6160" width="1.42578125" style="827" customWidth="1"/>
    <col min="6161" max="6161" width="1.7109375" style="827" customWidth="1"/>
    <col min="6162" max="6165" width="11.42578125" style="827" customWidth="1"/>
    <col min="6166" max="6400" width="1.7109375" style="827" hidden="1"/>
    <col min="6401" max="6401" width="14.5703125" style="827" customWidth="1"/>
    <col min="6402" max="6402" width="1.42578125" style="827" customWidth="1"/>
    <col min="6403" max="6403" width="15" style="827" customWidth="1"/>
    <col min="6404" max="6404" width="14.28515625" style="827" bestFit="1" customWidth="1"/>
    <col min="6405" max="6405" width="8.85546875" style="827" bestFit="1" customWidth="1"/>
    <col min="6406" max="6406" width="8.5703125" style="827" bestFit="1" customWidth="1"/>
    <col min="6407" max="6407" width="8.7109375" style="827" bestFit="1" customWidth="1"/>
    <col min="6408" max="6409" width="8.42578125" style="827" bestFit="1" customWidth="1"/>
    <col min="6410" max="6410" width="9.140625" style="827" bestFit="1" customWidth="1"/>
    <col min="6411" max="6411" width="11.5703125" style="827" bestFit="1" customWidth="1"/>
    <col min="6412" max="6412" width="9.85546875" style="827" bestFit="1" customWidth="1"/>
    <col min="6413" max="6413" width="11.5703125" style="827" bestFit="1" customWidth="1"/>
    <col min="6414" max="6415" width="9.85546875" style="827" bestFit="1" customWidth="1"/>
    <col min="6416" max="6416" width="1.42578125" style="827" customWidth="1"/>
    <col min="6417" max="6417" width="1.7109375" style="827" customWidth="1"/>
    <col min="6418" max="6421" width="11.42578125" style="827" customWidth="1"/>
    <col min="6422" max="6656" width="1.7109375" style="827" hidden="1"/>
    <col min="6657" max="6657" width="14.5703125" style="827" customWidth="1"/>
    <col min="6658" max="6658" width="1.42578125" style="827" customWidth="1"/>
    <col min="6659" max="6659" width="15" style="827" customWidth="1"/>
    <col min="6660" max="6660" width="14.28515625" style="827" bestFit="1" customWidth="1"/>
    <col min="6661" max="6661" width="8.85546875" style="827" bestFit="1" customWidth="1"/>
    <col min="6662" max="6662" width="8.5703125" style="827" bestFit="1" customWidth="1"/>
    <col min="6663" max="6663" width="8.7109375" style="827" bestFit="1" customWidth="1"/>
    <col min="6664" max="6665" width="8.42578125" style="827" bestFit="1" customWidth="1"/>
    <col min="6666" max="6666" width="9.140625" style="827" bestFit="1" customWidth="1"/>
    <col min="6667" max="6667" width="11.5703125" style="827" bestFit="1" customWidth="1"/>
    <col min="6668" max="6668" width="9.85546875" style="827" bestFit="1" customWidth="1"/>
    <col min="6669" max="6669" width="11.5703125" style="827" bestFit="1" customWidth="1"/>
    <col min="6670" max="6671" width="9.85546875" style="827" bestFit="1" customWidth="1"/>
    <col min="6672" max="6672" width="1.42578125" style="827" customWidth="1"/>
    <col min="6673" max="6673" width="1.7109375" style="827" customWidth="1"/>
    <col min="6674" max="6677" width="11.42578125" style="827" customWidth="1"/>
    <col min="6678" max="6912" width="1.7109375" style="827" hidden="1"/>
    <col min="6913" max="6913" width="14.5703125" style="827" customWidth="1"/>
    <col min="6914" max="6914" width="1.42578125" style="827" customWidth="1"/>
    <col min="6915" max="6915" width="15" style="827" customWidth="1"/>
    <col min="6916" max="6916" width="14.28515625" style="827" bestFit="1" customWidth="1"/>
    <col min="6917" max="6917" width="8.85546875" style="827" bestFit="1" customWidth="1"/>
    <col min="6918" max="6918" width="8.5703125" style="827" bestFit="1" customWidth="1"/>
    <col min="6919" max="6919" width="8.7109375" style="827" bestFit="1" customWidth="1"/>
    <col min="6920" max="6921" width="8.42578125" style="827" bestFit="1" customWidth="1"/>
    <col min="6922" max="6922" width="9.140625" style="827" bestFit="1" customWidth="1"/>
    <col min="6923" max="6923" width="11.5703125" style="827" bestFit="1" customWidth="1"/>
    <col min="6924" max="6924" width="9.85546875" style="827" bestFit="1" customWidth="1"/>
    <col min="6925" max="6925" width="11.5703125" style="827" bestFit="1" customWidth="1"/>
    <col min="6926" max="6927" width="9.85546875" style="827" bestFit="1" customWidth="1"/>
    <col min="6928" max="6928" width="1.42578125" style="827" customWidth="1"/>
    <col min="6929" max="6929" width="1.7109375" style="827" customWidth="1"/>
    <col min="6930" max="6933" width="11.42578125" style="827" customWidth="1"/>
    <col min="6934" max="7168" width="1.7109375" style="827" hidden="1"/>
    <col min="7169" max="7169" width="14.5703125" style="827" customWidth="1"/>
    <col min="7170" max="7170" width="1.42578125" style="827" customWidth="1"/>
    <col min="7171" max="7171" width="15" style="827" customWidth="1"/>
    <col min="7172" max="7172" width="14.28515625" style="827" bestFit="1" customWidth="1"/>
    <col min="7173" max="7173" width="8.85546875" style="827" bestFit="1" customWidth="1"/>
    <col min="7174" max="7174" width="8.5703125" style="827" bestFit="1" customWidth="1"/>
    <col min="7175" max="7175" width="8.7109375" style="827" bestFit="1" customWidth="1"/>
    <col min="7176" max="7177" width="8.42578125" style="827" bestFit="1" customWidth="1"/>
    <col min="7178" max="7178" width="9.140625" style="827" bestFit="1" customWidth="1"/>
    <col min="7179" max="7179" width="11.5703125" style="827" bestFit="1" customWidth="1"/>
    <col min="7180" max="7180" width="9.85546875" style="827" bestFit="1" customWidth="1"/>
    <col min="7181" max="7181" width="11.5703125" style="827" bestFit="1" customWidth="1"/>
    <col min="7182" max="7183" width="9.85546875" style="827" bestFit="1" customWidth="1"/>
    <col min="7184" max="7184" width="1.42578125" style="827" customWidth="1"/>
    <col min="7185" max="7185" width="1.7109375" style="827" customWidth="1"/>
    <col min="7186" max="7189" width="11.42578125" style="827" customWidth="1"/>
    <col min="7190" max="7424" width="1.7109375" style="827" hidden="1"/>
    <col min="7425" max="7425" width="14.5703125" style="827" customWidth="1"/>
    <col min="7426" max="7426" width="1.42578125" style="827" customWidth="1"/>
    <col min="7427" max="7427" width="15" style="827" customWidth="1"/>
    <col min="7428" max="7428" width="14.28515625" style="827" bestFit="1" customWidth="1"/>
    <col min="7429" max="7429" width="8.85546875" style="827" bestFit="1" customWidth="1"/>
    <col min="7430" max="7430" width="8.5703125" style="827" bestFit="1" customWidth="1"/>
    <col min="7431" max="7431" width="8.7109375" style="827" bestFit="1" customWidth="1"/>
    <col min="7432" max="7433" width="8.42578125" style="827" bestFit="1" customWidth="1"/>
    <col min="7434" max="7434" width="9.140625" style="827" bestFit="1" customWidth="1"/>
    <col min="7435" max="7435" width="11.5703125" style="827" bestFit="1" customWidth="1"/>
    <col min="7436" max="7436" width="9.85546875" style="827" bestFit="1" customWidth="1"/>
    <col min="7437" max="7437" width="11.5703125" style="827" bestFit="1" customWidth="1"/>
    <col min="7438" max="7439" width="9.85546875" style="827" bestFit="1" customWidth="1"/>
    <col min="7440" max="7440" width="1.42578125" style="827" customWidth="1"/>
    <col min="7441" max="7441" width="1.7109375" style="827" customWidth="1"/>
    <col min="7442" max="7445" width="11.42578125" style="827" customWidth="1"/>
    <col min="7446" max="7680" width="1.7109375" style="827" hidden="1"/>
    <col min="7681" max="7681" width="14.5703125" style="827" customWidth="1"/>
    <col min="7682" max="7682" width="1.42578125" style="827" customWidth="1"/>
    <col min="7683" max="7683" width="15" style="827" customWidth="1"/>
    <col min="7684" max="7684" width="14.28515625" style="827" bestFit="1" customWidth="1"/>
    <col min="7685" max="7685" width="8.85546875" style="827" bestFit="1" customWidth="1"/>
    <col min="7686" max="7686" width="8.5703125" style="827" bestFit="1" customWidth="1"/>
    <col min="7687" max="7687" width="8.7109375" style="827" bestFit="1" customWidth="1"/>
    <col min="7688" max="7689" width="8.42578125" style="827" bestFit="1" customWidth="1"/>
    <col min="7690" max="7690" width="9.140625" style="827" bestFit="1" customWidth="1"/>
    <col min="7691" max="7691" width="11.5703125" style="827" bestFit="1" customWidth="1"/>
    <col min="7692" max="7692" width="9.85546875" style="827" bestFit="1" customWidth="1"/>
    <col min="7693" max="7693" width="11.5703125" style="827" bestFit="1" customWidth="1"/>
    <col min="7694" max="7695" width="9.85546875" style="827" bestFit="1" customWidth="1"/>
    <col min="7696" max="7696" width="1.42578125" style="827" customWidth="1"/>
    <col min="7697" max="7697" width="1.7109375" style="827" customWidth="1"/>
    <col min="7698" max="7701" width="11.42578125" style="827" customWidth="1"/>
    <col min="7702" max="7936" width="1.7109375" style="827" hidden="1"/>
    <col min="7937" max="7937" width="14.5703125" style="827" customWidth="1"/>
    <col min="7938" max="7938" width="1.42578125" style="827" customWidth="1"/>
    <col min="7939" max="7939" width="15" style="827" customWidth="1"/>
    <col min="7940" max="7940" width="14.28515625" style="827" bestFit="1" customWidth="1"/>
    <col min="7941" max="7941" width="8.85546875" style="827" bestFit="1" customWidth="1"/>
    <col min="7942" max="7942" width="8.5703125" style="827" bestFit="1" customWidth="1"/>
    <col min="7943" max="7943" width="8.7109375" style="827" bestFit="1" customWidth="1"/>
    <col min="7944" max="7945" width="8.42578125" style="827" bestFit="1" customWidth="1"/>
    <col min="7946" max="7946" width="9.140625" style="827" bestFit="1" customWidth="1"/>
    <col min="7947" max="7947" width="11.5703125" style="827" bestFit="1" customWidth="1"/>
    <col min="7948" max="7948" width="9.85546875" style="827" bestFit="1" customWidth="1"/>
    <col min="7949" max="7949" width="11.5703125" style="827" bestFit="1" customWidth="1"/>
    <col min="7950" max="7951" width="9.85546875" style="827" bestFit="1" customWidth="1"/>
    <col min="7952" max="7952" width="1.42578125" style="827" customWidth="1"/>
    <col min="7953" max="7953" width="1.7109375" style="827" customWidth="1"/>
    <col min="7954" max="7957" width="11.42578125" style="827" customWidth="1"/>
    <col min="7958" max="8192" width="1.7109375" style="827" hidden="1"/>
    <col min="8193" max="8193" width="14.5703125" style="827" customWidth="1"/>
    <col min="8194" max="8194" width="1.42578125" style="827" customWidth="1"/>
    <col min="8195" max="8195" width="15" style="827" customWidth="1"/>
    <col min="8196" max="8196" width="14.28515625" style="827" bestFit="1" customWidth="1"/>
    <col min="8197" max="8197" width="8.85546875" style="827" bestFit="1" customWidth="1"/>
    <col min="8198" max="8198" width="8.5703125" style="827" bestFit="1" customWidth="1"/>
    <col min="8199" max="8199" width="8.7109375" style="827" bestFit="1" customWidth="1"/>
    <col min="8200" max="8201" width="8.42578125" style="827" bestFit="1" customWidth="1"/>
    <col min="8202" max="8202" width="9.140625" style="827" bestFit="1" customWidth="1"/>
    <col min="8203" max="8203" width="11.5703125" style="827" bestFit="1" customWidth="1"/>
    <col min="8204" max="8204" width="9.85546875" style="827" bestFit="1" customWidth="1"/>
    <col min="8205" max="8205" width="11.5703125" style="827" bestFit="1" customWidth="1"/>
    <col min="8206" max="8207" width="9.85546875" style="827" bestFit="1" customWidth="1"/>
    <col min="8208" max="8208" width="1.42578125" style="827" customWidth="1"/>
    <col min="8209" max="8209" width="1.7109375" style="827" customWidth="1"/>
    <col min="8210" max="8213" width="11.42578125" style="827" customWidth="1"/>
    <col min="8214" max="8448" width="1.7109375" style="827" hidden="1"/>
    <col min="8449" max="8449" width="14.5703125" style="827" customWidth="1"/>
    <col min="8450" max="8450" width="1.42578125" style="827" customWidth="1"/>
    <col min="8451" max="8451" width="15" style="827" customWidth="1"/>
    <col min="8452" max="8452" width="14.28515625" style="827" bestFit="1" customWidth="1"/>
    <col min="8453" max="8453" width="8.85546875" style="827" bestFit="1" customWidth="1"/>
    <col min="8454" max="8454" width="8.5703125" style="827" bestFit="1" customWidth="1"/>
    <col min="8455" max="8455" width="8.7109375" style="827" bestFit="1" customWidth="1"/>
    <col min="8456" max="8457" width="8.42578125" style="827" bestFit="1" customWidth="1"/>
    <col min="8458" max="8458" width="9.140625" style="827" bestFit="1" customWidth="1"/>
    <col min="8459" max="8459" width="11.5703125" style="827" bestFit="1" customWidth="1"/>
    <col min="8460" max="8460" width="9.85546875" style="827" bestFit="1" customWidth="1"/>
    <col min="8461" max="8461" width="11.5703125" style="827" bestFit="1" customWidth="1"/>
    <col min="8462" max="8463" width="9.85546875" style="827" bestFit="1" customWidth="1"/>
    <col min="8464" max="8464" width="1.42578125" style="827" customWidth="1"/>
    <col min="8465" max="8465" width="1.7109375" style="827" customWidth="1"/>
    <col min="8466" max="8469" width="11.42578125" style="827" customWidth="1"/>
    <col min="8470" max="8704" width="1.7109375" style="827" hidden="1"/>
    <col min="8705" max="8705" width="14.5703125" style="827" customWidth="1"/>
    <col min="8706" max="8706" width="1.42578125" style="827" customWidth="1"/>
    <col min="8707" max="8707" width="15" style="827" customWidth="1"/>
    <col min="8708" max="8708" width="14.28515625" style="827" bestFit="1" customWidth="1"/>
    <col min="8709" max="8709" width="8.85546875" style="827" bestFit="1" customWidth="1"/>
    <col min="8710" max="8710" width="8.5703125" style="827" bestFit="1" customWidth="1"/>
    <col min="8711" max="8711" width="8.7109375" style="827" bestFit="1" customWidth="1"/>
    <col min="8712" max="8713" width="8.42578125" style="827" bestFit="1" customWidth="1"/>
    <col min="8714" max="8714" width="9.140625" style="827" bestFit="1" customWidth="1"/>
    <col min="8715" max="8715" width="11.5703125" style="827" bestFit="1" customWidth="1"/>
    <col min="8716" max="8716" width="9.85546875" style="827" bestFit="1" customWidth="1"/>
    <col min="8717" max="8717" width="11.5703125" style="827" bestFit="1" customWidth="1"/>
    <col min="8718" max="8719" width="9.85546875" style="827" bestFit="1" customWidth="1"/>
    <col min="8720" max="8720" width="1.42578125" style="827" customWidth="1"/>
    <col min="8721" max="8721" width="1.7109375" style="827" customWidth="1"/>
    <col min="8722" max="8725" width="11.42578125" style="827" customWidth="1"/>
    <col min="8726" max="8960" width="1.7109375" style="827" hidden="1"/>
    <col min="8961" max="8961" width="14.5703125" style="827" customWidth="1"/>
    <col min="8962" max="8962" width="1.42578125" style="827" customWidth="1"/>
    <col min="8963" max="8963" width="15" style="827" customWidth="1"/>
    <col min="8964" max="8964" width="14.28515625" style="827" bestFit="1" customWidth="1"/>
    <col min="8965" max="8965" width="8.85546875" style="827" bestFit="1" customWidth="1"/>
    <col min="8966" max="8966" width="8.5703125" style="827" bestFit="1" customWidth="1"/>
    <col min="8967" max="8967" width="8.7109375" style="827" bestFit="1" customWidth="1"/>
    <col min="8968" max="8969" width="8.42578125" style="827" bestFit="1" customWidth="1"/>
    <col min="8970" max="8970" width="9.140625" style="827" bestFit="1" customWidth="1"/>
    <col min="8971" max="8971" width="11.5703125" style="827" bestFit="1" customWidth="1"/>
    <col min="8972" max="8972" width="9.85546875" style="827" bestFit="1" customWidth="1"/>
    <col min="8973" max="8973" width="11.5703125" style="827" bestFit="1" customWidth="1"/>
    <col min="8974" max="8975" width="9.85546875" style="827" bestFit="1" customWidth="1"/>
    <col min="8976" max="8976" width="1.42578125" style="827" customWidth="1"/>
    <col min="8977" max="8977" width="1.7109375" style="827" customWidth="1"/>
    <col min="8978" max="8981" width="11.42578125" style="827" customWidth="1"/>
    <col min="8982" max="9216" width="1.7109375" style="827" hidden="1"/>
    <col min="9217" max="9217" width="14.5703125" style="827" customWidth="1"/>
    <col min="9218" max="9218" width="1.42578125" style="827" customWidth="1"/>
    <col min="9219" max="9219" width="15" style="827" customWidth="1"/>
    <col min="9220" max="9220" width="14.28515625" style="827" bestFit="1" customWidth="1"/>
    <col min="9221" max="9221" width="8.85546875" style="827" bestFit="1" customWidth="1"/>
    <col min="9222" max="9222" width="8.5703125" style="827" bestFit="1" customWidth="1"/>
    <col min="9223" max="9223" width="8.7109375" style="827" bestFit="1" customWidth="1"/>
    <col min="9224" max="9225" width="8.42578125" style="827" bestFit="1" customWidth="1"/>
    <col min="9226" max="9226" width="9.140625" style="827" bestFit="1" customWidth="1"/>
    <col min="9227" max="9227" width="11.5703125" style="827" bestFit="1" customWidth="1"/>
    <col min="9228" max="9228" width="9.85546875" style="827" bestFit="1" customWidth="1"/>
    <col min="9229" max="9229" width="11.5703125" style="827" bestFit="1" customWidth="1"/>
    <col min="9230" max="9231" width="9.85546875" style="827" bestFit="1" customWidth="1"/>
    <col min="9232" max="9232" width="1.42578125" style="827" customWidth="1"/>
    <col min="9233" max="9233" width="1.7109375" style="827" customWidth="1"/>
    <col min="9234" max="9237" width="11.42578125" style="827" customWidth="1"/>
    <col min="9238" max="9472" width="1.7109375" style="827" hidden="1"/>
    <col min="9473" max="9473" width="14.5703125" style="827" customWidth="1"/>
    <col min="9474" max="9474" width="1.42578125" style="827" customWidth="1"/>
    <col min="9475" max="9475" width="15" style="827" customWidth="1"/>
    <col min="9476" max="9476" width="14.28515625" style="827" bestFit="1" customWidth="1"/>
    <col min="9477" max="9477" width="8.85546875" style="827" bestFit="1" customWidth="1"/>
    <col min="9478" max="9478" width="8.5703125" style="827" bestFit="1" customWidth="1"/>
    <col min="9479" max="9479" width="8.7109375" style="827" bestFit="1" customWidth="1"/>
    <col min="9480" max="9481" width="8.42578125" style="827" bestFit="1" customWidth="1"/>
    <col min="9482" max="9482" width="9.140625" style="827" bestFit="1" customWidth="1"/>
    <col min="9483" max="9483" width="11.5703125" style="827" bestFit="1" customWidth="1"/>
    <col min="9484" max="9484" width="9.85546875" style="827" bestFit="1" customWidth="1"/>
    <col min="9485" max="9485" width="11.5703125" style="827" bestFit="1" customWidth="1"/>
    <col min="9486" max="9487" width="9.85546875" style="827" bestFit="1" customWidth="1"/>
    <col min="9488" max="9488" width="1.42578125" style="827" customWidth="1"/>
    <col min="9489" max="9489" width="1.7109375" style="827" customWidth="1"/>
    <col min="9490" max="9493" width="11.42578125" style="827" customWidth="1"/>
    <col min="9494" max="9728" width="1.7109375" style="827" hidden="1"/>
    <col min="9729" max="9729" width="14.5703125" style="827" customWidth="1"/>
    <col min="9730" max="9730" width="1.42578125" style="827" customWidth="1"/>
    <col min="9731" max="9731" width="15" style="827" customWidth="1"/>
    <col min="9732" max="9732" width="14.28515625" style="827" bestFit="1" customWidth="1"/>
    <col min="9733" max="9733" width="8.85546875" style="827" bestFit="1" customWidth="1"/>
    <col min="9734" max="9734" width="8.5703125" style="827" bestFit="1" customWidth="1"/>
    <col min="9735" max="9735" width="8.7109375" style="827" bestFit="1" customWidth="1"/>
    <col min="9736" max="9737" width="8.42578125" style="827" bestFit="1" customWidth="1"/>
    <col min="9738" max="9738" width="9.140625" style="827" bestFit="1" customWidth="1"/>
    <col min="9739" max="9739" width="11.5703125" style="827" bestFit="1" customWidth="1"/>
    <col min="9740" max="9740" width="9.85546875" style="827" bestFit="1" customWidth="1"/>
    <col min="9741" max="9741" width="11.5703125" style="827" bestFit="1" customWidth="1"/>
    <col min="9742" max="9743" width="9.85546875" style="827" bestFit="1" customWidth="1"/>
    <col min="9744" max="9744" width="1.42578125" style="827" customWidth="1"/>
    <col min="9745" max="9745" width="1.7109375" style="827" customWidth="1"/>
    <col min="9746" max="9749" width="11.42578125" style="827" customWidth="1"/>
    <col min="9750" max="9984" width="1.7109375" style="827" hidden="1"/>
    <col min="9985" max="9985" width="14.5703125" style="827" customWidth="1"/>
    <col min="9986" max="9986" width="1.42578125" style="827" customWidth="1"/>
    <col min="9987" max="9987" width="15" style="827" customWidth="1"/>
    <col min="9988" max="9988" width="14.28515625" style="827" bestFit="1" customWidth="1"/>
    <col min="9989" max="9989" width="8.85546875" style="827" bestFit="1" customWidth="1"/>
    <col min="9990" max="9990" width="8.5703125" style="827" bestFit="1" customWidth="1"/>
    <col min="9991" max="9991" width="8.7109375" style="827" bestFit="1" customWidth="1"/>
    <col min="9992" max="9993" width="8.42578125" style="827" bestFit="1" customWidth="1"/>
    <col min="9994" max="9994" width="9.140625" style="827" bestFit="1" customWidth="1"/>
    <col min="9995" max="9995" width="11.5703125" style="827" bestFit="1" customWidth="1"/>
    <col min="9996" max="9996" width="9.85546875" style="827" bestFit="1" customWidth="1"/>
    <col min="9997" max="9997" width="11.5703125" style="827" bestFit="1" customWidth="1"/>
    <col min="9998" max="9999" width="9.85546875" style="827" bestFit="1" customWidth="1"/>
    <col min="10000" max="10000" width="1.42578125" style="827" customWidth="1"/>
    <col min="10001" max="10001" width="1.7109375" style="827" customWidth="1"/>
    <col min="10002" max="10005" width="11.42578125" style="827" customWidth="1"/>
    <col min="10006" max="10240" width="1.7109375" style="827" hidden="1"/>
    <col min="10241" max="10241" width="14.5703125" style="827" customWidth="1"/>
    <col min="10242" max="10242" width="1.42578125" style="827" customWidth="1"/>
    <col min="10243" max="10243" width="15" style="827" customWidth="1"/>
    <col min="10244" max="10244" width="14.28515625" style="827" bestFit="1" customWidth="1"/>
    <col min="10245" max="10245" width="8.85546875" style="827" bestFit="1" customWidth="1"/>
    <col min="10246" max="10246" width="8.5703125" style="827" bestFit="1" customWidth="1"/>
    <col min="10247" max="10247" width="8.7109375" style="827" bestFit="1" customWidth="1"/>
    <col min="10248" max="10249" width="8.42578125" style="827" bestFit="1" customWidth="1"/>
    <col min="10250" max="10250" width="9.140625" style="827" bestFit="1" customWidth="1"/>
    <col min="10251" max="10251" width="11.5703125" style="827" bestFit="1" customWidth="1"/>
    <col min="10252" max="10252" width="9.85546875" style="827" bestFit="1" customWidth="1"/>
    <col min="10253" max="10253" width="11.5703125" style="827" bestFit="1" customWidth="1"/>
    <col min="10254" max="10255" width="9.85546875" style="827" bestFit="1" customWidth="1"/>
    <col min="10256" max="10256" width="1.42578125" style="827" customWidth="1"/>
    <col min="10257" max="10257" width="1.7109375" style="827" customWidth="1"/>
    <col min="10258" max="10261" width="11.42578125" style="827" customWidth="1"/>
    <col min="10262" max="10496" width="1.7109375" style="827" hidden="1"/>
    <col min="10497" max="10497" width="14.5703125" style="827" customWidth="1"/>
    <col min="10498" max="10498" width="1.42578125" style="827" customWidth="1"/>
    <col min="10499" max="10499" width="15" style="827" customWidth="1"/>
    <col min="10500" max="10500" width="14.28515625" style="827" bestFit="1" customWidth="1"/>
    <col min="10501" max="10501" width="8.85546875" style="827" bestFit="1" customWidth="1"/>
    <col min="10502" max="10502" width="8.5703125" style="827" bestFit="1" customWidth="1"/>
    <col min="10503" max="10503" width="8.7109375" style="827" bestFit="1" customWidth="1"/>
    <col min="10504" max="10505" width="8.42578125" style="827" bestFit="1" customWidth="1"/>
    <col min="10506" max="10506" width="9.140625" style="827" bestFit="1" customWidth="1"/>
    <col min="10507" max="10507" width="11.5703125" style="827" bestFit="1" customWidth="1"/>
    <col min="10508" max="10508" width="9.85546875" style="827" bestFit="1" customWidth="1"/>
    <col min="10509" max="10509" width="11.5703125" style="827" bestFit="1" customWidth="1"/>
    <col min="10510" max="10511" width="9.85546875" style="827" bestFit="1" customWidth="1"/>
    <col min="10512" max="10512" width="1.42578125" style="827" customWidth="1"/>
    <col min="10513" max="10513" width="1.7109375" style="827" customWidth="1"/>
    <col min="10514" max="10517" width="11.42578125" style="827" customWidth="1"/>
    <col min="10518" max="10752" width="1.7109375" style="827" hidden="1"/>
    <col min="10753" max="10753" width="14.5703125" style="827" customWidth="1"/>
    <col min="10754" max="10754" width="1.42578125" style="827" customWidth="1"/>
    <col min="10755" max="10755" width="15" style="827" customWidth="1"/>
    <col min="10756" max="10756" width="14.28515625" style="827" bestFit="1" customWidth="1"/>
    <col min="10757" max="10757" width="8.85546875" style="827" bestFit="1" customWidth="1"/>
    <col min="10758" max="10758" width="8.5703125" style="827" bestFit="1" customWidth="1"/>
    <col min="10759" max="10759" width="8.7109375" style="827" bestFit="1" customWidth="1"/>
    <col min="10760" max="10761" width="8.42578125" style="827" bestFit="1" customWidth="1"/>
    <col min="10762" max="10762" width="9.140625" style="827" bestFit="1" customWidth="1"/>
    <col min="10763" max="10763" width="11.5703125" style="827" bestFit="1" customWidth="1"/>
    <col min="10764" max="10764" width="9.85546875" style="827" bestFit="1" customWidth="1"/>
    <col min="10765" max="10765" width="11.5703125" style="827" bestFit="1" customWidth="1"/>
    <col min="10766" max="10767" width="9.85546875" style="827" bestFit="1" customWidth="1"/>
    <col min="10768" max="10768" width="1.42578125" style="827" customWidth="1"/>
    <col min="10769" max="10769" width="1.7109375" style="827" customWidth="1"/>
    <col min="10770" max="10773" width="11.42578125" style="827" customWidth="1"/>
    <col min="10774" max="11008" width="1.7109375" style="827" hidden="1"/>
    <col min="11009" max="11009" width="14.5703125" style="827" customWidth="1"/>
    <col min="11010" max="11010" width="1.42578125" style="827" customWidth="1"/>
    <col min="11011" max="11011" width="15" style="827" customWidth="1"/>
    <col min="11012" max="11012" width="14.28515625" style="827" bestFit="1" customWidth="1"/>
    <col min="11013" max="11013" width="8.85546875" style="827" bestFit="1" customWidth="1"/>
    <col min="11014" max="11014" width="8.5703125" style="827" bestFit="1" customWidth="1"/>
    <col min="11015" max="11015" width="8.7109375" style="827" bestFit="1" customWidth="1"/>
    <col min="11016" max="11017" width="8.42578125" style="827" bestFit="1" customWidth="1"/>
    <col min="11018" max="11018" width="9.140625" style="827" bestFit="1" customWidth="1"/>
    <col min="11019" max="11019" width="11.5703125" style="827" bestFit="1" customWidth="1"/>
    <col min="11020" max="11020" width="9.85546875" style="827" bestFit="1" customWidth="1"/>
    <col min="11021" max="11021" width="11.5703125" style="827" bestFit="1" customWidth="1"/>
    <col min="11022" max="11023" width="9.85546875" style="827" bestFit="1" customWidth="1"/>
    <col min="11024" max="11024" width="1.42578125" style="827" customWidth="1"/>
    <col min="11025" max="11025" width="1.7109375" style="827" customWidth="1"/>
    <col min="11026" max="11029" width="11.42578125" style="827" customWidth="1"/>
    <col min="11030" max="11264" width="1.7109375" style="827" hidden="1"/>
    <col min="11265" max="11265" width="14.5703125" style="827" customWidth="1"/>
    <col min="11266" max="11266" width="1.42578125" style="827" customWidth="1"/>
    <col min="11267" max="11267" width="15" style="827" customWidth="1"/>
    <col min="11268" max="11268" width="14.28515625" style="827" bestFit="1" customWidth="1"/>
    <col min="11269" max="11269" width="8.85546875" style="827" bestFit="1" customWidth="1"/>
    <col min="11270" max="11270" width="8.5703125" style="827" bestFit="1" customWidth="1"/>
    <col min="11271" max="11271" width="8.7109375" style="827" bestFit="1" customWidth="1"/>
    <col min="11272" max="11273" width="8.42578125" style="827" bestFit="1" customWidth="1"/>
    <col min="11274" max="11274" width="9.140625" style="827" bestFit="1" customWidth="1"/>
    <col min="11275" max="11275" width="11.5703125" style="827" bestFit="1" customWidth="1"/>
    <col min="11276" max="11276" width="9.85546875" style="827" bestFit="1" customWidth="1"/>
    <col min="11277" max="11277" width="11.5703125" style="827" bestFit="1" customWidth="1"/>
    <col min="11278" max="11279" width="9.85546875" style="827" bestFit="1" customWidth="1"/>
    <col min="11280" max="11280" width="1.42578125" style="827" customWidth="1"/>
    <col min="11281" max="11281" width="1.7109375" style="827" customWidth="1"/>
    <col min="11282" max="11285" width="11.42578125" style="827" customWidth="1"/>
    <col min="11286" max="11520" width="1.7109375" style="827" hidden="1"/>
    <col min="11521" max="11521" width="14.5703125" style="827" customWidth="1"/>
    <col min="11522" max="11522" width="1.42578125" style="827" customWidth="1"/>
    <col min="11523" max="11523" width="15" style="827" customWidth="1"/>
    <col min="11524" max="11524" width="14.28515625" style="827" bestFit="1" customWidth="1"/>
    <col min="11525" max="11525" width="8.85546875" style="827" bestFit="1" customWidth="1"/>
    <col min="11526" max="11526" width="8.5703125" style="827" bestFit="1" customWidth="1"/>
    <col min="11527" max="11527" width="8.7109375" style="827" bestFit="1" customWidth="1"/>
    <col min="11528" max="11529" width="8.42578125" style="827" bestFit="1" customWidth="1"/>
    <col min="11530" max="11530" width="9.140625" style="827" bestFit="1" customWidth="1"/>
    <col min="11531" max="11531" width="11.5703125" style="827" bestFit="1" customWidth="1"/>
    <col min="11532" max="11532" width="9.85546875" style="827" bestFit="1" customWidth="1"/>
    <col min="11533" max="11533" width="11.5703125" style="827" bestFit="1" customWidth="1"/>
    <col min="11534" max="11535" width="9.85546875" style="827" bestFit="1" customWidth="1"/>
    <col min="11536" max="11536" width="1.42578125" style="827" customWidth="1"/>
    <col min="11537" max="11537" width="1.7109375" style="827" customWidth="1"/>
    <col min="11538" max="11541" width="11.42578125" style="827" customWidth="1"/>
    <col min="11542" max="11776" width="1.7109375" style="827" hidden="1"/>
    <col min="11777" max="11777" width="14.5703125" style="827" customWidth="1"/>
    <col min="11778" max="11778" width="1.42578125" style="827" customWidth="1"/>
    <col min="11779" max="11779" width="15" style="827" customWidth="1"/>
    <col min="11780" max="11780" width="14.28515625" style="827" bestFit="1" customWidth="1"/>
    <col min="11781" max="11781" width="8.85546875" style="827" bestFit="1" customWidth="1"/>
    <col min="11782" max="11782" width="8.5703125" style="827" bestFit="1" customWidth="1"/>
    <col min="11783" max="11783" width="8.7109375" style="827" bestFit="1" customWidth="1"/>
    <col min="11784" max="11785" width="8.42578125" style="827" bestFit="1" customWidth="1"/>
    <col min="11786" max="11786" width="9.140625" style="827" bestFit="1" customWidth="1"/>
    <col min="11787" max="11787" width="11.5703125" style="827" bestFit="1" customWidth="1"/>
    <col min="11788" max="11788" width="9.85546875" style="827" bestFit="1" customWidth="1"/>
    <col min="11789" max="11789" width="11.5703125" style="827" bestFit="1" customWidth="1"/>
    <col min="11790" max="11791" width="9.85546875" style="827" bestFit="1" customWidth="1"/>
    <col min="11792" max="11792" width="1.42578125" style="827" customWidth="1"/>
    <col min="11793" max="11793" width="1.7109375" style="827" customWidth="1"/>
    <col min="11794" max="11797" width="11.42578125" style="827" customWidth="1"/>
    <col min="11798" max="12032" width="1.7109375" style="827" hidden="1"/>
    <col min="12033" max="12033" width="14.5703125" style="827" customWidth="1"/>
    <col min="12034" max="12034" width="1.42578125" style="827" customWidth="1"/>
    <col min="12035" max="12035" width="15" style="827" customWidth="1"/>
    <col min="12036" max="12036" width="14.28515625" style="827" bestFit="1" customWidth="1"/>
    <col min="12037" max="12037" width="8.85546875" style="827" bestFit="1" customWidth="1"/>
    <col min="12038" max="12038" width="8.5703125" style="827" bestFit="1" customWidth="1"/>
    <col min="12039" max="12039" width="8.7109375" style="827" bestFit="1" customWidth="1"/>
    <col min="12040" max="12041" width="8.42578125" style="827" bestFit="1" customWidth="1"/>
    <col min="12042" max="12042" width="9.140625" style="827" bestFit="1" customWidth="1"/>
    <col min="12043" max="12043" width="11.5703125" style="827" bestFit="1" customWidth="1"/>
    <col min="12044" max="12044" width="9.85546875" style="827" bestFit="1" customWidth="1"/>
    <col min="12045" max="12045" width="11.5703125" style="827" bestFit="1" customWidth="1"/>
    <col min="12046" max="12047" width="9.85546875" style="827" bestFit="1" customWidth="1"/>
    <col min="12048" max="12048" width="1.42578125" style="827" customWidth="1"/>
    <col min="12049" max="12049" width="1.7109375" style="827" customWidth="1"/>
    <col min="12050" max="12053" width="11.42578125" style="827" customWidth="1"/>
    <col min="12054" max="12288" width="1.7109375" style="827" hidden="1"/>
    <col min="12289" max="12289" width="14.5703125" style="827" customWidth="1"/>
    <col min="12290" max="12290" width="1.42578125" style="827" customWidth="1"/>
    <col min="12291" max="12291" width="15" style="827" customWidth="1"/>
    <col min="12292" max="12292" width="14.28515625" style="827" bestFit="1" customWidth="1"/>
    <col min="12293" max="12293" width="8.85546875" style="827" bestFit="1" customWidth="1"/>
    <col min="12294" max="12294" width="8.5703125" style="827" bestFit="1" customWidth="1"/>
    <col min="12295" max="12295" width="8.7109375" style="827" bestFit="1" customWidth="1"/>
    <col min="12296" max="12297" width="8.42578125" style="827" bestFit="1" customWidth="1"/>
    <col min="12298" max="12298" width="9.140625" style="827" bestFit="1" customWidth="1"/>
    <col min="12299" max="12299" width="11.5703125" style="827" bestFit="1" customWidth="1"/>
    <col min="12300" max="12300" width="9.85546875" style="827" bestFit="1" customWidth="1"/>
    <col min="12301" max="12301" width="11.5703125" style="827" bestFit="1" customWidth="1"/>
    <col min="12302" max="12303" width="9.85546875" style="827" bestFit="1" customWidth="1"/>
    <col min="12304" max="12304" width="1.42578125" style="827" customWidth="1"/>
    <col min="12305" max="12305" width="1.7109375" style="827" customWidth="1"/>
    <col min="12306" max="12309" width="11.42578125" style="827" customWidth="1"/>
    <col min="12310" max="12544" width="1.7109375" style="827" hidden="1"/>
    <col min="12545" max="12545" width="14.5703125" style="827" customWidth="1"/>
    <col min="12546" max="12546" width="1.42578125" style="827" customWidth="1"/>
    <col min="12547" max="12547" width="15" style="827" customWidth="1"/>
    <col min="12548" max="12548" width="14.28515625" style="827" bestFit="1" customWidth="1"/>
    <col min="12549" max="12549" width="8.85546875" style="827" bestFit="1" customWidth="1"/>
    <col min="12550" max="12550" width="8.5703125" style="827" bestFit="1" customWidth="1"/>
    <col min="12551" max="12551" width="8.7109375" style="827" bestFit="1" customWidth="1"/>
    <col min="12552" max="12553" width="8.42578125" style="827" bestFit="1" customWidth="1"/>
    <col min="12554" max="12554" width="9.140625" style="827" bestFit="1" customWidth="1"/>
    <col min="12555" max="12555" width="11.5703125" style="827" bestFit="1" customWidth="1"/>
    <col min="12556" max="12556" width="9.85546875" style="827" bestFit="1" customWidth="1"/>
    <col min="12557" max="12557" width="11.5703125" style="827" bestFit="1" customWidth="1"/>
    <col min="12558" max="12559" width="9.85546875" style="827" bestFit="1" customWidth="1"/>
    <col min="12560" max="12560" width="1.42578125" style="827" customWidth="1"/>
    <col min="12561" max="12561" width="1.7109375" style="827" customWidth="1"/>
    <col min="12562" max="12565" width="11.42578125" style="827" customWidth="1"/>
    <col min="12566" max="12800" width="1.7109375" style="827" hidden="1"/>
    <col min="12801" max="12801" width="14.5703125" style="827" customWidth="1"/>
    <col min="12802" max="12802" width="1.42578125" style="827" customWidth="1"/>
    <col min="12803" max="12803" width="15" style="827" customWidth="1"/>
    <col min="12804" max="12804" width="14.28515625" style="827" bestFit="1" customWidth="1"/>
    <col min="12805" max="12805" width="8.85546875" style="827" bestFit="1" customWidth="1"/>
    <col min="12806" max="12806" width="8.5703125" style="827" bestFit="1" customWidth="1"/>
    <col min="12807" max="12807" width="8.7109375" style="827" bestFit="1" customWidth="1"/>
    <col min="12808" max="12809" width="8.42578125" style="827" bestFit="1" customWidth="1"/>
    <col min="12810" max="12810" width="9.140625" style="827" bestFit="1" customWidth="1"/>
    <col min="12811" max="12811" width="11.5703125" style="827" bestFit="1" customWidth="1"/>
    <col min="12812" max="12812" width="9.85546875" style="827" bestFit="1" customWidth="1"/>
    <col min="12813" max="12813" width="11.5703125" style="827" bestFit="1" customWidth="1"/>
    <col min="12814" max="12815" width="9.85546875" style="827" bestFit="1" customWidth="1"/>
    <col min="12816" max="12816" width="1.42578125" style="827" customWidth="1"/>
    <col min="12817" max="12817" width="1.7109375" style="827" customWidth="1"/>
    <col min="12818" max="12821" width="11.42578125" style="827" customWidth="1"/>
    <col min="12822" max="13056" width="1.7109375" style="827" hidden="1"/>
    <col min="13057" max="13057" width="14.5703125" style="827" customWidth="1"/>
    <col min="13058" max="13058" width="1.42578125" style="827" customWidth="1"/>
    <col min="13059" max="13059" width="15" style="827" customWidth="1"/>
    <col min="13060" max="13060" width="14.28515625" style="827" bestFit="1" customWidth="1"/>
    <col min="13061" max="13061" width="8.85546875" style="827" bestFit="1" customWidth="1"/>
    <col min="13062" max="13062" width="8.5703125" style="827" bestFit="1" customWidth="1"/>
    <col min="13063" max="13063" width="8.7109375" style="827" bestFit="1" customWidth="1"/>
    <col min="13064" max="13065" width="8.42578125" style="827" bestFit="1" customWidth="1"/>
    <col min="13066" max="13066" width="9.140625" style="827" bestFit="1" customWidth="1"/>
    <col min="13067" max="13067" width="11.5703125" style="827" bestFit="1" customWidth="1"/>
    <col min="13068" max="13068" width="9.85546875" style="827" bestFit="1" customWidth="1"/>
    <col min="13069" max="13069" width="11.5703125" style="827" bestFit="1" customWidth="1"/>
    <col min="13070" max="13071" width="9.85546875" style="827" bestFit="1" customWidth="1"/>
    <col min="13072" max="13072" width="1.42578125" style="827" customWidth="1"/>
    <col min="13073" max="13073" width="1.7109375" style="827" customWidth="1"/>
    <col min="13074" max="13077" width="11.42578125" style="827" customWidth="1"/>
    <col min="13078" max="13312" width="1.7109375" style="827" hidden="1"/>
    <col min="13313" max="13313" width="14.5703125" style="827" customWidth="1"/>
    <col min="13314" max="13314" width="1.42578125" style="827" customWidth="1"/>
    <col min="13315" max="13315" width="15" style="827" customWidth="1"/>
    <col min="13316" max="13316" width="14.28515625" style="827" bestFit="1" customWidth="1"/>
    <col min="13317" max="13317" width="8.85546875" style="827" bestFit="1" customWidth="1"/>
    <col min="13318" max="13318" width="8.5703125" style="827" bestFit="1" customWidth="1"/>
    <col min="13319" max="13319" width="8.7109375" style="827" bestFit="1" customWidth="1"/>
    <col min="13320" max="13321" width="8.42578125" style="827" bestFit="1" customWidth="1"/>
    <col min="13322" max="13322" width="9.140625" style="827" bestFit="1" customWidth="1"/>
    <col min="13323" max="13323" width="11.5703125" style="827" bestFit="1" customWidth="1"/>
    <col min="13324" max="13324" width="9.85546875" style="827" bestFit="1" customWidth="1"/>
    <col min="13325" max="13325" width="11.5703125" style="827" bestFit="1" customWidth="1"/>
    <col min="13326" max="13327" width="9.85546875" style="827" bestFit="1" customWidth="1"/>
    <col min="13328" max="13328" width="1.42578125" style="827" customWidth="1"/>
    <col min="13329" max="13329" width="1.7109375" style="827" customWidth="1"/>
    <col min="13330" max="13333" width="11.42578125" style="827" customWidth="1"/>
    <col min="13334" max="13568" width="1.7109375" style="827" hidden="1"/>
    <col min="13569" max="13569" width="14.5703125" style="827" customWidth="1"/>
    <col min="13570" max="13570" width="1.42578125" style="827" customWidth="1"/>
    <col min="13571" max="13571" width="15" style="827" customWidth="1"/>
    <col min="13572" max="13572" width="14.28515625" style="827" bestFit="1" customWidth="1"/>
    <col min="13573" max="13573" width="8.85546875" style="827" bestFit="1" customWidth="1"/>
    <col min="13574" max="13574" width="8.5703125" style="827" bestFit="1" customWidth="1"/>
    <col min="13575" max="13575" width="8.7109375" style="827" bestFit="1" customWidth="1"/>
    <col min="13576" max="13577" width="8.42578125" style="827" bestFit="1" customWidth="1"/>
    <col min="13578" max="13578" width="9.140625" style="827" bestFit="1" customWidth="1"/>
    <col min="13579" max="13579" width="11.5703125" style="827" bestFit="1" customWidth="1"/>
    <col min="13580" max="13580" width="9.85546875" style="827" bestFit="1" customWidth="1"/>
    <col min="13581" max="13581" width="11.5703125" style="827" bestFit="1" customWidth="1"/>
    <col min="13582" max="13583" width="9.85546875" style="827" bestFit="1" customWidth="1"/>
    <col min="13584" max="13584" width="1.42578125" style="827" customWidth="1"/>
    <col min="13585" max="13585" width="1.7109375" style="827" customWidth="1"/>
    <col min="13586" max="13589" width="11.42578125" style="827" customWidth="1"/>
    <col min="13590" max="13824" width="1.7109375" style="827" hidden="1"/>
    <col min="13825" max="13825" width="14.5703125" style="827" customWidth="1"/>
    <col min="13826" max="13826" width="1.42578125" style="827" customWidth="1"/>
    <col min="13827" max="13827" width="15" style="827" customWidth="1"/>
    <col min="13828" max="13828" width="14.28515625" style="827" bestFit="1" customWidth="1"/>
    <col min="13829" max="13829" width="8.85546875" style="827" bestFit="1" customWidth="1"/>
    <col min="13830" max="13830" width="8.5703125" style="827" bestFit="1" customWidth="1"/>
    <col min="13831" max="13831" width="8.7109375" style="827" bestFit="1" customWidth="1"/>
    <col min="13832" max="13833" width="8.42578125" style="827" bestFit="1" customWidth="1"/>
    <col min="13834" max="13834" width="9.140625" style="827" bestFit="1" customWidth="1"/>
    <col min="13835" max="13835" width="11.5703125" style="827" bestFit="1" customWidth="1"/>
    <col min="13836" max="13836" width="9.85546875" style="827" bestFit="1" customWidth="1"/>
    <col min="13837" max="13837" width="11.5703125" style="827" bestFit="1" customWidth="1"/>
    <col min="13838" max="13839" width="9.85546875" style="827" bestFit="1" customWidth="1"/>
    <col min="13840" max="13840" width="1.42578125" style="827" customWidth="1"/>
    <col min="13841" max="13841" width="1.7109375" style="827" customWidth="1"/>
    <col min="13842" max="13845" width="11.42578125" style="827" customWidth="1"/>
    <col min="13846" max="14080" width="1.7109375" style="827" hidden="1"/>
    <col min="14081" max="14081" width="14.5703125" style="827" customWidth="1"/>
    <col min="14082" max="14082" width="1.42578125" style="827" customWidth="1"/>
    <col min="14083" max="14083" width="15" style="827" customWidth="1"/>
    <col min="14084" max="14084" width="14.28515625" style="827" bestFit="1" customWidth="1"/>
    <col min="14085" max="14085" width="8.85546875" style="827" bestFit="1" customWidth="1"/>
    <col min="14086" max="14086" width="8.5703125" style="827" bestFit="1" customWidth="1"/>
    <col min="14087" max="14087" width="8.7109375" style="827" bestFit="1" customWidth="1"/>
    <col min="14088" max="14089" width="8.42578125" style="827" bestFit="1" customWidth="1"/>
    <col min="14090" max="14090" width="9.140625" style="827" bestFit="1" customWidth="1"/>
    <col min="14091" max="14091" width="11.5703125" style="827" bestFit="1" customWidth="1"/>
    <col min="14092" max="14092" width="9.85546875" style="827" bestFit="1" customWidth="1"/>
    <col min="14093" max="14093" width="11.5703125" style="827" bestFit="1" customWidth="1"/>
    <col min="14094" max="14095" width="9.85546875" style="827" bestFit="1" customWidth="1"/>
    <col min="14096" max="14096" width="1.42578125" style="827" customWidth="1"/>
    <col min="14097" max="14097" width="1.7109375" style="827" customWidth="1"/>
    <col min="14098" max="14101" width="11.42578125" style="827" customWidth="1"/>
    <col min="14102" max="14336" width="1.7109375" style="827" hidden="1"/>
    <col min="14337" max="14337" width="14.5703125" style="827" customWidth="1"/>
    <col min="14338" max="14338" width="1.42578125" style="827" customWidth="1"/>
    <col min="14339" max="14339" width="15" style="827" customWidth="1"/>
    <col min="14340" max="14340" width="14.28515625" style="827" bestFit="1" customWidth="1"/>
    <col min="14341" max="14341" width="8.85546875" style="827" bestFit="1" customWidth="1"/>
    <col min="14342" max="14342" width="8.5703125" style="827" bestFit="1" customWidth="1"/>
    <col min="14343" max="14343" width="8.7109375" style="827" bestFit="1" customWidth="1"/>
    <col min="14344" max="14345" width="8.42578125" style="827" bestFit="1" customWidth="1"/>
    <col min="14346" max="14346" width="9.140625" style="827" bestFit="1" customWidth="1"/>
    <col min="14347" max="14347" width="11.5703125" style="827" bestFit="1" customWidth="1"/>
    <col min="14348" max="14348" width="9.85546875" style="827" bestFit="1" customWidth="1"/>
    <col min="14349" max="14349" width="11.5703125" style="827" bestFit="1" customWidth="1"/>
    <col min="14350" max="14351" width="9.85546875" style="827" bestFit="1" customWidth="1"/>
    <col min="14352" max="14352" width="1.42578125" style="827" customWidth="1"/>
    <col min="14353" max="14353" width="1.7109375" style="827" customWidth="1"/>
    <col min="14354" max="14357" width="11.42578125" style="827" customWidth="1"/>
    <col min="14358" max="14592" width="1.7109375" style="827" hidden="1"/>
    <col min="14593" max="14593" width="14.5703125" style="827" customWidth="1"/>
    <col min="14594" max="14594" width="1.42578125" style="827" customWidth="1"/>
    <col min="14595" max="14595" width="15" style="827" customWidth="1"/>
    <col min="14596" max="14596" width="14.28515625" style="827" bestFit="1" customWidth="1"/>
    <col min="14597" max="14597" width="8.85546875" style="827" bestFit="1" customWidth="1"/>
    <col min="14598" max="14598" width="8.5703125" style="827" bestFit="1" customWidth="1"/>
    <col min="14599" max="14599" width="8.7109375" style="827" bestFit="1" customWidth="1"/>
    <col min="14600" max="14601" width="8.42578125" style="827" bestFit="1" customWidth="1"/>
    <col min="14602" max="14602" width="9.140625" style="827" bestFit="1" customWidth="1"/>
    <col min="14603" max="14603" width="11.5703125" style="827" bestFit="1" customWidth="1"/>
    <col min="14604" max="14604" width="9.85546875" style="827" bestFit="1" customWidth="1"/>
    <col min="14605" max="14605" width="11.5703125" style="827" bestFit="1" customWidth="1"/>
    <col min="14606" max="14607" width="9.85546875" style="827" bestFit="1" customWidth="1"/>
    <col min="14608" max="14608" width="1.42578125" style="827" customWidth="1"/>
    <col min="14609" max="14609" width="1.7109375" style="827" customWidth="1"/>
    <col min="14610" max="14613" width="11.42578125" style="827" customWidth="1"/>
    <col min="14614" max="14848" width="1.7109375" style="827" hidden="1"/>
    <col min="14849" max="14849" width="14.5703125" style="827" customWidth="1"/>
    <col min="14850" max="14850" width="1.42578125" style="827" customWidth="1"/>
    <col min="14851" max="14851" width="15" style="827" customWidth="1"/>
    <col min="14852" max="14852" width="14.28515625" style="827" bestFit="1" customWidth="1"/>
    <col min="14853" max="14853" width="8.85546875" style="827" bestFit="1" customWidth="1"/>
    <col min="14854" max="14854" width="8.5703125" style="827" bestFit="1" customWidth="1"/>
    <col min="14855" max="14855" width="8.7109375" style="827" bestFit="1" customWidth="1"/>
    <col min="14856" max="14857" width="8.42578125" style="827" bestFit="1" customWidth="1"/>
    <col min="14858" max="14858" width="9.140625" style="827" bestFit="1" customWidth="1"/>
    <col min="14859" max="14859" width="11.5703125" style="827" bestFit="1" customWidth="1"/>
    <col min="14860" max="14860" width="9.85546875" style="827" bestFit="1" customWidth="1"/>
    <col min="14861" max="14861" width="11.5703125" style="827" bestFit="1" customWidth="1"/>
    <col min="14862" max="14863" width="9.85546875" style="827" bestFit="1" customWidth="1"/>
    <col min="14864" max="14864" width="1.42578125" style="827" customWidth="1"/>
    <col min="14865" max="14865" width="1.7109375" style="827" customWidth="1"/>
    <col min="14866" max="14869" width="11.42578125" style="827" customWidth="1"/>
    <col min="14870" max="15104" width="1.7109375" style="827" hidden="1"/>
    <col min="15105" max="15105" width="14.5703125" style="827" customWidth="1"/>
    <col min="15106" max="15106" width="1.42578125" style="827" customWidth="1"/>
    <col min="15107" max="15107" width="15" style="827" customWidth="1"/>
    <col min="15108" max="15108" width="14.28515625" style="827" bestFit="1" customWidth="1"/>
    <col min="15109" max="15109" width="8.85546875" style="827" bestFit="1" customWidth="1"/>
    <col min="15110" max="15110" width="8.5703125" style="827" bestFit="1" customWidth="1"/>
    <col min="15111" max="15111" width="8.7109375" style="827" bestFit="1" customWidth="1"/>
    <col min="15112" max="15113" width="8.42578125" style="827" bestFit="1" customWidth="1"/>
    <col min="15114" max="15114" width="9.140625" style="827" bestFit="1" customWidth="1"/>
    <col min="15115" max="15115" width="11.5703125" style="827" bestFit="1" customWidth="1"/>
    <col min="15116" max="15116" width="9.85546875" style="827" bestFit="1" customWidth="1"/>
    <col min="15117" max="15117" width="11.5703125" style="827" bestFit="1" customWidth="1"/>
    <col min="15118" max="15119" width="9.85546875" style="827" bestFit="1" customWidth="1"/>
    <col min="15120" max="15120" width="1.42578125" style="827" customWidth="1"/>
    <col min="15121" max="15121" width="1.7109375" style="827" customWidth="1"/>
    <col min="15122" max="15125" width="11.42578125" style="827" customWidth="1"/>
    <col min="15126" max="15360" width="1.7109375" style="827" hidden="1"/>
    <col min="15361" max="15361" width="14.5703125" style="827" customWidth="1"/>
    <col min="15362" max="15362" width="1.42578125" style="827" customWidth="1"/>
    <col min="15363" max="15363" width="15" style="827" customWidth="1"/>
    <col min="15364" max="15364" width="14.28515625" style="827" bestFit="1" customWidth="1"/>
    <col min="15365" max="15365" width="8.85546875" style="827" bestFit="1" customWidth="1"/>
    <col min="15366" max="15366" width="8.5703125" style="827" bestFit="1" customWidth="1"/>
    <col min="15367" max="15367" width="8.7109375" style="827" bestFit="1" customWidth="1"/>
    <col min="15368" max="15369" width="8.42578125" style="827" bestFit="1" customWidth="1"/>
    <col min="15370" max="15370" width="9.140625" style="827" bestFit="1" customWidth="1"/>
    <col min="15371" max="15371" width="11.5703125" style="827" bestFit="1" customWidth="1"/>
    <col min="15372" max="15372" width="9.85546875" style="827" bestFit="1" customWidth="1"/>
    <col min="15373" max="15373" width="11.5703125" style="827" bestFit="1" customWidth="1"/>
    <col min="15374" max="15375" width="9.85546875" style="827" bestFit="1" customWidth="1"/>
    <col min="15376" max="15376" width="1.42578125" style="827" customWidth="1"/>
    <col min="15377" max="15377" width="1.7109375" style="827" customWidth="1"/>
    <col min="15378" max="15381" width="11.42578125" style="827" customWidth="1"/>
    <col min="15382" max="15616" width="1.7109375" style="827" hidden="1"/>
    <col min="15617" max="15617" width="14.5703125" style="827" customWidth="1"/>
    <col min="15618" max="15618" width="1.42578125" style="827" customWidth="1"/>
    <col min="15619" max="15619" width="15" style="827" customWidth="1"/>
    <col min="15620" max="15620" width="14.28515625" style="827" bestFit="1" customWidth="1"/>
    <col min="15621" max="15621" width="8.85546875" style="827" bestFit="1" customWidth="1"/>
    <col min="15622" max="15622" width="8.5703125" style="827" bestFit="1" customWidth="1"/>
    <col min="15623" max="15623" width="8.7109375" style="827" bestFit="1" customWidth="1"/>
    <col min="15624" max="15625" width="8.42578125" style="827" bestFit="1" customWidth="1"/>
    <col min="15626" max="15626" width="9.140625" style="827" bestFit="1" customWidth="1"/>
    <col min="15627" max="15627" width="11.5703125" style="827" bestFit="1" customWidth="1"/>
    <col min="15628" max="15628" width="9.85546875" style="827" bestFit="1" customWidth="1"/>
    <col min="15629" max="15629" width="11.5703125" style="827" bestFit="1" customWidth="1"/>
    <col min="15630" max="15631" width="9.85546875" style="827" bestFit="1" customWidth="1"/>
    <col min="15632" max="15632" width="1.42578125" style="827" customWidth="1"/>
    <col min="15633" max="15633" width="1.7109375" style="827" customWidth="1"/>
    <col min="15634" max="15637" width="11.42578125" style="827" customWidth="1"/>
    <col min="15638" max="15872" width="1.7109375" style="827" hidden="1"/>
    <col min="15873" max="15873" width="14.5703125" style="827" customWidth="1"/>
    <col min="15874" max="15874" width="1.42578125" style="827" customWidth="1"/>
    <col min="15875" max="15875" width="15" style="827" customWidth="1"/>
    <col min="15876" max="15876" width="14.28515625" style="827" bestFit="1" customWidth="1"/>
    <col min="15877" max="15877" width="8.85546875" style="827" bestFit="1" customWidth="1"/>
    <col min="15878" max="15878" width="8.5703125" style="827" bestFit="1" customWidth="1"/>
    <col min="15879" max="15879" width="8.7109375" style="827" bestFit="1" customWidth="1"/>
    <col min="15880" max="15881" width="8.42578125" style="827" bestFit="1" customWidth="1"/>
    <col min="15882" max="15882" width="9.140625" style="827" bestFit="1" customWidth="1"/>
    <col min="15883" max="15883" width="11.5703125" style="827" bestFit="1" customWidth="1"/>
    <col min="15884" max="15884" width="9.85546875" style="827" bestFit="1" customWidth="1"/>
    <col min="15885" max="15885" width="11.5703125" style="827" bestFit="1" customWidth="1"/>
    <col min="15886" max="15887" width="9.85546875" style="827" bestFit="1" customWidth="1"/>
    <col min="15888" max="15888" width="1.42578125" style="827" customWidth="1"/>
    <col min="15889" max="15889" width="1.7109375" style="827" customWidth="1"/>
    <col min="15890" max="15893" width="11.42578125" style="827" customWidth="1"/>
    <col min="15894" max="16128" width="1.7109375" style="827" hidden="1"/>
    <col min="16129" max="16129" width="14.5703125" style="827" customWidth="1"/>
    <col min="16130" max="16130" width="1.42578125" style="827" customWidth="1"/>
    <col min="16131" max="16131" width="15" style="827" customWidth="1"/>
    <col min="16132" max="16132" width="14.28515625" style="827" bestFit="1" customWidth="1"/>
    <col min="16133" max="16133" width="8.85546875" style="827" bestFit="1" customWidth="1"/>
    <col min="16134" max="16134" width="8.5703125" style="827" bestFit="1" customWidth="1"/>
    <col min="16135" max="16135" width="8.7109375" style="827" bestFit="1" customWidth="1"/>
    <col min="16136" max="16137" width="8.42578125" style="827" bestFit="1" customWidth="1"/>
    <col min="16138" max="16138" width="9.140625" style="827" bestFit="1" customWidth="1"/>
    <col min="16139" max="16139" width="11.5703125" style="827" bestFit="1" customWidth="1"/>
    <col min="16140" max="16140" width="9.85546875" style="827" bestFit="1" customWidth="1"/>
    <col min="16141" max="16141" width="11.5703125" style="827" bestFit="1" customWidth="1"/>
    <col min="16142" max="16143" width="9.85546875" style="827" bestFit="1" customWidth="1"/>
    <col min="16144" max="16144" width="1.42578125" style="827" customWidth="1"/>
    <col min="16145" max="16145" width="1.7109375" style="827" customWidth="1"/>
    <col min="16146" max="16149" width="11.42578125" style="827" customWidth="1"/>
    <col min="16150" max="16384" width="1.7109375" style="827" hidden="1"/>
  </cols>
  <sheetData>
    <row r="1" spans="1:21" ht="5.25" customHeight="1">
      <c r="A1" s="826"/>
      <c r="B1" s="826"/>
      <c r="C1" s="826"/>
      <c r="D1" s="826"/>
      <c r="E1" s="826"/>
      <c r="F1" s="826"/>
      <c r="G1" s="826"/>
      <c r="H1" s="826"/>
      <c r="I1" s="826"/>
      <c r="J1" s="826"/>
      <c r="K1" s="826"/>
      <c r="L1" s="826"/>
      <c r="M1" s="826"/>
      <c r="N1" s="826"/>
      <c r="O1" s="826"/>
      <c r="P1" s="826"/>
      <c r="Q1" s="826"/>
      <c r="R1" s="826"/>
      <c r="S1" s="826"/>
      <c r="T1" s="826"/>
      <c r="U1" s="826"/>
    </row>
    <row r="2" spans="1:21" ht="20.25">
      <c r="A2" s="826"/>
      <c r="B2" s="1051" t="s">
        <v>655</v>
      </c>
      <c r="C2" s="1051"/>
      <c r="D2" s="1051"/>
      <c r="E2" s="1051"/>
      <c r="F2" s="1051"/>
      <c r="G2" s="1051"/>
      <c r="H2" s="1051"/>
      <c r="I2" s="1051"/>
      <c r="J2" s="1051"/>
      <c r="K2" s="1051"/>
      <c r="L2" s="1051"/>
      <c r="M2" s="1051"/>
      <c r="N2" s="1051"/>
      <c r="O2" s="1051"/>
      <c r="P2" s="1051"/>
      <c r="Q2" s="826"/>
      <c r="R2" s="826"/>
      <c r="S2" s="826"/>
      <c r="T2" s="826"/>
      <c r="U2" s="826"/>
    </row>
    <row r="3" spans="1:21" ht="5.25" customHeight="1" thickBot="1">
      <c r="A3" s="826"/>
      <c r="B3" s="826"/>
      <c r="C3" s="826"/>
      <c r="D3" s="826"/>
      <c r="E3" s="826"/>
      <c r="F3" s="826"/>
      <c r="G3" s="826"/>
      <c r="H3" s="826"/>
      <c r="I3" s="826"/>
      <c r="J3" s="826"/>
      <c r="K3" s="826"/>
      <c r="L3" s="826"/>
      <c r="M3" s="826"/>
      <c r="N3" s="826"/>
      <c r="O3" s="826"/>
      <c r="P3" s="826"/>
      <c r="Q3" s="826"/>
      <c r="R3" s="826"/>
      <c r="S3" s="826"/>
      <c r="T3" s="826"/>
      <c r="U3" s="826"/>
    </row>
    <row r="4" spans="1:21">
      <c r="A4" s="826"/>
      <c r="B4" s="828"/>
      <c r="C4" s="829"/>
      <c r="D4" s="829"/>
      <c r="E4" s="829"/>
      <c r="F4" s="829"/>
      <c r="G4" s="829"/>
      <c r="H4" s="829"/>
      <c r="I4" s="829"/>
      <c r="J4" s="829"/>
      <c r="K4" s="829"/>
      <c r="L4" s="829"/>
      <c r="M4" s="829"/>
      <c r="N4" s="829"/>
      <c r="O4" s="829"/>
      <c r="P4" s="830"/>
      <c r="Q4" s="826"/>
      <c r="R4" s="826"/>
      <c r="S4" s="826"/>
      <c r="T4" s="826"/>
      <c r="U4" s="826"/>
    </row>
    <row r="5" spans="1:21">
      <c r="A5" s="826"/>
      <c r="B5" s="831"/>
      <c r="C5" s="832"/>
      <c r="D5" s="832"/>
      <c r="E5" s="832"/>
      <c r="F5" s="832"/>
      <c r="G5" s="832"/>
      <c r="H5" s="832"/>
      <c r="I5" s="832"/>
      <c r="J5" s="832"/>
      <c r="K5" s="832"/>
      <c r="L5" s="832"/>
      <c r="M5" s="832"/>
      <c r="N5" s="832"/>
      <c r="O5" s="832"/>
      <c r="P5" s="833"/>
      <c r="Q5" s="826"/>
      <c r="R5" s="826"/>
      <c r="S5" s="826"/>
      <c r="T5" s="826"/>
      <c r="U5" s="826"/>
    </row>
    <row r="6" spans="1:21">
      <c r="A6" s="826"/>
      <c r="B6" s="831"/>
      <c r="C6" s="832"/>
      <c r="D6" s="832"/>
      <c r="E6" s="832"/>
      <c r="F6" s="832"/>
      <c r="G6" s="832"/>
      <c r="H6" s="832"/>
      <c r="I6" s="832"/>
      <c r="J6" s="832"/>
      <c r="K6" s="832"/>
      <c r="L6" s="832"/>
      <c r="M6" s="832"/>
      <c r="N6" s="832"/>
      <c r="O6" s="832"/>
      <c r="P6" s="833"/>
      <c r="Q6" s="826"/>
      <c r="R6" s="826"/>
      <c r="S6" s="826"/>
      <c r="T6" s="826"/>
      <c r="U6" s="826"/>
    </row>
    <row r="7" spans="1:21">
      <c r="A7" s="826"/>
      <c r="B7" s="831"/>
      <c r="C7" s="832"/>
      <c r="D7" s="832"/>
      <c r="E7" s="832"/>
      <c r="F7" s="832"/>
      <c r="G7" s="832"/>
      <c r="H7" s="832"/>
      <c r="I7" s="832"/>
      <c r="J7" s="832"/>
      <c r="K7" s="832"/>
      <c r="L7" s="832"/>
      <c r="M7" s="832"/>
      <c r="N7" s="832"/>
      <c r="O7" s="832"/>
      <c r="P7" s="833"/>
      <c r="Q7" s="826"/>
      <c r="R7" s="826"/>
      <c r="S7" s="826"/>
      <c r="T7" s="826"/>
      <c r="U7" s="826"/>
    </row>
    <row r="8" spans="1:21">
      <c r="A8" s="826"/>
      <c r="B8" s="831"/>
      <c r="C8" s="832"/>
      <c r="D8" s="832"/>
      <c r="E8" s="832"/>
      <c r="F8" s="832"/>
      <c r="G8" s="832"/>
      <c r="H8" s="832"/>
      <c r="I8" s="832"/>
      <c r="J8" s="832"/>
      <c r="K8" s="832"/>
      <c r="L8" s="832"/>
      <c r="M8" s="832"/>
      <c r="N8" s="832"/>
      <c r="O8" s="832"/>
      <c r="P8" s="833"/>
      <c r="Q8" s="826"/>
      <c r="R8" s="826"/>
      <c r="S8" s="826"/>
      <c r="T8" s="826"/>
      <c r="U8" s="826"/>
    </row>
    <row r="9" spans="1:21">
      <c r="A9" s="826"/>
      <c r="B9" s="831"/>
      <c r="C9" s="832"/>
      <c r="D9" s="832"/>
      <c r="E9" s="832"/>
      <c r="F9" s="832"/>
      <c r="G9" s="832"/>
      <c r="H9" s="832"/>
      <c r="I9" s="832"/>
      <c r="J9" s="832"/>
      <c r="K9" s="832"/>
      <c r="L9" s="832"/>
      <c r="M9" s="832"/>
      <c r="N9" s="832"/>
      <c r="O9" s="832"/>
      <c r="P9" s="833"/>
      <c r="Q9" s="826"/>
      <c r="R9" s="826"/>
      <c r="S9" s="826"/>
      <c r="T9" s="826"/>
      <c r="U9" s="826"/>
    </row>
    <row r="10" spans="1:21">
      <c r="A10" s="826"/>
      <c r="B10" s="831"/>
      <c r="C10" s="832"/>
      <c r="D10" s="832"/>
      <c r="E10" s="832"/>
      <c r="F10" s="832"/>
      <c r="G10" s="832"/>
      <c r="H10" s="832"/>
      <c r="I10" s="832"/>
      <c r="J10" s="832"/>
      <c r="K10" s="832"/>
      <c r="L10" s="832"/>
      <c r="M10" s="832"/>
      <c r="N10" s="832"/>
      <c r="O10" s="832"/>
      <c r="P10" s="833"/>
      <c r="Q10" s="826"/>
      <c r="R10" s="826"/>
      <c r="S10" s="826"/>
      <c r="T10" s="826"/>
      <c r="U10" s="826"/>
    </row>
    <row r="11" spans="1:21">
      <c r="A11" s="826"/>
      <c r="B11" s="831"/>
      <c r="C11" s="832"/>
      <c r="D11" s="832"/>
      <c r="E11" s="832"/>
      <c r="F11" s="832"/>
      <c r="G11" s="832"/>
      <c r="H11" s="832"/>
      <c r="I11" s="832"/>
      <c r="J11" s="832"/>
      <c r="K11" s="832"/>
      <c r="L11" s="832"/>
      <c r="M11" s="832"/>
      <c r="N11" s="832"/>
      <c r="O11" s="832"/>
      <c r="P11" s="833"/>
      <c r="Q11" s="826"/>
      <c r="R11" s="826"/>
      <c r="S11" s="826"/>
      <c r="T11" s="826"/>
      <c r="U11" s="826"/>
    </row>
    <row r="12" spans="1:21">
      <c r="A12" s="826"/>
      <c r="B12" s="831"/>
      <c r="C12" s="832"/>
      <c r="D12" s="832"/>
      <c r="E12" s="832"/>
      <c r="F12" s="832"/>
      <c r="G12" s="832"/>
      <c r="H12" s="832"/>
      <c r="I12" s="832"/>
      <c r="J12" s="832"/>
      <c r="K12" s="832"/>
      <c r="L12" s="832"/>
      <c r="M12" s="832"/>
      <c r="N12" s="832"/>
      <c r="O12" s="832"/>
      <c r="P12" s="833"/>
      <c r="Q12" s="826"/>
      <c r="R12" s="826"/>
      <c r="S12" s="826"/>
      <c r="T12" s="826"/>
      <c r="U12" s="826"/>
    </row>
    <row r="13" spans="1:21">
      <c r="A13" s="826"/>
      <c r="B13" s="831"/>
      <c r="C13" s="832"/>
      <c r="D13" s="832"/>
      <c r="E13" s="832"/>
      <c r="F13" s="832"/>
      <c r="G13" s="832"/>
      <c r="H13" s="832"/>
      <c r="I13" s="832"/>
      <c r="J13" s="832"/>
      <c r="K13" s="832"/>
      <c r="L13" s="832"/>
      <c r="M13" s="832"/>
      <c r="N13" s="832"/>
      <c r="O13" s="832"/>
      <c r="P13" s="833"/>
      <c r="Q13" s="826"/>
      <c r="R13" s="826"/>
      <c r="S13" s="826"/>
      <c r="T13" s="826"/>
      <c r="U13" s="826"/>
    </row>
    <row r="14" spans="1:21">
      <c r="A14" s="826"/>
      <c r="B14" s="831"/>
      <c r="C14" s="832"/>
      <c r="D14" s="832"/>
      <c r="E14" s="832"/>
      <c r="F14" s="832"/>
      <c r="G14" s="832"/>
      <c r="H14" s="832"/>
      <c r="I14" s="832"/>
      <c r="J14" s="832"/>
      <c r="K14" s="832"/>
      <c r="L14" s="832"/>
      <c r="M14" s="832"/>
      <c r="N14" s="832"/>
      <c r="O14" s="832"/>
      <c r="P14" s="833"/>
      <c r="Q14" s="826"/>
      <c r="R14" s="826"/>
      <c r="S14" s="826"/>
      <c r="T14" s="826"/>
      <c r="U14" s="826"/>
    </row>
    <row r="15" spans="1:21">
      <c r="A15" s="826"/>
      <c r="B15" s="831"/>
      <c r="C15" s="832"/>
      <c r="D15" s="832"/>
      <c r="E15" s="832"/>
      <c r="F15" s="832"/>
      <c r="G15" s="832"/>
      <c r="H15" s="832"/>
      <c r="I15" s="832"/>
      <c r="J15" s="832"/>
      <c r="K15" s="832"/>
      <c r="L15" s="832"/>
      <c r="M15" s="832"/>
      <c r="N15" s="832"/>
      <c r="O15" s="832"/>
      <c r="P15" s="833"/>
      <c r="Q15" s="826"/>
      <c r="R15" s="826"/>
      <c r="S15" s="826"/>
      <c r="T15" s="826"/>
      <c r="U15" s="826"/>
    </row>
    <row r="16" spans="1:21">
      <c r="A16" s="826"/>
      <c r="B16" s="831"/>
      <c r="C16" s="832"/>
      <c r="D16" s="832"/>
      <c r="E16" s="832"/>
      <c r="F16" s="832"/>
      <c r="G16" s="832"/>
      <c r="H16" s="832"/>
      <c r="I16" s="832"/>
      <c r="J16" s="832"/>
      <c r="K16" s="832"/>
      <c r="L16" s="832"/>
      <c r="M16" s="832"/>
      <c r="N16" s="832"/>
      <c r="O16" s="832"/>
      <c r="P16" s="833"/>
      <c r="Q16" s="826"/>
      <c r="R16" s="826"/>
      <c r="S16" s="826"/>
      <c r="T16" s="826"/>
      <c r="U16" s="826"/>
    </row>
    <row r="17" spans="1:21">
      <c r="A17" s="826"/>
      <c r="B17" s="831"/>
      <c r="C17" s="832"/>
      <c r="D17" s="832"/>
      <c r="E17" s="832"/>
      <c r="F17" s="832"/>
      <c r="G17" s="832"/>
      <c r="H17" s="832"/>
      <c r="I17" s="832"/>
      <c r="J17" s="832"/>
      <c r="K17" s="832"/>
      <c r="L17" s="832"/>
      <c r="M17" s="832"/>
      <c r="N17" s="832"/>
      <c r="O17" s="832"/>
      <c r="P17" s="833"/>
      <c r="Q17" s="826"/>
      <c r="R17" s="826"/>
      <c r="S17" s="826"/>
      <c r="T17" s="826"/>
      <c r="U17" s="826"/>
    </row>
    <row r="18" spans="1:21">
      <c r="A18" s="826"/>
      <c r="B18" s="831"/>
      <c r="C18" s="832"/>
      <c r="D18" s="832"/>
      <c r="E18" s="832"/>
      <c r="F18" s="832"/>
      <c r="G18" s="832"/>
      <c r="H18" s="832"/>
      <c r="I18" s="832"/>
      <c r="J18" s="832"/>
      <c r="K18" s="832"/>
      <c r="L18" s="832"/>
      <c r="M18" s="832"/>
      <c r="N18" s="832"/>
      <c r="O18" s="832"/>
      <c r="P18" s="833"/>
      <c r="Q18" s="826"/>
      <c r="R18" s="826"/>
      <c r="S18" s="826"/>
      <c r="T18" s="826"/>
      <c r="U18" s="826"/>
    </row>
    <row r="19" spans="1:21">
      <c r="A19" s="826"/>
      <c r="B19" s="831"/>
      <c r="C19" s="832"/>
      <c r="D19" s="832"/>
      <c r="E19" s="832"/>
      <c r="F19" s="832"/>
      <c r="G19" s="832"/>
      <c r="H19" s="832"/>
      <c r="I19" s="832"/>
      <c r="J19" s="832"/>
      <c r="K19" s="832"/>
      <c r="L19" s="832"/>
      <c r="M19" s="832"/>
      <c r="N19" s="832"/>
      <c r="O19" s="832"/>
      <c r="P19" s="833"/>
      <c r="Q19" s="826"/>
      <c r="R19" s="826"/>
      <c r="S19" s="826"/>
      <c r="T19" s="826"/>
      <c r="U19" s="826"/>
    </row>
    <row r="20" spans="1:21">
      <c r="A20" s="826"/>
      <c r="B20" s="831"/>
      <c r="C20" s="832"/>
      <c r="D20" s="832"/>
      <c r="E20" s="832"/>
      <c r="F20" s="832"/>
      <c r="G20" s="832"/>
      <c r="H20" s="832"/>
      <c r="I20" s="832"/>
      <c r="J20" s="832"/>
      <c r="K20" s="832"/>
      <c r="L20" s="832"/>
      <c r="M20" s="832"/>
      <c r="N20" s="832"/>
      <c r="O20" s="832"/>
      <c r="P20" s="833"/>
      <c r="Q20" s="826"/>
      <c r="R20" s="826"/>
      <c r="S20" s="826"/>
      <c r="T20" s="826"/>
      <c r="U20" s="826"/>
    </row>
    <row r="21" spans="1:21">
      <c r="A21" s="826"/>
      <c r="B21" s="831"/>
      <c r="C21" s="832"/>
      <c r="D21" s="832"/>
      <c r="E21" s="832"/>
      <c r="F21" s="832"/>
      <c r="G21" s="832"/>
      <c r="H21" s="832"/>
      <c r="I21" s="832"/>
      <c r="J21" s="832"/>
      <c r="K21" s="832"/>
      <c r="L21" s="832"/>
      <c r="M21" s="832"/>
      <c r="N21" s="832"/>
      <c r="O21" s="832"/>
      <c r="P21" s="833"/>
      <c r="Q21" s="826"/>
      <c r="R21" s="826"/>
      <c r="S21" s="826"/>
      <c r="T21" s="826"/>
      <c r="U21" s="826"/>
    </row>
    <row r="22" spans="1:21">
      <c r="A22" s="826"/>
      <c r="B22" s="831"/>
      <c r="C22" s="832"/>
      <c r="D22" s="832"/>
      <c r="E22" s="832"/>
      <c r="F22" s="832"/>
      <c r="G22" s="832"/>
      <c r="H22" s="832"/>
      <c r="I22" s="832"/>
      <c r="J22" s="832"/>
      <c r="K22" s="832"/>
      <c r="L22" s="832"/>
      <c r="M22" s="832"/>
      <c r="N22" s="832"/>
      <c r="O22" s="832"/>
      <c r="P22" s="833"/>
      <c r="Q22" s="826"/>
      <c r="R22" s="826"/>
      <c r="S22" s="826"/>
      <c r="T22" s="826"/>
      <c r="U22" s="826"/>
    </row>
    <row r="23" spans="1:21">
      <c r="A23" s="826"/>
      <c r="B23" s="831"/>
      <c r="C23" s="832"/>
      <c r="D23" s="832"/>
      <c r="E23" s="832"/>
      <c r="F23" s="832"/>
      <c r="G23" s="832"/>
      <c r="H23" s="832"/>
      <c r="I23" s="832"/>
      <c r="J23" s="832"/>
      <c r="K23" s="832"/>
      <c r="L23" s="832"/>
      <c r="M23" s="832"/>
      <c r="N23" s="832"/>
      <c r="O23" s="832"/>
      <c r="P23" s="833"/>
      <c r="Q23" s="826"/>
      <c r="R23" s="826"/>
      <c r="S23" s="826"/>
      <c r="T23" s="826"/>
      <c r="U23" s="826"/>
    </row>
    <row r="24" spans="1:21">
      <c r="A24" s="826"/>
      <c r="B24" s="831"/>
      <c r="C24" s="832"/>
      <c r="D24" s="832"/>
      <c r="E24" s="832"/>
      <c r="F24" s="832"/>
      <c r="G24" s="832"/>
      <c r="H24" s="832"/>
      <c r="I24" s="832"/>
      <c r="J24" s="832"/>
      <c r="K24" s="832"/>
      <c r="L24" s="832"/>
      <c r="M24" s="832"/>
      <c r="N24" s="832"/>
      <c r="O24" s="832"/>
      <c r="P24" s="833"/>
      <c r="Q24" s="826"/>
      <c r="R24" s="826"/>
      <c r="S24" s="826"/>
      <c r="T24" s="826"/>
      <c r="U24" s="826"/>
    </row>
    <row r="25" spans="1:21">
      <c r="A25" s="826"/>
      <c r="B25" s="831"/>
      <c r="C25" s="832"/>
      <c r="D25" s="832"/>
      <c r="E25" s="832"/>
      <c r="F25" s="832"/>
      <c r="G25" s="832"/>
      <c r="H25" s="832"/>
      <c r="I25" s="832"/>
      <c r="J25" s="832"/>
      <c r="K25" s="832"/>
      <c r="L25" s="832"/>
      <c r="M25" s="832"/>
      <c r="N25" s="832"/>
      <c r="O25" s="832"/>
      <c r="P25" s="833"/>
      <c r="Q25" s="826"/>
      <c r="R25" s="826"/>
      <c r="S25" s="826"/>
      <c r="T25" s="826"/>
      <c r="U25" s="826"/>
    </row>
    <row r="26" spans="1:21">
      <c r="A26" s="826"/>
      <c r="B26" s="831"/>
      <c r="C26" s="832"/>
      <c r="D26" s="832"/>
      <c r="E26" s="832"/>
      <c r="F26" s="832"/>
      <c r="G26" s="832"/>
      <c r="H26" s="832"/>
      <c r="I26" s="832"/>
      <c r="J26" s="832"/>
      <c r="K26" s="832"/>
      <c r="L26" s="832"/>
      <c r="M26" s="832"/>
      <c r="N26" s="832"/>
      <c r="O26" s="832"/>
      <c r="P26" s="833"/>
      <c r="Q26" s="826"/>
      <c r="R26" s="826"/>
      <c r="S26" s="826"/>
      <c r="T26" s="826"/>
      <c r="U26" s="826"/>
    </row>
    <row r="27" spans="1:21">
      <c r="A27" s="826"/>
      <c r="B27" s="831"/>
      <c r="C27" s="832"/>
      <c r="D27" s="832"/>
      <c r="E27" s="832"/>
      <c r="F27" s="832"/>
      <c r="G27" s="832"/>
      <c r="H27" s="832"/>
      <c r="I27" s="832"/>
      <c r="J27" s="832"/>
      <c r="K27" s="832"/>
      <c r="L27" s="832"/>
      <c r="M27" s="832"/>
      <c r="N27" s="832"/>
      <c r="O27" s="832"/>
      <c r="P27" s="833"/>
      <c r="Q27" s="826"/>
      <c r="R27" s="826"/>
      <c r="S27" s="826"/>
      <c r="T27" s="826"/>
      <c r="U27" s="826"/>
    </row>
    <row r="28" spans="1:21">
      <c r="A28" s="826"/>
      <c r="B28" s="831"/>
      <c r="C28" s="832"/>
      <c r="D28" s="832"/>
      <c r="E28" s="832"/>
      <c r="F28" s="832"/>
      <c r="G28" s="832"/>
      <c r="H28" s="832"/>
      <c r="I28" s="832"/>
      <c r="J28" s="832"/>
      <c r="K28" s="832"/>
      <c r="L28" s="832"/>
      <c r="M28" s="832"/>
      <c r="N28" s="832"/>
      <c r="O28" s="832"/>
      <c r="P28" s="833"/>
      <c r="Q28" s="826"/>
      <c r="R28" s="826"/>
      <c r="S28" s="826"/>
      <c r="T28" s="826"/>
      <c r="U28" s="826"/>
    </row>
    <row r="29" spans="1:21">
      <c r="A29" s="826"/>
      <c r="B29" s="831"/>
      <c r="C29" s="832"/>
      <c r="D29" s="832"/>
      <c r="E29" s="832"/>
      <c r="F29" s="832"/>
      <c r="G29" s="832"/>
      <c r="H29" s="832"/>
      <c r="I29" s="832"/>
      <c r="J29" s="832"/>
      <c r="K29" s="832"/>
      <c r="L29" s="832"/>
      <c r="M29" s="832"/>
      <c r="N29" s="832"/>
      <c r="O29" s="832"/>
      <c r="P29" s="833"/>
      <c r="Q29" s="826"/>
      <c r="R29" s="826"/>
      <c r="S29" s="826"/>
      <c r="T29" s="826"/>
      <c r="U29" s="826"/>
    </row>
    <row r="30" spans="1:21">
      <c r="A30" s="826"/>
      <c r="B30" s="831"/>
      <c r="C30" s="834"/>
      <c r="D30" s="835" t="s">
        <v>656</v>
      </c>
      <c r="E30" s="835" t="s">
        <v>657</v>
      </c>
      <c r="F30" s="835" t="s">
        <v>658</v>
      </c>
      <c r="G30" s="835" t="s">
        <v>659</v>
      </c>
      <c r="H30" s="835" t="s">
        <v>660</v>
      </c>
      <c r="I30" s="835" t="s">
        <v>661</v>
      </c>
      <c r="J30" s="835" t="s">
        <v>662</v>
      </c>
      <c r="K30" s="835" t="s">
        <v>663</v>
      </c>
      <c r="L30" s="835" t="s">
        <v>664</v>
      </c>
      <c r="M30" s="835" t="s">
        <v>665</v>
      </c>
      <c r="N30" s="835" t="s">
        <v>666</v>
      </c>
      <c r="O30" s="835" t="s">
        <v>667</v>
      </c>
      <c r="P30" s="833"/>
      <c r="Q30" s="826"/>
      <c r="R30" s="826"/>
      <c r="S30" s="826"/>
      <c r="T30" s="826"/>
      <c r="U30" s="826"/>
    </row>
    <row r="31" spans="1:21">
      <c r="A31" s="826"/>
      <c r="B31" s="831"/>
      <c r="C31" s="836" t="s">
        <v>668</v>
      </c>
      <c r="D31" s="846">
        <f>(DICIEMBRE!F8/12)/1000</f>
        <v>661314.61175000004</v>
      </c>
      <c r="E31" s="846">
        <f>(+DICIEMBRE!$F$8/12)/1000+D31</f>
        <v>1322629.2235000001</v>
      </c>
      <c r="F31" s="846">
        <f>(+DICIEMBRE!$F$8/12)/1000+E31</f>
        <v>1983943.83525</v>
      </c>
      <c r="G31" s="846">
        <f>(+DICIEMBRE!$F$8/12)/1000+F31</f>
        <v>2645258.4470000002</v>
      </c>
      <c r="H31" s="846">
        <f>(+DICIEMBRE!$F$8/12)/1000+G31</f>
        <v>3306573.0587500003</v>
      </c>
      <c r="I31" s="846">
        <f>(+DICIEMBRE!$F$8/12)/1000+H31</f>
        <v>3967887.6705000005</v>
      </c>
      <c r="J31" s="846">
        <f>(+DICIEMBRE!$F$8/12)/1000+I31</f>
        <v>4629202.2822500002</v>
      </c>
      <c r="K31" s="846">
        <f>(+DICIEMBRE!$F$8/12)/1000+J31</f>
        <v>5290516.8940000003</v>
      </c>
      <c r="L31" s="846">
        <f>(+DICIEMBRE!$F$8/12)/1000+K31</f>
        <v>5951831.5057500005</v>
      </c>
      <c r="M31" s="846">
        <f>(+DICIEMBRE!$F$8/12)/1000+L31</f>
        <v>6613146.1175000006</v>
      </c>
      <c r="N31" s="846">
        <f>(+DICIEMBRE!$F$8/12)/1000+M31</f>
        <v>7274460.7292500008</v>
      </c>
      <c r="O31" s="846">
        <f>(+DICIEMBRE!$F$8/12)/1000+N31</f>
        <v>7935775.3410000009</v>
      </c>
      <c r="P31" s="833"/>
      <c r="Q31" s="826"/>
      <c r="R31" s="826"/>
      <c r="S31" s="826"/>
      <c r="T31" s="826"/>
      <c r="U31" s="826"/>
    </row>
    <row r="32" spans="1:21">
      <c r="A32" s="826"/>
      <c r="B32" s="831"/>
      <c r="C32" s="836" t="s">
        <v>669</v>
      </c>
      <c r="D32" s="838">
        <f>(ENERO!$I$8/1000)</f>
        <v>523402.31599999999</v>
      </c>
      <c r="E32" s="838">
        <f>(FEBRERO!$I$8/1000)</f>
        <v>1553064.7830000001</v>
      </c>
      <c r="F32" s="838">
        <f>(MARZO!$I$8/1000)</f>
        <v>2146228.6239999998</v>
      </c>
      <c r="G32" s="838">
        <f>(ABRIL!$I$8/1000)</f>
        <v>2850316.9849999999</v>
      </c>
      <c r="H32" s="838">
        <f>(MAYO!$I$8/1000)</f>
        <v>3246283.0249999999</v>
      </c>
      <c r="I32" s="838">
        <f>(JUNIO!$I$8/1000)</f>
        <v>3754437.4389999998</v>
      </c>
      <c r="J32" s="838">
        <f>(JULIO!$I$8/1000)</f>
        <v>4301294.2850000001</v>
      </c>
      <c r="K32" s="838">
        <f>(AGOSTO!$I$8/1000)</f>
        <v>4702249.5580000002</v>
      </c>
      <c r="L32" s="838">
        <f>(SEPTIEMBRE!$I$8/1000)</f>
        <v>5267966.216</v>
      </c>
      <c r="M32" s="838">
        <f>(OCTUBRE!$I$8/1000)</f>
        <v>5643547.2829999998</v>
      </c>
      <c r="N32" s="838">
        <f>(NOVIEMBRE!$I$8/1000)</f>
        <v>6460263.7599999998</v>
      </c>
      <c r="O32" s="838">
        <f>(DICIEMBRE!$I$8/1000)</f>
        <v>7411109.6600000001</v>
      </c>
      <c r="P32" s="833"/>
      <c r="Q32" s="826"/>
      <c r="R32" s="826"/>
      <c r="S32" s="826"/>
      <c r="T32" s="826"/>
      <c r="U32" s="826"/>
    </row>
    <row r="33" spans="1:21" ht="13.5" thickBot="1">
      <c r="A33" s="826"/>
      <c r="B33" s="839"/>
      <c r="C33" s="840"/>
      <c r="D33" s="840"/>
      <c r="E33" s="840"/>
      <c r="F33" s="840"/>
      <c r="G33" s="840"/>
      <c r="H33" s="840"/>
      <c r="I33" s="840"/>
      <c r="J33" s="840"/>
      <c r="K33" s="840"/>
      <c r="L33" s="840"/>
      <c r="M33" s="840"/>
      <c r="N33" s="840"/>
      <c r="O33" s="840"/>
      <c r="P33" s="841"/>
      <c r="Q33" s="826"/>
      <c r="R33" s="826"/>
      <c r="S33" s="826"/>
      <c r="T33" s="826"/>
      <c r="U33" s="826"/>
    </row>
    <row r="34" spans="1:21" ht="13.5" thickBot="1">
      <c r="A34" s="826"/>
      <c r="B34" s="826"/>
      <c r="C34" s="842"/>
      <c r="D34" s="826"/>
      <c r="E34" s="826"/>
      <c r="F34" s="826"/>
      <c r="G34" s="826"/>
      <c r="H34" s="826"/>
      <c r="I34" s="826"/>
      <c r="J34" s="826"/>
      <c r="K34" s="826"/>
      <c r="L34" s="826"/>
      <c r="M34" s="826"/>
      <c r="N34" s="826"/>
      <c r="O34" s="826"/>
      <c r="P34" s="826"/>
      <c r="Q34" s="826"/>
      <c r="R34" s="826"/>
      <c r="S34" s="826"/>
      <c r="T34" s="826"/>
      <c r="U34" s="826"/>
    </row>
    <row r="35" spans="1:21">
      <c r="A35" s="826"/>
      <c r="B35" s="828"/>
      <c r="C35" s="829"/>
      <c r="D35" s="829"/>
      <c r="E35" s="829"/>
      <c r="F35" s="829"/>
      <c r="G35" s="829"/>
      <c r="H35" s="829"/>
      <c r="I35" s="829"/>
      <c r="J35" s="829"/>
      <c r="K35" s="829"/>
      <c r="L35" s="829"/>
      <c r="M35" s="829"/>
      <c r="N35" s="829"/>
      <c r="O35" s="829"/>
      <c r="P35" s="830"/>
      <c r="Q35" s="826"/>
      <c r="R35" s="826"/>
      <c r="S35" s="826"/>
      <c r="T35" s="826"/>
      <c r="U35" s="826"/>
    </row>
    <row r="36" spans="1:21">
      <c r="A36" s="826"/>
      <c r="B36" s="831"/>
      <c r="C36" s="832"/>
      <c r="D36" s="832"/>
      <c r="E36" s="832"/>
      <c r="F36" s="832"/>
      <c r="G36" s="832"/>
      <c r="H36" s="832"/>
      <c r="I36" s="832"/>
      <c r="J36" s="832"/>
      <c r="K36" s="832"/>
      <c r="L36" s="832"/>
      <c r="M36" s="832"/>
      <c r="N36" s="832"/>
      <c r="O36" s="832"/>
      <c r="P36" s="833"/>
      <c r="Q36" s="826"/>
      <c r="R36" s="826"/>
      <c r="S36" s="826"/>
      <c r="T36" s="826"/>
      <c r="U36" s="826"/>
    </row>
    <row r="37" spans="1:21">
      <c r="A37" s="826"/>
      <c r="B37" s="831"/>
      <c r="C37" s="832"/>
      <c r="D37" s="832"/>
      <c r="E37" s="832"/>
      <c r="F37" s="832"/>
      <c r="G37" s="832"/>
      <c r="H37" s="832"/>
      <c r="I37" s="832"/>
      <c r="J37" s="832"/>
      <c r="K37" s="832"/>
      <c r="L37" s="832"/>
      <c r="M37" s="832"/>
      <c r="N37" s="832"/>
      <c r="O37" s="832"/>
      <c r="P37" s="833"/>
      <c r="Q37" s="826"/>
      <c r="R37" s="826"/>
      <c r="S37" s="826"/>
      <c r="T37" s="826"/>
      <c r="U37" s="826"/>
    </row>
    <row r="38" spans="1:21">
      <c r="A38" s="826"/>
      <c r="B38" s="831"/>
      <c r="C38" s="832"/>
      <c r="D38" s="832"/>
      <c r="E38" s="832"/>
      <c r="F38" s="832"/>
      <c r="G38" s="832"/>
      <c r="H38" s="832"/>
      <c r="I38" s="832"/>
      <c r="J38" s="832"/>
      <c r="K38" s="832"/>
      <c r="L38" s="832"/>
      <c r="M38" s="832"/>
      <c r="N38" s="832"/>
      <c r="O38" s="832"/>
      <c r="P38" s="833"/>
      <c r="Q38" s="826"/>
      <c r="R38" s="826"/>
      <c r="S38" s="826"/>
      <c r="T38" s="826"/>
      <c r="U38" s="826"/>
    </row>
    <row r="39" spans="1:21">
      <c r="A39" s="826"/>
      <c r="B39" s="831"/>
      <c r="C39" s="832"/>
      <c r="D39" s="832"/>
      <c r="E39" s="832"/>
      <c r="F39" s="832"/>
      <c r="G39" s="832"/>
      <c r="H39" s="832"/>
      <c r="I39" s="832"/>
      <c r="J39" s="832"/>
      <c r="K39" s="832"/>
      <c r="L39" s="832"/>
      <c r="M39" s="832"/>
      <c r="N39" s="832"/>
      <c r="O39" s="832"/>
      <c r="P39" s="833"/>
      <c r="Q39" s="826"/>
      <c r="R39" s="826"/>
      <c r="S39" s="826"/>
      <c r="T39" s="826"/>
      <c r="U39" s="826"/>
    </row>
    <row r="40" spans="1:21">
      <c r="A40" s="826"/>
      <c r="B40" s="831"/>
      <c r="C40" s="832"/>
      <c r="D40" s="832"/>
      <c r="E40" s="832"/>
      <c r="F40" s="832"/>
      <c r="G40" s="832"/>
      <c r="H40" s="832"/>
      <c r="I40" s="832"/>
      <c r="J40" s="832"/>
      <c r="K40" s="832"/>
      <c r="L40" s="832"/>
      <c r="M40" s="832"/>
      <c r="N40" s="832"/>
      <c r="O40" s="832"/>
      <c r="P40" s="833"/>
      <c r="Q40" s="826"/>
      <c r="R40" s="826"/>
      <c r="S40" s="826"/>
      <c r="T40" s="826"/>
      <c r="U40" s="826"/>
    </row>
    <row r="41" spans="1:21">
      <c r="A41" s="826"/>
      <c r="B41" s="831"/>
      <c r="C41" s="832"/>
      <c r="D41" s="832"/>
      <c r="E41" s="832"/>
      <c r="F41" s="832"/>
      <c r="G41" s="832"/>
      <c r="H41" s="832"/>
      <c r="I41" s="832"/>
      <c r="J41" s="832"/>
      <c r="K41" s="832"/>
      <c r="L41" s="832"/>
      <c r="M41" s="832"/>
      <c r="N41" s="832"/>
      <c r="O41" s="832"/>
      <c r="P41" s="833"/>
      <c r="Q41" s="826"/>
      <c r="R41" s="826"/>
      <c r="S41" s="826"/>
      <c r="T41" s="826"/>
      <c r="U41" s="826"/>
    </row>
    <row r="42" spans="1:21">
      <c r="A42" s="826"/>
      <c r="B42" s="831"/>
      <c r="C42" s="832"/>
      <c r="D42" s="832"/>
      <c r="E42" s="832"/>
      <c r="F42" s="832"/>
      <c r="G42" s="832"/>
      <c r="H42" s="832"/>
      <c r="I42" s="832"/>
      <c r="J42" s="832"/>
      <c r="K42" s="832"/>
      <c r="L42" s="832"/>
      <c r="M42" s="832"/>
      <c r="N42" s="832"/>
      <c r="O42" s="832"/>
      <c r="P42" s="833"/>
      <c r="Q42" s="826"/>
      <c r="R42" s="826"/>
      <c r="S42" s="826"/>
      <c r="T42" s="826"/>
      <c r="U42" s="826"/>
    </row>
    <row r="43" spans="1:21">
      <c r="A43" s="826"/>
      <c r="B43" s="831"/>
      <c r="C43" s="832"/>
      <c r="D43" s="832"/>
      <c r="E43" s="832"/>
      <c r="F43" s="832"/>
      <c r="G43" s="832"/>
      <c r="H43" s="832"/>
      <c r="I43" s="832"/>
      <c r="J43" s="832"/>
      <c r="K43" s="832"/>
      <c r="L43" s="832"/>
      <c r="M43" s="832"/>
      <c r="N43" s="832"/>
      <c r="O43" s="832"/>
      <c r="P43" s="833"/>
      <c r="Q43" s="826"/>
      <c r="R43" s="826"/>
      <c r="S43" s="826"/>
      <c r="T43" s="826"/>
      <c r="U43" s="826"/>
    </row>
    <row r="44" spans="1:21">
      <c r="A44" s="826"/>
      <c r="B44" s="831"/>
      <c r="C44" s="832"/>
      <c r="D44" s="832"/>
      <c r="E44" s="832"/>
      <c r="F44" s="832"/>
      <c r="G44" s="832"/>
      <c r="H44" s="832"/>
      <c r="I44" s="832"/>
      <c r="J44" s="832"/>
      <c r="K44" s="832"/>
      <c r="L44" s="832"/>
      <c r="M44" s="832"/>
      <c r="N44" s="832"/>
      <c r="O44" s="832"/>
      <c r="P44" s="833"/>
      <c r="Q44" s="826"/>
      <c r="R44" s="826"/>
      <c r="S44" s="826"/>
      <c r="T44" s="826"/>
      <c r="U44" s="826"/>
    </row>
    <row r="45" spans="1:21">
      <c r="A45" s="826"/>
      <c r="B45" s="831"/>
      <c r="C45" s="832"/>
      <c r="D45" s="832"/>
      <c r="E45" s="832"/>
      <c r="F45" s="832"/>
      <c r="G45" s="832"/>
      <c r="H45" s="832"/>
      <c r="I45" s="832"/>
      <c r="J45" s="832"/>
      <c r="K45" s="832"/>
      <c r="L45" s="832"/>
      <c r="M45" s="832"/>
      <c r="N45" s="832"/>
      <c r="O45" s="832"/>
      <c r="P45" s="833"/>
      <c r="Q45" s="826"/>
      <c r="R45" s="826"/>
      <c r="S45" s="826"/>
      <c r="T45" s="826"/>
      <c r="U45" s="826"/>
    </row>
    <row r="46" spans="1:21">
      <c r="A46" s="826"/>
      <c r="B46" s="831"/>
      <c r="C46" s="832"/>
      <c r="D46" s="832"/>
      <c r="E46" s="832"/>
      <c r="F46" s="832"/>
      <c r="G46" s="832"/>
      <c r="H46" s="832"/>
      <c r="I46" s="832"/>
      <c r="J46" s="832"/>
      <c r="K46" s="832"/>
      <c r="L46" s="832"/>
      <c r="M46" s="832"/>
      <c r="N46" s="832"/>
      <c r="O46" s="832"/>
      <c r="P46" s="833"/>
      <c r="Q46" s="826"/>
      <c r="R46" s="826"/>
      <c r="S46" s="826"/>
      <c r="T46" s="826"/>
      <c r="U46" s="826"/>
    </row>
    <row r="47" spans="1:21">
      <c r="A47" s="826"/>
      <c r="B47" s="831"/>
      <c r="C47" s="832"/>
      <c r="D47" s="832"/>
      <c r="E47" s="832"/>
      <c r="F47" s="832"/>
      <c r="G47" s="832"/>
      <c r="H47" s="832"/>
      <c r="I47" s="832"/>
      <c r="J47" s="832"/>
      <c r="K47" s="832"/>
      <c r="L47" s="832"/>
      <c r="M47" s="832"/>
      <c r="N47" s="832"/>
      <c r="O47" s="832"/>
      <c r="P47" s="833"/>
      <c r="Q47" s="826"/>
      <c r="R47" s="826"/>
      <c r="S47" s="826"/>
      <c r="T47" s="826"/>
      <c r="U47" s="826"/>
    </row>
    <row r="48" spans="1:21">
      <c r="A48" s="826"/>
      <c r="B48" s="831"/>
      <c r="C48" s="832"/>
      <c r="D48" s="832"/>
      <c r="E48" s="832"/>
      <c r="F48" s="832"/>
      <c r="G48" s="832"/>
      <c r="H48" s="832"/>
      <c r="I48" s="832"/>
      <c r="J48" s="832"/>
      <c r="K48" s="832"/>
      <c r="L48" s="832"/>
      <c r="M48" s="832"/>
      <c r="N48" s="832"/>
      <c r="O48" s="832"/>
      <c r="P48" s="833"/>
      <c r="Q48" s="826"/>
      <c r="R48" s="826"/>
      <c r="S48" s="826"/>
      <c r="T48" s="826"/>
      <c r="U48" s="826"/>
    </row>
    <row r="49" spans="1:21">
      <c r="A49" s="826"/>
      <c r="B49" s="831"/>
      <c r="C49" s="832"/>
      <c r="D49" s="832"/>
      <c r="E49" s="832"/>
      <c r="F49" s="832"/>
      <c r="G49" s="832"/>
      <c r="H49" s="832"/>
      <c r="I49" s="832"/>
      <c r="J49" s="832"/>
      <c r="K49" s="832"/>
      <c r="L49" s="832"/>
      <c r="M49" s="832"/>
      <c r="N49" s="832"/>
      <c r="O49" s="832"/>
      <c r="P49" s="833"/>
      <c r="Q49" s="826"/>
      <c r="R49" s="826"/>
      <c r="S49" s="826"/>
      <c r="T49" s="826"/>
      <c r="U49" s="826"/>
    </row>
    <row r="50" spans="1:21">
      <c r="A50" s="826"/>
      <c r="B50" s="831"/>
      <c r="C50" s="832"/>
      <c r="D50" s="832"/>
      <c r="E50" s="832"/>
      <c r="F50" s="832"/>
      <c r="G50" s="832"/>
      <c r="H50" s="832"/>
      <c r="I50" s="832"/>
      <c r="J50" s="832"/>
      <c r="K50" s="832"/>
      <c r="L50" s="832"/>
      <c r="M50" s="832"/>
      <c r="N50" s="832"/>
      <c r="O50" s="832"/>
      <c r="P50" s="833"/>
      <c r="Q50" s="826"/>
      <c r="R50" s="826"/>
      <c r="S50" s="826"/>
      <c r="T50" s="826"/>
      <c r="U50" s="826"/>
    </row>
    <row r="51" spans="1:21">
      <c r="A51" s="826"/>
      <c r="B51" s="831"/>
      <c r="C51" s="832"/>
      <c r="D51" s="832"/>
      <c r="E51" s="832"/>
      <c r="F51" s="832"/>
      <c r="G51" s="832"/>
      <c r="H51" s="832"/>
      <c r="I51" s="832"/>
      <c r="J51" s="832"/>
      <c r="K51" s="832"/>
      <c r="L51" s="832"/>
      <c r="M51" s="832"/>
      <c r="N51" s="832"/>
      <c r="O51" s="832"/>
      <c r="P51" s="833"/>
      <c r="Q51" s="826"/>
      <c r="R51" s="826"/>
      <c r="S51" s="826"/>
      <c r="T51" s="826"/>
      <c r="U51" s="826"/>
    </row>
    <row r="52" spans="1:21">
      <c r="A52" s="826"/>
      <c r="B52" s="831"/>
      <c r="C52" s="832"/>
      <c r="D52" s="832"/>
      <c r="E52" s="832"/>
      <c r="F52" s="832"/>
      <c r="G52" s="832"/>
      <c r="H52" s="832"/>
      <c r="I52" s="832"/>
      <c r="J52" s="832"/>
      <c r="K52" s="832"/>
      <c r="L52" s="832"/>
      <c r="M52" s="832"/>
      <c r="N52" s="832"/>
      <c r="O52" s="832"/>
      <c r="P52" s="833"/>
      <c r="Q52" s="826"/>
      <c r="R52" s="826"/>
      <c r="S52" s="826"/>
      <c r="T52" s="826"/>
      <c r="U52" s="826"/>
    </row>
    <row r="53" spans="1:21">
      <c r="A53" s="826"/>
      <c r="B53" s="831"/>
      <c r="C53" s="832"/>
      <c r="D53" s="832"/>
      <c r="E53" s="832"/>
      <c r="F53" s="832"/>
      <c r="G53" s="832"/>
      <c r="H53" s="832"/>
      <c r="I53" s="832"/>
      <c r="J53" s="832"/>
      <c r="K53" s="832"/>
      <c r="L53" s="832"/>
      <c r="M53" s="832"/>
      <c r="N53" s="832"/>
      <c r="O53" s="832"/>
      <c r="P53" s="833"/>
      <c r="Q53" s="826"/>
      <c r="R53" s="826"/>
      <c r="S53" s="826"/>
      <c r="T53" s="826"/>
      <c r="U53" s="826"/>
    </row>
    <row r="54" spans="1:21">
      <c r="A54" s="826"/>
      <c r="B54" s="831"/>
      <c r="C54" s="832"/>
      <c r="D54" s="832"/>
      <c r="E54" s="832"/>
      <c r="F54" s="832"/>
      <c r="G54" s="832"/>
      <c r="H54" s="832"/>
      <c r="I54" s="832"/>
      <c r="J54" s="832"/>
      <c r="K54" s="832"/>
      <c r="L54" s="832"/>
      <c r="M54" s="832"/>
      <c r="N54" s="832"/>
      <c r="O54" s="832"/>
      <c r="P54" s="833"/>
      <c r="Q54" s="826"/>
      <c r="R54" s="826"/>
      <c r="S54" s="826"/>
      <c r="T54" s="826"/>
      <c r="U54" s="826"/>
    </row>
    <row r="55" spans="1:21">
      <c r="A55" s="826"/>
      <c r="B55" s="831"/>
      <c r="C55" s="832"/>
      <c r="D55" s="832"/>
      <c r="E55" s="832"/>
      <c r="F55" s="832"/>
      <c r="G55" s="832"/>
      <c r="H55" s="832"/>
      <c r="I55" s="832"/>
      <c r="J55" s="832"/>
      <c r="K55" s="832"/>
      <c r="L55" s="832"/>
      <c r="M55" s="832"/>
      <c r="N55" s="832"/>
      <c r="O55" s="832"/>
      <c r="P55" s="833"/>
      <c r="Q55" s="826"/>
      <c r="R55" s="826"/>
      <c r="S55" s="826"/>
      <c r="T55" s="826"/>
      <c r="U55" s="826"/>
    </row>
    <row r="56" spans="1:21">
      <c r="A56" s="826"/>
      <c r="B56" s="831"/>
      <c r="C56" s="832"/>
      <c r="D56" s="832"/>
      <c r="E56" s="832"/>
      <c r="F56" s="832"/>
      <c r="G56" s="832"/>
      <c r="H56" s="832"/>
      <c r="I56" s="832"/>
      <c r="J56" s="832"/>
      <c r="K56" s="832"/>
      <c r="L56" s="832"/>
      <c r="M56" s="832"/>
      <c r="N56" s="832"/>
      <c r="O56" s="832"/>
      <c r="P56" s="833"/>
      <c r="Q56" s="826"/>
      <c r="R56" s="826"/>
      <c r="S56" s="826"/>
      <c r="T56" s="826"/>
      <c r="U56" s="826"/>
    </row>
    <row r="57" spans="1:21">
      <c r="A57" s="826"/>
      <c r="B57" s="831"/>
      <c r="C57" s="832"/>
      <c r="D57" s="832"/>
      <c r="E57" s="832"/>
      <c r="F57" s="832"/>
      <c r="G57" s="832"/>
      <c r="H57" s="832"/>
      <c r="I57" s="832"/>
      <c r="J57" s="832"/>
      <c r="K57" s="832"/>
      <c r="L57" s="832"/>
      <c r="M57" s="832"/>
      <c r="N57" s="832"/>
      <c r="O57" s="832"/>
      <c r="P57" s="833"/>
      <c r="Q57" s="826"/>
      <c r="R57" s="826"/>
      <c r="S57" s="826"/>
      <c r="T57" s="826"/>
      <c r="U57" s="826"/>
    </row>
    <row r="58" spans="1:21">
      <c r="A58" s="826"/>
      <c r="B58" s="831"/>
      <c r="C58" s="832"/>
      <c r="D58" s="832"/>
      <c r="E58" s="832"/>
      <c r="F58" s="832"/>
      <c r="G58" s="832"/>
      <c r="H58" s="832"/>
      <c r="I58" s="832"/>
      <c r="J58" s="832"/>
      <c r="K58" s="832"/>
      <c r="L58" s="832"/>
      <c r="M58" s="832"/>
      <c r="N58" s="832"/>
      <c r="O58" s="832"/>
      <c r="P58" s="833"/>
      <c r="Q58" s="826"/>
      <c r="R58" s="826"/>
      <c r="S58" s="826"/>
      <c r="T58" s="826"/>
      <c r="U58" s="826"/>
    </row>
    <row r="59" spans="1:21">
      <c r="A59" s="826"/>
      <c r="B59" s="831"/>
      <c r="C59" s="832"/>
      <c r="D59" s="832"/>
      <c r="E59" s="832"/>
      <c r="F59" s="832"/>
      <c r="G59" s="832"/>
      <c r="H59" s="832"/>
      <c r="I59" s="832"/>
      <c r="J59" s="832"/>
      <c r="K59" s="832"/>
      <c r="L59" s="832"/>
      <c r="M59" s="832"/>
      <c r="N59" s="832"/>
      <c r="O59" s="832"/>
      <c r="P59" s="833"/>
      <c r="Q59" s="826"/>
      <c r="R59" s="826"/>
      <c r="S59" s="826"/>
      <c r="T59" s="826"/>
      <c r="U59" s="826"/>
    </row>
    <row r="60" spans="1:21">
      <c r="A60" s="826"/>
      <c r="B60" s="831"/>
      <c r="C60" s="832"/>
      <c r="D60" s="832"/>
      <c r="E60" s="832"/>
      <c r="F60" s="832"/>
      <c r="G60" s="832"/>
      <c r="H60" s="832"/>
      <c r="I60" s="832"/>
      <c r="J60" s="832"/>
      <c r="K60" s="832"/>
      <c r="L60" s="832"/>
      <c r="M60" s="832"/>
      <c r="N60" s="832"/>
      <c r="O60" s="832"/>
      <c r="P60" s="833"/>
      <c r="Q60" s="826"/>
      <c r="R60" s="826"/>
      <c r="S60" s="826"/>
      <c r="T60" s="826"/>
      <c r="U60" s="826"/>
    </row>
    <row r="61" spans="1:21">
      <c r="A61" s="826"/>
      <c r="B61" s="831"/>
      <c r="C61" s="834"/>
      <c r="D61" s="835" t="s">
        <v>656</v>
      </c>
      <c r="E61" s="835" t="s">
        <v>657</v>
      </c>
      <c r="F61" s="835" t="s">
        <v>658</v>
      </c>
      <c r="G61" s="835" t="s">
        <v>659</v>
      </c>
      <c r="H61" s="835" t="s">
        <v>660</v>
      </c>
      <c r="I61" s="835" t="s">
        <v>661</v>
      </c>
      <c r="J61" s="835" t="s">
        <v>662</v>
      </c>
      <c r="K61" s="835" t="s">
        <v>663</v>
      </c>
      <c r="L61" s="835" t="s">
        <v>664</v>
      </c>
      <c r="M61" s="835" t="s">
        <v>665</v>
      </c>
      <c r="N61" s="835" t="s">
        <v>666</v>
      </c>
      <c r="O61" s="835" t="s">
        <v>667</v>
      </c>
      <c r="P61" s="833"/>
      <c r="Q61" s="826"/>
      <c r="R61" s="826"/>
      <c r="S61" s="826"/>
      <c r="T61" s="826"/>
      <c r="U61" s="826"/>
    </row>
    <row r="62" spans="1:21">
      <c r="A62" s="826"/>
      <c r="B62" s="831"/>
      <c r="C62" s="836" t="s">
        <v>668</v>
      </c>
      <c r="D62" s="837">
        <f>(DICIEMBRE!$F$22/12)/1000</f>
        <v>89117.279500000004</v>
      </c>
      <c r="E62" s="837">
        <f>(DICIEMBRE!$F$22/12)/1000+D62</f>
        <v>178234.55900000001</v>
      </c>
      <c r="F62" s="837">
        <f>(DICIEMBRE!$F$22/12)/1000+E62</f>
        <v>267351.83850000001</v>
      </c>
      <c r="G62" s="837">
        <f>(DICIEMBRE!$F$22/12)/1000+F62</f>
        <v>356469.11800000002</v>
      </c>
      <c r="H62" s="837">
        <f>(DICIEMBRE!$F$22/12)/1000+G62</f>
        <v>445586.39750000002</v>
      </c>
      <c r="I62" s="837">
        <f>(DICIEMBRE!$F$22/12)/1000+H62</f>
        <v>534703.67700000003</v>
      </c>
      <c r="J62" s="837">
        <f>(DICIEMBRE!$F$22/12)/1000+I62</f>
        <v>623820.95650000009</v>
      </c>
      <c r="K62" s="837">
        <f>(DICIEMBRE!$F$22/12)/1000+J62</f>
        <v>712938.23600000003</v>
      </c>
      <c r="L62" s="837">
        <f>(DICIEMBRE!$F$22/12)/1000+K62</f>
        <v>802055.51549999998</v>
      </c>
      <c r="M62" s="837">
        <f>(DICIEMBRE!$F$22/12)/1000+L62</f>
        <v>891172.79499999993</v>
      </c>
      <c r="N62" s="837">
        <f>(DICIEMBRE!$F$22/12)/1000+M62</f>
        <v>980290.07449999987</v>
      </c>
      <c r="O62" s="837">
        <f>(DICIEMBRE!$F$22/12)/1000+N62</f>
        <v>1069407.3539999998</v>
      </c>
      <c r="P62" s="833"/>
      <c r="Q62" s="826"/>
      <c r="R62" s="826"/>
      <c r="S62" s="826"/>
      <c r="T62" s="826"/>
      <c r="U62" s="826"/>
    </row>
    <row r="63" spans="1:21">
      <c r="A63" s="826"/>
      <c r="B63" s="831"/>
      <c r="C63" s="836" t="s">
        <v>669</v>
      </c>
      <c r="D63" s="838">
        <f>ENERO!$I$22/1000</f>
        <v>143320.209</v>
      </c>
      <c r="E63" s="838">
        <f>FEBRERO!$I$22/1000</f>
        <v>239509.587</v>
      </c>
      <c r="F63" s="838">
        <f>MARZO!$I$22/1000</f>
        <v>326369.853</v>
      </c>
      <c r="G63" s="838">
        <f>ABRIL!$I$22/1000</f>
        <v>415564.29800000001</v>
      </c>
      <c r="H63" s="838">
        <f>MAYO!$I$22/1000</f>
        <v>502974.44799999997</v>
      </c>
      <c r="I63" s="838">
        <f>JUNIO!$I$22/1000</f>
        <v>590711.58600000001</v>
      </c>
      <c r="J63" s="838">
        <f>JULIO!$I$22/1000</f>
        <v>680194.098</v>
      </c>
      <c r="K63" s="838">
        <f>AGOSTO!$I$22/1000</f>
        <v>767704.11699999997</v>
      </c>
      <c r="L63" s="838">
        <f>SEPTIEMBRE!$I$22/1000</f>
        <v>837888.45</v>
      </c>
      <c r="M63" s="838">
        <f>OCTUBRE!$I$22/1000</f>
        <v>918240.45400000003</v>
      </c>
      <c r="N63" s="838">
        <f>NOVIEMBRE!$I$22/1000</f>
        <v>997165.95700000005</v>
      </c>
      <c r="O63" s="838">
        <f>DICIEMBRE!$I$22/1000</f>
        <v>1131874.6939999999</v>
      </c>
      <c r="P63" s="833"/>
      <c r="Q63" s="826"/>
      <c r="R63" s="826"/>
      <c r="S63" s="826"/>
      <c r="T63" s="826"/>
      <c r="U63" s="826"/>
    </row>
    <row r="64" spans="1:21" ht="13.5" thickBot="1">
      <c r="A64" s="826"/>
      <c r="B64" s="839"/>
      <c r="C64" s="840"/>
      <c r="D64" s="840"/>
      <c r="E64" s="840"/>
      <c r="F64" s="840"/>
      <c r="G64" s="840"/>
      <c r="H64" s="840"/>
      <c r="I64" s="840"/>
      <c r="J64" s="840"/>
      <c r="K64" s="840"/>
      <c r="L64" s="840"/>
      <c r="M64" s="840"/>
      <c r="N64" s="840"/>
      <c r="O64" s="840"/>
      <c r="P64" s="841"/>
      <c r="Q64" s="826"/>
      <c r="R64" s="826"/>
      <c r="S64" s="826"/>
      <c r="T64" s="826"/>
      <c r="U64" s="826"/>
    </row>
    <row r="65" spans="1:21" ht="13.5" thickBot="1">
      <c r="A65" s="826"/>
      <c r="B65" s="826"/>
      <c r="C65" s="842"/>
      <c r="D65" s="826"/>
      <c r="E65" s="826"/>
      <c r="F65" s="826"/>
      <c r="G65" s="826"/>
      <c r="H65" s="826"/>
      <c r="I65" s="826"/>
      <c r="J65" s="826"/>
      <c r="K65" s="826"/>
      <c r="L65" s="826"/>
      <c r="M65" s="826"/>
      <c r="N65" s="826"/>
      <c r="O65" s="826"/>
      <c r="P65" s="826"/>
      <c r="Q65" s="826"/>
      <c r="R65" s="826"/>
      <c r="S65" s="826"/>
      <c r="T65" s="826"/>
      <c r="U65" s="826"/>
    </row>
    <row r="66" spans="1:21">
      <c r="A66" s="826"/>
      <c r="B66" s="828"/>
      <c r="C66" s="829"/>
      <c r="D66" s="829"/>
      <c r="E66" s="829"/>
      <c r="F66" s="829"/>
      <c r="G66" s="829"/>
      <c r="H66" s="829"/>
      <c r="I66" s="829"/>
      <c r="J66" s="829"/>
      <c r="K66" s="829"/>
      <c r="L66" s="829"/>
      <c r="M66" s="829"/>
      <c r="N66" s="829"/>
      <c r="O66" s="829"/>
      <c r="P66" s="830"/>
      <c r="Q66" s="826"/>
      <c r="R66" s="826"/>
      <c r="S66" s="826"/>
      <c r="T66" s="826"/>
      <c r="U66" s="826"/>
    </row>
    <row r="67" spans="1:21">
      <c r="A67" s="826"/>
      <c r="B67" s="831"/>
      <c r="C67" s="832"/>
      <c r="D67" s="832"/>
      <c r="E67" s="832"/>
      <c r="F67" s="832"/>
      <c r="G67" s="832"/>
      <c r="H67" s="832"/>
      <c r="I67" s="832"/>
      <c r="J67" s="832"/>
      <c r="K67" s="832"/>
      <c r="L67" s="832"/>
      <c r="M67" s="832"/>
      <c r="N67" s="832"/>
      <c r="O67" s="832"/>
      <c r="P67" s="833"/>
      <c r="Q67" s="826"/>
      <c r="R67" s="826"/>
      <c r="S67" s="826"/>
      <c r="T67" s="826"/>
      <c r="U67" s="826"/>
    </row>
    <row r="68" spans="1:21">
      <c r="A68" s="826"/>
      <c r="B68" s="831"/>
      <c r="C68" s="832"/>
      <c r="D68" s="832"/>
      <c r="E68" s="832"/>
      <c r="F68" s="832"/>
      <c r="G68" s="832"/>
      <c r="H68" s="832"/>
      <c r="I68" s="832"/>
      <c r="J68" s="832"/>
      <c r="K68" s="832"/>
      <c r="L68" s="832"/>
      <c r="M68" s="832"/>
      <c r="N68" s="832"/>
      <c r="O68" s="832"/>
      <c r="P68" s="833"/>
      <c r="Q68" s="826"/>
      <c r="R68" s="826"/>
      <c r="S68" s="826"/>
      <c r="T68" s="826"/>
      <c r="U68" s="826"/>
    </row>
    <row r="69" spans="1:21">
      <c r="A69" s="826"/>
      <c r="B69" s="831"/>
      <c r="C69" s="832"/>
      <c r="D69" s="832"/>
      <c r="E69" s="832"/>
      <c r="F69" s="832"/>
      <c r="G69" s="832"/>
      <c r="H69" s="832"/>
      <c r="I69" s="832"/>
      <c r="J69" s="832"/>
      <c r="K69" s="832"/>
      <c r="L69" s="832"/>
      <c r="M69" s="832"/>
      <c r="N69" s="832"/>
      <c r="O69" s="832"/>
      <c r="P69" s="833"/>
      <c r="Q69" s="826"/>
      <c r="R69" s="826"/>
      <c r="S69" s="826"/>
      <c r="T69" s="826"/>
      <c r="U69" s="826"/>
    </row>
    <row r="70" spans="1:21">
      <c r="A70" s="826"/>
      <c r="B70" s="831"/>
      <c r="C70" s="832"/>
      <c r="D70" s="832"/>
      <c r="E70" s="832"/>
      <c r="F70" s="832"/>
      <c r="G70" s="832"/>
      <c r="H70" s="832"/>
      <c r="I70" s="832"/>
      <c r="J70" s="832"/>
      <c r="K70" s="832"/>
      <c r="L70" s="832"/>
      <c r="M70" s="832"/>
      <c r="N70" s="832"/>
      <c r="O70" s="832"/>
      <c r="P70" s="833"/>
      <c r="Q70" s="826"/>
      <c r="R70" s="826"/>
      <c r="S70" s="826"/>
      <c r="T70" s="826"/>
      <c r="U70" s="826"/>
    </row>
    <row r="71" spans="1:21">
      <c r="A71" s="826"/>
      <c r="B71" s="831"/>
      <c r="C71" s="832"/>
      <c r="D71" s="832"/>
      <c r="E71" s="832"/>
      <c r="F71" s="832"/>
      <c r="G71" s="832"/>
      <c r="H71" s="832"/>
      <c r="I71" s="832"/>
      <c r="J71" s="832"/>
      <c r="K71" s="832"/>
      <c r="L71" s="832"/>
      <c r="M71" s="832"/>
      <c r="N71" s="832"/>
      <c r="O71" s="832"/>
      <c r="P71" s="833"/>
      <c r="Q71" s="826"/>
      <c r="R71" s="826"/>
      <c r="S71" s="826"/>
      <c r="T71" s="826"/>
      <c r="U71" s="826"/>
    </row>
    <row r="72" spans="1:21">
      <c r="A72" s="826"/>
      <c r="B72" s="831"/>
      <c r="C72" s="832"/>
      <c r="D72" s="832"/>
      <c r="E72" s="832"/>
      <c r="F72" s="832"/>
      <c r="G72" s="832"/>
      <c r="H72" s="832"/>
      <c r="I72" s="832"/>
      <c r="J72" s="832"/>
      <c r="K72" s="832"/>
      <c r="L72" s="832"/>
      <c r="M72" s="832"/>
      <c r="N72" s="832"/>
      <c r="O72" s="832"/>
      <c r="P72" s="833"/>
      <c r="Q72" s="826"/>
      <c r="R72" s="826"/>
      <c r="S72" s="826"/>
      <c r="T72" s="826"/>
      <c r="U72" s="826"/>
    </row>
    <row r="73" spans="1:21">
      <c r="A73" s="826"/>
      <c r="B73" s="831"/>
      <c r="C73" s="832"/>
      <c r="D73" s="832"/>
      <c r="E73" s="832"/>
      <c r="F73" s="832"/>
      <c r="G73" s="832"/>
      <c r="H73" s="832"/>
      <c r="I73" s="832"/>
      <c r="J73" s="832"/>
      <c r="K73" s="832"/>
      <c r="L73" s="832"/>
      <c r="M73" s="832"/>
      <c r="N73" s="832"/>
      <c r="O73" s="832"/>
      <c r="P73" s="833"/>
      <c r="Q73" s="826"/>
      <c r="R73" s="826"/>
      <c r="S73" s="826"/>
      <c r="T73" s="826"/>
      <c r="U73" s="826"/>
    </row>
    <row r="74" spans="1:21">
      <c r="A74" s="826"/>
      <c r="B74" s="831"/>
      <c r="C74" s="832"/>
      <c r="D74" s="832"/>
      <c r="E74" s="832"/>
      <c r="F74" s="832"/>
      <c r="G74" s="832"/>
      <c r="H74" s="832"/>
      <c r="I74" s="832"/>
      <c r="J74" s="832"/>
      <c r="K74" s="832"/>
      <c r="L74" s="832"/>
      <c r="M74" s="832"/>
      <c r="N74" s="832"/>
      <c r="O74" s="832"/>
      <c r="P74" s="833"/>
      <c r="Q74" s="826"/>
      <c r="R74" s="826"/>
      <c r="S74" s="826"/>
      <c r="T74" s="826"/>
      <c r="U74" s="826"/>
    </row>
    <row r="75" spans="1:21">
      <c r="A75" s="826"/>
      <c r="B75" s="831"/>
      <c r="C75" s="832"/>
      <c r="D75" s="832"/>
      <c r="E75" s="832"/>
      <c r="F75" s="832"/>
      <c r="G75" s="832"/>
      <c r="H75" s="832"/>
      <c r="I75" s="832"/>
      <c r="J75" s="832"/>
      <c r="K75" s="832"/>
      <c r="L75" s="832"/>
      <c r="M75" s="832"/>
      <c r="N75" s="832"/>
      <c r="O75" s="832"/>
      <c r="P75" s="833"/>
      <c r="Q75" s="826"/>
      <c r="R75" s="826"/>
      <c r="S75" s="826"/>
      <c r="T75" s="826"/>
      <c r="U75" s="826"/>
    </row>
    <row r="76" spans="1:21">
      <c r="A76" s="826"/>
      <c r="B76" s="831"/>
      <c r="C76" s="832"/>
      <c r="D76" s="832"/>
      <c r="E76" s="832"/>
      <c r="F76" s="832"/>
      <c r="G76" s="832"/>
      <c r="H76" s="832"/>
      <c r="I76" s="832"/>
      <c r="J76" s="832"/>
      <c r="K76" s="832"/>
      <c r="L76" s="832"/>
      <c r="M76" s="832"/>
      <c r="N76" s="832"/>
      <c r="O76" s="832"/>
      <c r="P76" s="833"/>
      <c r="Q76" s="826"/>
      <c r="R76" s="826"/>
      <c r="S76" s="826"/>
      <c r="T76" s="826"/>
      <c r="U76" s="826"/>
    </row>
    <row r="77" spans="1:21">
      <c r="A77" s="826"/>
      <c r="B77" s="831"/>
      <c r="C77" s="832"/>
      <c r="D77" s="832"/>
      <c r="E77" s="832"/>
      <c r="F77" s="832"/>
      <c r="G77" s="832"/>
      <c r="H77" s="832"/>
      <c r="I77" s="832"/>
      <c r="J77" s="832"/>
      <c r="K77" s="832"/>
      <c r="L77" s="832"/>
      <c r="M77" s="832"/>
      <c r="N77" s="832"/>
      <c r="O77" s="832"/>
      <c r="P77" s="833"/>
      <c r="Q77" s="826"/>
      <c r="R77" s="826"/>
      <c r="S77" s="826"/>
      <c r="T77" s="826"/>
      <c r="U77" s="826"/>
    </row>
    <row r="78" spans="1:21">
      <c r="A78" s="826"/>
      <c r="B78" s="831"/>
      <c r="C78" s="832"/>
      <c r="D78" s="832"/>
      <c r="E78" s="832"/>
      <c r="F78" s="832"/>
      <c r="G78" s="832"/>
      <c r="H78" s="832"/>
      <c r="I78" s="832"/>
      <c r="J78" s="832"/>
      <c r="K78" s="832"/>
      <c r="L78" s="832"/>
      <c r="M78" s="832"/>
      <c r="N78" s="832"/>
      <c r="O78" s="832"/>
      <c r="P78" s="833"/>
      <c r="Q78" s="826"/>
      <c r="R78" s="826"/>
      <c r="S78" s="826"/>
      <c r="T78" s="826"/>
      <c r="U78" s="826"/>
    </row>
    <row r="79" spans="1:21">
      <c r="A79" s="826"/>
      <c r="B79" s="831"/>
      <c r="C79" s="832"/>
      <c r="D79" s="832"/>
      <c r="E79" s="832"/>
      <c r="F79" s="832"/>
      <c r="G79" s="832"/>
      <c r="H79" s="832"/>
      <c r="I79" s="832"/>
      <c r="J79" s="832"/>
      <c r="K79" s="832"/>
      <c r="L79" s="832"/>
      <c r="M79" s="832"/>
      <c r="N79" s="832"/>
      <c r="O79" s="832"/>
      <c r="P79" s="833"/>
      <c r="Q79" s="826"/>
      <c r="R79" s="826"/>
      <c r="S79" s="826"/>
      <c r="T79" s="826"/>
      <c r="U79" s="826"/>
    </row>
    <row r="80" spans="1:21">
      <c r="A80" s="826"/>
      <c r="B80" s="831"/>
      <c r="C80" s="832"/>
      <c r="D80" s="832"/>
      <c r="E80" s="832"/>
      <c r="F80" s="832"/>
      <c r="G80" s="832"/>
      <c r="H80" s="832"/>
      <c r="I80" s="832"/>
      <c r="J80" s="832"/>
      <c r="K80" s="832"/>
      <c r="L80" s="832"/>
      <c r="M80" s="832"/>
      <c r="N80" s="832"/>
      <c r="O80" s="832"/>
      <c r="P80" s="833"/>
      <c r="Q80" s="826"/>
      <c r="R80" s="826"/>
      <c r="S80" s="826"/>
      <c r="T80" s="826"/>
      <c r="U80" s="826"/>
    </row>
    <row r="81" spans="1:21">
      <c r="A81" s="826"/>
      <c r="B81" s="831"/>
      <c r="C81" s="832"/>
      <c r="D81" s="832"/>
      <c r="E81" s="832"/>
      <c r="F81" s="832"/>
      <c r="G81" s="832"/>
      <c r="H81" s="832"/>
      <c r="I81" s="832"/>
      <c r="J81" s="832"/>
      <c r="K81" s="832"/>
      <c r="L81" s="832"/>
      <c r="M81" s="832"/>
      <c r="N81" s="832"/>
      <c r="O81" s="832"/>
      <c r="P81" s="833"/>
      <c r="Q81" s="826"/>
      <c r="R81" s="826"/>
      <c r="S81" s="826"/>
      <c r="T81" s="826"/>
      <c r="U81" s="826"/>
    </row>
    <row r="82" spans="1:21">
      <c r="A82" s="826"/>
      <c r="B82" s="831"/>
      <c r="C82" s="832"/>
      <c r="D82" s="832"/>
      <c r="E82" s="832"/>
      <c r="F82" s="832"/>
      <c r="G82" s="832"/>
      <c r="H82" s="832"/>
      <c r="I82" s="832"/>
      <c r="J82" s="832"/>
      <c r="K82" s="832"/>
      <c r="L82" s="832"/>
      <c r="M82" s="832"/>
      <c r="N82" s="832"/>
      <c r="O82" s="832"/>
      <c r="P82" s="833"/>
      <c r="Q82" s="826"/>
      <c r="R82" s="826"/>
      <c r="S82" s="826"/>
      <c r="T82" s="826"/>
      <c r="U82" s="826"/>
    </row>
    <row r="83" spans="1:21">
      <c r="A83" s="826"/>
      <c r="B83" s="831"/>
      <c r="C83" s="832"/>
      <c r="D83" s="832"/>
      <c r="E83" s="832"/>
      <c r="F83" s="832"/>
      <c r="G83" s="832"/>
      <c r="H83" s="832"/>
      <c r="I83" s="832"/>
      <c r="J83" s="832"/>
      <c r="K83" s="832"/>
      <c r="L83" s="832"/>
      <c r="M83" s="832"/>
      <c r="N83" s="832"/>
      <c r="O83" s="832"/>
      <c r="P83" s="833"/>
      <c r="Q83" s="826"/>
      <c r="R83" s="826"/>
      <c r="S83" s="826"/>
      <c r="T83" s="826"/>
      <c r="U83" s="826"/>
    </row>
    <row r="84" spans="1:21">
      <c r="A84" s="826"/>
      <c r="B84" s="831"/>
      <c r="C84" s="832"/>
      <c r="D84" s="832"/>
      <c r="E84" s="832"/>
      <c r="F84" s="832"/>
      <c r="G84" s="832"/>
      <c r="H84" s="832"/>
      <c r="I84" s="832"/>
      <c r="J84" s="832"/>
      <c r="K84" s="832"/>
      <c r="L84" s="832"/>
      <c r="M84" s="832"/>
      <c r="N84" s="832"/>
      <c r="O84" s="832"/>
      <c r="P84" s="833"/>
      <c r="Q84" s="826"/>
      <c r="R84" s="826"/>
      <c r="S84" s="826"/>
      <c r="T84" s="826"/>
      <c r="U84" s="826"/>
    </row>
    <row r="85" spans="1:21">
      <c r="A85" s="826"/>
      <c r="B85" s="831"/>
      <c r="C85" s="832"/>
      <c r="D85" s="832"/>
      <c r="E85" s="832"/>
      <c r="F85" s="832"/>
      <c r="G85" s="832"/>
      <c r="H85" s="832"/>
      <c r="I85" s="832"/>
      <c r="J85" s="832"/>
      <c r="K85" s="832"/>
      <c r="L85" s="832"/>
      <c r="M85" s="832"/>
      <c r="N85" s="832"/>
      <c r="O85" s="832"/>
      <c r="P85" s="833"/>
      <c r="Q85" s="826"/>
      <c r="R85" s="826"/>
      <c r="S85" s="826"/>
      <c r="T85" s="826"/>
      <c r="U85" s="826"/>
    </row>
    <row r="86" spans="1:21">
      <c r="A86" s="826"/>
      <c r="B86" s="831"/>
      <c r="C86" s="832"/>
      <c r="D86" s="832"/>
      <c r="E86" s="832"/>
      <c r="F86" s="832"/>
      <c r="G86" s="832"/>
      <c r="H86" s="832"/>
      <c r="I86" s="832"/>
      <c r="J86" s="832"/>
      <c r="K86" s="832"/>
      <c r="L86" s="832"/>
      <c r="M86" s="832"/>
      <c r="N86" s="832"/>
      <c r="O86" s="832"/>
      <c r="P86" s="833"/>
      <c r="Q86" s="826"/>
      <c r="R86" s="826"/>
      <c r="S86" s="826"/>
      <c r="T86" s="826"/>
      <c r="U86" s="826"/>
    </row>
    <row r="87" spans="1:21">
      <c r="A87" s="826"/>
      <c r="B87" s="831"/>
      <c r="C87" s="832"/>
      <c r="D87" s="832"/>
      <c r="E87" s="832"/>
      <c r="F87" s="832"/>
      <c r="G87" s="832"/>
      <c r="H87" s="832"/>
      <c r="I87" s="832"/>
      <c r="J87" s="832"/>
      <c r="K87" s="832"/>
      <c r="L87" s="832"/>
      <c r="M87" s="832"/>
      <c r="N87" s="832"/>
      <c r="O87" s="832"/>
      <c r="P87" s="833"/>
      <c r="Q87" s="826"/>
      <c r="R87" s="826"/>
      <c r="S87" s="826"/>
      <c r="T87" s="826"/>
      <c r="U87" s="826"/>
    </row>
    <row r="88" spans="1:21">
      <c r="A88" s="826"/>
      <c r="B88" s="831"/>
      <c r="C88" s="832"/>
      <c r="D88" s="832"/>
      <c r="E88" s="832"/>
      <c r="F88" s="832"/>
      <c r="G88" s="832"/>
      <c r="H88" s="832"/>
      <c r="I88" s="832"/>
      <c r="J88" s="832"/>
      <c r="K88" s="832"/>
      <c r="L88" s="832"/>
      <c r="M88" s="832"/>
      <c r="N88" s="832"/>
      <c r="O88" s="832"/>
      <c r="P88" s="833"/>
      <c r="Q88" s="826"/>
      <c r="R88" s="826"/>
      <c r="S88" s="826"/>
      <c r="T88" s="826"/>
      <c r="U88" s="826"/>
    </row>
    <row r="89" spans="1:21">
      <c r="A89" s="826"/>
      <c r="B89" s="831"/>
      <c r="C89" s="832"/>
      <c r="D89" s="832"/>
      <c r="E89" s="832"/>
      <c r="F89" s="832"/>
      <c r="G89" s="832"/>
      <c r="H89" s="832"/>
      <c r="I89" s="832"/>
      <c r="J89" s="832"/>
      <c r="K89" s="832"/>
      <c r="L89" s="832"/>
      <c r="M89" s="832"/>
      <c r="N89" s="832"/>
      <c r="O89" s="832"/>
      <c r="P89" s="833"/>
      <c r="Q89" s="826"/>
      <c r="R89" s="826"/>
      <c r="S89" s="826"/>
      <c r="T89" s="826"/>
      <c r="U89" s="826"/>
    </row>
    <row r="90" spans="1:21">
      <c r="A90" s="826"/>
      <c r="B90" s="831"/>
      <c r="C90" s="832"/>
      <c r="D90" s="832"/>
      <c r="E90" s="832"/>
      <c r="F90" s="832"/>
      <c r="G90" s="832"/>
      <c r="H90" s="832"/>
      <c r="I90" s="832"/>
      <c r="J90" s="832"/>
      <c r="K90" s="832"/>
      <c r="L90" s="832"/>
      <c r="M90" s="832"/>
      <c r="N90" s="832"/>
      <c r="O90" s="832"/>
      <c r="P90" s="833"/>
      <c r="Q90" s="826"/>
      <c r="R90" s="826"/>
      <c r="S90" s="826"/>
      <c r="T90" s="826"/>
      <c r="U90" s="826"/>
    </row>
    <row r="91" spans="1:21">
      <c r="A91" s="826"/>
      <c r="B91" s="831"/>
      <c r="C91" s="832"/>
      <c r="D91" s="832"/>
      <c r="E91" s="832"/>
      <c r="F91" s="832"/>
      <c r="G91" s="832"/>
      <c r="H91" s="832"/>
      <c r="I91" s="832"/>
      <c r="J91" s="832"/>
      <c r="K91" s="832"/>
      <c r="L91" s="832"/>
      <c r="M91" s="832"/>
      <c r="N91" s="832"/>
      <c r="O91" s="832"/>
      <c r="P91" s="833"/>
      <c r="Q91" s="826"/>
      <c r="R91" s="826"/>
      <c r="S91" s="826"/>
      <c r="T91" s="826"/>
      <c r="U91" s="826"/>
    </row>
    <row r="92" spans="1:21">
      <c r="A92" s="826"/>
      <c r="B92" s="831"/>
      <c r="C92" s="834"/>
      <c r="D92" s="835" t="s">
        <v>656</v>
      </c>
      <c r="E92" s="835" t="s">
        <v>657</v>
      </c>
      <c r="F92" s="835" t="s">
        <v>658</v>
      </c>
      <c r="G92" s="835" t="s">
        <v>659</v>
      </c>
      <c r="H92" s="835" t="s">
        <v>660</v>
      </c>
      <c r="I92" s="835" t="s">
        <v>661</v>
      </c>
      <c r="J92" s="835" t="s">
        <v>662</v>
      </c>
      <c r="K92" s="835" t="s">
        <v>663</v>
      </c>
      <c r="L92" s="835" t="s">
        <v>664</v>
      </c>
      <c r="M92" s="835" t="s">
        <v>665</v>
      </c>
      <c r="N92" s="835" t="s">
        <v>666</v>
      </c>
      <c r="O92" s="835" t="s">
        <v>667</v>
      </c>
      <c r="P92" s="833"/>
      <c r="Q92" s="826"/>
      <c r="R92" s="826"/>
      <c r="S92" s="826"/>
      <c r="T92" s="826"/>
      <c r="U92" s="826"/>
    </row>
    <row r="93" spans="1:21">
      <c r="A93" s="826"/>
      <c r="B93" s="831"/>
      <c r="C93" s="836" t="s">
        <v>668</v>
      </c>
      <c r="D93" s="837">
        <f>(DICIEMBRE!$F$25/12)/1000</f>
        <v>249773.09774999999</v>
      </c>
      <c r="E93" s="837">
        <f>(DICIEMBRE!$F$25/12)/1000+D93</f>
        <v>499546.19549999997</v>
      </c>
      <c r="F93" s="837">
        <f>(DICIEMBRE!$F$25/12)/1000+E93</f>
        <v>749319.29324999999</v>
      </c>
      <c r="G93" s="837">
        <f>(DICIEMBRE!$F$25/12)/1000+F93</f>
        <v>999092.39099999995</v>
      </c>
      <c r="H93" s="837">
        <f>(DICIEMBRE!$F$25/12)/1000+G93</f>
        <v>1248865.48875</v>
      </c>
      <c r="I93" s="837">
        <f>(DICIEMBRE!$F$25/12)/1000+H93</f>
        <v>1498638.5865</v>
      </c>
      <c r="J93" s="837">
        <f>(DICIEMBRE!$F$25/12)/1000+I93</f>
        <v>1748411.6842499999</v>
      </c>
      <c r="K93" s="837">
        <f>(DICIEMBRE!$F$25/12)/1000+J93</f>
        <v>1998184.7819999999</v>
      </c>
      <c r="L93" s="837">
        <f>(DICIEMBRE!$F$25/12)/1000+K93</f>
        <v>2247957.8797499998</v>
      </c>
      <c r="M93" s="837">
        <f>(DICIEMBRE!$F$25/12)/1000+L93</f>
        <v>2497730.9775</v>
      </c>
      <c r="N93" s="837">
        <f>(DICIEMBRE!$F$25/12)/1000+M93</f>
        <v>2747504.0752500002</v>
      </c>
      <c r="O93" s="837">
        <f>(DICIEMBRE!$F$25/12)/1000+N93</f>
        <v>2997277.1730000004</v>
      </c>
      <c r="P93" s="833"/>
      <c r="Q93" s="826"/>
      <c r="R93" s="826"/>
      <c r="S93" s="826"/>
      <c r="T93" s="826"/>
      <c r="U93" s="826"/>
    </row>
    <row r="94" spans="1:21">
      <c r="A94" s="826"/>
      <c r="B94" s="831"/>
      <c r="C94" s="836" t="s">
        <v>669</v>
      </c>
      <c r="D94" s="838">
        <f>ENERO!$I$25/1000</f>
        <v>246930.296</v>
      </c>
      <c r="E94" s="838">
        <f>FEBRERO!$I$25/1000</f>
        <v>541721.63</v>
      </c>
      <c r="F94" s="838">
        <f>MARZO!$I$25/1000</f>
        <v>775451.10900000005</v>
      </c>
      <c r="G94" s="838">
        <f>ABRIL!$I$25/1000</f>
        <v>1015291.852</v>
      </c>
      <c r="H94" s="838">
        <f>MAYO!$I$25/1000</f>
        <v>1248360.1580000001</v>
      </c>
      <c r="I94" s="838">
        <f>JUNIO!$I$25/1000</f>
        <v>1446370.074</v>
      </c>
      <c r="J94" s="838">
        <f>JULIO!$I$25/1000</f>
        <v>1680653.477</v>
      </c>
      <c r="K94" s="838">
        <f>AGOSTO!$I$25/1000</f>
        <v>1912787.3259999999</v>
      </c>
      <c r="L94" s="838">
        <f>SEPTIEMBRE!$I$25/1000</f>
        <v>2169801.64</v>
      </c>
      <c r="M94" s="838">
        <f>OCTUBRE!$I$25/1000</f>
        <v>2391946.338</v>
      </c>
      <c r="N94" s="838">
        <f>NOVIEMBRE!$I$25/1000</f>
        <v>2625853.514</v>
      </c>
      <c r="O94" s="838">
        <f>DICIEMBRE!$I$25/1000</f>
        <v>3047031.7659999998</v>
      </c>
      <c r="P94" s="833"/>
      <c r="Q94" s="826"/>
      <c r="R94" s="826"/>
      <c r="S94" s="826"/>
      <c r="T94" s="826"/>
      <c r="U94" s="826"/>
    </row>
    <row r="95" spans="1:21" ht="13.5" thickBot="1">
      <c r="A95" s="826"/>
      <c r="B95" s="839"/>
      <c r="C95" s="840"/>
      <c r="D95" s="840"/>
      <c r="E95" s="840"/>
      <c r="F95" s="840"/>
      <c r="G95" s="840"/>
      <c r="H95" s="840"/>
      <c r="I95" s="840"/>
      <c r="J95" s="840"/>
      <c r="K95" s="840"/>
      <c r="L95" s="840"/>
      <c r="M95" s="840"/>
      <c r="N95" s="840"/>
      <c r="O95" s="840"/>
      <c r="P95" s="841"/>
      <c r="Q95" s="826"/>
      <c r="R95" s="826"/>
      <c r="S95" s="826"/>
      <c r="T95" s="826"/>
      <c r="U95" s="826"/>
    </row>
    <row r="96" spans="1:21" ht="13.5" thickBot="1">
      <c r="A96" s="826"/>
      <c r="B96" s="826"/>
      <c r="C96" s="842"/>
      <c r="D96" s="826"/>
      <c r="E96" s="826"/>
      <c r="F96" s="826"/>
      <c r="G96" s="826"/>
      <c r="H96" s="826"/>
      <c r="I96" s="826"/>
      <c r="J96" s="826"/>
      <c r="K96" s="826"/>
      <c r="L96" s="826"/>
      <c r="M96" s="826"/>
      <c r="N96" s="826"/>
      <c r="O96" s="826"/>
      <c r="P96" s="826"/>
      <c r="Q96" s="826"/>
      <c r="R96" s="826"/>
      <c r="S96" s="826"/>
      <c r="T96" s="826"/>
      <c r="U96" s="826"/>
    </row>
    <row r="97" spans="1:21">
      <c r="A97" s="826"/>
      <c r="B97" s="828"/>
      <c r="C97" s="829"/>
      <c r="D97" s="829"/>
      <c r="E97" s="829"/>
      <c r="F97" s="829"/>
      <c r="G97" s="829"/>
      <c r="H97" s="829"/>
      <c r="I97" s="829"/>
      <c r="J97" s="829"/>
      <c r="K97" s="829"/>
      <c r="L97" s="829"/>
      <c r="M97" s="829"/>
      <c r="N97" s="829"/>
      <c r="O97" s="829"/>
      <c r="P97" s="830"/>
      <c r="Q97" s="826"/>
      <c r="R97" s="826"/>
      <c r="S97" s="826"/>
      <c r="T97" s="826"/>
      <c r="U97" s="826"/>
    </row>
    <row r="98" spans="1:21">
      <c r="A98" s="826"/>
      <c r="B98" s="831"/>
      <c r="C98" s="832"/>
      <c r="D98" s="832"/>
      <c r="E98" s="832"/>
      <c r="F98" s="832"/>
      <c r="G98" s="832"/>
      <c r="H98" s="832"/>
      <c r="I98" s="832"/>
      <c r="J98" s="832"/>
      <c r="K98" s="832"/>
      <c r="L98" s="832"/>
      <c r="M98" s="832"/>
      <c r="N98" s="832"/>
      <c r="O98" s="832"/>
      <c r="P98" s="833"/>
      <c r="Q98" s="826"/>
      <c r="R98" s="826"/>
      <c r="S98" s="826"/>
      <c r="T98" s="826"/>
      <c r="U98" s="826"/>
    </row>
    <row r="99" spans="1:21">
      <c r="A99" s="826"/>
      <c r="B99" s="831"/>
      <c r="C99" s="832"/>
      <c r="D99" s="832"/>
      <c r="E99" s="832"/>
      <c r="F99" s="832"/>
      <c r="G99" s="832"/>
      <c r="H99" s="832"/>
      <c r="I99" s="832"/>
      <c r="J99" s="832"/>
      <c r="K99" s="832"/>
      <c r="L99" s="832"/>
      <c r="M99" s="832"/>
      <c r="N99" s="832"/>
      <c r="O99" s="832"/>
      <c r="P99" s="833"/>
      <c r="Q99" s="826"/>
      <c r="R99" s="826"/>
      <c r="S99" s="826"/>
      <c r="T99" s="826"/>
      <c r="U99" s="826"/>
    </row>
    <row r="100" spans="1:21">
      <c r="A100" s="826"/>
      <c r="B100" s="831"/>
      <c r="C100" s="832"/>
      <c r="D100" s="832"/>
      <c r="E100" s="832"/>
      <c r="F100" s="832"/>
      <c r="G100" s="832"/>
      <c r="H100" s="832"/>
      <c r="I100" s="832"/>
      <c r="J100" s="832"/>
      <c r="K100" s="832"/>
      <c r="L100" s="832"/>
      <c r="M100" s="832"/>
      <c r="N100" s="832"/>
      <c r="O100" s="832"/>
      <c r="P100" s="833"/>
      <c r="Q100" s="826"/>
      <c r="R100" s="826"/>
      <c r="S100" s="826"/>
      <c r="T100" s="826"/>
      <c r="U100" s="826"/>
    </row>
    <row r="101" spans="1:21">
      <c r="A101" s="826"/>
      <c r="B101" s="831"/>
      <c r="C101" s="832"/>
      <c r="D101" s="832"/>
      <c r="E101" s="832"/>
      <c r="F101" s="832"/>
      <c r="G101" s="832"/>
      <c r="H101" s="832"/>
      <c r="I101" s="832"/>
      <c r="J101" s="832"/>
      <c r="K101" s="832"/>
      <c r="L101" s="832"/>
      <c r="M101" s="832"/>
      <c r="N101" s="832"/>
      <c r="O101" s="832"/>
      <c r="P101" s="833"/>
      <c r="Q101" s="826"/>
      <c r="R101" s="826"/>
      <c r="S101" s="826"/>
      <c r="T101" s="826"/>
      <c r="U101" s="826"/>
    </row>
    <row r="102" spans="1:21">
      <c r="A102" s="826"/>
      <c r="B102" s="831"/>
      <c r="C102" s="832"/>
      <c r="D102" s="832"/>
      <c r="E102" s="832"/>
      <c r="F102" s="832"/>
      <c r="G102" s="832"/>
      <c r="H102" s="832"/>
      <c r="I102" s="832"/>
      <c r="J102" s="832"/>
      <c r="K102" s="832"/>
      <c r="L102" s="832"/>
      <c r="M102" s="832"/>
      <c r="N102" s="832"/>
      <c r="O102" s="832"/>
      <c r="P102" s="833"/>
      <c r="Q102" s="826"/>
      <c r="R102" s="826"/>
      <c r="S102" s="826"/>
      <c r="T102" s="826"/>
      <c r="U102" s="826"/>
    </row>
    <row r="103" spans="1:21">
      <c r="A103" s="826"/>
      <c r="B103" s="831"/>
      <c r="C103" s="832"/>
      <c r="D103" s="832"/>
      <c r="E103" s="832"/>
      <c r="F103" s="832"/>
      <c r="G103" s="832"/>
      <c r="H103" s="832"/>
      <c r="I103" s="832"/>
      <c r="J103" s="832"/>
      <c r="K103" s="832"/>
      <c r="L103" s="832"/>
      <c r="M103" s="832"/>
      <c r="N103" s="832"/>
      <c r="O103" s="832"/>
      <c r="P103" s="833"/>
      <c r="Q103" s="826"/>
      <c r="R103" s="826"/>
      <c r="S103" s="826"/>
      <c r="T103" s="826"/>
      <c r="U103" s="826"/>
    </row>
    <row r="104" spans="1:21">
      <c r="A104" s="826"/>
      <c r="B104" s="831"/>
      <c r="C104" s="832"/>
      <c r="D104" s="832"/>
      <c r="E104" s="832"/>
      <c r="F104" s="832"/>
      <c r="G104" s="832"/>
      <c r="H104" s="832"/>
      <c r="I104" s="832"/>
      <c r="J104" s="832"/>
      <c r="K104" s="832"/>
      <c r="L104" s="832"/>
      <c r="M104" s="832"/>
      <c r="N104" s="832"/>
      <c r="O104" s="832"/>
      <c r="P104" s="833"/>
      <c r="Q104" s="826"/>
      <c r="R104" s="826"/>
      <c r="S104" s="826"/>
      <c r="T104" s="826"/>
      <c r="U104" s="826"/>
    </row>
    <row r="105" spans="1:21">
      <c r="A105" s="826"/>
      <c r="B105" s="831"/>
      <c r="C105" s="832"/>
      <c r="D105" s="832"/>
      <c r="E105" s="832"/>
      <c r="F105" s="832"/>
      <c r="G105" s="832"/>
      <c r="H105" s="832"/>
      <c r="I105" s="832"/>
      <c r="J105" s="832"/>
      <c r="K105" s="832"/>
      <c r="L105" s="832"/>
      <c r="M105" s="832"/>
      <c r="N105" s="832"/>
      <c r="O105" s="832"/>
      <c r="P105" s="833"/>
      <c r="Q105" s="826"/>
      <c r="R105" s="826"/>
      <c r="S105" s="826"/>
      <c r="T105" s="826"/>
      <c r="U105" s="826"/>
    </row>
    <row r="106" spans="1:21">
      <c r="A106" s="826"/>
      <c r="B106" s="831"/>
      <c r="C106" s="832"/>
      <c r="D106" s="832"/>
      <c r="E106" s="832"/>
      <c r="F106" s="832"/>
      <c r="G106" s="832"/>
      <c r="H106" s="832"/>
      <c r="I106" s="832"/>
      <c r="J106" s="832"/>
      <c r="K106" s="832"/>
      <c r="L106" s="832"/>
      <c r="M106" s="832"/>
      <c r="N106" s="832"/>
      <c r="O106" s="832"/>
      <c r="P106" s="833"/>
      <c r="Q106" s="826"/>
      <c r="R106" s="826"/>
      <c r="S106" s="826"/>
      <c r="T106" s="826"/>
      <c r="U106" s="826"/>
    </row>
    <row r="107" spans="1:21">
      <c r="A107" s="826"/>
      <c r="B107" s="831"/>
      <c r="C107" s="832"/>
      <c r="D107" s="832"/>
      <c r="E107" s="832"/>
      <c r="F107" s="832"/>
      <c r="G107" s="832"/>
      <c r="H107" s="832"/>
      <c r="I107" s="832"/>
      <c r="J107" s="832"/>
      <c r="K107" s="832"/>
      <c r="L107" s="832"/>
      <c r="M107" s="832"/>
      <c r="N107" s="832"/>
      <c r="O107" s="832"/>
      <c r="P107" s="833"/>
      <c r="Q107" s="826"/>
      <c r="R107" s="826"/>
      <c r="S107" s="826"/>
      <c r="T107" s="826"/>
      <c r="U107" s="826"/>
    </row>
    <row r="108" spans="1:21">
      <c r="A108" s="826"/>
      <c r="B108" s="831"/>
      <c r="C108" s="832"/>
      <c r="D108" s="832"/>
      <c r="E108" s="832"/>
      <c r="F108" s="832"/>
      <c r="G108" s="832"/>
      <c r="H108" s="832"/>
      <c r="I108" s="832"/>
      <c r="J108" s="832"/>
      <c r="K108" s="832"/>
      <c r="L108" s="832"/>
      <c r="M108" s="832"/>
      <c r="N108" s="832"/>
      <c r="O108" s="832"/>
      <c r="P108" s="833"/>
      <c r="Q108" s="826"/>
      <c r="R108" s="826"/>
      <c r="S108" s="826"/>
      <c r="T108" s="826"/>
      <c r="U108" s="826"/>
    </row>
    <row r="109" spans="1:21">
      <c r="A109" s="826"/>
      <c r="B109" s="831"/>
      <c r="C109" s="832"/>
      <c r="D109" s="832"/>
      <c r="E109" s="832"/>
      <c r="F109" s="832"/>
      <c r="G109" s="832"/>
      <c r="H109" s="832"/>
      <c r="I109" s="832"/>
      <c r="J109" s="832"/>
      <c r="K109" s="832"/>
      <c r="L109" s="832"/>
      <c r="M109" s="832"/>
      <c r="N109" s="832"/>
      <c r="O109" s="832"/>
      <c r="P109" s="833"/>
      <c r="Q109" s="826"/>
      <c r="R109" s="826"/>
      <c r="S109" s="826"/>
      <c r="T109" s="826"/>
      <c r="U109" s="826"/>
    </row>
    <row r="110" spans="1:21">
      <c r="A110" s="826"/>
      <c r="B110" s="831"/>
      <c r="C110" s="832"/>
      <c r="D110" s="832"/>
      <c r="E110" s="832"/>
      <c r="F110" s="832"/>
      <c r="G110" s="832"/>
      <c r="H110" s="832"/>
      <c r="I110" s="832"/>
      <c r="J110" s="832"/>
      <c r="K110" s="832"/>
      <c r="L110" s="832"/>
      <c r="M110" s="832"/>
      <c r="N110" s="832"/>
      <c r="O110" s="832"/>
      <c r="P110" s="833"/>
      <c r="Q110" s="826"/>
      <c r="R110" s="826"/>
      <c r="S110" s="826"/>
      <c r="T110" s="826"/>
      <c r="U110" s="826"/>
    </row>
    <row r="111" spans="1:21">
      <c r="A111" s="826"/>
      <c r="B111" s="831"/>
      <c r="C111" s="832"/>
      <c r="D111" s="832"/>
      <c r="E111" s="832"/>
      <c r="F111" s="832"/>
      <c r="G111" s="832"/>
      <c r="H111" s="832"/>
      <c r="I111" s="832"/>
      <c r="J111" s="832"/>
      <c r="K111" s="832"/>
      <c r="L111" s="832"/>
      <c r="M111" s="832"/>
      <c r="N111" s="832"/>
      <c r="O111" s="832"/>
      <c r="P111" s="833"/>
      <c r="Q111" s="826"/>
      <c r="R111" s="826"/>
      <c r="S111" s="826"/>
      <c r="T111" s="826"/>
      <c r="U111" s="826"/>
    </row>
    <row r="112" spans="1:21">
      <c r="A112" s="826"/>
      <c r="B112" s="831"/>
      <c r="C112" s="832"/>
      <c r="D112" s="832"/>
      <c r="E112" s="832"/>
      <c r="F112" s="832"/>
      <c r="G112" s="832"/>
      <c r="H112" s="832"/>
      <c r="I112" s="832"/>
      <c r="J112" s="832"/>
      <c r="K112" s="832"/>
      <c r="L112" s="832"/>
      <c r="M112" s="832"/>
      <c r="N112" s="832"/>
      <c r="O112" s="832"/>
      <c r="P112" s="833"/>
      <c r="Q112" s="826"/>
      <c r="R112" s="826"/>
      <c r="S112" s="826"/>
      <c r="T112" s="826"/>
      <c r="U112" s="826"/>
    </row>
    <row r="113" spans="1:21">
      <c r="A113" s="826"/>
      <c r="B113" s="831"/>
      <c r="C113" s="832"/>
      <c r="D113" s="832"/>
      <c r="E113" s="832"/>
      <c r="F113" s="832"/>
      <c r="G113" s="832"/>
      <c r="H113" s="832"/>
      <c r="I113" s="832"/>
      <c r="J113" s="832"/>
      <c r="K113" s="832"/>
      <c r="L113" s="832"/>
      <c r="M113" s="832"/>
      <c r="N113" s="832"/>
      <c r="O113" s="832"/>
      <c r="P113" s="833"/>
      <c r="Q113" s="826"/>
      <c r="R113" s="826"/>
      <c r="S113" s="826"/>
      <c r="T113" s="826"/>
      <c r="U113" s="826"/>
    </row>
    <row r="114" spans="1:21">
      <c r="A114" s="826"/>
      <c r="B114" s="831"/>
      <c r="C114" s="832"/>
      <c r="D114" s="832"/>
      <c r="E114" s="832"/>
      <c r="F114" s="832"/>
      <c r="G114" s="832"/>
      <c r="H114" s="832"/>
      <c r="I114" s="832"/>
      <c r="J114" s="832"/>
      <c r="K114" s="832"/>
      <c r="L114" s="832"/>
      <c r="M114" s="832"/>
      <c r="N114" s="832"/>
      <c r="O114" s="832"/>
      <c r="P114" s="833"/>
      <c r="Q114" s="826"/>
      <c r="R114" s="826"/>
      <c r="S114" s="826"/>
      <c r="T114" s="826"/>
      <c r="U114" s="826"/>
    </row>
    <row r="115" spans="1:21">
      <c r="A115" s="826"/>
      <c r="B115" s="831"/>
      <c r="C115" s="832"/>
      <c r="D115" s="832"/>
      <c r="E115" s="832"/>
      <c r="F115" s="832"/>
      <c r="G115" s="832"/>
      <c r="H115" s="832"/>
      <c r="I115" s="832"/>
      <c r="J115" s="832"/>
      <c r="K115" s="832"/>
      <c r="L115" s="832"/>
      <c r="M115" s="832"/>
      <c r="N115" s="832"/>
      <c r="O115" s="832"/>
      <c r="P115" s="833"/>
      <c r="Q115" s="826"/>
      <c r="R115" s="826"/>
      <c r="S115" s="826"/>
      <c r="T115" s="826"/>
      <c r="U115" s="826"/>
    </row>
    <row r="116" spans="1:21">
      <c r="A116" s="826"/>
      <c r="B116" s="831"/>
      <c r="C116" s="832"/>
      <c r="D116" s="832"/>
      <c r="E116" s="832"/>
      <c r="F116" s="832"/>
      <c r="G116" s="832"/>
      <c r="H116" s="832"/>
      <c r="I116" s="832"/>
      <c r="J116" s="832"/>
      <c r="K116" s="832"/>
      <c r="L116" s="832"/>
      <c r="M116" s="832"/>
      <c r="N116" s="832"/>
      <c r="O116" s="832"/>
      <c r="P116" s="833"/>
      <c r="Q116" s="826"/>
      <c r="R116" s="826"/>
      <c r="S116" s="826"/>
      <c r="T116" s="826"/>
      <c r="U116" s="826"/>
    </row>
    <row r="117" spans="1:21">
      <c r="A117" s="826"/>
      <c r="B117" s="831"/>
      <c r="C117" s="832"/>
      <c r="D117" s="832"/>
      <c r="E117" s="832"/>
      <c r="F117" s="832"/>
      <c r="G117" s="832"/>
      <c r="H117" s="832"/>
      <c r="I117" s="832"/>
      <c r="J117" s="832"/>
      <c r="K117" s="832"/>
      <c r="L117" s="832"/>
      <c r="M117" s="832"/>
      <c r="N117" s="832"/>
      <c r="O117" s="832"/>
      <c r="P117" s="833"/>
      <c r="Q117" s="826"/>
      <c r="R117" s="826"/>
      <c r="S117" s="826"/>
      <c r="T117" s="826"/>
      <c r="U117" s="826"/>
    </row>
    <row r="118" spans="1:21">
      <c r="A118" s="826"/>
      <c r="B118" s="831"/>
      <c r="C118" s="832"/>
      <c r="D118" s="832"/>
      <c r="E118" s="832"/>
      <c r="F118" s="832"/>
      <c r="G118" s="832"/>
      <c r="H118" s="832"/>
      <c r="I118" s="832"/>
      <c r="J118" s="832"/>
      <c r="K118" s="832"/>
      <c r="L118" s="832"/>
      <c r="M118" s="832"/>
      <c r="N118" s="832"/>
      <c r="O118" s="832"/>
      <c r="P118" s="833"/>
      <c r="Q118" s="826"/>
      <c r="R118" s="826"/>
      <c r="S118" s="826"/>
      <c r="T118" s="826"/>
      <c r="U118" s="826"/>
    </row>
    <row r="119" spans="1:21">
      <c r="A119" s="826"/>
      <c r="B119" s="831"/>
      <c r="C119" s="832"/>
      <c r="D119" s="832"/>
      <c r="E119" s="832"/>
      <c r="F119" s="832"/>
      <c r="G119" s="832"/>
      <c r="H119" s="832"/>
      <c r="I119" s="832"/>
      <c r="J119" s="832"/>
      <c r="K119" s="832"/>
      <c r="L119" s="832"/>
      <c r="M119" s="832"/>
      <c r="N119" s="832"/>
      <c r="O119" s="832"/>
      <c r="P119" s="833"/>
      <c r="Q119" s="826"/>
      <c r="R119" s="826"/>
      <c r="S119" s="826"/>
      <c r="T119" s="826"/>
      <c r="U119" s="826"/>
    </row>
    <row r="120" spans="1:21">
      <c r="A120" s="826"/>
      <c r="B120" s="831"/>
      <c r="C120" s="832"/>
      <c r="D120" s="832"/>
      <c r="E120" s="832"/>
      <c r="F120" s="832"/>
      <c r="G120" s="832"/>
      <c r="H120" s="832"/>
      <c r="I120" s="832"/>
      <c r="J120" s="832"/>
      <c r="K120" s="832"/>
      <c r="L120" s="832"/>
      <c r="M120" s="832"/>
      <c r="N120" s="832"/>
      <c r="O120" s="832"/>
      <c r="P120" s="833"/>
      <c r="Q120" s="826"/>
      <c r="R120" s="826"/>
      <c r="S120" s="826"/>
      <c r="T120" s="826"/>
      <c r="U120" s="826"/>
    </row>
    <row r="121" spans="1:21">
      <c r="A121" s="826"/>
      <c r="B121" s="831"/>
      <c r="C121" s="832"/>
      <c r="D121" s="832"/>
      <c r="E121" s="832"/>
      <c r="F121" s="832"/>
      <c r="G121" s="832"/>
      <c r="H121" s="832"/>
      <c r="I121" s="832"/>
      <c r="J121" s="832"/>
      <c r="K121" s="832"/>
      <c r="L121" s="832"/>
      <c r="M121" s="832"/>
      <c r="N121" s="832"/>
      <c r="O121" s="832"/>
      <c r="P121" s="833"/>
      <c r="Q121" s="826"/>
      <c r="R121" s="826"/>
      <c r="S121" s="826"/>
      <c r="T121" s="826"/>
      <c r="U121" s="826"/>
    </row>
    <row r="122" spans="1:21">
      <c r="A122" s="826"/>
      <c r="B122" s="831"/>
      <c r="C122" s="832"/>
      <c r="D122" s="832"/>
      <c r="E122" s="832"/>
      <c r="F122" s="832"/>
      <c r="G122" s="832"/>
      <c r="H122" s="832"/>
      <c r="I122" s="832"/>
      <c r="J122" s="832"/>
      <c r="K122" s="832"/>
      <c r="L122" s="832"/>
      <c r="M122" s="832"/>
      <c r="N122" s="832"/>
      <c r="O122" s="832"/>
      <c r="P122" s="833"/>
      <c r="Q122" s="826"/>
      <c r="R122" s="826"/>
      <c r="S122" s="826"/>
      <c r="T122" s="826"/>
      <c r="U122" s="826"/>
    </row>
    <row r="123" spans="1:21">
      <c r="A123" s="826"/>
      <c r="B123" s="831"/>
      <c r="C123" s="834"/>
      <c r="D123" s="835" t="s">
        <v>656</v>
      </c>
      <c r="E123" s="835" t="s">
        <v>657</v>
      </c>
      <c r="F123" s="835" t="s">
        <v>658</v>
      </c>
      <c r="G123" s="835" t="s">
        <v>659</v>
      </c>
      <c r="H123" s="835" t="s">
        <v>660</v>
      </c>
      <c r="I123" s="835" t="s">
        <v>661</v>
      </c>
      <c r="J123" s="835" t="s">
        <v>662</v>
      </c>
      <c r="K123" s="835" t="s">
        <v>663</v>
      </c>
      <c r="L123" s="835" t="s">
        <v>664</v>
      </c>
      <c r="M123" s="835" t="s">
        <v>665</v>
      </c>
      <c r="N123" s="835" t="s">
        <v>666</v>
      </c>
      <c r="O123" s="835" t="s">
        <v>667</v>
      </c>
      <c r="P123" s="833"/>
      <c r="Q123" s="826"/>
      <c r="R123" s="826"/>
      <c r="S123" s="826"/>
      <c r="T123" s="826"/>
      <c r="U123" s="826"/>
    </row>
    <row r="124" spans="1:21">
      <c r="A124" s="826"/>
      <c r="B124" s="831"/>
      <c r="C124" s="836" t="s">
        <v>668</v>
      </c>
      <c r="D124" s="837">
        <f>(DICIEMBRE!$F$38/12)/1000</f>
        <v>20596.041499999999</v>
      </c>
      <c r="E124" s="837">
        <f>(DICIEMBRE!$F$38/12)/1000+D124</f>
        <v>41192.082999999999</v>
      </c>
      <c r="F124" s="837">
        <f>(DICIEMBRE!$F$38/12)/1000+E124</f>
        <v>61788.124499999998</v>
      </c>
      <c r="G124" s="837">
        <f>(DICIEMBRE!$F$38/12)/1000+F124</f>
        <v>82384.165999999997</v>
      </c>
      <c r="H124" s="837">
        <f>(DICIEMBRE!$F$38/12)/1000+G124</f>
        <v>102980.20749999999</v>
      </c>
      <c r="I124" s="837">
        <f>(DICIEMBRE!$F$38/12)/1000+H124</f>
        <v>123576.24899999998</v>
      </c>
      <c r="J124" s="837">
        <f>(DICIEMBRE!$F$38/12)/1000+I124</f>
        <v>144172.29049999997</v>
      </c>
      <c r="K124" s="837">
        <f>(DICIEMBRE!$F$38/12)/1000+J124</f>
        <v>164768.33199999997</v>
      </c>
      <c r="L124" s="837">
        <f>(DICIEMBRE!$F$38/12)/1000+K124</f>
        <v>185364.37349999996</v>
      </c>
      <c r="M124" s="837">
        <f>(DICIEMBRE!$F$38/12)/1000+L124</f>
        <v>205960.41499999995</v>
      </c>
      <c r="N124" s="837">
        <f>(DICIEMBRE!$F$38/12)/1000+M124</f>
        <v>226556.45649999994</v>
      </c>
      <c r="O124" s="837">
        <f>(DICIEMBRE!$F$38/12)/1000+N124</f>
        <v>247152.49799999993</v>
      </c>
      <c r="P124" s="833"/>
      <c r="Q124" s="826"/>
      <c r="R124" s="826"/>
      <c r="S124" s="826"/>
      <c r="T124" s="826"/>
      <c r="U124" s="826"/>
    </row>
    <row r="125" spans="1:21">
      <c r="A125" s="826"/>
      <c r="B125" s="831"/>
      <c r="C125" s="836" t="s">
        <v>669</v>
      </c>
      <c r="D125" s="838">
        <f>ENERO!$I$38/1000</f>
        <v>0</v>
      </c>
      <c r="E125" s="838">
        <f>FEBRERO!$I$38/1000</f>
        <v>41192.084000000003</v>
      </c>
      <c r="F125" s="838">
        <f>MARZO!$I$38/1000</f>
        <v>61788.125999999997</v>
      </c>
      <c r="G125" s="838">
        <f>ABRIL!$I$38/1000</f>
        <v>82384.168000000005</v>
      </c>
      <c r="H125" s="838">
        <f>MAYO!$I$38/1000</f>
        <v>102980.21</v>
      </c>
      <c r="I125" s="838">
        <f>JUNIO!$I$38/1000</f>
        <v>123576.25199999999</v>
      </c>
      <c r="J125" s="838">
        <f>JULIO!$I$38/1000</f>
        <v>144172.29399999999</v>
      </c>
      <c r="K125" s="838">
        <f>AGOSTO!$I$38/1000</f>
        <v>164768.33600000001</v>
      </c>
      <c r="L125" s="838">
        <f>SEPTIEMBRE!$I$38/1000</f>
        <v>185364.378</v>
      </c>
      <c r="M125" s="838">
        <f>OCTUBRE!$I$38/1000</f>
        <v>205960.42</v>
      </c>
      <c r="N125" s="838">
        <f>NOVIEMBRE!$I$38/1000</f>
        <v>226556.462</v>
      </c>
      <c r="O125" s="838">
        <f>DICIEMBRE!$I$38/1000</f>
        <v>247152.49799999999</v>
      </c>
      <c r="P125" s="833"/>
      <c r="Q125" s="826"/>
      <c r="R125" s="826"/>
      <c r="S125" s="826"/>
      <c r="T125" s="826"/>
      <c r="U125" s="826"/>
    </row>
    <row r="126" spans="1:21" ht="13.5" thickBot="1">
      <c r="A126" s="826"/>
      <c r="B126" s="839"/>
      <c r="C126" s="840"/>
      <c r="D126" s="840"/>
      <c r="E126" s="840"/>
      <c r="F126" s="840"/>
      <c r="G126" s="840"/>
      <c r="H126" s="840"/>
      <c r="I126" s="840"/>
      <c r="J126" s="840"/>
      <c r="K126" s="840"/>
      <c r="L126" s="840"/>
      <c r="M126" s="840"/>
      <c r="N126" s="840"/>
      <c r="O126" s="840"/>
      <c r="P126" s="841"/>
      <c r="Q126" s="826"/>
      <c r="R126" s="826"/>
      <c r="S126" s="826"/>
      <c r="T126" s="826"/>
      <c r="U126" s="826"/>
    </row>
    <row r="127" spans="1:21" ht="13.5" thickBot="1">
      <c r="A127" s="826"/>
      <c r="B127" s="826"/>
      <c r="C127" s="826"/>
      <c r="D127" s="826"/>
      <c r="E127" s="826"/>
      <c r="F127" s="826"/>
      <c r="G127" s="826"/>
      <c r="H127" s="826"/>
      <c r="I127" s="826"/>
      <c r="J127" s="826"/>
      <c r="K127" s="826"/>
      <c r="L127" s="826"/>
      <c r="M127" s="826"/>
      <c r="N127" s="826"/>
      <c r="O127" s="826"/>
      <c r="P127" s="826"/>
      <c r="Q127" s="826"/>
      <c r="R127" s="826"/>
      <c r="S127" s="826"/>
      <c r="T127" s="826"/>
      <c r="U127" s="826"/>
    </row>
    <row r="128" spans="1:21">
      <c r="A128" s="826"/>
      <c r="B128" s="828"/>
      <c r="C128" s="829"/>
      <c r="D128" s="829"/>
      <c r="E128" s="829"/>
      <c r="F128" s="829"/>
      <c r="G128" s="829"/>
      <c r="H128" s="829"/>
      <c r="I128" s="829"/>
      <c r="J128" s="829"/>
      <c r="K128" s="829"/>
      <c r="L128" s="829"/>
      <c r="M128" s="829"/>
      <c r="N128" s="829"/>
      <c r="O128" s="829"/>
      <c r="P128" s="830"/>
      <c r="Q128" s="826"/>
      <c r="R128" s="826"/>
      <c r="S128" s="826"/>
      <c r="T128" s="826"/>
      <c r="U128" s="826"/>
    </row>
    <row r="129" spans="1:21">
      <c r="A129" s="826"/>
      <c r="B129" s="831"/>
      <c r="C129" s="832"/>
      <c r="D129" s="832"/>
      <c r="E129" s="832"/>
      <c r="F129" s="832"/>
      <c r="G129" s="832"/>
      <c r="H129" s="832"/>
      <c r="I129" s="832"/>
      <c r="J129" s="832"/>
      <c r="K129" s="832"/>
      <c r="L129" s="832"/>
      <c r="M129" s="832"/>
      <c r="N129" s="832"/>
      <c r="O129" s="832"/>
      <c r="P129" s="833"/>
      <c r="Q129" s="826"/>
      <c r="R129" s="826"/>
      <c r="S129" s="826"/>
      <c r="T129" s="826"/>
      <c r="U129" s="826"/>
    </row>
    <row r="130" spans="1:21">
      <c r="A130" s="826"/>
      <c r="B130" s="831"/>
      <c r="C130" s="832"/>
      <c r="D130" s="832"/>
      <c r="E130" s="832"/>
      <c r="F130" s="832"/>
      <c r="G130" s="832"/>
      <c r="H130" s="832"/>
      <c r="I130" s="832"/>
      <c r="J130" s="832"/>
      <c r="K130" s="832"/>
      <c r="L130" s="832"/>
      <c r="M130" s="832"/>
      <c r="N130" s="832"/>
      <c r="O130" s="832"/>
      <c r="P130" s="833"/>
      <c r="Q130" s="826"/>
      <c r="R130" s="826"/>
      <c r="S130" s="826"/>
      <c r="T130" s="826"/>
      <c r="U130" s="826"/>
    </row>
    <row r="131" spans="1:21">
      <c r="A131" s="826"/>
      <c r="B131" s="831"/>
      <c r="C131" s="832"/>
      <c r="D131" s="832"/>
      <c r="E131" s="832"/>
      <c r="F131" s="832"/>
      <c r="G131" s="832"/>
      <c r="H131" s="832"/>
      <c r="I131" s="832"/>
      <c r="J131" s="832"/>
      <c r="K131" s="832"/>
      <c r="L131" s="832"/>
      <c r="M131" s="832"/>
      <c r="N131" s="832"/>
      <c r="O131" s="832"/>
      <c r="P131" s="833"/>
      <c r="Q131" s="826"/>
      <c r="R131" s="826"/>
      <c r="S131" s="826"/>
      <c r="T131" s="826"/>
      <c r="U131" s="826"/>
    </row>
    <row r="132" spans="1:21">
      <c r="A132" s="826"/>
      <c r="B132" s="831"/>
      <c r="C132" s="832"/>
      <c r="D132" s="832"/>
      <c r="E132" s="832"/>
      <c r="F132" s="832"/>
      <c r="G132" s="832"/>
      <c r="H132" s="832"/>
      <c r="I132" s="832"/>
      <c r="J132" s="832"/>
      <c r="K132" s="832"/>
      <c r="L132" s="832"/>
      <c r="M132" s="832"/>
      <c r="N132" s="832"/>
      <c r="O132" s="832"/>
      <c r="P132" s="833"/>
      <c r="Q132" s="826"/>
      <c r="R132" s="826"/>
      <c r="S132" s="826"/>
      <c r="T132" s="826"/>
      <c r="U132" s="826"/>
    </row>
    <row r="133" spans="1:21">
      <c r="A133" s="826"/>
      <c r="B133" s="831"/>
      <c r="C133" s="832"/>
      <c r="D133" s="832"/>
      <c r="E133" s="832"/>
      <c r="F133" s="832"/>
      <c r="G133" s="832"/>
      <c r="H133" s="832"/>
      <c r="I133" s="832"/>
      <c r="J133" s="832"/>
      <c r="K133" s="832"/>
      <c r="L133" s="832"/>
      <c r="M133" s="832"/>
      <c r="N133" s="832"/>
      <c r="O133" s="832"/>
      <c r="P133" s="833"/>
      <c r="Q133" s="826"/>
      <c r="R133" s="826"/>
      <c r="S133" s="826"/>
      <c r="T133" s="826"/>
      <c r="U133" s="826"/>
    </row>
    <row r="134" spans="1:21">
      <c r="A134" s="826"/>
      <c r="B134" s="831"/>
      <c r="C134" s="832"/>
      <c r="D134" s="832"/>
      <c r="E134" s="832"/>
      <c r="F134" s="832"/>
      <c r="G134" s="832"/>
      <c r="H134" s="832"/>
      <c r="I134" s="832"/>
      <c r="J134" s="832"/>
      <c r="K134" s="832"/>
      <c r="L134" s="832"/>
      <c r="M134" s="832"/>
      <c r="N134" s="832"/>
      <c r="O134" s="832"/>
      <c r="P134" s="833"/>
      <c r="Q134" s="826"/>
      <c r="R134" s="826"/>
      <c r="S134" s="826"/>
      <c r="T134" s="826"/>
      <c r="U134" s="826"/>
    </row>
    <row r="135" spans="1:21">
      <c r="A135" s="826"/>
      <c r="B135" s="831"/>
      <c r="C135" s="832"/>
      <c r="D135" s="832"/>
      <c r="E135" s="832"/>
      <c r="F135" s="832"/>
      <c r="G135" s="832"/>
      <c r="H135" s="832"/>
      <c r="I135" s="832"/>
      <c r="J135" s="832"/>
      <c r="K135" s="832"/>
      <c r="L135" s="832"/>
      <c r="M135" s="832"/>
      <c r="N135" s="832"/>
      <c r="O135" s="832"/>
      <c r="P135" s="833"/>
      <c r="Q135" s="826"/>
      <c r="R135" s="826"/>
      <c r="S135" s="826"/>
      <c r="T135" s="826"/>
      <c r="U135" s="826"/>
    </row>
    <row r="136" spans="1:21">
      <c r="A136" s="826"/>
      <c r="B136" s="831"/>
      <c r="C136" s="832"/>
      <c r="D136" s="832"/>
      <c r="E136" s="832"/>
      <c r="F136" s="832"/>
      <c r="G136" s="832"/>
      <c r="H136" s="832"/>
      <c r="I136" s="832"/>
      <c r="J136" s="832"/>
      <c r="K136" s="832"/>
      <c r="L136" s="832"/>
      <c r="M136" s="832"/>
      <c r="N136" s="832"/>
      <c r="O136" s="832"/>
      <c r="P136" s="833"/>
      <c r="Q136" s="826"/>
      <c r="R136" s="826"/>
      <c r="S136" s="826"/>
      <c r="T136" s="826"/>
      <c r="U136" s="826"/>
    </row>
    <row r="137" spans="1:21">
      <c r="A137" s="826"/>
      <c r="B137" s="831"/>
      <c r="C137" s="832"/>
      <c r="D137" s="832"/>
      <c r="E137" s="832"/>
      <c r="F137" s="832"/>
      <c r="G137" s="832"/>
      <c r="H137" s="832"/>
      <c r="I137" s="832"/>
      <c r="J137" s="832"/>
      <c r="K137" s="832"/>
      <c r="L137" s="832"/>
      <c r="M137" s="832"/>
      <c r="N137" s="832"/>
      <c r="O137" s="832"/>
      <c r="P137" s="833"/>
      <c r="Q137" s="826"/>
      <c r="R137" s="826"/>
      <c r="S137" s="826"/>
      <c r="T137" s="826"/>
      <c r="U137" s="826"/>
    </row>
    <row r="138" spans="1:21">
      <c r="A138" s="826"/>
      <c r="B138" s="831"/>
      <c r="C138" s="832"/>
      <c r="D138" s="832"/>
      <c r="E138" s="832"/>
      <c r="F138" s="832"/>
      <c r="G138" s="832"/>
      <c r="H138" s="832"/>
      <c r="I138" s="832"/>
      <c r="J138" s="832"/>
      <c r="K138" s="832"/>
      <c r="L138" s="832"/>
      <c r="M138" s="832"/>
      <c r="N138" s="832"/>
      <c r="O138" s="832"/>
      <c r="P138" s="833"/>
      <c r="Q138" s="826"/>
      <c r="R138" s="826"/>
      <c r="S138" s="826"/>
      <c r="T138" s="826"/>
      <c r="U138" s="826"/>
    </row>
    <row r="139" spans="1:21">
      <c r="A139" s="826"/>
      <c r="B139" s="831"/>
      <c r="C139" s="832"/>
      <c r="D139" s="832"/>
      <c r="E139" s="832"/>
      <c r="F139" s="832"/>
      <c r="G139" s="832"/>
      <c r="H139" s="832"/>
      <c r="I139" s="832"/>
      <c r="J139" s="832"/>
      <c r="K139" s="832"/>
      <c r="L139" s="832"/>
      <c r="M139" s="832"/>
      <c r="N139" s="832"/>
      <c r="O139" s="832"/>
      <c r="P139" s="833"/>
      <c r="Q139" s="826"/>
      <c r="R139" s="826"/>
      <c r="S139" s="826"/>
      <c r="T139" s="826"/>
      <c r="U139" s="826"/>
    </row>
    <row r="140" spans="1:21">
      <c r="A140" s="826"/>
      <c r="B140" s="831"/>
      <c r="C140" s="832"/>
      <c r="D140" s="832"/>
      <c r="E140" s="832"/>
      <c r="F140" s="832"/>
      <c r="G140" s="832"/>
      <c r="H140" s="832"/>
      <c r="I140" s="832"/>
      <c r="J140" s="832"/>
      <c r="K140" s="832"/>
      <c r="L140" s="832"/>
      <c r="M140" s="832"/>
      <c r="N140" s="832"/>
      <c r="O140" s="832"/>
      <c r="P140" s="833"/>
      <c r="Q140" s="826"/>
      <c r="R140" s="826"/>
      <c r="S140" s="826"/>
      <c r="T140" s="826"/>
      <c r="U140" s="826"/>
    </row>
    <row r="141" spans="1:21">
      <c r="A141" s="826"/>
      <c r="B141" s="831"/>
      <c r="C141" s="832"/>
      <c r="D141" s="832"/>
      <c r="E141" s="832"/>
      <c r="F141" s="832"/>
      <c r="G141" s="832"/>
      <c r="H141" s="832"/>
      <c r="I141" s="832"/>
      <c r="J141" s="832"/>
      <c r="K141" s="832"/>
      <c r="L141" s="832"/>
      <c r="M141" s="832"/>
      <c r="N141" s="832"/>
      <c r="O141" s="832"/>
      <c r="P141" s="833"/>
      <c r="Q141" s="826"/>
      <c r="R141" s="826"/>
      <c r="S141" s="826"/>
      <c r="T141" s="826"/>
      <c r="U141" s="826"/>
    </row>
    <row r="142" spans="1:21">
      <c r="A142" s="826"/>
      <c r="B142" s="831"/>
      <c r="C142" s="832"/>
      <c r="D142" s="832"/>
      <c r="E142" s="832"/>
      <c r="F142" s="832"/>
      <c r="G142" s="832"/>
      <c r="H142" s="832"/>
      <c r="I142" s="832"/>
      <c r="J142" s="832"/>
      <c r="K142" s="832"/>
      <c r="L142" s="832"/>
      <c r="M142" s="832"/>
      <c r="N142" s="832"/>
      <c r="O142" s="832"/>
      <c r="P142" s="833"/>
      <c r="Q142" s="826"/>
      <c r="R142" s="826"/>
      <c r="S142" s="826"/>
      <c r="T142" s="826"/>
      <c r="U142" s="826"/>
    </row>
    <row r="143" spans="1:21">
      <c r="A143" s="826"/>
      <c r="B143" s="831"/>
      <c r="C143" s="832"/>
      <c r="D143" s="832"/>
      <c r="E143" s="832"/>
      <c r="F143" s="832"/>
      <c r="G143" s="832"/>
      <c r="H143" s="832"/>
      <c r="I143" s="832"/>
      <c r="J143" s="832"/>
      <c r="K143" s="832"/>
      <c r="L143" s="832"/>
      <c r="M143" s="832"/>
      <c r="N143" s="832"/>
      <c r="O143" s="832"/>
      <c r="P143" s="833"/>
      <c r="Q143" s="826"/>
      <c r="R143" s="826"/>
      <c r="S143" s="826"/>
      <c r="T143" s="826"/>
      <c r="U143" s="826"/>
    </row>
    <row r="144" spans="1:21">
      <c r="A144" s="826"/>
      <c r="B144" s="831"/>
      <c r="C144" s="832"/>
      <c r="D144" s="832"/>
      <c r="E144" s="832"/>
      <c r="F144" s="832"/>
      <c r="G144" s="832"/>
      <c r="H144" s="832"/>
      <c r="I144" s="832"/>
      <c r="J144" s="832"/>
      <c r="K144" s="832"/>
      <c r="L144" s="832"/>
      <c r="M144" s="832"/>
      <c r="N144" s="832"/>
      <c r="O144" s="832"/>
      <c r="P144" s="833"/>
      <c r="Q144" s="826"/>
      <c r="R144" s="826"/>
      <c r="S144" s="826"/>
      <c r="T144" s="826"/>
      <c r="U144" s="826"/>
    </row>
    <row r="145" spans="1:21">
      <c r="A145" s="826"/>
      <c r="B145" s="831"/>
      <c r="C145" s="832"/>
      <c r="D145" s="832"/>
      <c r="E145" s="832"/>
      <c r="F145" s="832"/>
      <c r="G145" s="832"/>
      <c r="H145" s="832"/>
      <c r="I145" s="832"/>
      <c r="J145" s="832"/>
      <c r="K145" s="832"/>
      <c r="L145" s="832"/>
      <c r="M145" s="832"/>
      <c r="N145" s="832"/>
      <c r="O145" s="832"/>
      <c r="P145" s="833"/>
      <c r="Q145" s="826"/>
      <c r="R145" s="826"/>
      <c r="S145" s="826"/>
      <c r="T145" s="826"/>
      <c r="U145" s="826"/>
    </row>
    <row r="146" spans="1:21">
      <c r="A146" s="826"/>
      <c r="B146" s="831"/>
      <c r="C146" s="832"/>
      <c r="D146" s="832"/>
      <c r="E146" s="832"/>
      <c r="F146" s="832"/>
      <c r="G146" s="832"/>
      <c r="H146" s="832"/>
      <c r="I146" s="832"/>
      <c r="J146" s="832"/>
      <c r="K146" s="832"/>
      <c r="L146" s="832"/>
      <c r="M146" s="832"/>
      <c r="N146" s="832"/>
      <c r="O146" s="832"/>
      <c r="P146" s="833"/>
      <c r="Q146" s="826"/>
      <c r="R146" s="826"/>
      <c r="S146" s="826"/>
      <c r="T146" s="826"/>
      <c r="U146" s="826"/>
    </row>
    <row r="147" spans="1:21">
      <c r="A147" s="826"/>
      <c r="B147" s="831"/>
      <c r="C147" s="832"/>
      <c r="D147" s="832"/>
      <c r="E147" s="832"/>
      <c r="F147" s="832"/>
      <c r="G147" s="832"/>
      <c r="H147" s="832"/>
      <c r="I147" s="832"/>
      <c r="J147" s="832"/>
      <c r="K147" s="832"/>
      <c r="L147" s="832"/>
      <c r="M147" s="832"/>
      <c r="N147" s="832"/>
      <c r="O147" s="832"/>
      <c r="P147" s="833"/>
      <c r="Q147" s="826"/>
      <c r="R147" s="826"/>
      <c r="S147" s="826"/>
      <c r="T147" s="826"/>
      <c r="U147" s="826"/>
    </row>
    <row r="148" spans="1:21">
      <c r="A148" s="826"/>
      <c r="B148" s="831"/>
      <c r="C148" s="832"/>
      <c r="D148" s="832"/>
      <c r="E148" s="832"/>
      <c r="F148" s="832"/>
      <c r="G148" s="832"/>
      <c r="H148" s="832"/>
      <c r="I148" s="832"/>
      <c r="J148" s="832"/>
      <c r="K148" s="832"/>
      <c r="L148" s="832"/>
      <c r="M148" s="832"/>
      <c r="N148" s="832"/>
      <c r="O148" s="832"/>
      <c r="P148" s="833"/>
      <c r="Q148" s="826"/>
      <c r="R148" s="826"/>
      <c r="S148" s="826"/>
      <c r="T148" s="826"/>
      <c r="U148" s="826"/>
    </row>
    <row r="149" spans="1:21">
      <c r="A149" s="826"/>
      <c r="B149" s="831"/>
      <c r="C149" s="832"/>
      <c r="D149" s="832"/>
      <c r="E149" s="832"/>
      <c r="F149" s="832"/>
      <c r="G149" s="832"/>
      <c r="H149" s="832"/>
      <c r="I149" s="832"/>
      <c r="J149" s="832"/>
      <c r="K149" s="832"/>
      <c r="L149" s="832"/>
      <c r="M149" s="832"/>
      <c r="N149" s="832"/>
      <c r="O149" s="832"/>
      <c r="P149" s="833"/>
      <c r="Q149" s="826"/>
      <c r="R149" s="826"/>
      <c r="S149" s="826"/>
      <c r="T149" s="826"/>
      <c r="U149" s="826"/>
    </row>
    <row r="150" spans="1:21">
      <c r="A150" s="826"/>
      <c r="B150" s="831"/>
      <c r="C150" s="832"/>
      <c r="D150" s="832"/>
      <c r="E150" s="832"/>
      <c r="F150" s="832"/>
      <c r="G150" s="832"/>
      <c r="H150" s="832"/>
      <c r="I150" s="832"/>
      <c r="J150" s="832"/>
      <c r="K150" s="832"/>
      <c r="L150" s="832"/>
      <c r="M150" s="832"/>
      <c r="N150" s="832"/>
      <c r="O150" s="832"/>
      <c r="P150" s="833"/>
      <c r="Q150" s="826"/>
      <c r="R150" s="826"/>
      <c r="S150" s="826"/>
      <c r="T150" s="826"/>
      <c r="U150" s="826"/>
    </row>
    <row r="151" spans="1:21">
      <c r="A151" s="826"/>
      <c r="B151" s="831"/>
      <c r="C151" s="832"/>
      <c r="D151" s="832"/>
      <c r="E151" s="832"/>
      <c r="F151" s="832"/>
      <c r="G151" s="832"/>
      <c r="H151" s="832"/>
      <c r="I151" s="832"/>
      <c r="J151" s="832"/>
      <c r="K151" s="832"/>
      <c r="L151" s="832"/>
      <c r="M151" s="832"/>
      <c r="N151" s="832"/>
      <c r="O151" s="832"/>
      <c r="P151" s="833"/>
      <c r="Q151" s="826"/>
      <c r="R151" s="826"/>
      <c r="S151" s="826"/>
      <c r="T151" s="826"/>
      <c r="U151" s="826"/>
    </row>
    <row r="152" spans="1:21">
      <c r="A152" s="826"/>
      <c r="B152" s="831"/>
      <c r="C152" s="832"/>
      <c r="D152" s="832"/>
      <c r="E152" s="832"/>
      <c r="F152" s="832"/>
      <c r="G152" s="832"/>
      <c r="H152" s="832"/>
      <c r="I152" s="832"/>
      <c r="J152" s="832"/>
      <c r="K152" s="832"/>
      <c r="L152" s="832"/>
      <c r="M152" s="832"/>
      <c r="N152" s="832"/>
      <c r="O152" s="832"/>
      <c r="P152" s="833"/>
      <c r="Q152" s="826"/>
      <c r="R152" s="826"/>
      <c r="S152" s="826"/>
      <c r="T152" s="826"/>
      <c r="U152" s="826"/>
    </row>
    <row r="153" spans="1:21">
      <c r="A153" s="826"/>
      <c r="B153" s="831"/>
      <c r="C153" s="832"/>
      <c r="D153" s="832"/>
      <c r="E153" s="832"/>
      <c r="F153" s="832"/>
      <c r="G153" s="832"/>
      <c r="H153" s="832"/>
      <c r="I153" s="832"/>
      <c r="J153" s="832"/>
      <c r="K153" s="832"/>
      <c r="L153" s="832"/>
      <c r="M153" s="832"/>
      <c r="N153" s="832"/>
      <c r="O153" s="832"/>
      <c r="P153" s="833"/>
      <c r="Q153" s="826"/>
      <c r="R153" s="826"/>
      <c r="S153" s="826"/>
      <c r="T153" s="826"/>
      <c r="U153" s="826"/>
    </row>
    <row r="154" spans="1:21">
      <c r="A154" s="826"/>
      <c r="B154" s="831"/>
      <c r="C154" s="834"/>
      <c r="D154" s="835" t="s">
        <v>656</v>
      </c>
      <c r="E154" s="835" t="s">
        <v>657</v>
      </c>
      <c r="F154" s="835" t="s">
        <v>658</v>
      </c>
      <c r="G154" s="835" t="s">
        <v>659</v>
      </c>
      <c r="H154" s="835" t="s">
        <v>660</v>
      </c>
      <c r="I154" s="835" t="s">
        <v>661</v>
      </c>
      <c r="J154" s="835" t="s">
        <v>662</v>
      </c>
      <c r="K154" s="835" t="s">
        <v>663</v>
      </c>
      <c r="L154" s="835" t="s">
        <v>664</v>
      </c>
      <c r="M154" s="835" t="s">
        <v>665</v>
      </c>
      <c r="N154" s="835" t="s">
        <v>666</v>
      </c>
      <c r="O154" s="835" t="s">
        <v>667</v>
      </c>
      <c r="P154" s="833"/>
      <c r="Q154" s="826"/>
      <c r="R154" s="826"/>
      <c r="S154" s="826"/>
      <c r="T154" s="826"/>
      <c r="U154" s="826"/>
    </row>
    <row r="155" spans="1:21">
      <c r="A155" s="826"/>
      <c r="B155" s="831"/>
      <c r="C155" s="836" t="s">
        <v>668</v>
      </c>
      <c r="D155" s="837">
        <f>(DICIEMBRE!$F$42/12)/1000</f>
        <v>12205.52925</v>
      </c>
      <c r="E155" s="837">
        <f>(DICIEMBRE!$F$42/12)/1000+D155</f>
        <v>24411.058499999999</v>
      </c>
      <c r="F155" s="837">
        <f>(DICIEMBRE!$F$42/12)/1000+E155</f>
        <v>36616.587749999999</v>
      </c>
      <c r="G155" s="837">
        <f>(DICIEMBRE!$F$42/12)/1000+F155</f>
        <v>48822.116999999998</v>
      </c>
      <c r="H155" s="837">
        <f>(DICIEMBRE!$F$42/12)/1000+G155</f>
        <v>61027.646249999998</v>
      </c>
      <c r="I155" s="837">
        <f>(DICIEMBRE!$F$42/12)/1000+H155</f>
        <v>73233.175499999998</v>
      </c>
      <c r="J155" s="837">
        <f>(DICIEMBRE!$F$42/12)/1000+I155</f>
        <v>85438.704750000004</v>
      </c>
      <c r="K155" s="837">
        <f>(DICIEMBRE!$F$42/12)/1000+J155</f>
        <v>97644.233999999997</v>
      </c>
      <c r="L155" s="837">
        <f>(DICIEMBRE!$F$42/12)/1000+K155</f>
        <v>109849.76324999999</v>
      </c>
      <c r="M155" s="837">
        <f>(DICIEMBRE!$F$42/12)/1000+L155</f>
        <v>122055.29249999998</v>
      </c>
      <c r="N155" s="837">
        <f>(DICIEMBRE!$F$42/12)/1000+M155</f>
        <v>134260.82174999997</v>
      </c>
      <c r="O155" s="837">
        <f>(DICIEMBRE!$F$42/12)/1000+N155</f>
        <v>146466.35099999997</v>
      </c>
      <c r="P155" s="833"/>
      <c r="Q155" s="826"/>
      <c r="R155" s="826"/>
      <c r="S155" s="826"/>
      <c r="T155" s="826"/>
      <c r="U155" s="826"/>
    </row>
    <row r="156" spans="1:21">
      <c r="A156" s="826"/>
      <c r="B156" s="831"/>
      <c r="C156" s="836" t="s">
        <v>669</v>
      </c>
      <c r="D156" s="838">
        <f>ENERO!$I$42/1000</f>
        <v>0</v>
      </c>
      <c r="E156" s="838">
        <f>FEBRERO!$I$42/1000</f>
        <v>10000</v>
      </c>
      <c r="F156" s="838">
        <f>MARZO!$I$42/1000</f>
        <v>10968.037</v>
      </c>
      <c r="G156" s="838">
        <f>ABRIL!$I$42/1000</f>
        <v>17893.037</v>
      </c>
      <c r="H156" s="838">
        <f>MAYO!$I$42/1000</f>
        <v>41068.182000000001</v>
      </c>
      <c r="I156" s="838">
        <f>JUNIO!$I$42/1000</f>
        <v>65467.661</v>
      </c>
      <c r="J156" s="838">
        <f>JULIO!$I$42/1000</f>
        <v>75135.510999999999</v>
      </c>
      <c r="K156" s="838">
        <f>AGOSTO!$I$42/1000</f>
        <v>85175.12</v>
      </c>
      <c r="L156" s="838">
        <f>SEPTIEMBRE!$I$42/1000</f>
        <v>97342.171000000002</v>
      </c>
      <c r="M156" s="838">
        <f>OCTUBRE!$I$42/1000</f>
        <v>106021.37</v>
      </c>
      <c r="N156" s="838">
        <f>NOVIEMBRE!$I$42/1000</f>
        <v>116126.37</v>
      </c>
      <c r="O156" s="838">
        <f>DICIEMBRE!$I$42/1000</f>
        <v>394409.03499999997</v>
      </c>
      <c r="P156" s="833"/>
      <c r="Q156" s="826"/>
      <c r="R156" s="826"/>
      <c r="S156" s="826"/>
      <c r="T156" s="826"/>
      <c r="U156" s="826"/>
    </row>
    <row r="157" spans="1:21" ht="13.5" thickBot="1">
      <c r="A157" s="826"/>
      <c r="B157" s="839"/>
      <c r="C157" s="840"/>
      <c r="D157" s="840"/>
      <c r="E157" s="840"/>
      <c r="F157" s="840"/>
      <c r="G157" s="840"/>
      <c r="H157" s="840"/>
      <c r="I157" s="840"/>
      <c r="J157" s="840"/>
      <c r="K157" s="840"/>
      <c r="L157" s="840"/>
      <c r="M157" s="840"/>
      <c r="N157" s="840"/>
      <c r="O157" s="840"/>
      <c r="P157" s="841"/>
      <c r="Q157" s="826"/>
      <c r="R157" s="826"/>
      <c r="S157" s="826"/>
      <c r="T157" s="826"/>
      <c r="U157" s="826"/>
    </row>
    <row r="158" spans="1:21" ht="13.5" thickBot="1">
      <c r="A158" s="826"/>
      <c r="B158" s="826"/>
      <c r="C158" s="826"/>
      <c r="D158" s="826"/>
      <c r="E158" s="826"/>
      <c r="F158" s="826"/>
      <c r="G158" s="826"/>
      <c r="H158" s="826"/>
      <c r="I158" s="826"/>
      <c r="J158" s="826"/>
      <c r="K158" s="826"/>
      <c r="L158" s="826"/>
      <c r="M158" s="826"/>
      <c r="N158" s="826"/>
      <c r="O158" s="826"/>
      <c r="P158" s="826"/>
      <c r="Q158" s="826"/>
      <c r="R158" s="826"/>
      <c r="S158" s="826"/>
      <c r="T158" s="826"/>
      <c r="U158" s="826"/>
    </row>
    <row r="159" spans="1:21">
      <c r="A159" s="826"/>
      <c r="B159" s="828"/>
      <c r="C159" s="829"/>
      <c r="D159" s="829"/>
      <c r="E159" s="829"/>
      <c r="F159" s="829"/>
      <c r="G159" s="829"/>
      <c r="H159" s="829"/>
      <c r="I159" s="829"/>
      <c r="J159" s="829"/>
      <c r="K159" s="829"/>
      <c r="L159" s="829"/>
      <c r="M159" s="829"/>
      <c r="N159" s="829"/>
      <c r="O159" s="829"/>
      <c r="P159" s="830"/>
      <c r="Q159" s="826"/>
      <c r="R159" s="826"/>
      <c r="S159" s="826"/>
      <c r="T159" s="826"/>
      <c r="U159" s="826"/>
    </row>
    <row r="160" spans="1:21">
      <c r="A160" s="826"/>
      <c r="B160" s="831"/>
      <c r="C160" s="832"/>
      <c r="D160" s="832"/>
      <c r="E160" s="832"/>
      <c r="F160" s="832"/>
      <c r="G160" s="832"/>
      <c r="H160" s="832"/>
      <c r="I160" s="832"/>
      <c r="J160" s="832"/>
      <c r="K160" s="832"/>
      <c r="L160" s="832"/>
      <c r="M160" s="832"/>
      <c r="N160" s="832"/>
      <c r="O160" s="832"/>
      <c r="P160" s="833"/>
      <c r="Q160" s="826"/>
      <c r="R160" s="826"/>
      <c r="S160" s="826"/>
      <c r="T160" s="826"/>
      <c r="U160" s="826"/>
    </row>
    <row r="161" spans="1:21">
      <c r="A161" s="826"/>
      <c r="B161" s="831"/>
      <c r="C161" s="832"/>
      <c r="D161" s="832"/>
      <c r="E161" s="832"/>
      <c r="F161" s="832"/>
      <c r="G161" s="832"/>
      <c r="H161" s="832"/>
      <c r="I161" s="832"/>
      <c r="J161" s="832"/>
      <c r="K161" s="832"/>
      <c r="L161" s="832"/>
      <c r="M161" s="832"/>
      <c r="N161" s="832"/>
      <c r="O161" s="832"/>
      <c r="P161" s="833"/>
      <c r="Q161" s="826"/>
      <c r="R161" s="826"/>
      <c r="S161" s="826"/>
      <c r="T161" s="826"/>
      <c r="U161" s="826"/>
    </row>
    <row r="162" spans="1:21">
      <c r="A162" s="826"/>
      <c r="B162" s="831"/>
      <c r="C162" s="832"/>
      <c r="D162" s="832"/>
      <c r="E162" s="832"/>
      <c r="F162" s="832"/>
      <c r="G162" s="832"/>
      <c r="H162" s="832"/>
      <c r="I162" s="832"/>
      <c r="J162" s="832"/>
      <c r="K162" s="832"/>
      <c r="L162" s="832"/>
      <c r="M162" s="832"/>
      <c r="N162" s="832"/>
      <c r="O162" s="832"/>
      <c r="P162" s="833"/>
      <c r="Q162" s="826"/>
      <c r="R162" s="826"/>
      <c r="S162" s="826"/>
      <c r="T162" s="826"/>
      <c r="U162" s="826"/>
    </row>
    <row r="163" spans="1:21">
      <c r="A163" s="826"/>
      <c r="B163" s="831"/>
      <c r="C163" s="832"/>
      <c r="D163" s="832"/>
      <c r="E163" s="832"/>
      <c r="F163" s="832"/>
      <c r="G163" s="832"/>
      <c r="H163" s="832"/>
      <c r="I163" s="832"/>
      <c r="J163" s="832"/>
      <c r="K163" s="832"/>
      <c r="L163" s="832"/>
      <c r="M163" s="832"/>
      <c r="N163" s="832"/>
      <c r="O163" s="832"/>
      <c r="P163" s="833"/>
      <c r="Q163" s="826"/>
      <c r="R163" s="826"/>
      <c r="S163" s="826"/>
      <c r="T163" s="826"/>
      <c r="U163" s="826"/>
    </row>
    <row r="164" spans="1:21">
      <c r="A164" s="826"/>
      <c r="B164" s="831"/>
      <c r="C164" s="832"/>
      <c r="D164" s="832"/>
      <c r="E164" s="832"/>
      <c r="F164" s="832"/>
      <c r="G164" s="832"/>
      <c r="H164" s="832"/>
      <c r="I164" s="832"/>
      <c r="J164" s="832"/>
      <c r="K164" s="832"/>
      <c r="L164" s="832"/>
      <c r="M164" s="832"/>
      <c r="N164" s="832"/>
      <c r="O164" s="832"/>
      <c r="P164" s="833"/>
      <c r="Q164" s="826"/>
      <c r="R164" s="826"/>
      <c r="S164" s="826"/>
      <c r="T164" s="826"/>
      <c r="U164" s="826"/>
    </row>
    <row r="165" spans="1:21">
      <c r="A165" s="826"/>
      <c r="B165" s="831"/>
      <c r="C165" s="832"/>
      <c r="D165" s="832"/>
      <c r="E165" s="832"/>
      <c r="F165" s="832"/>
      <c r="G165" s="832"/>
      <c r="H165" s="832"/>
      <c r="I165" s="832"/>
      <c r="J165" s="832"/>
      <c r="K165" s="832"/>
      <c r="L165" s="832"/>
      <c r="M165" s="832"/>
      <c r="N165" s="832"/>
      <c r="O165" s="832"/>
      <c r="P165" s="833"/>
      <c r="Q165" s="826"/>
      <c r="R165" s="826"/>
      <c r="S165" s="826"/>
      <c r="T165" s="826"/>
      <c r="U165" s="826"/>
    </row>
    <row r="166" spans="1:21">
      <c r="A166" s="826"/>
      <c r="B166" s="831"/>
      <c r="C166" s="832"/>
      <c r="D166" s="832"/>
      <c r="E166" s="832"/>
      <c r="F166" s="832"/>
      <c r="G166" s="832"/>
      <c r="H166" s="832"/>
      <c r="I166" s="832"/>
      <c r="J166" s="832"/>
      <c r="K166" s="832"/>
      <c r="L166" s="832"/>
      <c r="M166" s="832"/>
      <c r="N166" s="832"/>
      <c r="O166" s="832"/>
      <c r="P166" s="833"/>
      <c r="Q166" s="826"/>
      <c r="R166" s="826"/>
      <c r="S166" s="826"/>
      <c r="T166" s="826"/>
      <c r="U166" s="826"/>
    </row>
    <row r="167" spans="1:21">
      <c r="A167" s="826"/>
      <c r="B167" s="831"/>
      <c r="C167" s="832"/>
      <c r="D167" s="832"/>
      <c r="E167" s="832"/>
      <c r="F167" s="832"/>
      <c r="G167" s="832"/>
      <c r="H167" s="832"/>
      <c r="I167" s="832"/>
      <c r="J167" s="832"/>
      <c r="K167" s="832"/>
      <c r="L167" s="832"/>
      <c r="M167" s="832"/>
      <c r="N167" s="832"/>
      <c r="O167" s="832"/>
      <c r="P167" s="833"/>
      <c r="Q167" s="826"/>
      <c r="R167" s="826"/>
      <c r="S167" s="826"/>
      <c r="T167" s="826"/>
      <c r="U167" s="826"/>
    </row>
    <row r="168" spans="1:21">
      <c r="A168" s="826"/>
      <c r="B168" s="831"/>
      <c r="C168" s="832"/>
      <c r="D168" s="832"/>
      <c r="E168" s="832"/>
      <c r="F168" s="832"/>
      <c r="G168" s="832"/>
      <c r="H168" s="832"/>
      <c r="I168" s="832"/>
      <c r="J168" s="832"/>
      <c r="K168" s="832"/>
      <c r="L168" s="832"/>
      <c r="M168" s="832"/>
      <c r="N168" s="832"/>
      <c r="O168" s="832"/>
      <c r="P168" s="833"/>
      <c r="Q168" s="826"/>
      <c r="R168" s="826"/>
      <c r="S168" s="826"/>
      <c r="T168" s="826"/>
      <c r="U168" s="826"/>
    </row>
    <row r="169" spans="1:21">
      <c r="A169" s="826"/>
      <c r="B169" s="831"/>
      <c r="C169" s="832"/>
      <c r="D169" s="832"/>
      <c r="E169" s="832"/>
      <c r="F169" s="832"/>
      <c r="G169" s="832"/>
      <c r="H169" s="832"/>
      <c r="I169" s="832"/>
      <c r="J169" s="832"/>
      <c r="K169" s="832"/>
      <c r="L169" s="832"/>
      <c r="M169" s="832"/>
      <c r="N169" s="832"/>
      <c r="O169" s="832"/>
      <c r="P169" s="833"/>
      <c r="Q169" s="826"/>
      <c r="R169" s="826"/>
      <c r="S169" s="826"/>
      <c r="T169" s="826"/>
      <c r="U169" s="826"/>
    </row>
    <row r="170" spans="1:21">
      <c r="A170" s="826"/>
      <c r="B170" s="831"/>
      <c r="C170" s="832"/>
      <c r="D170" s="832"/>
      <c r="E170" s="832"/>
      <c r="F170" s="832"/>
      <c r="G170" s="832"/>
      <c r="H170" s="832"/>
      <c r="I170" s="832"/>
      <c r="J170" s="832"/>
      <c r="K170" s="832"/>
      <c r="L170" s="832"/>
      <c r="M170" s="832"/>
      <c r="N170" s="832"/>
      <c r="O170" s="832"/>
      <c r="P170" s="833"/>
      <c r="Q170" s="826"/>
      <c r="R170" s="826"/>
      <c r="S170" s="826"/>
      <c r="T170" s="826"/>
      <c r="U170" s="826"/>
    </row>
    <row r="171" spans="1:21">
      <c r="A171" s="826"/>
      <c r="B171" s="831"/>
      <c r="C171" s="832"/>
      <c r="D171" s="832"/>
      <c r="E171" s="832"/>
      <c r="F171" s="832"/>
      <c r="G171" s="832"/>
      <c r="H171" s="832"/>
      <c r="I171" s="832"/>
      <c r="J171" s="832"/>
      <c r="K171" s="832"/>
      <c r="L171" s="832"/>
      <c r="M171" s="832"/>
      <c r="N171" s="832"/>
      <c r="O171" s="832"/>
      <c r="P171" s="833"/>
      <c r="Q171" s="826"/>
      <c r="R171" s="826"/>
      <c r="S171" s="826"/>
      <c r="T171" s="826"/>
      <c r="U171" s="826"/>
    </row>
    <row r="172" spans="1:21">
      <c r="A172" s="826"/>
      <c r="B172" s="831"/>
      <c r="C172" s="832"/>
      <c r="D172" s="832"/>
      <c r="E172" s="832"/>
      <c r="F172" s="832"/>
      <c r="G172" s="832"/>
      <c r="H172" s="832"/>
      <c r="I172" s="832"/>
      <c r="J172" s="832"/>
      <c r="K172" s="832"/>
      <c r="L172" s="832"/>
      <c r="M172" s="832"/>
      <c r="N172" s="832"/>
      <c r="O172" s="832"/>
      <c r="P172" s="833"/>
      <c r="Q172" s="826"/>
      <c r="R172" s="826"/>
      <c r="S172" s="826"/>
      <c r="T172" s="826"/>
      <c r="U172" s="826"/>
    </row>
    <row r="173" spans="1:21">
      <c r="A173" s="826"/>
      <c r="B173" s="831"/>
      <c r="C173" s="832"/>
      <c r="D173" s="832"/>
      <c r="E173" s="832"/>
      <c r="F173" s="832"/>
      <c r="G173" s="832"/>
      <c r="H173" s="832"/>
      <c r="I173" s="832"/>
      <c r="J173" s="832"/>
      <c r="K173" s="832"/>
      <c r="L173" s="832"/>
      <c r="M173" s="832"/>
      <c r="N173" s="832"/>
      <c r="O173" s="832"/>
      <c r="P173" s="833"/>
      <c r="Q173" s="826"/>
      <c r="R173" s="826"/>
      <c r="S173" s="826"/>
      <c r="T173" s="826"/>
      <c r="U173" s="826"/>
    </row>
    <row r="174" spans="1:21">
      <c r="A174" s="826"/>
      <c r="B174" s="831"/>
      <c r="C174" s="832"/>
      <c r="D174" s="832"/>
      <c r="E174" s="832"/>
      <c r="F174" s="832"/>
      <c r="G174" s="832"/>
      <c r="H174" s="832"/>
      <c r="I174" s="832"/>
      <c r="J174" s="832"/>
      <c r="K174" s="832"/>
      <c r="L174" s="832"/>
      <c r="M174" s="832"/>
      <c r="N174" s="832"/>
      <c r="O174" s="832"/>
      <c r="P174" s="833"/>
      <c r="Q174" s="826"/>
      <c r="R174" s="826"/>
      <c r="S174" s="826"/>
      <c r="T174" s="826"/>
      <c r="U174" s="826"/>
    </row>
    <row r="175" spans="1:21">
      <c r="A175" s="826"/>
      <c r="B175" s="831"/>
      <c r="C175" s="832"/>
      <c r="D175" s="832"/>
      <c r="E175" s="832"/>
      <c r="F175" s="832"/>
      <c r="G175" s="832"/>
      <c r="H175" s="832"/>
      <c r="I175" s="832"/>
      <c r="J175" s="832"/>
      <c r="K175" s="832"/>
      <c r="L175" s="832"/>
      <c r="M175" s="832"/>
      <c r="N175" s="832"/>
      <c r="O175" s="832"/>
      <c r="P175" s="833"/>
      <c r="Q175" s="826"/>
      <c r="R175" s="826"/>
      <c r="S175" s="826"/>
      <c r="T175" s="826"/>
      <c r="U175" s="826"/>
    </row>
    <row r="176" spans="1:21">
      <c r="A176" s="826"/>
      <c r="B176" s="831"/>
      <c r="C176" s="832"/>
      <c r="D176" s="832"/>
      <c r="E176" s="832"/>
      <c r="F176" s="832"/>
      <c r="G176" s="832"/>
      <c r="H176" s="832"/>
      <c r="I176" s="832"/>
      <c r="J176" s="832"/>
      <c r="K176" s="832"/>
      <c r="L176" s="832"/>
      <c r="M176" s="832"/>
      <c r="N176" s="832"/>
      <c r="O176" s="832"/>
      <c r="P176" s="833"/>
      <c r="Q176" s="826"/>
      <c r="R176" s="826"/>
      <c r="S176" s="826"/>
      <c r="T176" s="826"/>
      <c r="U176" s="826"/>
    </row>
    <row r="177" spans="1:21">
      <c r="A177" s="826"/>
      <c r="B177" s="831"/>
      <c r="C177" s="832"/>
      <c r="D177" s="832"/>
      <c r="E177" s="832"/>
      <c r="F177" s="832"/>
      <c r="G177" s="832"/>
      <c r="H177" s="832"/>
      <c r="I177" s="832"/>
      <c r="J177" s="832"/>
      <c r="K177" s="832"/>
      <c r="L177" s="832"/>
      <c r="M177" s="832"/>
      <c r="N177" s="832"/>
      <c r="O177" s="832"/>
      <c r="P177" s="833"/>
      <c r="Q177" s="826"/>
      <c r="R177" s="826"/>
      <c r="S177" s="826"/>
      <c r="T177" s="826"/>
      <c r="U177" s="826"/>
    </row>
    <row r="178" spans="1:21">
      <c r="A178" s="826"/>
      <c r="B178" s="831"/>
      <c r="C178" s="832"/>
      <c r="D178" s="832"/>
      <c r="E178" s="832"/>
      <c r="F178" s="832"/>
      <c r="G178" s="832"/>
      <c r="H178" s="832"/>
      <c r="I178" s="832"/>
      <c r="J178" s="832"/>
      <c r="K178" s="832"/>
      <c r="L178" s="832"/>
      <c r="M178" s="832"/>
      <c r="N178" s="832"/>
      <c r="O178" s="832"/>
      <c r="P178" s="833"/>
      <c r="Q178" s="826"/>
      <c r="R178" s="826"/>
      <c r="S178" s="826"/>
      <c r="T178" s="826"/>
      <c r="U178" s="826"/>
    </row>
    <row r="179" spans="1:21">
      <c r="A179" s="826"/>
      <c r="B179" s="831"/>
      <c r="C179" s="832"/>
      <c r="D179" s="832"/>
      <c r="E179" s="832"/>
      <c r="F179" s="832"/>
      <c r="G179" s="832"/>
      <c r="H179" s="832"/>
      <c r="I179" s="832"/>
      <c r="J179" s="832"/>
      <c r="K179" s="832"/>
      <c r="L179" s="832"/>
      <c r="M179" s="832"/>
      <c r="N179" s="832"/>
      <c r="O179" s="832"/>
      <c r="P179" s="833"/>
      <c r="Q179" s="826"/>
      <c r="R179" s="826"/>
      <c r="S179" s="826"/>
      <c r="T179" s="826"/>
      <c r="U179" s="826"/>
    </row>
    <row r="180" spans="1:21">
      <c r="A180" s="826"/>
      <c r="B180" s="831"/>
      <c r="C180" s="832"/>
      <c r="D180" s="832"/>
      <c r="E180" s="832"/>
      <c r="F180" s="832"/>
      <c r="G180" s="832"/>
      <c r="H180" s="832"/>
      <c r="I180" s="832"/>
      <c r="J180" s="832"/>
      <c r="K180" s="832"/>
      <c r="L180" s="832"/>
      <c r="M180" s="832"/>
      <c r="N180" s="832"/>
      <c r="O180" s="832"/>
      <c r="P180" s="833"/>
      <c r="Q180" s="826"/>
      <c r="R180" s="826"/>
      <c r="S180" s="826"/>
      <c r="T180" s="826"/>
      <c r="U180" s="826"/>
    </row>
    <row r="181" spans="1:21">
      <c r="A181" s="826"/>
      <c r="B181" s="831"/>
      <c r="C181" s="832"/>
      <c r="D181" s="832"/>
      <c r="E181" s="832"/>
      <c r="F181" s="832"/>
      <c r="G181" s="832"/>
      <c r="H181" s="832"/>
      <c r="I181" s="832"/>
      <c r="J181" s="832"/>
      <c r="K181" s="832"/>
      <c r="L181" s="832"/>
      <c r="M181" s="832"/>
      <c r="N181" s="832"/>
      <c r="O181" s="832"/>
      <c r="P181" s="833"/>
      <c r="Q181" s="826"/>
      <c r="R181" s="826"/>
      <c r="S181" s="826"/>
      <c r="T181" s="826"/>
      <c r="U181" s="826"/>
    </row>
    <row r="182" spans="1:21">
      <c r="A182" s="826"/>
      <c r="B182" s="831"/>
      <c r="C182" s="832"/>
      <c r="D182" s="832"/>
      <c r="E182" s="832"/>
      <c r="F182" s="832"/>
      <c r="G182" s="832"/>
      <c r="H182" s="832"/>
      <c r="I182" s="832"/>
      <c r="J182" s="832"/>
      <c r="K182" s="832"/>
      <c r="L182" s="832"/>
      <c r="M182" s="832"/>
      <c r="N182" s="832"/>
      <c r="O182" s="832"/>
      <c r="P182" s="833"/>
      <c r="Q182" s="826"/>
      <c r="R182" s="826"/>
      <c r="S182" s="826"/>
      <c r="T182" s="826"/>
      <c r="U182" s="826"/>
    </row>
    <row r="183" spans="1:21">
      <c r="A183" s="826"/>
      <c r="B183" s="831"/>
      <c r="C183" s="832"/>
      <c r="D183" s="832"/>
      <c r="E183" s="832"/>
      <c r="F183" s="832"/>
      <c r="G183" s="832"/>
      <c r="H183" s="832"/>
      <c r="I183" s="832"/>
      <c r="J183" s="832"/>
      <c r="K183" s="832"/>
      <c r="L183" s="832"/>
      <c r="M183" s="832"/>
      <c r="N183" s="832"/>
      <c r="O183" s="832"/>
      <c r="P183" s="833"/>
      <c r="Q183" s="826"/>
      <c r="R183" s="826"/>
      <c r="S183" s="826"/>
      <c r="T183" s="826"/>
      <c r="U183" s="826"/>
    </row>
    <row r="184" spans="1:21">
      <c r="A184" s="826"/>
      <c r="B184" s="831"/>
      <c r="C184" s="832"/>
      <c r="D184" s="832"/>
      <c r="E184" s="832"/>
      <c r="F184" s="832"/>
      <c r="G184" s="832"/>
      <c r="H184" s="832"/>
      <c r="I184" s="832"/>
      <c r="J184" s="832"/>
      <c r="K184" s="832"/>
      <c r="L184" s="832"/>
      <c r="M184" s="832"/>
      <c r="N184" s="832"/>
      <c r="O184" s="832"/>
      <c r="P184" s="833"/>
      <c r="Q184" s="826"/>
      <c r="R184" s="826"/>
      <c r="S184" s="826"/>
      <c r="T184" s="826"/>
      <c r="U184" s="826"/>
    </row>
    <row r="185" spans="1:21">
      <c r="A185" s="826"/>
      <c r="B185" s="831"/>
      <c r="C185" s="834"/>
      <c r="D185" s="835" t="s">
        <v>656</v>
      </c>
      <c r="E185" s="835" t="s">
        <v>657</v>
      </c>
      <c r="F185" s="835" t="s">
        <v>658</v>
      </c>
      <c r="G185" s="835" t="s">
        <v>659</v>
      </c>
      <c r="H185" s="835" t="s">
        <v>660</v>
      </c>
      <c r="I185" s="835" t="s">
        <v>661</v>
      </c>
      <c r="J185" s="835" t="s">
        <v>662</v>
      </c>
      <c r="K185" s="835" t="s">
        <v>663</v>
      </c>
      <c r="L185" s="835" t="s">
        <v>664</v>
      </c>
      <c r="M185" s="835" t="s">
        <v>665</v>
      </c>
      <c r="N185" s="835" t="s">
        <v>666</v>
      </c>
      <c r="O185" s="835" t="s">
        <v>667</v>
      </c>
      <c r="P185" s="833"/>
      <c r="Q185" s="826"/>
      <c r="R185" s="826"/>
      <c r="S185" s="826"/>
      <c r="T185" s="826"/>
      <c r="U185" s="826"/>
    </row>
    <row r="186" spans="1:21">
      <c r="A186" s="826"/>
      <c r="B186" s="831"/>
      <c r="C186" s="836" t="s">
        <v>668</v>
      </c>
      <c r="D186" s="837">
        <f>(DICIEMBRE!$F$60/12)/1000</f>
        <v>1539.1445833333332</v>
      </c>
      <c r="E186" s="837">
        <f>(DICIEMBRE!$F$60/12)/1000+D186</f>
        <v>3078.2891666666665</v>
      </c>
      <c r="F186" s="837">
        <f>(DICIEMBRE!$F$60/12)/1000+E186</f>
        <v>4617.4337500000001</v>
      </c>
      <c r="G186" s="837">
        <f>(DICIEMBRE!$F$60/12)/1000+F186</f>
        <v>6156.5783333333329</v>
      </c>
      <c r="H186" s="837">
        <f>(DICIEMBRE!$F$60/12)/1000+G186</f>
        <v>7695.7229166666657</v>
      </c>
      <c r="I186" s="837">
        <f>(DICIEMBRE!$F$60/12)/1000+H186</f>
        <v>9234.8674999999985</v>
      </c>
      <c r="J186" s="837">
        <f>(DICIEMBRE!$F$60/12)/1000+I186</f>
        <v>10774.012083333331</v>
      </c>
      <c r="K186" s="837">
        <f>(DICIEMBRE!$F$60/12)/1000+J186</f>
        <v>12313.156666666664</v>
      </c>
      <c r="L186" s="837">
        <f>(DICIEMBRE!$F$60/12)/1000+K186</f>
        <v>13852.301249999997</v>
      </c>
      <c r="M186" s="837">
        <f>(DICIEMBRE!$F$60/12)/1000+L186</f>
        <v>15391.44583333333</v>
      </c>
      <c r="N186" s="837">
        <f>(DICIEMBRE!$F$60/12)/1000+M186</f>
        <v>16930.590416666662</v>
      </c>
      <c r="O186" s="837">
        <f>(DICIEMBRE!$F$60/12)/1000+N186</f>
        <v>18469.734999999997</v>
      </c>
      <c r="P186" s="833"/>
      <c r="Q186" s="826"/>
      <c r="R186" s="826"/>
      <c r="S186" s="826"/>
      <c r="T186" s="826"/>
      <c r="U186" s="826"/>
    </row>
    <row r="187" spans="1:21">
      <c r="A187" s="826"/>
      <c r="B187" s="831"/>
      <c r="C187" s="836" t="s">
        <v>669</v>
      </c>
      <c r="D187" s="838">
        <f>ENERO!$I$60/1000</f>
        <v>75.75</v>
      </c>
      <c r="E187" s="838">
        <f>FEBRERO!$I$60/1000</f>
        <v>1444.5</v>
      </c>
      <c r="F187" s="838">
        <f>MARZO!$I$60/1000</f>
        <v>1444.5</v>
      </c>
      <c r="G187" s="838">
        <f>ABRIL!$I$60/1000</f>
        <v>1444.5</v>
      </c>
      <c r="H187" s="838">
        <f>MAYO!$I$60/1000</f>
        <v>3349.9679999999998</v>
      </c>
      <c r="I187" s="838">
        <f>JUNIO!$I$60/1000</f>
        <v>4684.4930000000004</v>
      </c>
      <c r="J187" s="838">
        <f>JULIO!$I$60/1000</f>
        <v>9338.0930000000008</v>
      </c>
      <c r="K187" s="838">
        <f>AGOSTO!$I$60/1000</f>
        <v>12679.343000000001</v>
      </c>
      <c r="L187" s="838">
        <f>SEPTIEMBRE!$I$60/1000</f>
        <v>13647.993</v>
      </c>
      <c r="M187" s="838">
        <f>OCTUBRE!$I$60/1000</f>
        <v>13647.993</v>
      </c>
      <c r="N187" s="838">
        <f>NOVIEMBRE!$I$60/1000</f>
        <v>13647.993</v>
      </c>
      <c r="O187" s="838">
        <f>DICIEMBRE!$I$60/1000</f>
        <v>13647.993</v>
      </c>
      <c r="P187" s="833"/>
      <c r="Q187" s="826"/>
      <c r="R187" s="826"/>
      <c r="S187" s="826"/>
      <c r="T187" s="826"/>
      <c r="U187" s="826"/>
    </row>
    <row r="188" spans="1:21" ht="13.5" thickBot="1">
      <c r="A188" s="826"/>
      <c r="B188" s="839"/>
      <c r="C188" s="840"/>
      <c r="D188" s="840"/>
      <c r="E188" s="840"/>
      <c r="F188" s="840"/>
      <c r="G188" s="840"/>
      <c r="H188" s="840"/>
      <c r="I188" s="840"/>
      <c r="J188" s="840"/>
      <c r="K188" s="840"/>
      <c r="L188" s="840"/>
      <c r="M188" s="840"/>
      <c r="N188" s="840"/>
      <c r="O188" s="840"/>
      <c r="P188" s="841"/>
      <c r="Q188" s="826"/>
      <c r="R188" s="826"/>
      <c r="S188" s="826"/>
      <c r="T188" s="826"/>
      <c r="U188" s="826"/>
    </row>
    <row r="189" spans="1:21" ht="13.5" thickBot="1">
      <c r="A189" s="826"/>
      <c r="B189" s="826"/>
      <c r="C189" s="826"/>
      <c r="D189" s="826"/>
      <c r="E189" s="826"/>
      <c r="F189" s="826"/>
      <c r="G189" s="826"/>
      <c r="H189" s="826"/>
      <c r="I189" s="826"/>
      <c r="J189" s="826"/>
      <c r="K189" s="826"/>
      <c r="L189" s="826"/>
      <c r="M189" s="826"/>
      <c r="N189" s="826"/>
      <c r="O189" s="826"/>
      <c r="P189" s="826"/>
      <c r="Q189" s="826"/>
      <c r="R189" s="826"/>
      <c r="S189" s="826"/>
      <c r="T189" s="826"/>
      <c r="U189" s="826"/>
    </row>
    <row r="190" spans="1:21">
      <c r="A190" s="826"/>
      <c r="B190" s="828"/>
      <c r="C190" s="829"/>
      <c r="D190" s="829"/>
      <c r="E190" s="829"/>
      <c r="F190" s="829"/>
      <c r="G190" s="829"/>
      <c r="H190" s="829"/>
      <c r="I190" s="829"/>
      <c r="J190" s="829"/>
      <c r="K190" s="829"/>
      <c r="L190" s="829"/>
      <c r="M190" s="829"/>
      <c r="N190" s="829"/>
      <c r="O190" s="829"/>
      <c r="P190" s="830"/>
      <c r="Q190" s="826"/>
      <c r="R190" s="826"/>
      <c r="S190" s="826"/>
      <c r="T190" s="826"/>
      <c r="U190" s="826"/>
    </row>
    <row r="191" spans="1:21">
      <c r="A191" s="826"/>
      <c r="B191" s="831"/>
      <c r="C191" s="832"/>
      <c r="D191" s="832"/>
      <c r="E191" s="832"/>
      <c r="F191" s="832"/>
      <c r="G191" s="832"/>
      <c r="H191" s="832"/>
      <c r="I191" s="832"/>
      <c r="J191" s="832"/>
      <c r="K191" s="832"/>
      <c r="L191" s="832"/>
      <c r="M191" s="832"/>
      <c r="N191" s="832"/>
      <c r="O191" s="832"/>
      <c r="P191" s="833"/>
      <c r="Q191" s="826"/>
      <c r="R191" s="826"/>
      <c r="S191" s="826"/>
      <c r="T191" s="826"/>
      <c r="U191" s="826"/>
    </row>
    <row r="192" spans="1:21">
      <c r="A192" s="826"/>
      <c r="B192" s="831"/>
      <c r="C192" s="832"/>
      <c r="D192" s="832"/>
      <c r="E192" s="832"/>
      <c r="F192" s="832"/>
      <c r="G192" s="832"/>
      <c r="H192" s="832"/>
      <c r="I192" s="832"/>
      <c r="J192" s="832"/>
      <c r="K192" s="832"/>
      <c r="L192" s="832"/>
      <c r="M192" s="832"/>
      <c r="N192" s="832"/>
      <c r="O192" s="832"/>
      <c r="P192" s="833"/>
      <c r="Q192" s="826"/>
      <c r="R192" s="826"/>
      <c r="S192" s="826"/>
      <c r="T192" s="826"/>
      <c r="U192" s="826"/>
    </row>
    <row r="193" spans="1:21">
      <c r="A193" s="826"/>
      <c r="B193" s="831"/>
      <c r="C193" s="832"/>
      <c r="D193" s="832"/>
      <c r="E193" s="832"/>
      <c r="F193" s="832"/>
      <c r="G193" s="832"/>
      <c r="H193" s="832"/>
      <c r="I193" s="832"/>
      <c r="J193" s="832"/>
      <c r="K193" s="832"/>
      <c r="L193" s="832"/>
      <c r="M193" s="832"/>
      <c r="N193" s="832"/>
      <c r="O193" s="832"/>
      <c r="P193" s="833"/>
      <c r="Q193" s="826"/>
      <c r="R193" s="826"/>
      <c r="S193" s="826"/>
      <c r="T193" s="826"/>
      <c r="U193" s="826"/>
    </row>
    <row r="194" spans="1:21">
      <c r="A194" s="826"/>
      <c r="B194" s="831"/>
      <c r="C194" s="832"/>
      <c r="D194" s="832"/>
      <c r="E194" s="832"/>
      <c r="F194" s="832"/>
      <c r="G194" s="832"/>
      <c r="H194" s="832"/>
      <c r="I194" s="832"/>
      <c r="J194" s="832"/>
      <c r="K194" s="832"/>
      <c r="L194" s="832"/>
      <c r="M194" s="832"/>
      <c r="N194" s="832"/>
      <c r="O194" s="832"/>
      <c r="P194" s="833"/>
      <c r="Q194" s="826"/>
      <c r="R194" s="826"/>
      <c r="S194" s="826"/>
      <c r="T194" s="826"/>
      <c r="U194" s="826"/>
    </row>
    <row r="195" spans="1:21">
      <c r="A195" s="826"/>
      <c r="B195" s="831"/>
      <c r="C195" s="832"/>
      <c r="D195" s="832"/>
      <c r="E195" s="832"/>
      <c r="F195" s="832"/>
      <c r="G195" s="832"/>
      <c r="H195" s="832"/>
      <c r="I195" s="832"/>
      <c r="J195" s="832"/>
      <c r="K195" s="832"/>
      <c r="L195" s="832"/>
      <c r="M195" s="832"/>
      <c r="N195" s="832"/>
      <c r="O195" s="832"/>
      <c r="P195" s="833"/>
      <c r="Q195" s="826"/>
      <c r="R195" s="826"/>
      <c r="S195" s="826"/>
      <c r="T195" s="826"/>
      <c r="U195" s="826"/>
    </row>
    <row r="196" spans="1:21">
      <c r="A196" s="826"/>
      <c r="B196" s="831"/>
      <c r="C196" s="832"/>
      <c r="D196" s="832"/>
      <c r="E196" s="832"/>
      <c r="F196" s="832"/>
      <c r="G196" s="832"/>
      <c r="H196" s="832"/>
      <c r="I196" s="832"/>
      <c r="J196" s="832"/>
      <c r="K196" s="832"/>
      <c r="L196" s="832"/>
      <c r="M196" s="832"/>
      <c r="N196" s="832"/>
      <c r="O196" s="832"/>
      <c r="P196" s="833"/>
      <c r="Q196" s="826"/>
      <c r="R196" s="826"/>
      <c r="S196" s="826"/>
      <c r="T196" s="826"/>
      <c r="U196" s="826"/>
    </row>
    <row r="197" spans="1:21">
      <c r="A197" s="826"/>
      <c r="B197" s="831"/>
      <c r="C197" s="832"/>
      <c r="D197" s="832"/>
      <c r="E197" s="832"/>
      <c r="F197" s="832"/>
      <c r="G197" s="832"/>
      <c r="H197" s="832"/>
      <c r="I197" s="832"/>
      <c r="J197" s="832"/>
      <c r="K197" s="832"/>
      <c r="L197" s="832"/>
      <c r="M197" s="832"/>
      <c r="N197" s="832"/>
      <c r="O197" s="832"/>
      <c r="P197" s="833"/>
      <c r="Q197" s="826"/>
      <c r="R197" s="826"/>
      <c r="S197" s="826"/>
      <c r="T197" s="826"/>
      <c r="U197" s="826"/>
    </row>
    <row r="198" spans="1:21">
      <c r="A198" s="826"/>
      <c r="B198" s="831"/>
      <c r="C198" s="832"/>
      <c r="D198" s="832"/>
      <c r="E198" s="832"/>
      <c r="F198" s="832"/>
      <c r="G198" s="832"/>
      <c r="H198" s="832"/>
      <c r="I198" s="832"/>
      <c r="J198" s="832"/>
      <c r="K198" s="832"/>
      <c r="L198" s="832"/>
      <c r="M198" s="832"/>
      <c r="N198" s="832"/>
      <c r="O198" s="832"/>
      <c r="P198" s="833"/>
      <c r="Q198" s="826"/>
      <c r="R198" s="826"/>
      <c r="S198" s="826"/>
      <c r="T198" s="826"/>
      <c r="U198" s="826"/>
    </row>
    <row r="199" spans="1:21">
      <c r="A199" s="826"/>
      <c r="B199" s="831"/>
      <c r="C199" s="832"/>
      <c r="D199" s="832"/>
      <c r="E199" s="832"/>
      <c r="F199" s="832"/>
      <c r="G199" s="832"/>
      <c r="H199" s="832"/>
      <c r="I199" s="832"/>
      <c r="J199" s="832"/>
      <c r="K199" s="832"/>
      <c r="L199" s="832"/>
      <c r="M199" s="832"/>
      <c r="N199" s="832"/>
      <c r="O199" s="832"/>
      <c r="P199" s="833"/>
      <c r="Q199" s="826"/>
      <c r="R199" s="826"/>
      <c r="S199" s="826"/>
      <c r="T199" s="826"/>
      <c r="U199" s="826"/>
    </row>
    <row r="200" spans="1:21">
      <c r="A200" s="826"/>
      <c r="B200" s="831"/>
      <c r="C200" s="832"/>
      <c r="D200" s="832"/>
      <c r="E200" s="832"/>
      <c r="F200" s="832"/>
      <c r="G200" s="832"/>
      <c r="H200" s="832"/>
      <c r="I200" s="832"/>
      <c r="J200" s="832"/>
      <c r="K200" s="832"/>
      <c r="L200" s="832"/>
      <c r="M200" s="832"/>
      <c r="N200" s="832"/>
      <c r="O200" s="832"/>
      <c r="P200" s="833"/>
      <c r="Q200" s="826"/>
      <c r="R200" s="826"/>
      <c r="S200" s="826"/>
      <c r="T200" s="826"/>
      <c r="U200" s="826"/>
    </row>
    <row r="201" spans="1:21">
      <c r="A201" s="826"/>
      <c r="B201" s="831"/>
      <c r="C201" s="832"/>
      <c r="D201" s="832"/>
      <c r="E201" s="832"/>
      <c r="F201" s="832"/>
      <c r="G201" s="832"/>
      <c r="H201" s="832"/>
      <c r="I201" s="832"/>
      <c r="J201" s="832"/>
      <c r="K201" s="832"/>
      <c r="L201" s="832"/>
      <c r="M201" s="832"/>
      <c r="N201" s="832"/>
      <c r="O201" s="832"/>
      <c r="P201" s="833"/>
      <c r="Q201" s="826"/>
      <c r="R201" s="826"/>
      <c r="S201" s="826"/>
      <c r="T201" s="826"/>
      <c r="U201" s="826"/>
    </row>
    <row r="202" spans="1:21">
      <c r="A202" s="826"/>
      <c r="B202" s="831"/>
      <c r="C202" s="832"/>
      <c r="D202" s="832"/>
      <c r="E202" s="832"/>
      <c r="F202" s="832"/>
      <c r="G202" s="832"/>
      <c r="H202" s="832"/>
      <c r="I202" s="832"/>
      <c r="J202" s="832"/>
      <c r="K202" s="832"/>
      <c r="L202" s="832"/>
      <c r="M202" s="832"/>
      <c r="N202" s="832"/>
      <c r="O202" s="832"/>
      <c r="P202" s="833"/>
      <c r="Q202" s="826"/>
      <c r="R202" s="826"/>
      <c r="S202" s="826"/>
      <c r="T202" s="826"/>
      <c r="U202" s="826"/>
    </row>
    <row r="203" spans="1:21">
      <c r="A203" s="826"/>
      <c r="B203" s="831"/>
      <c r="C203" s="832"/>
      <c r="D203" s="832"/>
      <c r="E203" s="832"/>
      <c r="F203" s="832"/>
      <c r="G203" s="832"/>
      <c r="H203" s="832"/>
      <c r="I203" s="832"/>
      <c r="J203" s="832"/>
      <c r="K203" s="832"/>
      <c r="L203" s="832"/>
      <c r="M203" s="832"/>
      <c r="N203" s="832"/>
      <c r="O203" s="832"/>
      <c r="P203" s="833"/>
      <c r="Q203" s="826"/>
      <c r="R203" s="826"/>
      <c r="S203" s="826"/>
      <c r="T203" s="826"/>
      <c r="U203" s="826"/>
    </row>
    <row r="204" spans="1:21">
      <c r="A204" s="826"/>
      <c r="B204" s="831"/>
      <c r="C204" s="832"/>
      <c r="D204" s="832"/>
      <c r="E204" s="832"/>
      <c r="F204" s="832"/>
      <c r="G204" s="832"/>
      <c r="H204" s="832"/>
      <c r="I204" s="832"/>
      <c r="J204" s="832"/>
      <c r="K204" s="832"/>
      <c r="L204" s="832"/>
      <c r="M204" s="832"/>
      <c r="N204" s="832"/>
      <c r="O204" s="832"/>
      <c r="P204" s="833"/>
      <c r="Q204" s="826"/>
      <c r="R204" s="826"/>
      <c r="S204" s="826"/>
      <c r="T204" s="826"/>
      <c r="U204" s="826"/>
    </row>
    <row r="205" spans="1:21">
      <c r="A205" s="826"/>
      <c r="B205" s="831"/>
      <c r="C205" s="832"/>
      <c r="D205" s="832"/>
      <c r="E205" s="832"/>
      <c r="F205" s="832"/>
      <c r="G205" s="832"/>
      <c r="H205" s="832"/>
      <c r="I205" s="832"/>
      <c r="J205" s="832"/>
      <c r="K205" s="832"/>
      <c r="L205" s="832"/>
      <c r="M205" s="832"/>
      <c r="N205" s="832"/>
      <c r="O205" s="832"/>
      <c r="P205" s="833"/>
      <c r="Q205" s="826"/>
      <c r="R205" s="826"/>
      <c r="S205" s="826"/>
      <c r="T205" s="826"/>
      <c r="U205" s="826"/>
    </row>
    <row r="206" spans="1:21">
      <c r="A206" s="826"/>
      <c r="B206" s="831"/>
      <c r="C206" s="832"/>
      <c r="D206" s="832"/>
      <c r="E206" s="832"/>
      <c r="F206" s="832"/>
      <c r="G206" s="832"/>
      <c r="H206" s="832"/>
      <c r="I206" s="832"/>
      <c r="J206" s="832"/>
      <c r="K206" s="832"/>
      <c r="L206" s="832"/>
      <c r="M206" s="832"/>
      <c r="N206" s="832"/>
      <c r="O206" s="832"/>
      <c r="P206" s="833"/>
      <c r="Q206" s="826"/>
      <c r="R206" s="826"/>
      <c r="S206" s="826"/>
      <c r="T206" s="826"/>
      <c r="U206" s="826"/>
    </row>
    <row r="207" spans="1:21">
      <c r="A207" s="826"/>
      <c r="B207" s="831"/>
      <c r="C207" s="832"/>
      <c r="D207" s="832"/>
      <c r="E207" s="832"/>
      <c r="F207" s="832"/>
      <c r="G207" s="832"/>
      <c r="H207" s="832"/>
      <c r="I207" s="832"/>
      <c r="J207" s="832"/>
      <c r="K207" s="832"/>
      <c r="L207" s="832"/>
      <c r="M207" s="832"/>
      <c r="N207" s="832"/>
      <c r="O207" s="832"/>
      <c r="P207" s="833"/>
      <c r="Q207" s="826"/>
      <c r="R207" s="826"/>
      <c r="S207" s="826"/>
      <c r="T207" s="826"/>
      <c r="U207" s="826"/>
    </row>
    <row r="208" spans="1:21">
      <c r="A208" s="826"/>
      <c r="B208" s="831"/>
      <c r="C208" s="832"/>
      <c r="D208" s="832"/>
      <c r="E208" s="832"/>
      <c r="F208" s="832"/>
      <c r="G208" s="832"/>
      <c r="H208" s="832"/>
      <c r="I208" s="832"/>
      <c r="J208" s="832"/>
      <c r="K208" s="832"/>
      <c r="L208" s="832"/>
      <c r="M208" s="832"/>
      <c r="N208" s="832"/>
      <c r="O208" s="832"/>
      <c r="P208" s="833"/>
      <c r="Q208" s="826"/>
      <c r="R208" s="826"/>
      <c r="S208" s="826"/>
      <c r="T208" s="826"/>
      <c r="U208" s="826"/>
    </row>
    <row r="209" spans="1:21">
      <c r="A209" s="826"/>
      <c r="B209" s="831"/>
      <c r="C209" s="832"/>
      <c r="D209" s="832"/>
      <c r="E209" s="832"/>
      <c r="F209" s="832"/>
      <c r="G209" s="832"/>
      <c r="H209" s="832"/>
      <c r="I209" s="832"/>
      <c r="J209" s="832"/>
      <c r="K209" s="832"/>
      <c r="L209" s="832"/>
      <c r="M209" s="832"/>
      <c r="N209" s="832"/>
      <c r="O209" s="832"/>
      <c r="P209" s="833"/>
      <c r="Q209" s="826"/>
      <c r="R209" s="826"/>
      <c r="S209" s="826"/>
      <c r="T209" s="826"/>
      <c r="U209" s="826"/>
    </row>
    <row r="210" spans="1:21">
      <c r="A210" s="826"/>
      <c r="B210" s="831"/>
      <c r="C210" s="832"/>
      <c r="D210" s="832"/>
      <c r="E210" s="832"/>
      <c r="F210" s="832"/>
      <c r="G210" s="832"/>
      <c r="H210" s="832"/>
      <c r="I210" s="832"/>
      <c r="J210" s="832"/>
      <c r="K210" s="832"/>
      <c r="L210" s="832"/>
      <c r="M210" s="832"/>
      <c r="N210" s="832"/>
      <c r="O210" s="832"/>
      <c r="P210" s="833"/>
      <c r="Q210" s="826"/>
      <c r="R210" s="826"/>
      <c r="S210" s="826"/>
      <c r="T210" s="826"/>
      <c r="U210" s="826"/>
    </row>
    <row r="211" spans="1:21">
      <c r="A211" s="826"/>
      <c r="B211" s="831"/>
      <c r="C211" s="832"/>
      <c r="D211" s="832"/>
      <c r="E211" s="832"/>
      <c r="F211" s="832"/>
      <c r="G211" s="832"/>
      <c r="H211" s="832"/>
      <c r="I211" s="832"/>
      <c r="J211" s="832"/>
      <c r="K211" s="832"/>
      <c r="L211" s="832"/>
      <c r="M211" s="832"/>
      <c r="N211" s="832"/>
      <c r="O211" s="832"/>
      <c r="P211" s="833"/>
      <c r="Q211" s="826"/>
      <c r="R211" s="826"/>
      <c r="S211" s="826"/>
      <c r="T211" s="826"/>
      <c r="U211" s="826"/>
    </row>
    <row r="212" spans="1:21">
      <c r="A212" s="826"/>
      <c r="B212" s="831"/>
      <c r="C212" s="832"/>
      <c r="D212" s="832"/>
      <c r="E212" s="832"/>
      <c r="F212" s="832"/>
      <c r="G212" s="832"/>
      <c r="H212" s="832"/>
      <c r="I212" s="832"/>
      <c r="J212" s="832"/>
      <c r="K212" s="832"/>
      <c r="L212" s="832"/>
      <c r="M212" s="832"/>
      <c r="N212" s="832"/>
      <c r="O212" s="832"/>
      <c r="P212" s="833"/>
      <c r="Q212" s="826"/>
      <c r="R212" s="826"/>
      <c r="S212" s="826"/>
      <c r="T212" s="826"/>
      <c r="U212" s="826"/>
    </row>
    <row r="213" spans="1:21">
      <c r="A213" s="826"/>
      <c r="B213" s="831"/>
      <c r="C213" s="832"/>
      <c r="D213" s="832"/>
      <c r="E213" s="832"/>
      <c r="F213" s="832"/>
      <c r="G213" s="832"/>
      <c r="H213" s="832"/>
      <c r="I213" s="832"/>
      <c r="J213" s="832"/>
      <c r="K213" s="832"/>
      <c r="L213" s="832"/>
      <c r="M213" s="832"/>
      <c r="N213" s="832"/>
      <c r="O213" s="832"/>
      <c r="P213" s="833"/>
      <c r="Q213" s="826"/>
      <c r="R213" s="826"/>
      <c r="S213" s="826"/>
      <c r="T213" s="826"/>
      <c r="U213" s="826"/>
    </row>
    <row r="214" spans="1:21">
      <c r="A214" s="826"/>
      <c r="B214" s="831"/>
      <c r="C214" s="832"/>
      <c r="D214" s="832"/>
      <c r="E214" s="832"/>
      <c r="F214" s="832"/>
      <c r="G214" s="832"/>
      <c r="H214" s="832"/>
      <c r="I214" s="832"/>
      <c r="J214" s="832"/>
      <c r="K214" s="832"/>
      <c r="L214" s="832"/>
      <c r="M214" s="832"/>
      <c r="N214" s="832"/>
      <c r="O214" s="832"/>
      <c r="P214" s="833"/>
      <c r="Q214" s="826"/>
      <c r="R214" s="826"/>
      <c r="S214" s="826"/>
      <c r="T214" s="826"/>
      <c r="U214" s="826"/>
    </row>
    <row r="215" spans="1:21">
      <c r="A215" s="826"/>
      <c r="B215" s="831"/>
      <c r="C215" s="832"/>
      <c r="D215" s="832"/>
      <c r="E215" s="832"/>
      <c r="F215" s="832"/>
      <c r="G215" s="832"/>
      <c r="H215" s="832"/>
      <c r="I215" s="832"/>
      <c r="J215" s="832"/>
      <c r="K215" s="832"/>
      <c r="L215" s="832"/>
      <c r="M215" s="832"/>
      <c r="N215" s="832"/>
      <c r="O215" s="832"/>
      <c r="P215" s="833"/>
      <c r="Q215" s="826"/>
      <c r="R215" s="826"/>
      <c r="S215" s="826"/>
      <c r="T215" s="826"/>
      <c r="U215" s="826"/>
    </row>
    <row r="216" spans="1:21">
      <c r="A216" s="826"/>
      <c r="B216" s="831"/>
      <c r="C216" s="834"/>
      <c r="D216" s="835" t="s">
        <v>656</v>
      </c>
      <c r="E216" s="835" t="s">
        <v>657</v>
      </c>
      <c r="F216" s="835" t="s">
        <v>658</v>
      </c>
      <c r="G216" s="835" t="s">
        <v>659</v>
      </c>
      <c r="H216" s="835" t="s">
        <v>660</v>
      </c>
      <c r="I216" s="835" t="s">
        <v>661</v>
      </c>
      <c r="J216" s="835" t="s">
        <v>662</v>
      </c>
      <c r="K216" s="835" t="s">
        <v>663</v>
      </c>
      <c r="L216" s="835" t="s">
        <v>664</v>
      </c>
      <c r="M216" s="835" t="s">
        <v>665</v>
      </c>
      <c r="N216" s="835" t="s">
        <v>666</v>
      </c>
      <c r="O216" s="835" t="s">
        <v>667</v>
      </c>
      <c r="P216" s="833"/>
      <c r="Q216" s="826"/>
      <c r="R216" s="826"/>
      <c r="S216" s="826"/>
      <c r="T216" s="826"/>
      <c r="U216" s="826"/>
    </row>
    <row r="217" spans="1:21">
      <c r="A217" s="826"/>
      <c r="B217" s="831"/>
      <c r="C217" s="836" t="s">
        <v>668</v>
      </c>
      <c r="D217" s="837">
        <f>(DICIEMBRE!$F$63/12)/1000</f>
        <v>8868.9233333333341</v>
      </c>
      <c r="E217" s="837">
        <f>(DICIEMBRE!$F$63/12)/1000+D217</f>
        <v>17737.846666666668</v>
      </c>
      <c r="F217" s="837">
        <f>(DICIEMBRE!$F$63/12)/1000+E217</f>
        <v>26606.770000000004</v>
      </c>
      <c r="G217" s="837">
        <f>(DICIEMBRE!$F$63/12)/1000+F217</f>
        <v>35475.693333333336</v>
      </c>
      <c r="H217" s="837">
        <f>(DICIEMBRE!$F$63/12)/1000+G217</f>
        <v>44344.616666666669</v>
      </c>
      <c r="I217" s="837">
        <f>(DICIEMBRE!$F$63/12)/1000+H217</f>
        <v>53213.54</v>
      </c>
      <c r="J217" s="837">
        <f>(DICIEMBRE!$F$63/12)/1000+I217</f>
        <v>62082.463333333333</v>
      </c>
      <c r="K217" s="837">
        <f>(DICIEMBRE!$F$63/12)/1000+J217</f>
        <v>70951.386666666673</v>
      </c>
      <c r="L217" s="837">
        <f>(DICIEMBRE!$F$63/12)/1000+K217</f>
        <v>79820.310000000012</v>
      </c>
      <c r="M217" s="837">
        <f>(DICIEMBRE!$F$63/12)/1000+L217</f>
        <v>88689.233333333352</v>
      </c>
      <c r="N217" s="837">
        <f>(DICIEMBRE!$F$63/12)/1000+M217</f>
        <v>97558.156666666691</v>
      </c>
      <c r="O217" s="837">
        <f>(DICIEMBRE!$F$63/12)/1000+N217</f>
        <v>106427.08000000003</v>
      </c>
      <c r="P217" s="833"/>
      <c r="Q217" s="826"/>
      <c r="R217" s="826"/>
      <c r="S217" s="826"/>
      <c r="T217" s="826"/>
      <c r="U217" s="826"/>
    </row>
    <row r="218" spans="1:21">
      <c r="A218" s="826"/>
      <c r="B218" s="831"/>
      <c r="C218" s="836" t="s">
        <v>669</v>
      </c>
      <c r="D218" s="838">
        <f>ENERO!$I$63/1000</f>
        <v>12449.558999999999</v>
      </c>
      <c r="E218" s="838">
        <f>FEBRERO!$I$63/1000</f>
        <v>20789.742999999999</v>
      </c>
      <c r="F218" s="838">
        <f>MARZO!$I$63/1000</f>
        <v>26560.008000000002</v>
      </c>
      <c r="G218" s="838">
        <f>ABRIL!$I$63/1000</f>
        <v>40982.445</v>
      </c>
      <c r="H218" s="838">
        <f>MAYO!$I$63/1000</f>
        <v>46979.839</v>
      </c>
      <c r="I218" s="838">
        <f>JUNIO!$I$63/1000</f>
        <v>57061.324999999997</v>
      </c>
      <c r="J218" s="838">
        <f>JULIO!$I$63/1000</f>
        <v>67568.932000000001</v>
      </c>
      <c r="K218" s="838">
        <f>AGOSTO!$I$63/1000</f>
        <v>76190.178</v>
      </c>
      <c r="L218" s="838">
        <f>SEPTIEMBRE!$I$63/1000</f>
        <v>77653.913</v>
      </c>
      <c r="M218" s="838">
        <f>OCTUBRE!$I$63/1000</f>
        <v>88177.15</v>
      </c>
      <c r="N218" s="838">
        <f>NOVIEMBRE!$I$63/1000</f>
        <v>92179.414999999994</v>
      </c>
      <c r="O218" s="838">
        <f>DICIEMBRE!$I$63/1000</f>
        <v>97567.504000000001</v>
      </c>
      <c r="P218" s="833"/>
      <c r="Q218" s="826"/>
      <c r="R218" s="826"/>
      <c r="S218" s="826"/>
      <c r="T218" s="826"/>
      <c r="U218" s="826"/>
    </row>
    <row r="219" spans="1:21" ht="13.5" thickBot="1">
      <c r="A219" s="826"/>
      <c r="B219" s="839"/>
      <c r="C219" s="840"/>
      <c r="D219" s="840"/>
      <c r="E219" s="840"/>
      <c r="F219" s="840"/>
      <c r="G219" s="840"/>
      <c r="H219" s="840"/>
      <c r="I219" s="840"/>
      <c r="J219" s="840"/>
      <c r="K219" s="840"/>
      <c r="L219" s="840"/>
      <c r="M219" s="840"/>
      <c r="N219" s="840"/>
      <c r="O219" s="840"/>
      <c r="P219" s="841"/>
      <c r="Q219" s="826"/>
      <c r="R219" s="826"/>
      <c r="S219" s="826"/>
      <c r="T219" s="826"/>
      <c r="U219" s="826"/>
    </row>
    <row r="220" spans="1:21" ht="13.5" thickBot="1">
      <c r="A220" s="826"/>
      <c r="B220" s="826"/>
      <c r="C220" s="826"/>
      <c r="D220" s="826"/>
      <c r="E220" s="826"/>
      <c r="F220" s="826"/>
      <c r="G220" s="826"/>
      <c r="H220" s="826"/>
      <c r="I220" s="826"/>
      <c r="J220" s="826"/>
      <c r="K220" s="826"/>
      <c r="L220" s="826"/>
      <c r="M220" s="826"/>
      <c r="N220" s="826"/>
      <c r="O220" s="826"/>
      <c r="P220" s="826"/>
      <c r="Q220" s="826"/>
      <c r="R220" s="826"/>
      <c r="S220" s="826"/>
      <c r="T220" s="826"/>
      <c r="U220" s="826"/>
    </row>
    <row r="221" spans="1:21">
      <c r="A221" s="826"/>
      <c r="B221" s="828"/>
      <c r="C221" s="829"/>
      <c r="D221" s="829"/>
      <c r="E221" s="829"/>
      <c r="F221" s="829"/>
      <c r="G221" s="829"/>
      <c r="H221" s="829"/>
      <c r="I221" s="829"/>
      <c r="J221" s="829"/>
      <c r="K221" s="829"/>
      <c r="L221" s="829"/>
      <c r="M221" s="829"/>
      <c r="N221" s="829"/>
      <c r="O221" s="829"/>
      <c r="P221" s="830"/>
      <c r="Q221" s="826"/>
      <c r="R221" s="826"/>
      <c r="S221" s="826"/>
      <c r="T221" s="826"/>
      <c r="U221" s="826"/>
    </row>
    <row r="222" spans="1:21">
      <c r="A222" s="826"/>
      <c r="B222" s="831"/>
      <c r="C222" s="832"/>
      <c r="D222" s="832"/>
      <c r="E222" s="832"/>
      <c r="F222" s="832"/>
      <c r="G222" s="832"/>
      <c r="H222" s="832"/>
      <c r="I222" s="832"/>
      <c r="J222" s="832"/>
      <c r="K222" s="832"/>
      <c r="L222" s="832"/>
      <c r="M222" s="832"/>
      <c r="N222" s="832"/>
      <c r="O222" s="832"/>
      <c r="P222" s="833"/>
      <c r="Q222" s="826"/>
      <c r="R222" s="826"/>
      <c r="S222" s="826"/>
      <c r="T222" s="826"/>
      <c r="U222" s="826"/>
    </row>
    <row r="223" spans="1:21">
      <c r="A223" s="826"/>
      <c r="B223" s="831"/>
      <c r="C223" s="832"/>
      <c r="D223" s="832"/>
      <c r="E223" s="832"/>
      <c r="F223" s="832"/>
      <c r="G223" s="832"/>
      <c r="H223" s="832"/>
      <c r="I223" s="832"/>
      <c r="J223" s="832"/>
      <c r="K223" s="832"/>
      <c r="L223" s="832"/>
      <c r="M223" s="832"/>
      <c r="N223" s="832"/>
      <c r="O223" s="832"/>
      <c r="P223" s="833"/>
      <c r="Q223" s="826"/>
      <c r="R223" s="826"/>
      <c r="S223" s="826"/>
      <c r="T223" s="826"/>
      <c r="U223" s="826"/>
    </row>
    <row r="224" spans="1:21">
      <c r="A224" s="826"/>
      <c r="B224" s="831"/>
      <c r="C224" s="832"/>
      <c r="D224" s="832"/>
      <c r="E224" s="832"/>
      <c r="F224" s="832"/>
      <c r="G224" s="832"/>
      <c r="H224" s="832"/>
      <c r="I224" s="832"/>
      <c r="J224" s="832"/>
      <c r="K224" s="832"/>
      <c r="L224" s="832"/>
      <c r="M224" s="832"/>
      <c r="N224" s="832"/>
      <c r="O224" s="832"/>
      <c r="P224" s="833"/>
      <c r="Q224" s="826"/>
      <c r="R224" s="826"/>
      <c r="S224" s="826"/>
      <c r="T224" s="826"/>
      <c r="U224" s="826"/>
    </row>
    <row r="225" spans="1:21">
      <c r="A225" s="826"/>
      <c r="B225" s="831"/>
      <c r="C225" s="832"/>
      <c r="D225" s="832"/>
      <c r="E225" s="832"/>
      <c r="F225" s="832"/>
      <c r="G225" s="832"/>
      <c r="H225" s="832"/>
      <c r="I225" s="832"/>
      <c r="J225" s="832"/>
      <c r="K225" s="832"/>
      <c r="L225" s="832"/>
      <c r="M225" s="832"/>
      <c r="N225" s="832"/>
      <c r="O225" s="832"/>
      <c r="P225" s="833"/>
      <c r="Q225" s="826"/>
      <c r="R225" s="826"/>
      <c r="S225" s="826"/>
      <c r="T225" s="826"/>
      <c r="U225" s="826"/>
    </row>
    <row r="226" spans="1:21">
      <c r="A226" s="826"/>
      <c r="B226" s="831"/>
      <c r="C226" s="832"/>
      <c r="D226" s="832"/>
      <c r="E226" s="832"/>
      <c r="F226" s="832"/>
      <c r="G226" s="832"/>
      <c r="H226" s="832"/>
      <c r="I226" s="832"/>
      <c r="J226" s="832"/>
      <c r="K226" s="832"/>
      <c r="L226" s="832"/>
      <c r="M226" s="832"/>
      <c r="N226" s="832"/>
      <c r="O226" s="832"/>
      <c r="P226" s="833"/>
      <c r="Q226" s="826"/>
      <c r="R226" s="826"/>
      <c r="S226" s="826"/>
      <c r="T226" s="826"/>
      <c r="U226" s="826"/>
    </row>
    <row r="227" spans="1:21">
      <c r="A227" s="826"/>
      <c r="B227" s="831"/>
      <c r="C227" s="832"/>
      <c r="D227" s="832"/>
      <c r="E227" s="832"/>
      <c r="F227" s="832"/>
      <c r="G227" s="832"/>
      <c r="H227" s="832"/>
      <c r="I227" s="832"/>
      <c r="J227" s="832"/>
      <c r="K227" s="832"/>
      <c r="L227" s="832"/>
      <c r="M227" s="832"/>
      <c r="N227" s="832"/>
      <c r="O227" s="832"/>
      <c r="P227" s="833"/>
      <c r="Q227" s="826"/>
      <c r="R227" s="826"/>
      <c r="S227" s="826"/>
      <c r="T227" s="826"/>
      <c r="U227" s="826"/>
    </row>
    <row r="228" spans="1:21">
      <c r="A228" s="826"/>
      <c r="B228" s="831"/>
      <c r="C228" s="832"/>
      <c r="D228" s="832"/>
      <c r="E228" s="832"/>
      <c r="F228" s="832"/>
      <c r="G228" s="832"/>
      <c r="H228" s="832"/>
      <c r="I228" s="832"/>
      <c r="J228" s="832"/>
      <c r="K228" s="832"/>
      <c r="L228" s="832"/>
      <c r="M228" s="832"/>
      <c r="N228" s="832"/>
      <c r="O228" s="832"/>
      <c r="P228" s="833"/>
      <c r="Q228" s="826"/>
      <c r="R228" s="826"/>
      <c r="S228" s="826"/>
      <c r="T228" s="826"/>
      <c r="U228" s="826"/>
    </row>
    <row r="229" spans="1:21">
      <c r="A229" s="826"/>
      <c r="B229" s="831"/>
      <c r="C229" s="832"/>
      <c r="D229" s="832"/>
      <c r="E229" s="832"/>
      <c r="F229" s="832"/>
      <c r="G229" s="832"/>
      <c r="H229" s="832"/>
      <c r="I229" s="832"/>
      <c r="J229" s="832"/>
      <c r="K229" s="832"/>
      <c r="L229" s="832"/>
      <c r="M229" s="832"/>
      <c r="N229" s="832"/>
      <c r="O229" s="832"/>
      <c r="P229" s="833"/>
      <c r="Q229" s="826"/>
      <c r="R229" s="826"/>
      <c r="S229" s="826"/>
      <c r="T229" s="826"/>
      <c r="U229" s="826"/>
    </row>
    <row r="230" spans="1:21">
      <c r="A230" s="826"/>
      <c r="B230" s="831"/>
      <c r="C230" s="832"/>
      <c r="D230" s="832"/>
      <c r="E230" s="832"/>
      <c r="F230" s="832"/>
      <c r="G230" s="832"/>
      <c r="H230" s="832"/>
      <c r="I230" s="832"/>
      <c r="J230" s="832"/>
      <c r="K230" s="832"/>
      <c r="L230" s="832"/>
      <c r="M230" s="832"/>
      <c r="N230" s="832"/>
      <c r="O230" s="832"/>
      <c r="P230" s="833"/>
      <c r="Q230" s="826"/>
      <c r="R230" s="826"/>
      <c r="S230" s="826"/>
      <c r="T230" s="826"/>
      <c r="U230" s="826"/>
    </row>
    <row r="231" spans="1:21">
      <c r="A231" s="826"/>
      <c r="B231" s="831"/>
      <c r="C231" s="832"/>
      <c r="D231" s="832"/>
      <c r="E231" s="832"/>
      <c r="F231" s="832"/>
      <c r="G231" s="832"/>
      <c r="H231" s="832"/>
      <c r="I231" s="832"/>
      <c r="J231" s="832"/>
      <c r="K231" s="832"/>
      <c r="L231" s="832"/>
      <c r="M231" s="832"/>
      <c r="N231" s="832"/>
      <c r="O231" s="832"/>
      <c r="P231" s="833"/>
      <c r="Q231" s="826"/>
      <c r="R231" s="826"/>
      <c r="S231" s="826"/>
      <c r="T231" s="826"/>
      <c r="U231" s="826"/>
    </row>
    <row r="232" spans="1:21">
      <c r="A232" s="826"/>
      <c r="B232" s="831"/>
      <c r="C232" s="832"/>
      <c r="D232" s="832"/>
      <c r="E232" s="832"/>
      <c r="F232" s="832"/>
      <c r="G232" s="832"/>
      <c r="H232" s="832"/>
      <c r="I232" s="832"/>
      <c r="J232" s="832"/>
      <c r="K232" s="832"/>
      <c r="L232" s="832"/>
      <c r="M232" s="832"/>
      <c r="N232" s="832"/>
      <c r="O232" s="832"/>
      <c r="P232" s="833"/>
      <c r="Q232" s="826"/>
      <c r="R232" s="826"/>
      <c r="S232" s="826"/>
      <c r="T232" s="826"/>
      <c r="U232" s="826"/>
    </row>
    <row r="233" spans="1:21">
      <c r="A233" s="826"/>
      <c r="B233" s="831"/>
      <c r="C233" s="832"/>
      <c r="D233" s="832"/>
      <c r="E233" s="832"/>
      <c r="F233" s="832"/>
      <c r="G233" s="832"/>
      <c r="H233" s="832"/>
      <c r="I233" s="832"/>
      <c r="J233" s="832"/>
      <c r="K233" s="832"/>
      <c r="L233" s="832"/>
      <c r="M233" s="832"/>
      <c r="N233" s="832"/>
      <c r="O233" s="832"/>
      <c r="P233" s="833"/>
      <c r="Q233" s="826"/>
      <c r="R233" s="826"/>
      <c r="S233" s="826"/>
      <c r="T233" s="826"/>
      <c r="U233" s="826"/>
    </row>
    <row r="234" spans="1:21">
      <c r="A234" s="826"/>
      <c r="B234" s="831"/>
      <c r="C234" s="832"/>
      <c r="D234" s="832"/>
      <c r="E234" s="832"/>
      <c r="F234" s="832"/>
      <c r="G234" s="832"/>
      <c r="H234" s="832"/>
      <c r="I234" s="832"/>
      <c r="J234" s="832"/>
      <c r="K234" s="832"/>
      <c r="L234" s="832"/>
      <c r="M234" s="832"/>
      <c r="N234" s="832"/>
      <c r="O234" s="832"/>
      <c r="P234" s="833"/>
      <c r="Q234" s="826"/>
      <c r="R234" s="826"/>
      <c r="S234" s="826"/>
      <c r="T234" s="826"/>
      <c r="U234" s="826"/>
    </row>
    <row r="235" spans="1:21">
      <c r="A235" s="826"/>
      <c r="B235" s="831"/>
      <c r="C235" s="832"/>
      <c r="D235" s="832"/>
      <c r="E235" s="832"/>
      <c r="F235" s="832"/>
      <c r="G235" s="832"/>
      <c r="H235" s="832"/>
      <c r="I235" s="832"/>
      <c r="J235" s="832"/>
      <c r="K235" s="832"/>
      <c r="L235" s="832"/>
      <c r="M235" s="832"/>
      <c r="N235" s="832"/>
      <c r="O235" s="832"/>
      <c r="P235" s="833"/>
      <c r="Q235" s="826"/>
      <c r="R235" s="826"/>
      <c r="S235" s="826"/>
      <c r="T235" s="826"/>
      <c r="U235" s="826"/>
    </row>
    <row r="236" spans="1:21">
      <c r="A236" s="826"/>
      <c r="B236" s="831"/>
      <c r="C236" s="832"/>
      <c r="D236" s="832"/>
      <c r="E236" s="832"/>
      <c r="F236" s="832"/>
      <c r="G236" s="832"/>
      <c r="H236" s="832"/>
      <c r="I236" s="832"/>
      <c r="J236" s="832"/>
      <c r="K236" s="832"/>
      <c r="L236" s="832"/>
      <c r="M236" s="832"/>
      <c r="N236" s="832"/>
      <c r="O236" s="832"/>
      <c r="P236" s="833"/>
      <c r="Q236" s="826"/>
      <c r="R236" s="826"/>
      <c r="S236" s="826"/>
      <c r="T236" s="826"/>
      <c r="U236" s="826"/>
    </row>
    <row r="237" spans="1:21">
      <c r="A237" s="826"/>
      <c r="B237" s="831"/>
      <c r="C237" s="832"/>
      <c r="D237" s="832"/>
      <c r="E237" s="832"/>
      <c r="F237" s="832"/>
      <c r="G237" s="832"/>
      <c r="H237" s="832"/>
      <c r="I237" s="832"/>
      <c r="J237" s="832"/>
      <c r="K237" s="832"/>
      <c r="L237" s="832"/>
      <c r="M237" s="832"/>
      <c r="N237" s="832"/>
      <c r="O237" s="832"/>
      <c r="P237" s="833"/>
      <c r="Q237" s="826"/>
      <c r="R237" s="826"/>
      <c r="S237" s="826"/>
      <c r="T237" s="826"/>
      <c r="U237" s="826"/>
    </row>
    <row r="238" spans="1:21">
      <c r="A238" s="826"/>
      <c r="B238" s="831"/>
      <c r="C238" s="832"/>
      <c r="D238" s="832"/>
      <c r="E238" s="832"/>
      <c r="F238" s="832"/>
      <c r="G238" s="832"/>
      <c r="H238" s="832"/>
      <c r="I238" s="832"/>
      <c r="J238" s="832"/>
      <c r="K238" s="832"/>
      <c r="L238" s="832"/>
      <c r="M238" s="832"/>
      <c r="N238" s="832"/>
      <c r="O238" s="832"/>
      <c r="P238" s="833"/>
      <c r="Q238" s="826"/>
      <c r="R238" s="826"/>
      <c r="S238" s="826"/>
      <c r="T238" s="826"/>
      <c r="U238" s="826"/>
    </row>
    <row r="239" spans="1:21">
      <c r="A239" s="826"/>
      <c r="B239" s="831"/>
      <c r="C239" s="832"/>
      <c r="D239" s="832"/>
      <c r="E239" s="832"/>
      <c r="F239" s="832"/>
      <c r="G239" s="832"/>
      <c r="H239" s="832"/>
      <c r="I239" s="832"/>
      <c r="J239" s="832"/>
      <c r="K239" s="832"/>
      <c r="L239" s="832"/>
      <c r="M239" s="832"/>
      <c r="N239" s="832"/>
      <c r="O239" s="832"/>
      <c r="P239" s="833"/>
      <c r="Q239" s="826"/>
      <c r="R239" s="826"/>
      <c r="S239" s="826"/>
      <c r="T239" s="826"/>
      <c r="U239" s="826"/>
    </row>
    <row r="240" spans="1:21">
      <c r="A240" s="826"/>
      <c r="B240" s="831"/>
      <c r="C240" s="832"/>
      <c r="D240" s="832"/>
      <c r="E240" s="832"/>
      <c r="F240" s="832"/>
      <c r="G240" s="832"/>
      <c r="H240" s="832"/>
      <c r="I240" s="832"/>
      <c r="J240" s="832"/>
      <c r="K240" s="832"/>
      <c r="L240" s="832"/>
      <c r="M240" s="832"/>
      <c r="N240" s="832"/>
      <c r="O240" s="832"/>
      <c r="P240" s="833"/>
      <c r="Q240" s="826"/>
      <c r="R240" s="826"/>
      <c r="S240" s="826"/>
      <c r="T240" s="826"/>
      <c r="U240" s="826"/>
    </row>
    <row r="241" spans="1:21">
      <c r="A241" s="826"/>
      <c r="B241" s="831"/>
      <c r="C241" s="832"/>
      <c r="D241" s="832"/>
      <c r="E241" s="832"/>
      <c r="F241" s="832"/>
      <c r="G241" s="832"/>
      <c r="H241" s="832"/>
      <c r="I241" s="832"/>
      <c r="J241" s="832"/>
      <c r="K241" s="832"/>
      <c r="L241" s="832"/>
      <c r="M241" s="832"/>
      <c r="N241" s="832"/>
      <c r="O241" s="832"/>
      <c r="P241" s="833"/>
      <c r="Q241" s="826"/>
      <c r="R241" s="826"/>
      <c r="S241" s="826"/>
      <c r="T241" s="826"/>
      <c r="U241" s="826"/>
    </row>
    <row r="242" spans="1:21">
      <c r="A242" s="826"/>
      <c r="B242" s="831"/>
      <c r="C242" s="832"/>
      <c r="D242" s="832"/>
      <c r="E242" s="832"/>
      <c r="F242" s="832"/>
      <c r="G242" s="832"/>
      <c r="H242" s="832"/>
      <c r="I242" s="832"/>
      <c r="J242" s="832"/>
      <c r="K242" s="832"/>
      <c r="L242" s="832"/>
      <c r="M242" s="832"/>
      <c r="N242" s="832"/>
      <c r="O242" s="832"/>
      <c r="P242" s="833"/>
      <c r="Q242" s="826"/>
      <c r="R242" s="826"/>
      <c r="S242" s="826"/>
      <c r="T242" s="826"/>
      <c r="U242" s="826"/>
    </row>
    <row r="243" spans="1:21">
      <c r="A243" s="826"/>
      <c r="B243" s="831"/>
      <c r="C243" s="832"/>
      <c r="D243" s="832"/>
      <c r="E243" s="832"/>
      <c r="F243" s="832"/>
      <c r="G243" s="832"/>
      <c r="H243" s="832"/>
      <c r="I243" s="832"/>
      <c r="J243" s="832"/>
      <c r="K243" s="832"/>
      <c r="L243" s="832"/>
      <c r="M243" s="832"/>
      <c r="N243" s="832"/>
      <c r="O243" s="832"/>
      <c r="P243" s="833"/>
      <c r="Q243" s="826"/>
      <c r="R243" s="826"/>
      <c r="S243" s="826"/>
      <c r="T243" s="826"/>
      <c r="U243" s="826"/>
    </row>
    <row r="244" spans="1:21">
      <c r="A244" s="826"/>
      <c r="B244" s="831"/>
      <c r="C244" s="832"/>
      <c r="D244" s="832"/>
      <c r="E244" s="832"/>
      <c r="F244" s="832"/>
      <c r="G244" s="832"/>
      <c r="H244" s="832"/>
      <c r="I244" s="832"/>
      <c r="J244" s="832"/>
      <c r="K244" s="832"/>
      <c r="L244" s="832"/>
      <c r="M244" s="832"/>
      <c r="N244" s="832"/>
      <c r="O244" s="832"/>
      <c r="P244" s="833"/>
      <c r="Q244" s="826"/>
      <c r="R244" s="826"/>
      <c r="S244" s="826"/>
      <c r="T244" s="826"/>
      <c r="U244" s="826"/>
    </row>
    <row r="245" spans="1:21">
      <c r="A245" s="826"/>
      <c r="B245" s="831"/>
      <c r="C245" s="832"/>
      <c r="D245" s="832"/>
      <c r="E245" s="832"/>
      <c r="F245" s="832"/>
      <c r="G245" s="832"/>
      <c r="H245" s="832"/>
      <c r="I245" s="832"/>
      <c r="J245" s="832"/>
      <c r="K245" s="832"/>
      <c r="L245" s="832"/>
      <c r="M245" s="832"/>
      <c r="N245" s="832"/>
      <c r="O245" s="832"/>
      <c r="P245" s="833"/>
      <c r="Q245" s="826"/>
      <c r="R245" s="826"/>
      <c r="S245" s="826"/>
      <c r="T245" s="826"/>
      <c r="U245" s="826"/>
    </row>
    <row r="246" spans="1:21">
      <c r="A246" s="826"/>
      <c r="B246" s="831"/>
      <c r="C246" s="832"/>
      <c r="D246" s="832"/>
      <c r="E246" s="832"/>
      <c r="F246" s="832"/>
      <c r="G246" s="832"/>
      <c r="H246" s="832"/>
      <c r="I246" s="832"/>
      <c r="J246" s="832"/>
      <c r="K246" s="832"/>
      <c r="L246" s="832"/>
      <c r="M246" s="832"/>
      <c r="N246" s="832"/>
      <c r="O246" s="832"/>
      <c r="P246" s="833"/>
      <c r="Q246" s="826"/>
      <c r="R246" s="826"/>
      <c r="S246" s="826"/>
      <c r="T246" s="826"/>
      <c r="U246" s="826"/>
    </row>
    <row r="247" spans="1:21">
      <c r="A247" s="826"/>
      <c r="B247" s="831"/>
      <c r="C247" s="834"/>
      <c r="D247" s="835" t="s">
        <v>656</v>
      </c>
      <c r="E247" s="835" t="s">
        <v>657</v>
      </c>
      <c r="F247" s="835" t="s">
        <v>658</v>
      </c>
      <c r="G247" s="835" t="s">
        <v>659</v>
      </c>
      <c r="H247" s="835" t="s">
        <v>660</v>
      </c>
      <c r="I247" s="835" t="s">
        <v>661</v>
      </c>
      <c r="J247" s="835" t="s">
        <v>662</v>
      </c>
      <c r="K247" s="835" t="s">
        <v>663</v>
      </c>
      <c r="L247" s="835" t="s">
        <v>664</v>
      </c>
      <c r="M247" s="835" t="s">
        <v>665</v>
      </c>
      <c r="N247" s="835" t="s">
        <v>666</v>
      </c>
      <c r="O247" s="835" t="s">
        <v>667</v>
      </c>
      <c r="P247" s="833"/>
      <c r="Q247" s="826"/>
      <c r="R247" s="826"/>
      <c r="S247" s="826"/>
      <c r="T247" s="826"/>
      <c r="U247" s="826"/>
    </row>
    <row r="248" spans="1:21">
      <c r="A248" s="826"/>
      <c r="B248" s="831"/>
      <c r="C248" s="836" t="s">
        <v>668</v>
      </c>
      <c r="D248" s="837">
        <f>(DICIEMBRE!$F$69/12)/1000</f>
        <v>12860.833333333334</v>
      </c>
      <c r="E248" s="837">
        <f>(DICIEMBRE!$F$69/12)/1000+D248</f>
        <v>25721.666666666668</v>
      </c>
      <c r="F248" s="837">
        <f>(DICIEMBRE!$F$69/12)/1000+E248</f>
        <v>38582.5</v>
      </c>
      <c r="G248" s="837">
        <f>(DICIEMBRE!$F$69/12)/1000+F248</f>
        <v>51443.333333333336</v>
      </c>
      <c r="H248" s="837">
        <f>(DICIEMBRE!$F$69/12)/1000+G248</f>
        <v>64304.166666666672</v>
      </c>
      <c r="I248" s="837">
        <f>(DICIEMBRE!$F$69/12)/1000+H248</f>
        <v>77165</v>
      </c>
      <c r="J248" s="837">
        <f>(DICIEMBRE!$F$69/12)/1000+I248</f>
        <v>90025.833333333328</v>
      </c>
      <c r="K248" s="837">
        <f>(DICIEMBRE!$F$69/12)/1000+J248</f>
        <v>102886.66666666666</v>
      </c>
      <c r="L248" s="837">
        <f>(DICIEMBRE!$F$69/12)/1000+K248</f>
        <v>115747.49999999999</v>
      </c>
      <c r="M248" s="837">
        <f>(DICIEMBRE!$F$69/12)/1000+L248</f>
        <v>128608.33333333331</v>
      </c>
      <c r="N248" s="837">
        <f>(DICIEMBRE!$F$69/12)/1000+M248</f>
        <v>141469.16666666666</v>
      </c>
      <c r="O248" s="837">
        <f>(DICIEMBRE!$F$69/12)/1000+N248</f>
        <v>154330</v>
      </c>
      <c r="P248" s="833"/>
      <c r="Q248" s="826"/>
      <c r="R248" s="826"/>
      <c r="S248" s="826"/>
      <c r="T248" s="826"/>
      <c r="U248" s="826"/>
    </row>
    <row r="249" spans="1:21">
      <c r="A249" s="826"/>
      <c r="B249" s="831"/>
      <c r="C249" s="836" t="s">
        <v>669</v>
      </c>
      <c r="D249" s="838">
        <f>ENERO!$I$69/1000</f>
        <v>7539.8320000000003</v>
      </c>
      <c r="E249" s="838">
        <f>FEBRERO!$I$69/1000</f>
        <v>19314.964</v>
      </c>
      <c r="F249" s="838">
        <f>MARZO!$I$69/1000</f>
        <v>29810.557000000001</v>
      </c>
      <c r="G249" s="838">
        <f>ABRIL!$I$69/1000</f>
        <v>40155.171999999999</v>
      </c>
      <c r="H249" s="838">
        <f>MAYO!$I$69/1000</f>
        <v>48585.381999999998</v>
      </c>
      <c r="I249" s="838">
        <f>JUNIO!$I$69/1000</f>
        <v>55398.391000000003</v>
      </c>
      <c r="J249" s="838">
        <f>JULIO!$I$69/1000</f>
        <v>64916.432999999997</v>
      </c>
      <c r="K249" s="838">
        <f>AGOSTO!$I$69/1000</f>
        <v>73551.577999999994</v>
      </c>
      <c r="L249" s="838">
        <f>SEPTIEMBRE!$I$69/1000</f>
        <v>82933.953999999998</v>
      </c>
      <c r="M249" s="838">
        <f>OCTUBRE!$I$69/1000</f>
        <v>90869.345000000001</v>
      </c>
      <c r="N249" s="838">
        <f>NOVIEMBRE!$I$69/1000</f>
        <v>97795.498999999996</v>
      </c>
      <c r="O249" s="838">
        <f>DICIEMBRE!$I$69/1000</f>
        <v>104166.243</v>
      </c>
      <c r="P249" s="833"/>
      <c r="Q249" s="826"/>
      <c r="R249" s="826"/>
      <c r="S249" s="826"/>
      <c r="T249" s="826"/>
      <c r="U249" s="826"/>
    </row>
    <row r="250" spans="1:21" ht="13.5" thickBot="1">
      <c r="A250" s="826"/>
      <c r="B250" s="839"/>
      <c r="C250" s="840"/>
      <c r="D250" s="840"/>
      <c r="E250" s="840"/>
      <c r="F250" s="840"/>
      <c r="G250" s="840"/>
      <c r="H250" s="840"/>
      <c r="I250" s="840"/>
      <c r="J250" s="840"/>
      <c r="K250" s="840"/>
      <c r="L250" s="840"/>
      <c r="M250" s="840"/>
      <c r="N250" s="840"/>
      <c r="O250" s="840"/>
      <c r="P250" s="841"/>
      <c r="Q250" s="826"/>
      <c r="R250" s="826"/>
      <c r="S250" s="826"/>
      <c r="T250" s="826"/>
      <c r="U250" s="826"/>
    </row>
    <row r="251" spans="1:21" ht="13.5" thickBot="1">
      <c r="A251" s="826"/>
      <c r="B251" s="826"/>
      <c r="C251" s="826"/>
      <c r="D251" s="826"/>
      <c r="E251" s="826"/>
      <c r="F251" s="826"/>
      <c r="G251" s="826"/>
      <c r="H251" s="826"/>
      <c r="I251" s="826"/>
      <c r="J251" s="826"/>
      <c r="K251" s="826"/>
      <c r="L251" s="826"/>
      <c r="M251" s="826"/>
      <c r="N251" s="826"/>
      <c r="O251" s="826"/>
      <c r="P251" s="826"/>
      <c r="Q251" s="826"/>
      <c r="R251" s="826"/>
      <c r="S251" s="826"/>
      <c r="T251" s="826"/>
      <c r="U251" s="826"/>
    </row>
    <row r="252" spans="1:21">
      <c r="A252" s="826"/>
      <c r="B252" s="828"/>
      <c r="C252" s="829"/>
      <c r="D252" s="829"/>
      <c r="E252" s="829"/>
      <c r="F252" s="829"/>
      <c r="G252" s="829"/>
      <c r="H252" s="829"/>
      <c r="I252" s="829"/>
      <c r="J252" s="829"/>
      <c r="K252" s="829"/>
      <c r="L252" s="829"/>
      <c r="M252" s="829"/>
      <c r="N252" s="829"/>
      <c r="O252" s="829"/>
      <c r="P252" s="830"/>
      <c r="Q252" s="826"/>
      <c r="R252" s="826"/>
      <c r="S252" s="826"/>
      <c r="T252" s="826"/>
      <c r="U252" s="826"/>
    </row>
    <row r="253" spans="1:21">
      <c r="A253" s="826"/>
      <c r="B253" s="831"/>
      <c r="C253" s="832"/>
      <c r="D253" s="832"/>
      <c r="E253" s="832"/>
      <c r="F253" s="832"/>
      <c r="G253" s="832"/>
      <c r="H253" s="832"/>
      <c r="I253" s="832"/>
      <c r="J253" s="832"/>
      <c r="K253" s="832"/>
      <c r="L253" s="832"/>
      <c r="M253" s="832"/>
      <c r="N253" s="832"/>
      <c r="O253" s="832"/>
      <c r="P253" s="833"/>
      <c r="Q253" s="826"/>
      <c r="R253" s="826"/>
      <c r="S253" s="826"/>
      <c r="T253" s="826"/>
      <c r="U253" s="826"/>
    </row>
    <row r="254" spans="1:21">
      <c r="A254" s="826"/>
      <c r="B254" s="831"/>
      <c r="C254" s="832"/>
      <c r="D254" s="832"/>
      <c r="E254" s="832"/>
      <c r="F254" s="832"/>
      <c r="G254" s="832"/>
      <c r="H254" s="832"/>
      <c r="I254" s="832"/>
      <c r="J254" s="832"/>
      <c r="K254" s="832"/>
      <c r="L254" s="832"/>
      <c r="M254" s="832"/>
      <c r="N254" s="832"/>
      <c r="O254" s="832"/>
      <c r="P254" s="833"/>
      <c r="Q254" s="826"/>
      <c r="R254" s="826"/>
      <c r="S254" s="826"/>
      <c r="T254" s="826"/>
      <c r="U254" s="826"/>
    </row>
    <row r="255" spans="1:21">
      <c r="A255" s="826"/>
      <c r="B255" s="831"/>
      <c r="C255" s="832"/>
      <c r="D255" s="832"/>
      <c r="E255" s="832"/>
      <c r="F255" s="832"/>
      <c r="G255" s="832"/>
      <c r="H255" s="832"/>
      <c r="I255" s="832"/>
      <c r="J255" s="832"/>
      <c r="K255" s="832"/>
      <c r="L255" s="832"/>
      <c r="M255" s="832"/>
      <c r="N255" s="832"/>
      <c r="O255" s="832"/>
      <c r="P255" s="833"/>
      <c r="Q255" s="826"/>
      <c r="R255" s="826"/>
      <c r="S255" s="826"/>
      <c r="T255" s="826"/>
      <c r="U255" s="826"/>
    </row>
    <row r="256" spans="1:21">
      <c r="A256" s="826"/>
      <c r="B256" s="831"/>
      <c r="C256" s="832"/>
      <c r="D256" s="832"/>
      <c r="E256" s="832"/>
      <c r="F256" s="832"/>
      <c r="G256" s="832"/>
      <c r="H256" s="832"/>
      <c r="I256" s="832"/>
      <c r="J256" s="832"/>
      <c r="K256" s="832"/>
      <c r="L256" s="832"/>
      <c r="M256" s="832"/>
      <c r="N256" s="832"/>
      <c r="O256" s="832"/>
      <c r="P256" s="833"/>
      <c r="Q256" s="826"/>
      <c r="R256" s="826"/>
      <c r="S256" s="826"/>
      <c r="T256" s="826"/>
      <c r="U256" s="826"/>
    </row>
    <row r="257" spans="1:21">
      <c r="A257" s="826"/>
      <c r="B257" s="831"/>
      <c r="C257" s="832"/>
      <c r="D257" s="832"/>
      <c r="E257" s="832"/>
      <c r="F257" s="832"/>
      <c r="G257" s="832"/>
      <c r="H257" s="832"/>
      <c r="I257" s="832"/>
      <c r="J257" s="832"/>
      <c r="K257" s="832"/>
      <c r="L257" s="832"/>
      <c r="M257" s="832"/>
      <c r="N257" s="832"/>
      <c r="O257" s="832"/>
      <c r="P257" s="833"/>
      <c r="Q257" s="826"/>
      <c r="R257" s="826"/>
      <c r="S257" s="826"/>
      <c r="T257" s="826"/>
      <c r="U257" s="826"/>
    </row>
    <row r="258" spans="1:21">
      <c r="A258" s="826"/>
      <c r="B258" s="831"/>
      <c r="C258" s="832"/>
      <c r="D258" s="832"/>
      <c r="E258" s="832"/>
      <c r="F258" s="832"/>
      <c r="G258" s="832"/>
      <c r="H258" s="832"/>
      <c r="I258" s="832"/>
      <c r="J258" s="832"/>
      <c r="K258" s="832"/>
      <c r="L258" s="832"/>
      <c r="M258" s="832"/>
      <c r="N258" s="832"/>
      <c r="O258" s="832"/>
      <c r="P258" s="833"/>
      <c r="Q258" s="826"/>
      <c r="R258" s="826"/>
      <c r="S258" s="826"/>
      <c r="T258" s="826"/>
      <c r="U258" s="826"/>
    </row>
    <row r="259" spans="1:21">
      <c r="A259" s="826"/>
      <c r="B259" s="831"/>
      <c r="C259" s="832"/>
      <c r="D259" s="832"/>
      <c r="E259" s="832"/>
      <c r="F259" s="832"/>
      <c r="G259" s="832"/>
      <c r="H259" s="832"/>
      <c r="I259" s="832"/>
      <c r="J259" s="832"/>
      <c r="K259" s="832"/>
      <c r="L259" s="832"/>
      <c r="M259" s="832"/>
      <c r="N259" s="832"/>
      <c r="O259" s="832"/>
      <c r="P259" s="833"/>
      <c r="Q259" s="826"/>
      <c r="R259" s="826"/>
      <c r="S259" s="826"/>
      <c r="T259" s="826"/>
      <c r="U259" s="826"/>
    </row>
    <row r="260" spans="1:21">
      <c r="A260" s="826"/>
      <c r="B260" s="831"/>
      <c r="C260" s="832"/>
      <c r="D260" s="832"/>
      <c r="E260" s="832"/>
      <c r="F260" s="832"/>
      <c r="G260" s="832"/>
      <c r="H260" s="832"/>
      <c r="I260" s="832"/>
      <c r="J260" s="832"/>
      <c r="K260" s="832"/>
      <c r="L260" s="832"/>
      <c r="M260" s="832"/>
      <c r="N260" s="832"/>
      <c r="O260" s="832"/>
      <c r="P260" s="833"/>
      <c r="Q260" s="826"/>
      <c r="R260" s="826"/>
      <c r="S260" s="826"/>
      <c r="T260" s="826"/>
      <c r="U260" s="826"/>
    </row>
    <row r="261" spans="1:21">
      <c r="A261" s="826"/>
      <c r="B261" s="831"/>
      <c r="C261" s="832"/>
      <c r="D261" s="832"/>
      <c r="E261" s="832"/>
      <c r="F261" s="832"/>
      <c r="G261" s="832"/>
      <c r="H261" s="832"/>
      <c r="I261" s="832"/>
      <c r="J261" s="832"/>
      <c r="K261" s="832"/>
      <c r="L261" s="832"/>
      <c r="M261" s="832"/>
      <c r="N261" s="832"/>
      <c r="O261" s="832"/>
      <c r="P261" s="833"/>
      <c r="Q261" s="826"/>
      <c r="R261" s="826"/>
      <c r="S261" s="826"/>
      <c r="T261" s="826"/>
      <c r="U261" s="826"/>
    </row>
    <row r="262" spans="1:21">
      <c r="A262" s="826"/>
      <c r="B262" s="831"/>
      <c r="C262" s="832"/>
      <c r="D262" s="832"/>
      <c r="E262" s="832"/>
      <c r="F262" s="832"/>
      <c r="G262" s="832"/>
      <c r="H262" s="832"/>
      <c r="I262" s="832"/>
      <c r="J262" s="832"/>
      <c r="K262" s="832"/>
      <c r="L262" s="832"/>
      <c r="M262" s="832"/>
      <c r="N262" s="832"/>
      <c r="O262" s="832"/>
      <c r="P262" s="833"/>
      <c r="Q262" s="826"/>
      <c r="R262" s="826"/>
      <c r="S262" s="826"/>
      <c r="T262" s="826"/>
      <c r="U262" s="826"/>
    </row>
    <row r="263" spans="1:21">
      <c r="A263" s="826"/>
      <c r="B263" s="831"/>
      <c r="C263" s="832"/>
      <c r="D263" s="832"/>
      <c r="E263" s="832"/>
      <c r="F263" s="832"/>
      <c r="G263" s="832"/>
      <c r="H263" s="832"/>
      <c r="I263" s="832"/>
      <c r="J263" s="832"/>
      <c r="K263" s="832"/>
      <c r="L263" s="832"/>
      <c r="M263" s="832"/>
      <c r="N263" s="832"/>
      <c r="O263" s="832"/>
      <c r="P263" s="833"/>
      <c r="Q263" s="826"/>
      <c r="R263" s="826"/>
      <c r="S263" s="826"/>
      <c r="T263" s="826"/>
      <c r="U263" s="826"/>
    </row>
    <row r="264" spans="1:21">
      <c r="A264" s="826"/>
      <c r="B264" s="831"/>
      <c r="C264" s="832"/>
      <c r="D264" s="832"/>
      <c r="E264" s="832"/>
      <c r="F264" s="832"/>
      <c r="G264" s="832"/>
      <c r="H264" s="832"/>
      <c r="I264" s="832"/>
      <c r="J264" s="832"/>
      <c r="K264" s="832"/>
      <c r="L264" s="832"/>
      <c r="M264" s="832"/>
      <c r="N264" s="832"/>
      <c r="O264" s="832"/>
      <c r="P264" s="833"/>
      <c r="Q264" s="826"/>
      <c r="R264" s="826"/>
      <c r="S264" s="826"/>
      <c r="T264" s="826"/>
      <c r="U264" s="826"/>
    </row>
    <row r="265" spans="1:21">
      <c r="A265" s="826"/>
      <c r="B265" s="831"/>
      <c r="C265" s="832"/>
      <c r="D265" s="832"/>
      <c r="E265" s="832"/>
      <c r="F265" s="832"/>
      <c r="G265" s="832"/>
      <c r="H265" s="832"/>
      <c r="I265" s="832"/>
      <c r="J265" s="832"/>
      <c r="K265" s="832"/>
      <c r="L265" s="832"/>
      <c r="M265" s="832"/>
      <c r="N265" s="832"/>
      <c r="O265" s="832"/>
      <c r="P265" s="833"/>
      <c r="Q265" s="826"/>
      <c r="R265" s="826"/>
      <c r="S265" s="826"/>
      <c r="T265" s="826"/>
      <c r="U265" s="826"/>
    </row>
    <row r="266" spans="1:21">
      <c r="A266" s="826"/>
      <c r="B266" s="831"/>
      <c r="C266" s="832"/>
      <c r="D266" s="832"/>
      <c r="E266" s="832"/>
      <c r="F266" s="832"/>
      <c r="G266" s="832"/>
      <c r="H266" s="832"/>
      <c r="I266" s="832"/>
      <c r="J266" s="832"/>
      <c r="K266" s="832"/>
      <c r="L266" s="832"/>
      <c r="M266" s="832"/>
      <c r="N266" s="832"/>
      <c r="O266" s="832"/>
      <c r="P266" s="833"/>
      <c r="Q266" s="826"/>
      <c r="R266" s="826"/>
      <c r="S266" s="826"/>
      <c r="T266" s="826"/>
      <c r="U266" s="826"/>
    </row>
    <row r="267" spans="1:21">
      <c r="A267" s="826"/>
      <c r="B267" s="831"/>
      <c r="C267" s="832"/>
      <c r="D267" s="832"/>
      <c r="E267" s="832"/>
      <c r="F267" s="832"/>
      <c r="G267" s="832"/>
      <c r="H267" s="832"/>
      <c r="I267" s="832"/>
      <c r="J267" s="832"/>
      <c r="K267" s="832"/>
      <c r="L267" s="832"/>
      <c r="M267" s="832"/>
      <c r="N267" s="832"/>
      <c r="O267" s="832"/>
      <c r="P267" s="833"/>
      <c r="Q267" s="826"/>
      <c r="R267" s="826"/>
      <c r="S267" s="826"/>
      <c r="T267" s="826"/>
      <c r="U267" s="826"/>
    </row>
    <row r="268" spans="1:21">
      <c r="A268" s="826"/>
      <c r="B268" s="831"/>
      <c r="C268" s="832"/>
      <c r="D268" s="832"/>
      <c r="E268" s="832"/>
      <c r="F268" s="832"/>
      <c r="G268" s="832"/>
      <c r="H268" s="832"/>
      <c r="I268" s="832"/>
      <c r="J268" s="832"/>
      <c r="K268" s="832"/>
      <c r="L268" s="832"/>
      <c r="M268" s="832"/>
      <c r="N268" s="832"/>
      <c r="O268" s="832"/>
      <c r="P268" s="833"/>
      <c r="Q268" s="826"/>
      <c r="R268" s="826"/>
      <c r="S268" s="826"/>
      <c r="T268" s="826"/>
      <c r="U268" s="826"/>
    </row>
    <row r="269" spans="1:21">
      <c r="A269" s="826"/>
      <c r="B269" s="831"/>
      <c r="C269" s="832"/>
      <c r="D269" s="832"/>
      <c r="E269" s="832"/>
      <c r="F269" s="832"/>
      <c r="G269" s="832"/>
      <c r="H269" s="832"/>
      <c r="I269" s="832"/>
      <c r="J269" s="832"/>
      <c r="K269" s="832"/>
      <c r="L269" s="832"/>
      <c r="M269" s="832"/>
      <c r="N269" s="832"/>
      <c r="O269" s="832"/>
      <c r="P269" s="833"/>
      <c r="Q269" s="826"/>
      <c r="R269" s="826"/>
      <c r="S269" s="826"/>
      <c r="T269" s="826"/>
      <c r="U269" s="826"/>
    </row>
    <row r="270" spans="1:21">
      <c r="A270" s="826"/>
      <c r="B270" s="831"/>
      <c r="C270" s="832"/>
      <c r="D270" s="832"/>
      <c r="E270" s="832"/>
      <c r="F270" s="832"/>
      <c r="G270" s="832"/>
      <c r="H270" s="832"/>
      <c r="I270" s="832"/>
      <c r="J270" s="832"/>
      <c r="K270" s="832"/>
      <c r="L270" s="832"/>
      <c r="M270" s="832"/>
      <c r="N270" s="832"/>
      <c r="O270" s="832"/>
      <c r="P270" s="833"/>
      <c r="Q270" s="826"/>
      <c r="R270" s="826"/>
      <c r="S270" s="826"/>
      <c r="T270" s="826"/>
      <c r="U270" s="826"/>
    </row>
    <row r="271" spans="1:21">
      <c r="A271" s="826"/>
      <c r="B271" s="831"/>
      <c r="C271" s="832"/>
      <c r="D271" s="832"/>
      <c r="E271" s="832"/>
      <c r="F271" s="832"/>
      <c r="G271" s="832"/>
      <c r="H271" s="832"/>
      <c r="I271" s="832"/>
      <c r="J271" s="832"/>
      <c r="K271" s="832"/>
      <c r="L271" s="832"/>
      <c r="M271" s="832"/>
      <c r="N271" s="832"/>
      <c r="O271" s="832"/>
      <c r="P271" s="833"/>
      <c r="Q271" s="826"/>
      <c r="R271" s="826"/>
      <c r="S271" s="826"/>
      <c r="T271" s="826"/>
      <c r="U271" s="826"/>
    </row>
    <row r="272" spans="1:21">
      <c r="A272" s="826"/>
      <c r="B272" s="831"/>
      <c r="C272" s="832"/>
      <c r="D272" s="832"/>
      <c r="E272" s="832"/>
      <c r="F272" s="832"/>
      <c r="G272" s="832"/>
      <c r="H272" s="832"/>
      <c r="I272" s="832"/>
      <c r="J272" s="832"/>
      <c r="K272" s="832"/>
      <c r="L272" s="832"/>
      <c r="M272" s="832"/>
      <c r="N272" s="832"/>
      <c r="O272" s="832"/>
      <c r="P272" s="833"/>
      <c r="Q272" s="826"/>
      <c r="R272" s="826"/>
      <c r="S272" s="826"/>
      <c r="T272" s="826"/>
      <c r="U272" s="826"/>
    </row>
    <row r="273" spans="1:21">
      <c r="A273" s="826"/>
      <c r="B273" s="831"/>
      <c r="C273" s="832"/>
      <c r="D273" s="832"/>
      <c r="E273" s="832"/>
      <c r="F273" s="832"/>
      <c r="G273" s="832"/>
      <c r="H273" s="832"/>
      <c r="I273" s="832"/>
      <c r="J273" s="832"/>
      <c r="K273" s="832"/>
      <c r="L273" s="832"/>
      <c r="M273" s="832"/>
      <c r="N273" s="832"/>
      <c r="O273" s="832"/>
      <c r="P273" s="833"/>
      <c r="Q273" s="826"/>
      <c r="R273" s="826"/>
      <c r="S273" s="826"/>
      <c r="T273" s="826"/>
      <c r="U273" s="826"/>
    </row>
    <row r="274" spans="1:21">
      <c r="A274" s="826"/>
      <c r="B274" s="831"/>
      <c r="C274" s="832"/>
      <c r="D274" s="832"/>
      <c r="E274" s="832"/>
      <c r="F274" s="832"/>
      <c r="G274" s="832"/>
      <c r="H274" s="832"/>
      <c r="I274" s="832"/>
      <c r="J274" s="832"/>
      <c r="K274" s="832"/>
      <c r="L274" s="832"/>
      <c r="M274" s="832"/>
      <c r="N274" s="832"/>
      <c r="O274" s="832"/>
      <c r="P274" s="833"/>
      <c r="Q274" s="826"/>
      <c r="R274" s="826"/>
      <c r="S274" s="826"/>
      <c r="T274" s="826"/>
      <c r="U274" s="826"/>
    </row>
    <row r="275" spans="1:21">
      <c r="A275" s="826"/>
      <c r="B275" s="831"/>
      <c r="C275" s="832"/>
      <c r="D275" s="832"/>
      <c r="E275" s="832"/>
      <c r="F275" s="832"/>
      <c r="G275" s="832"/>
      <c r="H275" s="832"/>
      <c r="I275" s="832"/>
      <c r="J275" s="832"/>
      <c r="K275" s="832"/>
      <c r="L275" s="832"/>
      <c r="M275" s="832"/>
      <c r="N275" s="832"/>
      <c r="O275" s="832"/>
      <c r="P275" s="833"/>
      <c r="Q275" s="826"/>
      <c r="R275" s="826"/>
      <c r="S275" s="826"/>
      <c r="T275" s="826"/>
      <c r="U275" s="826"/>
    </row>
    <row r="276" spans="1:21">
      <c r="A276" s="826"/>
      <c r="B276" s="831"/>
      <c r="C276" s="832"/>
      <c r="D276" s="832"/>
      <c r="E276" s="832"/>
      <c r="F276" s="832"/>
      <c r="G276" s="832"/>
      <c r="H276" s="832"/>
      <c r="I276" s="832"/>
      <c r="J276" s="832"/>
      <c r="K276" s="832"/>
      <c r="L276" s="832"/>
      <c r="M276" s="832"/>
      <c r="N276" s="832"/>
      <c r="O276" s="832"/>
      <c r="P276" s="833"/>
      <c r="Q276" s="826"/>
      <c r="R276" s="826"/>
      <c r="S276" s="826"/>
      <c r="T276" s="826"/>
      <c r="U276" s="826"/>
    </row>
    <row r="277" spans="1:21">
      <c r="A277" s="826"/>
      <c r="B277" s="831"/>
      <c r="C277" s="832"/>
      <c r="D277" s="832"/>
      <c r="E277" s="832"/>
      <c r="F277" s="832"/>
      <c r="G277" s="832"/>
      <c r="H277" s="832"/>
      <c r="I277" s="832"/>
      <c r="J277" s="832"/>
      <c r="K277" s="832"/>
      <c r="L277" s="832"/>
      <c r="M277" s="832"/>
      <c r="N277" s="832"/>
      <c r="O277" s="832"/>
      <c r="P277" s="833"/>
      <c r="Q277" s="826"/>
      <c r="R277" s="826"/>
      <c r="S277" s="826"/>
      <c r="T277" s="826"/>
      <c r="U277" s="826"/>
    </row>
    <row r="278" spans="1:21">
      <c r="A278" s="826"/>
      <c r="B278" s="831"/>
      <c r="C278" s="834"/>
      <c r="D278" s="835" t="s">
        <v>656</v>
      </c>
      <c r="E278" s="835" t="s">
        <v>657</v>
      </c>
      <c r="F278" s="835" t="s">
        <v>658</v>
      </c>
      <c r="G278" s="835" t="s">
        <v>659</v>
      </c>
      <c r="H278" s="835" t="s">
        <v>660</v>
      </c>
      <c r="I278" s="835" t="s">
        <v>661</v>
      </c>
      <c r="J278" s="835" t="s">
        <v>662</v>
      </c>
      <c r="K278" s="835" t="s">
        <v>663</v>
      </c>
      <c r="L278" s="835" t="s">
        <v>664</v>
      </c>
      <c r="M278" s="835" t="s">
        <v>665</v>
      </c>
      <c r="N278" s="835" t="s">
        <v>666</v>
      </c>
      <c r="O278" s="835" t="s">
        <v>667</v>
      </c>
      <c r="P278" s="833"/>
      <c r="Q278" s="826"/>
      <c r="R278" s="826"/>
      <c r="S278" s="826"/>
      <c r="T278" s="826"/>
      <c r="U278" s="826"/>
    </row>
    <row r="279" spans="1:21">
      <c r="A279" s="826"/>
      <c r="B279" s="831"/>
      <c r="C279" s="836" t="s">
        <v>668</v>
      </c>
      <c r="D279" s="837">
        <f>(DICIEMBRE!$F$72/12)/1000</f>
        <v>2666.6666666666665</v>
      </c>
      <c r="E279" s="837">
        <f>(DICIEMBRE!$F$72/12)/1000+D279</f>
        <v>5333.333333333333</v>
      </c>
      <c r="F279" s="837">
        <f>(DICIEMBRE!$F$72/12)/1000+E279</f>
        <v>8000</v>
      </c>
      <c r="G279" s="837">
        <f>(DICIEMBRE!$F$72/12)/1000+F279</f>
        <v>10666.666666666666</v>
      </c>
      <c r="H279" s="837">
        <f>(DICIEMBRE!$F$72/12)/1000+G279</f>
        <v>13333.333333333332</v>
      </c>
      <c r="I279" s="837">
        <f>(DICIEMBRE!$F$72/12)/1000+H279</f>
        <v>15999.999999999998</v>
      </c>
      <c r="J279" s="837">
        <f>(DICIEMBRE!$F$72/12)/1000+I279</f>
        <v>18666.666666666664</v>
      </c>
      <c r="K279" s="837">
        <f>(DICIEMBRE!$F$72/12)/1000+J279</f>
        <v>21333.333333333332</v>
      </c>
      <c r="L279" s="837">
        <f>(DICIEMBRE!$F$72/12)/1000+K279</f>
        <v>24000</v>
      </c>
      <c r="M279" s="837">
        <f>(DICIEMBRE!$F$72/12)/1000+L279</f>
        <v>26666.666666666668</v>
      </c>
      <c r="N279" s="837">
        <f>(DICIEMBRE!$F$72/12)/1000+M279</f>
        <v>29333.333333333336</v>
      </c>
      <c r="O279" s="837">
        <f>(DICIEMBRE!$F$72/12)/1000+N279</f>
        <v>32000.000000000004</v>
      </c>
      <c r="P279" s="833"/>
      <c r="Q279" s="826"/>
      <c r="R279" s="826"/>
      <c r="S279" s="826"/>
      <c r="T279" s="826"/>
      <c r="U279" s="826"/>
    </row>
    <row r="280" spans="1:21">
      <c r="A280" s="826"/>
      <c r="B280" s="831"/>
      <c r="C280" s="836" t="s">
        <v>669</v>
      </c>
      <c r="D280" s="838">
        <f>ENERO!$I$72/1000</f>
        <v>2718.261</v>
      </c>
      <c r="E280" s="838">
        <f>FEBRERO!$I$72/1000</f>
        <v>6131.93</v>
      </c>
      <c r="F280" s="838">
        <f>MARZO!$I$72/1000</f>
        <v>9018.8829999999998</v>
      </c>
      <c r="G280" s="838">
        <f>ABRIL!$I$72/1000</f>
        <v>10393.19</v>
      </c>
      <c r="H280" s="838">
        <f>MAYO!$I$72/1000</f>
        <v>14320.898999999999</v>
      </c>
      <c r="I280" s="838">
        <f>JUNIO!$I$72/1000</f>
        <v>16947.977999999999</v>
      </c>
      <c r="J280" s="838">
        <f>JULIO!$I$72/1000</f>
        <v>19021.802</v>
      </c>
      <c r="K280" s="838">
        <f>AGOSTO!$I$72/1000</f>
        <v>21145.168000000001</v>
      </c>
      <c r="L280" s="838">
        <f>SEPTIEMBRE!$I$72/1000</f>
        <v>22104.275000000001</v>
      </c>
      <c r="M280" s="838">
        <f>OCTUBRE!$I$72/1000</f>
        <v>22616.083999999999</v>
      </c>
      <c r="N280" s="838">
        <f>NOVIEMBRE!$I$72/1000</f>
        <v>25005.852999999999</v>
      </c>
      <c r="O280" s="838">
        <f>DICIEMBRE!$I$72/1000</f>
        <v>28450.457999999999</v>
      </c>
      <c r="P280" s="833"/>
      <c r="Q280" s="826"/>
      <c r="R280" s="826"/>
      <c r="S280" s="826"/>
      <c r="T280" s="826"/>
      <c r="U280" s="826"/>
    </row>
    <row r="281" spans="1:21" ht="13.5" thickBot="1">
      <c r="A281" s="826"/>
      <c r="B281" s="839"/>
      <c r="C281" s="840"/>
      <c r="D281" s="840"/>
      <c r="E281" s="840"/>
      <c r="F281" s="840"/>
      <c r="G281" s="840"/>
      <c r="H281" s="840"/>
      <c r="I281" s="840"/>
      <c r="J281" s="840"/>
      <c r="K281" s="840"/>
      <c r="L281" s="840"/>
      <c r="M281" s="840"/>
      <c r="N281" s="840"/>
      <c r="O281" s="840"/>
      <c r="P281" s="841"/>
      <c r="Q281" s="826"/>
      <c r="R281" s="826"/>
      <c r="S281" s="826"/>
      <c r="T281" s="826"/>
      <c r="U281" s="826"/>
    </row>
    <row r="282" spans="1:21" ht="13.5" thickBot="1">
      <c r="A282" s="826"/>
      <c r="B282" s="826"/>
      <c r="C282" s="826"/>
      <c r="D282" s="826"/>
      <c r="E282" s="826"/>
      <c r="F282" s="826"/>
      <c r="G282" s="826"/>
      <c r="H282" s="826"/>
      <c r="I282" s="826"/>
      <c r="J282" s="826"/>
      <c r="K282" s="826"/>
      <c r="L282" s="826"/>
      <c r="M282" s="826"/>
      <c r="N282" s="826"/>
      <c r="O282" s="826"/>
      <c r="P282" s="826"/>
      <c r="Q282" s="826"/>
      <c r="R282" s="826"/>
      <c r="S282" s="826"/>
      <c r="T282" s="826"/>
      <c r="U282" s="826"/>
    </row>
    <row r="283" spans="1:21">
      <c r="A283" s="826"/>
      <c r="B283" s="828"/>
      <c r="C283" s="829"/>
      <c r="D283" s="829"/>
      <c r="E283" s="829"/>
      <c r="F283" s="829"/>
      <c r="G283" s="829"/>
      <c r="H283" s="829"/>
      <c r="I283" s="829"/>
      <c r="J283" s="829"/>
      <c r="K283" s="829"/>
      <c r="L283" s="829"/>
      <c r="M283" s="829"/>
      <c r="N283" s="829"/>
      <c r="O283" s="829"/>
      <c r="P283" s="830"/>
      <c r="Q283" s="826"/>
      <c r="R283" s="826"/>
      <c r="S283" s="826"/>
      <c r="T283" s="826"/>
      <c r="U283" s="826"/>
    </row>
    <row r="284" spans="1:21">
      <c r="A284" s="826"/>
      <c r="B284" s="831"/>
      <c r="C284" s="832"/>
      <c r="D284" s="832"/>
      <c r="E284" s="832"/>
      <c r="F284" s="832"/>
      <c r="G284" s="832"/>
      <c r="H284" s="832"/>
      <c r="I284" s="832"/>
      <c r="J284" s="832"/>
      <c r="K284" s="832"/>
      <c r="L284" s="832"/>
      <c r="M284" s="832"/>
      <c r="N284" s="832"/>
      <c r="O284" s="832"/>
      <c r="P284" s="833"/>
      <c r="Q284" s="826"/>
      <c r="R284" s="826"/>
      <c r="S284" s="826"/>
      <c r="T284" s="826"/>
      <c r="U284" s="826"/>
    </row>
    <row r="285" spans="1:21">
      <c r="A285" s="826"/>
      <c r="B285" s="831"/>
      <c r="C285" s="832"/>
      <c r="D285" s="832"/>
      <c r="E285" s="832"/>
      <c r="F285" s="832"/>
      <c r="G285" s="832"/>
      <c r="H285" s="832"/>
      <c r="I285" s="832"/>
      <c r="J285" s="832"/>
      <c r="K285" s="832"/>
      <c r="L285" s="832"/>
      <c r="M285" s="832"/>
      <c r="N285" s="832"/>
      <c r="O285" s="832"/>
      <c r="P285" s="833"/>
      <c r="Q285" s="826"/>
      <c r="R285" s="826"/>
      <c r="S285" s="826"/>
      <c r="T285" s="826"/>
      <c r="U285" s="826"/>
    </row>
    <row r="286" spans="1:21">
      <c r="A286" s="826"/>
      <c r="B286" s="831"/>
      <c r="C286" s="832"/>
      <c r="D286" s="832"/>
      <c r="E286" s="832"/>
      <c r="F286" s="832"/>
      <c r="G286" s="832"/>
      <c r="H286" s="832"/>
      <c r="I286" s="832"/>
      <c r="J286" s="832"/>
      <c r="K286" s="832"/>
      <c r="L286" s="832"/>
      <c r="M286" s="832"/>
      <c r="N286" s="832"/>
      <c r="O286" s="832"/>
      <c r="P286" s="833"/>
      <c r="Q286" s="826"/>
      <c r="R286" s="826"/>
      <c r="S286" s="826"/>
      <c r="T286" s="826"/>
      <c r="U286" s="826"/>
    </row>
    <row r="287" spans="1:21">
      <c r="A287" s="826"/>
      <c r="B287" s="831"/>
      <c r="C287" s="832"/>
      <c r="D287" s="832"/>
      <c r="E287" s="832"/>
      <c r="F287" s="832"/>
      <c r="G287" s="832"/>
      <c r="H287" s="832"/>
      <c r="I287" s="832"/>
      <c r="J287" s="832"/>
      <c r="K287" s="832"/>
      <c r="L287" s="832"/>
      <c r="M287" s="832"/>
      <c r="N287" s="832"/>
      <c r="O287" s="832"/>
      <c r="P287" s="833"/>
      <c r="Q287" s="826"/>
      <c r="R287" s="826"/>
      <c r="S287" s="826"/>
      <c r="T287" s="826"/>
      <c r="U287" s="826"/>
    </row>
    <row r="288" spans="1:21">
      <c r="A288" s="826"/>
      <c r="B288" s="831"/>
      <c r="C288" s="832"/>
      <c r="D288" s="832"/>
      <c r="E288" s="832"/>
      <c r="F288" s="832"/>
      <c r="G288" s="832"/>
      <c r="H288" s="832"/>
      <c r="I288" s="832"/>
      <c r="J288" s="832"/>
      <c r="K288" s="832"/>
      <c r="L288" s="832"/>
      <c r="M288" s="832"/>
      <c r="N288" s="832"/>
      <c r="O288" s="832"/>
      <c r="P288" s="833"/>
      <c r="Q288" s="826"/>
      <c r="R288" s="826"/>
      <c r="S288" s="826"/>
      <c r="T288" s="826"/>
      <c r="U288" s="826"/>
    </row>
    <row r="289" spans="1:21">
      <c r="A289" s="826"/>
      <c r="B289" s="831"/>
      <c r="C289" s="832"/>
      <c r="D289" s="832"/>
      <c r="E289" s="832"/>
      <c r="F289" s="832"/>
      <c r="G289" s="832"/>
      <c r="H289" s="832"/>
      <c r="I289" s="832"/>
      <c r="J289" s="832"/>
      <c r="K289" s="832"/>
      <c r="L289" s="832"/>
      <c r="M289" s="832"/>
      <c r="N289" s="832"/>
      <c r="O289" s="832"/>
      <c r="P289" s="833"/>
      <c r="Q289" s="826"/>
      <c r="R289" s="826"/>
      <c r="S289" s="826"/>
      <c r="T289" s="826"/>
      <c r="U289" s="826"/>
    </row>
    <row r="290" spans="1:21">
      <c r="A290" s="826"/>
      <c r="B290" s="831"/>
      <c r="C290" s="832"/>
      <c r="D290" s="832"/>
      <c r="E290" s="832"/>
      <c r="F290" s="832"/>
      <c r="G290" s="832"/>
      <c r="H290" s="832"/>
      <c r="I290" s="832"/>
      <c r="J290" s="832"/>
      <c r="K290" s="832"/>
      <c r="L290" s="832"/>
      <c r="M290" s="832"/>
      <c r="N290" s="832"/>
      <c r="O290" s="832"/>
      <c r="P290" s="833"/>
      <c r="Q290" s="826"/>
      <c r="R290" s="826"/>
      <c r="S290" s="826"/>
      <c r="T290" s="826"/>
      <c r="U290" s="826"/>
    </row>
    <row r="291" spans="1:21">
      <c r="A291" s="826"/>
      <c r="B291" s="831"/>
      <c r="C291" s="832"/>
      <c r="D291" s="832"/>
      <c r="E291" s="832"/>
      <c r="F291" s="832"/>
      <c r="G291" s="832"/>
      <c r="H291" s="832"/>
      <c r="I291" s="832"/>
      <c r="J291" s="832"/>
      <c r="K291" s="832"/>
      <c r="L291" s="832"/>
      <c r="M291" s="832"/>
      <c r="N291" s="832"/>
      <c r="O291" s="832"/>
      <c r="P291" s="833"/>
      <c r="Q291" s="826"/>
      <c r="R291" s="826"/>
      <c r="S291" s="826"/>
      <c r="T291" s="826"/>
      <c r="U291" s="826"/>
    </row>
    <row r="292" spans="1:21">
      <c r="A292" s="826"/>
      <c r="B292" s="831"/>
      <c r="C292" s="832"/>
      <c r="D292" s="832"/>
      <c r="E292" s="832"/>
      <c r="F292" s="832"/>
      <c r="G292" s="832"/>
      <c r="H292" s="832"/>
      <c r="I292" s="832"/>
      <c r="J292" s="832"/>
      <c r="K292" s="832"/>
      <c r="L292" s="832"/>
      <c r="M292" s="832"/>
      <c r="N292" s="832"/>
      <c r="O292" s="832"/>
      <c r="P292" s="833"/>
      <c r="Q292" s="826"/>
      <c r="R292" s="826"/>
      <c r="S292" s="826"/>
      <c r="T292" s="826"/>
      <c r="U292" s="826"/>
    </row>
    <row r="293" spans="1:21">
      <c r="A293" s="826"/>
      <c r="B293" s="831"/>
      <c r="C293" s="832"/>
      <c r="D293" s="832"/>
      <c r="E293" s="832"/>
      <c r="F293" s="832"/>
      <c r="G293" s="832"/>
      <c r="H293" s="832"/>
      <c r="I293" s="832"/>
      <c r="J293" s="832"/>
      <c r="K293" s="832"/>
      <c r="L293" s="832"/>
      <c r="M293" s="832"/>
      <c r="N293" s="832"/>
      <c r="O293" s="832"/>
      <c r="P293" s="833"/>
      <c r="Q293" s="826"/>
      <c r="R293" s="826"/>
      <c r="S293" s="826"/>
      <c r="T293" s="826"/>
      <c r="U293" s="826"/>
    </row>
    <row r="294" spans="1:21">
      <c r="A294" s="826"/>
      <c r="B294" s="831"/>
      <c r="C294" s="832"/>
      <c r="D294" s="832"/>
      <c r="E294" s="832"/>
      <c r="F294" s="832"/>
      <c r="G294" s="832"/>
      <c r="H294" s="832"/>
      <c r="I294" s="832"/>
      <c r="J294" s="832"/>
      <c r="K294" s="832"/>
      <c r="L294" s="832"/>
      <c r="M294" s="832"/>
      <c r="N294" s="832"/>
      <c r="O294" s="832"/>
      <c r="P294" s="833"/>
      <c r="Q294" s="826"/>
      <c r="R294" s="826"/>
      <c r="S294" s="826"/>
      <c r="T294" s="826"/>
      <c r="U294" s="826"/>
    </row>
    <row r="295" spans="1:21">
      <c r="A295" s="826"/>
      <c r="B295" s="831"/>
      <c r="C295" s="832"/>
      <c r="D295" s="832"/>
      <c r="E295" s="832"/>
      <c r="F295" s="832"/>
      <c r="G295" s="832"/>
      <c r="H295" s="832"/>
      <c r="I295" s="832"/>
      <c r="J295" s="832"/>
      <c r="K295" s="832"/>
      <c r="L295" s="832"/>
      <c r="M295" s="832"/>
      <c r="N295" s="832"/>
      <c r="O295" s="832"/>
      <c r="P295" s="833"/>
      <c r="Q295" s="826"/>
      <c r="R295" s="826"/>
      <c r="S295" s="826"/>
      <c r="T295" s="826"/>
      <c r="U295" s="826"/>
    </row>
    <row r="296" spans="1:21">
      <c r="A296" s="826"/>
      <c r="B296" s="831"/>
      <c r="C296" s="832"/>
      <c r="D296" s="832"/>
      <c r="E296" s="832"/>
      <c r="F296" s="832"/>
      <c r="G296" s="832"/>
      <c r="H296" s="832"/>
      <c r="I296" s="832"/>
      <c r="J296" s="832"/>
      <c r="K296" s="832"/>
      <c r="L296" s="832"/>
      <c r="M296" s="832"/>
      <c r="N296" s="832"/>
      <c r="O296" s="832"/>
      <c r="P296" s="833"/>
      <c r="Q296" s="826"/>
      <c r="R296" s="826"/>
      <c r="S296" s="826"/>
      <c r="T296" s="826"/>
      <c r="U296" s="826"/>
    </row>
    <row r="297" spans="1:21">
      <c r="A297" s="826"/>
      <c r="B297" s="831"/>
      <c r="C297" s="832"/>
      <c r="D297" s="832"/>
      <c r="E297" s="832"/>
      <c r="F297" s="832"/>
      <c r="G297" s="832"/>
      <c r="H297" s="832"/>
      <c r="I297" s="832"/>
      <c r="J297" s="832"/>
      <c r="K297" s="832"/>
      <c r="L297" s="832"/>
      <c r="M297" s="832"/>
      <c r="N297" s="832"/>
      <c r="O297" s="832"/>
      <c r="P297" s="833"/>
      <c r="Q297" s="826"/>
      <c r="R297" s="826"/>
      <c r="S297" s="826"/>
      <c r="T297" s="826"/>
      <c r="U297" s="826"/>
    </row>
    <row r="298" spans="1:21">
      <c r="A298" s="826"/>
      <c r="B298" s="831"/>
      <c r="C298" s="832"/>
      <c r="D298" s="832"/>
      <c r="E298" s="832"/>
      <c r="F298" s="832"/>
      <c r="G298" s="832"/>
      <c r="H298" s="832"/>
      <c r="I298" s="832"/>
      <c r="J298" s="832"/>
      <c r="K298" s="832"/>
      <c r="L298" s="832"/>
      <c r="M298" s="832"/>
      <c r="N298" s="832"/>
      <c r="O298" s="832"/>
      <c r="P298" s="833"/>
      <c r="Q298" s="826"/>
      <c r="R298" s="826"/>
      <c r="S298" s="826"/>
      <c r="T298" s="826"/>
      <c r="U298" s="826"/>
    </row>
    <row r="299" spans="1:21">
      <c r="A299" s="826"/>
      <c r="B299" s="831"/>
      <c r="C299" s="832"/>
      <c r="D299" s="832"/>
      <c r="E299" s="832"/>
      <c r="F299" s="832"/>
      <c r="G299" s="832"/>
      <c r="H299" s="832"/>
      <c r="I299" s="832"/>
      <c r="J299" s="832"/>
      <c r="K299" s="832"/>
      <c r="L299" s="832"/>
      <c r="M299" s="832"/>
      <c r="N299" s="832"/>
      <c r="O299" s="832"/>
      <c r="P299" s="833"/>
      <c r="Q299" s="826"/>
      <c r="R299" s="826"/>
      <c r="S299" s="826"/>
      <c r="T299" s="826"/>
      <c r="U299" s="826"/>
    </row>
    <row r="300" spans="1:21">
      <c r="A300" s="826"/>
      <c r="B300" s="831"/>
      <c r="C300" s="832"/>
      <c r="D300" s="832"/>
      <c r="E300" s="832"/>
      <c r="F300" s="832"/>
      <c r="G300" s="832"/>
      <c r="H300" s="832"/>
      <c r="I300" s="832"/>
      <c r="J300" s="832"/>
      <c r="K300" s="832"/>
      <c r="L300" s="832"/>
      <c r="M300" s="832"/>
      <c r="N300" s="832"/>
      <c r="O300" s="832"/>
      <c r="P300" s="833"/>
      <c r="Q300" s="826"/>
      <c r="R300" s="826"/>
      <c r="S300" s="826"/>
      <c r="T300" s="826"/>
      <c r="U300" s="826"/>
    </row>
    <row r="301" spans="1:21">
      <c r="A301" s="826"/>
      <c r="B301" s="831"/>
      <c r="C301" s="832"/>
      <c r="D301" s="832"/>
      <c r="E301" s="832"/>
      <c r="F301" s="832"/>
      <c r="G301" s="832"/>
      <c r="H301" s="832"/>
      <c r="I301" s="832"/>
      <c r="J301" s="832"/>
      <c r="K301" s="832"/>
      <c r="L301" s="832"/>
      <c r="M301" s="832"/>
      <c r="N301" s="832"/>
      <c r="O301" s="832"/>
      <c r="P301" s="833"/>
      <c r="Q301" s="826"/>
      <c r="R301" s="826"/>
      <c r="S301" s="826"/>
      <c r="T301" s="826"/>
      <c r="U301" s="826"/>
    </row>
    <row r="302" spans="1:21">
      <c r="A302" s="826"/>
      <c r="B302" s="831"/>
      <c r="C302" s="832"/>
      <c r="D302" s="832"/>
      <c r="E302" s="832"/>
      <c r="F302" s="832"/>
      <c r="G302" s="832"/>
      <c r="H302" s="832"/>
      <c r="I302" s="832"/>
      <c r="J302" s="832"/>
      <c r="K302" s="832"/>
      <c r="L302" s="832"/>
      <c r="M302" s="832"/>
      <c r="N302" s="832"/>
      <c r="O302" s="832"/>
      <c r="P302" s="833"/>
      <c r="Q302" s="826"/>
      <c r="R302" s="826"/>
      <c r="S302" s="826"/>
      <c r="T302" s="826"/>
      <c r="U302" s="826"/>
    </row>
    <row r="303" spans="1:21">
      <c r="A303" s="826"/>
      <c r="B303" s="831"/>
      <c r="C303" s="832"/>
      <c r="D303" s="832"/>
      <c r="E303" s="832"/>
      <c r="F303" s="832"/>
      <c r="G303" s="832"/>
      <c r="H303" s="832"/>
      <c r="I303" s="832"/>
      <c r="J303" s="832"/>
      <c r="K303" s="832"/>
      <c r="L303" s="832"/>
      <c r="M303" s="832"/>
      <c r="N303" s="832"/>
      <c r="O303" s="832"/>
      <c r="P303" s="833"/>
      <c r="Q303" s="826"/>
      <c r="R303" s="826"/>
      <c r="S303" s="826"/>
      <c r="T303" s="826"/>
      <c r="U303" s="826"/>
    </row>
    <row r="304" spans="1:21">
      <c r="A304" s="826"/>
      <c r="B304" s="831"/>
      <c r="C304" s="832"/>
      <c r="D304" s="832"/>
      <c r="E304" s="832"/>
      <c r="F304" s="832"/>
      <c r="G304" s="832"/>
      <c r="H304" s="832"/>
      <c r="I304" s="832"/>
      <c r="J304" s="832"/>
      <c r="K304" s="832"/>
      <c r="L304" s="832"/>
      <c r="M304" s="832"/>
      <c r="N304" s="832"/>
      <c r="O304" s="832"/>
      <c r="P304" s="833"/>
      <c r="Q304" s="826"/>
      <c r="R304" s="826"/>
      <c r="S304" s="826"/>
      <c r="T304" s="826"/>
      <c r="U304" s="826"/>
    </row>
    <row r="305" spans="1:21">
      <c r="A305" s="826"/>
      <c r="B305" s="831"/>
      <c r="C305" s="832"/>
      <c r="D305" s="832"/>
      <c r="E305" s="832"/>
      <c r="F305" s="832"/>
      <c r="G305" s="832"/>
      <c r="H305" s="832"/>
      <c r="I305" s="832"/>
      <c r="J305" s="832"/>
      <c r="K305" s="832"/>
      <c r="L305" s="832"/>
      <c r="M305" s="832"/>
      <c r="N305" s="832"/>
      <c r="O305" s="832"/>
      <c r="P305" s="833"/>
      <c r="Q305" s="826"/>
      <c r="R305" s="826"/>
      <c r="S305" s="826"/>
      <c r="T305" s="826"/>
      <c r="U305" s="826"/>
    </row>
    <row r="306" spans="1:21">
      <c r="A306" s="826"/>
      <c r="B306" s="831"/>
      <c r="C306" s="832"/>
      <c r="D306" s="832"/>
      <c r="E306" s="832"/>
      <c r="F306" s="832"/>
      <c r="G306" s="832"/>
      <c r="H306" s="832"/>
      <c r="I306" s="832"/>
      <c r="J306" s="832"/>
      <c r="K306" s="832"/>
      <c r="L306" s="832"/>
      <c r="M306" s="832"/>
      <c r="N306" s="832"/>
      <c r="O306" s="832"/>
      <c r="P306" s="833"/>
      <c r="Q306" s="826"/>
      <c r="R306" s="826"/>
      <c r="S306" s="826"/>
      <c r="T306" s="826"/>
      <c r="U306" s="826"/>
    </row>
    <row r="307" spans="1:21">
      <c r="A307" s="826"/>
      <c r="B307" s="831"/>
      <c r="C307" s="832"/>
      <c r="D307" s="832"/>
      <c r="E307" s="832"/>
      <c r="F307" s="832"/>
      <c r="G307" s="832"/>
      <c r="H307" s="832"/>
      <c r="I307" s="832"/>
      <c r="J307" s="832"/>
      <c r="K307" s="832"/>
      <c r="L307" s="832"/>
      <c r="M307" s="832"/>
      <c r="N307" s="832"/>
      <c r="O307" s="832"/>
      <c r="P307" s="833"/>
      <c r="Q307" s="826"/>
      <c r="R307" s="826"/>
      <c r="S307" s="826"/>
      <c r="T307" s="826"/>
      <c r="U307" s="826"/>
    </row>
    <row r="308" spans="1:21">
      <c r="A308" s="826"/>
      <c r="B308" s="831"/>
      <c r="C308" s="832"/>
      <c r="D308" s="832"/>
      <c r="E308" s="832"/>
      <c r="F308" s="832"/>
      <c r="G308" s="832"/>
      <c r="H308" s="832"/>
      <c r="I308" s="832"/>
      <c r="J308" s="832"/>
      <c r="K308" s="832"/>
      <c r="L308" s="832"/>
      <c r="M308" s="832"/>
      <c r="N308" s="832"/>
      <c r="O308" s="832"/>
      <c r="P308" s="833"/>
      <c r="Q308" s="826"/>
      <c r="R308" s="826"/>
      <c r="S308" s="826"/>
      <c r="T308" s="826"/>
      <c r="U308" s="826"/>
    </row>
    <row r="309" spans="1:21">
      <c r="A309" s="826"/>
      <c r="B309" s="831"/>
      <c r="C309" s="834"/>
      <c r="D309" s="835" t="s">
        <v>656</v>
      </c>
      <c r="E309" s="835" t="s">
        <v>657</v>
      </c>
      <c r="F309" s="835" t="s">
        <v>658</v>
      </c>
      <c r="G309" s="835" t="s">
        <v>659</v>
      </c>
      <c r="H309" s="835" t="s">
        <v>660</v>
      </c>
      <c r="I309" s="835" t="s">
        <v>661</v>
      </c>
      <c r="J309" s="835" t="s">
        <v>662</v>
      </c>
      <c r="K309" s="835" t="s">
        <v>663</v>
      </c>
      <c r="L309" s="835" t="s">
        <v>664</v>
      </c>
      <c r="M309" s="835" t="s">
        <v>665</v>
      </c>
      <c r="N309" s="835" t="s">
        <v>666</v>
      </c>
      <c r="O309" s="835" t="s">
        <v>667</v>
      </c>
      <c r="P309" s="833"/>
      <c r="Q309" s="826"/>
      <c r="R309" s="826"/>
      <c r="S309" s="826"/>
      <c r="T309" s="826"/>
      <c r="U309" s="826"/>
    </row>
    <row r="310" spans="1:21">
      <c r="A310" s="826"/>
      <c r="B310" s="831"/>
      <c r="C310" s="836" t="s">
        <v>668</v>
      </c>
      <c r="D310" s="837">
        <f>(DICIEMBRE!$F$75/12)/1000</f>
        <v>0</v>
      </c>
      <c r="E310" s="837">
        <f>(DICIEMBRE!$F$75/12)/1000+D310</f>
        <v>0</v>
      </c>
      <c r="F310" s="837">
        <f>(DICIEMBRE!$F$75/12)/1000+E310</f>
        <v>0</v>
      </c>
      <c r="G310" s="837">
        <f>(DICIEMBRE!$F$75/12)/1000+F310</f>
        <v>0</v>
      </c>
      <c r="H310" s="837">
        <f>(DICIEMBRE!$F$75/12)/1000+G310</f>
        <v>0</v>
      </c>
      <c r="I310" s="837">
        <f>(DICIEMBRE!$F$75/12)/1000+H310</f>
        <v>0</v>
      </c>
      <c r="J310" s="837">
        <f>(DICIEMBRE!$F$75/12)/1000+I310</f>
        <v>0</v>
      </c>
      <c r="K310" s="837">
        <f>(DICIEMBRE!$F$75/12)/1000+J310</f>
        <v>0</v>
      </c>
      <c r="L310" s="837">
        <f>(DICIEMBRE!$F$75/12)/1000+K310</f>
        <v>0</v>
      </c>
      <c r="M310" s="837">
        <f>(DICIEMBRE!$F$75/12)/1000+L310</f>
        <v>0</v>
      </c>
      <c r="N310" s="837">
        <f>(DICIEMBRE!$F$75/12)/1000+M310</f>
        <v>0</v>
      </c>
      <c r="O310" s="837">
        <f>(DICIEMBRE!$F$75/12)/1000+N310</f>
        <v>0</v>
      </c>
      <c r="P310" s="833"/>
      <c r="Q310" s="826"/>
      <c r="R310" s="826"/>
      <c r="S310" s="826"/>
      <c r="T310" s="826"/>
      <c r="U310" s="826"/>
    </row>
    <row r="311" spans="1:21">
      <c r="A311" s="826"/>
      <c r="B311" s="831"/>
      <c r="C311" s="836" t="s">
        <v>669</v>
      </c>
      <c r="D311" s="838">
        <f>ENERO!$I$75/1000</f>
        <v>0</v>
      </c>
      <c r="E311" s="838">
        <f>FEBRERO!$I$75/1000</f>
        <v>0</v>
      </c>
      <c r="F311" s="838">
        <f>MARZO!$I$75/1000</f>
        <v>0</v>
      </c>
      <c r="G311" s="838">
        <f>ABRIL!$I$75/1000</f>
        <v>0</v>
      </c>
      <c r="H311" s="838">
        <f>MAYO!$I$75/1000</f>
        <v>0</v>
      </c>
      <c r="I311" s="838">
        <f>JUNIO!$I$75/1000</f>
        <v>0</v>
      </c>
      <c r="J311" s="838">
        <f>JULIO!$I$75/1000</f>
        <v>0</v>
      </c>
      <c r="K311" s="838">
        <f>AGOSTO!$I$75/1000</f>
        <v>0</v>
      </c>
      <c r="L311" s="838">
        <f>SEPTIEMBRE!$I$75/1000</f>
        <v>0</v>
      </c>
      <c r="M311" s="838">
        <f>OCTUBRE!$I$75/1000</f>
        <v>0</v>
      </c>
      <c r="N311" s="838">
        <f>NOVIEMBRE!$I$75/1000</f>
        <v>0</v>
      </c>
      <c r="O311" s="838">
        <f>DICIEMBRE!$I$75/1000</f>
        <v>0</v>
      </c>
      <c r="P311" s="833"/>
      <c r="Q311" s="826"/>
      <c r="R311" s="826"/>
      <c r="S311" s="826"/>
      <c r="T311" s="826"/>
      <c r="U311" s="826"/>
    </row>
    <row r="312" spans="1:21" ht="13.5" thickBot="1">
      <c r="A312" s="826"/>
      <c r="B312" s="839"/>
      <c r="C312" s="840"/>
      <c r="D312" s="840"/>
      <c r="E312" s="840"/>
      <c r="F312" s="840"/>
      <c r="G312" s="840"/>
      <c r="H312" s="840"/>
      <c r="I312" s="840"/>
      <c r="J312" s="840"/>
      <c r="K312" s="840"/>
      <c r="L312" s="840"/>
      <c r="M312" s="840"/>
      <c r="N312" s="840"/>
      <c r="O312" s="840"/>
      <c r="P312" s="841"/>
      <c r="Q312" s="826"/>
      <c r="R312" s="826"/>
      <c r="S312" s="826"/>
      <c r="T312" s="826"/>
      <c r="U312" s="826"/>
    </row>
    <row r="313" spans="1:21" ht="13.5" thickBot="1">
      <c r="A313" s="826"/>
      <c r="B313" s="826"/>
      <c r="C313" s="826"/>
      <c r="D313" s="826"/>
      <c r="E313" s="826"/>
      <c r="F313" s="826"/>
      <c r="G313" s="826"/>
      <c r="H313" s="826"/>
      <c r="I313" s="826"/>
      <c r="J313" s="826"/>
      <c r="K313" s="826"/>
      <c r="L313" s="826"/>
      <c r="M313" s="826"/>
      <c r="N313" s="826"/>
      <c r="O313" s="826"/>
      <c r="P313" s="826"/>
      <c r="Q313" s="826"/>
      <c r="R313" s="826"/>
      <c r="S313" s="826"/>
      <c r="T313" s="826"/>
      <c r="U313" s="826"/>
    </row>
    <row r="314" spans="1:21">
      <c r="A314" s="826"/>
      <c r="B314" s="828"/>
      <c r="C314" s="829"/>
      <c r="D314" s="829"/>
      <c r="E314" s="829"/>
      <c r="F314" s="829"/>
      <c r="G314" s="829"/>
      <c r="H314" s="829"/>
      <c r="I314" s="829"/>
      <c r="J314" s="829"/>
      <c r="K314" s="829"/>
      <c r="L314" s="829"/>
      <c r="M314" s="829"/>
      <c r="N314" s="829"/>
      <c r="O314" s="829"/>
      <c r="P314" s="830"/>
      <c r="Q314" s="826"/>
      <c r="R314" s="826"/>
      <c r="S314" s="826"/>
      <c r="T314" s="826"/>
      <c r="U314" s="826"/>
    </row>
    <row r="315" spans="1:21">
      <c r="A315" s="826"/>
      <c r="B315" s="831"/>
      <c r="C315" s="832"/>
      <c r="D315" s="832"/>
      <c r="E315" s="832"/>
      <c r="F315" s="832"/>
      <c r="G315" s="832"/>
      <c r="H315" s="832"/>
      <c r="I315" s="832"/>
      <c r="J315" s="832"/>
      <c r="K315" s="832"/>
      <c r="L315" s="832"/>
      <c r="M315" s="832"/>
      <c r="N315" s="832"/>
      <c r="O315" s="832"/>
      <c r="P315" s="833"/>
      <c r="Q315" s="826"/>
      <c r="R315" s="826"/>
      <c r="S315" s="826"/>
      <c r="T315" s="826"/>
      <c r="U315" s="826"/>
    </row>
    <row r="316" spans="1:21">
      <c r="A316" s="826"/>
      <c r="B316" s="831"/>
      <c r="C316" s="832"/>
      <c r="D316" s="832"/>
      <c r="E316" s="832"/>
      <c r="F316" s="832"/>
      <c r="G316" s="832"/>
      <c r="H316" s="832"/>
      <c r="I316" s="832"/>
      <c r="J316" s="832"/>
      <c r="K316" s="832"/>
      <c r="L316" s="832"/>
      <c r="M316" s="832"/>
      <c r="N316" s="832"/>
      <c r="O316" s="832"/>
      <c r="P316" s="833"/>
      <c r="Q316" s="826"/>
      <c r="R316" s="826"/>
      <c r="S316" s="826"/>
      <c r="T316" s="826"/>
      <c r="U316" s="826"/>
    </row>
    <row r="317" spans="1:21">
      <c r="A317" s="826"/>
      <c r="B317" s="831"/>
      <c r="C317" s="832"/>
      <c r="D317" s="832"/>
      <c r="E317" s="832"/>
      <c r="F317" s="832"/>
      <c r="G317" s="832"/>
      <c r="H317" s="832"/>
      <c r="I317" s="832"/>
      <c r="J317" s="832"/>
      <c r="K317" s="832"/>
      <c r="L317" s="832"/>
      <c r="M317" s="832"/>
      <c r="N317" s="832"/>
      <c r="O317" s="832"/>
      <c r="P317" s="833"/>
      <c r="Q317" s="826"/>
      <c r="R317" s="826"/>
      <c r="S317" s="826"/>
      <c r="T317" s="826"/>
      <c r="U317" s="826"/>
    </row>
    <row r="318" spans="1:21">
      <c r="A318" s="826"/>
      <c r="B318" s="831"/>
      <c r="C318" s="832"/>
      <c r="D318" s="832"/>
      <c r="E318" s="832"/>
      <c r="F318" s="832"/>
      <c r="G318" s="832"/>
      <c r="H318" s="832"/>
      <c r="I318" s="832"/>
      <c r="J318" s="832"/>
      <c r="K318" s="832"/>
      <c r="L318" s="832"/>
      <c r="M318" s="832"/>
      <c r="N318" s="832"/>
      <c r="O318" s="832"/>
      <c r="P318" s="833"/>
      <c r="Q318" s="826"/>
      <c r="R318" s="826"/>
      <c r="S318" s="826"/>
      <c r="T318" s="826"/>
      <c r="U318" s="826"/>
    </row>
    <row r="319" spans="1:21">
      <c r="A319" s="826"/>
      <c r="B319" s="831"/>
      <c r="C319" s="832"/>
      <c r="D319" s="832"/>
      <c r="E319" s="832"/>
      <c r="F319" s="832"/>
      <c r="G319" s="832"/>
      <c r="H319" s="832"/>
      <c r="I319" s="832"/>
      <c r="J319" s="832"/>
      <c r="K319" s="832"/>
      <c r="L319" s="832"/>
      <c r="M319" s="832"/>
      <c r="N319" s="832"/>
      <c r="O319" s="832"/>
      <c r="P319" s="833"/>
      <c r="Q319" s="826"/>
      <c r="R319" s="826"/>
      <c r="S319" s="826"/>
      <c r="T319" s="826"/>
      <c r="U319" s="826"/>
    </row>
    <row r="320" spans="1:21">
      <c r="A320" s="826"/>
      <c r="B320" s="831"/>
      <c r="C320" s="832"/>
      <c r="D320" s="832"/>
      <c r="E320" s="832"/>
      <c r="F320" s="832"/>
      <c r="G320" s="832"/>
      <c r="H320" s="832"/>
      <c r="I320" s="832"/>
      <c r="J320" s="832"/>
      <c r="K320" s="832"/>
      <c r="L320" s="832"/>
      <c r="M320" s="832"/>
      <c r="N320" s="832"/>
      <c r="O320" s="832"/>
      <c r="P320" s="833"/>
      <c r="Q320" s="826"/>
      <c r="R320" s="826"/>
      <c r="S320" s="826"/>
      <c r="T320" s="826"/>
      <c r="U320" s="826"/>
    </row>
    <row r="321" spans="1:21">
      <c r="A321" s="826"/>
      <c r="B321" s="831"/>
      <c r="C321" s="832"/>
      <c r="D321" s="832"/>
      <c r="E321" s="832"/>
      <c r="F321" s="832"/>
      <c r="G321" s="832"/>
      <c r="H321" s="832"/>
      <c r="I321" s="832"/>
      <c r="J321" s="832"/>
      <c r="K321" s="832"/>
      <c r="L321" s="832"/>
      <c r="M321" s="832"/>
      <c r="N321" s="832"/>
      <c r="O321" s="832"/>
      <c r="P321" s="833"/>
      <c r="Q321" s="826"/>
      <c r="R321" s="826"/>
      <c r="S321" s="826"/>
      <c r="T321" s="826"/>
      <c r="U321" s="826"/>
    </row>
    <row r="322" spans="1:21">
      <c r="A322" s="826"/>
      <c r="B322" s="831"/>
      <c r="C322" s="832"/>
      <c r="D322" s="832"/>
      <c r="E322" s="832"/>
      <c r="F322" s="832"/>
      <c r="G322" s="832"/>
      <c r="H322" s="832"/>
      <c r="I322" s="832"/>
      <c r="J322" s="832"/>
      <c r="K322" s="832"/>
      <c r="L322" s="832"/>
      <c r="M322" s="832"/>
      <c r="N322" s="832"/>
      <c r="O322" s="832"/>
      <c r="P322" s="833"/>
      <c r="Q322" s="826"/>
      <c r="R322" s="826"/>
      <c r="S322" s="826"/>
      <c r="T322" s="826"/>
      <c r="U322" s="826"/>
    </row>
    <row r="323" spans="1:21">
      <c r="A323" s="826"/>
      <c r="B323" s="831"/>
      <c r="C323" s="832"/>
      <c r="D323" s="832"/>
      <c r="E323" s="832"/>
      <c r="F323" s="832"/>
      <c r="G323" s="832"/>
      <c r="H323" s="832"/>
      <c r="I323" s="832"/>
      <c r="J323" s="832"/>
      <c r="K323" s="832"/>
      <c r="L323" s="832"/>
      <c r="M323" s="832"/>
      <c r="N323" s="832"/>
      <c r="O323" s="832"/>
      <c r="P323" s="833"/>
      <c r="Q323" s="826"/>
      <c r="R323" s="826"/>
      <c r="S323" s="826"/>
      <c r="T323" s="826"/>
      <c r="U323" s="826"/>
    </row>
    <row r="324" spans="1:21">
      <c r="A324" s="826"/>
      <c r="B324" s="831"/>
      <c r="C324" s="832"/>
      <c r="D324" s="832"/>
      <c r="E324" s="832"/>
      <c r="F324" s="832"/>
      <c r="G324" s="832"/>
      <c r="H324" s="832"/>
      <c r="I324" s="832"/>
      <c r="J324" s="832"/>
      <c r="K324" s="832"/>
      <c r="L324" s="832"/>
      <c r="M324" s="832"/>
      <c r="N324" s="832"/>
      <c r="O324" s="832"/>
      <c r="P324" s="833"/>
      <c r="Q324" s="826"/>
      <c r="R324" s="826"/>
      <c r="S324" s="826"/>
      <c r="T324" s="826"/>
      <c r="U324" s="826"/>
    </row>
    <row r="325" spans="1:21">
      <c r="A325" s="826"/>
      <c r="B325" s="831"/>
      <c r="C325" s="832"/>
      <c r="D325" s="832"/>
      <c r="E325" s="832"/>
      <c r="F325" s="832"/>
      <c r="G325" s="832"/>
      <c r="H325" s="832"/>
      <c r="I325" s="832"/>
      <c r="J325" s="832"/>
      <c r="K325" s="832"/>
      <c r="L325" s="832"/>
      <c r="M325" s="832"/>
      <c r="N325" s="832"/>
      <c r="O325" s="832"/>
      <c r="P325" s="833"/>
      <c r="Q325" s="826"/>
      <c r="R325" s="826"/>
      <c r="S325" s="826"/>
      <c r="T325" s="826"/>
      <c r="U325" s="826"/>
    </row>
    <row r="326" spans="1:21">
      <c r="A326" s="826"/>
      <c r="B326" s="831"/>
      <c r="C326" s="832"/>
      <c r="D326" s="832"/>
      <c r="E326" s="832"/>
      <c r="F326" s="832"/>
      <c r="G326" s="832"/>
      <c r="H326" s="832"/>
      <c r="I326" s="832"/>
      <c r="J326" s="832"/>
      <c r="K326" s="832"/>
      <c r="L326" s="832"/>
      <c r="M326" s="832"/>
      <c r="N326" s="832"/>
      <c r="O326" s="832"/>
      <c r="P326" s="833"/>
      <c r="Q326" s="826"/>
      <c r="R326" s="826"/>
      <c r="S326" s="826"/>
      <c r="T326" s="826"/>
      <c r="U326" s="826"/>
    </row>
    <row r="327" spans="1:21">
      <c r="A327" s="826"/>
      <c r="B327" s="831"/>
      <c r="C327" s="832"/>
      <c r="D327" s="832"/>
      <c r="E327" s="832"/>
      <c r="F327" s="832"/>
      <c r="G327" s="832"/>
      <c r="H327" s="832"/>
      <c r="I327" s="832"/>
      <c r="J327" s="832"/>
      <c r="K327" s="832"/>
      <c r="L327" s="832"/>
      <c r="M327" s="832"/>
      <c r="N327" s="832"/>
      <c r="O327" s="832"/>
      <c r="P327" s="833"/>
      <c r="Q327" s="826"/>
      <c r="R327" s="826"/>
      <c r="S327" s="826"/>
      <c r="T327" s="826"/>
      <c r="U327" s="826"/>
    </row>
    <row r="328" spans="1:21">
      <c r="A328" s="826"/>
      <c r="B328" s="831"/>
      <c r="C328" s="832"/>
      <c r="D328" s="832"/>
      <c r="E328" s="832"/>
      <c r="F328" s="832"/>
      <c r="G328" s="832"/>
      <c r="H328" s="832"/>
      <c r="I328" s="832"/>
      <c r="J328" s="832"/>
      <c r="K328" s="832"/>
      <c r="L328" s="832"/>
      <c r="M328" s="832"/>
      <c r="N328" s="832"/>
      <c r="O328" s="832"/>
      <c r="P328" s="833"/>
      <c r="Q328" s="826"/>
      <c r="R328" s="826"/>
      <c r="S328" s="826"/>
      <c r="T328" s="826"/>
      <c r="U328" s="826"/>
    </row>
    <row r="329" spans="1:21">
      <c r="A329" s="826"/>
      <c r="B329" s="831"/>
      <c r="C329" s="832"/>
      <c r="D329" s="832"/>
      <c r="E329" s="832"/>
      <c r="F329" s="832"/>
      <c r="G329" s="832"/>
      <c r="H329" s="832"/>
      <c r="I329" s="832"/>
      <c r="J329" s="832"/>
      <c r="K329" s="832"/>
      <c r="L329" s="832"/>
      <c r="M329" s="832"/>
      <c r="N329" s="832"/>
      <c r="O329" s="832"/>
      <c r="P329" s="833"/>
      <c r="Q329" s="826"/>
      <c r="R329" s="826"/>
      <c r="S329" s="826"/>
      <c r="T329" s="826"/>
      <c r="U329" s="826"/>
    </row>
    <row r="330" spans="1:21">
      <c r="A330" s="826"/>
      <c r="B330" s="831"/>
      <c r="C330" s="832"/>
      <c r="D330" s="832"/>
      <c r="E330" s="832"/>
      <c r="F330" s="832"/>
      <c r="G330" s="832"/>
      <c r="H330" s="832"/>
      <c r="I330" s="832"/>
      <c r="J330" s="832"/>
      <c r="K330" s="832"/>
      <c r="L330" s="832"/>
      <c r="M330" s="832"/>
      <c r="N330" s="832"/>
      <c r="O330" s="832"/>
      <c r="P330" s="833"/>
      <c r="Q330" s="826"/>
      <c r="R330" s="826"/>
      <c r="S330" s="826"/>
      <c r="T330" s="826"/>
      <c r="U330" s="826"/>
    </row>
    <row r="331" spans="1:21">
      <c r="A331" s="826"/>
      <c r="B331" s="831"/>
      <c r="C331" s="832"/>
      <c r="D331" s="832"/>
      <c r="E331" s="832"/>
      <c r="F331" s="832"/>
      <c r="G331" s="832"/>
      <c r="H331" s="832"/>
      <c r="I331" s="832"/>
      <c r="J331" s="832"/>
      <c r="K331" s="832"/>
      <c r="L331" s="832"/>
      <c r="M331" s="832"/>
      <c r="N331" s="832"/>
      <c r="O331" s="832"/>
      <c r="P331" s="833"/>
      <c r="Q331" s="826"/>
      <c r="R331" s="826"/>
      <c r="S331" s="826"/>
      <c r="T331" s="826"/>
      <c r="U331" s="826"/>
    </row>
    <row r="332" spans="1:21">
      <c r="A332" s="826"/>
      <c r="B332" s="831"/>
      <c r="C332" s="832"/>
      <c r="D332" s="832"/>
      <c r="E332" s="832"/>
      <c r="F332" s="832"/>
      <c r="G332" s="832"/>
      <c r="H332" s="832"/>
      <c r="I332" s="832"/>
      <c r="J332" s="832"/>
      <c r="K332" s="832"/>
      <c r="L332" s="832"/>
      <c r="M332" s="832"/>
      <c r="N332" s="832"/>
      <c r="O332" s="832"/>
      <c r="P332" s="833"/>
      <c r="Q332" s="826"/>
      <c r="R332" s="826"/>
      <c r="S332" s="826"/>
      <c r="T332" s="826"/>
      <c r="U332" s="826"/>
    </row>
    <row r="333" spans="1:21">
      <c r="A333" s="826"/>
      <c r="B333" s="831"/>
      <c r="C333" s="832"/>
      <c r="D333" s="832"/>
      <c r="E333" s="832"/>
      <c r="F333" s="832"/>
      <c r="G333" s="832"/>
      <c r="H333" s="832"/>
      <c r="I333" s="832"/>
      <c r="J333" s="832"/>
      <c r="K333" s="832"/>
      <c r="L333" s="832"/>
      <c r="M333" s="832"/>
      <c r="N333" s="832"/>
      <c r="O333" s="832"/>
      <c r="P333" s="833"/>
      <c r="Q333" s="826"/>
      <c r="R333" s="826"/>
      <c r="S333" s="826"/>
      <c r="T333" s="826"/>
      <c r="U333" s="826"/>
    </row>
    <row r="334" spans="1:21">
      <c r="A334" s="826"/>
      <c r="B334" s="831"/>
      <c r="C334" s="832"/>
      <c r="D334" s="832"/>
      <c r="E334" s="832"/>
      <c r="F334" s="832"/>
      <c r="G334" s="832"/>
      <c r="H334" s="832"/>
      <c r="I334" s="832"/>
      <c r="J334" s="832"/>
      <c r="K334" s="832"/>
      <c r="L334" s="832"/>
      <c r="M334" s="832"/>
      <c r="N334" s="832"/>
      <c r="O334" s="832"/>
      <c r="P334" s="833"/>
      <c r="Q334" s="826"/>
      <c r="R334" s="826"/>
      <c r="S334" s="826"/>
      <c r="T334" s="826"/>
      <c r="U334" s="826"/>
    </row>
    <row r="335" spans="1:21">
      <c r="A335" s="826"/>
      <c r="B335" s="831"/>
      <c r="C335" s="832"/>
      <c r="D335" s="832"/>
      <c r="E335" s="832"/>
      <c r="F335" s="832"/>
      <c r="G335" s="832"/>
      <c r="H335" s="832"/>
      <c r="I335" s="832"/>
      <c r="J335" s="832"/>
      <c r="K335" s="832"/>
      <c r="L335" s="832"/>
      <c r="M335" s="832"/>
      <c r="N335" s="832"/>
      <c r="O335" s="832"/>
      <c r="P335" s="833"/>
      <c r="Q335" s="826"/>
      <c r="R335" s="826"/>
      <c r="S335" s="826"/>
      <c r="T335" s="826"/>
      <c r="U335" s="826"/>
    </row>
    <row r="336" spans="1:21">
      <c r="A336" s="826"/>
      <c r="B336" s="831"/>
      <c r="C336" s="832"/>
      <c r="D336" s="832"/>
      <c r="E336" s="832"/>
      <c r="F336" s="832"/>
      <c r="G336" s="832"/>
      <c r="H336" s="832"/>
      <c r="I336" s="832"/>
      <c r="J336" s="832"/>
      <c r="K336" s="832"/>
      <c r="L336" s="832"/>
      <c r="M336" s="832"/>
      <c r="N336" s="832"/>
      <c r="O336" s="832"/>
      <c r="P336" s="833"/>
      <c r="Q336" s="826"/>
      <c r="R336" s="826"/>
      <c r="S336" s="826"/>
      <c r="T336" s="826"/>
      <c r="U336" s="826"/>
    </row>
    <row r="337" spans="1:21">
      <c r="A337" s="826"/>
      <c r="B337" s="831"/>
      <c r="C337" s="832"/>
      <c r="D337" s="832"/>
      <c r="E337" s="832"/>
      <c r="F337" s="832"/>
      <c r="G337" s="832"/>
      <c r="H337" s="832"/>
      <c r="I337" s="832"/>
      <c r="J337" s="832"/>
      <c r="K337" s="832"/>
      <c r="L337" s="832"/>
      <c r="M337" s="832"/>
      <c r="N337" s="832"/>
      <c r="O337" s="832"/>
      <c r="P337" s="833"/>
      <c r="Q337" s="826"/>
      <c r="R337" s="826"/>
      <c r="S337" s="826"/>
      <c r="T337" s="826"/>
      <c r="U337" s="826"/>
    </row>
    <row r="338" spans="1:21">
      <c r="A338" s="826"/>
      <c r="B338" s="831"/>
      <c r="C338" s="832"/>
      <c r="D338" s="832"/>
      <c r="E338" s="832"/>
      <c r="F338" s="832"/>
      <c r="G338" s="832"/>
      <c r="H338" s="832"/>
      <c r="I338" s="832"/>
      <c r="J338" s="832"/>
      <c r="K338" s="832"/>
      <c r="L338" s="832"/>
      <c r="M338" s="832"/>
      <c r="N338" s="832"/>
      <c r="O338" s="832"/>
      <c r="P338" s="833"/>
      <c r="Q338" s="826"/>
      <c r="R338" s="826"/>
      <c r="S338" s="826"/>
      <c r="T338" s="826"/>
      <c r="U338" s="826"/>
    </row>
    <row r="339" spans="1:21">
      <c r="A339" s="826"/>
      <c r="B339" s="831"/>
      <c r="C339" s="832"/>
      <c r="D339" s="832"/>
      <c r="E339" s="832"/>
      <c r="F339" s="832"/>
      <c r="G339" s="832"/>
      <c r="H339" s="832"/>
      <c r="I339" s="832"/>
      <c r="J339" s="832"/>
      <c r="K339" s="832"/>
      <c r="L339" s="832"/>
      <c r="M339" s="832"/>
      <c r="N339" s="832"/>
      <c r="O339" s="832"/>
      <c r="P339" s="833"/>
      <c r="Q339" s="826"/>
      <c r="R339" s="826"/>
      <c r="S339" s="826"/>
      <c r="T339" s="826"/>
      <c r="U339" s="826"/>
    </row>
    <row r="340" spans="1:21">
      <c r="A340" s="826"/>
      <c r="B340" s="831"/>
      <c r="C340" s="834"/>
      <c r="D340" s="835" t="s">
        <v>656</v>
      </c>
      <c r="E340" s="835" t="s">
        <v>657</v>
      </c>
      <c r="F340" s="835" t="s">
        <v>658</v>
      </c>
      <c r="G340" s="835" t="s">
        <v>659</v>
      </c>
      <c r="H340" s="835" t="s">
        <v>660</v>
      </c>
      <c r="I340" s="835" t="s">
        <v>661</v>
      </c>
      <c r="J340" s="835" t="s">
        <v>662</v>
      </c>
      <c r="K340" s="835" t="s">
        <v>663</v>
      </c>
      <c r="L340" s="835" t="s">
        <v>664</v>
      </c>
      <c r="M340" s="835" t="s">
        <v>665</v>
      </c>
      <c r="N340" s="835" t="s">
        <v>666</v>
      </c>
      <c r="O340" s="835" t="s">
        <v>667</v>
      </c>
      <c r="P340" s="833"/>
      <c r="Q340" s="826"/>
      <c r="R340" s="826"/>
      <c r="S340" s="826"/>
      <c r="T340" s="826"/>
      <c r="U340" s="826"/>
    </row>
    <row r="341" spans="1:21">
      <c r="A341" s="826"/>
      <c r="B341" s="831"/>
      <c r="C341" s="836" t="s">
        <v>668</v>
      </c>
      <c r="D341" s="837">
        <f>(DICIEMBRE!$F$78/12)/1000</f>
        <v>13333.333333333334</v>
      </c>
      <c r="E341" s="837">
        <f>(DICIEMBRE!$F$78/12)/1000+D341</f>
        <v>26666.666666666668</v>
      </c>
      <c r="F341" s="837">
        <f>(DICIEMBRE!$F$78/12)/1000+E341</f>
        <v>40000</v>
      </c>
      <c r="G341" s="837">
        <f>(DICIEMBRE!$F$78/12)/1000+F341</f>
        <v>53333.333333333336</v>
      </c>
      <c r="H341" s="837">
        <f>(DICIEMBRE!$F$78/12)/1000+G341</f>
        <v>66666.666666666672</v>
      </c>
      <c r="I341" s="837">
        <f>(DICIEMBRE!$F$78/12)/1000+H341</f>
        <v>80000</v>
      </c>
      <c r="J341" s="837">
        <f>(DICIEMBRE!$F$78/12)/1000+I341</f>
        <v>93333.333333333328</v>
      </c>
      <c r="K341" s="837">
        <f>(DICIEMBRE!$F$78/12)/1000+J341</f>
        <v>106666.66666666666</v>
      </c>
      <c r="L341" s="837">
        <f>(DICIEMBRE!$F$78/12)/1000+K341</f>
        <v>119999.99999999999</v>
      </c>
      <c r="M341" s="837">
        <f>(DICIEMBRE!$F$78/12)/1000+L341</f>
        <v>133333.33333333331</v>
      </c>
      <c r="N341" s="837">
        <f>(DICIEMBRE!$F$78/12)/1000+M341</f>
        <v>146666.66666666666</v>
      </c>
      <c r="O341" s="837">
        <f>(DICIEMBRE!$F$78/12)/1000+N341</f>
        <v>160000</v>
      </c>
      <c r="P341" s="833"/>
      <c r="Q341" s="826"/>
      <c r="R341" s="826"/>
      <c r="S341" s="826"/>
      <c r="T341" s="826"/>
      <c r="U341" s="826"/>
    </row>
    <row r="342" spans="1:21">
      <c r="A342" s="826"/>
      <c r="B342" s="831"/>
      <c r="C342" s="836" t="s">
        <v>669</v>
      </c>
      <c r="D342" s="838">
        <f>ENERO!$I$78/1000</f>
        <v>14648.451999999999</v>
      </c>
      <c r="E342" s="838">
        <f>FEBRERO!$I$78/1000</f>
        <v>25172.05</v>
      </c>
      <c r="F342" s="838">
        <f>MARZO!$I$78/1000</f>
        <v>35030.571000000004</v>
      </c>
      <c r="G342" s="838">
        <f>ABRIL!$I$78/1000</f>
        <v>46474.737000000001</v>
      </c>
      <c r="H342" s="838">
        <f>MAYO!$I$78/1000</f>
        <v>54879.953000000001</v>
      </c>
      <c r="I342" s="838">
        <f>JUNIO!$I$78/1000</f>
        <v>64036.716</v>
      </c>
      <c r="J342" s="838">
        <f>JULIO!$I$78/1000</f>
        <v>74670.857000000004</v>
      </c>
      <c r="K342" s="838">
        <f>AGOSTO!$I$78/1000</f>
        <v>85824.206999999995</v>
      </c>
      <c r="L342" s="838">
        <f>SEPTIEMBRE!$I$78/1000</f>
        <v>97410</v>
      </c>
      <c r="M342" s="838">
        <f>OCTUBRE!$I$78/1000</f>
        <v>109481.72100000001</v>
      </c>
      <c r="N342" s="838">
        <f>NOVIEMBRE!$I$78/1000</f>
        <v>122387.85799999999</v>
      </c>
      <c r="O342" s="838">
        <f>DICIEMBRE!$I$78/1000</f>
        <v>131540.92300000001</v>
      </c>
      <c r="P342" s="833"/>
      <c r="Q342" s="826"/>
      <c r="R342" s="826"/>
      <c r="S342" s="826"/>
      <c r="T342" s="826"/>
      <c r="U342" s="826"/>
    </row>
    <row r="343" spans="1:21" ht="13.5" thickBot="1">
      <c r="A343" s="826"/>
      <c r="B343" s="839"/>
      <c r="C343" s="840"/>
      <c r="D343" s="840"/>
      <c r="E343" s="840"/>
      <c r="F343" s="840"/>
      <c r="G343" s="840"/>
      <c r="H343" s="840"/>
      <c r="I343" s="840"/>
      <c r="J343" s="840"/>
      <c r="K343" s="840"/>
      <c r="L343" s="840"/>
      <c r="M343" s="840"/>
      <c r="N343" s="840"/>
      <c r="O343" s="840"/>
      <c r="P343" s="841"/>
      <c r="Q343" s="826"/>
      <c r="R343" s="826"/>
      <c r="S343" s="826"/>
      <c r="T343" s="826"/>
      <c r="U343" s="826"/>
    </row>
    <row r="344" spans="1:21" ht="13.5" thickBot="1">
      <c r="A344" s="826"/>
      <c r="B344" s="826"/>
      <c r="C344" s="826"/>
      <c r="D344" s="826"/>
      <c r="E344" s="826"/>
      <c r="F344" s="826"/>
      <c r="G344" s="826"/>
      <c r="H344" s="826"/>
      <c r="I344" s="826"/>
      <c r="J344" s="826"/>
      <c r="K344" s="826"/>
      <c r="L344" s="826"/>
      <c r="M344" s="826"/>
      <c r="N344" s="826"/>
      <c r="O344" s="826"/>
      <c r="P344" s="826"/>
      <c r="Q344" s="826"/>
      <c r="R344" s="826"/>
      <c r="S344" s="826"/>
      <c r="T344" s="826"/>
      <c r="U344" s="826"/>
    </row>
    <row r="345" spans="1:21">
      <c r="A345" s="826"/>
      <c r="B345" s="828"/>
      <c r="C345" s="829"/>
      <c r="D345" s="829"/>
      <c r="E345" s="829"/>
      <c r="F345" s="829"/>
      <c r="G345" s="829"/>
      <c r="H345" s="829"/>
      <c r="I345" s="829"/>
      <c r="J345" s="829"/>
      <c r="K345" s="829"/>
      <c r="L345" s="829"/>
      <c r="M345" s="829"/>
      <c r="N345" s="829"/>
      <c r="O345" s="829"/>
      <c r="P345" s="830"/>
      <c r="Q345" s="826"/>
      <c r="R345" s="826"/>
      <c r="S345" s="826"/>
      <c r="T345" s="826"/>
      <c r="U345" s="826"/>
    </row>
    <row r="346" spans="1:21">
      <c r="A346" s="826"/>
      <c r="B346" s="831"/>
      <c r="C346" s="832"/>
      <c r="D346" s="832"/>
      <c r="E346" s="832"/>
      <c r="F346" s="832"/>
      <c r="G346" s="832"/>
      <c r="H346" s="832"/>
      <c r="I346" s="832"/>
      <c r="J346" s="832"/>
      <c r="K346" s="832"/>
      <c r="L346" s="832"/>
      <c r="M346" s="832"/>
      <c r="N346" s="832"/>
      <c r="O346" s="832"/>
      <c r="P346" s="833"/>
      <c r="Q346" s="826"/>
      <c r="R346" s="826"/>
      <c r="S346" s="826"/>
      <c r="T346" s="826"/>
      <c r="U346" s="826"/>
    </row>
    <row r="347" spans="1:21">
      <c r="A347" s="826"/>
      <c r="B347" s="831"/>
      <c r="C347" s="832"/>
      <c r="D347" s="832"/>
      <c r="E347" s="832"/>
      <c r="F347" s="832"/>
      <c r="G347" s="832"/>
      <c r="H347" s="832"/>
      <c r="I347" s="832"/>
      <c r="J347" s="832"/>
      <c r="K347" s="832"/>
      <c r="L347" s="832"/>
      <c r="M347" s="832"/>
      <c r="N347" s="832"/>
      <c r="O347" s="832"/>
      <c r="P347" s="833"/>
      <c r="Q347" s="826"/>
      <c r="R347" s="826"/>
      <c r="S347" s="826"/>
      <c r="T347" s="826"/>
      <c r="U347" s="826"/>
    </row>
    <row r="348" spans="1:21">
      <c r="A348" s="826"/>
      <c r="B348" s="831"/>
      <c r="C348" s="832"/>
      <c r="D348" s="832"/>
      <c r="E348" s="832"/>
      <c r="F348" s="832"/>
      <c r="G348" s="832"/>
      <c r="H348" s="832"/>
      <c r="I348" s="832"/>
      <c r="J348" s="832"/>
      <c r="K348" s="832"/>
      <c r="L348" s="832"/>
      <c r="M348" s="832"/>
      <c r="N348" s="832"/>
      <c r="O348" s="832"/>
      <c r="P348" s="833"/>
      <c r="Q348" s="826"/>
      <c r="R348" s="826"/>
      <c r="S348" s="826"/>
      <c r="T348" s="826"/>
      <c r="U348" s="826"/>
    </row>
    <row r="349" spans="1:21">
      <c r="A349" s="826"/>
      <c r="B349" s="831"/>
      <c r="C349" s="832"/>
      <c r="D349" s="832"/>
      <c r="E349" s="832"/>
      <c r="F349" s="832"/>
      <c r="G349" s="832"/>
      <c r="H349" s="832"/>
      <c r="I349" s="832"/>
      <c r="J349" s="832"/>
      <c r="K349" s="832"/>
      <c r="L349" s="832"/>
      <c r="M349" s="832"/>
      <c r="N349" s="832"/>
      <c r="O349" s="832"/>
      <c r="P349" s="833"/>
      <c r="Q349" s="826"/>
      <c r="R349" s="826"/>
      <c r="S349" s="826"/>
      <c r="T349" s="826"/>
      <c r="U349" s="826"/>
    </row>
    <row r="350" spans="1:21">
      <c r="A350" s="826"/>
      <c r="B350" s="831"/>
      <c r="C350" s="832"/>
      <c r="D350" s="832"/>
      <c r="E350" s="832"/>
      <c r="F350" s="832"/>
      <c r="G350" s="832"/>
      <c r="H350" s="832"/>
      <c r="I350" s="832"/>
      <c r="J350" s="832"/>
      <c r="K350" s="832"/>
      <c r="L350" s="832"/>
      <c r="M350" s="832"/>
      <c r="N350" s="832"/>
      <c r="O350" s="832"/>
      <c r="P350" s="833"/>
      <c r="Q350" s="826"/>
      <c r="R350" s="826"/>
      <c r="S350" s="826"/>
      <c r="T350" s="826"/>
      <c r="U350" s="826"/>
    </row>
    <row r="351" spans="1:21">
      <c r="A351" s="826"/>
      <c r="B351" s="831"/>
      <c r="C351" s="832"/>
      <c r="D351" s="832"/>
      <c r="E351" s="832"/>
      <c r="F351" s="832"/>
      <c r="G351" s="832"/>
      <c r="H351" s="832"/>
      <c r="I351" s="832"/>
      <c r="J351" s="832"/>
      <c r="K351" s="832"/>
      <c r="L351" s="832"/>
      <c r="M351" s="832"/>
      <c r="N351" s="832"/>
      <c r="O351" s="832"/>
      <c r="P351" s="833"/>
      <c r="Q351" s="826"/>
      <c r="R351" s="826"/>
      <c r="S351" s="826"/>
      <c r="T351" s="826"/>
      <c r="U351" s="826"/>
    </row>
    <row r="352" spans="1:21">
      <c r="A352" s="826"/>
      <c r="B352" s="831"/>
      <c r="C352" s="832"/>
      <c r="D352" s="832"/>
      <c r="E352" s="832"/>
      <c r="F352" s="832"/>
      <c r="G352" s="832"/>
      <c r="H352" s="832"/>
      <c r="I352" s="832"/>
      <c r="J352" s="832"/>
      <c r="K352" s="832"/>
      <c r="L352" s="832"/>
      <c r="M352" s="832"/>
      <c r="N352" s="832"/>
      <c r="O352" s="832"/>
      <c r="P352" s="833"/>
      <c r="Q352" s="826"/>
      <c r="R352" s="826"/>
      <c r="S352" s="826"/>
      <c r="T352" s="826"/>
      <c r="U352" s="826"/>
    </row>
    <row r="353" spans="1:21">
      <c r="A353" s="826"/>
      <c r="B353" s="831"/>
      <c r="C353" s="832"/>
      <c r="D353" s="832"/>
      <c r="E353" s="832"/>
      <c r="F353" s="832"/>
      <c r="G353" s="832"/>
      <c r="H353" s="832"/>
      <c r="I353" s="832"/>
      <c r="J353" s="832"/>
      <c r="K353" s="832"/>
      <c r="L353" s="832"/>
      <c r="M353" s="832"/>
      <c r="N353" s="832"/>
      <c r="O353" s="832"/>
      <c r="P353" s="833"/>
      <c r="Q353" s="826"/>
      <c r="R353" s="826"/>
      <c r="S353" s="826"/>
      <c r="T353" s="826"/>
      <c r="U353" s="826"/>
    </row>
    <row r="354" spans="1:21">
      <c r="A354" s="826"/>
      <c r="B354" s="831"/>
      <c r="C354" s="832"/>
      <c r="D354" s="832"/>
      <c r="E354" s="832"/>
      <c r="F354" s="832"/>
      <c r="G354" s="832"/>
      <c r="H354" s="832"/>
      <c r="I354" s="832"/>
      <c r="J354" s="832"/>
      <c r="K354" s="832"/>
      <c r="L354" s="832"/>
      <c r="M354" s="832"/>
      <c r="N354" s="832"/>
      <c r="O354" s="832"/>
      <c r="P354" s="833"/>
      <c r="Q354" s="826"/>
      <c r="R354" s="826"/>
      <c r="S354" s="826"/>
      <c r="T354" s="826"/>
      <c r="U354" s="826"/>
    </row>
    <row r="355" spans="1:21">
      <c r="A355" s="826"/>
      <c r="B355" s="831"/>
      <c r="C355" s="832"/>
      <c r="D355" s="832"/>
      <c r="E355" s="832"/>
      <c r="F355" s="832"/>
      <c r="G355" s="832"/>
      <c r="H355" s="832"/>
      <c r="I355" s="832"/>
      <c r="J355" s="832"/>
      <c r="K355" s="832"/>
      <c r="L355" s="832"/>
      <c r="M355" s="832"/>
      <c r="N355" s="832"/>
      <c r="O355" s="832"/>
      <c r="P355" s="833"/>
      <c r="Q355" s="826"/>
      <c r="R355" s="826"/>
      <c r="S355" s="826"/>
      <c r="T355" s="826"/>
      <c r="U355" s="826"/>
    </row>
    <row r="356" spans="1:21">
      <c r="A356" s="826"/>
      <c r="B356" s="831"/>
      <c r="C356" s="832"/>
      <c r="D356" s="832"/>
      <c r="E356" s="832"/>
      <c r="F356" s="832"/>
      <c r="G356" s="832"/>
      <c r="H356" s="832"/>
      <c r="I356" s="832"/>
      <c r="J356" s="832"/>
      <c r="K356" s="832"/>
      <c r="L356" s="832"/>
      <c r="M356" s="832"/>
      <c r="N356" s="832"/>
      <c r="O356" s="832"/>
      <c r="P356" s="833"/>
      <c r="Q356" s="826"/>
      <c r="R356" s="826"/>
      <c r="S356" s="826"/>
      <c r="T356" s="826"/>
      <c r="U356" s="826"/>
    </row>
    <row r="357" spans="1:21">
      <c r="A357" s="826"/>
      <c r="B357" s="831"/>
      <c r="C357" s="832"/>
      <c r="D357" s="832"/>
      <c r="E357" s="832"/>
      <c r="F357" s="832"/>
      <c r="G357" s="832"/>
      <c r="H357" s="832"/>
      <c r="I357" s="832"/>
      <c r="J357" s="832"/>
      <c r="K357" s="832"/>
      <c r="L357" s="832"/>
      <c r="M357" s="832"/>
      <c r="N357" s="832"/>
      <c r="O357" s="832"/>
      <c r="P357" s="833"/>
      <c r="Q357" s="826"/>
      <c r="R357" s="826"/>
      <c r="S357" s="826"/>
      <c r="T357" s="826"/>
      <c r="U357" s="826"/>
    </row>
    <row r="358" spans="1:21">
      <c r="A358" s="826"/>
      <c r="B358" s="831"/>
      <c r="C358" s="832"/>
      <c r="D358" s="832"/>
      <c r="E358" s="832"/>
      <c r="F358" s="832"/>
      <c r="G358" s="832"/>
      <c r="H358" s="832"/>
      <c r="I358" s="832"/>
      <c r="J358" s="832"/>
      <c r="K358" s="832"/>
      <c r="L358" s="832"/>
      <c r="M358" s="832"/>
      <c r="N358" s="832"/>
      <c r="O358" s="832"/>
      <c r="P358" s="833"/>
      <c r="Q358" s="826"/>
      <c r="R358" s="826"/>
      <c r="S358" s="826"/>
      <c r="T358" s="826"/>
      <c r="U358" s="826"/>
    </row>
    <row r="359" spans="1:21">
      <c r="A359" s="826"/>
      <c r="B359" s="831"/>
      <c r="C359" s="832"/>
      <c r="D359" s="832"/>
      <c r="E359" s="832"/>
      <c r="F359" s="832"/>
      <c r="G359" s="832"/>
      <c r="H359" s="832"/>
      <c r="I359" s="832"/>
      <c r="J359" s="832"/>
      <c r="K359" s="832"/>
      <c r="L359" s="832"/>
      <c r="M359" s="832"/>
      <c r="N359" s="832"/>
      <c r="O359" s="832"/>
      <c r="P359" s="833"/>
      <c r="Q359" s="826"/>
      <c r="R359" s="826"/>
      <c r="S359" s="826"/>
      <c r="T359" s="826"/>
      <c r="U359" s="826"/>
    </row>
    <row r="360" spans="1:21">
      <c r="A360" s="826"/>
      <c r="B360" s="831"/>
      <c r="C360" s="832"/>
      <c r="D360" s="832"/>
      <c r="E360" s="832"/>
      <c r="F360" s="832"/>
      <c r="G360" s="832"/>
      <c r="H360" s="832"/>
      <c r="I360" s="832"/>
      <c r="J360" s="832"/>
      <c r="K360" s="832"/>
      <c r="L360" s="832"/>
      <c r="M360" s="832"/>
      <c r="N360" s="832"/>
      <c r="O360" s="832"/>
      <c r="P360" s="833"/>
      <c r="Q360" s="826"/>
      <c r="R360" s="826"/>
      <c r="S360" s="826"/>
      <c r="T360" s="826"/>
      <c r="U360" s="826"/>
    </row>
    <row r="361" spans="1:21">
      <c r="A361" s="826"/>
      <c r="B361" s="831"/>
      <c r="C361" s="832"/>
      <c r="D361" s="832"/>
      <c r="E361" s="832"/>
      <c r="F361" s="832"/>
      <c r="G361" s="832"/>
      <c r="H361" s="832"/>
      <c r="I361" s="832"/>
      <c r="J361" s="832"/>
      <c r="K361" s="832"/>
      <c r="L361" s="832"/>
      <c r="M361" s="832"/>
      <c r="N361" s="832"/>
      <c r="O361" s="832"/>
      <c r="P361" s="833"/>
      <c r="Q361" s="826"/>
      <c r="R361" s="826"/>
      <c r="S361" s="826"/>
      <c r="T361" s="826"/>
      <c r="U361" s="826"/>
    </row>
    <row r="362" spans="1:21">
      <c r="A362" s="826"/>
      <c r="B362" s="831"/>
      <c r="C362" s="832"/>
      <c r="D362" s="832"/>
      <c r="E362" s="832"/>
      <c r="F362" s="832"/>
      <c r="G362" s="832"/>
      <c r="H362" s="832"/>
      <c r="I362" s="832"/>
      <c r="J362" s="832"/>
      <c r="K362" s="832"/>
      <c r="L362" s="832"/>
      <c r="M362" s="832"/>
      <c r="N362" s="832"/>
      <c r="O362" s="832"/>
      <c r="P362" s="833"/>
      <c r="Q362" s="826"/>
      <c r="R362" s="826"/>
      <c r="S362" s="826"/>
      <c r="T362" s="826"/>
      <c r="U362" s="826"/>
    </row>
    <row r="363" spans="1:21">
      <c r="A363" s="826"/>
      <c r="B363" s="831"/>
      <c r="C363" s="832"/>
      <c r="D363" s="832"/>
      <c r="E363" s="832"/>
      <c r="F363" s="832"/>
      <c r="G363" s="832"/>
      <c r="H363" s="832"/>
      <c r="I363" s="832"/>
      <c r="J363" s="832"/>
      <c r="K363" s="832"/>
      <c r="L363" s="832"/>
      <c r="M363" s="832"/>
      <c r="N363" s="832"/>
      <c r="O363" s="832"/>
      <c r="P363" s="833"/>
      <c r="Q363" s="826"/>
      <c r="R363" s="826"/>
      <c r="S363" s="826"/>
      <c r="T363" s="826"/>
      <c r="U363" s="826"/>
    </row>
    <row r="364" spans="1:21">
      <c r="A364" s="826"/>
      <c r="B364" s="831"/>
      <c r="C364" s="832"/>
      <c r="D364" s="832"/>
      <c r="E364" s="832"/>
      <c r="F364" s="832"/>
      <c r="G364" s="832"/>
      <c r="H364" s="832"/>
      <c r="I364" s="832"/>
      <c r="J364" s="832"/>
      <c r="K364" s="832"/>
      <c r="L364" s="832"/>
      <c r="M364" s="832"/>
      <c r="N364" s="832"/>
      <c r="O364" s="832"/>
      <c r="P364" s="833"/>
      <c r="Q364" s="826"/>
      <c r="R364" s="826"/>
      <c r="S364" s="826"/>
      <c r="T364" s="826"/>
      <c r="U364" s="826"/>
    </row>
    <row r="365" spans="1:21">
      <c r="A365" s="826"/>
      <c r="B365" s="831"/>
      <c r="C365" s="832"/>
      <c r="D365" s="832"/>
      <c r="E365" s="832"/>
      <c r="F365" s="832"/>
      <c r="G365" s="832"/>
      <c r="H365" s="832"/>
      <c r="I365" s="832"/>
      <c r="J365" s="832"/>
      <c r="K365" s="832"/>
      <c r="L365" s="832"/>
      <c r="M365" s="832"/>
      <c r="N365" s="832"/>
      <c r="O365" s="832"/>
      <c r="P365" s="833"/>
      <c r="Q365" s="826"/>
      <c r="R365" s="826"/>
      <c r="S365" s="826"/>
      <c r="T365" s="826"/>
      <c r="U365" s="826"/>
    </row>
    <row r="366" spans="1:21">
      <c r="A366" s="826"/>
      <c r="B366" s="831"/>
      <c r="C366" s="832"/>
      <c r="D366" s="832"/>
      <c r="E366" s="832"/>
      <c r="F366" s="832"/>
      <c r="G366" s="832"/>
      <c r="H366" s="832"/>
      <c r="I366" s="832"/>
      <c r="J366" s="832"/>
      <c r="K366" s="832"/>
      <c r="L366" s="832"/>
      <c r="M366" s="832"/>
      <c r="N366" s="832"/>
      <c r="O366" s="832"/>
      <c r="P366" s="833"/>
      <c r="Q366" s="826"/>
      <c r="R366" s="826"/>
      <c r="S366" s="826"/>
      <c r="T366" s="826"/>
      <c r="U366" s="826"/>
    </row>
    <row r="367" spans="1:21">
      <c r="A367" s="826"/>
      <c r="B367" s="831"/>
      <c r="C367" s="832"/>
      <c r="D367" s="832"/>
      <c r="E367" s="832"/>
      <c r="F367" s="832"/>
      <c r="G367" s="832"/>
      <c r="H367" s="832"/>
      <c r="I367" s="832"/>
      <c r="J367" s="832"/>
      <c r="K367" s="832"/>
      <c r="L367" s="832"/>
      <c r="M367" s="832"/>
      <c r="N367" s="832"/>
      <c r="O367" s="832"/>
      <c r="P367" s="833"/>
      <c r="Q367" s="826"/>
      <c r="R367" s="826"/>
      <c r="S367" s="826"/>
      <c r="T367" s="826"/>
      <c r="U367" s="826"/>
    </row>
    <row r="368" spans="1:21">
      <c r="A368" s="826"/>
      <c r="B368" s="831"/>
      <c r="C368" s="832"/>
      <c r="D368" s="832"/>
      <c r="E368" s="832"/>
      <c r="F368" s="832"/>
      <c r="G368" s="832"/>
      <c r="H368" s="832"/>
      <c r="I368" s="832"/>
      <c r="J368" s="832"/>
      <c r="K368" s="832"/>
      <c r="L368" s="832"/>
      <c r="M368" s="832"/>
      <c r="N368" s="832"/>
      <c r="O368" s="832"/>
      <c r="P368" s="833"/>
      <c r="Q368" s="826"/>
      <c r="R368" s="826"/>
      <c r="S368" s="826"/>
      <c r="T368" s="826"/>
      <c r="U368" s="826"/>
    </row>
    <row r="369" spans="1:21">
      <c r="A369" s="826"/>
      <c r="B369" s="831"/>
      <c r="C369" s="832"/>
      <c r="D369" s="832"/>
      <c r="E369" s="832"/>
      <c r="F369" s="832"/>
      <c r="G369" s="832"/>
      <c r="H369" s="832"/>
      <c r="I369" s="832"/>
      <c r="J369" s="832"/>
      <c r="K369" s="832"/>
      <c r="L369" s="832"/>
      <c r="M369" s="832"/>
      <c r="N369" s="832"/>
      <c r="O369" s="832"/>
      <c r="P369" s="833"/>
      <c r="Q369" s="826"/>
      <c r="R369" s="826"/>
      <c r="S369" s="826"/>
      <c r="T369" s="826"/>
      <c r="U369" s="826"/>
    </row>
    <row r="370" spans="1:21">
      <c r="A370" s="826"/>
      <c r="B370" s="831"/>
      <c r="C370" s="832"/>
      <c r="D370" s="832"/>
      <c r="E370" s="832"/>
      <c r="F370" s="832"/>
      <c r="G370" s="832"/>
      <c r="H370" s="832"/>
      <c r="I370" s="832"/>
      <c r="J370" s="832"/>
      <c r="K370" s="832"/>
      <c r="L370" s="832"/>
      <c r="M370" s="832"/>
      <c r="N370" s="832"/>
      <c r="O370" s="832"/>
      <c r="P370" s="833"/>
      <c r="Q370" s="826"/>
      <c r="R370" s="826"/>
      <c r="S370" s="826"/>
      <c r="T370" s="826"/>
      <c r="U370" s="826"/>
    </row>
    <row r="371" spans="1:21">
      <c r="A371" s="826"/>
      <c r="B371" s="831"/>
      <c r="C371" s="834"/>
      <c r="D371" s="835" t="s">
        <v>656</v>
      </c>
      <c r="E371" s="835" t="s">
        <v>657</v>
      </c>
      <c r="F371" s="835" t="s">
        <v>658</v>
      </c>
      <c r="G371" s="835" t="s">
        <v>659</v>
      </c>
      <c r="H371" s="835" t="s">
        <v>660</v>
      </c>
      <c r="I371" s="835" t="s">
        <v>661</v>
      </c>
      <c r="J371" s="835" t="s">
        <v>662</v>
      </c>
      <c r="K371" s="835" t="s">
        <v>663</v>
      </c>
      <c r="L371" s="835" t="s">
        <v>664</v>
      </c>
      <c r="M371" s="835" t="s">
        <v>665</v>
      </c>
      <c r="N371" s="835" t="s">
        <v>666</v>
      </c>
      <c r="O371" s="835" t="s">
        <v>667</v>
      </c>
      <c r="P371" s="833"/>
      <c r="Q371" s="826"/>
      <c r="R371" s="826"/>
      <c r="S371" s="826"/>
      <c r="T371" s="826"/>
      <c r="U371" s="826"/>
    </row>
    <row r="372" spans="1:21">
      <c r="A372" s="826"/>
      <c r="B372" s="831"/>
      <c r="C372" s="836" t="s">
        <v>668</v>
      </c>
      <c r="D372" s="837">
        <f>(DICIEMBRE!$F$85/12)/1000</f>
        <v>148072.139</v>
      </c>
      <c r="E372" s="837">
        <f>(DICIEMBRE!$F$85/12)/1000+D372</f>
        <v>296144.27799999999</v>
      </c>
      <c r="F372" s="837">
        <f>(DICIEMBRE!$F$85/12)/1000+E372</f>
        <v>444216.41700000002</v>
      </c>
      <c r="G372" s="837">
        <f>(DICIEMBRE!$F$85/12)/1000+F372</f>
        <v>592288.55599999998</v>
      </c>
      <c r="H372" s="837">
        <f>(DICIEMBRE!$F$85/12)/1000+G372</f>
        <v>740360.69499999995</v>
      </c>
      <c r="I372" s="837">
        <f>(DICIEMBRE!$F$85/12)/1000+H372</f>
        <v>888432.83399999992</v>
      </c>
      <c r="J372" s="837">
        <f>(DICIEMBRE!$F$85/12)/1000+I372</f>
        <v>1036504.9729999999</v>
      </c>
      <c r="K372" s="837">
        <f>(DICIEMBRE!$F$85/12)/1000+J372</f>
        <v>1184577.112</v>
      </c>
      <c r="L372" s="837">
        <f>(DICIEMBRE!$F$85/12)/1000+K372</f>
        <v>1332649.2509999999</v>
      </c>
      <c r="M372" s="837">
        <f>(DICIEMBRE!$F$85/12)/1000+L372</f>
        <v>1480721.39</v>
      </c>
      <c r="N372" s="837">
        <f>(DICIEMBRE!$F$85/12)/1000+M372</f>
        <v>1628793.5289999999</v>
      </c>
      <c r="O372" s="837">
        <f>(DICIEMBRE!$F$85/12)/1000+N372</f>
        <v>1776865.6679999998</v>
      </c>
      <c r="P372" s="833"/>
      <c r="Q372" s="826"/>
      <c r="R372" s="826"/>
      <c r="S372" s="826"/>
      <c r="T372" s="826"/>
      <c r="U372" s="826"/>
    </row>
    <row r="373" spans="1:21">
      <c r="A373" s="826"/>
      <c r="B373" s="831"/>
      <c r="C373" s="836" t="s">
        <v>669</v>
      </c>
      <c r="D373" s="838">
        <f>ENERO!$I$85/1000</f>
        <v>94936.819000000003</v>
      </c>
      <c r="E373" s="838">
        <f>FEBRERO!$I$85/1000</f>
        <v>96691.384999999995</v>
      </c>
      <c r="F373" s="838">
        <f>MARZO!$I$85/1000</f>
        <v>318383.71299999999</v>
      </c>
      <c r="G373" s="838">
        <f>ABRIL!$I$85/1000</f>
        <v>608852.49100000004</v>
      </c>
      <c r="H373" s="838">
        <f>MAYO!$I$85/1000</f>
        <v>610435.30500000005</v>
      </c>
      <c r="I373" s="838">
        <f>JUNIO!$I$85/1000</f>
        <v>755557.00899999996</v>
      </c>
      <c r="J373" s="838">
        <f>JULIO!$I$85/1000</f>
        <v>908933.32700000005</v>
      </c>
      <c r="K373" s="838">
        <f>AGOSTO!$I$85/1000</f>
        <v>924362.01699999999</v>
      </c>
      <c r="L373" s="838">
        <f>SEPTIEMBRE!$I$85/1000</f>
        <v>1103753.976</v>
      </c>
      <c r="M373" s="838">
        <f>OCTUBRE!$I$85/1000</f>
        <v>1114118.612</v>
      </c>
      <c r="N373" s="838">
        <f>NOVIEMBRE!$I$85/1000</f>
        <v>1420634.7660000001</v>
      </c>
      <c r="O373" s="838">
        <f>DICIEMBRE!$I$85/1000</f>
        <v>1490588.3659999999</v>
      </c>
      <c r="P373" s="833"/>
      <c r="Q373" s="826"/>
      <c r="R373" s="826"/>
      <c r="S373" s="826"/>
      <c r="T373" s="826"/>
      <c r="U373" s="826"/>
    </row>
    <row r="374" spans="1:21" ht="13.5" thickBot="1">
      <c r="A374" s="826"/>
      <c r="B374" s="839"/>
      <c r="C374" s="840"/>
      <c r="D374" s="840"/>
      <c r="E374" s="840"/>
      <c r="F374" s="840"/>
      <c r="G374" s="840"/>
      <c r="H374" s="840"/>
      <c r="I374" s="840"/>
      <c r="J374" s="840"/>
      <c r="K374" s="840"/>
      <c r="L374" s="840"/>
      <c r="M374" s="840"/>
      <c r="N374" s="840"/>
      <c r="O374" s="840"/>
      <c r="P374" s="841"/>
      <c r="Q374" s="826"/>
      <c r="R374" s="826"/>
      <c r="S374" s="826"/>
      <c r="T374" s="826"/>
      <c r="U374" s="826"/>
    </row>
    <row r="375" spans="1:21" ht="13.5" thickBot="1">
      <c r="A375" s="826"/>
      <c r="B375" s="826"/>
      <c r="C375" s="826"/>
      <c r="D375" s="826"/>
      <c r="E375" s="826"/>
      <c r="F375" s="826"/>
      <c r="G375" s="826"/>
      <c r="H375" s="826"/>
      <c r="I375" s="826"/>
      <c r="J375" s="826"/>
      <c r="K375" s="826"/>
      <c r="L375" s="826"/>
      <c r="M375" s="826"/>
      <c r="N375" s="826"/>
      <c r="O375" s="826"/>
      <c r="P375" s="826"/>
      <c r="Q375" s="826"/>
      <c r="R375" s="826"/>
      <c r="S375" s="826"/>
      <c r="T375" s="826"/>
      <c r="U375" s="826"/>
    </row>
    <row r="376" spans="1:21">
      <c r="A376" s="826"/>
      <c r="B376" s="828"/>
      <c r="C376" s="829"/>
      <c r="D376" s="829"/>
      <c r="E376" s="829"/>
      <c r="F376" s="829"/>
      <c r="G376" s="829"/>
      <c r="H376" s="829"/>
      <c r="I376" s="829"/>
      <c r="J376" s="829"/>
      <c r="K376" s="829"/>
      <c r="L376" s="829"/>
      <c r="M376" s="829"/>
      <c r="N376" s="829"/>
      <c r="O376" s="829"/>
      <c r="P376" s="830"/>
      <c r="Q376" s="826"/>
      <c r="R376" s="826"/>
      <c r="S376" s="826"/>
      <c r="T376" s="826"/>
      <c r="U376" s="826"/>
    </row>
    <row r="377" spans="1:21">
      <c r="A377" s="826"/>
      <c r="B377" s="831"/>
      <c r="C377" s="832"/>
      <c r="D377" s="832"/>
      <c r="E377" s="832"/>
      <c r="F377" s="832"/>
      <c r="G377" s="832"/>
      <c r="H377" s="832"/>
      <c r="I377" s="832"/>
      <c r="J377" s="832"/>
      <c r="K377" s="832"/>
      <c r="L377" s="832"/>
      <c r="M377" s="832"/>
      <c r="N377" s="832"/>
      <c r="O377" s="832"/>
      <c r="P377" s="833"/>
      <c r="Q377" s="826"/>
      <c r="R377" s="826"/>
      <c r="S377" s="826"/>
      <c r="T377" s="826"/>
      <c r="U377" s="826"/>
    </row>
    <row r="378" spans="1:21">
      <c r="A378" s="826"/>
      <c r="B378" s="831"/>
      <c r="C378" s="832"/>
      <c r="D378" s="832"/>
      <c r="E378" s="832"/>
      <c r="F378" s="832"/>
      <c r="G378" s="832"/>
      <c r="H378" s="832"/>
      <c r="I378" s="832"/>
      <c r="J378" s="832"/>
      <c r="K378" s="832"/>
      <c r="L378" s="832"/>
      <c r="M378" s="832"/>
      <c r="N378" s="832"/>
      <c r="O378" s="832"/>
      <c r="P378" s="833"/>
      <c r="Q378" s="826"/>
      <c r="R378" s="826"/>
      <c r="S378" s="826"/>
      <c r="T378" s="826"/>
      <c r="U378" s="826"/>
    </row>
    <row r="379" spans="1:21">
      <c r="A379" s="826"/>
      <c r="B379" s="831"/>
      <c r="C379" s="832"/>
      <c r="D379" s="832"/>
      <c r="E379" s="832"/>
      <c r="F379" s="832"/>
      <c r="G379" s="832"/>
      <c r="H379" s="832"/>
      <c r="I379" s="832"/>
      <c r="J379" s="832"/>
      <c r="K379" s="832"/>
      <c r="L379" s="832"/>
      <c r="M379" s="832"/>
      <c r="N379" s="832"/>
      <c r="O379" s="832"/>
      <c r="P379" s="833"/>
      <c r="Q379" s="826"/>
      <c r="R379" s="826"/>
      <c r="S379" s="826"/>
      <c r="T379" s="826"/>
      <c r="U379" s="826"/>
    </row>
    <row r="380" spans="1:21">
      <c r="A380" s="826"/>
      <c r="B380" s="831"/>
      <c r="C380" s="832"/>
      <c r="D380" s="832"/>
      <c r="E380" s="832"/>
      <c r="F380" s="832"/>
      <c r="G380" s="832"/>
      <c r="H380" s="832"/>
      <c r="I380" s="832"/>
      <c r="J380" s="832"/>
      <c r="K380" s="832"/>
      <c r="L380" s="832"/>
      <c r="M380" s="832"/>
      <c r="N380" s="832"/>
      <c r="O380" s="832"/>
      <c r="P380" s="833"/>
      <c r="Q380" s="826"/>
      <c r="R380" s="826"/>
      <c r="S380" s="826"/>
      <c r="T380" s="826"/>
      <c r="U380" s="826"/>
    </row>
    <row r="381" spans="1:21">
      <c r="A381" s="826"/>
      <c r="B381" s="831"/>
      <c r="C381" s="832"/>
      <c r="D381" s="832"/>
      <c r="E381" s="832"/>
      <c r="F381" s="832"/>
      <c r="G381" s="832"/>
      <c r="H381" s="832"/>
      <c r="I381" s="832"/>
      <c r="J381" s="832"/>
      <c r="K381" s="832"/>
      <c r="L381" s="832"/>
      <c r="M381" s="832"/>
      <c r="N381" s="832"/>
      <c r="O381" s="832"/>
      <c r="P381" s="833"/>
      <c r="Q381" s="826"/>
      <c r="R381" s="826"/>
      <c r="S381" s="826"/>
      <c r="T381" s="826"/>
      <c r="U381" s="826"/>
    </row>
    <row r="382" spans="1:21">
      <c r="A382" s="826"/>
      <c r="B382" s="831"/>
      <c r="C382" s="832"/>
      <c r="D382" s="832"/>
      <c r="E382" s="832"/>
      <c r="F382" s="832"/>
      <c r="G382" s="832"/>
      <c r="H382" s="832"/>
      <c r="I382" s="832"/>
      <c r="J382" s="832"/>
      <c r="K382" s="832"/>
      <c r="L382" s="832"/>
      <c r="M382" s="832"/>
      <c r="N382" s="832"/>
      <c r="O382" s="832"/>
      <c r="P382" s="833"/>
      <c r="Q382" s="826"/>
      <c r="R382" s="826"/>
      <c r="S382" s="826"/>
      <c r="T382" s="826"/>
      <c r="U382" s="826"/>
    </row>
    <row r="383" spans="1:21">
      <c r="A383" s="826"/>
      <c r="B383" s="831"/>
      <c r="C383" s="832"/>
      <c r="D383" s="832"/>
      <c r="E383" s="832"/>
      <c r="F383" s="832"/>
      <c r="G383" s="832"/>
      <c r="H383" s="832"/>
      <c r="I383" s="832"/>
      <c r="J383" s="832"/>
      <c r="K383" s="832"/>
      <c r="L383" s="832"/>
      <c r="M383" s="832"/>
      <c r="N383" s="832"/>
      <c r="O383" s="832"/>
      <c r="P383" s="833"/>
      <c r="Q383" s="826"/>
      <c r="R383" s="826"/>
      <c r="S383" s="826"/>
      <c r="T383" s="826"/>
      <c r="U383" s="826"/>
    </row>
    <row r="384" spans="1:21">
      <c r="A384" s="826"/>
      <c r="B384" s="831"/>
      <c r="C384" s="832"/>
      <c r="D384" s="832"/>
      <c r="E384" s="832"/>
      <c r="F384" s="832"/>
      <c r="G384" s="832"/>
      <c r="H384" s="832"/>
      <c r="I384" s="832"/>
      <c r="J384" s="832"/>
      <c r="K384" s="832"/>
      <c r="L384" s="832"/>
      <c r="M384" s="832"/>
      <c r="N384" s="832"/>
      <c r="O384" s="832"/>
      <c r="P384" s="833"/>
      <c r="Q384" s="826"/>
      <c r="R384" s="826"/>
      <c r="S384" s="826"/>
      <c r="T384" s="826"/>
      <c r="U384" s="826"/>
    </row>
    <row r="385" spans="1:21">
      <c r="A385" s="826"/>
      <c r="B385" s="831"/>
      <c r="C385" s="832"/>
      <c r="D385" s="832"/>
      <c r="E385" s="832"/>
      <c r="F385" s="832"/>
      <c r="G385" s="832"/>
      <c r="H385" s="832"/>
      <c r="I385" s="832"/>
      <c r="J385" s="832"/>
      <c r="K385" s="832"/>
      <c r="L385" s="832"/>
      <c r="M385" s="832"/>
      <c r="N385" s="832"/>
      <c r="O385" s="832"/>
      <c r="P385" s="833"/>
      <c r="Q385" s="826"/>
      <c r="R385" s="826"/>
      <c r="S385" s="826"/>
      <c r="T385" s="826"/>
      <c r="U385" s="826"/>
    </row>
    <row r="386" spans="1:21">
      <c r="A386" s="826"/>
      <c r="B386" s="831"/>
      <c r="C386" s="832"/>
      <c r="D386" s="832"/>
      <c r="E386" s="832"/>
      <c r="F386" s="832"/>
      <c r="G386" s="832"/>
      <c r="H386" s="832"/>
      <c r="I386" s="832"/>
      <c r="J386" s="832"/>
      <c r="K386" s="832"/>
      <c r="L386" s="832"/>
      <c r="M386" s="832"/>
      <c r="N386" s="832"/>
      <c r="O386" s="832"/>
      <c r="P386" s="833"/>
      <c r="Q386" s="826"/>
      <c r="R386" s="826"/>
      <c r="S386" s="826"/>
      <c r="T386" s="826"/>
      <c r="U386" s="826"/>
    </row>
    <row r="387" spans="1:21">
      <c r="A387" s="826"/>
      <c r="B387" s="831"/>
      <c r="C387" s="832"/>
      <c r="D387" s="832"/>
      <c r="E387" s="832"/>
      <c r="F387" s="832"/>
      <c r="G387" s="832"/>
      <c r="H387" s="832"/>
      <c r="I387" s="832"/>
      <c r="J387" s="832"/>
      <c r="K387" s="832"/>
      <c r="L387" s="832"/>
      <c r="M387" s="832"/>
      <c r="N387" s="832"/>
      <c r="O387" s="832"/>
      <c r="P387" s="833"/>
      <c r="Q387" s="826"/>
      <c r="R387" s="826"/>
      <c r="S387" s="826"/>
      <c r="T387" s="826"/>
      <c r="U387" s="826"/>
    </row>
    <row r="388" spans="1:21">
      <c r="A388" s="826"/>
      <c r="B388" s="831"/>
      <c r="C388" s="832"/>
      <c r="D388" s="832"/>
      <c r="E388" s="832"/>
      <c r="F388" s="832"/>
      <c r="G388" s="832"/>
      <c r="H388" s="832"/>
      <c r="I388" s="832"/>
      <c r="J388" s="832"/>
      <c r="K388" s="832"/>
      <c r="L388" s="832"/>
      <c r="M388" s="832"/>
      <c r="N388" s="832"/>
      <c r="O388" s="832"/>
      <c r="P388" s="833"/>
      <c r="Q388" s="826"/>
      <c r="R388" s="826"/>
      <c r="S388" s="826"/>
      <c r="T388" s="826"/>
      <c r="U388" s="826"/>
    </row>
    <row r="389" spans="1:21">
      <c r="A389" s="826"/>
      <c r="B389" s="831"/>
      <c r="C389" s="832"/>
      <c r="D389" s="832"/>
      <c r="E389" s="832"/>
      <c r="F389" s="832"/>
      <c r="G389" s="832"/>
      <c r="H389" s="832"/>
      <c r="I389" s="832"/>
      <c r="J389" s="832"/>
      <c r="K389" s="832"/>
      <c r="L389" s="832"/>
      <c r="M389" s="832"/>
      <c r="N389" s="832"/>
      <c r="O389" s="832"/>
      <c r="P389" s="833"/>
      <c r="Q389" s="826"/>
      <c r="R389" s="826"/>
      <c r="S389" s="826"/>
      <c r="T389" s="826"/>
      <c r="U389" s="826"/>
    </row>
    <row r="390" spans="1:21">
      <c r="A390" s="826"/>
      <c r="B390" s="831"/>
      <c r="C390" s="832"/>
      <c r="D390" s="832"/>
      <c r="E390" s="832"/>
      <c r="F390" s="832"/>
      <c r="G390" s="832"/>
      <c r="H390" s="832"/>
      <c r="I390" s="832"/>
      <c r="J390" s="832"/>
      <c r="K390" s="832"/>
      <c r="L390" s="832"/>
      <c r="M390" s="832"/>
      <c r="N390" s="832"/>
      <c r="O390" s="832"/>
      <c r="P390" s="833"/>
      <c r="Q390" s="826"/>
      <c r="R390" s="826"/>
      <c r="S390" s="826"/>
      <c r="T390" s="826"/>
      <c r="U390" s="826"/>
    </row>
    <row r="391" spans="1:21">
      <c r="A391" s="826"/>
      <c r="B391" s="831"/>
      <c r="C391" s="832"/>
      <c r="D391" s="832"/>
      <c r="E391" s="832"/>
      <c r="F391" s="832"/>
      <c r="G391" s="832"/>
      <c r="H391" s="832"/>
      <c r="I391" s="832"/>
      <c r="J391" s="832"/>
      <c r="K391" s="832"/>
      <c r="L391" s="832"/>
      <c r="M391" s="832"/>
      <c r="N391" s="832"/>
      <c r="O391" s="832"/>
      <c r="P391" s="833"/>
      <c r="Q391" s="826"/>
      <c r="R391" s="826"/>
      <c r="S391" s="826"/>
      <c r="T391" s="826"/>
      <c r="U391" s="826"/>
    </row>
    <row r="392" spans="1:21">
      <c r="A392" s="826"/>
      <c r="B392" s="831"/>
      <c r="C392" s="832"/>
      <c r="D392" s="832"/>
      <c r="E392" s="832"/>
      <c r="F392" s="832"/>
      <c r="G392" s="832"/>
      <c r="H392" s="832"/>
      <c r="I392" s="832"/>
      <c r="J392" s="832"/>
      <c r="K392" s="832"/>
      <c r="L392" s="832"/>
      <c r="M392" s="832"/>
      <c r="N392" s="832"/>
      <c r="O392" s="832"/>
      <c r="P392" s="833"/>
      <c r="Q392" s="826"/>
      <c r="R392" s="826"/>
      <c r="S392" s="826"/>
      <c r="T392" s="826"/>
      <c r="U392" s="826"/>
    </row>
    <row r="393" spans="1:21">
      <c r="A393" s="826"/>
      <c r="B393" s="831"/>
      <c r="C393" s="832"/>
      <c r="D393" s="832"/>
      <c r="E393" s="832"/>
      <c r="F393" s="832"/>
      <c r="G393" s="832"/>
      <c r="H393" s="832"/>
      <c r="I393" s="832"/>
      <c r="J393" s="832"/>
      <c r="K393" s="832"/>
      <c r="L393" s="832"/>
      <c r="M393" s="832"/>
      <c r="N393" s="832"/>
      <c r="O393" s="832"/>
      <c r="P393" s="833"/>
      <c r="Q393" s="826"/>
      <c r="R393" s="826"/>
      <c r="S393" s="826"/>
      <c r="T393" s="826"/>
      <c r="U393" s="826"/>
    </row>
    <row r="394" spans="1:21">
      <c r="A394" s="826"/>
      <c r="B394" s="831"/>
      <c r="C394" s="832"/>
      <c r="D394" s="832"/>
      <c r="E394" s="832"/>
      <c r="F394" s="832"/>
      <c r="G394" s="832"/>
      <c r="H394" s="832"/>
      <c r="I394" s="832"/>
      <c r="J394" s="832"/>
      <c r="K394" s="832"/>
      <c r="L394" s="832"/>
      <c r="M394" s="832"/>
      <c r="N394" s="832"/>
      <c r="O394" s="832"/>
      <c r="P394" s="833"/>
      <c r="Q394" s="826"/>
      <c r="R394" s="826"/>
      <c r="S394" s="826"/>
      <c r="T394" s="826"/>
      <c r="U394" s="826"/>
    </row>
    <row r="395" spans="1:21">
      <c r="A395" s="826"/>
      <c r="B395" s="831"/>
      <c r="C395" s="832"/>
      <c r="D395" s="832"/>
      <c r="E395" s="832"/>
      <c r="F395" s="832"/>
      <c r="G395" s="832"/>
      <c r="H395" s="832"/>
      <c r="I395" s="832"/>
      <c r="J395" s="832"/>
      <c r="K395" s="832"/>
      <c r="L395" s="832"/>
      <c r="M395" s="832"/>
      <c r="N395" s="832"/>
      <c r="O395" s="832"/>
      <c r="P395" s="833"/>
      <c r="Q395" s="826"/>
      <c r="R395" s="826"/>
      <c r="S395" s="826"/>
      <c r="T395" s="826"/>
      <c r="U395" s="826"/>
    </row>
    <row r="396" spans="1:21">
      <c r="A396" s="826"/>
      <c r="B396" s="831"/>
      <c r="C396" s="832"/>
      <c r="D396" s="832"/>
      <c r="E396" s="832"/>
      <c r="F396" s="832"/>
      <c r="G396" s="832"/>
      <c r="H396" s="832"/>
      <c r="I396" s="832"/>
      <c r="J396" s="832"/>
      <c r="K396" s="832"/>
      <c r="L396" s="832"/>
      <c r="M396" s="832"/>
      <c r="N396" s="832"/>
      <c r="O396" s="832"/>
      <c r="P396" s="833"/>
      <c r="Q396" s="826"/>
      <c r="R396" s="826"/>
      <c r="S396" s="826"/>
      <c r="T396" s="826"/>
      <c r="U396" s="826"/>
    </row>
    <row r="397" spans="1:21">
      <c r="A397" s="826"/>
      <c r="B397" s="831"/>
      <c r="C397" s="832"/>
      <c r="D397" s="832"/>
      <c r="E397" s="832"/>
      <c r="F397" s="832"/>
      <c r="G397" s="832"/>
      <c r="H397" s="832"/>
      <c r="I397" s="832"/>
      <c r="J397" s="832"/>
      <c r="K397" s="832"/>
      <c r="L397" s="832"/>
      <c r="M397" s="832"/>
      <c r="N397" s="832"/>
      <c r="O397" s="832"/>
      <c r="P397" s="833"/>
      <c r="Q397" s="826"/>
      <c r="R397" s="826"/>
      <c r="S397" s="826"/>
      <c r="T397" s="826"/>
      <c r="U397" s="826"/>
    </row>
    <row r="398" spans="1:21">
      <c r="A398" s="826"/>
      <c r="B398" s="831"/>
      <c r="C398" s="832"/>
      <c r="D398" s="832"/>
      <c r="E398" s="832"/>
      <c r="F398" s="832"/>
      <c r="G398" s="832"/>
      <c r="H398" s="832"/>
      <c r="I398" s="832"/>
      <c r="J398" s="832"/>
      <c r="K398" s="832"/>
      <c r="L398" s="832"/>
      <c r="M398" s="832"/>
      <c r="N398" s="832"/>
      <c r="O398" s="832"/>
      <c r="P398" s="833"/>
      <c r="Q398" s="826"/>
      <c r="R398" s="826"/>
      <c r="S398" s="826"/>
      <c r="T398" s="826"/>
      <c r="U398" s="826"/>
    </row>
    <row r="399" spans="1:21">
      <c r="A399" s="826"/>
      <c r="B399" s="831"/>
      <c r="C399" s="832"/>
      <c r="D399" s="832"/>
      <c r="E399" s="832"/>
      <c r="F399" s="832"/>
      <c r="G399" s="832"/>
      <c r="H399" s="832"/>
      <c r="I399" s="832"/>
      <c r="J399" s="832"/>
      <c r="K399" s="832"/>
      <c r="L399" s="832"/>
      <c r="M399" s="832"/>
      <c r="N399" s="832"/>
      <c r="O399" s="832"/>
      <c r="P399" s="833"/>
      <c r="Q399" s="826"/>
      <c r="R399" s="826"/>
      <c r="S399" s="826"/>
      <c r="T399" s="826"/>
      <c r="U399" s="826"/>
    </row>
    <row r="400" spans="1:21">
      <c r="A400" s="826"/>
      <c r="B400" s="831"/>
      <c r="C400" s="832"/>
      <c r="D400" s="832"/>
      <c r="E400" s="832"/>
      <c r="F400" s="832"/>
      <c r="G400" s="832"/>
      <c r="H400" s="832"/>
      <c r="I400" s="832"/>
      <c r="J400" s="832"/>
      <c r="K400" s="832"/>
      <c r="L400" s="832"/>
      <c r="M400" s="832"/>
      <c r="N400" s="832"/>
      <c r="O400" s="832"/>
      <c r="P400" s="833"/>
      <c r="Q400" s="826"/>
      <c r="R400" s="826"/>
      <c r="S400" s="826"/>
      <c r="T400" s="826"/>
      <c r="U400" s="826"/>
    </row>
    <row r="401" spans="1:21">
      <c r="A401" s="826"/>
      <c r="B401" s="831"/>
      <c r="C401" s="832"/>
      <c r="D401" s="832"/>
      <c r="E401" s="832"/>
      <c r="F401" s="832"/>
      <c r="G401" s="832"/>
      <c r="H401" s="832"/>
      <c r="I401" s="832"/>
      <c r="J401" s="832"/>
      <c r="K401" s="832"/>
      <c r="L401" s="832"/>
      <c r="M401" s="832"/>
      <c r="N401" s="832"/>
      <c r="O401" s="832"/>
      <c r="P401" s="833"/>
      <c r="Q401" s="826"/>
      <c r="R401" s="826"/>
      <c r="S401" s="826"/>
      <c r="T401" s="826"/>
      <c r="U401" s="826"/>
    </row>
    <row r="402" spans="1:21">
      <c r="A402" s="826"/>
      <c r="B402" s="831"/>
      <c r="C402" s="834"/>
      <c r="D402" s="835" t="s">
        <v>656</v>
      </c>
      <c r="E402" s="835" t="s">
        <v>657</v>
      </c>
      <c r="F402" s="835" t="s">
        <v>658</v>
      </c>
      <c r="G402" s="835" t="s">
        <v>659</v>
      </c>
      <c r="H402" s="835" t="s">
        <v>660</v>
      </c>
      <c r="I402" s="835" t="s">
        <v>661</v>
      </c>
      <c r="J402" s="835" t="s">
        <v>662</v>
      </c>
      <c r="K402" s="835" t="s">
        <v>663</v>
      </c>
      <c r="L402" s="835" t="s">
        <v>664</v>
      </c>
      <c r="M402" s="835" t="s">
        <v>665</v>
      </c>
      <c r="N402" s="835" t="s">
        <v>666</v>
      </c>
      <c r="O402" s="835" t="s">
        <v>667</v>
      </c>
      <c r="P402" s="833"/>
      <c r="Q402" s="826"/>
      <c r="R402" s="826"/>
      <c r="S402" s="826"/>
      <c r="T402" s="826"/>
      <c r="U402" s="826"/>
    </row>
    <row r="403" spans="1:21">
      <c r="A403" s="826"/>
      <c r="B403" s="831"/>
      <c r="C403" s="836" t="s">
        <v>668</v>
      </c>
      <c r="D403" s="837">
        <f>(DICIEMBRE!$F$94/12)/1000</f>
        <v>28553.617416666668</v>
      </c>
      <c r="E403" s="837">
        <f>(DICIEMBRE!$F$94/12)/1000+D403</f>
        <v>57107.234833333336</v>
      </c>
      <c r="F403" s="837">
        <f>(DICIEMBRE!$F$94/12)/1000+E403</f>
        <v>85660.852249999996</v>
      </c>
      <c r="G403" s="837">
        <f>(DICIEMBRE!$F$94/12)/1000+F403</f>
        <v>114214.46966666667</v>
      </c>
      <c r="H403" s="837">
        <f>(DICIEMBRE!$F$94/12)/1000+G403</f>
        <v>142768.08708333335</v>
      </c>
      <c r="I403" s="837">
        <f>(DICIEMBRE!$F$94/12)/1000+H403</f>
        <v>171321.70450000002</v>
      </c>
      <c r="J403" s="837">
        <f>(DICIEMBRE!$F$94/12)/1000+I403</f>
        <v>199875.3219166667</v>
      </c>
      <c r="K403" s="837">
        <f>(DICIEMBRE!$F$94/12)/1000+J403</f>
        <v>228428.93933333337</v>
      </c>
      <c r="L403" s="837">
        <f>(DICIEMBRE!$F$94/12)/1000+K403</f>
        <v>256982.55675000005</v>
      </c>
      <c r="M403" s="837">
        <f>(DICIEMBRE!$F$94/12)/1000+L403</f>
        <v>285536.17416666669</v>
      </c>
      <c r="N403" s="837">
        <f>(DICIEMBRE!$F$94/12)/1000+M403</f>
        <v>314089.79158333334</v>
      </c>
      <c r="O403" s="837">
        <f>(DICIEMBRE!$F$94/12)/1000+N403</f>
        <v>342643.40899999999</v>
      </c>
      <c r="P403" s="833"/>
      <c r="Q403" s="826"/>
      <c r="R403" s="826"/>
      <c r="S403" s="826"/>
      <c r="T403" s="826"/>
      <c r="U403" s="826"/>
    </row>
    <row r="404" spans="1:21">
      <c r="A404" s="826"/>
      <c r="B404" s="831"/>
      <c r="C404" s="836" t="s">
        <v>669</v>
      </c>
      <c r="D404" s="838">
        <f>ENERO!$I$94/1000</f>
        <v>0</v>
      </c>
      <c r="E404" s="838">
        <f>FEBRERO!$I$94/1000</f>
        <v>0</v>
      </c>
      <c r="F404" s="838">
        <f>MARZO!$I$94/1000</f>
        <v>0</v>
      </c>
      <c r="G404" s="838">
        <f>ABRIL!$I$94/1000</f>
        <v>0</v>
      </c>
      <c r="H404" s="838">
        <f>MAYO!$I$94/1000</f>
        <v>0</v>
      </c>
      <c r="I404" s="838">
        <f>JUNIO!$I$94/1000</f>
        <v>0</v>
      </c>
      <c r="J404" s="838">
        <f>JULIO!$I$94/1000</f>
        <v>0</v>
      </c>
      <c r="K404" s="838">
        <f>AGOSTO!$I$94/1000</f>
        <v>0</v>
      </c>
      <c r="L404" s="838">
        <f>SEPTIEMBRE!$I$94/1000</f>
        <v>0</v>
      </c>
      <c r="M404" s="838">
        <f>OCTUBRE!$I$94/1000</f>
        <v>0</v>
      </c>
      <c r="N404" s="838">
        <f>NOVIEMBRE!$I$94/1000</f>
        <v>121177.058</v>
      </c>
      <c r="O404" s="838">
        <f>DICIEMBRE!$I$94/1000</f>
        <v>121177.058</v>
      </c>
      <c r="P404" s="833"/>
      <c r="Q404" s="826"/>
      <c r="R404" s="826"/>
      <c r="S404" s="826"/>
      <c r="T404" s="826"/>
      <c r="U404" s="826"/>
    </row>
    <row r="405" spans="1:21" ht="13.5" thickBot="1">
      <c r="A405" s="826"/>
      <c r="B405" s="839"/>
      <c r="C405" s="840"/>
      <c r="D405" s="840"/>
      <c r="E405" s="840"/>
      <c r="F405" s="840"/>
      <c r="G405" s="840"/>
      <c r="H405" s="840"/>
      <c r="I405" s="840"/>
      <c r="J405" s="840"/>
      <c r="K405" s="840"/>
      <c r="L405" s="840"/>
      <c r="M405" s="840"/>
      <c r="N405" s="840"/>
      <c r="O405" s="840"/>
      <c r="P405" s="841"/>
      <c r="Q405" s="826"/>
      <c r="R405" s="826"/>
      <c r="S405" s="826"/>
      <c r="T405" s="826"/>
      <c r="U405" s="826"/>
    </row>
    <row r="406" spans="1:21" ht="13.5" thickBot="1">
      <c r="A406" s="826"/>
      <c r="B406" s="826"/>
      <c r="C406" s="826"/>
      <c r="D406" s="826"/>
      <c r="E406" s="826"/>
      <c r="F406" s="826"/>
      <c r="G406" s="826"/>
      <c r="H406" s="826"/>
      <c r="I406" s="826"/>
      <c r="J406" s="826"/>
      <c r="K406" s="826"/>
      <c r="L406" s="826"/>
      <c r="M406" s="826"/>
      <c r="N406" s="826"/>
      <c r="O406" s="826"/>
      <c r="P406" s="826"/>
      <c r="Q406" s="826"/>
      <c r="R406" s="826"/>
      <c r="S406" s="826"/>
      <c r="T406" s="826"/>
      <c r="U406" s="826"/>
    </row>
    <row r="407" spans="1:21">
      <c r="A407" s="826"/>
      <c r="B407" s="828"/>
      <c r="C407" s="829"/>
      <c r="D407" s="829"/>
      <c r="E407" s="829"/>
      <c r="F407" s="829"/>
      <c r="G407" s="829"/>
      <c r="H407" s="829"/>
      <c r="I407" s="829"/>
      <c r="J407" s="829"/>
      <c r="K407" s="829"/>
      <c r="L407" s="829"/>
      <c r="M407" s="829"/>
      <c r="N407" s="829"/>
      <c r="O407" s="829"/>
      <c r="P407" s="830"/>
      <c r="Q407" s="826"/>
      <c r="R407" s="826"/>
      <c r="S407" s="826"/>
      <c r="T407" s="826"/>
      <c r="U407" s="826"/>
    </row>
    <row r="408" spans="1:21">
      <c r="A408" s="826"/>
      <c r="B408" s="831"/>
      <c r="C408" s="832"/>
      <c r="D408" s="832"/>
      <c r="E408" s="832"/>
      <c r="F408" s="832"/>
      <c r="G408" s="832"/>
      <c r="H408" s="832"/>
      <c r="I408" s="832"/>
      <c r="J408" s="832"/>
      <c r="K408" s="832"/>
      <c r="L408" s="832"/>
      <c r="M408" s="832"/>
      <c r="N408" s="832"/>
      <c r="O408" s="832"/>
      <c r="P408" s="833"/>
      <c r="Q408" s="826"/>
      <c r="R408" s="826"/>
      <c r="S408" s="826"/>
      <c r="T408" s="826"/>
      <c r="U408" s="826"/>
    </row>
    <row r="409" spans="1:21">
      <c r="A409" s="826"/>
      <c r="B409" s="831"/>
      <c r="C409" s="832"/>
      <c r="D409" s="832"/>
      <c r="E409" s="832"/>
      <c r="F409" s="832"/>
      <c r="G409" s="832"/>
      <c r="H409" s="832"/>
      <c r="I409" s="832"/>
      <c r="J409" s="832"/>
      <c r="K409" s="832"/>
      <c r="L409" s="832"/>
      <c r="M409" s="832"/>
      <c r="N409" s="832"/>
      <c r="O409" s="832"/>
      <c r="P409" s="833"/>
      <c r="Q409" s="826"/>
      <c r="R409" s="826"/>
      <c r="S409" s="826"/>
      <c r="T409" s="826"/>
      <c r="U409" s="826"/>
    </row>
    <row r="410" spans="1:21">
      <c r="A410" s="826"/>
      <c r="B410" s="831"/>
      <c r="C410" s="832"/>
      <c r="D410" s="832"/>
      <c r="E410" s="832"/>
      <c r="F410" s="832"/>
      <c r="G410" s="832"/>
      <c r="H410" s="832"/>
      <c r="I410" s="832"/>
      <c r="J410" s="832"/>
      <c r="K410" s="832"/>
      <c r="L410" s="832"/>
      <c r="M410" s="832"/>
      <c r="N410" s="832"/>
      <c r="O410" s="832"/>
      <c r="P410" s="833"/>
      <c r="Q410" s="826"/>
      <c r="R410" s="826"/>
      <c r="S410" s="826"/>
      <c r="T410" s="826"/>
      <c r="U410" s="826"/>
    </row>
    <row r="411" spans="1:21">
      <c r="A411" s="826"/>
      <c r="B411" s="831"/>
      <c r="C411" s="832"/>
      <c r="D411" s="832"/>
      <c r="E411" s="832"/>
      <c r="F411" s="832"/>
      <c r="G411" s="832"/>
      <c r="H411" s="832"/>
      <c r="I411" s="832"/>
      <c r="J411" s="832"/>
      <c r="K411" s="832"/>
      <c r="L411" s="832"/>
      <c r="M411" s="832"/>
      <c r="N411" s="832"/>
      <c r="O411" s="832"/>
      <c r="P411" s="833"/>
      <c r="Q411" s="826"/>
      <c r="R411" s="826"/>
      <c r="S411" s="826"/>
      <c r="T411" s="826"/>
      <c r="U411" s="826"/>
    </row>
    <row r="412" spans="1:21">
      <c r="A412" s="826"/>
      <c r="B412" s="831"/>
      <c r="C412" s="832"/>
      <c r="D412" s="832"/>
      <c r="E412" s="832"/>
      <c r="F412" s="832"/>
      <c r="G412" s="832"/>
      <c r="H412" s="832"/>
      <c r="I412" s="832"/>
      <c r="J412" s="832"/>
      <c r="K412" s="832"/>
      <c r="L412" s="832"/>
      <c r="M412" s="832"/>
      <c r="N412" s="832"/>
      <c r="O412" s="832"/>
      <c r="P412" s="833"/>
      <c r="Q412" s="826"/>
      <c r="R412" s="826"/>
      <c r="S412" s="826"/>
      <c r="T412" s="826"/>
      <c r="U412" s="826"/>
    </row>
    <row r="413" spans="1:21">
      <c r="A413" s="826"/>
      <c r="B413" s="831"/>
      <c r="C413" s="832"/>
      <c r="D413" s="832"/>
      <c r="E413" s="832"/>
      <c r="F413" s="832"/>
      <c r="G413" s="832"/>
      <c r="H413" s="832"/>
      <c r="I413" s="832"/>
      <c r="J413" s="832"/>
      <c r="K413" s="832"/>
      <c r="L413" s="832"/>
      <c r="M413" s="832"/>
      <c r="N413" s="832"/>
      <c r="O413" s="832"/>
      <c r="P413" s="833"/>
      <c r="Q413" s="826"/>
      <c r="R413" s="826"/>
      <c r="S413" s="826"/>
      <c r="T413" s="826"/>
      <c r="U413" s="826"/>
    </row>
    <row r="414" spans="1:21">
      <c r="A414" s="826"/>
      <c r="B414" s="831"/>
      <c r="C414" s="832"/>
      <c r="D414" s="832"/>
      <c r="E414" s="832"/>
      <c r="F414" s="832"/>
      <c r="G414" s="832"/>
      <c r="H414" s="832"/>
      <c r="I414" s="832"/>
      <c r="J414" s="832"/>
      <c r="K414" s="832"/>
      <c r="L414" s="832"/>
      <c r="M414" s="832"/>
      <c r="N414" s="832"/>
      <c r="O414" s="832"/>
      <c r="P414" s="833"/>
      <c r="Q414" s="826"/>
      <c r="R414" s="826"/>
      <c r="S414" s="826"/>
      <c r="T414" s="826"/>
      <c r="U414" s="826"/>
    </row>
    <row r="415" spans="1:21">
      <c r="A415" s="826"/>
      <c r="B415" s="831"/>
      <c r="C415" s="832"/>
      <c r="D415" s="832"/>
      <c r="E415" s="832"/>
      <c r="F415" s="832"/>
      <c r="G415" s="832"/>
      <c r="H415" s="832"/>
      <c r="I415" s="832"/>
      <c r="J415" s="832"/>
      <c r="K415" s="832"/>
      <c r="L415" s="832"/>
      <c r="M415" s="832"/>
      <c r="N415" s="832"/>
      <c r="O415" s="832"/>
      <c r="P415" s="833"/>
      <c r="Q415" s="826"/>
      <c r="R415" s="826"/>
      <c r="S415" s="826"/>
      <c r="T415" s="826"/>
      <c r="U415" s="826"/>
    </row>
    <row r="416" spans="1:21">
      <c r="A416" s="826"/>
      <c r="B416" s="831"/>
      <c r="C416" s="832"/>
      <c r="D416" s="832"/>
      <c r="E416" s="832"/>
      <c r="F416" s="832"/>
      <c r="G416" s="832"/>
      <c r="H416" s="832"/>
      <c r="I416" s="832"/>
      <c r="J416" s="832"/>
      <c r="K416" s="832"/>
      <c r="L416" s="832"/>
      <c r="M416" s="832"/>
      <c r="N416" s="832"/>
      <c r="O416" s="832"/>
      <c r="P416" s="833"/>
      <c r="Q416" s="826"/>
      <c r="R416" s="826"/>
      <c r="S416" s="826"/>
      <c r="T416" s="826"/>
      <c r="U416" s="826"/>
    </row>
    <row r="417" spans="1:21">
      <c r="A417" s="826"/>
      <c r="B417" s="831"/>
      <c r="C417" s="832"/>
      <c r="D417" s="832"/>
      <c r="E417" s="832"/>
      <c r="F417" s="832"/>
      <c r="G417" s="832"/>
      <c r="H417" s="832"/>
      <c r="I417" s="832"/>
      <c r="J417" s="832"/>
      <c r="K417" s="832"/>
      <c r="L417" s="832"/>
      <c r="M417" s="832"/>
      <c r="N417" s="832"/>
      <c r="O417" s="832"/>
      <c r="P417" s="833"/>
      <c r="Q417" s="826"/>
      <c r="R417" s="826"/>
      <c r="S417" s="826"/>
      <c r="T417" s="826"/>
      <c r="U417" s="826"/>
    </row>
    <row r="418" spans="1:21">
      <c r="A418" s="826"/>
      <c r="B418" s="831"/>
      <c r="C418" s="832"/>
      <c r="D418" s="832"/>
      <c r="E418" s="832"/>
      <c r="F418" s="832"/>
      <c r="G418" s="832"/>
      <c r="H418" s="832"/>
      <c r="I418" s="832"/>
      <c r="J418" s="832"/>
      <c r="K418" s="832"/>
      <c r="L418" s="832"/>
      <c r="M418" s="832"/>
      <c r="N418" s="832"/>
      <c r="O418" s="832"/>
      <c r="P418" s="833"/>
      <c r="Q418" s="826"/>
      <c r="R418" s="826"/>
      <c r="S418" s="826"/>
      <c r="T418" s="826"/>
      <c r="U418" s="826"/>
    </row>
    <row r="419" spans="1:21">
      <c r="A419" s="826"/>
      <c r="B419" s="831"/>
      <c r="C419" s="832"/>
      <c r="D419" s="832"/>
      <c r="E419" s="832"/>
      <c r="F419" s="832"/>
      <c r="G419" s="832"/>
      <c r="H419" s="832"/>
      <c r="I419" s="832"/>
      <c r="J419" s="832"/>
      <c r="K419" s="832"/>
      <c r="L419" s="832"/>
      <c r="M419" s="832"/>
      <c r="N419" s="832"/>
      <c r="O419" s="832"/>
      <c r="P419" s="833"/>
      <c r="Q419" s="826"/>
      <c r="R419" s="826"/>
      <c r="S419" s="826"/>
      <c r="T419" s="826"/>
      <c r="U419" s="826"/>
    </row>
    <row r="420" spans="1:21">
      <c r="A420" s="826"/>
      <c r="B420" s="831"/>
      <c r="C420" s="832"/>
      <c r="D420" s="832"/>
      <c r="E420" s="832"/>
      <c r="F420" s="832"/>
      <c r="G420" s="832"/>
      <c r="H420" s="832"/>
      <c r="I420" s="832"/>
      <c r="J420" s="832"/>
      <c r="K420" s="832"/>
      <c r="L420" s="832"/>
      <c r="M420" s="832"/>
      <c r="N420" s="832"/>
      <c r="O420" s="832"/>
      <c r="P420" s="833"/>
      <c r="Q420" s="826"/>
      <c r="R420" s="826"/>
      <c r="S420" s="826"/>
      <c r="T420" s="826"/>
      <c r="U420" s="826"/>
    </row>
    <row r="421" spans="1:21">
      <c r="A421" s="826"/>
      <c r="B421" s="831"/>
      <c r="C421" s="832"/>
      <c r="D421" s="832"/>
      <c r="E421" s="832"/>
      <c r="F421" s="832"/>
      <c r="G421" s="832"/>
      <c r="H421" s="832"/>
      <c r="I421" s="832"/>
      <c r="J421" s="832"/>
      <c r="K421" s="832"/>
      <c r="L421" s="832"/>
      <c r="M421" s="832"/>
      <c r="N421" s="832"/>
      <c r="O421" s="832"/>
      <c r="P421" s="833"/>
      <c r="Q421" s="826"/>
      <c r="R421" s="826"/>
      <c r="S421" s="826"/>
      <c r="T421" s="826"/>
      <c r="U421" s="826"/>
    </row>
    <row r="422" spans="1:21">
      <c r="A422" s="826"/>
      <c r="B422" s="831"/>
      <c r="C422" s="832"/>
      <c r="D422" s="832"/>
      <c r="E422" s="832"/>
      <c r="F422" s="832"/>
      <c r="G422" s="832"/>
      <c r="H422" s="832"/>
      <c r="I422" s="832"/>
      <c r="J422" s="832"/>
      <c r="K422" s="832"/>
      <c r="L422" s="832"/>
      <c r="M422" s="832"/>
      <c r="N422" s="832"/>
      <c r="O422" s="832"/>
      <c r="P422" s="833"/>
      <c r="Q422" s="826"/>
      <c r="R422" s="826"/>
      <c r="S422" s="826"/>
      <c r="T422" s="826"/>
      <c r="U422" s="826"/>
    </row>
    <row r="423" spans="1:21">
      <c r="A423" s="826"/>
      <c r="B423" s="831"/>
      <c r="C423" s="832"/>
      <c r="D423" s="832"/>
      <c r="E423" s="832"/>
      <c r="F423" s="832"/>
      <c r="G423" s="832"/>
      <c r="H423" s="832"/>
      <c r="I423" s="832"/>
      <c r="J423" s="832"/>
      <c r="K423" s="832"/>
      <c r="L423" s="832"/>
      <c r="M423" s="832"/>
      <c r="N423" s="832"/>
      <c r="O423" s="832"/>
      <c r="P423" s="833"/>
      <c r="Q423" s="826"/>
      <c r="R423" s="826"/>
      <c r="S423" s="826"/>
      <c r="T423" s="826"/>
      <c r="U423" s="826"/>
    </row>
    <row r="424" spans="1:21">
      <c r="A424" s="826"/>
      <c r="B424" s="831"/>
      <c r="C424" s="832"/>
      <c r="D424" s="832"/>
      <c r="E424" s="832"/>
      <c r="F424" s="832"/>
      <c r="G424" s="832"/>
      <c r="H424" s="832"/>
      <c r="I424" s="832"/>
      <c r="J424" s="832"/>
      <c r="K424" s="832"/>
      <c r="L424" s="832"/>
      <c r="M424" s="832"/>
      <c r="N424" s="832"/>
      <c r="O424" s="832"/>
      <c r="P424" s="833"/>
      <c r="Q424" s="826"/>
      <c r="R424" s="826"/>
      <c r="S424" s="826"/>
      <c r="T424" s="826"/>
      <c r="U424" s="826"/>
    </row>
    <row r="425" spans="1:21">
      <c r="A425" s="826"/>
      <c r="B425" s="831"/>
      <c r="C425" s="832"/>
      <c r="D425" s="832"/>
      <c r="E425" s="832"/>
      <c r="F425" s="832"/>
      <c r="G425" s="832"/>
      <c r="H425" s="832"/>
      <c r="I425" s="832"/>
      <c r="J425" s="832"/>
      <c r="K425" s="832"/>
      <c r="L425" s="832"/>
      <c r="M425" s="832"/>
      <c r="N425" s="832"/>
      <c r="O425" s="832"/>
      <c r="P425" s="833"/>
      <c r="Q425" s="826"/>
      <c r="R425" s="826"/>
      <c r="S425" s="826"/>
      <c r="T425" s="826"/>
      <c r="U425" s="826"/>
    </row>
    <row r="426" spans="1:21">
      <c r="A426" s="826"/>
      <c r="B426" s="831"/>
      <c r="C426" s="832"/>
      <c r="D426" s="832"/>
      <c r="E426" s="832"/>
      <c r="F426" s="832"/>
      <c r="G426" s="832"/>
      <c r="H426" s="832"/>
      <c r="I426" s="832"/>
      <c r="J426" s="832"/>
      <c r="K426" s="832"/>
      <c r="L426" s="832"/>
      <c r="M426" s="832"/>
      <c r="N426" s="832"/>
      <c r="O426" s="832"/>
      <c r="P426" s="833"/>
      <c r="Q426" s="826"/>
      <c r="R426" s="826"/>
      <c r="S426" s="826"/>
      <c r="T426" s="826"/>
      <c r="U426" s="826"/>
    </row>
    <row r="427" spans="1:21">
      <c r="A427" s="826"/>
      <c r="B427" s="831"/>
      <c r="C427" s="832"/>
      <c r="D427" s="832"/>
      <c r="E427" s="832"/>
      <c r="F427" s="832"/>
      <c r="G427" s="832"/>
      <c r="H427" s="832"/>
      <c r="I427" s="832"/>
      <c r="J427" s="832"/>
      <c r="K427" s="832"/>
      <c r="L427" s="832"/>
      <c r="M427" s="832"/>
      <c r="N427" s="832"/>
      <c r="O427" s="832"/>
      <c r="P427" s="833"/>
      <c r="Q427" s="826"/>
      <c r="R427" s="826"/>
      <c r="S427" s="826"/>
      <c r="T427" s="826"/>
      <c r="U427" s="826"/>
    </row>
    <row r="428" spans="1:21">
      <c r="A428" s="826"/>
      <c r="B428" s="831"/>
      <c r="C428" s="832"/>
      <c r="D428" s="832"/>
      <c r="E428" s="832"/>
      <c r="F428" s="832"/>
      <c r="G428" s="832"/>
      <c r="H428" s="832"/>
      <c r="I428" s="832"/>
      <c r="J428" s="832"/>
      <c r="K428" s="832"/>
      <c r="L428" s="832"/>
      <c r="M428" s="832"/>
      <c r="N428" s="832"/>
      <c r="O428" s="832"/>
      <c r="P428" s="833"/>
      <c r="Q428" s="826"/>
      <c r="R428" s="826"/>
      <c r="S428" s="826"/>
      <c r="T428" s="826"/>
      <c r="U428" s="826"/>
    </row>
    <row r="429" spans="1:21">
      <c r="A429" s="826"/>
      <c r="B429" s="831"/>
      <c r="C429" s="832"/>
      <c r="D429" s="832"/>
      <c r="E429" s="832"/>
      <c r="F429" s="832"/>
      <c r="G429" s="832"/>
      <c r="H429" s="832"/>
      <c r="I429" s="832"/>
      <c r="J429" s="832"/>
      <c r="K429" s="832"/>
      <c r="L429" s="832"/>
      <c r="M429" s="832"/>
      <c r="N429" s="832"/>
      <c r="O429" s="832"/>
      <c r="P429" s="833"/>
      <c r="Q429" s="826"/>
      <c r="R429" s="826"/>
      <c r="S429" s="826"/>
      <c r="T429" s="826"/>
      <c r="U429" s="826"/>
    </row>
    <row r="430" spans="1:21">
      <c r="A430" s="826"/>
      <c r="B430" s="831"/>
      <c r="C430" s="832"/>
      <c r="D430" s="832"/>
      <c r="E430" s="832"/>
      <c r="F430" s="832"/>
      <c r="G430" s="832"/>
      <c r="H430" s="832"/>
      <c r="I430" s="832"/>
      <c r="J430" s="832"/>
      <c r="K430" s="832"/>
      <c r="L430" s="832"/>
      <c r="M430" s="832"/>
      <c r="N430" s="832"/>
      <c r="O430" s="832"/>
      <c r="P430" s="833"/>
      <c r="Q430" s="826"/>
      <c r="R430" s="826"/>
      <c r="S430" s="826"/>
      <c r="T430" s="826"/>
      <c r="U430" s="826"/>
    </row>
    <row r="431" spans="1:21">
      <c r="A431" s="826"/>
      <c r="B431" s="831"/>
      <c r="C431" s="832"/>
      <c r="D431" s="832"/>
      <c r="E431" s="832"/>
      <c r="F431" s="832"/>
      <c r="G431" s="832"/>
      <c r="H431" s="832"/>
      <c r="I431" s="832"/>
      <c r="J431" s="832"/>
      <c r="K431" s="832"/>
      <c r="L431" s="832"/>
      <c r="M431" s="832"/>
      <c r="N431" s="832"/>
      <c r="O431" s="832"/>
      <c r="P431" s="833"/>
      <c r="Q431" s="826"/>
      <c r="R431" s="826"/>
      <c r="S431" s="826"/>
      <c r="T431" s="826"/>
      <c r="U431" s="826"/>
    </row>
    <row r="432" spans="1:21">
      <c r="A432" s="826"/>
      <c r="B432" s="831"/>
      <c r="C432" s="832"/>
      <c r="D432" s="832"/>
      <c r="E432" s="832"/>
      <c r="F432" s="832"/>
      <c r="G432" s="832"/>
      <c r="H432" s="832"/>
      <c r="I432" s="832"/>
      <c r="J432" s="832"/>
      <c r="K432" s="832"/>
      <c r="L432" s="832"/>
      <c r="M432" s="832"/>
      <c r="N432" s="832"/>
      <c r="O432" s="832"/>
      <c r="P432" s="833"/>
      <c r="Q432" s="826"/>
      <c r="R432" s="826"/>
      <c r="S432" s="826"/>
      <c r="T432" s="826"/>
      <c r="U432" s="826"/>
    </row>
    <row r="433" spans="1:21">
      <c r="A433" s="826"/>
      <c r="B433" s="831"/>
      <c r="C433" s="834"/>
      <c r="D433" s="835" t="s">
        <v>656</v>
      </c>
      <c r="E433" s="835" t="s">
        <v>657</v>
      </c>
      <c r="F433" s="835" t="s">
        <v>658</v>
      </c>
      <c r="G433" s="835" t="s">
        <v>659</v>
      </c>
      <c r="H433" s="835" t="s">
        <v>660</v>
      </c>
      <c r="I433" s="835" t="s">
        <v>661</v>
      </c>
      <c r="J433" s="835" t="s">
        <v>662</v>
      </c>
      <c r="K433" s="835" t="s">
        <v>663</v>
      </c>
      <c r="L433" s="835" t="s">
        <v>664</v>
      </c>
      <c r="M433" s="835" t="s">
        <v>665</v>
      </c>
      <c r="N433" s="835" t="s">
        <v>666</v>
      </c>
      <c r="O433" s="835" t="s">
        <v>667</v>
      </c>
      <c r="P433" s="833"/>
      <c r="Q433" s="826"/>
      <c r="R433" s="826"/>
      <c r="S433" s="826"/>
      <c r="T433" s="826"/>
      <c r="U433" s="826"/>
    </row>
    <row r="434" spans="1:21">
      <c r="A434" s="826"/>
      <c r="B434" s="831"/>
      <c r="C434" s="836" t="s">
        <v>668</v>
      </c>
      <c r="D434" s="837">
        <f>(DICIEMBRE!$F$113/12)/1000</f>
        <v>26718.478833333331</v>
      </c>
      <c r="E434" s="837">
        <f>(DICIEMBRE!$F$113/12)/1000+D434</f>
        <v>53436.957666666662</v>
      </c>
      <c r="F434" s="837">
        <f>(DICIEMBRE!$F$113/12)/1000+E434</f>
        <v>80155.436499999996</v>
      </c>
      <c r="G434" s="837">
        <f>(DICIEMBRE!$F$113/12)/1000+F434</f>
        <v>106873.91533333332</v>
      </c>
      <c r="H434" s="837">
        <f>(DICIEMBRE!$F$113/12)/1000+G434</f>
        <v>133592.39416666667</v>
      </c>
      <c r="I434" s="837">
        <f>(DICIEMBRE!$F$113/12)/1000+H434</f>
        <v>160310.87299999999</v>
      </c>
      <c r="J434" s="837">
        <f>(DICIEMBRE!$F$113/12)/1000+I434</f>
        <v>187029.35183333332</v>
      </c>
      <c r="K434" s="837">
        <f>(DICIEMBRE!$F$113/12)/1000+J434</f>
        <v>213747.83066666665</v>
      </c>
      <c r="L434" s="837">
        <f>(DICIEMBRE!$F$113/12)/1000+K434</f>
        <v>240466.30949999997</v>
      </c>
      <c r="M434" s="837">
        <f>(DICIEMBRE!$F$113/12)/1000+L434</f>
        <v>267184.78833333333</v>
      </c>
      <c r="N434" s="837">
        <f>(DICIEMBRE!$F$113/12)/1000+M434</f>
        <v>293903.26716666669</v>
      </c>
      <c r="O434" s="837">
        <f>(DICIEMBRE!$F$113/12)/1000+N434</f>
        <v>320621.74600000004</v>
      </c>
      <c r="P434" s="833"/>
      <c r="Q434" s="826"/>
      <c r="R434" s="826"/>
      <c r="S434" s="826"/>
      <c r="T434" s="826"/>
      <c r="U434" s="826"/>
    </row>
    <row r="435" spans="1:21">
      <c r="A435" s="826"/>
      <c r="B435" s="831"/>
      <c r="C435" s="836" t="s">
        <v>669</v>
      </c>
      <c r="D435" s="838">
        <f>ENERO!$I$113/1000</f>
        <v>396.86500000000001</v>
      </c>
      <c r="E435" s="838">
        <f>FEBRERO!$I$113/1000</f>
        <v>1550.951</v>
      </c>
      <c r="F435" s="838">
        <f>MARZO!$I$113/1000</f>
        <v>1749.184</v>
      </c>
      <c r="G435" s="838">
        <f>ABRIL!$I$113/1000</f>
        <v>20126.112000000001</v>
      </c>
      <c r="H435" s="838">
        <f>MAYO!$I$113/1000</f>
        <v>20310.672999999999</v>
      </c>
      <c r="I435" s="838">
        <f>JUNIO!$I$113/1000</f>
        <v>21509.335999999999</v>
      </c>
      <c r="J435" s="838">
        <f>JULIO!$I$113/1000</f>
        <v>21746.115000000002</v>
      </c>
      <c r="K435" s="838">
        <f>AGOSTO!$I$113/1000</f>
        <v>21833.909</v>
      </c>
      <c r="L435" s="838">
        <f>SEPTIEMBRE!$I$113/1000</f>
        <v>21947.891</v>
      </c>
      <c r="M435" s="838">
        <f>OCTUBRE!$I$113/1000</f>
        <v>23106.011999999999</v>
      </c>
      <c r="N435" s="838">
        <f>NOVIEMBRE!$I$113/1000</f>
        <v>23308.833999999999</v>
      </c>
      <c r="O435" s="838">
        <f>DICIEMBRE!$I$113/1000</f>
        <v>23397.616000000002</v>
      </c>
      <c r="P435" s="833"/>
      <c r="Q435" s="826"/>
      <c r="R435" s="826"/>
      <c r="S435" s="826"/>
      <c r="T435" s="826"/>
      <c r="U435" s="826"/>
    </row>
    <row r="436" spans="1:21" ht="13.5" thickBot="1">
      <c r="A436" s="826"/>
      <c r="B436" s="839"/>
      <c r="C436" s="840"/>
      <c r="D436" s="840"/>
      <c r="E436" s="840"/>
      <c r="F436" s="840"/>
      <c r="G436" s="840"/>
      <c r="H436" s="840"/>
      <c r="I436" s="840"/>
      <c r="J436" s="840"/>
      <c r="K436" s="840"/>
      <c r="L436" s="840"/>
      <c r="M436" s="840"/>
      <c r="N436" s="840"/>
      <c r="O436" s="840"/>
      <c r="P436" s="841"/>
      <c r="Q436" s="826"/>
      <c r="R436" s="826"/>
      <c r="S436" s="826"/>
      <c r="T436" s="826"/>
      <c r="U436" s="826"/>
    </row>
    <row r="437" spans="1:21">
      <c r="A437" s="826"/>
      <c r="B437" s="826"/>
      <c r="C437" s="826"/>
      <c r="D437" s="826"/>
      <c r="E437" s="826"/>
      <c r="F437" s="826"/>
      <c r="G437" s="826"/>
      <c r="H437" s="826"/>
      <c r="I437" s="826"/>
      <c r="J437" s="826"/>
      <c r="K437" s="826"/>
      <c r="L437" s="826"/>
      <c r="M437" s="826"/>
      <c r="N437" s="826"/>
      <c r="O437" s="826"/>
      <c r="P437" s="826"/>
      <c r="Q437" s="826"/>
      <c r="R437" s="826"/>
      <c r="S437" s="826"/>
      <c r="T437" s="826"/>
      <c r="U437" s="826"/>
    </row>
  </sheetData>
  <mergeCells count="1">
    <mergeCell ref="B2:P2"/>
  </mergeCells>
  <printOptions horizontalCentered="1"/>
  <pageMargins left="0" right="0" top="0.98425196850393704" bottom="0.98425196850393704" header="0" footer="0"/>
  <pageSetup scale="50" orientation="landscape" horizontalDpi="300" verticalDpi="300" r:id="rId1"/>
  <headerFooter alignWithMargins="0"/>
  <rowBreaks count="1" manualBreakCount="1">
    <brk id="64" max="32"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dimension ref="A1:WWD437"/>
  <sheetViews>
    <sheetView topLeftCell="A431" zoomScaleNormal="100" workbookViewId="0">
      <selection activeCell="E186" sqref="E186"/>
    </sheetView>
  </sheetViews>
  <sheetFormatPr baseColWidth="10" defaultColWidth="0" defaultRowHeight="12.75" customHeight="1" zeroHeight="1"/>
  <cols>
    <col min="1" max="1" width="14.5703125" style="827" customWidth="1"/>
    <col min="2" max="2" width="1.42578125" style="827" customWidth="1"/>
    <col min="3" max="3" width="19.42578125" style="827" bestFit="1" customWidth="1"/>
    <col min="4" max="4" width="14.28515625" style="827" bestFit="1" customWidth="1"/>
    <col min="5" max="5" width="8.85546875" style="827" bestFit="1" customWidth="1"/>
    <col min="6" max="6" width="10.140625" style="827" customWidth="1"/>
    <col min="7" max="7" width="11.7109375" style="827" customWidth="1"/>
    <col min="8" max="9" width="10.5703125" style="827" customWidth="1"/>
    <col min="10" max="10" width="9.140625" style="827" bestFit="1" customWidth="1"/>
    <col min="11" max="11" width="11.5703125" style="827" bestFit="1" customWidth="1"/>
    <col min="12" max="12" width="9.85546875" style="827" bestFit="1" customWidth="1"/>
    <col min="13" max="13" width="11.5703125" style="827" bestFit="1" customWidth="1"/>
    <col min="14" max="15" width="9.85546875" style="827" bestFit="1" customWidth="1"/>
    <col min="16" max="16" width="1.42578125" style="827" customWidth="1"/>
    <col min="17" max="17" width="1.7109375" style="827" customWidth="1"/>
    <col min="18" max="22" width="11.42578125" style="827" customWidth="1"/>
    <col min="23" max="239" width="11.42578125" style="827" hidden="1"/>
    <col min="240" max="240" width="1.7109375" style="827" hidden="1"/>
    <col min="241" max="241" width="1.42578125" style="827" hidden="1"/>
    <col min="242" max="242" width="13.85546875" style="827" hidden="1"/>
    <col min="243" max="243" width="14.28515625" style="827" hidden="1"/>
    <col min="244" max="244" width="8.85546875" style="827" hidden="1"/>
    <col min="245" max="245" width="8.5703125" style="827" hidden="1"/>
    <col min="246" max="246" width="8.7109375" style="827" hidden="1"/>
    <col min="247" max="248" width="8.42578125" style="827" hidden="1"/>
    <col min="249" max="249" width="9.140625" style="827" hidden="1"/>
    <col min="250" max="250" width="11.5703125" style="827" hidden="1"/>
    <col min="251" max="251" width="9.85546875" style="827" hidden="1"/>
    <col min="252" max="252" width="11.5703125" style="827" hidden="1"/>
    <col min="253" max="254" width="9.85546875" style="827" hidden="1"/>
    <col min="255" max="255" width="1.42578125" style="827" hidden="1"/>
    <col min="256" max="256" width="1.7109375" style="827" hidden="1"/>
    <col min="257" max="257" width="14.5703125" style="827" customWidth="1"/>
    <col min="258" max="258" width="1.42578125" style="827" customWidth="1"/>
    <col min="259" max="259" width="19.42578125" style="827" bestFit="1" customWidth="1"/>
    <col min="260" max="260" width="14.28515625" style="827" bestFit="1" customWidth="1"/>
    <col min="261" max="261" width="8.85546875" style="827" bestFit="1" customWidth="1"/>
    <col min="262" max="262" width="8.5703125" style="827" bestFit="1" customWidth="1"/>
    <col min="263" max="263" width="8.7109375" style="827" bestFit="1" customWidth="1"/>
    <col min="264" max="265" width="8.42578125" style="827" bestFit="1" customWidth="1"/>
    <col min="266" max="266" width="9.140625" style="827" bestFit="1" customWidth="1"/>
    <col min="267" max="267" width="11.5703125" style="827" bestFit="1" customWidth="1"/>
    <col min="268" max="268" width="9.85546875" style="827" bestFit="1" customWidth="1"/>
    <col min="269" max="269" width="11.5703125" style="827" bestFit="1" customWidth="1"/>
    <col min="270" max="271" width="9.85546875" style="827" bestFit="1" customWidth="1"/>
    <col min="272" max="272" width="1.42578125" style="827" customWidth="1"/>
    <col min="273" max="273" width="1.7109375" style="827" customWidth="1"/>
    <col min="274" max="278" width="11.42578125" style="827" customWidth="1"/>
    <col min="279" max="512" width="1.7109375" style="827" hidden="1"/>
    <col min="513" max="513" width="14.5703125" style="827" customWidth="1"/>
    <col min="514" max="514" width="1.42578125" style="827" customWidth="1"/>
    <col min="515" max="515" width="19.42578125" style="827" bestFit="1" customWidth="1"/>
    <col min="516" max="516" width="14.28515625" style="827" bestFit="1" customWidth="1"/>
    <col min="517" max="517" width="8.85546875" style="827" bestFit="1" customWidth="1"/>
    <col min="518" max="518" width="8.5703125" style="827" bestFit="1" customWidth="1"/>
    <col min="519" max="519" width="8.7109375" style="827" bestFit="1" customWidth="1"/>
    <col min="520" max="521" width="8.42578125" style="827" bestFit="1" customWidth="1"/>
    <col min="522" max="522" width="9.140625" style="827" bestFit="1" customWidth="1"/>
    <col min="523" max="523" width="11.5703125" style="827" bestFit="1" customWidth="1"/>
    <col min="524" max="524" width="9.85546875" style="827" bestFit="1" customWidth="1"/>
    <col min="525" max="525" width="11.5703125" style="827" bestFit="1" customWidth="1"/>
    <col min="526" max="527" width="9.85546875" style="827" bestFit="1" customWidth="1"/>
    <col min="528" max="528" width="1.42578125" style="827" customWidth="1"/>
    <col min="529" max="529" width="1.7109375" style="827" customWidth="1"/>
    <col min="530" max="534" width="11.42578125" style="827" customWidth="1"/>
    <col min="535" max="768" width="1.7109375" style="827" hidden="1"/>
    <col min="769" max="769" width="14.5703125" style="827" customWidth="1"/>
    <col min="770" max="770" width="1.42578125" style="827" customWidth="1"/>
    <col min="771" max="771" width="19.42578125" style="827" bestFit="1" customWidth="1"/>
    <col min="772" max="772" width="14.28515625" style="827" bestFit="1" customWidth="1"/>
    <col min="773" max="773" width="8.85546875" style="827" bestFit="1" customWidth="1"/>
    <col min="774" max="774" width="8.5703125" style="827" bestFit="1" customWidth="1"/>
    <col min="775" max="775" width="8.7109375" style="827" bestFit="1" customWidth="1"/>
    <col min="776" max="777" width="8.42578125" style="827" bestFit="1" customWidth="1"/>
    <col min="778" max="778" width="9.140625" style="827" bestFit="1" customWidth="1"/>
    <col min="779" max="779" width="11.5703125" style="827" bestFit="1" customWidth="1"/>
    <col min="780" max="780" width="9.85546875" style="827" bestFit="1" customWidth="1"/>
    <col min="781" max="781" width="11.5703125" style="827" bestFit="1" customWidth="1"/>
    <col min="782" max="783" width="9.85546875" style="827" bestFit="1" customWidth="1"/>
    <col min="784" max="784" width="1.42578125" style="827" customWidth="1"/>
    <col min="785" max="785" width="1.7109375" style="827" customWidth="1"/>
    <col min="786" max="790" width="11.42578125" style="827" customWidth="1"/>
    <col min="791" max="1024" width="1.7109375" style="827" hidden="1"/>
    <col min="1025" max="1025" width="14.5703125" style="827" customWidth="1"/>
    <col min="1026" max="1026" width="1.42578125" style="827" customWidth="1"/>
    <col min="1027" max="1027" width="19.42578125" style="827" bestFit="1" customWidth="1"/>
    <col min="1028" max="1028" width="14.28515625" style="827" bestFit="1" customWidth="1"/>
    <col min="1029" max="1029" width="8.85546875" style="827" bestFit="1" customWidth="1"/>
    <col min="1030" max="1030" width="8.5703125" style="827" bestFit="1" customWidth="1"/>
    <col min="1031" max="1031" width="8.7109375" style="827" bestFit="1" customWidth="1"/>
    <col min="1032" max="1033" width="8.42578125" style="827" bestFit="1" customWidth="1"/>
    <col min="1034" max="1034" width="9.140625" style="827" bestFit="1" customWidth="1"/>
    <col min="1035" max="1035" width="11.5703125" style="827" bestFit="1" customWidth="1"/>
    <col min="1036" max="1036" width="9.85546875" style="827" bestFit="1" customWidth="1"/>
    <col min="1037" max="1037" width="11.5703125" style="827" bestFit="1" customWidth="1"/>
    <col min="1038" max="1039" width="9.85546875" style="827" bestFit="1" customWidth="1"/>
    <col min="1040" max="1040" width="1.42578125" style="827" customWidth="1"/>
    <col min="1041" max="1041" width="1.7109375" style="827" customWidth="1"/>
    <col min="1042" max="1046" width="11.42578125" style="827" customWidth="1"/>
    <col min="1047" max="1280" width="1.7109375" style="827" hidden="1"/>
    <col min="1281" max="1281" width="14.5703125" style="827" customWidth="1"/>
    <col min="1282" max="1282" width="1.42578125" style="827" customWidth="1"/>
    <col min="1283" max="1283" width="19.42578125" style="827" bestFit="1" customWidth="1"/>
    <col min="1284" max="1284" width="14.28515625" style="827" bestFit="1" customWidth="1"/>
    <col min="1285" max="1285" width="8.85546875" style="827" bestFit="1" customWidth="1"/>
    <col min="1286" max="1286" width="8.5703125" style="827" bestFit="1" customWidth="1"/>
    <col min="1287" max="1287" width="8.7109375" style="827" bestFit="1" customWidth="1"/>
    <col min="1288" max="1289" width="8.42578125" style="827" bestFit="1" customWidth="1"/>
    <col min="1290" max="1290" width="9.140625" style="827" bestFit="1" customWidth="1"/>
    <col min="1291" max="1291" width="11.5703125" style="827" bestFit="1" customWidth="1"/>
    <col min="1292" max="1292" width="9.85546875" style="827" bestFit="1" customWidth="1"/>
    <col min="1293" max="1293" width="11.5703125" style="827" bestFit="1" customWidth="1"/>
    <col min="1294" max="1295" width="9.85546875" style="827" bestFit="1" customWidth="1"/>
    <col min="1296" max="1296" width="1.42578125" style="827" customWidth="1"/>
    <col min="1297" max="1297" width="1.7109375" style="827" customWidth="1"/>
    <col min="1298" max="1302" width="11.42578125" style="827" customWidth="1"/>
    <col min="1303" max="1536" width="1.7109375" style="827" hidden="1"/>
    <col min="1537" max="1537" width="14.5703125" style="827" customWidth="1"/>
    <col min="1538" max="1538" width="1.42578125" style="827" customWidth="1"/>
    <col min="1539" max="1539" width="19.42578125" style="827" bestFit="1" customWidth="1"/>
    <col min="1540" max="1540" width="14.28515625" style="827" bestFit="1" customWidth="1"/>
    <col min="1541" max="1541" width="8.85546875" style="827" bestFit="1" customWidth="1"/>
    <col min="1542" max="1542" width="8.5703125" style="827" bestFit="1" customWidth="1"/>
    <col min="1543" max="1543" width="8.7109375" style="827" bestFit="1" customWidth="1"/>
    <col min="1544" max="1545" width="8.42578125" style="827" bestFit="1" customWidth="1"/>
    <col min="1546" max="1546" width="9.140625" style="827" bestFit="1" customWidth="1"/>
    <col min="1547" max="1547" width="11.5703125" style="827" bestFit="1" customWidth="1"/>
    <col min="1548" max="1548" width="9.85546875" style="827" bestFit="1" customWidth="1"/>
    <col min="1549" max="1549" width="11.5703125" style="827" bestFit="1" customWidth="1"/>
    <col min="1550" max="1551" width="9.85546875" style="827" bestFit="1" customWidth="1"/>
    <col min="1552" max="1552" width="1.42578125" style="827" customWidth="1"/>
    <col min="1553" max="1553" width="1.7109375" style="827" customWidth="1"/>
    <col min="1554" max="1558" width="11.42578125" style="827" customWidth="1"/>
    <col min="1559" max="1792" width="1.7109375" style="827" hidden="1"/>
    <col min="1793" max="1793" width="14.5703125" style="827" customWidth="1"/>
    <col min="1794" max="1794" width="1.42578125" style="827" customWidth="1"/>
    <col min="1795" max="1795" width="19.42578125" style="827" bestFit="1" customWidth="1"/>
    <col min="1796" max="1796" width="14.28515625" style="827" bestFit="1" customWidth="1"/>
    <col min="1797" max="1797" width="8.85546875" style="827" bestFit="1" customWidth="1"/>
    <col min="1798" max="1798" width="8.5703125" style="827" bestFit="1" customWidth="1"/>
    <col min="1799" max="1799" width="8.7109375" style="827" bestFit="1" customWidth="1"/>
    <col min="1800" max="1801" width="8.42578125" style="827" bestFit="1" customWidth="1"/>
    <col min="1802" max="1802" width="9.140625" style="827" bestFit="1" customWidth="1"/>
    <col min="1803" max="1803" width="11.5703125" style="827" bestFit="1" customWidth="1"/>
    <col min="1804" max="1804" width="9.85546875" style="827" bestFit="1" customWidth="1"/>
    <col min="1805" max="1805" width="11.5703125" style="827" bestFit="1" customWidth="1"/>
    <col min="1806" max="1807" width="9.85546875" style="827" bestFit="1" customWidth="1"/>
    <col min="1808" max="1808" width="1.42578125" style="827" customWidth="1"/>
    <col min="1809" max="1809" width="1.7109375" style="827" customWidth="1"/>
    <col min="1810" max="1814" width="11.42578125" style="827" customWidth="1"/>
    <col min="1815" max="2048" width="1.7109375" style="827" hidden="1"/>
    <col min="2049" max="2049" width="14.5703125" style="827" customWidth="1"/>
    <col min="2050" max="2050" width="1.42578125" style="827" customWidth="1"/>
    <col min="2051" max="2051" width="19.42578125" style="827" bestFit="1" customWidth="1"/>
    <col min="2052" max="2052" width="14.28515625" style="827" bestFit="1" customWidth="1"/>
    <col min="2053" max="2053" width="8.85546875" style="827" bestFit="1" customWidth="1"/>
    <col min="2054" max="2054" width="8.5703125" style="827" bestFit="1" customWidth="1"/>
    <col min="2055" max="2055" width="8.7109375" style="827" bestFit="1" customWidth="1"/>
    <col min="2056" max="2057" width="8.42578125" style="827" bestFit="1" customWidth="1"/>
    <col min="2058" max="2058" width="9.140625" style="827" bestFit="1" customWidth="1"/>
    <col min="2059" max="2059" width="11.5703125" style="827" bestFit="1" customWidth="1"/>
    <col min="2060" max="2060" width="9.85546875" style="827" bestFit="1" customWidth="1"/>
    <col min="2061" max="2061" width="11.5703125" style="827" bestFit="1" customWidth="1"/>
    <col min="2062" max="2063" width="9.85546875" style="827" bestFit="1" customWidth="1"/>
    <col min="2064" max="2064" width="1.42578125" style="827" customWidth="1"/>
    <col min="2065" max="2065" width="1.7109375" style="827" customWidth="1"/>
    <col min="2066" max="2070" width="11.42578125" style="827" customWidth="1"/>
    <col min="2071" max="2304" width="1.7109375" style="827" hidden="1"/>
    <col min="2305" max="2305" width="14.5703125" style="827" customWidth="1"/>
    <col min="2306" max="2306" width="1.42578125" style="827" customWidth="1"/>
    <col min="2307" max="2307" width="19.42578125" style="827" bestFit="1" customWidth="1"/>
    <col min="2308" max="2308" width="14.28515625" style="827" bestFit="1" customWidth="1"/>
    <col min="2309" max="2309" width="8.85546875" style="827" bestFit="1" customWidth="1"/>
    <col min="2310" max="2310" width="8.5703125" style="827" bestFit="1" customWidth="1"/>
    <col min="2311" max="2311" width="8.7109375" style="827" bestFit="1" customWidth="1"/>
    <col min="2312" max="2313" width="8.42578125" style="827" bestFit="1" customWidth="1"/>
    <col min="2314" max="2314" width="9.140625" style="827" bestFit="1" customWidth="1"/>
    <col min="2315" max="2315" width="11.5703125" style="827" bestFit="1" customWidth="1"/>
    <col min="2316" max="2316" width="9.85546875" style="827" bestFit="1" customWidth="1"/>
    <col min="2317" max="2317" width="11.5703125" style="827" bestFit="1" customWidth="1"/>
    <col min="2318" max="2319" width="9.85546875" style="827" bestFit="1" customWidth="1"/>
    <col min="2320" max="2320" width="1.42578125" style="827" customWidth="1"/>
    <col min="2321" max="2321" width="1.7109375" style="827" customWidth="1"/>
    <col min="2322" max="2326" width="11.42578125" style="827" customWidth="1"/>
    <col min="2327" max="2560" width="1.7109375" style="827" hidden="1"/>
    <col min="2561" max="2561" width="14.5703125" style="827" customWidth="1"/>
    <col min="2562" max="2562" width="1.42578125" style="827" customWidth="1"/>
    <col min="2563" max="2563" width="19.42578125" style="827" bestFit="1" customWidth="1"/>
    <col min="2564" max="2564" width="14.28515625" style="827" bestFit="1" customWidth="1"/>
    <col min="2565" max="2565" width="8.85546875" style="827" bestFit="1" customWidth="1"/>
    <col min="2566" max="2566" width="8.5703125" style="827" bestFit="1" customWidth="1"/>
    <col min="2567" max="2567" width="8.7109375" style="827" bestFit="1" customWidth="1"/>
    <col min="2568" max="2569" width="8.42578125" style="827" bestFit="1" customWidth="1"/>
    <col min="2570" max="2570" width="9.140625" style="827" bestFit="1" customWidth="1"/>
    <col min="2571" max="2571" width="11.5703125" style="827" bestFit="1" customWidth="1"/>
    <col min="2572" max="2572" width="9.85546875" style="827" bestFit="1" customWidth="1"/>
    <col min="2573" max="2573" width="11.5703125" style="827" bestFit="1" customWidth="1"/>
    <col min="2574" max="2575" width="9.85546875" style="827" bestFit="1" customWidth="1"/>
    <col min="2576" max="2576" width="1.42578125" style="827" customWidth="1"/>
    <col min="2577" max="2577" width="1.7109375" style="827" customWidth="1"/>
    <col min="2578" max="2582" width="11.42578125" style="827" customWidth="1"/>
    <col min="2583" max="2816" width="1.7109375" style="827" hidden="1"/>
    <col min="2817" max="2817" width="14.5703125" style="827" customWidth="1"/>
    <col min="2818" max="2818" width="1.42578125" style="827" customWidth="1"/>
    <col min="2819" max="2819" width="19.42578125" style="827" bestFit="1" customWidth="1"/>
    <col min="2820" max="2820" width="14.28515625" style="827" bestFit="1" customWidth="1"/>
    <col min="2821" max="2821" width="8.85546875" style="827" bestFit="1" customWidth="1"/>
    <col min="2822" max="2822" width="8.5703125" style="827" bestFit="1" customWidth="1"/>
    <col min="2823" max="2823" width="8.7109375" style="827" bestFit="1" customWidth="1"/>
    <col min="2824" max="2825" width="8.42578125" style="827" bestFit="1" customWidth="1"/>
    <col min="2826" max="2826" width="9.140625" style="827" bestFit="1" customWidth="1"/>
    <col min="2827" max="2827" width="11.5703125" style="827" bestFit="1" customWidth="1"/>
    <col min="2828" max="2828" width="9.85546875" style="827" bestFit="1" customWidth="1"/>
    <col min="2829" max="2829" width="11.5703125" style="827" bestFit="1" customWidth="1"/>
    <col min="2830" max="2831" width="9.85546875" style="827" bestFit="1" customWidth="1"/>
    <col min="2832" max="2832" width="1.42578125" style="827" customWidth="1"/>
    <col min="2833" max="2833" width="1.7109375" style="827" customWidth="1"/>
    <col min="2834" max="2838" width="11.42578125" style="827" customWidth="1"/>
    <col min="2839" max="3072" width="1.7109375" style="827" hidden="1"/>
    <col min="3073" max="3073" width="14.5703125" style="827" customWidth="1"/>
    <col min="3074" max="3074" width="1.42578125" style="827" customWidth="1"/>
    <col min="3075" max="3075" width="19.42578125" style="827" bestFit="1" customWidth="1"/>
    <col min="3076" max="3076" width="14.28515625" style="827" bestFit="1" customWidth="1"/>
    <col min="3077" max="3077" width="8.85546875" style="827" bestFit="1" customWidth="1"/>
    <col min="3078" max="3078" width="8.5703125" style="827" bestFit="1" customWidth="1"/>
    <col min="3079" max="3079" width="8.7109375" style="827" bestFit="1" customWidth="1"/>
    <col min="3080" max="3081" width="8.42578125" style="827" bestFit="1" customWidth="1"/>
    <col min="3082" max="3082" width="9.140625" style="827" bestFit="1" customWidth="1"/>
    <col min="3083" max="3083" width="11.5703125" style="827" bestFit="1" customWidth="1"/>
    <col min="3084" max="3084" width="9.85546875" style="827" bestFit="1" customWidth="1"/>
    <col min="3085" max="3085" width="11.5703125" style="827" bestFit="1" customWidth="1"/>
    <col min="3086" max="3087" width="9.85546875" style="827" bestFit="1" customWidth="1"/>
    <col min="3088" max="3088" width="1.42578125" style="827" customWidth="1"/>
    <col min="3089" max="3089" width="1.7109375" style="827" customWidth="1"/>
    <col min="3090" max="3094" width="11.42578125" style="827" customWidth="1"/>
    <col min="3095" max="3328" width="1.7109375" style="827" hidden="1"/>
    <col min="3329" max="3329" width="14.5703125" style="827" customWidth="1"/>
    <col min="3330" max="3330" width="1.42578125" style="827" customWidth="1"/>
    <col min="3331" max="3331" width="19.42578125" style="827" bestFit="1" customWidth="1"/>
    <col min="3332" max="3332" width="14.28515625" style="827" bestFit="1" customWidth="1"/>
    <col min="3333" max="3333" width="8.85546875" style="827" bestFit="1" customWidth="1"/>
    <col min="3334" max="3334" width="8.5703125" style="827" bestFit="1" customWidth="1"/>
    <col min="3335" max="3335" width="8.7109375" style="827" bestFit="1" customWidth="1"/>
    <col min="3336" max="3337" width="8.42578125" style="827" bestFit="1" customWidth="1"/>
    <col min="3338" max="3338" width="9.140625" style="827" bestFit="1" customWidth="1"/>
    <col min="3339" max="3339" width="11.5703125" style="827" bestFit="1" customWidth="1"/>
    <col min="3340" max="3340" width="9.85546875" style="827" bestFit="1" customWidth="1"/>
    <col min="3341" max="3341" width="11.5703125" style="827" bestFit="1" customWidth="1"/>
    <col min="3342" max="3343" width="9.85546875" style="827" bestFit="1" customWidth="1"/>
    <col min="3344" max="3344" width="1.42578125" style="827" customWidth="1"/>
    <col min="3345" max="3345" width="1.7109375" style="827" customWidth="1"/>
    <col min="3346" max="3350" width="11.42578125" style="827" customWidth="1"/>
    <col min="3351" max="3584" width="1.7109375" style="827" hidden="1"/>
    <col min="3585" max="3585" width="14.5703125" style="827" customWidth="1"/>
    <col min="3586" max="3586" width="1.42578125" style="827" customWidth="1"/>
    <col min="3587" max="3587" width="19.42578125" style="827" bestFit="1" customWidth="1"/>
    <col min="3588" max="3588" width="14.28515625" style="827" bestFit="1" customWidth="1"/>
    <col min="3589" max="3589" width="8.85546875" style="827" bestFit="1" customWidth="1"/>
    <col min="3590" max="3590" width="8.5703125" style="827" bestFit="1" customWidth="1"/>
    <col min="3591" max="3591" width="8.7109375" style="827" bestFit="1" customWidth="1"/>
    <col min="3592" max="3593" width="8.42578125" style="827" bestFit="1" customWidth="1"/>
    <col min="3594" max="3594" width="9.140625" style="827" bestFit="1" customWidth="1"/>
    <col min="3595" max="3595" width="11.5703125" style="827" bestFit="1" customWidth="1"/>
    <col min="3596" max="3596" width="9.85546875" style="827" bestFit="1" customWidth="1"/>
    <col min="3597" max="3597" width="11.5703125" style="827" bestFit="1" customWidth="1"/>
    <col min="3598" max="3599" width="9.85546875" style="827" bestFit="1" customWidth="1"/>
    <col min="3600" max="3600" width="1.42578125" style="827" customWidth="1"/>
    <col min="3601" max="3601" width="1.7109375" style="827" customWidth="1"/>
    <col min="3602" max="3606" width="11.42578125" style="827" customWidth="1"/>
    <col min="3607" max="3840" width="1.7109375" style="827" hidden="1"/>
    <col min="3841" max="3841" width="14.5703125" style="827" customWidth="1"/>
    <col min="3842" max="3842" width="1.42578125" style="827" customWidth="1"/>
    <col min="3843" max="3843" width="19.42578125" style="827" bestFit="1" customWidth="1"/>
    <col min="3844" max="3844" width="14.28515625" style="827" bestFit="1" customWidth="1"/>
    <col min="3845" max="3845" width="8.85546875" style="827" bestFit="1" customWidth="1"/>
    <col min="3846" max="3846" width="8.5703125" style="827" bestFit="1" customWidth="1"/>
    <col min="3847" max="3847" width="8.7109375" style="827" bestFit="1" customWidth="1"/>
    <col min="3848" max="3849" width="8.42578125" style="827" bestFit="1" customWidth="1"/>
    <col min="3850" max="3850" width="9.140625" style="827" bestFit="1" customWidth="1"/>
    <col min="3851" max="3851" width="11.5703125" style="827" bestFit="1" customWidth="1"/>
    <col min="3852" max="3852" width="9.85546875" style="827" bestFit="1" customWidth="1"/>
    <col min="3853" max="3853" width="11.5703125" style="827" bestFit="1" customWidth="1"/>
    <col min="3854" max="3855" width="9.85546875" style="827" bestFit="1" customWidth="1"/>
    <col min="3856" max="3856" width="1.42578125" style="827" customWidth="1"/>
    <col min="3857" max="3857" width="1.7109375" style="827" customWidth="1"/>
    <col min="3858" max="3862" width="11.42578125" style="827" customWidth="1"/>
    <col min="3863" max="4096" width="1.7109375" style="827" hidden="1"/>
    <col min="4097" max="4097" width="14.5703125" style="827" customWidth="1"/>
    <col min="4098" max="4098" width="1.42578125" style="827" customWidth="1"/>
    <col min="4099" max="4099" width="19.42578125" style="827" bestFit="1" customWidth="1"/>
    <col min="4100" max="4100" width="14.28515625" style="827" bestFit="1" customWidth="1"/>
    <col min="4101" max="4101" width="8.85546875" style="827" bestFit="1" customWidth="1"/>
    <col min="4102" max="4102" width="8.5703125" style="827" bestFit="1" customWidth="1"/>
    <col min="4103" max="4103" width="8.7109375" style="827" bestFit="1" customWidth="1"/>
    <col min="4104" max="4105" width="8.42578125" style="827" bestFit="1" customWidth="1"/>
    <col min="4106" max="4106" width="9.140625" style="827" bestFit="1" customWidth="1"/>
    <col min="4107" max="4107" width="11.5703125" style="827" bestFit="1" customWidth="1"/>
    <col min="4108" max="4108" width="9.85546875" style="827" bestFit="1" customWidth="1"/>
    <col min="4109" max="4109" width="11.5703125" style="827" bestFit="1" customWidth="1"/>
    <col min="4110" max="4111" width="9.85546875" style="827" bestFit="1" customWidth="1"/>
    <col min="4112" max="4112" width="1.42578125" style="827" customWidth="1"/>
    <col min="4113" max="4113" width="1.7109375" style="827" customWidth="1"/>
    <col min="4114" max="4118" width="11.42578125" style="827" customWidth="1"/>
    <col min="4119" max="4352" width="1.7109375" style="827" hidden="1"/>
    <col min="4353" max="4353" width="14.5703125" style="827" customWidth="1"/>
    <col min="4354" max="4354" width="1.42578125" style="827" customWidth="1"/>
    <col min="4355" max="4355" width="19.42578125" style="827" bestFit="1" customWidth="1"/>
    <col min="4356" max="4356" width="14.28515625" style="827" bestFit="1" customWidth="1"/>
    <col min="4357" max="4357" width="8.85546875" style="827" bestFit="1" customWidth="1"/>
    <col min="4358" max="4358" width="8.5703125" style="827" bestFit="1" customWidth="1"/>
    <col min="4359" max="4359" width="8.7109375" style="827" bestFit="1" customWidth="1"/>
    <col min="4360" max="4361" width="8.42578125" style="827" bestFit="1" customWidth="1"/>
    <col min="4362" max="4362" width="9.140625" style="827" bestFit="1" customWidth="1"/>
    <col min="4363" max="4363" width="11.5703125" style="827" bestFit="1" customWidth="1"/>
    <col min="4364" max="4364" width="9.85546875" style="827" bestFit="1" customWidth="1"/>
    <col min="4365" max="4365" width="11.5703125" style="827" bestFit="1" customWidth="1"/>
    <col min="4366" max="4367" width="9.85546875" style="827" bestFit="1" customWidth="1"/>
    <col min="4368" max="4368" width="1.42578125" style="827" customWidth="1"/>
    <col min="4369" max="4369" width="1.7109375" style="827" customWidth="1"/>
    <col min="4370" max="4374" width="11.42578125" style="827" customWidth="1"/>
    <col min="4375" max="4608" width="1.7109375" style="827" hidden="1"/>
    <col min="4609" max="4609" width="14.5703125" style="827" customWidth="1"/>
    <col min="4610" max="4610" width="1.42578125" style="827" customWidth="1"/>
    <col min="4611" max="4611" width="19.42578125" style="827" bestFit="1" customWidth="1"/>
    <col min="4612" max="4612" width="14.28515625" style="827" bestFit="1" customWidth="1"/>
    <col min="4613" max="4613" width="8.85546875" style="827" bestFit="1" customWidth="1"/>
    <col min="4614" max="4614" width="8.5703125" style="827" bestFit="1" customWidth="1"/>
    <col min="4615" max="4615" width="8.7109375" style="827" bestFit="1" customWidth="1"/>
    <col min="4616" max="4617" width="8.42578125" style="827" bestFit="1" customWidth="1"/>
    <col min="4618" max="4618" width="9.140625" style="827" bestFit="1" customWidth="1"/>
    <col min="4619" max="4619" width="11.5703125" style="827" bestFit="1" customWidth="1"/>
    <col min="4620" max="4620" width="9.85546875" style="827" bestFit="1" customWidth="1"/>
    <col min="4621" max="4621" width="11.5703125" style="827" bestFit="1" customWidth="1"/>
    <col min="4622" max="4623" width="9.85546875" style="827" bestFit="1" customWidth="1"/>
    <col min="4624" max="4624" width="1.42578125" style="827" customWidth="1"/>
    <col min="4625" max="4625" width="1.7109375" style="827" customWidth="1"/>
    <col min="4626" max="4630" width="11.42578125" style="827" customWidth="1"/>
    <col min="4631" max="4864" width="1.7109375" style="827" hidden="1"/>
    <col min="4865" max="4865" width="14.5703125" style="827" customWidth="1"/>
    <col min="4866" max="4866" width="1.42578125" style="827" customWidth="1"/>
    <col min="4867" max="4867" width="19.42578125" style="827" bestFit="1" customWidth="1"/>
    <col min="4868" max="4868" width="14.28515625" style="827" bestFit="1" customWidth="1"/>
    <col min="4869" max="4869" width="8.85546875" style="827" bestFit="1" customWidth="1"/>
    <col min="4870" max="4870" width="8.5703125" style="827" bestFit="1" customWidth="1"/>
    <col min="4871" max="4871" width="8.7109375" style="827" bestFit="1" customWidth="1"/>
    <col min="4872" max="4873" width="8.42578125" style="827" bestFit="1" customWidth="1"/>
    <col min="4874" max="4874" width="9.140625" style="827" bestFit="1" customWidth="1"/>
    <col min="4875" max="4875" width="11.5703125" style="827" bestFit="1" customWidth="1"/>
    <col min="4876" max="4876" width="9.85546875" style="827" bestFit="1" customWidth="1"/>
    <col min="4877" max="4877" width="11.5703125" style="827" bestFit="1" customWidth="1"/>
    <col min="4878" max="4879" width="9.85546875" style="827" bestFit="1" customWidth="1"/>
    <col min="4880" max="4880" width="1.42578125" style="827" customWidth="1"/>
    <col min="4881" max="4881" width="1.7109375" style="827" customWidth="1"/>
    <col min="4882" max="4886" width="11.42578125" style="827" customWidth="1"/>
    <col min="4887" max="5120" width="1.7109375" style="827" hidden="1"/>
    <col min="5121" max="5121" width="14.5703125" style="827" customWidth="1"/>
    <col min="5122" max="5122" width="1.42578125" style="827" customWidth="1"/>
    <col min="5123" max="5123" width="19.42578125" style="827" bestFit="1" customWidth="1"/>
    <col min="5124" max="5124" width="14.28515625" style="827" bestFit="1" customWidth="1"/>
    <col min="5125" max="5125" width="8.85546875" style="827" bestFit="1" customWidth="1"/>
    <col min="5126" max="5126" width="8.5703125" style="827" bestFit="1" customWidth="1"/>
    <col min="5127" max="5127" width="8.7109375" style="827" bestFit="1" customWidth="1"/>
    <col min="5128" max="5129" width="8.42578125" style="827" bestFit="1" customWidth="1"/>
    <col min="5130" max="5130" width="9.140625" style="827" bestFit="1" customWidth="1"/>
    <col min="5131" max="5131" width="11.5703125" style="827" bestFit="1" customWidth="1"/>
    <col min="5132" max="5132" width="9.85546875" style="827" bestFit="1" customWidth="1"/>
    <col min="5133" max="5133" width="11.5703125" style="827" bestFit="1" customWidth="1"/>
    <col min="5134" max="5135" width="9.85546875" style="827" bestFit="1" customWidth="1"/>
    <col min="5136" max="5136" width="1.42578125" style="827" customWidth="1"/>
    <col min="5137" max="5137" width="1.7109375" style="827" customWidth="1"/>
    <col min="5138" max="5142" width="11.42578125" style="827" customWidth="1"/>
    <col min="5143" max="5376" width="1.7109375" style="827" hidden="1"/>
    <col min="5377" max="5377" width="14.5703125" style="827" customWidth="1"/>
    <col min="5378" max="5378" width="1.42578125" style="827" customWidth="1"/>
    <col min="5379" max="5379" width="19.42578125" style="827" bestFit="1" customWidth="1"/>
    <col min="5380" max="5380" width="14.28515625" style="827" bestFit="1" customWidth="1"/>
    <col min="5381" max="5381" width="8.85546875" style="827" bestFit="1" customWidth="1"/>
    <col min="5382" max="5382" width="8.5703125" style="827" bestFit="1" customWidth="1"/>
    <col min="5383" max="5383" width="8.7109375" style="827" bestFit="1" customWidth="1"/>
    <col min="5384" max="5385" width="8.42578125" style="827" bestFit="1" customWidth="1"/>
    <col min="5386" max="5386" width="9.140625" style="827" bestFit="1" customWidth="1"/>
    <col min="5387" max="5387" width="11.5703125" style="827" bestFit="1" customWidth="1"/>
    <col min="5388" max="5388" width="9.85546875" style="827" bestFit="1" customWidth="1"/>
    <col min="5389" max="5389" width="11.5703125" style="827" bestFit="1" customWidth="1"/>
    <col min="5390" max="5391" width="9.85546875" style="827" bestFit="1" customWidth="1"/>
    <col min="5392" max="5392" width="1.42578125" style="827" customWidth="1"/>
    <col min="5393" max="5393" width="1.7109375" style="827" customWidth="1"/>
    <col min="5394" max="5398" width="11.42578125" style="827" customWidth="1"/>
    <col min="5399" max="5632" width="1.7109375" style="827" hidden="1"/>
    <col min="5633" max="5633" width="14.5703125" style="827" customWidth="1"/>
    <col min="5634" max="5634" width="1.42578125" style="827" customWidth="1"/>
    <col min="5635" max="5635" width="19.42578125" style="827" bestFit="1" customWidth="1"/>
    <col min="5636" max="5636" width="14.28515625" style="827" bestFit="1" customWidth="1"/>
    <col min="5637" max="5637" width="8.85546875" style="827" bestFit="1" customWidth="1"/>
    <col min="5638" max="5638" width="8.5703125" style="827" bestFit="1" customWidth="1"/>
    <col min="5639" max="5639" width="8.7109375" style="827" bestFit="1" customWidth="1"/>
    <col min="5640" max="5641" width="8.42578125" style="827" bestFit="1" customWidth="1"/>
    <col min="5642" max="5642" width="9.140625" style="827" bestFit="1" customWidth="1"/>
    <col min="5643" max="5643" width="11.5703125" style="827" bestFit="1" customWidth="1"/>
    <col min="5644" max="5644" width="9.85546875" style="827" bestFit="1" customWidth="1"/>
    <col min="5645" max="5645" width="11.5703125" style="827" bestFit="1" customWidth="1"/>
    <col min="5646" max="5647" width="9.85546875" style="827" bestFit="1" customWidth="1"/>
    <col min="5648" max="5648" width="1.42578125" style="827" customWidth="1"/>
    <col min="5649" max="5649" width="1.7109375" style="827" customWidth="1"/>
    <col min="5650" max="5654" width="11.42578125" style="827" customWidth="1"/>
    <col min="5655" max="5888" width="1.7109375" style="827" hidden="1"/>
    <col min="5889" max="5889" width="14.5703125" style="827" customWidth="1"/>
    <col min="5890" max="5890" width="1.42578125" style="827" customWidth="1"/>
    <col min="5891" max="5891" width="19.42578125" style="827" bestFit="1" customWidth="1"/>
    <col min="5892" max="5892" width="14.28515625" style="827" bestFit="1" customWidth="1"/>
    <col min="5893" max="5893" width="8.85546875" style="827" bestFit="1" customWidth="1"/>
    <col min="5894" max="5894" width="8.5703125" style="827" bestFit="1" customWidth="1"/>
    <col min="5895" max="5895" width="8.7109375" style="827" bestFit="1" customWidth="1"/>
    <col min="5896" max="5897" width="8.42578125" style="827" bestFit="1" customWidth="1"/>
    <col min="5898" max="5898" width="9.140625" style="827" bestFit="1" customWidth="1"/>
    <col min="5899" max="5899" width="11.5703125" style="827" bestFit="1" customWidth="1"/>
    <col min="5900" max="5900" width="9.85546875" style="827" bestFit="1" customWidth="1"/>
    <col min="5901" max="5901" width="11.5703125" style="827" bestFit="1" customWidth="1"/>
    <col min="5902" max="5903" width="9.85546875" style="827" bestFit="1" customWidth="1"/>
    <col min="5904" max="5904" width="1.42578125" style="827" customWidth="1"/>
    <col min="5905" max="5905" width="1.7109375" style="827" customWidth="1"/>
    <col min="5906" max="5910" width="11.42578125" style="827" customWidth="1"/>
    <col min="5911" max="6144" width="1.7109375" style="827" hidden="1"/>
    <col min="6145" max="6145" width="14.5703125" style="827" customWidth="1"/>
    <col min="6146" max="6146" width="1.42578125" style="827" customWidth="1"/>
    <col min="6147" max="6147" width="19.42578125" style="827" bestFit="1" customWidth="1"/>
    <col min="6148" max="6148" width="14.28515625" style="827" bestFit="1" customWidth="1"/>
    <col min="6149" max="6149" width="8.85546875" style="827" bestFit="1" customWidth="1"/>
    <col min="6150" max="6150" width="8.5703125" style="827" bestFit="1" customWidth="1"/>
    <col min="6151" max="6151" width="8.7109375" style="827" bestFit="1" customWidth="1"/>
    <col min="6152" max="6153" width="8.42578125" style="827" bestFit="1" customWidth="1"/>
    <col min="6154" max="6154" width="9.140625" style="827" bestFit="1" customWidth="1"/>
    <col min="6155" max="6155" width="11.5703125" style="827" bestFit="1" customWidth="1"/>
    <col min="6156" max="6156" width="9.85546875" style="827" bestFit="1" customWidth="1"/>
    <col min="6157" max="6157" width="11.5703125" style="827" bestFit="1" customWidth="1"/>
    <col min="6158" max="6159" width="9.85546875" style="827" bestFit="1" customWidth="1"/>
    <col min="6160" max="6160" width="1.42578125" style="827" customWidth="1"/>
    <col min="6161" max="6161" width="1.7109375" style="827" customWidth="1"/>
    <col min="6162" max="6166" width="11.42578125" style="827" customWidth="1"/>
    <col min="6167" max="6400" width="1.7109375" style="827" hidden="1"/>
    <col min="6401" max="6401" width="14.5703125" style="827" customWidth="1"/>
    <col min="6402" max="6402" width="1.42578125" style="827" customWidth="1"/>
    <col min="6403" max="6403" width="19.42578125" style="827" bestFit="1" customWidth="1"/>
    <col min="6404" max="6404" width="14.28515625" style="827" bestFit="1" customWidth="1"/>
    <col min="6405" max="6405" width="8.85546875" style="827" bestFit="1" customWidth="1"/>
    <col min="6406" max="6406" width="8.5703125" style="827" bestFit="1" customWidth="1"/>
    <col min="6407" max="6407" width="8.7109375" style="827" bestFit="1" customWidth="1"/>
    <col min="6408" max="6409" width="8.42578125" style="827" bestFit="1" customWidth="1"/>
    <col min="6410" max="6410" width="9.140625" style="827" bestFit="1" customWidth="1"/>
    <col min="6411" max="6411" width="11.5703125" style="827" bestFit="1" customWidth="1"/>
    <col min="6412" max="6412" width="9.85546875" style="827" bestFit="1" customWidth="1"/>
    <col min="6413" max="6413" width="11.5703125" style="827" bestFit="1" customWidth="1"/>
    <col min="6414" max="6415" width="9.85546875" style="827" bestFit="1" customWidth="1"/>
    <col min="6416" max="6416" width="1.42578125" style="827" customWidth="1"/>
    <col min="6417" max="6417" width="1.7109375" style="827" customWidth="1"/>
    <col min="6418" max="6422" width="11.42578125" style="827" customWidth="1"/>
    <col min="6423" max="6656" width="1.7109375" style="827" hidden="1"/>
    <col min="6657" max="6657" width="14.5703125" style="827" customWidth="1"/>
    <col min="6658" max="6658" width="1.42578125" style="827" customWidth="1"/>
    <col min="6659" max="6659" width="19.42578125" style="827" bestFit="1" customWidth="1"/>
    <col min="6660" max="6660" width="14.28515625" style="827" bestFit="1" customWidth="1"/>
    <col min="6661" max="6661" width="8.85546875" style="827" bestFit="1" customWidth="1"/>
    <col min="6662" max="6662" width="8.5703125" style="827" bestFit="1" customWidth="1"/>
    <col min="6663" max="6663" width="8.7109375" style="827" bestFit="1" customWidth="1"/>
    <col min="6664" max="6665" width="8.42578125" style="827" bestFit="1" customWidth="1"/>
    <col min="6666" max="6666" width="9.140625" style="827" bestFit="1" customWidth="1"/>
    <col min="6667" max="6667" width="11.5703125" style="827" bestFit="1" customWidth="1"/>
    <col min="6668" max="6668" width="9.85546875" style="827" bestFit="1" customWidth="1"/>
    <col min="6669" max="6669" width="11.5703125" style="827" bestFit="1" customWidth="1"/>
    <col min="6670" max="6671" width="9.85546875" style="827" bestFit="1" customWidth="1"/>
    <col min="6672" max="6672" width="1.42578125" style="827" customWidth="1"/>
    <col min="6673" max="6673" width="1.7109375" style="827" customWidth="1"/>
    <col min="6674" max="6678" width="11.42578125" style="827" customWidth="1"/>
    <col min="6679" max="6912" width="1.7109375" style="827" hidden="1"/>
    <col min="6913" max="6913" width="14.5703125" style="827" customWidth="1"/>
    <col min="6914" max="6914" width="1.42578125" style="827" customWidth="1"/>
    <col min="6915" max="6915" width="19.42578125" style="827" bestFit="1" customWidth="1"/>
    <col min="6916" max="6916" width="14.28515625" style="827" bestFit="1" customWidth="1"/>
    <col min="6917" max="6917" width="8.85546875" style="827" bestFit="1" customWidth="1"/>
    <col min="6918" max="6918" width="8.5703125" style="827" bestFit="1" customWidth="1"/>
    <col min="6919" max="6919" width="8.7109375" style="827" bestFit="1" customWidth="1"/>
    <col min="6920" max="6921" width="8.42578125" style="827" bestFit="1" customWidth="1"/>
    <col min="6922" max="6922" width="9.140625" style="827" bestFit="1" customWidth="1"/>
    <col min="6923" max="6923" width="11.5703125" style="827" bestFit="1" customWidth="1"/>
    <col min="6924" max="6924" width="9.85546875" style="827" bestFit="1" customWidth="1"/>
    <col min="6925" max="6925" width="11.5703125" style="827" bestFit="1" customWidth="1"/>
    <col min="6926" max="6927" width="9.85546875" style="827" bestFit="1" customWidth="1"/>
    <col min="6928" max="6928" width="1.42578125" style="827" customWidth="1"/>
    <col min="6929" max="6929" width="1.7109375" style="827" customWidth="1"/>
    <col min="6930" max="6934" width="11.42578125" style="827" customWidth="1"/>
    <col min="6935" max="7168" width="1.7109375" style="827" hidden="1"/>
    <col min="7169" max="7169" width="14.5703125" style="827" customWidth="1"/>
    <col min="7170" max="7170" width="1.42578125" style="827" customWidth="1"/>
    <col min="7171" max="7171" width="19.42578125" style="827" bestFit="1" customWidth="1"/>
    <col min="7172" max="7172" width="14.28515625" style="827" bestFit="1" customWidth="1"/>
    <col min="7173" max="7173" width="8.85546875" style="827" bestFit="1" customWidth="1"/>
    <col min="7174" max="7174" width="8.5703125" style="827" bestFit="1" customWidth="1"/>
    <col min="7175" max="7175" width="8.7109375" style="827" bestFit="1" customWidth="1"/>
    <col min="7176" max="7177" width="8.42578125" style="827" bestFit="1" customWidth="1"/>
    <col min="7178" max="7178" width="9.140625" style="827" bestFit="1" customWidth="1"/>
    <col min="7179" max="7179" width="11.5703125" style="827" bestFit="1" customWidth="1"/>
    <col min="7180" max="7180" width="9.85546875" style="827" bestFit="1" customWidth="1"/>
    <col min="7181" max="7181" width="11.5703125" style="827" bestFit="1" customWidth="1"/>
    <col min="7182" max="7183" width="9.85546875" style="827" bestFit="1" customWidth="1"/>
    <col min="7184" max="7184" width="1.42578125" style="827" customWidth="1"/>
    <col min="7185" max="7185" width="1.7109375" style="827" customWidth="1"/>
    <col min="7186" max="7190" width="11.42578125" style="827" customWidth="1"/>
    <col min="7191" max="7424" width="1.7109375" style="827" hidden="1"/>
    <col min="7425" max="7425" width="14.5703125" style="827" customWidth="1"/>
    <col min="7426" max="7426" width="1.42578125" style="827" customWidth="1"/>
    <col min="7427" max="7427" width="19.42578125" style="827" bestFit="1" customWidth="1"/>
    <col min="7428" max="7428" width="14.28515625" style="827" bestFit="1" customWidth="1"/>
    <col min="7429" max="7429" width="8.85546875" style="827" bestFit="1" customWidth="1"/>
    <col min="7430" max="7430" width="8.5703125" style="827" bestFit="1" customWidth="1"/>
    <col min="7431" max="7431" width="8.7109375" style="827" bestFit="1" customWidth="1"/>
    <col min="7432" max="7433" width="8.42578125" style="827" bestFit="1" customWidth="1"/>
    <col min="7434" max="7434" width="9.140625" style="827" bestFit="1" customWidth="1"/>
    <col min="7435" max="7435" width="11.5703125" style="827" bestFit="1" customWidth="1"/>
    <col min="7436" max="7436" width="9.85546875" style="827" bestFit="1" customWidth="1"/>
    <col min="7437" max="7437" width="11.5703125" style="827" bestFit="1" customWidth="1"/>
    <col min="7438" max="7439" width="9.85546875" style="827" bestFit="1" customWidth="1"/>
    <col min="7440" max="7440" width="1.42578125" style="827" customWidth="1"/>
    <col min="7441" max="7441" width="1.7109375" style="827" customWidth="1"/>
    <col min="7442" max="7446" width="11.42578125" style="827" customWidth="1"/>
    <col min="7447" max="7680" width="1.7109375" style="827" hidden="1"/>
    <col min="7681" max="7681" width="14.5703125" style="827" customWidth="1"/>
    <col min="7682" max="7682" width="1.42578125" style="827" customWidth="1"/>
    <col min="7683" max="7683" width="19.42578125" style="827" bestFit="1" customWidth="1"/>
    <col min="7684" max="7684" width="14.28515625" style="827" bestFit="1" customWidth="1"/>
    <col min="7685" max="7685" width="8.85546875" style="827" bestFit="1" customWidth="1"/>
    <col min="7686" max="7686" width="8.5703125" style="827" bestFit="1" customWidth="1"/>
    <col min="7687" max="7687" width="8.7109375" style="827" bestFit="1" customWidth="1"/>
    <col min="7688" max="7689" width="8.42578125" style="827" bestFit="1" customWidth="1"/>
    <col min="7690" max="7690" width="9.140625" style="827" bestFit="1" customWidth="1"/>
    <col min="7691" max="7691" width="11.5703125" style="827" bestFit="1" customWidth="1"/>
    <col min="7692" max="7692" width="9.85546875" style="827" bestFit="1" customWidth="1"/>
    <col min="7693" max="7693" width="11.5703125" style="827" bestFit="1" customWidth="1"/>
    <col min="7694" max="7695" width="9.85546875" style="827" bestFit="1" customWidth="1"/>
    <col min="7696" max="7696" width="1.42578125" style="827" customWidth="1"/>
    <col min="7697" max="7697" width="1.7109375" style="827" customWidth="1"/>
    <col min="7698" max="7702" width="11.42578125" style="827" customWidth="1"/>
    <col min="7703" max="7936" width="1.7109375" style="827" hidden="1"/>
    <col min="7937" max="7937" width="14.5703125" style="827" customWidth="1"/>
    <col min="7938" max="7938" width="1.42578125" style="827" customWidth="1"/>
    <col min="7939" max="7939" width="19.42578125" style="827" bestFit="1" customWidth="1"/>
    <col min="7940" max="7940" width="14.28515625" style="827" bestFit="1" customWidth="1"/>
    <col min="7941" max="7941" width="8.85546875" style="827" bestFit="1" customWidth="1"/>
    <col min="7942" max="7942" width="8.5703125" style="827" bestFit="1" customWidth="1"/>
    <col min="7943" max="7943" width="8.7109375" style="827" bestFit="1" customWidth="1"/>
    <col min="7944" max="7945" width="8.42578125" style="827" bestFit="1" customWidth="1"/>
    <col min="7946" max="7946" width="9.140625" style="827" bestFit="1" customWidth="1"/>
    <col min="7947" max="7947" width="11.5703125" style="827" bestFit="1" customWidth="1"/>
    <col min="7948" max="7948" width="9.85546875" style="827" bestFit="1" customWidth="1"/>
    <col min="7949" max="7949" width="11.5703125" style="827" bestFit="1" customWidth="1"/>
    <col min="7950" max="7951" width="9.85546875" style="827" bestFit="1" customWidth="1"/>
    <col min="7952" max="7952" width="1.42578125" style="827" customWidth="1"/>
    <col min="7953" max="7953" width="1.7109375" style="827" customWidth="1"/>
    <col min="7954" max="7958" width="11.42578125" style="827" customWidth="1"/>
    <col min="7959" max="8192" width="1.7109375" style="827" hidden="1"/>
    <col min="8193" max="8193" width="14.5703125" style="827" customWidth="1"/>
    <col min="8194" max="8194" width="1.42578125" style="827" customWidth="1"/>
    <col min="8195" max="8195" width="19.42578125" style="827" bestFit="1" customWidth="1"/>
    <col min="8196" max="8196" width="14.28515625" style="827" bestFit="1" customWidth="1"/>
    <col min="8197" max="8197" width="8.85546875" style="827" bestFit="1" customWidth="1"/>
    <col min="8198" max="8198" width="8.5703125" style="827" bestFit="1" customWidth="1"/>
    <col min="8199" max="8199" width="8.7109375" style="827" bestFit="1" customWidth="1"/>
    <col min="8200" max="8201" width="8.42578125" style="827" bestFit="1" customWidth="1"/>
    <col min="8202" max="8202" width="9.140625" style="827" bestFit="1" customWidth="1"/>
    <col min="8203" max="8203" width="11.5703125" style="827" bestFit="1" customWidth="1"/>
    <col min="8204" max="8204" width="9.85546875" style="827" bestFit="1" customWidth="1"/>
    <col min="8205" max="8205" width="11.5703125" style="827" bestFit="1" customWidth="1"/>
    <col min="8206" max="8207" width="9.85546875" style="827" bestFit="1" customWidth="1"/>
    <col min="8208" max="8208" width="1.42578125" style="827" customWidth="1"/>
    <col min="8209" max="8209" width="1.7109375" style="827" customWidth="1"/>
    <col min="8210" max="8214" width="11.42578125" style="827" customWidth="1"/>
    <col min="8215" max="8448" width="1.7109375" style="827" hidden="1"/>
    <col min="8449" max="8449" width="14.5703125" style="827" customWidth="1"/>
    <col min="8450" max="8450" width="1.42578125" style="827" customWidth="1"/>
    <col min="8451" max="8451" width="19.42578125" style="827" bestFit="1" customWidth="1"/>
    <col min="8452" max="8452" width="14.28515625" style="827" bestFit="1" customWidth="1"/>
    <col min="8453" max="8453" width="8.85546875" style="827" bestFit="1" customWidth="1"/>
    <col min="8454" max="8454" width="8.5703125" style="827" bestFit="1" customWidth="1"/>
    <col min="8455" max="8455" width="8.7109375" style="827" bestFit="1" customWidth="1"/>
    <col min="8456" max="8457" width="8.42578125" style="827" bestFit="1" customWidth="1"/>
    <col min="8458" max="8458" width="9.140625" style="827" bestFit="1" customWidth="1"/>
    <col min="8459" max="8459" width="11.5703125" style="827" bestFit="1" customWidth="1"/>
    <col min="8460" max="8460" width="9.85546875" style="827" bestFit="1" customWidth="1"/>
    <col min="8461" max="8461" width="11.5703125" style="827" bestFit="1" customWidth="1"/>
    <col min="8462" max="8463" width="9.85546875" style="827" bestFit="1" customWidth="1"/>
    <col min="8464" max="8464" width="1.42578125" style="827" customWidth="1"/>
    <col min="8465" max="8465" width="1.7109375" style="827" customWidth="1"/>
    <col min="8466" max="8470" width="11.42578125" style="827" customWidth="1"/>
    <col min="8471" max="8704" width="1.7109375" style="827" hidden="1"/>
    <col min="8705" max="8705" width="14.5703125" style="827" customWidth="1"/>
    <col min="8706" max="8706" width="1.42578125" style="827" customWidth="1"/>
    <col min="8707" max="8707" width="19.42578125" style="827" bestFit="1" customWidth="1"/>
    <col min="8708" max="8708" width="14.28515625" style="827" bestFit="1" customWidth="1"/>
    <col min="8709" max="8709" width="8.85546875" style="827" bestFit="1" customWidth="1"/>
    <col min="8710" max="8710" width="8.5703125" style="827" bestFit="1" customWidth="1"/>
    <col min="8711" max="8711" width="8.7109375" style="827" bestFit="1" customWidth="1"/>
    <col min="8712" max="8713" width="8.42578125" style="827" bestFit="1" customWidth="1"/>
    <col min="8714" max="8714" width="9.140625" style="827" bestFit="1" customWidth="1"/>
    <col min="8715" max="8715" width="11.5703125" style="827" bestFit="1" customWidth="1"/>
    <col min="8716" max="8716" width="9.85546875" style="827" bestFit="1" customWidth="1"/>
    <col min="8717" max="8717" width="11.5703125" style="827" bestFit="1" customWidth="1"/>
    <col min="8718" max="8719" width="9.85546875" style="827" bestFit="1" customWidth="1"/>
    <col min="8720" max="8720" width="1.42578125" style="827" customWidth="1"/>
    <col min="8721" max="8721" width="1.7109375" style="827" customWidth="1"/>
    <col min="8722" max="8726" width="11.42578125" style="827" customWidth="1"/>
    <col min="8727" max="8960" width="1.7109375" style="827" hidden="1"/>
    <col min="8961" max="8961" width="14.5703125" style="827" customWidth="1"/>
    <col min="8962" max="8962" width="1.42578125" style="827" customWidth="1"/>
    <col min="8963" max="8963" width="19.42578125" style="827" bestFit="1" customWidth="1"/>
    <col min="8964" max="8964" width="14.28515625" style="827" bestFit="1" customWidth="1"/>
    <col min="8965" max="8965" width="8.85546875" style="827" bestFit="1" customWidth="1"/>
    <col min="8966" max="8966" width="8.5703125" style="827" bestFit="1" customWidth="1"/>
    <col min="8967" max="8967" width="8.7109375" style="827" bestFit="1" customWidth="1"/>
    <col min="8968" max="8969" width="8.42578125" style="827" bestFit="1" customWidth="1"/>
    <col min="8970" max="8970" width="9.140625" style="827" bestFit="1" customWidth="1"/>
    <col min="8971" max="8971" width="11.5703125" style="827" bestFit="1" customWidth="1"/>
    <col min="8972" max="8972" width="9.85546875" style="827" bestFit="1" customWidth="1"/>
    <col min="8973" max="8973" width="11.5703125" style="827" bestFit="1" customWidth="1"/>
    <col min="8974" max="8975" width="9.85546875" style="827" bestFit="1" customWidth="1"/>
    <col min="8976" max="8976" width="1.42578125" style="827" customWidth="1"/>
    <col min="8977" max="8977" width="1.7109375" style="827" customWidth="1"/>
    <col min="8978" max="8982" width="11.42578125" style="827" customWidth="1"/>
    <col min="8983" max="9216" width="1.7109375" style="827" hidden="1"/>
    <col min="9217" max="9217" width="14.5703125" style="827" customWidth="1"/>
    <col min="9218" max="9218" width="1.42578125" style="827" customWidth="1"/>
    <col min="9219" max="9219" width="19.42578125" style="827" bestFit="1" customWidth="1"/>
    <col min="9220" max="9220" width="14.28515625" style="827" bestFit="1" customWidth="1"/>
    <col min="9221" max="9221" width="8.85546875" style="827" bestFit="1" customWidth="1"/>
    <col min="9222" max="9222" width="8.5703125" style="827" bestFit="1" customWidth="1"/>
    <col min="9223" max="9223" width="8.7109375" style="827" bestFit="1" customWidth="1"/>
    <col min="9224" max="9225" width="8.42578125" style="827" bestFit="1" customWidth="1"/>
    <col min="9226" max="9226" width="9.140625" style="827" bestFit="1" customWidth="1"/>
    <col min="9227" max="9227" width="11.5703125" style="827" bestFit="1" customWidth="1"/>
    <col min="9228" max="9228" width="9.85546875" style="827" bestFit="1" customWidth="1"/>
    <col min="9229" max="9229" width="11.5703125" style="827" bestFit="1" customWidth="1"/>
    <col min="9230" max="9231" width="9.85546875" style="827" bestFit="1" customWidth="1"/>
    <col min="9232" max="9232" width="1.42578125" style="827" customWidth="1"/>
    <col min="9233" max="9233" width="1.7109375" style="827" customWidth="1"/>
    <col min="9234" max="9238" width="11.42578125" style="827" customWidth="1"/>
    <col min="9239" max="9472" width="1.7109375" style="827" hidden="1"/>
    <col min="9473" max="9473" width="14.5703125" style="827" customWidth="1"/>
    <col min="9474" max="9474" width="1.42578125" style="827" customWidth="1"/>
    <col min="9475" max="9475" width="19.42578125" style="827" bestFit="1" customWidth="1"/>
    <col min="9476" max="9476" width="14.28515625" style="827" bestFit="1" customWidth="1"/>
    <col min="9477" max="9477" width="8.85546875" style="827" bestFit="1" customWidth="1"/>
    <col min="9478" max="9478" width="8.5703125" style="827" bestFit="1" customWidth="1"/>
    <col min="9479" max="9479" width="8.7109375" style="827" bestFit="1" customWidth="1"/>
    <col min="9480" max="9481" width="8.42578125" style="827" bestFit="1" customWidth="1"/>
    <col min="9482" max="9482" width="9.140625" style="827" bestFit="1" customWidth="1"/>
    <col min="9483" max="9483" width="11.5703125" style="827" bestFit="1" customWidth="1"/>
    <col min="9484" max="9484" width="9.85546875" style="827" bestFit="1" customWidth="1"/>
    <col min="9485" max="9485" width="11.5703125" style="827" bestFit="1" customWidth="1"/>
    <col min="9486" max="9487" width="9.85546875" style="827" bestFit="1" customWidth="1"/>
    <col min="9488" max="9488" width="1.42578125" style="827" customWidth="1"/>
    <col min="9489" max="9489" width="1.7109375" style="827" customWidth="1"/>
    <col min="9490" max="9494" width="11.42578125" style="827" customWidth="1"/>
    <col min="9495" max="9728" width="1.7109375" style="827" hidden="1"/>
    <col min="9729" max="9729" width="14.5703125" style="827" customWidth="1"/>
    <col min="9730" max="9730" width="1.42578125" style="827" customWidth="1"/>
    <col min="9731" max="9731" width="19.42578125" style="827" bestFit="1" customWidth="1"/>
    <col min="9732" max="9732" width="14.28515625" style="827" bestFit="1" customWidth="1"/>
    <col min="9733" max="9733" width="8.85546875" style="827" bestFit="1" customWidth="1"/>
    <col min="9734" max="9734" width="8.5703125" style="827" bestFit="1" customWidth="1"/>
    <col min="9735" max="9735" width="8.7109375" style="827" bestFit="1" customWidth="1"/>
    <col min="9736" max="9737" width="8.42578125" style="827" bestFit="1" customWidth="1"/>
    <col min="9738" max="9738" width="9.140625" style="827" bestFit="1" customWidth="1"/>
    <col min="9739" max="9739" width="11.5703125" style="827" bestFit="1" customWidth="1"/>
    <col min="9740" max="9740" width="9.85546875" style="827" bestFit="1" customWidth="1"/>
    <col min="9741" max="9741" width="11.5703125" style="827" bestFit="1" customWidth="1"/>
    <col min="9742" max="9743" width="9.85546875" style="827" bestFit="1" customWidth="1"/>
    <col min="9744" max="9744" width="1.42578125" style="827" customWidth="1"/>
    <col min="9745" max="9745" width="1.7109375" style="827" customWidth="1"/>
    <col min="9746" max="9750" width="11.42578125" style="827" customWidth="1"/>
    <col min="9751" max="9984" width="1.7109375" style="827" hidden="1"/>
    <col min="9985" max="9985" width="14.5703125" style="827" customWidth="1"/>
    <col min="9986" max="9986" width="1.42578125" style="827" customWidth="1"/>
    <col min="9987" max="9987" width="19.42578125" style="827" bestFit="1" customWidth="1"/>
    <col min="9988" max="9988" width="14.28515625" style="827" bestFit="1" customWidth="1"/>
    <col min="9989" max="9989" width="8.85546875" style="827" bestFit="1" customWidth="1"/>
    <col min="9990" max="9990" width="8.5703125" style="827" bestFit="1" customWidth="1"/>
    <col min="9991" max="9991" width="8.7109375" style="827" bestFit="1" customWidth="1"/>
    <col min="9992" max="9993" width="8.42578125" style="827" bestFit="1" customWidth="1"/>
    <col min="9994" max="9994" width="9.140625" style="827" bestFit="1" customWidth="1"/>
    <col min="9995" max="9995" width="11.5703125" style="827" bestFit="1" customWidth="1"/>
    <col min="9996" max="9996" width="9.85546875" style="827" bestFit="1" customWidth="1"/>
    <col min="9997" max="9997" width="11.5703125" style="827" bestFit="1" customWidth="1"/>
    <col min="9998" max="9999" width="9.85546875" style="827" bestFit="1" customWidth="1"/>
    <col min="10000" max="10000" width="1.42578125" style="827" customWidth="1"/>
    <col min="10001" max="10001" width="1.7109375" style="827" customWidth="1"/>
    <col min="10002" max="10006" width="11.42578125" style="827" customWidth="1"/>
    <col min="10007" max="10240" width="1.7109375" style="827" hidden="1"/>
    <col min="10241" max="10241" width="14.5703125" style="827" customWidth="1"/>
    <col min="10242" max="10242" width="1.42578125" style="827" customWidth="1"/>
    <col min="10243" max="10243" width="19.42578125" style="827" bestFit="1" customWidth="1"/>
    <col min="10244" max="10244" width="14.28515625" style="827" bestFit="1" customWidth="1"/>
    <col min="10245" max="10245" width="8.85546875" style="827" bestFit="1" customWidth="1"/>
    <col min="10246" max="10246" width="8.5703125" style="827" bestFit="1" customWidth="1"/>
    <col min="10247" max="10247" width="8.7109375" style="827" bestFit="1" customWidth="1"/>
    <col min="10248" max="10249" width="8.42578125" style="827" bestFit="1" customWidth="1"/>
    <col min="10250" max="10250" width="9.140625" style="827" bestFit="1" customWidth="1"/>
    <col min="10251" max="10251" width="11.5703125" style="827" bestFit="1" customWidth="1"/>
    <col min="10252" max="10252" width="9.85546875" style="827" bestFit="1" customWidth="1"/>
    <col min="10253" max="10253" width="11.5703125" style="827" bestFit="1" customWidth="1"/>
    <col min="10254" max="10255" width="9.85546875" style="827" bestFit="1" customWidth="1"/>
    <col min="10256" max="10256" width="1.42578125" style="827" customWidth="1"/>
    <col min="10257" max="10257" width="1.7109375" style="827" customWidth="1"/>
    <col min="10258" max="10262" width="11.42578125" style="827" customWidth="1"/>
    <col min="10263" max="10496" width="1.7109375" style="827" hidden="1"/>
    <col min="10497" max="10497" width="14.5703125" style="827" customWidth="1"/>
    <col min="10498" max="10498" width="1.42578125" style="827" customWidth="1"/>
    <col min="10499" max="10499" width="19.42578125" style="827" bestFit="1" customWidth="1"/>
    <col min="10500" max="10500" width="14.28515625" style="827" bestFit="1" customWidth="1"/>
    <col min="10501" max="10501" width="8.85546875" style="827" bestFit="1" customWidth="1"/>
    <col min="10502" max="10502" width="8.5703125" style="827" bestFit="1" customWidth="1"/>
    <col min="10503" max="10503" width="8.7109375" style="827" bestFit="1" customWidth="1"/>
    <col min="10504" max="10505" width="8.42578125" style="827" bestFit="1" customWidth="1"/>
    <col min="10506" max="10506" width="9.140625" style="827" bestFit="1" customWidth="1"/>
    <col min="10507" max="10507" width="11.5703125" style="827" bestFit="1" customWidth="1"/>
    <col min="10508" max="10508" width="9.85546875" style="827" bestFit="1" customWidth="1"/>
    <col min="10509" max="10509" width="11.5703125" style="827" bestFit="1" customWidth="1"/>
    <col min="10510" max="10511" width="9.85546875" style="827" bestFit="1" customWidth="1"/>
    <col min="10512" max="10512" width="1.42578125" style="827" customWidth="1"/>
    <col min="10513" max="10513" width="1.7109375" style="827" customWidth="1"/>
    <col min="10514" max="10518" width="11.42578125" style="827" customWidth="1"/>
    <col min="10519" max="10752" width="1.7109375" style="827" hidden="1"/>
    <col min="10753" max="10753" width="14.5703125" style="827" customWidth="1"/>
    <col min="10754" max="10754" width="1.42578125" style="827" customWidth="1"/>
    <col min="10755" max="10755" width="19.42578125" style="827" bestFit="1" customWidth="1"/>
    <col min="10756" max="10756" width="14.28515625" style="827" bestFit="1" customWidth="1"/>
    <col min="10757" max="10757" width="8.85546875" style="827" bestFit="1" customWidth="1"/>
    <col min="10758" max="10758" width="8.5703125" style="827" bestFit="1" customWidth="1"/>
    <col min="10759" max="10759" width="8.7109375" style="827" bestFit="1" customWidth="1"/>
    <col min="10760" max="10761" width="8.42578125" style="827" bestFit="1" customWidth="1"/>
    <col min="10762" max="10762" width="9.140625" style="827" bestFit="1" customWidth="1"/>
    <col min="10763" max="10763" width="11.5703125" style="827" bestFit="1" customWidth="1"/>
    <col min="10764" max="10764" width="9.85546875" style="827" bestFit="1" customWidth="1"/>
    <col min="10765" max="10765" width="11.5703125" style="827" bestFit="1" customWidth="1"/>
    <col min="10766" max="10767" width="9.85546875" style="827" bestFit="1" customWidth="1"/>
    <col min="10768" max="10768" width="1.42578125" style="827" customWidth="1"/>
    <col min="10769" max="10769" width="1.7109375" style="827" customWidth="1"/>
    <col min="10770" max="10774" width="11.42578125" style="827" customWidth="1"/>
    <col min="10775" max="11008" width="1.7109375" style="827" hidden="1"/>
    <col min="11009" max="11009" width="14.5703125" style="827" customWidth="1"/>
    <col min="11010" max="11010" width="1.42578125" style="827" customWidth="1"/>
    <col min="11011" max="11011" width="19.42578125" style="827" bestFit="1" customWidth="1"/>
    <col min="11012" max="11012" width="14.28515625" style="827" bestFit="1" customWidth="1"/>
    <col min="11013" max="11013" width="8.85546875" style="827" bestFit="1" customWidth="1"/>
    <col min="11014" max="11014" width="8.5703125" style="827" bestFit="1" customWidth="1"/>
    <col min="11015" max="11015" width="8.7109375" style="827" bestFit="1" customWidth="1"/>
    <col min="11016" max="11017" width="8.42578125" style="827" bestFit="1" customWidth="1"/>
    <col min="11018" max="11018" width="9.140625" style="827" bestFit="1" customWidth="1"/>
    <col min="11019" max="11019" width="11.5703125" style="827" bestFit="1" customWidth="1"/>
    <col min="11020" max="11020" width="9.85546875" style="827" bestFit="1" customWidth="1"/>
    <col min="11021" max="11021" width="11.5703125" style="827" bestFit="1" customWidth="1"/>
    <col min="11022" max="11023" width="9.85546875" style="827" bestFit="1" customWidth="1"/>
    <col min="11024" max="11024" width="1.42578125" style="827" customWidth="1"/>
    <col min="11025" max="11025" width="1.7109375" style="827" customWidth="1"/>
    <col min="11026" max="11030" width="11.42578125" style="827" customWidth="1"/>
    <col min="11031" max="11264" width="1.7109375" style="827" hidden="1"/>
    <col min="11265" max="11265" width="14.5703125" style="827" customWidth="1"/>
    <col min="11266" max="11266" width="1.42578125" style="827" customWidth="1"/>
    <col min="11267" max="11267" width="19.42578125" style="827" bestFit="1" customWidth="1"/>
    <col min="11268" max="11268" width="14.28515625" style="827" bestFit="1" customWidth="1"/>
    <col min="11269" max="11269" width="8.85546875" style="827" bestFit="1" customWidth="1"/>
    <col min="11270" max="11270" width="8.5703125" style="827" bestFit="1" customWidth="1"/>
    <col min="11271" max="11271" width="8.7109375" style="827" bestFit="1" customWidth="1"/>
    <col min="11272" max="11273" width="8.42578125" style="827" bestFit="1" customWidth="1"/>
    <col min="11274" max="11274" width="9.140625" style="827" bestFit="1" customWidth="1"/>
    <col min="11275" max="11275" width="11.5703125" style="827" bestFit="1" customWidth="1"/>
    <col min="11276" max="11276" width="9.85546875" style="827" bestFit="1" customWidth="1"/>
    <col min="11277" max="11277" width="11.5703125" style="827" bestFit="1" customWidth="1"/>
    <col min="11278" max="11279" width="9.85546875" style="827" bestFit="1" customWidth="1"/>
    <col min="11280" max="11280" width="1.42578125" style="827" customWidth="1"/>
    <col min="11281" max="11281" width="1.7109375" style="827" customWidth="1"/>
    <col min="11282" max="11286" width="11.42578125" style="827" customWidth="1"/>
    <col min="11287" max="11520" width="1.7109375" style="827" hidden="1"/>
    <col min="11521" max="11521" width="14.5703125" style="827" customWidth="1"/>
    <col min="11522" max="11522" width="1.42578125" style="827" customWidth="1"/>
    <col min="11523" max="11523" width="19.42578125" style="827" bestFit="1" customWidth="1"/>
    <col min="11524" max="11524" width="14.28515625" style="827" bestFit="1" customWidth="1"/>
    <col min="11525" max="11525" width="8.85546875" style="827" bestFit="1" customWidth="1"/>
    <col min="11526" max="11526" width="8.5703125" style="827" bestFit="1" customWidth="1"/>
    <col min="11527" max="11527" width="8.7109375" style="827" bestFit="1" customWidth="1"/>
    <col min="11528" max="11529" width="8.42578125" style="827" bestFit="1" customWidth="1"/>
    <col min="11530" max="11530" width="9.140625" style="827" bestFit="1" customWidth="1"/>
    <col min="11531" max="11531" width="11.5703125" style="827" bestFit="1" customWidth="1"/>
    <col min="11532" max="11532" width="9.85546875" style="827" bestFit="1" customWidth="1"/>
    <col min="11533" max="11533" width="11.5703125" style="827" bestFit="1" customWidth="1"/>
    <col min="11534" max="11535" width="9.85546875" style="827" bestFit="1" customWidth="1"/>
    <col min="11536" max="11536" width="1.42578125" style="827" customWidth="1"/>
    <col min="11537" max="11537" width="1.7109375" style="827" customWidth="1"/>
    <col min="11538" max="11542" width="11.42578125" style="827" customWidth="1"/>
    <col min="11543" max="11776" width="1.7109375" style="827" hidden="1"/>
    <col min="11777" max="11777" width="14.5703125" style="827" customWidth="1"/>
    <col min="11778" max="11778" width="1.42578125" style="827" customWidth="1"/>
    <col min="11779" max="11779" width="19.42578125" style="827" bestFit="1" customWidth="1"/>
    <col min="11780" max="11780" width="14.28515625" style="827" bestFit="1" customWidth="1"/>
    <col min="11781" max="11781" width="8.85546875" style="827" bestFit="1" customWidth="1"/>
    <col min="11782" max="11782" width="8.5703125" style="827" bestFit="1" customWidth="1"/>
    <col min="11783" max="11783" width="8.7109375" style="827" bestFit="1" customWidth="1"/>
    <col min="11784" max="11785" width="8.42578125" style="827" bestFit="1" customWidth="1"/>
    <col min="11786" max="11786" width="9.140625" style="827" bestFit="1" customWidth="1"/>
    <col min="11787" max="11787" width="11.5703125" style="827" bestFit="1" customWidth="1"/>
    <col min="11788" max="11788" width="9.85546875" style="827" bestFit="1" customWidth="1"/>
    <col min="11789" max="11789" width="11.5703125" style="827" bestFit="1" customWidth="1"/>
    <col min="11790" max="11791" width="9.85546875" style="827" bestFit="1" customWidth="1"/>
    <col min="11792" max="11792" width="1.42578125" style="827" customWidth="1"/>
    <col min="11793" max="11793" width="1.7109375" style="827" customWidth="1"/>
    <col min="11794" max="11798" width="11.42578125" style="827" customWidth="1"/>
    <col min="11799" max="12032" width="1.7109375" style="827" hidden="1"/>
    <col min="12033" max="12033" width="14.5703125" style="827" customWidth="1"/>
    <col min="12034" max="12034" width="1.42578125" style="827" customWidth="1"/>
    <col min="12035" max="12035" width="19.42578125" style="827" bestFit="1" customWidth="1"/>
    <col min="12036" max="12036" width="14.28515625" style="827" bestFit="1" customWidth="1"/>
    <col min="12037" max="12037" width="8.85546875" style="827" bestFit="1" customWidth="1"/>
    <col min="12038" max="12038" width="8.5703125" style="827" bestFit="1" customWidth="1"/>
    <col min="12039" max="12039" width="8.7109375" style="827" bestFit="1" customWidth="1"/>
    <col min="12040" max="12041" width="8.42578125" style="827" bestFit="1" customWidth="1"/>
    <col min="12042" max="12042" width="9.140625" style="827" bestFit="1" customWidth="1"/>
    <col min="12043" max="12043" width="11.5703125" style="827" bestFit="1" customWidth="1"/>
    <col min="12044" max="12044" width="9.85546875" style="827" bestFit="1" customWidth="1"/>
    <col min="12045" max="12045" width="11.5703125" style="827" bestFit="1" customWidth="1"/>
    <col min="12046" max="12047" width="9.85546875" style="827" bestFit="1" customWidth="1"/>
    <col min="12048" max="12048" width="1.42578125" style="827" customWidth="1"/>
    <col min="12049" max="12049" width="1.7109375" style="827" customWidth="1"/>
    <col min="12050" max="12054" width="11.42578125" style="827" customWidth="1"/>
    <col min="12055" max="12288" width="1.7109375" style="827" hidden="1"/>
    <col min="12289" max="12289" width="14.5703125" style="827" customWidth="1"/>
    <col min="12290" max="12290" width="1.42578125" style="827" customWidth="1"/>
    <col min="12291" max="12291" width="19.42578125" style="827" bestFit="1" customWidth="1"/>
    <col min="12292" max="12292" width="14.28515625" style="827" bestFit="1" customWidth="1"/>
    <col min="12293" max="12293" width="8.85546875" style="827" bestFit="1" customWidth="1"/>
    <col min="12294" max="12294" width="8.5703125" style="827" bestFit="1" customWidth="1"/>
    <col min="12295" max="12295" width="8.7109375" style="827" bestFit="1" customWidth="1"/>
    <col min="12296" max="12297" width="8.42578125" style="827" bestFit="1" customWidth="1"/>
    <col min="12298" max="12298" width="9.140625" style="827" bestFit="1" customWidth="1"/>
    <col min="12299" max="12299" width="11.5703125" style="827" bestFit="1" customWidth="1"/>
    <col min="12300" max="12300" width="9.85546875" style="827" bestFit="1" customWidth="1"/>
    <col min="12301" max="12301" width="11.5703125" style="827" bestFit="1" customWidth="1"/>
    <col min="12302" max="12303" width="9.85546875" style="827" bestFit="1" customWidth="1"/>
    <col min="12304" max="12304" width="1.42578125" style="827" customWidth="1"/>
    <col min="12305" max="12305" width="1.7109375" style="827" customWidth="1"/>
    <col min="12306" max="12310" width="11.42578125" style="827" customWidth="1"/>
    <col min="12311" max="12544" width="1.7109375" style="827" hidden="1"/>
    <col min="12545" max="12545" width="14.5703125" style="827" customWidth="1"/>
    <col min="12546" max="12546" width="1.42578125" style="827" customWidth="1"/>
    <col min="12547" max="12547" width="19.42578125" style="827" bestFit="1" customWidth="1"/>
    <col min="12548" max="12548" width="14.28515625" style="827" bestFit="1" customWidth="1"/>
    <col min="12549" max="12549" width="8.85546875" style="827" bestFit="1" customWidth="1"/>
    <col min="12550" max="12550" width="8.5703125" style="827" bestFit="1" customWidth="1"/>
    <col min="12551" max="12551" width="8.7109375" style="827" bestFit="1" customWidth="1"/>
    <col min="12552" max="12553" width="8.42578125" style="827" bestFit="1" customWidth="1"/>
    <col min="12554" max="12554" width="9.140625" style="827" bestFit="1" customWidth="1"/>
    <col min="12555" max="12555" width="11.5703125" style="827" bestFit="1" customWidth="1"/>
    <col min="12556" max="12556" width="9.85546875" style="827" bestFit="1" customWidth="1"/>
    <col min="12557" max="12557" width="11.5703125" style="827" bestFit="1" customWidth="1"/>
    <col min="12558" max="12559" width="9.85546875" style="827" bestFit="1" customWidth="1"/>
    <col min="12560" max="12560" width="1.42578125" style="827" customWidth="1"/>
    <col min="12561" max="12561" width="1.7109375" style="827" customWidth="1"/>
    <col min="12562" max="12566" width="11.42578125" style="827" customWidth="1"/>
    <col min="12567" max="12800" width="1.7109375" style="827" hidden="1"/>
    <col min="12801" max="12801" width="14.5703125" style="827" customWidth="1"/>
    <col min="12802" max="12802" width="1.42578125" style="827" customWidth="1"/>
    <col min="12803" max="12803" width="19.42578125" style="827" bestFit="1" customWidth="1"/>
    <col min="12804" max="12804" width="14.28515625" style="827" bestFit="1" customWidth="1"/>
    <col min="12805" max="12805" width="8.85546875" style="827" bestFit="1" customWidth="1"/>
    <col min="12806" max="12806" width="8.5703125" style="827" bestFit="1" customWidth="1"/>
    <col min="12807" max="12807" width="8.7109375" style="827" bestFit="1" customWidth="1"/>
    <col min="12808" max="12809" width="8.42578125" style="827" bestFit="1" customWidth="1"/>
    <col min="12810" max="12810" width="9.140625" style="827" bestFit="1" customWidth="1"/>
    <col min="12811" max="12811" width="11.5703125" style="827" bestFit="1" customWidth="1"/>
    <col min="12812" max="12812" width="9.85546875" style="827" bestFit="1" customWidth="1"/>
    <col min="12813" max="12813" width="11.5703125" style="827" bestFit="1" customWidth="1"/>
    <col min="12814" max="12815" width="9.85546875" style="827" bestFit="1" customWidth="1"/>
    <col min="12816" max="12816" width="1.42578125" style="827" customWidth="1"/>
    <col min="12817" max="12817" width="1.7109375" style="827" customWidth="1"/>
    <col min="12818" max="12822" width="11.42578125" style="827" customWidth="1"/>
    <col min="12823" max="13056" width="1.7109375" style="827" hidden="1"/>
    <col min="13057" max="13057" width="14.5703125" style="827" customWidth="1"/>
    <col min="13058" max="13058" width="1.42578125" style="827" customWidth="1"/>
    <col min="13059" max="13059" width="19.42578125" style="827" bestFit="1" customWidth="1"/>
    <col min="13060" max="13060" width="14.28515625" style="827" bestFit="1" customWidth="1"/>
    <col min="13061" max="13061" width="8.85546875" style="827" bestFit="1" customWidth="1"/>
    <col min="13062" max="13062" width="8.5703125" style="827" bestFit="1" customWidth="1"/>
    <col min="13063" max="13063" width="8.7109375" style="827" bestFit="1" customWidth="1"/>
    <col min="13064" max="13065" width="8.42578125" style="827" bestFit="1" customWidth="1"/>
    <col min="13066" max="13066" width="9.140625" style="827" bestFit="1" customWidth="1"/>
    <col min="13067" max="13067" width="11.5703125" style="827" bestFit="1" customWidth="1"/>
    <col min="13068" max="13068" width="9.85546875" style="827" bestFit="1" customWidth="1"/>
    <col min="13069" max="13069" width="11.5703125" style="827" bestFit="1" customWidth="1"/>
    <col min="13070" max="13071" width="9.85546875" style="827" bestFit="1" customWidth="1"/>
    <col min="13072" max="13072" width="1.42578125" style="827" customWidth="1"/>
    <col min="13073" max="13073" width="1.7109375" style="827" customWidth="1"/>
    <col min="13074" max="13078" width="11.42578125" style="827" customWidth="1"/>
    <col min="13079" max="13312" width="1.7109375" style="827" hidden="1"/>
    <col min="13313" max="13313" width="14.5703125" style="827" customWidth="1"/>
    <col min="13314" max="13314" width="1.42578125" style="827" customWidth="1"/>
    <col min="13315" max="13315" width="19.42578125" style="827" bestFit="1" customWidth="1"/>
    <col min="13316" max="13316" width="14.28515625" style="827" bestFit="1" customWidth="1"/>
    <col min="13317" max="13317" width="8.85546875" style="827" bestFit="1" customWidth="1"/>
    <col min="13318" max="13318" width="8.5703125" style="827" bestFit="1" customWidth="1"/>
    <col min="13319" max="13319" width="8.7109375" style="827" bestFit="1" customWidth="1"/>
    <col min="13320" max="13321" width="8.42578125" style="827" bestFit="1" customWidth="1"/>
    <col min="13322" max="13322" width="9.140625" style="827" bestFit="1" customWidth="1"/>
    <col min="13323" max="13323" width="11.5703125" style="827" bestFit="1" customWidth="1"/>
    <col min="13324" max="13324" width="9.85546875" style="827" bestFit="1" customWidth="1"/>
    <col min="13325" max="13325" width="11.5703125" style="827" bestFit="1" customWidth="1"/>
    <col min="13326" max="13327" width="9.85546875" style="827" bestFit="1" customWidth="1"/>
    <col min="13328" max="13328" width="1.42578125" style="827" customWidth="1"/>
    <col min="13329" max="13329" width="1.7109375" style="827" customWidth="1"/>
    <col min="13330" max="13334" width="11.42578125" style="827" customWidth="1"/>
    <col min="13335" max="13568" width="1.7109375" style="827" hidden="1"/>
    <col min="13569" max="13569" width="14.5703125" style="827" customWidth="1"/>
    <col min="13570" max="13570" width="1.42578125" style="827" customWidth="1"/>
    <col min="13571" max="13571" width="19.42578125" style="827" bestFit="1" customWidth="1"/>
    <col min="13572" max="13572" width="14.28515625" style="827" bestFit="1" customWidth="1"/>
    <col min="13573" max="13573" width="8.85546875" style="827" bestFit="1" customWidth="1"/>
    <col min="13574" max="13574" width="8.5703125" style="827" bestFit="1" customWidth="1"/>
    <col min="13575" max="13575" width="8.7109375" style="827" bestFit="1" customWidth="1"/>
    <col min="13576" max="13577" width="8.42578125" style="827" bestFit="1" customWidth="1"/>
    <col min="13578" max="13578" width="9.140625" style="827" bestFit="1" customWidth="1"/>
    <col min="13579" max="13579" width="11.5703125" style="827" bestFit="1" customWidth="1"/>
    <col min="13580" max="13580" width="9.85546875" style="827" bestFit="1" customWidth="1"/>
    <col min="13581" max="13581" width="11.5703125" style="827" bestFit="1" customWidth="1"/>
    <col min="13582" max="13583" width="9.85546875" style="827" bestFit="1" customWidth="1"/>
    <col min="13584" max="13584" width="1.42578125" style="827" customWidth="1"/>
    <col min="13585" max="13585" width="1.7109375" style="827" customWidth="1"/>
    <col min="13586" max="13590" width="11.42578125" style="827" customWidth="1"/>
    <col min="13591" max="13824" width="1.7109375" style="827" hidden="1"/>
    <col min="13825" max="13825" width="14.5703125" style="827" customWidth="1"/>
    <col min="13826" max="13826" width="1.42578125" style="827" customWidth="1"/>
    <col min="13827" max="13827" width="19.42578125" style="827" bestFit="1" customWidth="1"/>
    <col min="13828" max="13828" width="14.28515625" style="827" bestFit="1" customWidth="1"/>
    <col min="13829" max="13829" width="8.85546875" style="827" bestFit="1" customWidth="1"/>
    <col min="13830" max="13830" width="8.5703125" style="827" bestFit="1" customWidth="1"/>
    <col min="13831" max="13831" width="8.7109375" style="827" bestFit="1" customWidth="1"/>
    <col min="13832" max="13833" width="8.42578125" style="827" bestFit="1" customWidth="1"/>
    <col min="13834" max="13834" width="9.140625" style="827" bestFit="1" customWidth="1"/>
    <col min="13835" max="13835" width="11.5703125" style="827" bestFit="1" customWidth="1"/>
    <col min="13836" max="13836" width="9.85546875" style="827" bestFit="1" customWidth="1"/>
    <col min="13837" max="13837" width="11.5703125" style="827" bestFit="1" customWidth="1"/>
    <col min="13838" max="13839" width="9.85546875" style="827" bestFit="1" customWidth="1"/>
    <col min="13840" max="13840" width="1.42578125" style="827" customWidth="1"/>
    <col min="13841" max="13841" width="1.7109375" style="827" customWidth="1"/>
    <col min="13842" max="13846" width="11.42578125" style="827" customWidth="1"/>
    <col min="13847" max="14080" width="1.7109375" style="827" hidden="1"/>
    <col min="14081" max="14081" width="14.5703125" style="827" customWidth="1"/>
    <col min="14082" max="14082" width="1.42578125" style="827" customWidth="1"/>
    <col min="14083" max="14083" width="19.42578125" style="827" bestFit="1" customWidth="1"/>
    <col min="14084" max="14084" width="14.28515625" style="827" bestFit="1" customWidth="1"/>
    <col min="14085" max="14085" width="8.85546875" style="827" bestFit="1" customWidth="1"/>
    <col min="14086" max="14086" width="8.5703125" style="827" bestFit="1" customWidth="1"/>
    <col min="14087" max="14087" width="8.7109375" style="827" bestFit="1" customWidth="1"/>
    <col min="14088" max="14089" width="8.42578125" style="827" bestFit="1" customWidth="1"/>
    <col min="14090" max="14090" width="9.140625" style="827" bestFit="1" customWidth="1"/>
    <col min="14091" max="14091" width="11.5703125" style="827" bestFit="1" customWidth="1"/>
    <col min="14092" max="14092" width="9.85546875" style="827" bestFit="1" customWidth="1"/>
    <col min="14093" max="14093" width="11.5703125" style="827" bestFit="1" customWidth="1"/>
    <col min="14094" max="14095" width="9.85546875" style="827" bestFit="1" customWidth="1"/>
    <col min="14096" max="14096" width="1.42578125" style="827" customWidth="1"/>
    <col min="14097" max="14097" width="1.7109375" style="827" customWidth="1"/>
    <col min="14098" max="14102" width="11.42578125" style="827" customWidth="1"/>
    <col min="14103" max="14336" width="1.7109375" style="827" hidden="1"/>
    <col min="14337" max="14337" width="14.5703125" style="827" customWidth="1"/>
    <col min="14338" max="14338" width="1.42578125" style="827" customWidth="1"/>
    <col min="14339" max="14339" width="19.42578125" style="827" bestFit="1" customWidth="1"/>
    <col min="14340" max="14340" width="14.28515625" style="827" bestFit="1" customWidth="1"/>
    <col min="14341" max="14341" width="8.85546875" style="827" bestFit="1" customWidth="1"/>
    <col min="14342" max="14342" width="8.5703125" style="827" bestFit="1" customWidth="1"/>
    <col min="14343" max="14343" width="8.7109375" style="827" bestFit="1" customWidth="1"/>
    <col min="14344" max="14345" width="8.42578125" style="827" bestFit="1" customWidth="1"/>
    <col min="14346" max="14346" width="9.140625" style="827" bestFit="1" customWidth="1"/>
    <col min="14347" max="14347" width="11.5703125" style="827" bestFit="1" customWidth="1"/>
    <col min="14348" max="14348" width="9.85546875" style="827" bestFit="1" customWidth="1"/>
    <col min="14349" max="14349" width="11.5703125" style="827" bestFit="1" customWidth="1"/>
    <col min="14350" max="14351" width="9.85546875" style="827" bestFit="1" customWidth="1"/>
    <col min="14352" max="14352" width="1.42578125" style="827" customWidth="1"/>
    <col min="14353" max="14353" width="1.7109375" style="827" customWidth="1"/>
    <col min="14354" max="14358" width="11.42578125" style="827" customWidth="1"/>
    <col min="14359" max="14592" width="1.7109375" style="827" hidden="1"/>
    <col min="14593" max="14593" width="14.5703125" style="827" customWidth="1"/>
    <col min="14594" max="14594" width="1.42578125" style="827" customWidth="1"/>
    <col min="14595" max="14595" width="19.42578125" style="827" bestFit="1" customWidth="1"/>
    <col min="14596" max="14596" width="14.28515625" style="827" bestFit="1" customWidth="1"/>
    <col min="14597" max="14597" width="8.85546875" style="827" bestFit="1" customWidth="1"/>
    <col min="14598" max="14598" width="8.5703125" style="827" bestFit="1" customWidth="1"/>
    <col min="14599" max="14599" width="8.7109375" style="827" bestFit="1" customWidth="1"/>
    <col min="14600" max="14601" width="8.42578125" style="827" bestFit="1" customWidth="1"/>
    <col min="14602" max="14602" width="9.140625" style="827" bestFit="1" customWidth="1"/>
    <col min="14603" max="14603" width="11.5703125" style="827" bestFit="1" customWidth="1"/>
    <col min="14604" max="14604" width="9.85546875" style="827" bestFit="1" customWidth="1"/>
    <col min="14605" max="14605" width="11.5703125" style="827" bestFit="1" customWidth="1"/>
    <col min="14606" max="14607" width="9.85546875" style="827" bestFit="1" customWidth="1"/>
    <col min="14608" max="14608" width="1.42578125" style="827" customWidth="1"/>
    <col min="14609" max="14609" width="1.7109375" style="827" customWidth="1"/>
    <col min="14610" max="14614" width="11.42578125" style="827" customWidth="1"/>
    <col min="14615" max="14848" width="1.7109375" style="827" hidden="1"/>
    <col min="14849" max="14849" width="14.5703125" style="827" customWidth="1"/>
    <col min="14850" max="14850" width="1.42578125" style="827" customWidth="1"/>
    <col min="14851" max="14851" width="19.42578125" style="827" bestFit="1" customWidth="1"/>
    <col min="14852" max="14852" width="14.28515625" style="827" bestFit="1" customWidth="1"/>
    <col min="14853" max="14853" width="8.85546875" style="827" bestFit="1" customWidth="1"/>
    <col min="14854" max="14854" width="8.5703125" style="827" bestFit="1" customWidth="1"/>
    <col min="14855" max="14855" width="8.7109375" style="827" bestFit="1" customWidth="1"/>
    <col min="14856" max="14857" width="8.42578125" style="827" bestFit="1" customWidth="1"/>
    <col min="14858" max="14858" width="9.140625" style="827" bestFit="1" customWidth="1"/>
    <col min="14859" max="14859" width="11.5703125" style="827" bestFit="1" customWidth="1"/>
    <col min="14860" max="14860" width="9.85546875" style="827" bestFit="1" customWidth="1"/>
    <col min="14861" max="14861" width="11.5703125" style="827" bestFit="1" customWidth="1"/>
    <col min="14862" max="14863" width="9.85546875" style="827" bestFit="1" customWidth="1"/>
    <col min="14864" max="14864" width="1.42578125" style="827" customWidth="1"/>
    <col min="14865" max="14865" width="1.7109375" style="827" customWidth="1"/>
    <col min="14866" max="14870" width="11.42578125" style="827" customWidth="1"/>
    <col min="14871" max="15104" width="1.7109375" style="827" hidden="1"/>
    <col min="15105" max="15105" width="14.5703125" style="827" customWidth="1"/>
    <col min="15106" max="15106" width="1.42578125" style="827" customWidth="1"/>
    <col min="15107" max="15107" width="19.42578125" style="827" bestFit="1" customWidth="1"/>
    <col min="15108" max="15108" width="14.28515625" style="827" bestFit="1" customWidth="1"/>
    <col min="15109" max="15109" width="8.85546875" style="827" bestFit="1" customWidth="1"/>
    <col min="15110" max="15110" width="8.5703125" style="827" bestFit="1" customWidth="1"/>
    <col min="15111" max="15111" width="8.7109375" style="827" bestFit="1" customWidth="1"/>
    <col min="15112" max="15113" width="8.42578125" style="827" bestFit="1" customWidth="1"/>
    <col min="15114" max="15114" width="9.140625" style="827" bestFit="1" customWidth="1"/>
    <col min="15115" max="15115" width="11.5703125" style="827" bestFit="1" customWidth="1"/>
    <col min="15116" max="15116" width="9.85546875" style="827" bestFit="1" customWidth="1"/>
    <col min="15117" max="15117" width="11.5703125" style="827" bestFit="1" customWidth="1"/>
    <col min="15118" max="15119" width="9.85546875" style="827" bestFit="1" customWidth="1"/>
    <col min="15120" max="15120" width="1.42578125" style="827" customWidth="1"/>
    <col min="15121" max="15121" width="1.7109375" style="827" customWidth="1"/>
    <col min="15122" max="15126" width="11.42578125" style="827" customWidth="1"/>
    <col min="15127" max="15360" width="1.7109375" style="827" hidden="1"/>
    <col min="15361" max="15361" width="14.5703125" style="827" customWidth="1"/>
    <col min="15362" max="15362" width="1.42578125" style="827" customWidth="1"/>
    <col min="15363" max="15363" width="19.42578125" style="827" bestFit="1" customWidth="1"/>
    <col min="15364" max="15364" width="14.28515625" style="827" bestFit="1" customWidth="1"/>
    <col min="15365" max="15365" width="8.85546875" style="827" bestFit="1" customWidth="1"/>
    <col min="15366" max="15366" width="8.5703125" style="827" bestFit="1" customWidth="1"/>
    <col min="15367" max="15367" width="8.7109375" style="827" bestFit="1" customWidth="1"/>
    <col min="15368" max="15369" width="8.42578125" style="827" bestFit="1" customWidth="1"/>
    <col min="15370" max="15370" width="9.140625" style="827" bestFit="1" customWidth="1"/>
    <col min="15371" max="15371" width="11.5703125" style="827" bestFit="1" customWidth="1"/>
    <col min="15372" max="15372" width="9.85546875" style="827" bestFit="1" customWidth="1"/>
    <col min="15373" max="15373" width="11.5703125" style="827" bestFit="1" customWidth="1"/>
    <col min="15374" max="15375" width="9.85546875" style="827" bestFit="1" customWidth="1"/>
    <col min="15376" max="15376" width="1.42578125" style="827" customWidth="1"/>
    <col min="15377" max="15377" width="1.7109375" style="827" customWidth="1"/>
    <col min="15378" max="15382" width="11.42578125" style="827" customWidth="1"/>
    <col min="15383" max="15616" width="1.7109375" style="827" hidden="1"/>
    <col min="15617" max="15617" width="14.5703125" style="827" customWidth="1"/>
    <col min="15618" max="15618" width="1.42578125" style="827" customWidth="1"/>
    <col min="15619" max="15619" width="19.42578125" style="827" bestFit="1" customWidth="1"/>
    <col min="15620" max="15620" width="14.28515625" style="827" bestFit="1" customWidth="1"/>
    <col min="15621" max="15621" width="8.85546875" style="827" bestFit="1" customWidth="1"/>
    <col min="15622" max="15622" width="8.5703125" style="827" bestFit="1" customWidth="1"/>
    <col min="15623" max="15623" width="8.7109375" style="827" bestFit="1" customWidth="1"/>
    <col min="15624" max="15625" width="8.42578125" style="827" bestFit="1" customWidth="1"/>
    <col min="15626" max="15626" width="9.140625" style="827" bestFit="1" customWidth="1"/>
    <col min="15627" max="15627" width="11.5703125" style="827" bestFit="1" customWidth="1"/>
    <col min="15628" max="15628" width="9.85546875" style="827" bestFit="1" customWidth="1"/>
    <col min="15629" max="15629" width="11.5703125" style="827" bestFit="1" customWidth="1"/>
    <col min="15630" max="15631" width="9.85546875" style="827" bestFit="1" customWidth="1"/>
    <col min="15632" max="15632" width="1.42578125" style="827" customWidth="1"/>
    <col min="15633" max="15633" width="1.7109375" style="827" customWidth="1"/>
    <col min="15634" max="15638" width="11.42578125" style="827" customWidth="1"/>
    <col min="15639" max="15872" width="1.7109375" style="827" hidden="1"/>
    <col min="15873" max="15873" width="14.5703125" style="827" customWidth="1"/>
    <col min="15874" max="15874" width="1.42578125" style="827" customWidth="1"/>
    <col min="15875" max="15875" width="19.42578125" style="827" bestFit="1" customWidth="1"/>
    <col min="15876" max="15876" width="14.28515625" style="827" bestFit="1" customWidth="1"/>
    <col min="15877" max="15877" width="8.85546875" style="827" bestFit="1" customWidth="1"/>
    <col min="15878" max="15878" width="8.5703125" style="827" bestFit="1" customWidth="1"/>
    <col min="15879" max="15879" width="8.7109375" style="827" bestFit="1" customWidth="1"/>
    <col min="15880" max="15881" width="8.42578125" style="827" bestFit="1" customWidth="1"/>
    <col min="15882" max="15882" width="9.140625" style="827" bestFit="1" customWidth="1"/>
    <col min="15883" max="15883" width="11.5703125" style="827" bestFit="1" customWidth="1"/>
    <col min="15884" max="15884" width="9.85546875" style="827" bestFit="1" customWidth="1"/>
    <col min="15885" max="15885" width="11.5703125" style="827" bestFit="1" customWidth="1"/>
    <col min="15886" max="15887" width="9.85546875" style="827" bestFit="1" customWidth="1"/>
    <col min="15888" max="15888" width="1.42578125" style="827" customWidth="1"/>
    <col min="15889" max="15889" width="1.7109375" style="827" customWidth="1"/>
    <col min="15890" max="15894" width="11.42578125" style="827" customWidth="1"/>
    <col min="15895" max="16128" width="1.7109375" style="827" hidden="1"/>
    <col min="16129" max="16129" width="14.5703125" style="827" customWidth="1"/>
    <col min="16130" max="16130" width="1.42578125" style="827" customWidth="1"/>
    <col min="16131" max="16131" width="19.42578125" style="827" bestFit="1" customWidth="1"/>
    <col min="16132" max="16132" width="14.28515625" style="827" bestFit="1" customWidth="1"/>
    <col min="16133" max="16133" width="8.85546875" style="827" bestFit="1" customWidth="1"/>
    <col min="16134" max="16134" width="8.5703125" style="827" bestFit="1" customWidth="1"/>
    <col min="16135" max="16135" width="8.7109375" style="827" bestFit="1" customWidth="1"/>
    <col min="16136" max="16137" width="8.42578125" style="827" bestFit="1" customWidth="1"/>
    <col min="16138" max="16138" width="9.140625" style="827" bestFit="1" customWidth="1"/>
    <col min="16139" max="16139" width="11.5703125" style="827" bestFit="1" customWidth="1"/>
    <col min="16140" max="16140" width="9.85546875" style="827" bestFit="1" customWidth="1"/>
    <col min="16141" max="16141" width="11.5703125" style="827" bestFit="1" customWidth="1"/>
    <col min="16142" max="16143" width="9.85546875" style="827" bestFit="1" customWidth="1"/>
    <col min="16144" max="16144" width="1.42578125" style="827" customWidth="1"/>
    <col min="16145" max="16145" width="1.7109375" style="827" customWidth="1"/>
    <col min="16146" max="16150" width="11.42578125" style="827" customWidth="1"/>
    <col min="16151" max="16384" width="1.7109375" style="827" hidden="1"/>
  </cols>
  <sheetData>
    <row r="1" spans="1:22" ht="5.25" customHeight="1">
      <c r="A1" s="826"/>
      <c r="B1" s="826"/>
      <c r="C1" s="826"/>
      <c r="D1" s="826"/>
      <c r="E1" s="826"/>
      <c r="F1" s="826"/>
      <c r="G1" s="826"/>
      <c r="H1" s="826"/>
      <c r="I1" s="826"/>
      <c r="J1" s="826"/>
      <c r="K1" s="826"/>
      <c r="L1" s="826"/>
      <c r="M1" s="826"/>
      <c r="N1" s="826"/>
      <c r="O1" s="826"/>
      <c r="P1" s="826"/>
      <c r="Q1" s="826"/>
      <c r="R1" s="826"/>
      <c r="S1" s="826"/>
      <c r="T1" s="826"/>
      <c r="U1" s="826"/>
      <c r="V1" s="826"/>
    </row>
    <row r="2" spans="1:22" ht="20.25">
      <c r="A2" s="826"/>
      <c r="B2" s="1051" t="s">
        <v>29</v>
      </c>
      <c r="C2" s="1051"/>
      <c r="D2" s="1051"/>
      <c r="E2" s="1051"/>
      <c r="F2" s="1051"/>
      <c r="G2" s="1051"/>
      <c r="H2" s="1051"/>
      <c r="I2" s="1051"/>
      <c r="J2" s="1051"/>
      <c r="K2" s="1051"/>
      <c r="L2" s="1051"/>
      <c r="M2" s="1051"/>
      <c r="N2" s="1051"/>
      <c r="O2" s="1051"/>
      <c r="P2" s="1051"/>
      <c r="Q2" s="826"/>
      <c r="R2" s="826"/>
      <c r="S2" s="826"/>
      <c r="T2" s="826"/>
      <c r="U2" s="826"/>
      <c r="V2" s="826"/>
    </row>
    <row r="3" spans="1:22" ht="5.25" customHeight="1" thickBot="1">
      <c r="A3" s="826"/>
      <c r="B3" s="826"/>
      <c r="C3" s="826"/>
      <c r="D3" s="826"/>
      <c r="E3" s="826"/>
      <c r="F3" s="826"/>
      <c r="G3" s="826"/>
      <c r="H3" s="826"/>
      <c r="I3" s="826"/>
      <c r="J3" s="826"/>
      <c r="K3" s="826"/>
      <c r="L3" s="826"/>
      <c r="M3" s="826"/>
      <c r="N3" s="826"/>
      <c r="O3" s="826"/>
      <c r="P3" s="826"/>
      <c r="Q3" s="826"/>
      <c r="R3" s="826"/>
      <c r="S3" s="826"/>
      <c r="T3" s="826"/>
      <c r="U3" s="826"/>
      <c r="V3" s="826"/>
    </row>
    <row r="4" spans="1:22">
      <c r="A4" s="826"/>
      <c r="B4" s="828"/>
      <c r="C4" s="829"/>
      <c r="D4" s="829"/>
      <c r="E4" s="829"/>
      <c r="F4" s="829"/>
      <c r="G4" s="829"/>
      <c r="H4" s="829"/>
      <c r="I4" s="829"/>
      <c r="J4" s="829"/>
      <c r="K4" s="829"/>
      <c r="L4" s="829"/>
      <c r="M4" s="829"/>
      <c r="N4" s="829"/>
      <c r="O4" s="829"/>
      <c r="P4" s="830"/>
      <c r="Q4" s="826"/>
      <c r="R4" s="826"/>
      <c r="S4" s="826"/>
      <c r="T4" s="826"/>
      <c r="U4" s="826"/>
      <c r="V4" s="826"/>
    </row>
    <row r="5" spans="1:22">
      <c r="A5" s="826"/>
      <c r="B5" s="831"/>
      <c r="C5" s="832"/>
      <c r="D5" s="832"/>
      <c r="E5" s="832"/>
      <c r="F5" s="832"/>
      <c r="G5" s="832"/>
      <c r="H5" s="832"/>
      <c r="I5" s="832"/>
      <c r="J5" s="832"/>
      <c r="K5" s="832"/>
      <c r="L5" s="832"/>
      <c r="M5" s="832"/>
      <c r="N5" s="832"/>
      <c r="O5" s="832"/>
      <c r="P5" s="833"/>
      <c r="Q5" s="826"/>
      <c r="R5" s="826"/>
      <c r="S5" s="826"/>
      <c r="T5" s="826"/>
      <c r="U5" s="826"/>
      <c r="V5" s="826"/>
    </row>
    <row r="6" spans="1:22">
      <c r="A6" s="826"/>
      <c r="B6" s="831"/>
      <c r="C6" s="832"/>
      <c r="D6" s="832"/>
      <c r="E6" s="832"/>
      <c r="F6" s="832"/>
      <c r="G6" s="832"/>
      <c r="H6" s="832"/>
      <c r="I6" s="832"/>
      <c r="J6" s="832"/>
      <c r="K6" s="832"/>
      <c r="L6" s="832"/>
      <c r="M6" s="832"/>
      <c r="N6" s="832"/>
      <c r="O6" s="832"/>
      <c r="P6" s="833"/>
      <c r="Q6" s="826"/>
      <c r="R6" s="826"/>
      <c r="S6" s="826"/>
      <c r="T6" s="826"/>
      <c r="U6" s="826"/>
      <c r="V6" s="826"/>
    </row>
    <row r="7" spans="1:22">
      <c r="A7" s="826"/>
      <c r="B7" s="831"/>
      <c r="C7" s="832"/>
      <c r="D7" s="832"/>
      <c r="E7" s="832"/>
      <c r="F7" s="832"/>
      <c r="G7" s="832"/>
      <c r="H7" s="832"/>
      <c r="I7" s="832"/>
      <c r="J7" s="832"/>
      <c r="K7" s="832"/>
      <c r="L7" s="832"/>
      <c r="M7" s="832"/>
      <c r="N7" s="832"/>
      <c r="O7" s="832"/>
      <c r="P7" s="833"/>
      <c r="Q7" s="826"/>
      <c r="R7" s="826"/>
      <c r="S7" s="826"/>
      <c r="T7" s="826"/>
      <c r="U7" s="826"/>
      <c r="V7" s="826"/>
    </row>
    <row r="8" spans="1:22">
      <c r="A8" s="826"/>
      <c r="B8" s="831"/>
      <c r="C8" s="832"/>
      <c r="D8" s="832"/>
      <c r="E8" s="832"/>
      <c r="F8" s="832"/>
      <c r="G8" s="832"/>
      <c r="H8" s="832"/>
      <c r="I8" s="832"/>
      <c r="J8" s="832"/>
      <c r="K8" s="832"/>
      <c r="L8" s="832"/>
      <c r="M8" s="832"/>
      <c r="N8" s="832"/>
      <c r="O8" s="832"/>
      <c r="P8" s="833"/>
      <c r="Q8" s="826"/>
      <c r="R8" s="826"/>
      <c r="S8" s="826"/>
      <c r="T8" s="826"/>
      <c r="U8" s="826"/>
      <c r="V8" s="826"/>
    </row>
    <row r="9" spans="1:22">
      <c r="A9" s="826"/>
      <c r="B9" s="831"/>
      <c r="C9" s="832"/>
      <c r="D9" s="832"/>
      <c r="E9" s="832"/>
      <c r="F9" s="832"/>
      <c r="G9" s="832"/>
      <c r="H9" s="832"/>
      <c r="I9" s="832"/>
      <c r="J9" s="832"/>
      <c r="K9" s="832"/>
      <c r="L9" s="832"/>
      <c r="M9" s="832"/>
      <c r="N9" s="832"/>
      <c r="O9" s="832"/>
      <c r="P9" s="833"/>
      <c r="Q9" s="826"/>
      <c r="R9" s="826"/>
      <c r="S9" s="826"/>
      <c r="T9" s="826"/>
      <c r="U9" s="826"/>
      <c r="V9" s="826"/>
    </row>
    <row r="10" spans="1:22">
      <c r="A10" s="826"/>
      <c r="B10" s="831"/>
      <c r="C10" s="832"/>
      <c r="D10" s="832"/>
      <c r="E10" s="832"/>
      <c r="F10" s="832"/>
      <c r="G10" s="832"/>
      <c r="H10" s="832"/>
      <c r="I10" s="832"/>
      <c r="J10" s="832"/>
      <c r="K10" s="832"/>
      <c r="L10" s="832"/>
      <c r="M10" s="832"/>
      <c r="N10" s="832"/>
      <c r="O10" s="832"/>
      <c r="P10" s="833"/>
      <c r="Q10" s="826"/>
      <c r="R10" s="826"/>
      <c r="S10" s="826"/>
      <c r="T10" s="826"/>
      <c r="U10" s="826"/>
      <c r="V10" s="826"/>
    </row>
    <row r="11" spans="1:22">
      <c r="A11" s="826"/>
      <c r="B11" s="831"/>
      <c r="C11" s="832"/>
      <c r="D11" s="832"/>
      <c r="E11" s="832"/>
      <c r="F11" s="832"/>
      <c r="G11" s="832"/>
      <c r="H11" s="832"/>
      <c r="I11" s="832"/>
      <c r="J11" s="832"/>
      <c r="K11" s="832"/>
      <c r="L11" s="832"/>
      <c r="M11" s="832"/>
      <c r="N11" s="832"/>
      <c r="O11" s="832"/>
      <c r="P11" s="833"/>
      <c r="Q11" s="826"/>
      <c r="R11" s="826"/>
      <c r="S11" s="826"/>
      <c r="T11" s="826"/>
      <c r="U11" s="826"/>
      <c r="V11" s="826"/>
    </row>
    <row r="12" spans="1:22">
      <c r="A12" s="826"/>
      <c r="B12" s="831"/>
      <c r="C12" s="832"/>
      <c r="D12" s="832"/>
      <c r="E12" s="832"/>
      <c r="F12" s="832"/>
      <c r="G12" s="832"/>
      <c r="H12" s="832"/>
      <c r="I12" s="832"/>
      <c r="J12" s="832"/>
      <c r="K12" s="832"/>
      <c r="L12" s="832"/>
      <c r="M12" s="832"/>
      <c r="N12" s="832"/>
      <c r="O12" s="832"/>
      <c r="P12" s="833"/>
      <c r="Q12" s="826"/>
      <c r="R12" s="826"/>
      <c r="S12" s="826"/>
      <c r="T12" s="826"/>
      <c r="U12" s="826"/>
      <c r="V12" s="826"/>
    </row>
    <row r="13" spans="1:22">
      <c r="A13" s="826"/>
      <c r="B13" s="831"/>
      <c r="C13" s="832"/>
      <c r="D13" s="832"/>
      <c r="E13" s="832"/>
      <c r="F13" s="832"/>
      <c r="G13" s="832"/>
      <c r="H13" s="832"/>
      <c r="I13" s="832"/>
      <c r="J13" s="832"/>
      <c r="K13" s="832"/>
      <c r="L13" s="832"/>
      <c r="M13" s="832"/>
      <c r="N13" s="832"/>
      <c r="O13" s="832"/>
      <c r="P13" s="833"/>
      <c r="Q13" s="826"/>
      <c r="R13" s="826"/>
      <c r="S13" s="826"/>
      <c r="T13" s="826"/>
      <c r="U13" s="826"/>
      <c r="V13" s="826"/>
    </row>
    <row r="14" spans="1:22">
      <c r="A14" s="826"/>
      <c r="B14" s="831"/>
      <c r="C14" s="832"/>
      <c r="D14" s="832"/>
      <c r="E14" s="832"/>
      <c r="F14" s="832"/>
      <c r="G14" s="832"/>
      <c r="H14" s="832"/>
      <c r="I14" s="832"/>
      <c r="J14" s="832"/>
      <c r="K14" s="832"/>
      <c r="L14" s="832"/>
      <c r="M14" s="832"/>
      <c r="N14" s="832"/>
      <c r="O14" s="832"/>
      <c r="P14" s="833"/>
      <c r="Q14" s="826"/>
      <c r="R14" s="826"/>
      <c r="S14" s="826"/>
      <c r="T14" s="826"/>
      <c r="U14" s="826"/>
      <c r="V14" s="826"/>
    </row>
    <row r="15" spans="1:22">
      <c r="A15" s="826"/>
      <c r="B15" s="831"/>
      <c r="C15" s="832"/>
      <c r="D15" s="832"/>
      <c r="E15" s="832"/>
      <c r="F15" s="832"/>
      <c r="G15" s="832"/>
      <c r="H15" s="832"/>
      <c r="I15" s="832"/>
      <c r="J15" s="832"/>
      <c r="K15" s="832"/>
      <c r="L15" s="832"/>
      <c r="M15" s="832"/>
      <c r="N15" s="832"/>
      <c r="O15" s="832"/>
      <c r="P15" s="833"/>
      <c r="Q15" s="826"/>
      <c r="R15" s="826"/>
      <c r="S15" s="826"/>
      <c r="T15" s="826"/>
      <c r="U15" s="826"/>
      <c r="V15" s="826"/>
    </row>
    <row r="16" spans="1:22">
      <c r="A16" s="826"/>
      <c r="B16" s="831"/>
      <c r="C16" s="832"/>
      <c r="D16" s="832"/>
      <c r="E16" s="832"/>
      <c r="F16" s="832"/>
      <c r="G16" s="832"/>
      <c r="H16" s="832"/>
      <c r="I16" s="832"/>
      <c r="J16" s="832"/>
      <c r="K16" s="832"/>
      <c r="L16" s="832"/>
      <c r="M16" s="832"/>
      <c r="N16" s="832"/>
      <c r="O16" s="832"/>
      <c r="P16" s="833"/>
      <c r="Q16" s="826"/>
      <c r="R16" s="826"/>
      <c r="S16" s="826"/>
      <c r="T16" s="826"/>
      <c r="U16" s="826"/>
      <c r="V16" s="826"/>
    </row>
    <row r="17" spans="1:22">
      <c r="A17" s="826"/>
      <c r="B17" s="831"/>
      <c r="C17" s="832"/>
      <c r="D17" s="832"/>
      <c r="E17" s="832"/>
      <c r="F17" s="832"/>
      <c r="G17" s="832"/>
      <c r="H17" s="832"/>
      <c r="I17" s="832"/>
      <c r="J17" s="832"/>
      <c r="K17" s="832"/>
      <c r="L17" s="832"/>
      <c r="M17" s="832"/>
      <c r="N17" s="832"/>
      <c r="O17" s="832"/>
      <c r="P17" s="833"/>
      <c r="Q17" s="826"/>
      <c r="R17" s="826"/>
      <c r="S17" s="826"/>
      <c r="T17" s="826"/>
      <c r="U17" s="826"/>
      <c r="V17" s="826"/>
    </row>
    <row r="18" spans="1:22">
      <c r="A18" s="826"/>
      <c r="B18" s="831"/>
      <c r="C18" s="832"/>
      <c r="D18" s="832"/>
      <c r="E18" s="832"/>
      <c r="F18" s="832"/>
      <c r="G18" s="832"/>
      <c r="H18" s="832"/>
      <c r="I18" s="832"/>
      <c r="J18" s="832"/>
      <c r="K18" s="832"/>
      <c r="L18" s="832"/>
      <c r="M18" s="832"/>
      <c r="N18" s="832"/>
      <c r="O18" s="832"/>
      <c r="P18" s="833"/>
      <c r="Q18" s="826"/>
      <c r="R18" s="826"/>
      <c r="S18" s="826"/>
      <c r="T18" s="826"/>
      <c r="U18" s="826"/>
      <c r="V18" s="826"/>
    </row>
    <row r="19" spans="1:22">
      <c r="A19" s="826"/>
      <c r="B19" s="831"/>
      <c r="C19" s="832"/>
      <c r="D19" s="832"/>
      <c r="E19" s="832"/>
      <c r="F19" s="832"/>
      <c r="G19" s="832"/>
      <c r="H19" s="832"/>
      <c r="I19" s="832"/>
      <c r="J19" s="832"/>
      <c r="K19" s="832"/>
      <c r="L19" s="832"/>
      <c r="M19" s="832"/>
      <c r="N19" s="832"/>
      <c r="O19" s="832"/>
      <c r="P19" s="833"/>
      <c r="Q19" s="826"/>
      <c r="R19" s="826"/>
      <c r="S19" s="826"/>
      <c r="T19" s="826"/>
      <c r="U19" s="826"/>
      <c r="V19" s="826"/>
    </row>
    <row r="20" spans="1:22">
      <c r="A20" s="826"/>
      <c r="B20" s="831"/>
      <c r="C20" s="832"/>
      <c r="D20" s="832"/>
      <c r="E20" s="832"/>
      <c r="F20" s="832"/>
      <c r="G20" s="832"/>
      <c r="H20" s="832"/>
      <c r="I20" s="832"/>
      <c r="J20" s="832"/>
      <c r="K20" s="832"/>
      <c r="L20" s="832"/>
      <c r="M20" s="832"/>
      <c r="N20" s="832"/>
      <c r="O20" s="832"/>
      <c r="P20" s="833"/>
      <c r="Q20" s="826"/>
      <c r="R20" s="826"/>
      <c r="S20" s="826"/>
      <c r="T20" s="826"/>
      <c r="U20" s="826"/>
      <c r="V20" s="826"/>
    </row>
    <row r="21" spans="1:22">
      <c r="A21" s="826"/>
      <c r="B21" s="831"/>
      <c r="C21" s="832"/>
      <c r="D21" s="832"/>
      <c r="E21" s="832"/>
      <c r="F21" s="832"/>
      <c r="G21" s="832"/>
      <c r="H21" s="832"/>
      <c r="I21" s="832"/>
      <c r="J21" s="832"/>
      <c r="K21" s="832"/>
      <c r="L21" s="832"/>
      <c r="M21" s="832"/>
      <c r="N21" s="832"/>
      <c r="O21" s="832"/>
      <c r="P21" s="833"/>
      <c r="Q21" s="826"/>
      <c r="R21" s="826"/>
      <c r="S21" s="826"/>
      <c r="T21" s="826"/>
      <c r="U21" s="826"/>
      <c r="V21" s="826"/>
    </row>
    <row r="22" spans="1:22">
      <c r="A22" s="826"/>
      <c r="B22" s="831"/>
      <c r="C22" s="832"/>
      <c r="D22" s="832"/>
      <c r="E22" s="832"/>
      <c r="F22" s="832"/>
      <c r="G22" s="832"/>
      <c r="H22" s="832"/>
      <c r="I22" s="832"/>
      <c r="J22" s="832"/>
      <c r="K22" s="832"/>
      <c r="L22" s="832"/>
      <c r="M22" s="832"/>
      <c r="N22" s="832"/>
      <c r="O22" s="832"/>
      <c r="P22" s="833"/>
      <c r="Q22" s="826"/>
      <c r="R22" s="826"/>
      <c r="S22" s="826"/>
      <c r="T22" s="826"/>
      <c r="U22" s="826"/>
      <c r="V22" s="826"/>
    </row>
    <row r="23" spans="1:22">
      <c r="A23" s="826"/>
      <c r="B23" s="831"/>
      <c r="C23" s="832"/>
      <c r="D23" s="832"/>
      <c r="E23" s="832"/>
      <c r="F23" s="832"/>
      <c r="G23" s="832"/>
      <c r="H23" s="832"/>
      <c r="I23" s="832"/>
      <c r="J23" s="832"/>
      <c r="K23" s="832"/>
      <c r="L23" s="832"/>
      <c r="M23" s="832"/>
      <c r="N23" s="832"/>
      <c r="O23" s="832"/>
      <c r="P23" s="833"/>
      <c r="Q23" s="826"/>
      <c r="R23" s="826"/>
      <c r="S23" s="826"/>
      <c r="T23" s="826"/>
      <c r="U23" s="826"/>
      <c r="V23" s="826"/>
    </row>
    <row r="24" spans="1:22">
      <c r="A24" s="826"/>
      <c r="B24" s="831"/>
      <c r="C24" s="832"/>
      <c r="D24" s="832"/>
      <c r="E24" s="832"/>
      <c r="F24" s="832"/>
      <c r="G24" s="832"/>
      <c r="H24" s="832"/>
      <c r="I24" s="832"/>
      <c r="J24" s="832"/>
      <c r="K24" s="832"/>
      <c r="L24" s="832"/>
      <c r="M24" s="832"/>
      <c r="N24" s="832"/>
      <c r="O24" s="832"/>
      <c r="P24" s="833"/>
      <c r="Q24" s="826"/>
      <c r="R24" s="826"/>
      <c r="S24" s="826"/>
      <c r="T24" s="826"/>
      <c r="U24" s="826"/>
      <c r="V24" s="826"/>
    </row>
    <row r="25" spans="1:22">
      <c r="A25" s="826"/>
      <c r="B25" s="831"/>
      <c r="C25" s="832"/>
      <c r="D25" s="832"/>
      <c r="E25" s="832"/>
      <c r="F25" s="832"/>
      <c r="G25" s="832"/>
      <c r="H25" s="832"/>
      <c r="I25" s="832"/>
      <c r="J25" s="832"/>
      <c r="K25" s="832"/>
      <c r="L25" s="832"/>
      <c r="M25" s="832"/>
      <c r="N25" s="832"/>
      <c r="O25" s="832"/>
      <c r="P25" s="833"/>
      <c r="Q25" s="826"/>
      <c r="R25" s="826"/>
      <c r="S25" s="826"/>
      <c r="T25" s="826"/>
      <c r="U25" s="826"/>
      <c r="V25" s="826"/>
    </row>
    <row r="26" spans="1:22">
      <c r="A26" s="826"/>
      <c r="B26" s="831"/>
      <c r="C26" s="832"/>
      <c r="D26" s="832"/>
      <c r="E26" s="832"/>
      <c r="F26" s="832"/>
      <c r="G26" s="832"/>
      <c r="H26" s="832"/>
      <c r="I26" s="832"/>
      <c r="J26" s="832"/>
      <c r="K26" s="832"/>
      <c r="L26" s="832"/>
      <c r="M26" s="832"/>
      <c r="N26" s="832"/>
      <c r="O26" s="832"/>
      <c r="P26" s="833"/>
      <c r="Q26" s="826"/>
      <c r="R26" s="826"/>
      <c r="S26" s="826"/>
      <c r="T26" s="826"/>
      <c r="U26" s="826"/>
      <c r="V26" s="826"/>
    </row>
    <row r="27" spans="1:22">
      <c r="A27" s="826"/>
      <c r="B27" s="831"/>
      <c r="C27" s="832"/>
      <c r="D27" s="832"/>
      <c r="E27" s="832"/>
      <c r="F27" s="832"/>
      <c r="G27" s="832"/>
      <c r="H27" s="832"/>
      <c r="I27" s="832"/>
      <c r="J27" s="832"/>
      <c r="K27" s="832"/>
      <c r="L27" s="832"/>
      <c r="M27" s="832"/>
      <c r="N27" s="832"/>
      <c r="O27" s="832"/>
      <c r="P27" s="833"/>
      <c r="Q27" s="826"/>
      <c r="R27" s="826"/>
      <c r="S27" s="826"/>
      <c r="T27" s="826"/>
      <c r="U27" s="826"/>
      <c r="V27" s="826"/>
    </row>
    <row r="28" spans="1:22">
      <c r="A28" s="826"/>
      <c r="B28" s="831"/>
      <c r="C28" s="832"/>
      <c r="D28" s="832"/>
      <c r="E28" s="832"/>
      <c r="F28" s="832"/>
      <c r="G28" s="832"/>
      <c r="H28" s="832"/>
      <c r="I28" s="832"/>
      <c r="J28" s="832"/>
      <c r="K28" s="832"/>
      <c r="L28" s="832"/>
      <c r="M28" s="832"/>
      <c r="N28" s="832"/>
      <c r="O28" s="832"/>
      <c r="P28" s="833"/>
      <c r="Q28" s="826"/>
      <c r="R28" s="826"/>
      <c r="S28" s="826"/>
      <c r="T28" s="826"/>
      <c r="U28" s="826"/>
      <c r="V28" s="826"/>
    </row>
    <row r="29" spans="1:22">
      <c r="A29" s="826"/>
      <c r="B29" s="831"/>
      <c r="C29" s="832"/>
      <c r="D29" s="832"/>
      <c r="E29" s="832"/>
      <c r="F29" s="832"/>
      <c r="G29" s="832"/>
      <c r="H29" s="832"/>
      <c r="I29" s="832"/>
      <c r="J29" s="832"/>
      <c r="K29" s="832"/>
      <c r="L29" s="832"/>
      <c r="M29" s="832"/>
      <c r="N29" s="832"/>
      <c r="O29" s="832"/>
      <c r="P29" s="833"/>
      <c r="Q29" s="826"/>
      <c r="R29" s="826"/>
      <c r="S29" s="826"/>
      <c r="T29" s="826"/>
      <c r="U29" s="826"/>
      <c r="V29" s="826"/>
    </row>
    <row r="30" spans="1:22">
      <c r="A30" s="826"/>
      <c r="B30" s="831"/>
      <c r="C30" s="834"/>
      <c r="D30" s="835" t="s">
        <v>656</v>
      </c>
      <c r="E30" s="835" t="s">
        <v>657</v>
      </c>
      <c r="F30" s="835" t="s">
        <v>658</v>
      </c>
      <c r="G30" s="835" t="s">
        <v>659</v>
      </c>
      <c r="H30" s="835" t="s">
        <v>660</v>
      </c>
      <c r="I30" s="835" t="s">
        <v>661</v>
      </c>
      <c r="J30" s="835" t="s">
        <v>662</v>
      </c>
      <c r="K30" s="835" t="s">
        <v>663</v>
      </c>
      <c r="L30" s="835" t="s">
        <v>664</v>
      </c>
      <c r="M30" s="835" t="s">
        <v>665</v>
      </c>
      <c r="N30" s="835" t="s">
        <v>666</v>
      </c>
      <c r="O30" s="835" t="s">
        <v>667</v>
      </c>
      <c r="P30" s="833"/>
      <c r="Q30" s="826"/>
      <c r="R30" s="826"/>
      <c r="S30" s="826"/>
      <c r="T30" s="826"/>
      <c r="U30" s="826"/>
      <c r="V30" s="826"/>
    </row>
    <row r="31" spans="1:22">
      <c r="A31" s="826"/>
      <c r="B31" s="831"/>
      <c r="C31" s="836" t="s">
        <v>670</v>
      </c>
      <c r="D31" s="837">
        <f>+'GRAF. EJECUCIÓN INGRESOS'!D32</f>
        <v>523402.31599999999</v>
      </c>
      <c r="E31" s="837">
        <f>+'GRAF. EJECUCIÓN INGRESOS'!E32</f>
        <v>1553064.7830000001</v>
      </c>
      <c r="F31" s="837">
        <f>+'GRAF. EJECUCIÓN INGRESOS'!F32</f>
        <v>2146228.6239999998</v>
      </c>
      <c r="G31" s="837">
        <f>+'GRAF. EJECUCIÓN INGRESOS'!G32</f>
        <v>2850316.9849999999</v>
      </c>
      <c r="H31" s="837">
        <f>+'GRAF. EJECUCIÓN INGRESOS'!H32</f>
        <v>3246283.0249999999</v>
      </c>
      <c r="I31" s="837">
        <f>+'GRAF. EJECUCIÓN INGRESOS'!I32</f>
        <v>3754437.4389999998</v>
      </c>
      <c r="J31" s="837">
        <f>+'GRAF. EJECUCIÓN INGRESOS'!J32</f>
        <v>4301294.2850000001</v>
      </c>
      <c r="K31" s="837">
        <f>+'GRAF. EJECUCIÓN INGRESOS'!K32</f>
        <v>4702249.5580000002</v>
      </c>
      <c r="L31" s="837">
        <f>+'GRAF. EJECUCIÓN INGRESOS'!L32</f>
        <v>5267966.216</v>
      </c>
      <c r="M31" s="837">
        <f>+'GRAF. EJECUCIÓN INGRESOS'!M32</f>
        <v>5643547.2829999998</v>
      </c>
      <c r="N31" s="837">
        <f>+'GRAF. EJECUCIÓN INGRESOS'!N32</f>
        <v>6460263.7599999998</v>
      </c>
      <c r="O31" s="837">
        <f>+'GRAF. EJECUCIÓN INGRESOS'!O32</f>
        <v>7411109.6600000001</v>
      </c>
      <c r="P31" s="833"/>
      <c r="Q31" s="826"/>
      <c r="R31" s="826"/>
      <c r="S31" s="826"/>
      <c r="T31" s="826"/>
      <c r="U31" s="826"/>
      <c r="V31" s="826"/>
    </row>
    <row r="32" spans="1:22">
      <c r="A32" s="826"/>
      <c r="B32" s="831"/>
      <c r="C32" s="836" t="s">
        <v>20</v>
      </c>
      <c r="D32" s="838">
        <f>ENERO!$L$8/1000</f>
        <v>400839.25900000002</v>
      </c>
      <c r="E32" s="838">
        <f>FEBRERO!$L$8/1000</f>
        <v>1308506.514</v>
      </c>
      <c r="F32" s="838">
        <f>MARZO!$L$8/1000</f>
        <v>1898962.6710000001</v>
      </c>
      <c r="G32" s="838">
        <f>ABRIL!$L$8/1000</f>
        <v>2529890.3480000002</v>
      </c>
      <c r="H32" s="838">
        <f>MAYO!$L$8/1000</f>
        <v>2855257.327</v>
      </c>
      <c r="I32" s="838">
        <f>JUNIO!$L$8/1000</f>
        <v>3297452.2769999998</v>
      </c>
      <c r="J32" s="838">
        <f>JULIO!$L$8/1000</f>
        <v>3708148.9479999999</v>
      </c>
      <c r="K32" s="838">
        <f>AGOSTO!$L$8/1000</f>
        <v>4131223.2910000002</v>
      </c>
      <c r="L32" s="838">
        <f>SEPTIEMBRE!$L$8/1000</f>
        <v>4663546.9979999997</v>
      </c>
      <c r="M32" s="838">
        <f>OCTUBRE!$L$8/1000</f>
        <v>5035999.3210000005</v>
      </c>
      <c r="N32" s="838">
        <f>NOVIEMBRE!$L$8/1000</f>
        <v>5525915.1600000001</v>
      </c>
      <c r="O32" s="838">
        <f>DICIEMBRE!$L$8/1000</f>
        <v>6567321.0779999997</v>
      </c>
      <c r="P32" s="833"/>
      <c r="Q32" s="826"/>
      <c r="R32" s="826"/>
      <c r="S32" s="826"/>
      <c r="T32" s="826"/>
      <c r="U32" s="826"/>
      <c r="V32" s="826"/>
    </row>
    <row r="33" spans="1:22" ht="13.5" thickBot="1">
      <c r="A33" s="826"/>
      <c r="B33" s="839"/>
      <c r="C33" s="840"/>
      <c r="D33" s="840"/>
      <c r="E33" s="840"/>
      <c r="F33" s="840"/>
      <c r="G33" s="840"/>
      <c r="H33" s="840"/>
      <c r="I33" s="840"/>
      <c r="J33" s="840"/>
      <c r="K33" s="840"/>
      <c r="L33" s="840"/>
      <c r="M33" s="840"/>
      <c r="N33" s="840"/>
      <c r="O33" s="840"/>
      <c r="P33" s="841"/>
      <c r="Q33" s="826"/>
      <c r="R33" s="826"/>
      <c r="S33" s="826"/>
      <c r="T33" s="826"/>
      <c r="U33" s="826"/>
      <c r="V33" s="826"/>
    </row>
    <row r="34" spans="1:22" ht="13.5" thickBot="1">
      <c r="A34" s="826"/>
      <c r="B34" s="826"/>
      <c r="C34" s="842"/>
      <c r="D34" s="826"/>
      <c r="E34" s="826"/>
      <c r="F34" s="826"/>
      <c r="G34" s="826"/>
      <c r="H34" s="826"/>
      <c r="I34" s="826"/>
      <c r="J34" s="826"/>
      <c r="K34" s="826"/>
      <c r="L34" s="826"/>
      <c r="M34" s="826"/>
      <c r="N34" s="826"/>
      <c r="O34" s="826"/>
      <c r="P34" s="826"/>
      <c r="Q34" s="826"/>
      <c r="R34" s="826"/>
      <c r="S34" s="826"/>
      <c r="T34" s="826"/>
      <c r="U34" s="826"/>
      <c r="V34" s="826"/>
    </row>
    <row r="35" spans="1:22">
      <c r="A35" s="826"/>
      <c r="B35" s="828"/>
      <c r="C35" s="829"/>
      <c r="D35" s="829"/>
      <c r="E35" s="829"/>
      <c r="F35" s="829"/>
      <c r="G35" s="829"/>
      <c r="H35" s="829"/>
      <c r="I35" s="829"/>
      <c r="J35" s="829"/>
      <c r="K35" s="829"/>
      <c r="L35" s="829"/>
      <c r="M35" s="829"/>
      <c r="N35" s="829"/>
      <c r="O35" s="829"/>
      <c r="P35" s="830"/>
      <c r="Q35" s="826"/>
      <c r="R35" s="826"/>
      <c r="S35" s="826"/>
      <c r="T35" s="826"/>
      <c r="U35" s="826"/>
      <c r="V35" s="826"/>
    </row>
    <row r="36" spans="1:22">
      <c r="A36" s="826"/>
      <c r="B36" s="831"/>
      <c r="C36" s="832"/>
      <c r="D36" s="832"/>
      <c r="E36" s="832"/>
      <c r="F36" s="832"/>
      <c r="G36" s="832"/>
      <c r="H36" s="832"/>
      <c r="I36" s="832"/>
      <c r="J36" s="832"/>
      <c r="K36" s="832"/>
      <c r="L36" s="832"/>
      <c r="M36" s="832"/>
      <c r="N36" s="832"/>
      <c r="O36" s="832"/>
      <c r="P36" s="833"/>
      <c r="Q36" s="826"/>
      <c r="R36" s="826"/>
      <c r="S36" s="826"/>
      <c r="T36" s="826"/>
      <c r="U36" s="826"/>
      <c r="V36" s="826"/>
    </row>
    <row r="37" spans="1:22">
      <c r="A37" s="826"/>
      <c r="B37" s="831"/>
      <c r="C37" s="832"/>
      <c r="D37" s="832"/>
      <c r="E37" s="832"/>
      <c r="F37" s="832"/>
      <c r="G37" s="832"/>
      <c r="H37" s="832"/>
      <c r="I37" s="832"/>
      <c r="J37" s="832"/>
      <c r="K37" s="832"/>
      <c r="L37" s="832"/>
      <c r="M37" s="832"/>
      <c r="N37" s="832"/>
      <c r="O37" s="832"/>
      <c r="P37" s="833"/>
      <c r="Q37" s="826"/>
      <c r="R37" s="826"/>
      <c r="S37" s="826"/>
      <c r="T37" s="826"/>
      <c r="U37" s="826"/>
      <c r="V37" s="826"/>
    </row>
    <row r="38" spans="1:22">
      <c r="A38" s="826"/>
      <c r="B38" s="831"/>
      <c r="C38" s="832"/>
      <c r="D38" s="832"/>
      <c r="E38" s="832"/>
      <c r="F38" s="832"/>
      <c r="G38" s="832"/>
      <c r="H38" s="832"/>
      <c r="I38" s="832"/>
      <c r="J38" s="832"/>
      <c r="K38" s="832"/>
      <c r="L38" s="832"/>
      <c r="M38" s="832"/>
      <c r="N38" s="832"/>
      <c r="O38" s="832"/>
      <c r="P38" s="833"/>
      <c r="Q38" s="826"/>
      <c r="R38" s="826"/>
      <c r="S38" s="826"/>
      <c r="T38" s="826"/>
      <c r="U38" s="826"/>
      <c r="V38" s="826"/>
    </row>
    <row r="39" spans="1:22">
      <c r="A39" s="826"/>
      <c r="B39" s="831"/>
      <c r="C39" s="832"/>
      <c r="D39" s="832"/>
      <c r="E39" s="832"/>
      <c r="F39" s="832"/>
      <c r="G39" s="832"/>
      <c r="H39" s="832"/>
      <c r="I39" s="832"/>
      <c r="J39" s="832"/>
      <c r="K39" s="832"/>
      <c r="L39" s="832"/>
      <c r="M39" s="832"/>
      <c r="N39" s="832"/>
      <c r="O39" s="832"/>
      <c r="P39" s="833"/>
      <c r="Q39" s="826"/>
      <c r="R39" s="826"/>
      <c r="S39" s="826"/>
      <c r="T39" s="826"/>
      <c r="U39" s="826"/>
      <c r="V39" s="826"/>
    </row>
    <row r="40" spans="1:22">
      <c r="A40" s="826"/>
      <c r="B40" s="831"/>
      <c r="C40" s="832"/>
      <c r="D40" s="832"/>
      <c r="E40" s="832"/>
      <c r="F40" s="832"/>
      <c r="G40" s="832"/>
      <c r="H40" s="832"/>
      <c r="I40" s="832"/>
      <c r="J40" s="832"/>
      <c r="K40" s="832"/>
      <c r="L40" s="832"/>
      <c r="M40" s="832"/>
      <c r="N40" s="832"/>
      <c r="O40" s="832"/>
      <c r="P40" s="833"/>
      <c r="Q40" s="826"/>
      <c r="R40" s="826"/>
      <c r="S40" s="826"/>
      <c r="T40" s="826"/>
      <c r="U40" s="826"/>
      <c r="V40" s="826"/>
    </row>
    <row r="41" spans="1:22">
      <c r="A41" s="826"/>
      <c r="B41" s="831"/>
      <c r="C41" s="832"/>
      <c r="D41" s="832"/>
      <c r="E41" s="832"/>
      <c r="F41" s="832"/>
      <c r="G41" s="832"/>
      <c r="H41" s="832"/>
      <c r="I41" s="832"/>
      <c r="J41" s="832"/>
      <c r="K41" s="832"/>
      <c r="L41" s="832"/>
      <c r="M41" s="832"/>
      <c r="N41" s="832"/>
      <c r="O41" s="832"/>
      <c r="P41" s="833"/>
      <c r="Q41" s="826"/>
      <c r="R41" s="826"/>
      <c r="S41" s="826"/>
      <c r="T41" s="826"/>
      <c r="U41" s="826"/>
      <c r="V41" s="826"/>
    </row>
    <row r="42" spans="1:22">
      <c r="A42" s="826"/>
      <c r="B42" s="831"/>
      <c r="C42" s="832"/>
      <c r="D42" s="832"/>
      <c r="E42" s="832"/>
      <c r="F42" s="832"/>
      <c r="G42" s="832"/>
      <c r="H42" s="832"/>
      <c r="I42" s="832"/>
      <c r="J42" s="832"/>
      <c r="K42" s="832"/>
      <c r="L42" s="832"/>
      <c r="M42" s="832"/>
      <c r="N42" s="832"/>
      <c r="O42" s="832"/>
      <c r="P42" s="833"/>
      <c r="Q42" s="826"/>
      <c r="R42" s="826"/>
      <c r="S42" s="826"/>
      <c r="T42" s="826"/>
      <c r="U42" s="826"/>
      <c r="V42" s="826"/>
    </row>
    <row r="43" spans="1:22">
      <c r="A43" s="826"/>
      <c r="B43" s="831"/>
      <c r="C43" s="832"/>
      <c r="D43" s="832"/>
      <c r="E43" s="832"/>
      <c r="F43" s="832"/>
      <c r="G43" s="832"/>
      <c r="H43" s="832"/>
      <c r="I43" s="832"/>
      <c r="J43" s="832"/>
      <c r="K43" s="832"/>
      <c r="L43" s="832"/>
      <c r="M43" s="832"/>
      <c r="N43" s="832"/>
      <c r="O43" s="832"/>
      <c r="P43" s="833"/>
      <c r="Q43" s="826"/>
      <c r="R43" s="826"/>
      <c r="S43" s="826"/>
      <c r="T43" s="826"/>
      <c r="U43" s="826"/>
      <c r="V43" s="826"/>
    </row>
    <row r="44" spans="1:22">
      <c r="A44" s="826"/>
      <c r="B44" s="831"/>
      <c r="C44" s="832"/>
      <c r="D44" s="832"/>
      <c r="E44" s="832"/>
      <c r="F44" s="832"/>
      <c r="G44" s="832"/>
      <c r="H44" s="832"/>
      <c r="I44" s="832"/>
      <c r="J44" s="832"/>
      <c r="K44" s="832"/>
      <c r="L44" s="832"/>
      <c r="M44" s="832"/>
      <c r="N44" s="832"/>
      <c r="O44" s="832"/>
      <c r="P44" s="833"/>
      <c r="Q44" s="826"/>
      <c r="R44" s="826"/>
      <c r="S44" s="826"/>
      <c r="T44" s="826"/>
      <c r="U44" s="826"/>
      <c r="V44" s="826"/>
    </row>
    <row r="45" spans="1:22">
      <c r="A45" s="826"/>
      <c r="B45" s="831"/>
      <c r="C45" s="832"/>
      <c r="D45" s="832"/>
      <c r="E45" s="832"/>
      <c r="F45" s="832"/>
      <c r="G45" s="832"/>
      <c r="H45" s="832"/>
      <c r="I45" s="832"/>
      <c r="J45" s="832"/>
      <c r="K45" s="832"/>
      <c r="L45" s="832"/>
      <c r="M45" s="832"/>
      <c r="N45" s="832"/>
      <c r="O45" s="832"/>
      <c r="P45" s="833"/>
      <c r="Q45" s="826"/>
      <c r="R45" s="826"/>
      <c r="S45" s="826"/>
      <c r="T45" s="826"/>
      <c r="U45" s="826"/>
      <c r="V45" s="826"/>
    </row>
    <row r="46" spans="1:22">
      <c r="A46" s="826"/>
      <c r="B46" s="831"/>
      <c r="C46" s="832"/>
      <c r="D46" s="832"/>
      <c r="E46" s="832"/>
      <c r="F46" s="832"/>
      <c r="G46" s="832"/>
      <c r="H46" s="832"/>
      <c r="I46" s="832"/>
      <c r="J46" s="832"/>
      <c r="K46" s="832"/>
      <c r="L46" s="832"/>
      <c r="M46" s="832"/>
      <c r="N46" s="832"/>
      <c r="O46" s="832"/>
      <c r="P46" s="833"/>
      <c r="Q46" s="826"/>
      <c r="R46" s="826"/>
      <c r="S46" s="826"/>
      <c r="T46" s="826"/>
      <c r="U46" s="826"/>
      <c r="V46" s="826"/>
    </row>
    <row r="47" spans="1:22">
      <c r="A47" s="826"/>
      <c r="B47" s="831"/>
      <c r="C47" s="832"/>
      <c r="D47" s="832"/>
      <c r="E47" s="832"/>
      <c r="F47" s="832"/>
      <c r="G47" s="832"/>
      <c r="H47" s="832"/>
      <c r="I47" s="832"/>
      <c r="J47" s="832"/>
      <c r="K47" s="832"/>
      <c r="L47" s="832"/>
      <c r="M47" s="832"/>
      <c r="N47" s="832"/>
      <c r="O47" s="832"/>
      <c r="P47" s="833"/>
      <c r="Q47" s="826"/>
      <c r="R47" s="826"/>
      <c r="S47" s="826"/>
      <c r="T47" s="826"/>
      <c r="U47" s="826"/>
      <c r="V47" s="826"/>
    </row>
    <row r="48" spans="1:22">
      <c r="A48" s="826"/>
      <c r="B48" s="831"/>
      <c r="C48" s="832"/>
      <c r="D48" s="832"/>
      <c r="E48" s="832"/>
      <c r="F48" s="832"/>
      <c r="G48" s="832"/>
      <c r="H48" s="832"/>
      <c r="I48" s="832"/>
      <c r="J48" s="832"/>
      <c r="K48" s="832"/>
      <c r="L48" s="832"/>
      <c r="M48" s="832"/>
      <c r="N48" s="832"/>
      <c r="O48" s="832"/>
      <c r="P48" s="833"/>
      <c r="Q48" s="826"/>
      <c r="R48" s="826"/>
      <c r="S48" s="826"/>
      <c r="T48" s="826"/>
      <c r="U48" s="826"/>
      <c r="V48" s="826"/>
    </row>
    <row r="49" spans="1:22">
      <c r="A49" s="826"/>
      <c r="B49" s="831"/>
      <c r="C49" s="832"/>
      <c r="D49" s="832"/>
      <c r="E49" s="832"/>
      <c r="F49" s="832"/>
      <c r="G49" s="832"/>
      <c r="H49" s="832"/>
      <c r="I49" s="832"/>
      <c r="J49" s="832"/>
      <c r="K49" s="832"/>
      <c r="L49" s="832"/>
      <c r="M49" s="832"/>
      <c r="N49" s="832"/>
      <c r="O49" s="832"/>
      <c r="P49" s="833"/>
      <c r="Q49" s="826"/>
      <c r="R49" s="826"/>
      <c r="S49" s="826"/>
      <c r="T49" s="826"/>
      <c r="U49" s="826"/>
      <c r="V49" s="826"/>
    </row>
    <row r="50" spans="1:22">
      <c r="A50" s="826"/>
      <c r="B50" s="831"/>
      <c r="C50" s="832"/>
      <c r="D50" s="832"/>
      <c r="E50" s="832"/>
      <c r="F50" s="832"/>
      <c r="G50" s="832"/>
      <c r="H50" s="832"/>
      <c r="I50" s="832"/>
      <c r="J50" s="832"/>
      <c r="K50" s="832"/>
      <c r="L50" s="832"/>
      <c r="M50" s="832"/>
      <c r="N50" s="832"/>
      <c r="O50" s="832"/>
      <c r="P50" s="833"/>
      <c r="Q50" s="826"/>
      <c r="R50" s="826"/>
      <c r="S50" s="826"/>
      <c r="T50" s="826"/>
      <c r="U50" s="826"/>
      <c r="V50" s="826"/>
    </row>
    <row r="51" spans="1:22">
      <c r="A51" s="826"/>
      <c r="B51" s="831"/>
      <c r="C51" s="832"/>
      <c r="D51" s="832"/>
      <c r="E51" s="832"/>
      <c r="F51" s="832"/>
      <c r="G51" s="832"/>
      <c r="H51" s="832"/>
      <c r="I51" s="832"/>
      <c r="J51" s="832"/>
      <c r="K51" s="832"/>
      <c r="L51" s="832"/>
      <c r="M51" s="832"/>
      <c r="N51" s="832"/>
      <c r="O51" s="832"/>
      <c r="P51" s="833"/>
      <c r="Q51" s="826"/>
      <c r="R51" s="826"/>
      <c r="S51" s="826"/>
      <c r="T51" s="826"/>
      <c r="U51" s="826"/>
      <c r="V51" s="826"/>
    </row>
    <row r="52" spans="1:22">
      <c r="A52" s="826"/>
      <c r="B52" s="831"/>
      <c r="C52" s="832"/>
      <c r="D52" s="832"/>
      <c r="E52" s="832"/>
      <c r="F52" s="832"/>
      <c r="G52" s="832"/>
      <c r="H52" s="832"/>
      <c r="I52" s="832"/>
      <c r="J52" s="832"/>
      <c r="K52" s="832"/>
      <c r="L52" s="832"/>
      <c r="M52" s="832"/>
      <c r="N52" s="832"/>
      <c r="O52" s="832"/>
      <c r="P52" s="833"/>
      <c r="Q52" s="826"/>
      <c r="R52" s="826"/>
      <c r="S52" s="826"/>
      <c r="T52" s="826"/>
      <c r="U52" s="826"/>
      <c r="V52" s="826"/>
    </row>
    <row r="53" spans="1:22">
      <c r="A53" s="826"/>
      <c r="B53" s="831"/>
      <c r="C53" s="832"/>
      <c r="D53" s="832"/>
      <c r="E53" s="832"/>
      <c r="F53" s="832"/>
      <c r="G53" s="832"/>
      <c r="H53" s="832"/>
      <c r="I53" s="832"/>
      <c r="J53" s="832"/>
      <c r="K53" s="832"/>
      <c r="L53" s="832"/>
      <c r="M53" s="832"/>
      <c r="N53" s="832"/>
      <c r="O53" s="832"/>
      <c r="P53" s="833"/>
      <c r="Q53" s="826"/>
      <c r="R53" s="826"/>
      <c r="S53" s="826"/>
      <c r="T53" s="826"/>
      <c r="U53" s="826"/>
      <c r="V53" s="826"/>
    </row>
    <row r="54" spans="1:22">
      <c r="A54" s="826"/>
      <c r="B54" s="831"/>
      <c r="C54" s="832"/>
      <c r="D54" s="832"/>
      <c r="E54" s="832"/>
      <c r="F54" s="832"/>
      <c r="G54" s="832"/>
      <c r="H54" s="832"/>
      <c r="I54" s="832"/>
      <c r="J54" s="832"/>
      <c r="K54" s="832"/>
      <c r="L54" s="832"/>
      <c r="M54" s="832"/>
      <c r="N54" s="832"/>
      <c r="O54" s="832"/>
      <c r="P54" s="833"/>
      <c r="Q54" s="826"/>
      <c r="R54" s="826"/>
      <c r="S54" s="826"/>
      <c r="T54" s="826"/>
      <c r="U54" s="826"/>
      <c r="V54" s="826"/>
    </row>
    <row r="55" spans="1:22">
      <c r="A55" s="826"/>
      <c r="B55" s="831"/>
      <c r="C55" s="832"/>
      <c r="D55" s="832"/>
      <c r="E55" s="832"/>
      <c r="F55" s="832"/>
      <c r="G55" s="832"/>
      <c r="H55" s="832"/>
      <c r="I55" s="832"/>
      <c r="J55" s="832"/>
      <c r="K55" s="832"/>
      <c r="L55" s="832"/>
      <c r="M55" s="832"/>
      <c r="N55" s="832"/>
      <c r="O55" s="832"/>
      <c r="P55" s="833"/>
      <c r="Q55" s="826"/>
      <c r="R55" s="826"/>
      <c r="S55" s="826"/>
      <c r="T55" s="826"/>
      <c r="U55" s="826"/>
      <c r="V55" s="826"/>
    </row>
    <row r="56" spans="1:22">
      <c r="A56" s="826"/>
      <c r="B56" s="831"/>
      <c r="C56" s="832"/>
      <c r="D56" s="832"/>
      <c r="E56" s="832"/>
      <c r="F56" s="832"/>
      <c r="G56" s="832"/>
      <c r="H56" s="832"/>
      <c r="I56" s="832"/>
      <c r="J56" s="832"/>
      <c r="K56" s="832"/>
      <c r="L56" s="832"/>
      <c r="M56" s="832"/>
      <c r="N56" s="832"/>
      <c r="O56" s="832"/>
      <c r="P56" s="833"/>
      <c r="Q56" s="826"/>
      <c r="R56" s="826"/>
      <c r="S56" s="826"/>
      <c r="T56" s="826"/>
      <c r="U56" s="826"/>
      <c r="V56" s="826"/>
    </row>
    <row r="57" spans="1:22">
      <c r="A57" s="826"/>
      <c r="B57" s="831"/>
      <c r="C57" s="832"/>
      <c r="D57" s="832"/>
      <c r="E57" s="832"/>
      <c r="F57" s="832"/>
      <c r="G57" s="832"/>
      <c r="H57" s="832"/>
      <c r="I57" s="832"/>
      <c r="J57" s="832"/>
      <c r="K57" s="832"/>
      <c r="L57" s="832"/>
      <c r="M57" s="832"/>
      <c r="N57" s="832"/>
      <c r="O57" s="832"/>
      <c r="P57" s="833"/>
      <c r="Q57" s="826"/>
      <c r="R57" s="826"/>
      <c r="S57" s="826"/>
      <c r="T57" s="826"/>
      <c r="U57" s="826"/>
      <c r="V57" s="826"/>
    </row>
    <row r="58" spans="1:22">
      <c r="A58" s="826"/>
      <c r="B58" s="831"/>
      <c r="C58" s="832"/>
      <c r="D58" s="832"/>
      <c r="E58" s="832"/>
      <c r="F58" s="832"/>
      <c r="G58" s="832"/>
      <c r="H58" s="832"/>
      <c r="I58" s="832"/>
      <c r="J58" s="832"/>
      <c r="K58" s="832"/>
      <c r="L58" s="832"/>
      <c r="M58" s="832"/>
      <c r="N58" s="832"/>
      <c r="O58" s="832"/>
      <c r="P58" s="833"/>
      <c r="Q58" s="826"/>
      <c r="R58" s="826"/>
      <c r="S58" s="826"/>
      <c r="T58" s="826"/>
      <c r="U58" s="826"/>
      <c r="V58" s="826"/>
    </row>
    <row r="59" spans="1:22">
      <c r="A59" s="826"/>
      <c r="B59" s="831"/>
      <c r="C59" s="832"/>
      <c r="D59" s="832"/>
      <c r="E59" s="832"/>
      <c r="F59" s="832"/>
      <c r="G59" s="832"/>
      <c r="H59" s="832"/>
      <c r="I59" s="832"/>
      <c r="J59" s="832"/>
      <c r="K59" s="832"/>
      <c r="L59" s="832"/>
      <c r="M59" s="832"/>
      <c r="N59" s="832"/>
      <c r="O59" s="832"/>
      <c r="P59" s="833"/>
      <c r="Q59" s="826"/>
      <c r="R59" s="826"/>
      <c r="S59" s="826"/>
      <c r="T59" s="826"/>
      <c r="U59" s="826"/>
      <c r="V59" s="826"/>
    </row>
    <row r="60" spans="1:22">
      <c r="A60" s="826"/>
      <c r="B60" s="831"/>
      <c r="C60" s="832"/>
      <c r="D60" s="832"/>
      <c r="E60" s="832"/>
      <c r="F60" s="832"/>
      <c r="G60" s="832"/>
      <c r="H60" s="832"/>
      <c r="I60" s="832"/>
      <c r="J60" s="832"/>
      <c r="K60" s="832"/>
      <c r="L60" s="832"/>
      <c r="M60" s="832"/>
      <c r="N60" s="832"/>
      <c r="O60" s="832"/>
      <c r="P60" s="833"/>
      <c r="Q60" s="826"/>
      <c r="R60" s="826"/>
      <c r="S60" s="826"/>
      <c r="T60" s="826"/>
      <c r="U60" s="826"/>
      <c r="V60" s="826"/>
    </row>
    <row r="61" spans="1:22">
      <c r="A61" s="826"/>
      <c r="B61" s="831"/>
      <c r="C61" s="834"/>
      <c r="D61" s="835" t="s">
        <v>656</v>
      </c>
      <c r="E61" s="835" t="s">
        <v>657</v>
      </c>
      <c r="F61" s="835" t="s">
        <v>658</v>
      </c>
      <c r="G61" s="835" t="s">
        <v>659</v>
      </c>
      <c r="H61" s="835" t="s">
        <v>660</v>
      </c>
      <c r="I61" s="835" t="s">
        <v>661</v>
      </c>
      <c r="J61" s="835" t="s">
        <v>662</v>
      </c>
      <c r="K61" s="835" t="s">
        <v>663</v>
      </c>
      <c r="L61" s="835" t="s">
        <v>664</v>
      </c>
      <c r="M61" s="835" t="s">
        <v>665</v>
      </c>
      <c r="N61" s="835" t="s">
        <v>666</v>
      </c>
      <c r="O61" s="835" t="s">
        <v>667</v>
      </c>
      <c r="P61" s="833"/>
      <c r="Q61" s="826"/>
      <c r="R61" s="826"/>
      <c r="S61" s="826"/>
      <c r="T61" s="826"/>
      <c r="U61" s="826"/>
      <c r="V61" s="826"/>
    </row>
    <row r="62" spans="1:22">
      <c r="A62" s="826"/>
      <c r="B62" s="831"/>
      <c r="C62" s="836" t="s">
        <v>670</v>
      </c>
      <c r="D62" s="837">
        <f>'GRAF. EJECUCIÓN INGRESOS'!D63</f>
        <v>143320.209</v>
      </c>
      <c r="E62" s="837">
        <f>'GRAF. EJECUCIÓN INGRESOS'!E63</f>
        <v>239509.587</v>
      </c>
      <c r="F62" s="837">
        <f>'GRAF. EJECUCIÓN INGRESOS'!F63</f>
        <v>326369.853</v>
      </c>
      <c r="G62" s="837">
        <f>'GRAF. EJECUCIÓN INGRESOS'!G63</f>
        <v>415564.29800000001</v>
      </c>
      <c r="H62" s="837">
        <f>'GRAF. EJECUCIÓN INGRESOS'!H63</f>
        <v>502974.44799999997</v>
      </c>
      <c r="I62" s="837">
        <f>'GRAF. EJECUCIÓN INGRESOS'!I63</f>
        <v>590711.58600000001</v>
      </c>
      <c r="J62" s="837">
        <f>'GRAF. EJECUCIÓN INGRESOS'!J63</f>
        <v>680194.098</v>
      </c>
      <c r="K62" s="837">
        <f>'GRAF. EJECUCIÓN INGRESOS'!K63</f>
        <v>767704.11699999997</v>
      </c>
      <c r="L62" s="837">
        <f>'GRAF. EJECUCIÓN INGRESOS'!L63</f>
        <v>837888.45</v>
      </c>
      <c r="M62" s="837">
        <f>'GRAF. EJECUCIÓN INGRESOS'!M63</f>
        <v>918240.45400000003</v>
      </c>
      <c r="N62" s="837">
        <f>'GRAF. EJECUCIÓN INGRESOS'!N63</f>
        <v>997165.95700000005</v>
      </c>
      <c r="O62" s="837">
        <f>'GRAF. EJECUCIÓN INGRESOS'!O63</f>
        <v>1131874.6939999999</v>
      </c>
      <c r="P62" s="833"/>
      <c r="Q62" s="826"/>
      <c r="R62" s="826"/>
      <c r="S62" s="826"/>
      <c r="T62" s="826"/>
      <c r="U62" s="826"/>
      <c r="V62" s="826"/>
    </row>
    <row r="63" spans="1:22">
      <c r="A63" s="826"/>
      <c r="B63" s="831"/>
      <c r="C63" s="836" t="s">
        <v>20</v>
      </c>
      <c r="D63" s="838">
        <f>ENERO!$L$22/1000</f>
        <v>59344.879000000001</v>
      </c>
      <c r="E63" s="838">
        <f>FEBRERO!$L$22/1000</f>
        <v>105839.27499999999</v>
      </c>
      <c r="F63" s="838">
        <f>MARZO!$L$22/1000</f>
        <v>214766.50899999999</v>
      </c>
      <c r="G63" s="838">
        <f>ABRIL!$L$22/1000</f>
        <v>272907.01899999997</v>
      </c>
      <c r="H63" s="838">
        <f>MAYO!$L$22/1000</f>
        <v>321738.62800000003</v>
      </c>
      <c r="I63" s="838">
        <f>JUNIO!$L$22/1000</f>
        <v>367838.43300000002</v>
      </c>
      <c r="J63" s="838">
        <f>JULIO!$L$22/1000</f>
        <v>416949.739</v>
      </c>
      <c r="K63" s="838">
        <f>AGOSTO!$L$22/1000</f>
        <v>460042.33399999997</v>
      </c>
      <c r="L63" s="838">
        <f>SEPTIEMBRE!$L$22/1000</f>
        <v>505427.071</v>
      </c>
      <c r="M63" s="838">
        <f>OCTUBRE!$L$22/1000</f>
        <v>588976.84699999995</v>
      </c>
      <c r="N63" s="838">
        <f>NOVIEMBRE!$L$22/1000</f>
        <v>679829.73499999999</v>
      </c>
      <c r="O63" s="838">
        <f>DICIEMBRE!$L$22/1000</f>
        <v>781217.99600000004</v>
      </c>
      <c r="P63" s="833"/>
      <c r="Q63" s="826"/>
      <c r="R63" s="826"/>
      <c r="S63" s="826"/>
      <c r="T63" s="826"/>
      <c r="U63" s="826"/>
      <c r="V63" s="826"/>
    </row>
    <row r="64" spans="1:22" ht="13.5" thickBot="1">
      <c r="A64" s="826"/>
      <c r="B64" s="839"/>
      <c r="C64" s="840"/>
      <c r="D64" s="840"/>
      <c r="E64" s="840"/>
      <c r="F64" s="840"/>
      <c r="G64" s="840"/>
      <c r="H64" s="840"/>
      <c r="I64" s="840"/>
      <c r="J64" s="840"/>
      <c r="K64" s="840"/>
      <c r="L64" s="840"/>
      <c r="M64" s="840"/>
      <c r="N64" s="840"/>
      <c r="O64" s="840"/>
      <c r="P64" s="841"/>
      <c r="Q64" s="826"/>
      <c r="R64" s="826"/>
      <c r="S64" s="826"/>
      <c r="T64" s="826"/>
      <c r="U64" s="826"/>
      <c r="V64" s="826"/>
    </row>
    <row r="65" spans="1:22" ht="13.5" thickBot="1">
      <c r="A65" s="826"/>
      <c r="B65" s="826"/>
      <c r="C65" s="842"/>
      <c r="D65" s="826"/>
      <c r="E65" s="826"/>
      <c r="F65" s="826"/>
      <c r="G65" s="826"/>
      <c r="H65" s="826"/>
      <c r="I65" s="826"/>
      <c r="J65" s="826"/>
      <c r="K65" s="826"/>
      <c r="L65" s="826"/>
      <c r="M65" s="826"/>
      <c r="N65" s="826"/>
      <c r="O65" s="826"/>
      <c r="P65" s="826"/>
      <c r="Q65" s="826"/>
      <c r="R65" s="826"/>
      <c r="S65" s="826"/>
      <c r="T65" s="826"/>
      <c r="U65" s="826"/>
      <c r="V65" s="826"/>
    </row>
    <row r="66" spans="1:22">
      <c r="A66" s="826"/>
      <c r="B66" s="828"/>
      <c r="C66" s="829"/>
      <c r="D66" s="829"/>
      <c r="E66" s="829"/>
      <c r="F66" s="829"/>
      <c r="G66" s="829"/>
      <c r="H66" s="829"/>
      <c r="I66" s="829"/>
      <c r="J66" s="829"/>
      <c r="K66" s="829"/>
      <c r="L66" s="829"/>
      <c r="M66" s="829"/>
      <c r="N66" s="829"/>
      <c r="O66" s="829"/>
      <c r="P66" s="830"/>
      <c r="Q66" s="826"/>
      <c r="R66" s="826"/>
      <c r="S66" s="826"/>
      <c r="T66" s="826"/>
      <c r="U66" s="826"/>
      <c r="V66" s="826"/>
    </row>
    <row r="67" spans="1:22">
      <c r="A67" s="826"/>
      <c r="B67" s="831"/>
      <c r="C67" s="832"/>
      <c r="D67" s="832"/>
      <c r="E67" s="832"/>
      <c r="F67" s="832"/>
      <c r="G67" s="832"/>
      <c r="H67" s="832"/>
      <c r="I67" s="832"/>
      <c r="J67" s="832"/>
      <c r="K67" s="832"/>
      <c r="L67" s="832"/>
      <c r="M67" s="832"/>
      <c r="N67" s="832"/>
      <c r="O67" s="832"/>
      <c r="P67" s="833"/>
      <c r="Q67" s="826"/>
      <c r="R67" s="826"/>
      <c r="S67" s="826"/>
      <c r="T67" s="826"/>
      <c r="U67" s="826"/>
      <c r="V67" s="826"/>
    </row>
    <row r="68" spans="1:22">
      <c r="A68" s="826"/>
      <c r="B68" s="831"/>
      <c r="C68" s="832"/>
      <c r="D68" s="832"/>
      <c r="E68" s="832"/>
      <c r="F68" s="832"/>
      <c r="G68" s="832"/>
      <c r="H68" s="832"/>
      <c r="I68" s="832"/>
      <c r="J68" s="832"/>
      <c r="K68" s="832"/>
      <c r="L68" s="832"/>
      <c r="M68" s="832"/>
      <c r="N68" s="832"/>
      <c r="O68" s="832"/>
      <c r="P68" s="833"/>
      <c r="Q68" s="826"/>
      <c r="R68" s="826"/>
      <c r="S68" s="826"/>
      <c r="T68" s="826"/>
      <c r="U68" s="826"/>
      <c r="V68" s="826"/>
    </row>
    <row r="69" spans="1:22">
      <c r="A69" s="826"/>
      <c r="B69" s="831"/>
      <c r="C69" s="832"/>
      <c r="D69" s="832"/>
      <c r="E69" s="832"/>
      <c r="F69" s="832"/>
      <c r="G69" s="832"/>
      <c r="H69" s="832"/>
      <c r="I69" s="832"/>
      <c r="J69" s="832"/>
      <c r="K69" s="832"/>
      <c r="L69" s="832"/>
      <c r="M69" s="832"/>
      <c r="N69" s="832"/>
      <c r="O69" s="832"/>
      <c r="P69" s="833"/>
      <c r="Q69" s="826"/>
      <c r="R69" s="826"/>
      <c r="S69" s="826"/>
      <c r="T69" s="826"/>
      <c r="U69" s="826"/>
      <c r="V69" s="826"/>
    </row>
    <row r="70" spans="1:22">
      <c r="A70" s="826"/>
      <c r="B70" s="831"/>
      <c r="C70" s="832"/>
      <c r="D70" s="832"/>
      <c r="E70" s="832"/>
      <c r="F70" s="832"/>
      <c r="G70" s="832"/>
      <c r="H70" s="832"/>
      <c r="I70" s="832"/>
      <c r="J70" s="832"/>
      <c r="K70" s="832"/>
      <c r="L70" s="832"/>
      <c r="M70" s="832"/>
      <c r="N70" s="832"/>
      <c r="O70" s="832"/>
      <c r="P70" s="833"/>
      <c r="Q70" s="826"/>
      <c r="R70" s="826"/>
      <c r="S70" s="826"/>
      <c r="T70" s="826"/>
      <c r="U70" s="826"/>
      <c r="V70" s="826"/>
    </row>
    <row r="71" spans="1:22">
      <c r="A71" s="826"/>
      <c r="B71" s="831"/>
      <c r="C71" s="832"/>
      <c r="D71" s="832"/>
      <c r="E71" s="832"/>
      <c r="F71" s="832"/>
      <c r="G71" s="832"/>
      <c r="H71" s="832"/>
      <c r="I71" s="832"/>
      <c r="J71" s="832"/>
      <c r="K71" s="832"/>
      <c r="L71" s="832"/>
      <c r="M71" s="832"/>
      <c r="N71" s="832"/>
      <c r="O71" s="832"/>
      <c r="P71" s="833"/>
      <c r="Q71" s="826"/>
      <c r="R71" s="826"/>
      <c r="S71" s="826"/>
      <c r="T71" s="826"/>
      <c r="U71" s="826"/>
      <c r="V71" s="826"/>
    </row>
    <row r="72" spans="1:22">
      <c r="A72" s="826"/>
      <c r="B72" s="831"/>
      <c r="C72" s="832"/>
      <c r="D72" s="832"/>
      <c r="E72" s="832"/>
      <c r="F72" s="832"/>
      <c r="G72" s="832"/>
      <c r="H72" s="832"/>
      <c r="I72" s="832"/>
      <c r="J72" s="832"/>
      <c r="K72" s="832"/>
      <c r="L72" s="832"/>
      <c r="M72" s="832"/>
      <c r="N72" s="832"/>
      <c r="O72" s="832"/>
      <c r="P72" s="833"/>
      <c r="Q72" s="826"/>
      <c r="R72" s="826"/>
      <c r="S72" s="826"/>
      <c r="T72" s="826"/>
      <c r="U72" s="826"/>
      <c r="V72" s="826"/>
    </row>
    <row r="73" spans="1:22">
      <c r="A73" s="826"/>
      <c r="B73" s="831"/>
      <c r="C73" s="832"/>
      <c r="D73" s="832"/>
      <c r="E73" s="832"/>
      <c r="F73" s="832"/>
      <c r="G73" s="832"/>
      <c r="H73" s="832"/>
      <c r="I73" s="832"/>
      <c r="J73" s="832"/>
      <c r="K73" s="832"/>
      <c r="L73" s="832"/>
      <c r="M73" s="832"/>
      <c r="N73" s="832"/>
      <c r="O73" s="832"/>
      <c r="P73" s="833"/>
      <c r="Q73" s="826"/>
      <c r="R73" s="826"/>
      <c r="S73" s="826"/>
      <c r="T73" s="826"/>
      <c r="U73" s="826"/>
      <c r="V73" s="826"/>
    </row>
    <row r="74" spans="1:22">
      <c r="A74" s="826"/>
      <c r="B74" s="831"/>
      <c r="C74" s="832"/>
      <c r="D74" s="832"/>
      <c r="E74" s="832"/>
      <c r="F74" s="832"/>
      <c r="G74" s="832"/>
      <c r="H74" s="832"/>
      <c r="I74" s="832"/>
      <c r="J74" s="832"/>
      <c r="K74" s="832"/>
      <c r="L74" s="832"/>
      <c r="M74" s="832"/>
      <c r="N74" s="832"/>
      <c r="O74" s="832"/>
      <c r="P74" s="833"/>
      <c r="Q74" s="826"/>
      <c r="R74" s="826"/>
      <c r="S74" s="826"/>
      <c r="T74" s="826"/>
      <c r="U74" s="826"/>
      <c r="V74" s="826"/>
    </row>
    <row r="75" spans="1:22">
      <c r="A75" s="826"/>
      <c r="B75" s="831"/>
      <c r="C75" s="832"/>
      <c r="D75" s="832"/>
      <c r="E75" s="832"/>
      <c r="F75" s="832"/>
      <c r="G75" s="832"/>
      <c r="H75" s="832"/>
      <c r="I75" s="832"/>
      <c r="J75" s="832"/>
      <c r="K75" s="832"/>
      <c r="L75" s="832"/>
      <c r="M75" s="832"/>
      <c r="N75" s="832"/>
      <c r="O75" s="832"/>
      <c r="P75" s="833"/>
      <c r="Q75" s="826"/>
      <c r="R75" s="826"/>
      <c r="S75" s="826"/>
      <c r="T75" s="826"/>
      <c r="U75" s="826"/>
      <c r="V75" s="826"/>
    </row>
    <row r="76" spans="1:22">
      <c r="A76" s="826"/>
      <c r="B76" s="831"/>
      <c r="C76" s="832"/>
      <c r="D76" s="832"/>
      <c r="E76" s="832"/>
      <c r="F76" s="832"/>
      <c r="G76" s="832"/>
      <c r="H76" s="832"/>
      <c r="I76" s="832"/>
      <c r="J76" s="832"/>
      <c r="K76" s="832"/>
      <c r="L76" s="832"/>
      <c r="M76" s="832"/>
      <c r="N76" s="832"/>
      <c r="O76" s="832"/>
      <c r="P76" s="833"/>
      <c r="Q76" s="826"/>
      <c r="R76" s="826"/>
      <c r="S76" s="826"/>
      <c r="T76" s="826"/>
      <c r="U76" s="826"/>
      <c r="V76" s="826"/>
    </row>
    <row r="77" spans="1:22">
      <c r="A77" s="826"/>
      <c r="B77" s="831"/>
      <c r="C77" s="832"/>
      <c r="D77" s="832"/>
      <c r="E77" s="832"/>
      <c r="F77" s="832"/>
      <c r="G77" s="832"/>
      <c r="H77" s="832"/>
      <c r="I77" s="832"/>
      <c r="J77" s="832"/>
      <c r="K77" s="832"/>
      <c r="L77" s="832"/>
      <c r="M77" s="832"/>
      <c r="N77" s="832"/>
      <c r="O77" s="832"/>
      <c r="P77" s="833"/>
      <c r="Q77" s="826"/>
      <c r="R77" s="826"/>
      <c r="S77" s="826"/>
      <c r="T77" s="826"/>
      <c r="U77" s="826"/>
      <c r="V77" s="826"/>
    </row>
    <row r="78" spans="1:22">
      <c r="A78" s="826"/>
      <c r="B78" s="831"/>
      <c r="C78" s="832"/>
      <c r="D78" s="832"/>
      <c r="E78" s="832"/>
      <c r="F78" s="832"/>
      <c r="G78" s="832"/>
      <c r="H78" s="832"/>
      <c r="I78" s="832"/>
      <c r="J78" s="832"/>
      <c r="K78" s="832"/>
      <c r="L78" s="832"/>
      <c r="M78" s="832"/>
      <c r="N78" s="832"/>
      <c r="O78" s="832"/>
      <c r="P78" s="833"/>
      <c r="Q78" s="826"/>
      <c r="R78" s="826"/>
      <c r="S78" s="826"/>
      <c r="T78" s="826"/>
      <c r="U78" s="826"/>
      <c r="V78" s="826"/>
    </row>
    <row r="79" spans="1:22">
      <c r="A79" s="826"/>
      <c r="B79" s="831"/>
      <c r="C79" s="832"/>
      <c r="D79" s="832"/>
      <c r="E79" s="832"/>
      <c r="F79" s="832"/>
      <c r="G79" s="832"/>
      <c r="H79" s="832"/>
      <c r="I79" s="832"/>
      <c r="J79" s="832"/>
      <c r="K79" s="832"/>
      <c r="L79" s="832"/>
      <c r="M79" s="832"/>
      <c r="N79" s="832"/>
      <c r="O79" s="832"/>
      <c r="P79" s="833"/>
      <c r="Q79" s="826"/>
      <c r="R79" s="826"/>
      <c r="S79" s="826"/>
      <c r="T79" s="826"/>
      <c r="U79" s="826"/>
      <c r="V79" s="826"/>
    </row>
    <row r="80" spans="1:22">
      <c r="A80" s="826"/>
      <c r="B80" s="831"/>
      <c r="C80" s="832"/>
      <c r="D80" s="832"/>
      <c r="E80" s="832"/>
      <c r="F80" s="832"/>
      <c r="G80" s="832"/>
      <c r="H80" s="832"/>
      <c r="I80" s="832"/>
      <c r="J80" s="832"/>
      <c r="K80" s="832"/>
      <c r="L80" s="832"/>
      <c r="M80" s="832"/>
      <c r="N80" s="832"/>
      <c r="O80" s="832"/>
      <c r="P80" s="833"/>
      <c r="Q80" s="826"/>
      <c r="R80" s="826"/>
      <c r="S80" s="826"/>
      <c r="T80" s="826"/>
      <c r="U80" s="826"/>
      <c r="V80" s="826"/>
    </row>
    <row r="81" spans="1:22">
      <c r="A81" s="826"/>
      <c r="B81" s="831"/>
      <c r="C81" s="832"/>
      <c r="D81" s="832"/>
      <c r="E81" s="832"/>
      <c r="F81" s="832"/>
      <c r="G81" s="832"/>
      <c r="H81" s="832"/>
      <c r="I81" s="832"/>
      <c r="J81" s="832"/>
      <c r="K81" s="832"/>
      <c r="L81" s="832"/>
      <c r="M81" s="832"/>
      <c r="N81" s="832"/>
      <c r="O81" s="832"/>
      <c r="P81" s="833"/>
      <c r="Q81" s="826"/>
      <c r="R81" s="826"/>
      <c r="S81" s="826"/>
      <c r="T81" s="826"/>
      <c r="U81" s="826"/>
      <c r="V81" s="826"/>
    </row>
    <row r="82" spans="1:22">
      <c r="A82" s="826"/>
      <c r="B82" s="831"/>
      <c r="C82" s="832"/>
      <c r="D82" s="832"/>
      <c r="E82" s="832"/>
      <c r="F82" s="832"/>
      <c r="G82" s="832"/>
      <c r="H82" s="832"/>
      <c r="I82" s="832"/>
      <c r="J82" s="832"/>
      <c r="K82" s="832"/>
      <c r="L82" s="832"/>
      <c r="M82" s="832"/>
      <c r="N82" s="832"/>
      <c r="O82" s="832"/>
      <c r="P82" s="833"/>
      <c r="Q82" s="826"/>
      <c r="R82" s="826"/>
      <c r="S82" s="826"/>
      <c r="T82" s="826"/>
      <c r="U82" s="826"/>
      <c r="V82" s="826"/>
    </row>
    <row r="83" spans="1:22">
      <c r="A83" s="826"/>
      <c r="B83" s="831"/>
      <c r="C83" s="832"/>
      <c r="D83" s="832"/>
      <c r="E83" s="832"/>
      <c r="F83" s="832"/>
      <c r="G83" s="832"/>
      <c r="H83" s="832"/>
      <c r="I83" s="832"/>
      <c r="J83" s="832"/>
      <c r="K83" s="832"/>
      <c r="L83" s="832"/>
      <c r="M83" s="832"/>
      <c r="N83" s="832"/>
      <c r="O83" s="832"/>
      <c r="P83" s="833"/>
      <c r="Q83" s="826"/>
      <c r="R83" s="826"/>
      <c r="S83" s="826"/>
      <c r="T83" s="826"/>
      <c r="U83" s="826"/>
      <c r="V83" s="826"/>
    </row>
    <row r="84" spans="1:22">
      <c r="A84" s="826"/>
      <c r="B84" s="831"/>
      <c r="C84" s="832"/>
      <c r="D84" s="832"/>
      <c r="E84" s="832"/>
      <c r="F84" s="832"/>
      <c r="G84" s="832"/>
      <c r="H84" s="832"/>
      <c r="I84" s="832"/>
      <c r="J84" s="832"/>
      <c r="K84" s="832"/>
      <c r="L84" s="832"/>
      <c r="M84" s="832"/>
      <c r="N84" s="832"/>
      <c r="O84" s="832"/>
      <c r="P84" s="833"/>
      <c r="Q84" s="826"/>
      <c r="R84" s="826"/>
      <c r="S84" s="826"/>
      <c r="T84" s="826"/>
      <c r="U84" s="826"/>
      <c r="V84" s="826"/>
    </row>
    <row r="85" spans="1:22">
      <c r="A85" s="826"/>
      <c r="B85" s="831"/>
      <c r="C85" s="832"/>
      <c r="D85" s="832"/>
      <c r="E85" s="832"/>
      <c r="F85" s="832"/>
      <c r="G85" s="832"/>
      <c r="H85" s="832"/>
      <c r="I85" s="832"/>
      <c r="J85" s="832"/>
      <c r="K85" s="832"/>
      <c r="L85" s="832"/>
      <c r="M85" s="832"/>
      <c r="N85" s="832"/>
      <c r="O85" s="832"/>
      <c r="P85" s="833"/>
      <c r="Q85" s="826"/>
      <c r="R85" s="826"/>
      <c r="S85" s="826"/>
      <c r="T85" s="826"/>
      <c r="U85" s="826"/>
      <c r="V85" s="826"/>
    </row>
    <row r="86" spans="1:22">
      <c r="A86" s="826"/>
      <c r="B86" s="831"/>
      <c r="C86" s="832"/>
      <c r="D86" s="832"/>
      <c r="E86" s="832"/>
      <c r="F86" s="832"/>
      <c r="G86" s="832"/>
      <c r="H86" s="832"/>
      <c r="I86" s="832"/>
      <c r="J86" s="832"/>
      <c r="K86" s="832"/>
      <c r="L86" s="832"/>
      <c r="M86" s="832"/>
      <c r="N86" s="832"/>
      <c r="O86" s="832"/>
      <c r="P86" s="833"/>
      <c r="Q86" s="826"/>
      <c r="R86" s="826"/>
      <c r="S86" s="826"/>
      <c r="T86" s="826"/>
      <c r="U86" s="826"/>
      <c r="V86" s="826"/>
    </row>
    <row r="87" spans="1:22">
      <c r="A87" s="826"/>
      <c r="B87" s="831"/>
      <c r="C87" s="832"/>
      <c r="D87" s="832"/>
      <c r="E87" s="832"/>
      <c r="F87" s="832"/>
      <c r="G87" s="832"/>
      <c r="H87" s="832"/>
      <c r="I87" s="832"/>
      <c r="J87" s="832"/>
      <c r="K87" s="832"/>
      <c r="L87" s="832"/>
      <c r="M87" s="832"/>
      <c r="N87" s="832"/>
      <c r="O87" s="832"/>
      <c r="P87" s="833"/>
      <c r="Q87" s="826"/>
      <c r="R87" s="826"/>
      <c r="S87" s="826"/>
      <c r="T87" s="826"/>
      <c r="U87" s="826"/>
      <c r="V87" s="826"/>
    </row>
    <row r="88" spans="1:22">
      <c r="A88" s="826"/>
      <c r="B88" s="831"/>
      <c r="C88" s="832"/>
      <c r="D88" s="832"/>
      <c r="E88" s="832"/>
      <c r="F88" s="832"/>
      <c r="G88" s="832"/>
      <c r="H88" s="832"/>
      <c r="I88" s="832"/>
      <c r="J88" s="832"/>
      <c r="K88" s="832"/>
      <c r="L88" s="832"/>
      <c r="M88" s="832"/>
      <c r="N88" s="832"/>
      <c r="O88" s="832"/>
      <c r="P88" s="833"/>
      <c r="Q88" s="826"/>
      <c r="R88" s="826"/>
      <c r="S88" s="826"/>
      <c r="T88" s="826"/>
      <c r="U88" s="826"/>
      <c r="V88" s="826"/>
    </row>
    <row r="89" spans="1:22">
      <c r="A89" s="826"/>
      <c r="B89" s="831"/>
      <c r="C89" s="832"/>
      <c r="D89" s="832"/>
      <c r="E89" s="832"/>
      <c r="F89" s="832"/>
      <c r="G89" s="832"/>
      <c r="H89" s="832"/>
      <c r="I89" s="832"/>
      <c r="J89" s="832"/>
      <c r="K89" s="832"/>
      <c r="L89" s="832"/>
      <c r="M89" s="832"/>
      <c r="N89" s="832"/>
      <c r="O89" s="832"/>
      <c r="P89" s="833"/>
      <c r="Q89" s="826"/>
      <c r="R89" s="826"/>
      <c r="S89" s="826"/>
      <c r="T89" s="826"/>
      <c r="U89" s="826"/>
      <c r="V89" s="826"/>
    </row>
    <row r="90" spans="1:22">
      <c r="A90" s="826"/>
      <c r="B90" s="831"/>
      <c r="C90" s="832"/>
      <c r="D90" s="832"/>
      <c r="E90" s="832"/>
      <c r="F90" s="832"/>
      <c r="G90" s="832"/>
      <c r="H90" s="832"/>
      <c r="I90" s="832"/>
      <c r="J90" s="832"/>
      <c r="K90" s="832"/>
      <c r="L90" s="832"/>
      <c r="M90" s="832"/>
      <c r="N90" s="832"/>
      <c r="O90" s="832"/>
      <c r="P90" s="833"/>
      <c r="Q90" s="826"/>
      <c r="R90" s="826"/>
      <c r="S90" s="826"/>
      <c r="T90" s="826"/>
      <c r="U90" s="826"/>
      <c r="V90" s="826"/>
    </row>
    <row r="91" spans="1:22">
      <c r="A91" s="826"/>
      <c r="B91" s="831"/>
      <c r="C91" s="832"/>
      <c r="D91" s="832"/>
      <c r="E91" s="832"/>
      <c r="F91" s="832"/>
      <c r="G91" s="832"/>
      <c r="H91" s="832"/>
      <c r="I91" s="832"/>
      <c r="J91" s="832"/>
      <c r="K91" s="832"/>
      <c r="L91" s="832"/>
      <c r="M91" s="832"/>
      <c r="N91" s="832"/>
      <c r="O91" s="832"/>
      <c r="P91" s="833"/>
      <c r="Q91" s="826"/>
      <c r="R91" s="826"/>
      <c r="S91" s="826"/>
      <c r="T91" s="826"/>
      <c r="U91" s="826"/>
      <c r="V91" s="826"/>
    </row>
    <row r="92" spans="1:22">
      <c r="A92" s="826"/>
      <c r="B92" s="831"/>
      <c r="C92" s="834"/>
      <c r="D92" s="835" t="s">
        <v>656</v>
      </c>
      <c r="E92" s="835" t="s">
        <v>657</v>
      </c>
      <c r="F92" s="835" t="s">
        <v>658</v>
      </c>
      <c r="G92" s="835" t="s">
        <v>659</v>
      </c>
      <c r="H92" s="835" t="s">
        <v>660</v>
      </c>
      <c r="I92" s="835" t="s">
        <v>661</v>
      </c>
      <c r="J92" s="835" t="s">
        <v>662</v>
      </c>
      <c r="K92" s="835" t="s">
        <v>663</v>
      </c>
      <c r="L92" s="835" t="s">
        <v>664</v>
      </c>
      <c r="M92" s="835" t="s">
        <v>665</v>
      </c>
      <c r="N92" s="835" t="s">
        <v>666</v>
      </c>
      <c r="O92" s="835" t="s">
        <v>667</v>
      </c>
      <c r="P92" s="833"/>
      <c r="Q92" s="826"/>
      <c r="R92" s="826"/>
      <c r="S92" s="826"/>
      <c r="T92" s="826"/>
      <c r="U92" s="826"/>
      <c r="V92" s="826"/>
    </row>
    <row r="93" spans="1:22">
      <c r="A93" s="826"/>
      <c r="B93" s="831"/>
      <c r="C93" s="836" t="s">
        <v>670</v>
      </c>
      <c r="D93" s="837">
        <f>'GRAF. EJECUCIÓN INGRESOS'!D94</f>
        <v>246930.296</v>
      </c>
      <c r="E93" s="837">
        <f>'GRAF. EJECUCIÓN INGRESOS'!E94</f>
        <v>541721.63</v>
      </c>
      <c r="F93" s="837">
        <f>'GRAF. EJECUCIÓN INGRESOS'!F94</f>
        <v>775451.10900000005</v>
      </c>
      <c r="G93" s="837">
        <f>'GRAF. EJECUCIÓN INGRESOS'!G94</f>
        <v>1015291.852</v>
      </c>
      <c r="H93" s="837">
        <f>'GRAF. EJECUCIÓN INGRESOS'!H94</f>
        <v>1248360.1580000001</v>
      </c>
      <c r="I93" s="837">
        <f>'GRAF. EJECUCIÓN INGRESOS'!I94</f>
        <v>1446370.074</v>
      </c>
      <c r="J93" s="837">
        <f>'GRAF. EJECUCIÓN INGRESOS'!J94</f>
        <v>1680653.477</v>
      </c>
      <c r="K93" s="837">
        <f>'GRAF. EJECUCIÓN INGRESOS'!K94</f>
        <v>1912787.3259999999</v>
      </c>
      <c r="L93" s="837">
        <f>'GRAF. EJECUCIÓN INGRESOS'!L94</f>
        <v>2169801.64</v>
      </c>
      <c r="M93" s="837">
        <f>'GRAF. EJECUCIÓN INGRESOS'!M94</f>
        <v>2391946.338</v>
      </c>
      <c r="N93" s="837">
        <f>'GRAF. EJECUCIÓN INGRESOS'!N94</f>
        <v>2625853.514</v>
      </c>
      <c r="O93" s="837">
        <f>'GRAF. EJECUCIÓN INGRESOS'!O94</f>
        <v>3047031.7659999998</v>
      </c>
      <c r="P93" s="833"/>
      <c r="Q93" s="826"/>
      <c r="R93" s="826"/>
      <c r="S93" s="826"/>
      <c r="T93" s="826"/>
      <c r="U93" s="826"/>
      <c r="V93" s="826"/>
    </row>
    <row r="94" spans="1:22">
      <c r="A94" s="826"/>
      <c r="B94" s="831"/>
      <c r="C94" s="836" t="s">
        <v>20</v>
      </c>
      <c r="D94" s="838">
        <f>ENERO!$L$25/1000</f>
        <v>225635.37700000001</v>
      </c>
      <c r="E94" s="838">
        <f>FEBRERO!$L$25/1000</f>
        <v>481744.45400000003</v>
      </c>
      <c r="F94" s="838">
        <f>MARZO!$L$25/1000</f>
        <v>699399.46699999995</v>
      </c>
      <c r="G94" s="838">
        <f>ABRIL!$L$25/1000</f>
        <v>918420.53300000005</v>
      </c>
      <c r="H94" s="838">
        <f>MAYO!$L$25/1000</f>
        <v>1134581.176</v>
      </c>
      <c r="I94" s="838">
        <f>JUNIO!$L$25/1000</f>
        <v>1333887.6029999999</v>
      </c>
      <c r="J94" s="838">
        <f>JULIO!$L$25/1000</f>
        <v>1560801.0719999999</v>
      </c>
      <c r="K94" s="838">
        <f>AGOSTO!$L$25/1000</f>
        <v>1783530.118</v>
      </c>
      <c r="L94" s="838">
        <f>SEPTIEMBRE!$L$25/1000</f>
        <v>2022977.8330000001</v>
      </c>
      <c r="M94" s="838">
        <f>OCTUBRE!$L$25/1000</f>
        <v>2237197.071</v>
      </c>
      <c r="N94" s="838">
        <f>NOVIEMBRE!$L$25/1000</f>
        <v>2452314.5750000002</v>
      </c>
      <c r="O94" s="838">
        <f>DICIEMBRE!$L$25/1000</f>
        <v>2632194.2799999998</v>
      </c>
      <c r="P94" s="833"/>
      <c r="Q94" s="826"/>
      <c r="R94" s="826"/>
      <c r="S94" s="826"/>
      <c r="T94" s="826"/>
      <c r="U94" s="826"/>
      <c r="V94" s="826"/>
    </row>
    <row r="95" spans="1:22" ht="13.5" thickBot="1">
      <c r="A95" s="826"/>
      <c r="B95" s="839"/>
      <c r="C95" s="840"/>
      <c r="D95" s="840"/>
      <c r="E95" s="840"/>
      <c r="F95" s="840"/>
      <c r="G95" s="840"/>
      <c r="H95" s="840"/>
      <c r="I95" s="840"/>
      <c r="J95" s="840"/>
      <c r="K95" s="840"/>
      <c r="L95" s="840"/>
      <c r="M95" s="840"/>
      <c r="N95" s="840"/>
      <c r="O95" s="840"/>
      <c r="P95" s="841"/>
      <c r="Q95" s="826"/>
      <c r="R95" s="826"/>
      <c r="S95" s="826"/>
      <c r="T95" s="826"/>
      <c r="U95" s="826"/>
      <c r="V95" s="826"/>
    </row>
    <row r="96" spans="1:22" ht="13.5" thickBot="1">
      <c r="A96" s="826"/>
      <c r="B96" s="826"/>
      <c r="C96" s="842"/>
      <c r="D96" s="826"/>
      <c r="E96" s="826"/>
      <c r="F96" s="826"/>
      <c r="G96" s="826"/>
      <c r="H96" s="826"/>
      <c r="I96" s="826"/>
      <c r="J96" s="826"/>
      <c r="K96" s="826"/>
      <c r="L96" s="826"/>
      <c r="M96" s="826"/>
      <c r="N96" s="826"/>
      <c r="O96" s="826"/>
      <c r="P96" s="826"/>
      <c r="Q96" s="826"/>
      <c r="R96" s="826"/>
      <c r="S96" s="826"/>
      <c r="T96" s="826"/>
      <c r="U96" s="826"/>
      <c r="V96" s="826"/>
    </row>
    <row r="97" spans="1:22">
      <c r="A97" s="826"/>
      <c r="B97" s="828"/>
      <c r="C97" s="829"/>
      <c r="D97" s="829"/>
      <c r="E97" s="829"/>
      <c r="F97" s="829"/>
      <c r="G97" s="829"/>
      <c r="H97" s="829"/>
      <c r="I97" s="829"/>
      <c r="J97" s="829"/>
      <c r="K97" s="829"/>
      <c r="L97" s="829"/>
      <c r="M97" s="829"/>
      <c r="N97" s="829"/>
      <c r="O97" s="829"/>
      <c r="P97" s="830"/>
      <c r="Q97" s="826"/>
      <c r="R97" s="826"/>
      <c r="S97" s="826"/>
      <c r="T97" s="826"/>
      <c r="U97" s="826"/>
      <c r="V97" s="826"/>
    </row>
    <row r="98" spans="1:22">
      <c r="A98" s="826"/>
      <c r="B98" s="831"/>
      <c r="C98" s="832"/>
      <c r="D98" s="832"/>
      <c r="E98" s="832"/>
      <c r="F98" s="832"/>
      <c r="G98" s="832"/>
      <c r="H98" s="832"/>
      <c r="I98" s="832"/>
      <c r="J98" s="832"/>
      <c r="K98" s="832"/>
      <c r="L98" s="832"/>
      <c r="M98" s="832"/>
      <c r="N98" s="832"/>
      <c r="O98" s="832"/>
      <c r="P98" s="833"/>
      <c r="Q98" s="826"/>
      <c r="R98" s="826"/>
      <c r="S98" s="826"/>
      <c r="T98" s="826"/>
      <c r="U98" s="826"/>
      <c r="V98" s="826"/>
    </row>
    <row r="99" spans="1:22">
      <c r="A99" s="826"/>
      <c r="B99" s="831"/>
      <c r="C99" s="832"/>
      <c r="D99" s="832"/>
      <c r="E99" s="832"/>
      <c r="F99" s="832"/>
      <c r="G99" s="832"/>
      <c r="H99" s="832"/>
      <c r="I99" s="832"/>
      <c r="J99" s="832"/>
      <c r="K99" s="832"/>
      <c r="L99" s="832"/>
      <c r="M99" s="832"/>
      <c r="N99" s="832"/>
      <c r="O99" s="832"/>
      <c r="P99" s="833"/>
      <c r="Q99" s="826"/>
      <c r="R99" s="826"/>
      <c r="S99" s="826"/>
      <c r="T99" s="826"/>
      <c r="U99" s="826"/>
      <c r="V99" s="826"/>
    </row>
    <row r="100" spans="1:22">
      <c r="A100" s="826"/>
      <c r="B100" s="831"/>
      <c r="C100" s="832"/>
      <c r="D100" s="832"/>
      <c r="E100" s="832"/>
      <c r="F100" s="832"/>
      <c r="G100" s="832"/>
      <c r="H100" s="832"/>
      <c r="I100" s="832"/>
      <c r="J100" s="832"/>
      <c r="K100" s="832"/>
      <c r="L100" s="832"/>
      <c r="M100" s="832"/>
      <c r="N100" s="832"/>
      <c r="O100" s="832"/>
      <c r="P100" s="833"/>
      <c r="Q100" s="826"/>
      <c r="R100" s="826"/>
      <c r="S100" s="826"/>
      <c r="T100" s="826"/>
      <c r="U100" s="826"/>
      <c r="V100" s="826"/>
    </row>
    <row r="101" spans="1:22">
      <c r="A101" s="826"/>
      <c r="B101" s="831"/>
      <c r="C101" s="832"/>
      <c r="D101" s="832"/>
      <c r="E101" s="832"/>
      <c r="F101" s="832"/>
      <c r="G101" s="832"/>
      <c r="H101" s="832"/>
      <c r="I101" s="832"/>
      <c r="J101" s="832"/>
      <c r="K101" s="832"/>
      <c r="L101" s="832"/>
      <c r="M101" s="832"/>
      <c r="N101" s="832"/>
      <c r="O101" s="832"/>
      <c r="P101" s="833"/>
      <c r="Q101" s="826"/>
      <c r="R101" s="826"/>
      <c r="S101" s="826"/>
      <c r="T101" s="826"/>
      <c r="U101" s="826"/>
      <c r="V101" s="826"/>
    </row>
    <row r="102" spans="1:22">
      <c r="A102" s="826"/>
      <c r="B102" s="831"/>
      <c r="C102" s="832"/>
      <c r="D102" s="832"/>
      <c r="E102" s="832"/>
      <c r="F102" s="832"/>
      <c r="G102" s="832"/>
      <c r="H102" s="832"/>
      <c r="I102" s="832"/>
      <c r="J102" s="832"/>
      <c r="K102" s="832"/>
      <c r="L102" s="832"/>
      <c r="M102" s="832"/>
      <c r="N102" s="832"/>
      <c r="O102" s="832"/>
      <c r="P102" s="833"/>
      <c r="Q102" s="826"/>
      <c r="R102" s="826"/>
      <c r="S102" s="826"/>
      <c r="T102" s="826"/>
      <c r="U102" s="826"/>
      <c r="V102" s="826"/>
    </row>
    <row r="103" spans="1:22">
      <c r="A103" s="826"/>
      <c r="B103" s="831"/>
      <c r="C103" s="832"/>
      <c r="D103" s="832"/>
      <c r="E103" s="832"/>
      <c r="F103" s="832"/>
      <c r="G103" s="832"/>
      <c r="H103" s="832"/>
      <c r="I103" s="832"/>
      <c r="J103" s="832"/>
      <c r="K103" s="832"/>
      <c r="L103" s="832"/>
      <c r="M103" s="832"/>
      <c r="N103" s="832"/>
      <c r="O103" s="832"/>
      <c r="P103" s="833"/>
      <c r="Q103" s="826"/>
      <c r="R103" s="826"/>
      <c r="S103" s="826"/>
      <c r="T103" s="826"/>
      <c r="U103" s="826"/>
      <c r="V103" s="826"/>
    </row>
    <row r="104" spans="1:22">
      <c r="A104" s="826"/>
      <c r="B104" s="831"/>
      <c r="C104" s="832"/>
      <c r="D104" s="832"/>
      <c r="E104" s="832"/>
      <c r="F104" s="832"/>
      <c r="G104" s="832"/>
      <c r="H104" s="832"/>
      <c r="I104" s="832"/>
      <c r="J104" s="832"/>
      <c r="K104" s="832"/>
      <c r="L104" s="832"/>
      <c r="M104" s="832"/>
      <c r="N104" s="832"/>
      <c r="O104" s="832"/>
      <c r="P104" s="833"/>
      <c r="Q104" s="826"/>
      <c r="R104" s="826"/>
      <c r="S104" s="826"/>
      <c r="T104" s="826"/>
      <c r="U104" s="826"/>
      <c r="V104" s="826"/>
    </row>
    <row r="105" spans="1:22">
      <c r="A105" s="826"/>
      <c r="B105" s="831"/>
      <c r="C105" s="832"/>
      <c r="D105" s="832"/>
      <c r="E105" s="832"/>
      <c r="F105" s="832"/>
      <c r="G105" s="832"/>
      <c r="H105" s="832"/>
      <c r="I105" s="832"/>
      <c r="J105" s="832"/>
      <c r="K105" s="832"/>
      <c r="L105" s="832"/>
      <c r="M105" s="832"/>
      <c r="N105" s="832"/>
      <c r="O105" s="832"/>
      <c r="P105" s="833"/>
      <c r="Q105" s="826"/>
      <c r="R105" s="826"/>
      <c r="S105" s="826"/>
      <c r="T105" s="826"/>
      <c r="U105" s="826"/>
      <c r="V105" s="826"/>
    </row>
    <row r="106" spans="1:22">
      <c r="A106" s="826"/>
      <c r="B106" s="831"/>
      <c r="C106" s="832"/>
      <c r="D106" s="832"/>
      <c r="E106" s="832"/>
      <c r="F106" s="832"/>
      <c r="G106" s="832"/>
      <c r="H106" s="832"/>
      <c r="I106" s="832"/>
      <c r="J106" s="832"/>
      <c r="K106" s="832"/>
      <c r="L106" s="832"/>
      <c r="M106" s="832"/>
      <c r="N106" s="832"/>
      <c r="O106" s="832"/>
      <c r="P106" s="833"/>
      <c r="Q106" s="826"/>
      <c r="R106" s="826"/>
      <c r="S106" s="826"/>
      <c r="T106" s="826"/>
      <c r="U106" s="826"/>
      <c r="V106" s="826"/>
    </row>
    <row r="107" spans="1:22">
      <c r="A107" s="826"/>
      <c r="B107" s="831"/>
      <c r="C107" s="832"/>
      <c r="D107" s="832"/>
      <c r="E107" s="832"/>
      <c r="F107" s="832"/>
      <c r="G107" s="832"/>
      <c r="H107" s="832"/>
      <c r="I107" s="832"/>
      <c r="J107" s="832"/>
      <c r="K107" s="832"/>
      <c r="L107" s="832"/>
      <c r="M107" s="832"/>
      <c r="N107" s="832"/>
      <c r="O107" s="832"/>
      <c r="P107" s="833"/>
      <c r="Q107" s="826"/>
      <c r="R107" s="826"/>
      <c r="S107" s="826"/>
      <c r="T107" s="826"/>
      <c r="U107" s="826"/>
      <c r="V107" s="826"/>
    </row>
    <row r="108" spans="1:22">
      <c r="A108" s="826"/>
      <c r="B108" s="831"/>
      <c r="C108" s="832"/>
      <c r="D108" s="832"/>
      <c r="E108" s="832"/>
      <c r="F108" s="832"/>
      <c r="G108" s="832"/>
      <c r="H108" s="832"/>
      <c r="I108" s="832"/>
      <c r="J108" s="832"/>
      <c r="K108" s="832"/>
      <c r="L108" s="832"/>
      <c r="M108" s="832"/>
      <c r="N108" s="832"/>
      <c r="O108" s="832"/>
      <c r="P108" s="833"/>
      <c r="Q108" s="826"/>
      <c r="R108" s="826"/>
      <c r="S108" s="826"/>
      <c r="T108" s="826"/>
      <c r="U108" s="826"/>
      <c r="V108" s="826"/>
    </row>
    <row r="109" spans="1:22">
      <c r="A109" s="826"/>
      <c r="B109" s="831"/>
      <c r="C109" s="832"/>
      <c r="D109" s="832"/>
      <c r="E109" s="832"/>
      <c r="F109" s="832"/>
      <c r="G109" s="832"/>
      <c r="H109" s="832"/>
      <c r="I109" s="832"/>
      <c r="J109" s="832"/>
      <c r="K109" s="832"/>
      <c r="L109" s="832"/>
      <c r="M109" s="832"/>
      <c r="N109" s="832"/>
      <c r="O109" s="832"/>
      <c r="P109" s="833"/>
      <c r="Q109" s="826"/>
      <c r="R109" s="826"/>
      <c r="S109" s="826"/>
      <c r="T109" s="826"/>
      <c r="U109" s="826"/>
      <c r="V109" s="826"/>
    </row>
    <row r="110" spans="1:22">
      <c r="A110" s="826"/>
      <c r="B110" s="831"/>
      <c r="C110" s="832"/>
      <c r="D110" s="832"/>
      <c r="E110" s="832"/>
      <c r="F110" s="832"/>
      <c r="G110" s="832"/>
      <c r="H110" s="832"/>
      <c r="I110" s="832"/>
      <c r="J110" s="832"/>
      <c r="K110" s="832"/>
      <c r="L110" s="832"/>
      <c r="M110" s="832"/>
      <c r="N110" s="832"/>
      <c r="O110" s="832"/>
      <c r="P110" s="833"/>
      <c r="Q110" s="826"/>
      <c r="R110" s="826"/>
      <c r="S110" s="826"/>
      <c r="T110" s="826"/>
      <c r="U110" s="826"/>
      <c r="V110" s="826"/>
    </row>
    <row r="111" spans="1:22">
      <c r="A111" s="826"/>
      <c r="B111" s="831"/>
      <c r="C111" s="832"/>
      <c r="D111" s="832"/>
      <c r="E111" s="832"/>
      <c r="F111" s="832"/>
      <c r="G111" s="832"/>
      <c r="H111" s="832"/>
      <c r="I111" s="832"/>
      <c r="J111" s="832"/>
      <c r="K111" s="832"/>
      <c r="L111" s="832"/>
      <c r="M111" s="832"/>
      <c r="N111" s="832"/>
      <c r="O111" s="832"/>
      <c r="P111" s="833"/>
      <c r="Q111" s="826"/>
      <c r="R111" s="826"/>
      <c r="S111" s="826"/>
      <c r="T111" s="826"/>
      <c r="U111" s="826"/>
      <c r="V111" s="826"/>
    </row>
    <row r="112" spans="1:22">
      <c r="A112" s="826"/>
      <c r="B112" s="831"/>
      <c r="C112" s="832"/>
      <c r="D112" s="832"/>
      <c r="E112" s="832"/>
      <c r="F112" s="832"/>
      <c r="G112" s="832"/>
      <c r="H112" s="832"/>
      <c r="I112" s="832"/>
      <c r="J112" s="832"/>
      <c r="K112" s="832"/>
      <c r="L112" s="832"/>
      <c r="M112" s="832"/>
      <c r="N112" s="832"/>
      <c r="O112" s="832"/>
      <c r="P112" s="833"/>
      <c r="Q112" s="826"/>
      <c r="R112" s="826"/>
      <c r="S112" s="826"/>
      <c r="T112" s="826"/>
      <c r="U112" s="826"/>
      <c r="V112" s="826"/>
    </row>
    <row r="113" spans="1:22">
      <c r="A113" s="826"/>
      <c r="B113" s="831"/>
      <c r="C113" s="832"/>
      <c r="D113" s="832"/>
      <c r="E113" s="832"/>
      <c r="F113" s="832"/>
      <c r="G113" s="832"/>
      <c r="H113" s="832"/>
      <c r="I113" s="832"/>
      <c r="J113" s="832"/>
      <c r="K113" s="832"/>
      <c r="L113" s="832"/>
      <c r="M113" s="832"/>
      <c r="N113" s="832"/>
      <c r="O113" s="832"/>
      <c r="P113" s="833"/>
      <c r="Q113" s="826"/>
      <c r="R113" s="826"/>
      <c r="S113" s="826"/>
      <c r="T113" s="826"/>
      <c r="U113" s="826"/>
      <c r="V113" s="826"/>
    </row>
    <row r="114" spans="1:22">
      <c r="A114" s="826"/>
      <c r="B114" s="831"/>
      <c r="C114" s="832"/>
      <c r="D114" s="832"/>
      <c r="E114" s="832"/>
      <c r="F114" s="832"/>
      <c r="G114" s="832"/>
      <c r="H114" s="832"/>
      <c r="I114" s="832"/>
      <c r="J114" s="832"/>
      <c r="K114" s="832"/>
      <c r="L114" s="832"/>
      <c r="M114" s="832"/>
      <c r="N114" s="832"/>
      <c r="O114" s="832"/>
      <c r="P114" s="833"/>
      <c r="Q114" s="826"/>
      <c r="R114" s="826"/>
      <c r="S114" s="826"/>
      <c r="T114" s="826"/>
      <c r="U114" s="826"/>
      <c r="V114" s="826"/>
    </row>
    <row r="115" spans="1:22">
      <c r="A115" s="826"/>
      <c r="B115" s="831"/>
      <c r="C115" s="832"/>
      <c r="D115" s="832"/>
      <c r="E115" s="832"/>
      <c r="F115" s="832"/>
      <c r="G115" s="832"/>
      <c r="H115" s="832"/>
      <c r="I115" s="832"/>
      <c r="J115" s="832"/>
      <c r="K115" s="832"/>
      <c r="L115" s="832"/>
      <c r="M115" s="832"/>
      <c r="N115" s="832"/>
      <c r="O115" s="832"/>
      <c r="P115" s="833"/>
      <c r="Q115" s="826"/>
      <c r="R115" s="826"/>
      <c r="S115" s="826"/>
      <c r="T115" s="826"/>
      <c r="U115" s="826"/>
      <c r="V115" s="826"/>
    </row>
    <row r="116" spans="1:22">
      <c r="A116" s="826"/>
      <c r="B116" s="831"/>
      <c r="C116" s="832"/>
      <c r="D116" s="832"/>
      <c r="E116" s="832"/>
      <c r="F116" s="832"/>
      <c r="G116" s="832"/>
      <c r="H116" s="832"/>
      <c r="I116" s="832"/>
      <c r="J116" s="832"/>
      <c r="K116" s="832"/>
      <c r="L116" s="832"/>
      <c r="M116" s="832"/>
      <c r="N116" s="832"/>
      <c r="O116" s="832"/>
      <c r="P116" s="833"/>
      <c r="Q116" s="826"/>
      <c r="R116" s="826"/>
      <c r="S116" s="826"/>
      <c r="T116" s="826"/>
      <c r="U116" s="826"/>
      <c r="V116" s="826"/>
    </row>
    <row r="117" spans="1:22">
      <c r="A117" s="826"/>
      <c r="B117" s="831"/>
      <c r="C117" s="832"/>
      <c r="D117" s="832"/>
      <c r="E117" s="832"/>
      <c r="F117" s="832"/>
      <c r="G117" s="832"/>
      <c r="H117" s="832"/>
      <c r="I117" s="832"/>
      <c r="J117" s="832"/>
      <c r="K117" s="832"/>
      <c r="L117" s="832"/>
      <c r="M117" s="832"/>
      <c r="N117" s="832"/>
      <c r="O117" s="832"/>
      <c r="P117" s="833"/>
      <c r="Q117" s="826"/>
      <c r="R117" s="826"/>
      <c r="S117" s="826"/>
      <c r="T117" s="826"/>
      <c r="U117" s="826"/>
      <c r="V117" s="826"/>
    </row>
    <row r="118" spans="1:22">
      <c r="A118" s="826"/>
      <c r="B118" s="831"/>
      <c r="C118" s="832"/>
      <c r="D118" s="832"/>
      <c r="E118" s="832"/>
      <c r="F118" s="832"/>
      <c r="G118" s="832"/>
      <c r="H118" s="832"/>
      <c r="I118" s="832"/>
      <c r="J118" s="832"/>
      <c r="K118" s="832"/>
      <c r="L118" s="832"/>
      <c r="M118" s="832"/>
      <c r="N118" s="832"/>
      <c r="O118" s="832"/>
      <c r="P118" s="833"/>
      <c r="Q118" s="826"/>
      <c r="R118" s="826"/>
      <c r="S118" s="826"/>
      <c r="T118" s="826"/>
      <c r="U118" s="826"/>
      <c r="V118" s="826"/>
    </row>
    <row r="119" spans="1:22">
      <c r="A119" s="826"/>
      <c r="B119" s="831"/>
      <c r="C119" s="832"/>
      <c r="D119" s="832"/>
      <c r="E119" s="832"/>
      <c r="F119" s="832"/>
      <c r="G119" s="832"/>
      <c r="H119" s="832"/>
      <c r="I119" s="832"/>
      <c r="J119" s="832"/>
      <c r="K119" s="832"/>
      <c r="L119" s="832"/>
      <c r="M119" s="832"/>
      <c r="N119" s="832"/>
      <c r="O119" s="832"/>
      <c r="P119" s="833"/>
      <c r="Q119" s="826"/>
      <c r="R119" s="826"/>
      <c r="S119" s="826"/>
      <c r="T119" s="826"/>
      <c r="U119" s="826"/>
      <c r="V119" s="826"/>
    </row>
    <row r="120" spans="1:22">
      <c r="A120" s="826"/>
      <c r="B120" s="831"/>
      <c r="C120" s="832"/>
      <c r="D120" s="832"/>
      <c r="E120" s="832"/>
      <c r="F120" s="832"/>
      <c r="G120" s="832"/>
      <c r="H120" s="832"/>
      <c r="I120" s="832"/>
      <c r="J120" s="832"/>
      <c r="K120" s="832"/>
      <c r="L120" s="832"/>
      <c r="M120" s="832"/>
      <c r="N120" s="832"/>
      <c r="O120" s="832"/>
      <c r="P120" s="833"/>
      <c r="Q120" s="826"/>
      <c r="R120" s="826"/>
      <c r="S120" s="826"/>
      <c r="T120" s="826"/>
      <c r="U120" s="826"/>
      <c r="V120" s="826"/>
    </row>
    <row r="121" spans="1:22">
      <c r="A121" s="826"/>
      <c r="B121" s="831"/>
      <c r="C121" s="832"/>
      <c r="D121" s="832"/>
      <c r="E121" s="832"/>
      <c r="F121" s="832"/>
      <c r="G121" s="832"/>
      <c r="H121" s="832"/>
      <c r="I121" s="832"/>
      <c r="J121" s="832"/>
      <c r="K121" s="832"/>
      <c r="L121" s="832"/>
      <c r="M121" s="832"/>
      <c r="N121" s="832"/>
      <c r="O121" s="832"/>
      <c r="P121" s="833"/>
      <c r="Q121" s="826"/>
      <c r="R121" s="826"/>
      <c r="S121" s="826"/>
      <c r="T121" s="826"/>
      <c r="U121" s="826"/>
      <c r="V121" s="826"/>
    </row>
    <row r="122" spans="1:22">
      <c r="A122" s="826"/>
      <c r="B122" s="831"/>
      <c r="C122" s="832"/>
      <c r="D122" s="832"/>
      <c r="E122" s="832"/>
      <c r="F122" s="832"/>
      <c r="G122" s="832"/>
      <c r="H122" s="832"/>
      <c r="I122" s="832"/>
      <c r="J122" s="832"/>
      <c r="K122" s="832"/>
      <c r="L122" s="832"/>
      <c r="M122" s="832"/>
      <c r="N122" s="832"/>
      <c r="O122" s="832"/>
      <c r="P122" s="833"/>
      <c r="Q122" s="826"/>
      <c r="R122" s="826"/>
      <c r="S122" s="826"/>
      <c r="T122" s="826"/>
      <c r="U122" s="826"/>
      <c r="V122" s="826"/>
    </row>
    <row r="123" spans="1:22">
      <c r="A123" s="826"/>
      <c r="B123" s="831"/>
      <c r="C123" s="834"/>
      <c r="D123" s="835" t="s">
        <v>656</v>
      </c>
      <c r="E123" s="835" t="s">
        <v>657</v>
      </c>
      <c r="F123" s="835" t="s">
        <v>658</v>
      </c>
      <c r="G123" s="835" t="s">
        <v>659</v>
      </c>
      <c r="H123" s="835" t="s">
        <v>660</v>
      </c>
      <c r="I123" s="835" t="s">
        <v>661</v>
      </c>
      <c r="J123" s="835" t="s">
        <v>662</v>
      </c>
      <c r="K123" s="835" t="s">
        <v>663</v>
      </c>
      <c r="L123" s="835" t="s">
        <v>664</v>
      </c>
      <c r="M123" s="835" t="s">
        <v>665</v>
      </c>
      <c r="N123" s="835" t="s">
        <v>666</v>
      </c>
      <c r="O123" s="835" t="s">
        <v>667</v>
      </c>
      <c r="P123" s="833"/>
      <c r="Q123" s="826"/>
      <c r="R123" s="826"/>
      <c r="S123" s="826"/>
      <c r="T123" s="826"/>
      <c r="U123" s="826"/>
      <c r="V123" s="826"/>
    </row>
    <row r="124" spans="1:22">
      <c r="A124" s="826"/>
      <c r="B124" s="831"/>
      <c r="C124" s="836" t="s">
        <v>670</v>
      </c>
      <c r="D124" s="837">
        <f>'GRAF. EJECUCIÓN INGRESOS'!D125</f>
        <v>0</v>
      </c>
      <c r="E124" s="837">
        <f>'GRAF. EJECUCIÓN INGRESOS'!E125</f>
        <v>41192.084000000003</v>
      </c>
      <c r="F124" s="837">
        <f>'GRAF. EJECUCIÓN INGRESOS'!F125</f>
        <v>61788.125999999997</v>
      </c>
      <c r="G124" s="837">
        <f>'GRAF. EJECUCIÓN INGRESOS'!G125</f>
        <v>82384.168000000005</v>
      </c>
      <c r="H124" s="837">
        <f>'GRAF. EJECUCIÓN INGRESOS'!H125</f>
        <v>102980.21</v>
      </c>
      <c r="I124" s="837">
        <f>'GRAF. EJECUCIÓN INGRESOS'!I125</f>
        <v>123576.25199999999</v>
      </c>
      <c r="J124" s="837">
        <f>'GRAF. EJECUCIÓN INGRESOS'!J125</f>
        <v>144172.29399999999</v>
      </c>
      <c r="K124" s="837">
        <f>'GRAF. EJECUCIÓN INGRESOS'!K125</f>
        <v>164768.33600000001</v>
      </c>
      <c r="L124" s="837">
        <f>'GRAF. EJECUCIÓN INGRESOS'!L125</f>
        <v>185364.378</v>
      </c>
      <c r="M124" s="837">
        <f>'GRAF. EJECUCIÓN INGRESOS'!M125</f>
        <v>205960.42</v>
      </c>
      <c r="N124" s="837">
        <f>'GRAF. EJECUCIÓN INGRESOS'!N125</f>
        <v>226556.462</v>
      </c>
      <c r="O124" s="837">
        <f>'GRAF. EJECUCIÓN INGRESOS'!O125</f>
        <v>247152.49799999999</v>
      </c>
      <c r="P124" s="833"/>
      <c r="Q124" s="826"/>
      <c r="R124" s="826"/>
      <c r="S124" s="826"/>
      <c r="T124" s="826"/>
      <c r="U124" s="826"/>
      <c r="V124" s="826"/>
    </row>
    <row r="125" spans="1:22">
      <c r="A125" s="826"/>
      <c r="B125" s="831"/>
      <c r="C125" s="836" t="s">
        <v>20</v>
      </c>
      <c r="D125" s="838">
        <f>ENERO!$L$38/1000</f>
        <v>0</v>
      </c>
      <c r="E125" s="838">
        <f>FEBRERO!$L$38/1000</f>
        <v>20596.042000000001</v>
      </c>
      <c r="F125" s="838">
        <f>MARZO!$L$38/1000</f>
        <v>41192.084000000003</v>
      </c>
      <c r="G125" s="838">
        <f>ABRIL!$L$38/1000</f>
        <v>61788.125999999997</v>
      </c>
      <c r="H125" s="838">
        <f>MAYO!$L$38/1000</f>
        <v>82384.168000000005</v>
      </c>
      <c r="I125" s="838">
        <f>JUNIO!$L$38/1000</f>
        <v>102980.21</v>
      </c>
      <c r="J125" s="838">
        <f>JULIO!$L$38/1000</f>
        <v>123576.25199999999</v>
      </c>
      <c r="K125" s="838">
        <f>AGOSTO!$L$38/1000</f>
        <v>144172.29399999999</v>
      </c>
      <c r="L125" s="838">
        <f>SEPTIEMBRE!$L$38/1000</f>
        <v>164768.33600000001</v>
      </c>
      <c r="M125" s="838">
        <f>OCTUBRE!$L$38/1000</f>
        <v>185364.378</v>
      </c>
      <c r="N125" s="838">
        <f>NOVIEMBRE!$L$38/1000</f>
        <v>205960.42</v>
      </c>
      <c r="O125" s="838">
        <f>DICIEMBRE!$L$38/1000</f>
        <v>247152.49799999999</v>
      </c>
      <c r="P125" s="833"/>
      <c r="Q125" s="826"/>
      <c r="R125" s="826"/>
      <c r="S125" s="826"/>
      <c r="T125" s="826"/>
      <c r="U125" s="826"/>
      <c r="V125" s="826"/>
    </row>
    <row r="126" spans="1:22" ht="13.5" thickBot="1">
      <c r="A126" s="826"/>
      <c r="B126" s="839"/>
      <c r="C126" s="840"/>
      <c r="D126" s="840"/>
      <c r="E126" s="840"/>
      <c r="F126" s="840"/>
      <c r="G126" s="840"/>
      <c r="H126" s="840"/>
      <c r="I126" s="840"/>
      <c r="J126" s="840"/>
      <c r="K126" s="840"/>
      <c r="L126" s="840"/>
      <c r="M126" s="840"/>
      <c r="N126" s="840"/>
      <c r="O126" s="840"/>
      <c r="P126" s="841"/>
      <c r="Q126" s="826"/>
      <c r="R126" s="826"/>
      <c r="S126" s="826"/>
      <c r="T126" s="826"/>
      <c r="U126" s="826"/>
      <c r="V126" s="826"/>
    </row>
    <row r="127" spans="1:22" ht="13.5" thickBot="1">
      <c r="A127" s="826"/>
      <c r="B127" s="826"/>
      <c r="C127" s="826"/>
      <c r="D127" s="826"/>
      <c r="E127" s="826"/>
      <c r="F127" s="826"/>
      <c r="G127" s="826"/>
      <c r="H127" s="826"/>
      <c r="I127" s="826"/>
      <c r="J127" s="826"/>
      <c r="K127" s="826"/>
      <c r="L127" s="826"/>
      <c r="M127" s="826"/>
      <c r="N127" s="826"/>
      <c r="O127" s="826"/>
      <c r="P127" s="826"/>
      <c r="Q127" s="826"/>
      <c r="R127" s="826"/>
      <c r="S127" s="826"/>
      <c r="T127" s="826"/>
      <c r="U127" s="826"/>
      <c r="V127" s="826"/>
    </row>
    <row r="128" spans="1:22">
      <c r="A128" s="826"/>
      <c r="B128" s="828"/>
      <c r="C128" s="829"/>
      <c r="D128" s="829"/>
      <c r="E128" s="829"/>
      <c r="F128" s="829"/>
      <c r="G128" s="829"/>
      <c r="H128" s="829"/>
      <c r="I128" s="829"/>
      <c r="J128" s="829"/>
      <c r="K128" s="829"/>
      <c r="L128" s="829"/>
      <c r="M128" s="829"/>
      <c r="N128" s="829"/>
      <c r="O128" s="829"/>
      <c r="P128" s="830"/>
      <c r="Q128" s="826"/>
      <c r="R128" s="826"/>
      <c r="S128" s="826"/>
      <c r="T128" s="826"/>
      <c r="U128" s="826"/>
      <c r="V128" s="826"/>
    </row>
    <row r="129" spans="1:22">
      <c r="A129" s="826"/>
      <c r="B129" s="831"/>
      <c r="C129" s="832"/>
      <c r="D129" s="832"/>
      <c r="E129" s="832"/>
      <c r="F129" s="832"/>
      <c r="G129" s="832"/>
      <c r="H129" s="832"/>
      <c r="I129" s="832"/>
      <c r="J129" s="832"/>
      <c r="K129" s="832"/>
      <c r="L129" s="832"/>
      <c r="M129" s="832"/>
      <c r="N129" s="832"/>
      <c r="O129" s="832"/>
      <c r="P129" s="833"/>
      <c r="Q129" s="826"/>
      <c r="R129" s="826"/>
      <c r="S129" s="826"/>
      <c r="T129" s="826"/>
      <c r="U129" s="826"/>
      <c r="V129" s="826"/>
    </row>
    <row r="130" spans="1:22">
      <c r="A130" s="826"/>
      <c r="B130" s="831"/>
      <c r="C130" s="832"/>
      <c r="D130" s="832"/>
      <c r="E130" s="832"/>
      <c r="F130" s="832"/>
      <c r="G130" s="832"/>
      <c r="H130" s="832"/>
      <c r="I130" s="832"/>
      <c r="J130" s="832"/>
      <c r="K130" s="832"/>
      <c r="L130" s="832"/>
      <c r="M130" s="832"/>
      <c r="N130" s="832"/>
      <c r="O130" s="832"/>
      <c r="P130" s="833"/>
      <c r="Q130" s="826"/>
      <c r="R130" s="826"/>
      <c r="S130" s="826"/>
      <c r="T130" s="826"/>
      <c r="U130" s="826"/>
      <c r="V130" s="826"/>
    </row>
    <row r="131" spans="1:22">
      <c r="A131" s="826"/>
      <c r="B131" s="831"/>
      <c r="C131" s="832"/>
      <c r="D131" s="832"/>
      <c r="E131" s="832"/>
      <c r="F131" s="832"/>
      <c r="G131" s="832"/>
      <c r="H131" s="832"/>
      <c r="I131" s="832"/>
      <c r="J131" s="832"/>
      <c r="K131" s="832"/>
      <c r="L131" s="832"/>
      <c r="M131" s="832"/>
      <c r="N131" s="832"/>
      <c r="O131" s="832"/>
      <c r="P131" s="833"/>
      <c r="Q131" s="826"/>
      <c r="R131" s="826"/>
      <c r="S131" s="826"/>
      <c r="T131" s="826"/>
      <c r="U131" s="826"/>
      <c r="V131" s="826"/>
    </row>
    <row r="132" spans="1:22">
      <c r="A132" s="826"/>
      <c r="B132" s="831"/>
      <c r="C132" s="832"/>
      <c r="D132" s="832"/>
      <c r="E132" s="832"/>
      <c r="F132" s="832"/>
      <c r="G132" s="832"/>
      <c r="H132" s="832"/>
      <c r="I132" s="832"/>
      <c r="J132" s="832"/>
      <c r="K132" s="832"/>
      <c r="L132" s="832"/>
      <c r="M132" s="832"/>
      <c r="N132" s="832"/>
      <c r="O132" s="832"/>
      <c r="P132" s="833"/>
      <c r="Q132" s="826"/>
      <c r="R132" s="826"/>
      <c r="S132" s="826"/>
      <c r="T132" s="826"/>
      <c r="U132" s="826"/>
      <c r="V132" s="826"/>
    </row>
    <row r="133" spans="1:22">
      <c r="A133" s="826"/>
      <c r="B133" s="831"/>
      <c r="C133" s="832"/>
      <c r="D133" s="832"/>
      <c r="E133" s="832"/>
      <c r="F133" s="832"/>
      <c r="G133" s="832"/>
      <c r="H133" s="832"/>
      <c r="I133" s="832"/>
      <c r="J133" s="832"/>
      <c r="K133" s="832"/>
      <c r="L133" s="832"/>
      <c r="M133" s="832"/>
      <c r="N133" s="832"/>
      <c r="O133" s="832"/>
      <c r="P133" s="833"/>
      <c r="Q133" s="826"/>
      <c r="R133" s="826"/>
      <c r="S133" s="826"/>
      <c r="T133" s="826"/>
      <c r="U133" s="826"/>
      <c r="V133" s="826"/>
    </row>
    <row r="134" spans="1:22">
      <c r="A134" s="826"/>
      <c r="B134" s="831"/>
      <c r="C134" s="832"/>
      <c r="D134" s="832"/>
      <c r="E134" s="832"/>
      <c r="F134" s="832"/>
      <c r="G134" s="832"/>
      <c r="H134" s="832"/>
      <c r="I134" s="832"/>
      <c r="J134" s="832"/>
      <c r="K134" s="832"/>
      <c r="L134" s="832"/>
      <c r="M134" s="832"/>
      <c r="N134" s="832"/>
      <c r="O134" s="832"/>
      <c r="P134" s="833"/>
      <c r="Q134" s="826"/>
      <c r="R134" s="826"/>
      <c r="S134" s="826"/>
      <c r="T134" s="826"/>
      <c r="U134" s="826"/>
      <c r="V134" s="826"/>
    </row>
    <row r="135" spans="1:22">
      <c r="A135" s="826"/>
      <c r="B135" s="831"/>
      <c r="C135" s="832"/>
      <c r="D135" s="832"/>
      <c r="E135" s="832"/>
      <c r="F135" s="832"/>
      <c r="G135" s="832"/>
      <c r="H135" s="832"/>
      <c r="I135" s="832"/>
      <c r="J135" s="832"/>
      <c r="K135" s="832"/>
      <c r="L135" s="832"/>
      <c r="M135" s="832"/>
      <c r="N135" s="832"/>
      <c r="O135" s="832"/>
      <c r="P135" s="833"/>
      <c r="Q135" s="826"/>
      <c r="R135" s="826"/>
      <c r="S135" s="826"/>
      <c r="T135" s="826"/>
      <c r="U135" s="826"/>
      <c r="V135" s="826"/>
    </row>
    <row r="136" spans="1:22">
      <c r="A136" s="826"/>
      <c r="B136" s="831"/>
      <c r="C136" s="832"/>
      <c r="D136" s="832"/>
      <c r="E136" s="832"/>
      <c r="F136" s="832"/>
      <c r="G136" s="832"/>
      <c r="H136" s="832"/>
      <c r="I136" s="832"/>
      <c r="J136" s="832"/>
      <c r="K136" s="832"/>
      <c r="L136" s="832"/>
      <c r="M136" s="832"/>
      <c r="N136" s="832"/>
      <c r="O136" s="832"/>
      <c r="P136" s="833"/>
      <c r="Q136" s="826"/>
      <c r="R136" s="826"/>
      <c r="S136" s="826"/>
      <c r="T136" s="826"/>
      <c r="U136" s="826"/>
      <c r="V136" s="826"/>
    </row>
    <row r="137" spans="1:22">
      <c r="A137" s="826"/>
      <c r="B137" s="831"/>
      <c r="C137" s="832"/>
      <c r="D137" s="832"/>
      <c r="E137" s="832"/>
      <c r="F137" s="832"/>
      <c r="G137" s="832"/>
      <c r="H137" s="832"/>
      <c r="I137" s="832"/>
      <c r="J137" s="832"/>
      <c r="K137" s="832"/>
      <c r="L137" s="832"/>
      <c r="M137" s="832"/>
      <c r="N137" s="832"/>
      <c r="O137" s="832"/>
      <c r="P137" s="833"/>
      <c r="Q137" s="826"/>
      <c r="R137" s="826"/>
      <c r="S137" s="826"/>
      <c r="T137" s="826"/>
      <c r="U137" s="826"/>
      <c r="V137" s="826"/>
    </row>
    <row r="138" spans="1:22">
      <c r="A138" s="826"/>
      <c r="B138" s="831"/>
      <c r="C138" s="832"/>
      <c r="D138" s="832"/>
      <c r="E138" s="832"/>
      <c r="F138" s="832"/>
      <c r="G138" s="832"/>
      <c r="H138" s="832"/>
      <c r="I138" s="832"/>
      <c r="J138" s="832"/>
      <c r="K138" s="832"/>
      <c r="L138" s="832"/>
      <c r="M138" s="832"/>
      <c r="N138" s="832"/>
      <c r="O138" s="832"/>
      <c r="P138" s="833"/>
      <c r="Q138" s="826"/>
      <c r="R138" s="826"/>
      <c r="S138" s="826"/>
      <c r="T138" s="826"/>
      <c r="U138" s="826"/>
      <c r="V138" s="826"/>
    </row>
    <row r="139" spans="1:22">
      <c r="A139" s="826"/>
      <c r="B139" s="831"/>
      <c r="C139" s="832"/>
      <c r="D139" s="832"/>
      <c r="E139" s="832"/>
      <c r="F139" s="832"/>
      <c r="G139" s="832"/>
      <c r="H139" s="832"/>
      <c r="I139" s="832"/>
      <c r="J139" s="832"/>
      <c r="K139" s="832"/>
      <c r="L139" s="832"/>
      <c r="M139" s="832"/>
      <c r="N139" s="832"/>
      <c r="O139" s="832"/>
      <c r="P139" s="833"/>
      <c r="Q139" s="826"/>
      <c r="R139" s="826"/>
      <c r="S139" s="826"/>
      <c r="T139" s="826"/>
      <c r="U139" s="826"/>
      <c r="V139" s="826"/>
    </row>
    <row r="140" spans="1:22">
      <c r="A140" s="826"/>
      <c r="B140" s="831"/>
      <c r="C140" s="832"/>
      <c r="D140" s="832"/>
      <c r="E140" s="832"/>
      <c r="F140" s="832"/>
      <c r="G140" s="832"/>
      <c r="H140" s="832"/>
      <c r="I140" s="832"/>
      <c r="J140" s="832"/>
      <c r="K140" s="832"/>
      <c r="L140" s="832"/>
      <c r="M140" s="832"/>
      <c r="N140" s="832"/>
      <c r="O140" s="832"/>
      <c r="P140" s="833"/>
      <c r="Q140" s="826"/>
      <c r="R140" s="826"/>
      <c r="S140" s="826"/>
      <c r="T140" s="826"/>
      <c r="U140" s="826"/>
      <c r="V140" s="826"/>
    </row>
    <row r="141" spans="1:22">
      <c r="A141" s="826"/>
      <c r="B141" s="831"/>
      <c r="C141" s="832"/>
      <c r="D141" s="832"/>
      <c r="E141" s="832"/>
      <c r="F141" s="832"/>
      <c r="G141" s="832"/>
      <c r="H141" s="832"/>
      <c r="I141" s="832"/>
      <c r="J141" s="832"/>
      <c r="K141" s="832"/>
      <c r="L141" s="832"/>
      <c r="M141" s="832"/>
      <c r="N141" s="832"/>
      <c r="O141" s="832"/>
      <c r="P141" s="833"/>
      <c r="Q141" s="826"/>
      <c r="R141" s="826"/>
      <c r="S141" s="826"/>
      <c r="T141" s="826"/>
      <c r="U141" s="826"/>
      <c r="V141" s="826"/>
    </row>
    <row r="142" spans="1:22">
      <c r="A142" s="826"/>
      <c r="B142" s="831"/>
      <c r="C142" s="832"/>
      <c r="D142" s="832"/>
      <c r="E142" s="832"/>
      <c r="F142" s="832"/>
      <c r="G142" s="832"/>
      <c r="H142" s="832"/>
      <c r="I142" s="832"/>
      <c r="J142" s="832"/>
      <c r="K142" s="832"/>
      <c r="L142" s="832"/>
      <c r="M142" s="832"/>
      <c r="N142" s="832"/>
      <c r="O142" s="832"/>
      <c r="P142" s="833"/>
      <c r="Q142" s="826"/>
      <c r="R142" s="826"/>
      <c r="S142" s="826"/>
      <c r="T142" s="826"/>
      <c r="U142" s="826"/>
      <c r="V142" s="826"/>
    </row>
    <row r="143" spans="1:22">
      <c r="A143" s="826"/>
      <c r="B143" s="831"/>
      <c r="C143" s="832"/>
      <c r="D143" s="832"/>
      <c r="E143" s="832"/>
      <c r="F143" s="832"/>
      <c r="G143" s="832"/>
      <c r="H143" s="832"/>
      <c r="I143" s="832"/>
      <c r="J143" s="832"/>
      <c r="K143" s="832"/>
      <c r="L143" s="832"/>
      <c r="M143" s="832"/>
      <c r="N143" s="832"/>
      <c r="O143" s="832"/>
      <c r="P143" s="833"/>
      <c r="Q143" s="826"/>
      <c r="R143" s="826"/>
      <c r="S143" s="826"/>
      <c r="T143" s="826"/>
      <c r="U143" s="826"/>
      <c r="V143" s="826"/>
    </row>
    <row r="144" spans="1:22">
      <c r="A144" s="826"/>
      <c r="B144" s="831"/>
      <c r="C144" s="832"/>
      <c r="D144" s="832"/>
      <c r="E144" s="832"/>
      <c r="F144" s="832"/>
      <c r="G144" s="832"/>
      <c r="H144" s="832"/>
      <c r="I144" s="832"/>
      <c r="J144" s="832"/>
      <c r="K144" s="832"/>
      <c r="L144" s="832"/>
      <c r="M144" s="832"/>
      <c r="N144" s="832"/>
      <c r="O144" s="832"/>
      <c r="P144" s="833"/>
      <c r="Q144" s="826"/>
      <c r="R144" s="826"/>
      <c r="S144" s="826"/>
      <c r="T144" s="826"/>
      <c r="U144" s="826"/>
      <c r="V144" s="826"/>
    </row>
    <row r="145" spans="1:22">
      <c r="A145" s="826"/>
      <c r="B145" s="831"/>
      <c r="C145" s="832"/>
      <c r="D145" s="832"/>
      <c r="E145" s="832"/>
      <c r="F145" s="832"/>
      <c r="G145" s="832"/>
      <c r="H145" s="832"/>
      <c r="I145" s="832"/>
      <c r="J145" s="832"/>
      <c r="K145" s="832"/>
      <c r="L145" s="832"/>
      <c r="M145" s="832"/>
      <c r="N145" s="832"/>
      <c r="O145" s="832"/>
      <c r="P145" s="833"/>
      <c r="Q145" s="826"/>
      <c r="R145" s="826"/>
      <c r="S145" s="826"/>
      <c r="T145" s="826"/>
      <c r="U145" s="826"/>
      <c r="V145" s="826"/>
    </row>
    <row r="146" spans="1:22">
      <c r="A146" s="826"/>
      <c r="B146" s="831"/>
      <c r="C146" s="832"/>
      <c r="D146" s="832"/>
      <c r="E146" s="832"/>
      <c r="F146" s="832"/>
      <c r="G146" s="832"/>
      <c r="H146" s="832"/>
      <c r="I146" s="832"/>
      <c r="J146" s="832"/>
      <c r="K146" s="832"/>
      <c r="L146" s="832"/>
      <c r="M146" s="832"/>
      <c r="N146" s="832"/>
      <c r="O146" s="832"/>
      <c r="P146" s="833"/>
      <c r="Q146" s="826"/>
      <c r="R146" s="826"/>
      <c r="S146" s="826"/>
      <c r="T146" s="826"/>
      <c r="U146" s="826"/>
      <c r="V146" s="826"/>
    </row>
    <row r="147" spans="1:22">
      <c r="A147" s="826"/>
      <c r="B147" s="831"/>
      <c r="C147" s="832"/>
      <c r="D147" s="832"/>
      <c r="E147" s="832"/>
      <c r="F147" s="832"/>
      <c r="G147" s="832"/>
      <c r="H147" s="832"/>
      <c r="I147" s="832"/>
      <c r="J147" s="832"/>
      <c r="K147" s="832"/>
      <c r="L147" s="832"/>
      <c r="M147" s="832"/>
      <c r="N147" s="832"/>
      <c r="O147" s="832"/>
      <c r="P147" s="833"/>
      <c r="Q147" s="826"/>
      <c r="R147" s="826"/>
      <c r="S147" s="826"/>
      <c r="T147" s="826"/>
      <c r="U147" s="826"/>
      <c r="V147" s="826"/>
    </row>
    <row r="148" spans="1:22">
      <c r="A148" s="826"/>
      <c r="B148" s="831"/>
      <c r="C148" s="832"/>
      <c r="D148" s="832"/>
      <c r="E148" s="832"/>
      <c r="F148" s="832"/>
      <c r="G148" s="832"/>
      <c r="H148" s="832"/>
      <c r="I148" s="832"/>
      <c r="J148" s="832"/>
      <c r="K148" s="832"/>
      <c r="L148" s="832"/>
      <c r="M148" s="832"/>
      <c r="N148" s="832"/>
      <c r="O148" s="832"/>
      <c r="P148" s="833"/>
      <c r="Q148" s="826"/>
      <c r="R148" s="826"/>
      <c r="S148" s="826"/>
      <c r="T148" s="826"/>
      <c r="U148" s="826"/>
      <c r="V148" s="826"/>
    </row>
    <row r="149" spans="1:22">
      <c r="A149" s="826"/>
      <c r="B149" s="831"/>
      <c r="C149" s="832"/>
      <c r="D149" s="832"/>
      <c r="E149" s="832"/>
      <c r="F149" s="832"/>
      <c r="G149" s="832"/>
      <c r="H149" s="832"/>
      <c r="I149" s="832"/>
      <c r="J149" s="832"/>
      <c r="K149" s="832"/>
      <c r="L149" s="832"/>
      <c r="M149" s="832"/>
      <c r="N149" s="832"/>
      <c r="O149" s="832"/>
      <c r="P149" s="833"/>
      <c r="Q149" s="826"/>
      <c r="R149" s="826"/>
      <c r="S149" s="826"/>
      <c r="T149" s="826"/>
      <c r="U149" s="826"/>
      <c r="V149" s="826"/>
    </row>
    <row r="150" spans="1:22">
      <c r="A150" s="826"/>
      <c r="B150" s="831"/>
      <c r="C150" s="832"/>
      <c r="D150" s="832"/>
      <c r="E150" s="832"/>
      <c r="F150" s="832"/>
      <c r="G150" s="832"/>
      <c r="H150" s="832"/>
      <c r="I150" s="832"/>
      <c r="J150" s="832"/>
      <c r="K150" s="832"/>
      <c r="L150" s="832"/>
      <c r="M150" s="832"/>
      <c r="N150" s="832"/>
      <c r="O150" s="832"/>
      <c r="P150" s="833"/>
      <c r="Q150" s="826"/>
      <c r="R150" s="826"/>
      <c r="S150" s="826"/>
      <c r="T150" s="826"/>
      <c r="U150" s="826"/>
      <c r="V150" s="826"/>
    </row>
    <row r="151" spans="1:22">
      <c r="A151" s="826"/>
      <c r="B151" s="831"/>
      <c r="C151" s="832"/>
      <c r="D151" s="832"/>
      <c r="E151" s="832"/>
      <c r="F151" s="832"/>
      <c r="G151" s="832"/>
      <c r="H151" s="832"/>
      <c r="I151" s="832"/>
      <c r="J151" s="832"/>
      <c r="K151" s="832"/>
      <c r="L151" s="832"/>
      <c r="M151" s="832"/>
      <c r="N151" s="832"/>
      <c r="O151" s="832"/>
      <c r="P151" s="833"/>
      <c r="Q151" s="826"/>
      <c r="R151" s="826"/>
      <c r="S151" s="826"/>
      <c r="T151" s="826"/>
      <c r="U151" s="826"/>
      <c r="V151" s="826"/>
    </row>
    <row r="152" spans="1:22">
      <c r="A152" s="826"/>
      <c r="B152" s="831"/>
      <c r="C152" s="832"/>
      <c r="D152" s="832"/>
      <c r="E152" s="832"/>
      <c r="F152" s="832"/>
      <c r="G152" s="832"/>
      <c r="H152" s="832"/>
      <c r="I152" s="832"/>
      <c r="J152" s="832"/>
      <c r="K152" s="832"/>
      <c r="L152" s="832"/>
      <c r="M152" s="832"/>
      <c r="N152" s="832"/>
      <c r="O152" s="832"/>
      <c r="P152" s="833"/>
      <c r="Q152" s="826"/>
      <c r="R152" s="826"/>
      <c r="S152" s="826"/>
      <c r="T152" s="826"/>
      <c r="U152" s="826"/>
      <c r="V152" s="826"/>
    </row>
    <row r="153" spans="1:22">
      <c r="A153" s="826"/>
      <c r="B153" s="831"/>
      <c r="C153" s="832"/>
      <c r="D153" s="832"/>
      <c r="E153" s="832"/>
      <c r="F153" s="832"/>
      <c r="G153" s="832"/>
      <c r="H153" s="832"/>
      <c r="I153" s="832"/>
      <c r="J153" s="832"/>
      <c r="K153" s="832"/>
      <c r="L153" s="832"/>
      <c r="M153" s="832"/>
      <c r="N153" s="832"/>
      <c r="O153" s="832"/>
      <c r="P153" s="833"/>
      <c r="Q153" s="826"/>
      <c r="R153" s="826"/>
      <c r="S153" s="826"/>
      <c r="T153" s="826"/>
      <c r="U153" s="826"/>
      <c r="V153" s="826"/>
    </row>
    <row r="154" spans="1:22">
      <c r="A154" s="826"/>
      <c r="B154" s="831"/>
      <c r="C154" s="834"/>
      <c r="D154" s="835" t="s">
        <v>656</v>
      </c>
      <c r="E154" s="835" t="s">
        <v>657</v>
      </c>
      <c r="F154" s="835" t="s">
        <v>658</v>
      </c>
      <c r="G154" s="835" t="s">
        <v>659</v>
      </c>
      <c r="H154" s="835" t="s">
        <v>660</v>
      </c>
      <c r="I154" s="835" t="s">
        <v>661</v>
      </c>
      <c r="J154" s="835" t="s">
        <v>662</v>
      </c>
      <c r="K154" s="835" t="s">
        <v>663</v>
      </c>
      <c r="L154" s="835" t="s">
        <v>664</v>
      </c>
      <c r="M154" s="835" t="s">
        <v>665</v>
      </c>
      <c r="N154" s="835" t="s">
        <v>666</v>
      </c>
      <c r="O154" s="835" t="s">
        <v>667</v>
      </c>
      <c r="P154" s="833"/>
      <c r="Q154" s="826"/>
      <c r="R154" s="826"/>
      <c r="S154" s="826"/>
      <c r="T154" s="826"/>
      <c r="U154" s="826"/>
      <c r="V154" s="826"/>
    </row>
    <row r="155" spans="1:22">
      <c r="A155" s="826"/>
      <c r="B155" s="831"/>
      <c r="C155" s="836" t="s">
        <v>670</v>
      </c>
      <c r="D155" s="837">
        <f>'GRAF. EJECUCIÓN INGRESOS'!D156</f>
        <v>0</v>
      </c>
      <c r="E155" s="837">
        <f>'GRAF. EJECUCIÓN INGRESOS'!E156</f>
        <v>10000</v>
      </c>
      <c r="F155" s="837">
        <f>'GRAF. EJECUCIÓN INGRESOS'!F156</f>
        <v>10968.037</v>
      </c>
      <c r="G155" s="837">
        <f>'GRAF. EJECUCIÓN INGRESOS'!G156</f>
        <v>17893.037</v>
      </c>
      <c r="H155" s="837">
        <f>'GRAF. EJECUCIÓN INGRESOS'!H156</f>
        <v>41068.182000000001</v>
      </c>
      <c r="I155" s="837">
        <f>'GRAF. EJECUCIÓN INGRESOS'!I156</f>
        <v>65467.661</v>
      </c>
      <c r="J155" s="837">
        <f>'GRAF. EJECUCIÓN INGRESOS'!J156</f>
        <v>75135.510999999999</v>
      </c>
      <c r="K155" s="837">
        <f>'GRAF. EJECUCIÓN INGRESOS'!K156</f>
        <v>85175.12</v>
      </c>
      <c r="L155" s="837">
        <f>'GRAF. EJECUCIÓN INGRESOS'!L156</f>
        <v>97342.171000000002</v>
      </c>
      <c r="M155" s="837">
        <f>'GRAF. EJECUCIÓN INGRESOS'!M156</f>
        <v>106021.37</v>
      </c>
      <c r="N155" s="837">
        <f>'GRAF. EJECUCIÓN INGRESOS'!N156</f>
        <v>116126.37</v>
      </c>
      <c r="O155" s="837">
        <f>'GRAF. EJECUCIÓN INGRESOS'!O156</f>
        <v>394409.03499999997</v>
      </c>
      <c r="P155" s="833"/>
      <c r="Q155" s="826"/>
      <c r="R155" s="826"/>
      <c r="S155" s="826"/>
      <c r="T155" s="826"/>
      <c r="U155" s="826"/>
      <c r="V155" s="826"/>
    </row>
    <row r="156" spans="1:22">
      <c r="A156" s="826"/>
      <c r="B156" s="831"/>
      <c r="C156" s="836" t="s">
        <v>20</v>
      </c>
      <c r="D156" s="838">
        <f>ENERO!$L$42/1000</f>
        <v>0</v>
      </c>
      <c r="E156" s="838">
        <f>FEBRERO!$L$42/1000</f>
        <v>10000</v>
      </c>
      <c r="F156" s="838">
        <f>MARZO!$L$42/1000</f>
        <v>10000</v>
      </c>
      <c r="G156" s="838">
        <f>ABRIL!$L$42/1000</f>
        <v>16925</v>
      </c>
      <c r="H156" s="838">
        <f>MAYO!$L$42/1000</f>
        <v>28953.954000000002</v>
      </c>
      <c r="I156" s="838">
        <f>JUNIO!$L$42/1000</f>
        <v>40100.144999999997</v>
      </c>
      <c r="J156" s="838">
        <f>JULIO!$L$42/1000</f>
        <v>57299.624000000003</v>
      </c>
      <c r="K156" s="838">
        <f>AGOSTO!$L$42/1000</f>
        <v>74167.474000000002</v>
      </c>
      <c r="L156" s="838">
        <f>SEPTIEMBRE!$L$42/1000</f>
        <v>84207.082999999999</v>
      </c>
      <c r="M156" s="838">
        <f>OCTUBRE!$L$42/1000</f>
        <v>96374.134000000005</v>
      </c>
      <c r="N156" s="838">
        <f>NOVIEMBRE!$L$42/1000</f>
        <v>105053.333</v>
      </c>
      <c r="O156" s="838">
        <f>DICIEMBRE!$L$42/1000</f>
        <v>134452.99799999999</v>
      </c>
      <c r="P156" s="833"/>
      <c r="Q156" s="826"/>
      <c r="R156" s="826"/>
      <c r="S156" s="826"/>
      <c r="T156" s="826"/>
      <c r="U156" s="826"/>
      <c r="V156" s="826"/>
    </row>
    <row r="157" spans="1:22" ht="13.5" thickBot="1">
      <c r="A157" s="826"/>
      <c r="B157" s="839"/>
      <c r="C157" s="840"/>
      <c r="D157" s="840"/>
      <c r="E157" s="840"/>
      <c r="F157" s="840"/>
      <c r="G157" s="840"/>
      <c r="H157" s="840"/>
      <c r="I157" s="840"/>
      <c r="J157" s="840"/>
      <c r="K157" s="840"/>
      <c r="L157" s="840"/>
      <c r="M157" s="840"/>
      <c r="N157" s="840"/>
      <c r="O157" s="840"/>
      <c r="P157" s="841"/>
      <c r="Q157" s="826"/>
      <c r="R157" s="826"/>
      <c r="S157" s="826"/>
      <c r="T157" s="826"/>
      <c r="U157" s="826"/>
      <c r="V157" s="826"/>
    </row>
    <row r="158" spans="1:22" ht="13.5" thickBot="1">
      <c r="A158" s="826"/>
      <c r="B158" s="826"/>
      <c r="C158" s="826"/>
      <c r="D158" s="826"/>
      <c r="E158" s="826"/>
      <c r="F158" s="826"/>
      <c r="G158" s="826"/>
      <c r="H158" s="826"/>
      <c r="I158" s="826"/>
      <c r="J158" s="826"/>
      <c r="K158" s="826"/>
      <c r="L158" s="826"/>
      <c r="M158" s="826"/>
      <c r="N158" s="826"/>
      <c r="O158" s="826"/>
      <c r="P158" s="826"/>
      <c r="Q158" s="826"/>
      <c r="R158" s="826"/>
      <c r="S158" s="826"/>
      <c r="T158" s="826"/>
      <c r="U158" s="826"/>
      <c r="V158" s="826"/>
    </row>
    <row r="159" spans="1:22">
      <c r="A159" s="826"/>
      <c r="B159" s="828"/>
      <c r="C159" s="829"/>
      <c r="D159" s="829"/>
      <c r="E159" s="829"/>
      <c r="F159" s="829"/>
      <c r="G159" s="829"/>
      <c r="H159" s="829"/>
      <c r="I159" s="829"/>
      <c r="J159" s="829"/>
      <c r="K159" s="829"/>
      <c r="L159" s="829"/>
      <c r="M159" s="829"/>
      <c r="N159" s="829"/>
      <c r="O159" s="829"/>
      <c r="P159" s="830"/>
      <c r="Q159" s="826"/>
      <c r="R159" s="826"/>
      <c r="S159" s="826"/>
      <c r="T159" s="826"/>
      <c r="U159" s="826"/>
      <c r="V159" s="826"/>
    </row>
    <row r="160" spans="1:22">
      <c r="A160" s="826"/>
      <c r="B160" s="831"/>
      <c r="C160" s="832"/>
      <c r="D160" s="832"/>
      <c r="E160" s="832"/>
      <c r="F160" s="832"/>
      <c r="G160" s="832"/>
      <c r="H160" s="832"/>
      <c r="I160" s="832"/>
      <c r="J160" s="832"/>
      <c r="K160" s="832"/>
      <c r="L160" s="832"/>
      <c r="M160" s="832"/>
      <c r="N160" s="832"/>
      <c r="O160" s="832"/>
      <c r="P160" s="833"/>
      <c r="Q160" s="826"/>
      <c r="R160" s="826"/>
      <c r="S160" s="826"/>
      <c r="T160" s="826"/>
      <c r="U160" s="826"/>
      <c r="V160" s="826"/>
    </row>
    <row r="161" spans="1:22">
      <c r="A161" s="826"/>
      <c r="B161" s="831"/>
      <c r="C161" s="832"/>
      <c r="D161" s="832"/>
      <c r="E161" s="832"/>
      <c r="F161" s="832"/>
      <c r="G161" s="832"/>
      <c r="H161" s="832"/>
      <c r="I161" s="832"/>
      <c r="J161" s="832"/>
      <c r="K161" s="832"/>
      <c r="L161" s="832"/>
      <c r="M161" s="832"/>
      <c r="N161" s="832"/>
      <c r="O161" s="832"/>
      <c r="P161" s="833"/>
      <c r="Q161" s="826"/>
      <c r="R161" s="826"/>
      <c r="S161" s="826"/>
      <c r="T161" s="826"/>
      <c r="U161" s="826"/>
      <c r="V161" s="826"/>
    </row>
    <row r="162" spans="1:22">
      <c r="A162" s="826"/>
      <c r="B162" s="831"/>
      <c r="C162" s="832"/>
      <c r="D162" s="832"/>
      <c r="E162" s="832"/>
      <c r="F162" s="832"/>
      <c r="G162" s="832"/>
      <c r="H162" s="832"/>
      <c r="I162" s="832"/>
      <c r="J162" s="832"/>
      <c r="K162" s="832"/>
      <c r="L162" s="832"/>
      <c r="M162" s="832"/>
      <c r="N162" s="832"/>
      <c r="O162" s="832"/>
      <c r="P162" s="833"/>
      <c r="Q162" s="826"/>
      <c r="R162" s="826"/>
      <c r="S162" s="826"/>
      <c r="T162" s="826"/>
      <c r="U162" s="826"/>
      <c r="V162" s="826"/>
    </row>
    <row r="163" spans="1:22">
      <c r="A163" s="826"/>
      <c r="B163" s="831"/>
      <c r="C163" s="832"/>
      <c r="D163" s="832"/>
      <c r="E163" s="832"/>
      <c r="F163" s="832"/>
      <c r="G163" s="832"/>
      <c r="H163" s="832"/>
      <c r="I163" s="832"/>
      <c r="J163" s="832"/>
      <c r="K163" s="832"/>
      <c r="L163" s="832"/>
      <c r="M163" s="832"/>
      <c r="N163" s="832"/>
      <c r="O163" s="832"/>
      <c r="P163" s="833"/>
      <c r="Q163" s="826"/>
      <c r="R163" s="826"/>
      <c r="S163" s="826"/>
      <c r="T163" s="826"/>
      <c r="U163" s="826"/>
      <c r="V163" s="826"/>
    </row>
    <row r="164" spans="1:22">
      <c r="A164" s="826"/>
      <c r="B164" s="831"/>
      <c r="C164" s="832"/>
      <c r="D164" s="832"/>
      <c r="E164" s="832"/>
      <c r="F164" s="832"/>
      <c r="G164" s="832"/>
      <c r="H164" s="832"/>
      <c r="I164" s="832"/>
      <c r="J164" s="832"/>
      <c r="K164" s="832"/>
      <c r="L164" s="832"/>
      <c r="M164" s="832"/>
      <c r="N164" s="832"/>
      <c r="O164" s="832"/>
      <c r="P164" s="833"/>
      <c r="Q164" s="826"/>
      <c r="R164" s="826"/>
      <c r="S164" s="826"/>
      <c r="T164" s="826"/>
      <c r="U164" s="826"/>
      <c r="V164" s="826"/>
    </row>
    <row r="165" spans="1:22">
      <c r="A165" s="826"/>
      <c r="B165" s="831"/>
      <c r="C165" s="832"/>
      <c r="D165" s="832"/>
      <c r="E165" s="832"/>
      <c r="F165" s="832"/>
      <c r="G165" s="832"/>
      <c r="H165" s="832"/>
      <c r="I165" s="832"/>
      <c r="J165" s="832"/>
      <c r="K165" s="832"/>
      <c r="L165" s="832"/>
      <c r="M165" s="832"/>
      <c r="N165" s="832"/>
      <c r="O165" s="832"/>
      <c r="P165" s="833"/>
      <c r="Q165" s="826"/>
      <c r="R165" s="826"/>
      <c r="S165" s="826"/>
      <c r="T165" s="826"/>
      <c r="U165" s="826"/>
      <c r="V165" s="826"/>
    </row>
    <row r="166" spans="1:22">
      <c r="A166" s="826"/>
      <c r="B166" s="831"/>
      <c r="C166" s="832"/>
      <c r="D166" s="832"/>
      <c r="E166" s="832"/>
      <c r="F166" s="832"/>
      <c r="G166" s="832"/>
      <c r="H166" s="832"/>
      <c r="I166" s="832"/>
      <c r="J166" s="832"/>
      <c r="K166" s="832"/>
      <c r="L166" s="832"/>
      <c r="M166" s="832"/>
      <c r="N166" s="832"/>
      <c r="O166" s="832"/>
      <c r="P166" s="833"/>
      <c r="Q166" s="826"/>
      <c r="R166" s="826"/>
      <c r="S166" s="826"/>
      <c r="T166" s="826"/>
      <c r="U166" s="826"/>
      <c r="V166" s="826"/>
    </row>
    <row r="167" spans="1:22">
      <c r="A167" s="826"/>
      <c r="B167" s="831"/>
      <c r="C167" s="832"/>
      <c r="D167" s="832"/>
      <c r="E167" s="832"/>
      <c r="F167" s="832"/>
      <c r="G167" s="832"/>
      <c r="H167" s="832"/>
      <c r="I167" s="832"/>
      <c r="J167" s="832"/>
      <c r="K167" s="832"/>
      <c r="L167" s="832"/>
      <c r="M167" s="832"/>
      <c r="N167" s="832"/>
      <c r="O167" s="832"/>
      <c r="P167" s="833"/>
      <c r="Q167" s="826"/>
      <c r="R167" s="826"/>
      <c r="S167" s="826"/>
      <c r="T167" s="826"/>
      <c r="U167" s="826"/>
      <c r="V167" s="826"/>
    </row>
    <row r="168" spans="1:22">
      <c r="A168" s="826"/>
      <c r="B168" s="831"/>
      <c r="C168" s="832"/>
      <c r="D168" s="832"/>
      <c r="E168" s="832"/>
      <c r="F168" s="832"/>
      <c r="G168" s="832"/>
      <c r="H168" s="832"/>
      <c r="I168" s="832"/>
      <c r="J168" s="832"/>
      <c r="K168" s="832"/>
      <c r="L168" s="832"/>
      <c r="M168" s="832"/>
      <c r="N168" s="832"/>
      <c r="O168" s="832"/>
      <c r="P168" s="833"/>
      <c r="Q168" s="826"/>
      <c r="R168" s="826"/>
      <c r="S168" s="826"/>
      <c r="T168" s="826"/>
      <c r="U168" s="826"/>
      <c r="V168" s="826"/>
    </row>
    <row r="169" spans="1:22">
      <c r="A169" s="826"/>
      <c r="B169" s="831"/>
      <c r="C169" s="832"/>
      <c r="D169" s="832"/>
      <c r="E169" s="832"/>
      <c r="F169" s="832"/>
      <c r="G169" s="832"/>
      <c r="H169" s="832"/>
      <c r="I169" s="832"/>
      <c r="J169" s="832"/>
      <c r="K169" s="832"/>
      <c r="L169" s="832"/>
      <c r="M169" s="832"/>
      <c r="N169" s="832"/>
      <c r="O169" s="832"/>
      <c r="P169" s="833"/>
      <c r="Q169" s="826"/>
      <c r="R169" s="826"/>
      <c r="S169" s="826"/>
      <c r="T169" s="826"/>
      <c r="U169" s="826"/>
      <c r="V169" s="826"/>
    </row>
    <row r="170" spans="1:22">
      <c r="A170" s="826"/>
      <c r="B170" s="831"/>
      <c r="C170" s="832"/>
      <c r="D170" s="832"/>
      <c r="E170" s="832"/>
      <c r="F170" s="832"/>
      <c r="G170" s="832"/>
      <c r="H170" s="832"/>
      <c r="I170" s="832"/>
      <c r="J170" s="832"/>
      <c r="K170" s="832"/>
      <c r="L170" s="832"/>
      <c r="M170" s="832"/>
      <c r="N170" s="832"/>
      <c r="O170" s="832"/>
      <c r="P170" s="833"/>
      <c r="Q170" s="826"/>
      <c r="R170" s="826"/>
      <c r="S170" s="826"/>
      <c r="T170" s="826"/>
      <c r="U170" s="826"/>
      <c r="V170" s="826"/>
    </row>
    <row r="171" spans="1:22">
      <c r="A171" s="826"/>
      <c r="B171" s="831"/>
      <c r="C171" s="832"/>
      <c r="D171" s="832"/>
      <c r="E171" s="832"/>
      <c r="F171" s="832"/>
      <c r="G171" s="832"/>
      <c r="H171" s="832"/>
      <c r="I171" s="832"/>
      <c r="J171" s="832"/>
      <c r="K171" s="832"/>
      <c r="L171" s="832"/>
      <c r="M171" s="832"/>
      <c r="N171" s="832"/>
      <c r="O171" s="832"/>
      <c r="P171" s="833"/>
      <c r="Q171" s="826"/>
      <c r="R171" s="826"/>
      <c r="S171" s="826"/>
      <c r="T171" s="826"/>
      <c r="U171" s="826"/>
      <c r="V171" s="826"/>
    </row>
    <row r="172" spans="1:22">
      <c r="A172" s="826"/>
      <c r="B172" s="831"/>
      <c r="C172" s="832"/>
      <c r="D172" s="832"/>
      <c r="E172" s="832"/>
      <c r="F172" s="832"/>
      <c r="G172" s="832"/>
      <c r="H172" s="832"/>
      <c r="I172" s="832"/>
      <c r="J172" s="832"/>
      <c r="K172" s="832"/>
      <c r="L172" s="832"/>
      <c r="M172" s="832"/>
      <c r="N172" s="832"/>
      <c r="O172" s="832"/>
      <c r="P172" s="833"/>
      <c r="Q172" s="826"/>
      <c r="R172" s="826"/>
      <c r="S172" s="826"/>
      <c r="T172" s="826"/>
      <c r="U172" s="826"/>
      <c r="V172" s="826"/>
    </row>
    <row r="173" spans="1:22">
      <c r="A173" s="826"/>
      <c r="B173" s="831"/>
      <c r="C173" s="832"/>
      <c r="D173" s="832"/>
      <c r="E173" s="832"/>
      <c r="F173" s="832"/>
      <c r="G173" s="832"/>
      <c r="H173" s="832"/>
      <c r="I173" s="832"/>
      <c r="J173" s="832"/>
      <c r="K173" s="832"/>
      <c r="L173" s="832"/>
      <c r="M173" s="832"/>
      <c r="N173" s="832"/>
      <c r="O173" s="832"/>
      <c r="P173" s="833"/>
      <c r="Q173" s="826"/>
      <c r="R173" s="826"/>
      <c r="S173" s="826"/>
      <c r="T173" s="826"/>
      <c r="U173" s="826"/>
      <c r="V173" s="826"/>
    </row>
    <row r="174" spans="1:22">
      <c r="A174" s="826"/>
      <c r="B174" s="831"/>
      <c r="C174" s="832"/>
      <c r="D174" s="832"/>
      <c r="E174" s="832"/>
      <c r="F174" s="832"/>
      <c r="G174" s="832"/>
      <c r="H174" s="832"/>
      <c r="I174" s="832"/>
      <c r="J174" s="832"/>
      <c r="K174" s="832"/>
      <c r="L174" s="832"/>
      <c r="M174" s="832"/>
      <c r="N174" s="832"/>
      <c r="O174" s="832"/>
      <c r="P174" s="833"/>
      <c r="Q174" s="826"/>
      <c r="R174" s="826"/>
      <c r="S174" s="826"/>
      <c r="T174" s="826"/>
      <c r="U174" s="826"/>
      <c r="V174" s="826"/>
    </row>
    <row r="175" spans="1:22">
      <c r="A175" s="826"/>
      <c r="B175" s="831"/>
      <c r="C175" s="832"/>
      <c r="D175" s="832"/>
      <c r="E175" s="832"/>
      <c r="F175" s="832"/>
      <c r="G175" s="832"/>
      <c r="H175" s="832"/>
      <c r="I175" s="832"/>
      <c r="J175" s="832"/>
      <c r="K175" s="832"/>
      <c r="L175" s="832"/>
      <c r="M175" s="832"/>
      <c r="N175" s="832"/>
      <c r="O175" s="832"/>
      <c r="P175" s="833"/>
      <c r="Q175" s="826"/>
      <c r="R175" s="826"/>
      <c r="S175" s="826"/>
      <c r="T175" s="826"/>
      <c r="U175" s="826"/>
      <c r="V175" s="826"/>
    </row>
    <row r="176" spans="1:22">
      <c r="A176" s="826"/>
      <c r="B176" s="831"/>
      <c r="C176" s="832"/>
      <c r="D176" s="832"/>
      <c r="E176" s="832"/>
      <c r="F176" s="832"/>
      <c r="G176" s="832"/>
      <c r="H176" s="832"/>
      <c r="I176" s="832"/>
      <c r="J176" s="832"/>
      <c r="K176" s="832"/>
      <c r="L176" s="832"/>
      <c r="M176" s="832"/>
      <c r="N176" s="832"/>
      <c r="O176" s="832"/>
      <c r="P176" s="833"/>
      <c r="Q176" s="826"/>
      <c r="R176" s="826"/>
      <c r="S176" s="826"/>
      <c r="T176" s="826"/>
      <c r="U176" s="826"/>
      <c r="V176" s="826"/>
    </row>
    <row r="177" spans="1:22">
      <c r="A177" s="826"/>
      <c r="B177" s="831"/>
      <c r="C177" s="832"/>
      <c r="D177" s="832"/>
      <c r="E177" s="832"/>
      <c r="F177" s="832"/>
      <c r="G177" s="832"/>
      <c r="H177" s="832"/>
      <c r="I177" s="832"/>
      <c r="J177" s="832"/>
      <c r="K177" s="832"/>
      <c r="L177" s="832"/>
      <c r="M177" s="832"/>
      <c r="N177" s="832"/>
      <c r="O177" s="832"/>
      <c r="P177" s="833"/>
      <c r="Q177" s="826"/>
      <c r="R177" s="826"/>
      <c r="S177" s="826"/>
      <c r="T177" s="826"/>
      <c r="U177" s="826"/>
      <c r="V177" s="826"/>
    </row>
    <row r="178" spans="1:22">
      <c r="A178" s="826"/>
      <c r="B178" s="831"/>
      <c r="C178" s="832"/>
      <c r="D178" s="832"/>
      <c r="E178" s="832"/>
      <c r="F178" s="832"/>
      <c r="G178" s="832"/>
      <c r="H178" s="832"/>
      <c r="I178" s="832"/>
      <c r="J178" s="832"/>
      <c r="K178" s="832"/>
      <c r="L178" s="832"/>
      <c r="M178" s="832"/>
      <c r="N178" s="832"/>
      <c r="O178" s="832"/>
      <c r="P178" s="833"/>
      <c r="Q178" s="826"/>
      <c r="R178" s="826"/>
      <c r="S178" s="826"/>
      <c r="T178" s="826"/>
      <c r="U178" s="826"/>
      <c r="V178" s="826"/>
    </row>
    <row r="179" spans="1:22">
      <c r="A179" s="826"/>
      <c r="B179" s="831"/>
      <c r="C179" s="832"/>
      <c r="D179" s="832"/>
      <c r="E179" s="832"/>
      <c r="F179" s="832"/>
      <c r="G179" s="832"/>
      <c r="H179" s="832"/>
      <c r="I179" s="832"/>
      <c r="J179" s="832"/>
      <c r="K179" s="832"/>
      <c r="L179" s="832"/>
      <c r="M179" s="832"/>
      <c r="N179" s="832"/>
      <c r="O179" s="832"/>
      <c r="P179" s="833"/>
      <c r="Q179" s="826"/>
      <c r="R179" s="826"/>
      <c r="S179" s="826"/>
      <c r="T179" s="826"/>
      <c r="U179" s="826"/>
      <c r="V179" s="826"/>
    </row>
    <row r="180" spans="1:22">
      <c r="A180" s="826"/>
      <c r="B180" s="831"/>
      <c r="C180" s="832"/>
      <c r="D180" s="832"/>
      <c r="E180" s="832"/>
      <c r="F180" s="832"/>
      <c r="G180" s="832"/>
      <c r="H180" s="832"/>
      <c r="I180" s="832"/>
      <c r="J180" s="832"/>
      <c r="K180" s="832"/>
      <c r="L180" s="832"/>
      <c r="M180" s="832"/>
      <c r="N180" s="832"/>
      <c r="O180" s="832"/>
      <c r="P180" s="833"/>
      <c r="Q180" s="826"/>
      <c r="R180" s="826"/>
      <c r="S180" s="826"/>
      <c r="T180" s="826"/>
      <c r="U180" s="826"/>
      <c r="V180" s="826"/>
    </row>
    <row r="181" spans="1:22">
      <c r="A181" s="826"/>
      <c r="B181" s="831"/>
      <c r="C181" s="832"/>
      <c r="D181" s="832"/>
      <c r="E181" s="832"/>
      <c r="F181" s="832"/>
      <c r="G181" s="832"/>
      <c r="H181" s="832"/>
      <c r="I181" s="832"/>
      <c r="J181" s="832"/>
      <c r="K181" s="832"/>
      <c r="L181" s="832"/>
      <c r="M181" s="832"/>
      <c r="N181" s="832"/>
      <c r="O181" s="832"/>
      <c r="P181" s="833"/>
      <c r="Q181" s="826"/>
      <c r="R181" s="826"/>
      <c r="S181" s="826"/>
      <c r="T181" s="826"/>
      <c r="U181" s="826"/>
      <c r="V181" s="826"/>
    </row>
    <row r="182" spans="1:22">
      <c r="A182" s="826"/>
      <c r="B182" s="831"/>
      <c r="C182" s="832"/>
      <c r="D182" s="832"/>
      <c r="E182" s="832"/>
      <c r="F182" s="832"/>
      <c r="G182" s="832"/>
      <c r="H182" s="832"/>
      <c r="I182" s="832"/>
      <c r="J182" s="832"/>
      <c r="K182" s="832"/>
      <c r="L182" s="832"/>
      <c r="M182" s="832"/>
      <c r="N182" s="832"/>
      <c r="O182" s="832"/>
      <c r="P182" s="833"/>
      <c r="Q182" s="826"/>
      <c r="R182" s="826"/>
      <c r="S182" s="826"/>
      <c r="T182" s="826"/>
      <c r="U182" s="826"/>
      <c r="V182" s="826"/>
    </row>
    <row r="183" spans="1:22">
      <c r="A183" s="826"/>
      <c r="B183" s="831"/>
      <c r="C183" s="832"/>
      <c r="D183" s="832"/>
      <c r="E183" s="832"/>
      <c r="F183" s="832"/>
      <c r="G183" s="832"/>
      <c r="H183" s="832"/>
      <c r="I183" s="832"/>
      <c r="J183" s="832"/>
      <c r="K183" s="832"/>
      <c r="L183" s="832"/>
      <c r="M183" s="832"/>
      <c r="N183" s="832"/>
      <c r="O183" s="832"/>
      <c r="P183" s="833"/>
      <c r="Q183" s="826"/>
      <c r="R183" s="826"/>
      <c r="S183" s="826"/>
      <c r="T183" s="826"/>
      <c r="U183" s="826"/>
      <c r="V183" s="826"/>
    </row>
    <row r="184" spans="1:22">
      <c r="A184" s="826"/>
      <c r="B184" s="831"/>
      <c r="C184" s="832"/>
      <c r="D184" s="832"/>
      <c r="E184" s="832"/>
      <c r="F184" s="832"/>
      <c r="G184" s="832"/>
      <c r="H184" s="832"/>
      <c r="I184" s="832"/>
      <c r="J184" s="832"/>
      <c r="K184" s="832"/>
      <c r="L184" s="832"/>
      <c r="M184" s="832"/>
      <c r="N184" s="832"/>
      <c r="O184" s="832"/>
      <c r="P184" s="833"/>
      <c r="Q184" s="826"/>
      <c r="R184" s="826"/>
      <c r="S184" s="826"/>
      <c r="T184" s="826"/>
      <c r="U184" s="826"/>
      <c r="V184" s="826"/>
    </row>
    <row r="185" spans="1:22">
      <c r="A185" s="826"/>
      <c r="B185" s="831"/>
      <c r="C185" s="834"/>
      <c r="D185" s="835" t="s">
        <v>656</v>
      </c>
      <c r="E185" s="835" t="s">
        <v>657</v>
      </c>
      <c r="F185" s="835" t="s">
        <v>658</v>
      </c>
      <c r="G185" s="835" t="s">
        <v>659</v>
      </c>
      <c r="H185" s="835" t="s">
        <v>660</v>
      </c>
      <c r="I185" s="835" t="s">
        <v>661</v>
      </c>
      <c r="J185" s="835" t="s">
        <v>662</v>
      </c>
      <c r="K185" s="835" t="s">
        <v>663</v>
      </c>
      <c r="L185" s="835" t="s">
        <v>664</v>
      </c>
      <c r="M185" s="835" t="s">
        <v>665</v>
      </c>
      <c r="N185" s="835" t="s">
        <v>666</v>
      </c>
      <c r="O185" s="835" t="s">
        <v>667</v>
      </c>
      <c r="P185" s="833"/>
      <c r="Q185" s="826"/>
      <c r="R185" s="826"/>
      <c r="S185" s="826"/>
      <c r="T185" s="826"/>
      <c r="U185" s="826"/>
      <c r="V185" s="826"/>
    </row>
    <row r="186" spans="1:22">
      <c r="A186" s="826"/>
      <c r="B186" s="831"/>
      <c r="C186" s="836" t="s">
        <v>670</v>
      </c>
      <c r="D186" s="837">
        <f>'GRAF. EJECUCIÓN INGRESOS'!D187</f>
        <v>75.75</v>
      </c>
      <c r="E186" s="837">
        <f>'GRAF. EJECUCIÓN INGRESOS'!E187</f>
        <v>1444.5</v>
      </c>
      <c r="F186" s="837">
        <f>'GRAF. EJECUCIÓN INGRESOS'!F187</f>
        <v>1444.5</v>
      </c>
      <c r="G186" s="837">
        <f>'GRAF. EJECUCIÓN INGRESOS'!G187</f>
        <v>1444.5</v>
      </c>
      <c r="H186" s="837">
        <f>'GRAF. EJECUCIÓN INGRESOS'!H187</f>
        <v>3349.9679999999998</v>
      </c>
      <c r="I186" s="837">
        <f>'GRAF. EJECUCIÓN INGRESOS'!I187</f>
        <v>4684.4930000000004</v>
      </c>
      <c r="J186" s="837">
        <f>'GRAF. EJECUCIÓN INGRESOS'!J187</f>
        <v>9338.0930000000008</v>
      </c>
      <c r="K186" s="837">
        <f>'GRAF. EJECUCIÓN INGRESOS'!K187</f>
        <v>12679.343000000001</v>
      </c>
      <c r="L186" s="837">
        <f>'GRAF. EJECUCIÓN INGRESOS'!L187</f>
        <v>13647.993</v>
      </c>
      <c r="M186" s="837">
        <f>'GRAF. EJECUCIÓN INGRESOS'!M187</f>
        <v>13647.993</v>
      </c>
      <c r="N186" s="837">
        <f>'GRAF. EJECUCIÓN INGRESOS'!N187</f>
        <v>13647.993</v>
      </c>
      <c r="O186" s="837">
        <f>'GRAF. EJECUCIÓN INGRESOS'!O187</f>
        <v>13647.993</v>
      </c>
      <c r="P186" s="833"/>
      <c r="Q186" s="826"/>
      <c r="R186" s="826"/>
      <c r="S186" s="826"/>
      <c r="T186" s="826"/>
      <c r="U186" s="826"/>
      <c r="V186" s="826"/>
    </row>
    <row r="187" spans="1:22">
      <c r="A187" s="826"/>
      <c r="B187" s="831"/>
      <c r="C187" s="836" t="s">
        <v>20</v>
      </c>
      <c r="D187" s="838">
        <f>ENERO!$L$60/1000</f>
        <v>0</v>
      </c>
      <c r="E187" s="838">
        <f>FEBRERO!$L$60/1000</f>
        <v>0</v>
      </c>
      <c r="F187" s="838">
        <f>MARZO!$L$60/1000</f>
        <v>0</v>
      </c>
      <c r="G187" s="838">
        <f>ABRIL!$L$60/1000</f>
        <v>0</v>
      </c>
      <c r="H187" s="838">
        <f>MAYO!$L$60/1000</f>
        <v>0</v>
      </c>
      <c r="I187" s="838">
        <f>JUNIO!$L$60/1000</f>
        <v>0</v>
      </c>
      <c r="J187" s="838">
        <f>JULIO!$L$60/1000</f>
        <v>0</v>
      </c>
      <c r="K187" s="838">
        <f>AGOSTO!$L$60/1000</f>
        <v>0</v>
      </c>
      <c r="L187" s="838">
        <f>SEPTIEMBRE!$L$60/1000</f>
        <v>0</v>
      </c>
      <c r="M187" s="838">
        <f>OCTUBRE!$L$60/1000</f>
        <v>0</v>
      </c>
      <c r="N187" s="838">
        <f>NOVIEMBRE!$L$60/1000</f>
        <v>0</v>
      </c>
      <c r="O187" s="838">
        <f>DICIEMBRE!$L$60/1000</f>
        <v>0</v>
      </c>
      <c r="P187" s="833"/>
      <c r="Q187" s="826"/>
      <c r="R187" s="826"/>
      <c r="S187" s="826"/>
      <c r="T187" s="826"/>
      <c r="U187" s="826"/>
      <c r="V187" s="826"/>
    </row>
    <row r="188" spans="1:22" ht="13.5" thickBot="1">
      <c r="A188" s="826"/>
      <c r="B188" s="839"/>
      <c r="C188" s="840"/>
      <c r="D188" s="840"/>
      <c r="E188" s="840"/>
      <c r="F188" s="840"/>
      <c r="G188" s="840"/>
      <c r="H188" s="840"/>
      <c r="I188" s="840"/>
      <c r="J188" s="840"/>
      <c r="K188" s="840"/>
      <c r="L188" s="840"/>
      <c r="M188" s="840"/>
      <c r="N188" s="840"/>
      <c r="O188" s="840"/>
      <c r="P188" s="841"/>
      <c r="Q188" s="826"/>
      <c r="R188" s="826"/>
      <c r="S188" s="826"/>
      <c r="T188" s="826"/>
      <c r="U188" s="826"/>
      <c r="V188" s="826"/>
    </row>
    <row r="189" spans="1:22" ht="13.5" thickBot="1">
      <c r="A189" s="826"/>
      <c r="B189" s="826"/>
      <c r="C189" s="826"/>
      <c r="D189" s="826"/>
      <c r="E189" s="826"/>
      <c r="F189" s="826"/>
      <c r="G189" s="826"/>
      <c r="H189" s="826"/>
      <c r="I189" s="826"/>
      <c r="J189" s="826"/>
      <c r="K189" s="826"/>
      <c r="L189" s="826"/>
      <c r="M189" s="826"/>
      <c r="N189" s="826"/>
      <c r="O189" s="826"/>
      <c r="P189" s="826"/>
      <c r="Q189" s="826"/>
      <c r="R189" s="826"/>
      <c r="S189" s="826"/>
      <c r="T189" s="826"/>
      <c r="U189" s="826"/>
      <c r="V189" s="826"/>
    </row>
    <row r="190" spans="1:22">
      <c r="A190" s="826"/>
      <c r="B190" s="828"/>
      <c r="C190" s="829"/>
      <c r="D190" s="829"/>
      <c r="E190" s="829"/>
      <c r="F190" s="829"/>
      <c r="G190" s="829"/>
      <c r="H190" s="829"/>
      <c r="I190" s="829"/>
      <c r="J190" s="829"/>
      <c r="K190" s="829"/>
      <c r="L190" s="829"/>
      <c r="M190" s="829"/>
      <c r="N190" s="829"/>
      <c r="O190" s="829"/>
      <c r="P190" s="830"/>
      <c r="Q190" s="826"/>
      <c r="R190" s="826"/>
      <c r="S190" s="826"/>
      <c r="T190" s="826"/>
      <c r="U190" s="826"/>
      <c r="V190" s="826"/>
    </row>
    <row r="191" spans="1:22">
      <c r="A191" s="826"/>
      <c r="B191" s="831"/>
      <c r="C191" s="832"/>
      <c r="D191" s="832"/>
      <c r="E191" s="832"/>
      <c r="F191" s="832"/>
      <c r="G191" s="832"/>
      <c r="H191" s="832"/>
      <c r="I191" s="832"/>
      <c r="J191" s="832"/>
      <c r="K191" s="832"/>
      <c r="L191" s="832"/>
      <c r="M191" s="832"/>
      <c r="N191" s="832"/>
      <c r="O191" s="832"/>
      <c r="P191" s="833"/>
      <c r="Q191" s="826"/>
      <c r="R191" s="826"/>
      <c r="S191" s="826"/>
      <c r="T191" s="826"/>
      <c r="U191" s="826"/>
      <c r="V191" s="826"/>
    </row>
    <row r="192" spans="1:22">
      <c r="A192" s="826"/>
      <c r="B192" s="831"/>
      <c r="C192" s="832"/>
      <c r="D192" s="832"/>
      <c r="E192" s="832"/>
      <c r="F192" s="832"/>
      <c r="G192" s="832"/>
      <c r="H192" s="832"/>
      <c r="I192" s="832"/>
      <c r="J192" s="832"/>
      <c r="K192" s="832"/>
      <c r="L192" s="832"/>
      <c r="M192" s="832"/>
      <c r="N192" s="832"/>
      <c r="O192" s="832"/>
      <c r="P192" s="833"/>
      <c r="Q192" s="826"/>
      <c r="R192" s="826"/>
      <c r="S192" s="826"/>
      <c r="T192" s="826"/>
      <c r="U192" s="826"/>
      <c r="V192" s="826"/>
    </row>
    <row r="193" spans="1:22">
      <c r="A193" s="826"/>
      <c r="B193" s="831"/>
      <c r="C193" s="832"/>
      <c r="D193" s="832"/>
      <c r="E193" s="832"/>
      <c r="F193" s="832"/>
      <c r="G193" s="832"/>
      <c r="H193" s="832"/>
      <c r="I193" s="832"/>
      <c r="J193" s="832"/>
      <c r="K193" s="832"/>
      <c r="L193" s="832"/>
      <c r="M193" s="832"/>
      <c r="N193" s="832"/>
      <c r="O193" s="832"/>
      <c r="P193" s="833"/>
      <c r="Q193" s="826"/>
      <c r="R193" s="826"/>
      <c r="S193" s="826"/>
      <c r="T193" s="826"/>
      <c r="U193" s="826"/>
      <c r="V193" s="826"/>
    </row>
    <row r="194" spans="1:22">
      <c r="A194" s="826"/>
      <c r="B194" s="831"/>
      <c r="C194" s="832"/>
      <c r="D194" s="832"/>
      <c r="E194" s="832"/>
      <c r="F194" s="832"/>
      <c r="G194" s="832"/>
      <c r="H194" s="832"/>
      <c r="I194" s="832"/>
      <c r="J194" s="832"/>
      <c r="K194" s="832"/>
      <c r="L194" s="832"/>
      <c r="M194" s="832"/>
      <c r="N194" s="832"/>
      <c r="O194" s="832"/>
      <c r="P194" s="833"/>
      <c r="Q194" s="826"/>
      <c r="R194" s="826"/>
      <c r="S194" s="826"/>
      <c r="T194" s="826"/>
      <c r="U194" s="826"/>
      <c r="V194" s="826"/>
    </row>
    <row r="195" spans="1:22">
      <c r="A195" s="826"/>
      <c r="B195" s="831"/>
      <c r="C195" s="832"/>
      <c r="D195" s="832"/>
      <c r="E195" s="832"/>
      <c r="F195" s="832"/>
      <c r="G195" s="832"/>
      <c r="H195" s="832"/>
      <c r="I195" s="832"/>
      <c r="J195" s="832"/>
      <c r="K195" s="832"/>
      <c r="L195" s="832"/>
      <c r="M195" s="832"/>
      <c r="N195" s="832"/>
      <c r="O195" s="832"/>
      <c r="P195" s="833"/>
      <c r="Q195" s="826"/>
      <c r="R195" s="826"/>
      <c r="S195" s="826"/>
      <c r="T195" s="826"/>
      <c r="U195" s="826"/>
      <c r="V195" s="826"/>
    </row>
    <row r="196" spans="1:22">
      <c r="A196" s="826"/>
      <c r="B196" s="831"/>
      <c r="C196" s="832"/>
      <c r="D196" s="832"/>
      <c r="E196" s="832"/>
      <c r="F196" s="832"/>
      <c r="G196" s="832"/>
      <c r="H196" s="832"/>
      <c r="I196" s="832"/>
      <c r="J196" s="832"/>
      <c r="K196" s="832"/>
      <c r="L196" s="832"/>
      <c r="M196" s="832"/>
      <c r="N196" s="832"/>
      <c r="O196" s="832"/>
      <c r="P196" s="833"/>
      <c r="Q196" s="826"/>
      <c r="R196" s="826"/>
      <c r="S196" s="826"/>
      <c r="T196" s="826"/>
      <c r="U196" s="826"/>
      <c r="V196" s="826"/>
    </row>
    <row r="197" spans="1:22">
      <c r="A197" s="826"/>
      <c r="B197" s="831"/>
      <c r="C197" s="832"/>
      <c r="D197" s="832"/>
      <c r="E197" s="832"/>
      <c r="F197" s="832"/>
      <c r="G197" s="832"/>
      <c r="H197" s="832"/>
      <c r="I197" s="832"/>
      <c r="J197" s="832"/>
      <c r="K197" s="832"/>
      <c r="L197" s="832"/>
      <c r="M197" s="832"/>
      <c r="N197" s="832"/>
      <c r="O197" s="832"/>
      <c r="P197" s="833"/>
      <c r="Q197" s="826"/>
      <c r="R197" s="826"/>
      <c r="S197" s="826"/>
      <c r="T197" s="826"/>
      <c r="U197" s="826"/>
      <c r="V197" s="826"/>
    </row>
    <row r="198" spans="1:22">
      <c r="A198" s="826"/>
      <c r="B198" s="831"/>
      <c r="C198" s="832"/>
      <c r="D198" s="832"/>
      <c r="E198" s="832"/>
      <c r="F198" s="832"/>
      <c r="G198" s="832"/>
      <c r="H198" s="832"/>
      <c r="I198" s="832"/>
      <c r="J198" s="832"/>
      <c r="K198" s="832"/>
      <c r="L198" s="832"/>
      <c r="M198" s="832"/>
      <c r="N198" s="832"/>
      <c r="O198" s="832"/>
      <c r="P198" s="833"/>
      <c r="Q198" s="826"/>
      <c r="R198" s="826"/>
      <c r="S198" s="826"/>
      <c r="T198" s="826"/>
      <c r="U198" s="826"/>
      <c r="V198" s="826"/>
    </row>
    <row r="199" spans="1:22">
      <c r="A199" s="826"/>
      <c r="B199" s="831"/>
      <c r="C199" s="832"/>
      <c r="D199" s="832"/>
      <c r="E199" s="832"/>
      <c r="F199" s="832"/>
      <c r="G199" s="832"/>
      <c r="H199" s="832"/>
      <c r="I199" s="832"/>
      <c r="J199" s="832"/>
      <c r="K199" s="832"/>
      <c r="L199" s="832"/>
      <c r="M199" s="832"/>
      <c r="N199" s="832"/>
      <c r="O199" s="832"/>
      <c r="P199" s="833"/>
      <c r="Q199" s="826"/>
      <c r="R199" s="826"/>
      <c r="S199" s="826"/>
      <c r="T199" s="826"/>
      <c r="U199" s="826"/>
      <c r="V199" s="826"/>
    </row>
    <row r="200" spans="1:22">
      <c r="A200" s="826"/>
      <c r="B200" s="831"/>
      <c r="C200" s="832"/>
      <c r="D200" s="832"/>
      <c r="E200" s="832"/>
      <c r="F200" s="832"/>
      <c r="G200" s="832"/>
      <c r="H200" s="832"/>
      <c r="I200" s="832"/>
      <c r="J200" s="832"/>
      <c r="K200" s="832"/>
      <c r="L200" s="832"/>
      <c r="M200" s="832"/>
      <c r="N200" s="832"/>
      <c r="O200" s="832"/>
      <c r="P200" s="833"/>
      <c r="Q200" s="826"/>
      <c r="R200" s="826"/>
      <c r="S200" s="826"/>
      <c r="T200" s="826"/>
      <c r="U200" s="826"/>
      <c r="V200" s="826"/>
    </row>
    <row r="201" spans="1:22">
      <c r="A201" s="826"/>
      <c r="B201" s="831"/>
      <c r="C201" s="832"/>
      <c r="D201" s="832"/>
      <c r="E201" s="832"/>
      <c r="F201" s="832"/>
      <c r="G201" s="832"/>
      <c r="H201" s="832"/>
      <c r="I201" s="832"/>
      <c r="J201" s="832"/>
      <c r="K201" s="832"/>
      <c r="L201" s="832"/>
      <c r="M201" s="832"/>
      <c r="N201" s="832"/>
      <c r="O201" s="832"/>
      <c r="P201" s="833"/>
      <c r="Q201" s="826"/>
      <c r="R201" s="826"/>
      <c r="S201" s="826"/>
      <c r="T201" s="826"/>
      <c r="U201" s="826"/>
      <c r="V201" s="826"/>
    </row>
    <row r="202" spans="1:22">
      <c r="A202" s="826"/>
      <c r="B202" s="831"/>
      <c r="C202" s="832"/>
      <c r="D202" s="832"/>
      <c r="E202" s="832"/>
      <c r="F202" s="832"/>
      <c r="G202" s="832"/>
      <c r="H202" s="832"/>
      <c r="I202" s="832"/>
      <c r="J202" s="832"/>
      <c r="K202" s="832"/>
      <c r="L202" s="832"/>
      <c r="M202" s="832"/>
      <c r="N202" s="832"/>
      <c r="O202" s="832"/>
      <c r="P202" s="833"/>
      <c r="Q202" s="826"/>
      <c r="R202" s="826"/>
      <c r="S202" s="826"/>
      <c r="T202" s="826"/>
      <c r="U202" s="826"/>
      <c r="V202" s="826"/>
    </row>
    <row r="203" spans="1:22">
      <c r="A203" s="826"/>
      <c r="B203" s="831"/>
      <c r="C203" s="832"/>
      <c r="D203" s="832"/>
      <c r="E203" s="832"/>
      <c r="F203" s="832"/>
      <c r="G203" s="832"/>
      <c r="H203" s="832"/>
      <c r="I203" s="832"/>
      <c r="J203" s="832"/>
      <c r="K203" s="832"/>
      <c r="L203" s="832"/>
      <c r="M203" s="832"/>
      <c r="N203" s="832"/>
      <c r="O203" s="832"/>
      <c r="P203" s="833"/>
      <c r="Q203" s="826"/>
      <c r="R203" s="826"/>
      <c r="S203" s="826"/>
      <c r="T203" s="826"/>
      <c r="U203" s="826"/>
      <c r="V203" s="826"/>
    </row>
    <row r="204" spans="1:22">
      <c r="A204" s="826"/>
      <c r="B204" s="831"/>
      <c r="C204" s="832"/>
      <c r="D204" s="832"/>
      <c r="E204" s="832"/>
      <c r="F204" s="832"/>
      <c r="G204" s="832"/>
      <c r="H204" s="832"/>
      <c r="I204" s="832"/>
      <c r="J204" s="832"/>
      <c r="K204" s="832"/>
      <c r="L204" s="832"/>
      <c r="M204" s="832"/>
      <c r="N204" s="832"/>
      <c r="O204" s="832"/>
      <c r="P204" s="833"/>
      <c r="Q204" s="826"/>
      <c r="R204" s="826"/>
      <c r="S204" s="826"/>
      <c r="T204" s="826"/>
      <c r="U204" s="826"/>
      <c r="V204" s="826"/>
    </row>
    <row r="205" spans="1:22">
      <c r="A205" s="826"/>
      <c r="B205" s="831"/>
      <c r="C205" s="832"/>
      <c r="D205" s="832"/>
      <c r="E205" s="832"/>
      <c r="F205" s="832"/>
      <c r="G205" s="832"/>
      <c r="H205" s="832"/>
      <c r="I205" s="832"/>
      <c r="J205" s="832"/>
      <c r="K205" s="832"/>
      <c r="L205" s="832"/>
      <c r="M205" s="832"/>
      <c r="N205" s="832"/>
      <c r="O205" s="832"/>
      <c r="P205" s="833"/>
      <c r="Q205" s="826"/>
      <c r="R205" s="826"/>
      <c r="S205" s="826"/>
      <c r="T205" s="826"/>
      <c r="U205" s="826"/>
      <c r="V205" s="826"/>
    </row>
    <row r="206" spans="1:22">
      <c r="A206" s="826"/>
      <c r="B206" s="831"/>
      <c r="C206" s="832"/>
      <c r="D206" s="832"/>
      <c r="E206" s="832"/>
      <c r="F206" s="832"/>
      <c r="G206" s="832"/>
      <c r="H206" s="832"/>
      <c r="I206" s="832"/>
      <c r="J206" s="832"/>
      <c r="K206" s="832"/>
      <c r="L206" s="832"/>
      <c r="M206" s="832"/>
      <c r="N206" s="832"/>
      <c r="O206" s="832"/>
      <c r="P206" s="833"/>
      <c r="Q206" s="826"/>
      <c r="R206" s="826"/>
      <c r="S206" s="826"/>
      <c r="T206" s="826"/>
      <c r="U206" s="826"/>
      <c r="V206" s="826"/>
    </row>
    <row r="207" spans="1:22">
      <c r="A207" s="826"/>
      <c r="B207" s="831"/>
      <c r="C207" s="832"/>
      <c r="D207" s="832"/>
      <c r="E207" s="832"/>
      <c r="F207" s="832"/>
      <c r="G207" s="832"/>
      <c r="H207" s="832"/>
      <c r="I207" s="832"/>
      <c r="J207" s="832"/>
      <c r="K207" s="832"/>
      <c r="L207" s="832"/>
      <c r="M207" s="832"/>
      <c r="N207" s="832"/>
      <c r="O207" s="832"/>
      <c r="P207" s="833"/>
      <c r="Q207" s="826"/>
      <c r="R207" s="826"/>
      <c r="S207" s="826"/>
      <c r="T207" s="826"/>
      <c r="U207" s="826"/>
      <c r="V207" s="826"/>
    </row>
    <row r="208" spans="1:22">
      <c r="A208" s="826"/>
      <c r="B208" s="831"/>
      <c r="C208" s="832"/>
      <c r="D208" s="832"/>
      <c r="E208" s="832"/>
      <c r="F208" s="832"/>
      <c r="G208" s="832"/>
      <c r="H208" s="832"/>
      <c r="I208" s="832"/>
      <c r="J208" s="832"/>
      <c r="K208" s="832"/>
      <c r="L208" s="832"/>
      <c r="M208" s="832"/>
      <c r="N208" s="832"/>
      <c r="O208" s="832"/>
      <c r="P208" s="833"/>
      <c r="Q208" s="826"/>
      <c r="R208" s="826"/>
      <c r="S208" s="826"/>
      <c r="T208" s="826"/>
      <c r="U208" s="826"/>
      <c r="V208" s="826"/>
    </row>
    <row r="209" spans="1:22">
      <c r="A209" s="826"/>
      <c r="B209" s="831"/>
      <c r="C209" s="832"/>
      <c r="D209" s="832"/>
      <c r="E209" s="832"/>
      <c r="F209" s="832"/>
      <c r="G209" s="832"/>
      <c r="H209" s="832"/>
      <c r="I209" s="832"/>
      <c r="J209" s="832"/>
      <c r="K209" s="832"/>
      <c r="L209" s="832"/>
      <c r="M209" s="832"/>
      <c r="N209" s="832"/>
      <c r="O209" s="832"/>
      <c r="P209" s="833"/>
      <c r="Q209" s="826"/>
      <c r="R209" s="826"/>
      <c r="S209" s="826"/>
      <c r="T209" s="826"/>
      <c r="U209" s="826"/>
      <c r="V209" s="826"/>
    </row>
    <row r="210" spans="1:22">
      <c r="A210" s="826"/>
      <c r="B210" s="831"/>
      <c r="C210" s="832"/>
      <c r="D210" s="832"/>
      <c r="E210" s="832"/>
      <c r="F210" s="832"/>
      <c r="G210" s="832"/>
      <c r="H210" s="832"/>
      <c r="I210" s="832"/>
      <c r="J210" s="832"/>
      <c r="K210" s="832"/>
      <c r="L210" s="832"/>
      <c r="M210" s="832"/>
      <c r="N210" s="832"/>
      <c r="O210" s="832"/>
      <c r="P210" s="833"/>
      <c r="Q210" s="826"/>
      <c r="R210" s="826"/>
      <c r="S210" s="826"/>
      <c r="T210" s="826"/>
      <c r="U210" s="826"/>
      <c r="V210" s="826"/>
    </row>
    <row r="211" spans="1:22">
      <c r="A211" s="826"/>
      <c r="B211" s="831"/>
      <c r="C211" s="832"/>
      <c r="D211" s="832"/>
      <c r="E211" s="832"/>
      <c r="F211" s="832"/>
      <c r="G211" s="832"/>
      <c r="H211" s="832"/>
      <c r="I211" s="832"/>
      <c r="J211" s="832"/>
      <c r="K211" s="832"/>
      <c r="L211" s="832"/>
      <c r="M211" s="832"/>
      <c r="N211" s="832"/>
      <c r="O211" s="832"/>
      <c r="P211" s="833"/>
      <c r="Q211" s="826"/>
      <c r="R211" s="826"/>
      <c r="S211" s="826"/>
      <c r="T211" s="826"/>
      <c r="U211" s="826"/>
      <c r="V211" s="826"/>
    </row>
    <row r="212" spans="1:22">
      <c r="A212" s="826"/>
      <c r="B212" s="831"/>
      <c r="C212" s="832"/>
      <c r="D212" s="832"/>
      <c r="E212" s="832"/>
      <c r="F212" s="832"/>
      <c r="G212" s="832"/>
      <c r="H212" s="832"/>
      <c r="I212" s="832"/>
      <c r="J212" s="832"/>
      <c r="K212" s="832"/>
      <c r="L212" s="832"/>
      <c r="M212" s="832"/>
      <c r="N212" s="832"/>
      <c r="O212" s="832"/>
      <c r="P212" s="833"/>
      <c r="Q212" s="826"/>
      <c r="R212" s="826"/>
      <c r="S212" s="826"/>
      <c r="T212" s="826"/>
      <c r="U212" s="826"/>
      <c r="V212" s="826"/>
    </row>
    <row r="213" spans="1:22">
      <c r="A213" s="826"/>
      <c r="B213" s="831"/>
      <c r="C213" s="832"/>
      <c r="D213" s="832"/>
      <c r="E213" s="832"/>
      <c r="F213" s="832"/>
      <c r="G213" s="832"/>
      <c r="H213" s="832"/>
      <c r="I213" s="832"/>
      <c r="J213" s="832"/>
      <c r="K213" s="832"/>
      <c r="L213" s="832"/>
      <c r="M213" s="832"/>
      <c r="N213" s="832"/>
      <c r="O213" s="832"/>
      <c r="P213" s="833"/>
      <c r="Q213" s="826"/>
      <c r="R213" s="826"/>
      <c r="S213" s="826"/>
      <c r="T213" s="826"/>
      <c r="U213" s="826"/>
      <c r="V213" s="826"/>
    </row>
    <row r="214" spans="1:22">
      <c r="A214" s="826"/>
      <c r="B214" s="831"/>
      <c r="C214" s="832"/>
      <c r="D214" s="832"/>
      <c r="E214" s="832"/>
      <c r="F214" s="832"/>
      <c r="G214" s="832"/>
      <c r="H214" s="832"/>
      <c r="I214" s="832"/>
      <c r="J214" s="832"/>
      <c r="K214" s="832"/>
      <c r="L214" s="832"/>
      <c r="M214" s="832"/>
      <c r="N214" s="832"/>
      <c r="O214" s="832"/>
      <c r="P214" s="833"/>
      <c r="Q214" s="826"/>
      <c r="R214" s="826"/>
      <c r="S214" s="826"/>
      <c r="T214" s="826"/>
      <c r="U214" s="826"/>
      <c r="V214" s="826"/>
    </row>
    <row r="215" spans="1:22">
      <c r="A215" s="826"/>
      <c r="B215" s="831"/>
      <c r="C215" s="832"/>
      <c r="D215" s="832"/>
      <c r="E215" s="832"/>
      <c r="F215" s="832"/>
      <c r="G215" s="832"/>
      <c r="H215" s="832"/>
      <c r="I215" s="832"/>
      <c r="J215" s="832"/>
      <c r="K215" s="832"/>
      <c r="L215" s="832"/>
      <c r="M215" s="832"/>
      <c r="N215" s="832"/>
      <c r="O215" s="832"/>
      <c r="P215" s="833"/>
      <c r="Q215" s="826"/>
      <c r="R215" s="826"/>
      <c r="S215" s="826"/>
      <c r="T215" s="826"/>
      <c r="U215" s="826"/>
      <c r="V215" s="826"/>
    </row>
    <row r="216" spans="1:22">
      <c r="A216" s="826"/>
      <c r="B216" s="831"/>
      <c r="C216" s="834"/>
      <c r="D216" s="835" t="s">
        <v>656</v>
      </c>
      <c r="E216" s="835" t="s">
        <v>657</v>
      </c>
      <c r="F216" s="835" t="s">
        <v>658</v>
      </c>
      <c r="G216" s="835" t="s">
        <v>659</v>
      </c>
      <c r="H216" s="835" t="s">
        <v>660</v>
      </c>
      <c r="I216" s="835" t="s">
        <v>661</v>
      </c>
      <c r="J216" s="835" t="s">
        <v>662</v>
      </c>
      <c r="K216" s="835" t="s">
        <v>663</v>
      </c>
      <c r="L216" s="835" t="s">
        <v>664</v>
      </c>
      <c r="M216" s="835" t="s">
        <v>665</v>
      </c>
      <c r="N216" s="835" t="s">
        <v>666</v>
      </c>
      <c r="O216" s="835" t="s">
        <v>667</v>
      </c>
      <c r="P216" s="833"/>
      <c r="Q216" s="826"/>
      <c r="R216" s="826"/>
      <c r="S216" s="826"/>
      <c r="T216" s="826"/>
      <c r="U216" s="826"/>
      <c r="V216" s="826"/>
    </row>
    <row r="217" spans="1:22">
      <c r="A217" s="826"/>
      <c r="B217" s="831"/>
      <c r="C217" s="836" t="s">
        <v>670</v>
      </c>
      <c r="D217" s="837">
        <f>'GRAF. EJECUCIÓN INGRESOS'!D218</f>
        <v>12449.558999999999</v>
      </c>
      <c r="E217" s="837">
        <f>'GRAF. EJECUCIÓN INGRESOS'!E218</f>
        <v>20789.742999999999</v>
      </c>
      <c r="F217" s="837">
        <f>'GRAF. EJECUCIÓN INGRESOS'!F218</f>
        <v>26560.008000000002</v>
      </c>
      <c r="G217" s="837">
        <f>'GRAF. EJECUCIÓN INGRESOS'!G218</f>
        <v>40982.445</v>
      </c>
      <c r="H217" s="837">
        <f>'GRAF. EJECUCIÓN INGRESOS'!H218</f>
        <v>46979.839</v>
      </c>
      <c r="I217" s="837">
        <f>'GRAF. EJECUCIÓN INGRESOS'!I218</f>
        <v>57061.324999999997</v>
      </c>
      <c r="J217" s="837">
        <f>'GRAF. EJECUCIÓN INGRESOS'!J218</f>
        <v>67568.932000000001</v>
      </c>
      <c r="K217" s="837">
        <f>'GRAF. EJECUCIÓN INGRESOS'!K218</f>
        <v>76190.178</v>
      </c>
      <c r="L217" s="837">
        <f>'GRAF. EJECUCIÓN INGRESOS'!L218</f>
        <v>77653.913</v>
      </c>
      <c r="M217" s="837">
        <f>'GRAF. EJECUCIÓN INGRESOS'!M218</f>
        <v>88177.15</v>
      </c>
      <c r="N217" s="837">
        <f>'GRAF. EJECUCIÓN INGRESOS'!N218</f>
        <v>92179.414999999994</v>
      </c>
      <c r="O217" s="837">
        <f>'GRAF. EJECUCIÓN INGRESOS'!O218</f>
        <v>97567.504000000001</v>
      </c>
      <c r="P217" s="833"/>
      <c r="Q217" s="826"/>
      <c r="R217" s="826"/>
      <c r="S217" s="826"/>
      <c r="T217" s="826"/>
      <c r="U217" s="826"/>
      <c r="V217" s="826"/>
    </row>
    <row r="218" spans="1:22">
      <c r="A218" s="826"/>
      <c r="B218" s="831"/>
      <c r="C218" s="836" t="s">
        <v>20</v>
      </c>
      <c r="D218" s="838">
        <f>ENERO!$L$63/1000</f>
        <v>6043.49</v>
      </c>
      <c r="E218" s="838">
        <f>FEBRERO!$L$63/1000</f>
        <v>13200.996999999999</v>
      </c>
      <c r="F218" s="838">
        <f>MARZO!$L$63/1000</f>
        <v>17497.017</v>
      </c>
      <c r="G218" s="838">
        <f>ABRIL!$L$63/1000</f>
        <v>22002.89</v>
      </c>
      <c r="H218" s="838">
        <f>MAYO!$L$63/1000</f>
        <v>25797.317999999999</v>
      </c>
      <c r="I218" s="838">
        <f>JUNIO!$L$63/1000</f>
        <v>32558.569</v>
      </c>
      <c r="J218" s="838">
        <f>JULIO!$L$63/1000</f>
        <v>40212.086000000003</v>
      </c>
      <c r="K218" s="838">
        <f>AGOSTO!$L$63/1000</f>
        <v>48949.995000000003</v>
      </c>
      <c r="L218" s="838">
        <f>SEPTIEMBRE!$L$63/1000</f>
        <v>54707.925000000003</v>
      </c>
      <c r="M218" s="838">
        <f>OCTUBRE!$L$63/1000</f>
        <v>64475.786999999997</v>
      </c>
      <c r="N218" s="838">
        <f>NOVIEMBRE!$L$63/1000</f>
        <v>69155.612999999998</v>
      </c>
      <c r="O218" s="838">
        <f>DICIEMBRE!$L$63/1000</f>
        <v>74361.202999999994</v>
      </c>
      <c r="P218" s="833"/>
      <c r="Q218" s="826"/>
      <c r="R218" s="826"/>
      <c r="S218" s="826"/>
      <c r="T218" s="826"/>
      <c r="U218" s="826"/>
      <c r="V218" s="826"/>
    </row>
    <row r="219" spans="1:22" ht="13.5" thickBot="1">
      <c r="A219" s="826"/>
      <c r="B219" s="839"/>
      <c r="C219" s="840"/>
      <c r="D219" s="840"/>
      <c r="E219" s="840"/>
      <c r="F219" s="840"/>
      <c r="G219" s="840"/>
      <c r="H219" s="840"/>
      <c r="I219" s="840"/>
      <c r="J219" s="840"/>
      <c r="K219" s="840"/>
      <c r="L219" s="840"/>
      <c r="M219" s="840"/>
      <c r="N219" s="840"/>
      <c r="O219" s="840"/>
      <c r="P219" s="841"/>
      <c r="Q219" s="826"/>
      <c r="R219" s="826"/>
      <c r="S219" s="826"/>
      <c r="T219" s="826"/>
      <c r="U219" s="826"/>
      <c r="V219" s="826"/>
    </row>
    <row r="220" spans="1:22" ht="13.5" thickBot="1">
      <c r="A220" s="826"/>
      <c r="B220" s="826"/>
      <c r="C220" s="826"/>
      <c r="D220" s="826"/>
      <c r="E220" s="826"/>
      <c r="F220" s="826"/>
      <c r="G220" s="826"/>
      <c r="H220" s="826"/>
      <c r="I220" s="826"/>
      <c r="J220" s="826"/>
      <c r="K220" s="826"/>
      <c r="L220" s="826"/>
      <c r="M220" s="826"/>
      <c r="N220" s="826"/>
      <c r="O220" s="826"/>
      <c r="P220" s="826"/>
      <c r="Q220" s="826"/>
      <c r="R220" s="826"/>
      <c r="S220" s="826"/>
      <c r="T220" s="826"/>
      <c r="U220" s="826"/>
      <c r="V220" s="826"/>
    </row>
    <row r="221" spans="1:22">
      <c r="A221" s="826"/>
      <c r="B221" s="828"/>
      <c r="C221" s="829"/>
      <c r="D221" s="829"/>
      <c r="E221" s="829"/>
      <c r="F221" s="829"/>
      <c r="G221" s="829"/>
      <c r="H221" s="829"/>
      <c r="I221" s="829"/>
      <c r="J221" s="829"/>
      <c r="K221" s="829"/>
      <c r="L221" s="829"/>
      <c r="M221" s="829"/>
      <c r="N221" s="829"/>
      <c r="O221" s="829"/>
      <c r="P221" s="830"/>
      <c r="Q221" s="826"/>
      <c r="R221" s="826"/>
      <c r="S221" s="826"/>
      <c r="T221" s="826"/>
      <c r="U221" s="826"/>
      <c r="V221" s="826"/>
    </row>
    <row r="222" spans="1:22">
      <c r="A222" s="826"/>
      <c r="B222" s="831"/>
      <c r="C222" s="832"/>
      <c r="D222" s="832"/>
      <c r="E222" s="832"/>
      <c r="F222" s="832"/>
      <c r="G222" s="832"/>
      <c r="H222" s="832"/>
      <c r="I222" s="832"/>
      <c r="J222" s="832"/>
      <c r="K222" s="832"/>
      <c r="L222" s="832"/>
      <c r="M222" s="832"/>
      <c r="N222" s="832"/>
      <c r="O222" s="832"/>
      <c r="P222" s="833"/>
      <c r="Q222" s="826"/>
      <c r="R222" s="826"/>
      <c r="S222" s="826"/>
      <c r="T222" s="826"/>
      <c r="U222" s="826"/>
      <c r="V222" s="826"/>
    </row>
    <row r="223" spans="1:22">
      <c r="A223" s="826"/>
      <c r="B223" s="831"/>
      <c r="C223" s="832"/>
      <c r="D223" s="832"/>
      <c r="E223" s="832"/>
      <c r="F223" s="832"/>
      <c r="G223" s="832"/>
      <c r="H223" s="832"/>
      <c r="I223" s="832"/>
      <c r="J223" s="832"/>
      <c r="K223" s="832"/>
      <c r="L223" s="832"/>
      <c r="M223" s="832"/>
      <c r="N223" s="832"/>
      <c r="O223" s="832"/>
      <c r="P223" s="833"/>
      <c r="Q223" s="826"/>
      <c r="R223" s="826"/>
      <c r="S223" s="826"/>
      <c r="T223" s="826"/>
      <c r="U223" s="826"/>
      <c r="V223" s="826"/>
    </row>
    <row r="224" spans="1:22">
      <c r="A224" s="826"/>
      <c r="B224" s="831"/>
      <c r="C224" s="832"/>
      <c r="D224" s="832"/>
      <c r="E224" s="832"/>
      <c r="F224" s="832"/>
      <c r="G224" s="832"/>
      <c r="H224" s="832"/>
      <c r="I224" s="832"/>
      <c r="J224" s="832"/>
      <c r="K224" s="832"/>
      <c r="L224" s="832"/>
      <c r="M224" s="832"/>
      <c r="N224" s="832"/>
      <c r="O224" s="832"/>
      <c r="P224" s="833"/>
      <c r="Q224" s="826"/>
      <c r="R224" s="826"/>
      <c r="S224" s="826"/>
      <c r="T224" s="826"/>
      <c r="U224" s="826"/>
      <c r="V224" s="826"/>
    </row>
    <row r="225" spans="1:22">
      <c r="A225" s="826"/>
      <c r="B225" s="831"/>
      <c r="C225" s="832"/>
      <c r="D225" s="832"/>
      <c r="E225" s="832"/>
      <c r="F225" s="832"/>
      <c r="G225" s="832"/>
      <c r="H225" s="832"/>
      <c r="I225" s="832"/>
      <c r="J225" s="832"/>
      <c r="K225" s="832"/>
      <c r="L225" s="832"/>
      <c r="M225" s="832"/>
      <c r="N225" s="832"/>
      <c r="O225" s="832"/>
      <c r="P225" s="833"/>
      <c r="Q225" s="826"/>
      <c r="R225" s="826"/>
      <c r="S225" s="826"/>
      <c r="T225" s="826"/>
      <c r="U225" s="826"/>
      <c r="V225" s="826"/>
    </row>
    <row r="226" spans="1:22">
      <c r="A226" s="826"/>
      <c r="B226" s="831"/>
      <c r="C226" s="832"/>
      <c r="D226" s="832"/>
      <c r="E226" s="832"/>
      <c r="F226" s="832"/>
      <c r="G226" s="832"/>
      <c r="H226" s="832"/>
      <c r="I226" s="832"/>
      <c r="J226" s="832"/>
      <c r="K226" s="832"/>
      <c r="L226" s="832"/>
      <c r="M226" s="832"/>
      <c r="N226" s="832"/>
      <c r="O226" s="832"/>
      <c r="P226" s="833"/>
      <c r="Q226" s="826"/>
      <c r="R226" s="826"/>
      <c r="S226" s="826"/>
      <c r="T226" s="826"/>
      <c r="U226" s="826"/>
      <c r="V226" s="826"/>
    </row>
    <row r="227" spans="1:22">
      <c r="A227" s="826"/>
      <c r="B227" s="831"/>
      <c r="C227" s="832"/>
      <c r="D227" s="832"/>
      <c r="E227" s="832"/>
      <c r="F227" s="832"/>
      <c r="G227" s="832"/>
      <c r="H227" s="832"/>
      <c r="I227" s="832"/>
      <c r="J227" s="832"/>
      <c r="K227" s="832"/>
      <c r="L227" s="832"/>
      <c r="M227" s="832"/>
      <c r="N227" s="832"/>
      <c r="O227" s="832"/>
      <c r="P227" s="833"/>
      <c r="Q227" s="826"/>
      <c r="R227" s="826"/>
      <c r="S227" s="826"/>
      <c r="T227" s="826"/>
      <c r="U227" s="826"/>
      <c r="V227" s="826"/>
    </row>
    <row r="228" spans="1:22">
      <c r="A228" s="826"/>
      <c r="B228" s="831"/>
      <c r="C228" s="832"/>
      <c r="D228" s="832"/>
      <c r="E228" s="832"/>
      <c r="F228" s="832"/>
      <c r="G228" s="832"/>
      <c r="H228" s="832"/>
      <c r="I228" s="832"/>
      <c r="J228" s="832"/>
      <c r="K228" s="832"/>
      <c r="L228" s="832"/>
      <c r="M228" s="832"/>
      <c r="N228" s="832"/>
      <c r="O228" s="832"/>
      <c r="P228" s="833"/>
      <c r="Q228" s="826"/>
      <c r="R228" s="826"/>
      <c r="S228" s="826"/>
      <c r="T228" s="826"/>
      <c r="U228" s="826"/>
      <c r="V228" s="826"/>
    </row>
    <row r="229" spans="1:22">
      <c r="A229" s="826"/>
      <c r="B229" s="831"/>
      <c r="C229" s="832"/>
      <c r="D229" s="832"/>
      <c r="E229" s="832"/>
      <c r="F229" s="832"/>
      <c r="G229" s="832"/>
      <c r="H229" s="832"/>
      <c r="I229" s="832"/>
      <c r="J229" s="832"/>
      <c r="K229" s="832"/>
      <c r="L229" s="832"/>
      <c r="M229" s="832"/>
      <c r="N229" s="832"/>
      <c r="O229" s="832"/>
      <c r="P229" s="833"/>
      <c r="Q229" s="826"/>
      <c r="R229" s="826"/>
      <c r="S229" s="826"/>
      <c r="T229" s="826"/>
      <c r="U229" s="826"/>
      <c r="V229" s="826"/>
    </row>
    <row r="230" spans="1:22">
      <c r="A230" s="826"/>
      <c r="B230" s="831"/>
      <c r="C230" s="832"/>
      <c r="D230" s="832"/>
      <c r="E230" s="832"/>
      <c r="F230" s="832"/>
      <c r="G230" s="832"/>
      <c r="H230" s="832"/>
      <c r="I230" s="832"/>
      <c r="J230" s="832"/>
      <c r="K230" s="832"/>
      <c r="L230" s="832"/>
      <c r="M230" s="832"/>
      <c r="N230" s="832"/>
      <c r="O230" s="832"/>
      <c r="P230" s="833"/>
      <c r="Q230" s="826"/>
      <c r="R230" s="826"/>
      <c r="S230" s="826"/>
      <c r="T230" s="826"/>
      <c r="U230" s="826"/>
      <c r="V230" s="826"/>
    </row>
    <row r="231" spans="1:22">
      <c r="A231" s="826"/>
      <c r="B231" s="831"/>
      <c r="C231" s="832"/>
      <c r="D231" s="832"/>
      <c r="E231" s="832"/>
      <c r="F231" s="832"/>
      <c r="G231" s="832"/>
      <c r="H231" s="832"/>
      <c r="I231" s="832"/>
      <c r="J231" s="832"/>
      <c r="K231" s="832"/>
      <c r="L231" s="832"/>
      <c r="M231" s="832"/>
      <c r="N231" s="832"/>
      <c r="O231" s="832"/>
      <c r="P231" s="833"/>
      <c r="Q231" s="826"/>
      <c r="R231" s="826"/>
      <c r="S231" s="826"/>
      <c r="T231" s="826"/>
      <c r="U231" s="826"/>
      <c r="V231" s="826"/>
    </row>
    <row r="232" spans="1:22">
      <c r="A232" s="826"/>
      <c r="B232" s="831"/>
      <c r="C232" s="832"/>
      <c r="D232" s="832"/>
      <c r="E232" s="832"/>
      <c r="F232" s="832"/>
      <c r="G232" s="832"/>
      <c r="H232" s="832"/>
      <c r="I232" s="832"/>
      <c r="J232" s="832"/>
      <c r="K232" s="832"/>
      <c r="L232" s="832"/>
      <c r="M232" s="832"/>
      <c r="N232" s="832"/>
      <c r="O232" s="832"/>
      <c r="P232" s="833"/>
      <c r="Q232" s="826"/>
      <c r="R232" s="826"/>
      <c r="S232" s="826"/>
      <c r="T232" s="826"/>
      <c r="U232" s="826"/>
      <c r="V232" s="826"/>
    </row>
    <row r="233" spans="1:22">
      <c r="A233" s="826"/>
      <c r="B233" s="831"/>
      <c r="C233" s="832"/>
      <c r="D233" s="832"/>
      <c r="E233" s="832"/>
      <c r="F233" s="832"/>
      <c r="G233" s="832"/>
      <c r="H233" s="832"/>
      <c r="I233" s="832"/>
      <c r="J233" s="832"/>
      <c r="K233" s="832"/>
      <c r="L233" s="832"/>
      <c r="M233" s="832"/>
      <c r="N233" s="832"/>
      <c r="O233" s="832"/>
      <c r="P233" s="833"/>
      <c r="Q233" s="826"/>
      <c r="R233" s="826"/>
      <c r="S233" s="826"/>
      <c r="T233" s="826"/>
      <c r="U233" s="826"/>
      <c r="V233" s="826"/>
    </row>
    <row r="234" spans="1:22">
      <c r="A234" s="826"/>
      <c r="B234" s="831"/>
      <c r="C234" s="832"/>
      <c r="D234" s="832"/>
      <c r="E234" s="832"/>
      <c r="F234" s="832"/>
      <c r="G234" s="832"/>
      <c r="H234" s="832"/>
      <c r="I234" s="832"/>
      <c r="J234" s="832"/>
      <c r="K234" s="832"/>
      <c r="L234" s="832"/>
      <c r="M234" s="832"/>
      <c r="N234" s="832"/>
      <c r="O234" s="832"/>
      <c r="P234" s="833"/>
      <c r="Q234" s="826"/>
      <c r="R234" s="826"/>
      <c r="S234" s="826"/>
      <c r="T234" s="826"/>
      <c r="U234" s="826"/>
      <c r="V234" s="826"/>
    </row>
    <row r="235" spans="1:22">
      <c r="A235" s="826"/>
      <c r="B235" s="831"/>
      <c r="C235" s="832"/>
      <c r="D235" s="832"/>
      <c r="E235" s="832"/>
      <c r="F235" s="832"/>
      <c r="G235" s="832"/>
      <c r="H235" s="832"/>
      <c r="I235" s="832"/>
      <c r="J235" s="832"/>
      <c r="K235" s="832"/>
      <c r="L235" s="832"/>
      <c r="M235" s="832"/>
      <c r="N235" s="832"/>
      <c r="O235" s="832"/>
      <c r="P235" s="833"/>
      <c r="Q235" s="826"/>
      <c r="R235" s="826"/>
      <c r="S235" s="826"/>
      <c r="T235" s="826"/>
      <c r="U235" s="826"/>
      <c r="V235" s="826"/>
    </row>
    <row r="236" spans="1:22">
      <c r="A236" s="826"/>
      <c r="B236" s="831"/>
      <c r="C236" s="832"/>
      <c r="D236" s="832"/>
      <c r="E236" s="832"/>
      <c r="F236" s="832"/>
      <c r="G236" s="832"/>
      <c r="H236" s="832"/>
      <c r="I236" s="832"/>
      <c r="J236" s="832"/>
      <c r="K236" s="832"/>
      <c r="L236" s="832"/>
      <c r="M236" s="832"/>
      <c r="N236" s="832"/>
      <c r="O236" s="832"/>
      <c r="P236" s="833"/>
      <c r="Q236" s="826"/>
      <c r="R236" s="826"/>
      <c r="S236" s="826"/>
      <c r="T236" s="826"/>
      <c r="U236" s="826"/>
      <c r="V236" s="826"/>
    </row>
    <row r="237" spans="1:22">
      <c r="A237" s="826"/>
      <c r="B237" s="831"/>
      <c r="C237" s="832"/>
      <c r="D237" s="832"/>
      <c r="E237" s="832"/>
      <c r="F237" s="832"/>
      <c r="G237" s="832"/>
      <c r="H237" s="832"/>
      <c r="I237" s="832"/>
      <c r="J237" s="832"/>
      <c r="K237" s="832"/>
      <c r="L237" s="832"/>
      <c r="M237" s="832"/>
      <c r="N237" s="832"/>
      <c r="O237" s="832"/>
      <c r="P237" s="833"/>
      <c r="Q237" s="826"/>
      <c r="R237" s="826"/>
      <c r="S237" s="826"/>
      <c r="T237" s="826"/>
      <c r="U237" s="826"/>
      <c r="V237" s="826"/>
    </row>
    <row r="238" spans="1:22">
      <c r="A238" s="826"/>
      <c r="B238" s="831"/>
      <c r="C238" s="832"/>
      <c r="D238" s="832"/>
      <c r="E238" s="832"/>
      <c r="F238" s="832"/>
      <c r="G238" s="832"/>
      <c r="H238" s="832"/>
      <c r="I238" s="832"/>
      <c r="J238" s="832"/>
      <c r="K238" s="832"/>
      <c r="L238" s="832"/>
      <c r="M238" s="832"/>
      <c r="N238" s="832"/>
      <c r="O238" s="832"/>
      <c r="P238" s="833"/>
      <c r="Q238" s="826"/>
      <c r="R238" s="826"/>
      <c r="S238" s="826"/>
      <c r="T238" s="826"/>
      <c r="U238" s="826"/>
      <c r="V238" s="826"/>
    </row>
    <row r="239" spans="1:22">
      <c r="A239" s="826"/>
      <c r="B239" s="831"/>
      <c r="C239" s="832"/>
      <c r="D239" s="832"/>
      <c r="E239" s="832"/>
      <c r="F239" s="832"/>
      <c r="G239" s="832"/>
      <c r="H239" s="832"/>
      <c r="I239" s="832"/>
      <c r="J239" s="832"/>
      <c r="K239" s="832"/>
      <c r="L239" s="832"/>
      <c r="M239" s="832"/>
      <c r="N239" s="832"/>
      <c r="O239" s="832"/>
      <c r="P239" s="833"/>
      <c r="Q239" s="826"/>
      <c r="R239" s="826"/>
      <c r="S239" s="826"/>
      <c r="T239" s="826"/>
      <c r="U239" s="826"/>
      <c r="V239" s="826"/>
    </row>
    <row r="240" spans="1:22">
      <c r="A240" s="826"/>
      <c r="B240" s="831"/>
      <c r="C240" s="832"/>
      <c r="D240" s="832"/>
      <c r="E240" s="832"/>
      <c r="F240" s="832"/>
      <c r="G240" s="832"/>
      <c r="H240" s="832"/>
      <c r="I240" s="832"/>
      <c r="J240" s="832"/>
      <c r="K240" s="832"/>
      <c r="L240" s="832"/>
      <c r="M240" s="832"/>
      <c r="N240" s="832"/>
      <c r="O240" s="832"/>
      <c r="P240" s="833"/>
      <c r="Q240" s="826"/>
      <c r="R240" s="826"/>
      <c r="S240" s="826"/>
      <c r="T240" s="826"/>
      <c r="U240" s="826"/>
      <c r="V240" s="826"/>
    </row>
    <row r="241" spans="1:22">
      <c r="A241" s="826"/>
      <c r="B241" s="831"/>
      <c r="C241" s="832"/>
      <c r="D241" s="832"/>
      <c r="E241" s="832"/>
      <c r="F241" s="832"/>
      <c r="G241" s="832"/>
      <c r="H241" s="832"/>
      <c r="I241" s="832"/>
      <c r="J241" s="832"/>
      <c r="K241" s="832"/>
      <c r="L241" s="832"/>
      <c r="M241" s="832"/>
      <c r="N241" s="832"/>
      <c r="O241" s="832"/>
      <c r="P241" s="833"/>
      <c r="Q241" s="826"/>
      <c r="R241" s="826"/>
      <c r="S241" s="826"/>
      <c r="T241" s="826"/>
      <c r="U241" s="826"/>
      <c r="V241" s="826"/>
    </row>
    <row r="242" spans="1:22">
      <c r="A242" s="826"/>
      <c r="B242" s="831"/>
      <c r="C242" s="832"/>
      <c r="D242" s="832"/>
      <c r="E242" s="832"/>
      <c r="F242" s="832"/>
      <c r="G242" s="832"/>
      <c r="H242" s="832"/>
      <c r="I242" s="832"/>
      <c r="J242" s="832"/>
      <c r="K242" s="832"/>
      <c r="L242" s="832"/>
      <c r="M242" s="832"/>
      <c r="N242" s="832"/>
      <c r="O242" s="832"/>
      <c r="P242" s="833"/>
      <c r="Q242" s="826"/>
      <c r="R242" s="826"/>
      <c r="S242" s="826"/>
      <c r="T242" s="826"/>
      <c r="U242" s="826"/>
      <c r="V242" s="826"/>
    </row>
    <row r="243" spans="1:22">
      <c r="A243" s="826"/>
      <c r="B243" s="831"/>
      <c r="C243" s="832"/>
      <c r="D243" s="832"/>
      <c r="E243" s="832"/>
      <c r="F243" s="832"/>
      <c r="G243" s="832"/>
      <c r="H243" s="832"/>
      <c r="I243" s="832"/>
      <c r="J243" s="832"/>
      <c r="K243" s="832"/>
      <c r="L243" s="832"/>
      <c r="M243" s="832"/>
      <c r="N243" s="832"/>
      <c r="O243" s="832"/>
      <c r="P243" s="833"/>
      <c r="Q243" s="826"/>
      <c r="R243" s="826"/>
      <c r="S243" s="826"/>
      <c r="T243" s="826"/>
      <c r="U243" s="826"/>
      <c r="V243" s="826"/>
    </row>
    <row r="244" spans="1:22">
      <c r="A244" s="826"/>
      <c r="B244" s="831"/>
      <c r="C244" s="832"/>
      <c r="D244" s="832"/>
      <c r="E244" s="832"/>
      <c r="F244" s="832"/>
      <c r="G244" s="832"/>
      <c r="H244" s="832"/>
      <c r="I244" s="832"/>
      <c r="J244" s="832"/>
      <c r="K244" s="832"/>
      <c r="L244" s="832"/>
      <c r="M244" s="832"/>
      <c r="N244" s="832"/>
      <c r="O244" s="832"/>
      <c r="P244" s="833"/>
      <c r="Q244" s="826"/>
      <c r="R244" s="826"/>
      <c r="S244" s="826"/>
      <c r="T244" s="826"/>
      <c r="U244" s="826"/>
      <c r="V244" s="826"/>
    </row>
    <row r="245" spans="1:22">
      <c r="A245" s="826"/>
      <c r="B245" s="831"/>
      <c r="C245" s="832"/>
      <c r="D245" s="832"/>
      <c r="E245" s="832"/>
      <c r="F245" s="832"/>
      <c r="G245" s="832"/>
      <c r="H245" s="832"/>
      <c r="I245" s="832"/>
      <c r="J245" s="832"/>
      <c r="K245" s="832"/>
      <c r="L245" s="832"/>
      <c r="M245" s="832"/>
      <c r="N245" s="832"/>
      <c r="O245" s="832"/>
      <c r="P245" s="833"/>
      <c r="Q245" s="826"/>
      <c r="R245" s="826"/>
      <c r="S245" s="826"/>
      <c r="T245" s="826"/>
      <c r="U245" s="826"/>
      <c r="V245" s="826"/>
    </row>
    <row r="246" spans="1:22">
      <c r="A246" s="826"/>
      <c r="B246" s="831"/>
      <c r="C246" s="832"/>
      <c r="D246" s="832"/>
      <c r="E246" s="832"/>
      <c r="F246" s="832"/>
      <c r="G246" s="832"/>
      <c r="H246" s="832"/>
      <c r="I246" s="832"/>
      <c r="J246" s="832"/>
      <c r="K246" s="832"/>
      <c r="L246" s="832"/>
      <c r="M246" s="832"/>
      <c r="N246" s="832"/>
      <c r="O246" s="832"/>
      <c r="P246" s="833"/>
      <c r="Q246" s="826"/>
      <c r="R246" s="826"/>
      <c r="S246" s="826"/>
      <c r="T246" s="826"/>
      <c r="U246" s="826"/>
      <c r="V246" s="826"/>
    </row>
    <row r="247" spans="1:22">
      <c r="A247" s="826"/>
      <c r="B247" s="831"/>
      <c r="C247" s="834"/>
      <c r="D247" s="835" t="s">
        <v>656</v>
      </c>
      <c r="E247" s="835" t="s">
        <v>657</v>
      </c>
      <c r="F247" s="835" t="s">
        <v>658</v>
      </c>
      <c r="G247" s="835" t="s">
        <v>659</v>
      </c>
      <c r="H247" s="835" t="s">
        <v>660</v>
      </c>
      <c r="I247" s="835" t="s">
        <v>661</v>
      </c>
      <c r="J247" s="835" t="s">
        <v>662</v>
      </c>
      <c r="K247" s="835" t="s">
        <v>663</v>
      </c>
      <c r="L247" s="835" t="s">
        <v>664</v>
      </c>
      <c r="M247" s="835" t="s">
        <v>665</v>
      </c>
      <c r="N247" s="835" t="s">
        <v>666</v>
      </c>
      <c r="O247" s="835" t="s">
        <v>667</v>
      </c>
      <c r="P247" s="833"/>
      <c r="Q247" s="826"/>
      <c r="R247" s="826"/>
      <c r="S247" s="826"/>
      <c r="T247" s="826"/>
      <c r="U247" s="826"/>
      <c r="V247" s="826"/>
    </row>
    <row r="248" spans="1:22">
      <c r="A248" s="826"/>
      <c r="B248" s="831"/>
      <c r="C248" s="836" t="s">
        <v>670</v>
      </c>
      <c r="D248" s="837">
        <f>'GRAF. EJECUCIÓN INGRESOS'!D249</f>
        <v>7539.8320000000003</v>
      </c>
      <c r="E248" s="837">
        <f>'GRAF. EJECUCIÓN INGRESOS'!E249</f>
        <v>19314.964</v>
      </c>
      <c r="F248" s="837">
        <f>'GRAF. EJECUCIÓN INGRESOS'!F249</f>
        <v>29810.557000000001</v>
      </c>
      <c r="G248" s="837">
        <f>'GRAF. EJECUCIÓN INGRESOS'!G249</f>
        <v>40155.171999999999</v>
      </c>
      <c r="H248" s="837">
        <f>'GRAF. EJECUCIÓN INGRESOS'!H249</f>
        <v>48585.381999999998</v>
      </c>
      <c r="I248" s="837">
        <f>'GRAF. EJECUCIÓN INGRESOS'!I249</f>
        <v>55398.391000000003</v>
      </c>
      <c r="J248" s="837">
        <f>'GRAF. EJECUCIÓN INGRESOS'!J249</f>
        <v>64916.432999999997</v>
      </c>
      <c r="K248" s="837">
        <f>'GRAF. EJECUCIÓN INGRESOS'!K249</f>
        <v>73551.577999999994</v>
      </c>
      <c r="L248" s="837">
        <f>'GRAF. EJECUCIÓN INGRESOS'!L249</f>
        <v>82933.953999999998</v>
      </c>
      <c r="M248" s="837">
        <f>'GRAF. EJECUCIÓN INGRESOS'!M249</f>
        <v>90869.345000000001</v>
      </c>
      <c r="N248" s="837">
        <f>'GRAF. EJECUCIÓN INGRESOS'!N249</f>
        <v>97795.498999999996</v>
      </c>
      <c r="O248" s="837">
        <f>'GRAF. EJECUCIÓN INGRESOS'!O249</f>
        <v>104166.243</v>
      </c>
      <c r="P248" s="833"/>
      <c r="Q248" s="826"/>
      <c r="R248" s="826"/>
      <c r="S248" s="826"/>
      <c r="T248" s="826"/>
      <c r="U248" s="826"/>
      <c r="V248" s="826"/>
    </row>
    <row r="249" spans="1:22">
      <c r="A249" s="826"/>
      <c r="B249" s="831"/>
      <c r="C249" s="836" t="s">
        <v>20</v>
      </c>
      <c r="D249" s="838">
        <f>ENERO!$L$69/1000</f>
        <v>737.35699999999997</v>
      </c>
      <c r="E249" s="838">
        <f>FEBRERO!$L$69/1000</f>
        <v>4438.6840000000002</v>
      </c>
      <c r="F249" s="838">
        <f>MARZO!$L$69/1000</f>
        <v>9502.4889999999996</v>
      </c>
      <c r="G249" s="838">
        <f>ABRIL!$L$69/1000</f>
        <v>10796.339</v>
      </c>
      <c r="H249" s="838">
        <f>MAYO!$L$69/1000</f>
        <v>20168.251</v>
      </c>
      <c r="I249" s="838">
        <f>JUNIO!$L$69/1000</f>
        <v>20168.251</v>
      </c>
      <c r="J249" s="838">
        <f>JULIO!$L$69/1000</f>
        <v>28078.012999999999</v>
      </c>
      <c r="K249" s="838">
        <f>AGOSTO!$L$69/1000</f>
        <v>36063.432999999997</v>
      </c>
      <c r="L249" s="838">
        <f>SEPTIEMBRE!$L$69/1000</f>
        <v>44156.472000000002</v>
      </c>
      <c r="M249" s="838">
        <f>NOVIEMBRE!$L$69/1000</f>
        <v>52446.997000000003</v>
      </c>
      <c r="N249" s="838">
        <f>DICIEMBRE!$L$69/1000</f>
        <v>62597.358999999997</v>
      </c>
      <c r="O249" s="838">
        <f>DICIEMBRE!$L$69/1000</f>
        <v>62597.358999999997</v>
      </c>
      <c r="P249" s="833"/>
      <c r="Q249" s="826"/>
      <c r="R249" s="826"/>
      <c r="S249" s="826"/>
      <c r="T249" s="826"/>
      <c r="U249" s="826"/>
      <c r="V249" s="826"/>
    </row>
    <row r="250" spans="1:22" ht="13.5" thickBot="1">
      <c r="A250" s="826"/>
      <c r="B250" s="839"/>
      <c r="C250" s="840"/>
      <c r="D250" s="840"/>
      <c r="E250" s="840"/>
      <c r="F250" s="840"/>
      <c r="G250" s="840"/>
      <c r="H250" s="840"/>
      <c r="I250" s="840"/>
      <c r="J250" s="840"/>
      <c r="K250" s="840"/>
      <c r="L250" s="840"/>
      <c r="M250" s="840"/>
      <c r="N250" s="840"/>
      <c r="O250" s="840"/>
      <c r="P250" s="841"/>
      <c r="Q250" s="826"/>
      <c r="R250" s="826"/>
      <c r="S250" s="826"/>
      <c r="T250" s="826"/>
      <c r="U250" s="826"/>
      <c r="V250" s="826"/>
    </row>
    <row r="251" spans="1:22" ht="13.5" thickBot="1">
      <c r="A251" s="826"/>
      <c r="B251" s="826"/>
      <c r="C251" s="826"/>
      <c r="D251" s="826"/>
      <c r="E251" s="826"/>
      <c r="F251" s="826"/>
      <c r="G251" s="826"/>
      <c r="H251" s="826"/>
      <c r="I251" s="826"/>
      <c r="J251" s="826"/>
      <c r="K251" s="826"/>
      <c r="L251" s="826"/>
      <c r="M251" s="826"/>
      <c r="N251" s="826"/>
      <c r="O251" s="826"/>
      <c r="P251" s="826"/>
      <c r="Q251" s="826"/>
      <c r="R251" s="826"/>
      <c r="S251" s="826"/>
      <c r="T251" s="826"/>
      <c r="U251" s="826"/>
      <c r="V251" s="826"/>
    </row>
    <row r="252" spans="1:22">
      <c r="A252" s="826"/>
      <c r="B252" s="828"/>
      <c r="C252" s="829"/>
      <c r="D252" s="829"/>
      <c r="E252" s="829"/>
      <c r="F252" s="829"/>
      <c r="G252" s="829"/>
      <c r="H252" s="829"/>
      <c r="I252" s="829"/>
      <c r="J252" s="829"/>
      <c r="K252" s="829"/>
      <c r="L252" s="829"/>
      <c r="M252" s="829"/>
      <c r="N252" s="829"/>
      <c r="O252" s="829"/>
      <c r="P252" s="830"/>
      <c r="Q252" s="826"/>
      <c r="R252" s="826"/>
      <c r="S252" s="826"/>
      <c r="T252" s="826"/>
      <c r="U252" s="826"/>
      <c r="V252" s="826"/>
    </row>
    <row r="253" spans="1:22">
      <c r="A253" s="826"/>
      <c r="B253" s="831"/>
      <c r="C253" s="832"/>
      <c r="D253" s="832"/>
      <c r="E253" s="832"/>
      <c r="F253" s="832"/>
      <c r="G253" s="832"/>
      <c r="H253" s="832"/>
      <c r="I253" s="832"/>
      <c r="J253" s="832"/>
      <c r="K253" s="832"/>
      <c r="L253" s="832"/>
      <c r="M253" s="832"/>
      <c r="N253" s="832"/>
      <c r="O253" s="832"/>
      <c r="P253" s="833"/>
      <c r="Q253" s="826"/>
      <c r="R253" s="826"/>
      <c r="S253" s="826"/>
      <c r="T253" s="826"/>
      <c r="U253" s="826"/>
      <c r="V253" s="826"/>
    </row>
    <row r="254" spans="1:22">
      <c r="A254" s="826"/>
      <c r="B254" s="831"/>
      <c r="C254" s="832"/>
      <c r="D254" s="832"/>
      <c r="E254" s="832"/>
      <c r="F254" s="832"/>
      <c r="G254" s="832"/>
      <c r="H254" s="832"/>
      <c r="I254" s="832"/>
      <c r="J254" s="832"/>
      <c r="K254" s="832"/>
      <c r="L254" s="832"/>
      <c r="M254" s="832"/>
      <c r="N254" s="832"/>
      <c r="O254" s="832"/>
      <c r="P254" s="833"/>
      <c r="Q254" s="826"/>
      <c r="R254" s="826"/>
      <c r="S254" s="826"/>
      <c r="T254" s="826"/>
      <c r="U254" s="826"/>
      <c r="V254" s="826"/>
    </row>
    <row r="255" spans="1:22">
      <c r="A255" s="826"/>
      <c r="B255" s="831"/>
      <c r="C255" s="832"/>
      <c r="D255" s="832"/>
      <c r="E255" s="832"/>
      <c r="F255" s="832"/>
      <c r="G255" s="832"/>
      <c r="H255" s="832"/>
      <c r="I255" s="832"/>
      <c r="J255" s="832"/>
      <c r="K255" s="832"/>
      <c r="L255" s="832"/>
      <c r="M255" s="832"/>
      <c r="N255" s="832"/>
      <c r="O255" s="832"/>
      <c r="P255" s="833"/>
      <c r="Q255" s="826"/>
      <c r="R255" s="826"/>
      <c r="S255" s="826"/>
      <c r="T255" s="826"/>
      <c r="U255" s="826"/>
      <c r="V255" s="826"/>
    </row>
    <row r="256" spans="1:22">
      <c r="A256" s="826"/>
      <c r="B256" s="831"/>
      <c r="C256" s="832"/>
      <c r="D256" s="832"/>
      <c r="E256" s="832"/>
      <c r="F256" s="832"/>
      <c r="G256" s="832"/>
      <c r="H256" s="832"/>
      <c r="I256" s="832"/>
      <c r="J256" s="832"/>
      <c r="K256" s="832"/>
      <c r="L256" s="832"/>
      <c r="M256" s="832"/>
      <c r="N256" s="832"/>
      <c r="O256" s="832"/>
      <c r="P256" s="833"/>
      <c r="Q256" s="826"/>
      <c r="R256" s="826"/>
      <c r="S256" s="826"/>
      <c r="T256" s="826"/>
      <c r="U256" s="826"/>
      <c r="V256" s="826"/>
    </row>
    <row r="257" spans="1:22">
      <c r="A257" s="826"/>
      <c r="B257" s="831"/>
      <c r="C257" s="832"/>
      <c r="D257" s="832"/>
      <c r="E257" s="832"/>
      <c r="F257" s="832"/>
      <c r="G257" s="832"/>
      <c r="H257" s="832"/>
      <c r="I257" s="832"/>
      <c r="J257" s="832"/>
      <c r="K257" s="832"/>
      <c r="L257" s="832"/>
      <c r="M257" s="832"/>
      <c r="N257" s="832"/>
      <c r="O257" s="832"/>
      <c r="P257" s="833"/>
      <c r="Q257" s="826"/>
      <c r="R257" s="826"/>
      <c r="S257" s="826"/>
      <c r="T257" s="826"/>
      <c r="U257" s="826"/>
      <c r="V257" s="826"/>
    </row>
    <row r="258" spans="1:22">
      <c r="A258" s="826"/>
      <c r="B258" s="831"/>
      <c r="C258" s="832"/>
      <c r="D258" s="832"/>
      <c r="E258" s="832"/>
      <c r="F258" s="832"/>
      <c r="G258" s="832"/>
      <c r="H258" s="832"/>
      <c r="I258" s="832"/>
      <c r="J258" s="832"/>
      <c r="K258" s="832"/>
      <c r="L258" s="832"/>
      <c r="M258" s="832"/>
      <c r="N258" s="832"/>
      <c r="O258" s="832"/>
      <c r="P258" s="833"/>
      <c r="Q258" s="826"/>
      <c r="R258" s="826"/>
      <c r="S258" s="826"/>
      <c r="T258" s="826"/>
      <c r="U258" s="826"/>
      <c r="V258" s="826"/>
    </row>
    <row r="259" spans="1:22">
      <c r="A259" s="826"/>
      <c r="B259" s="831"/>
      <c r="C259" s="832"/>
      <c r="D259" s="832"/>
      <c r="E259" s="832"/>
      <c r="F259" s="832"/>
      <c r="G259" s="832"/>
      <c r="H259" s="832"/>
      <c r="I259" s="832"/>
      <c r="J259" s="832"/>
      <c r="K259" s="832"/>
      <c r="L259" s="832"/>
      <c r="M259" s="832"/>
      <c r="N259" s="832"/>
      <c r="O259" s="832"/>
      <c r="P259" s="833"/>
      <c r="Q259" s="826"/>
      <c r="R259" s="826"/>
      <c r="S259" s="826"/>
      <c r="T259" s="826"/>
      <c r="U259" s="826"/>
      <c r="V259" s="826"/>
    </row>
    <row r="260" spans="1:22">
      <c r="A260" s="826"/>
      <c r="B260" s="831"/>
      <c r="C260" s="832"/>
      <c r="D260" s="832"/>
      <c r="E260" s="832"/>
      <c r="F260" s="832"/>
      <c r="G260" s="832"/>
      <c r="H260" s="832"/>
      <c r="I260" s="832"/>
      <c r="J260" s="832"/>
      <c r="K260" s="832"/>
      <c r="L260" s="832"/>
      <c r="M260" s="832"/>
      <c r="N260" s="832"/>
      <c r="O260" s="832"/>
      <c r="P260" s="833"/>
      <c r="Q260" s="826"/>
      <c r="R260" s="826"/>
      <c r="S260" s="826"/>
      <c r="T260" s="826"/>
      <c r="U260" s="826"/>
      <c r="V260" s="826"/>
    </row>
    <row r="261" spans="1:22">
      <c r="A261" s="826"/>
      <c r="B261" s="831"/>
      <c r="C261" s="832"/>
      <c r="D261" s="832"/>
      <c r="E261" s="832"/>
      <c r="F261" s="832"/>
      <c r="G261" s="832"/>
      <c r="H261" s="832"/>
      <c r="I261" s="832"/>
      <c r="J261" s="832"/>
      <c r="K261" s="832"/>
      <c r="L261" s="832"/>
      <c r="M261" s="832"/>
      <c r="N261" s="832"/>
      <c r="O261" s="832"/>
      <c r="P261" s="833"/>
      <c r="Q261" s="826"/>
      <c r="R261" s="826"/>
      <c r="S261" s="826"/>
      <c r="T261" s="826"/>
      <c r="U261" s="826"/>
      <c r="V261" s="826"/>
    </row>
    <row r="262" spans="1:22">
      <c r="A262" s="826"/>
      <c r="B262" s="831"/>
      <c r="C262" s="832"/>
      <c r="D262" s="832"/>
      <c r="E262" s="832"/>
      <c r="F262" s="832"/>
      <c r="G262" s="832"/>
      <c r="H262" s="832"/>
      <c r="I262" s="832"/>
      <c r="J262" s="832"/>
      <c r="K262" s="832"/>
      <c r="L262" s="832"/>
      <c r="M262" s="832"/>
      <c r="N262" s="832"/>
      <c r="O262" s="832"/>
      <c r="P262" s="833"/>
      <c r="Q262" s="826"/>
      <c r="R262" s="826"/>
      <c r="S262" s="826"/>
      <c r="T262" s="826"/>
      <c r="U262" s="826"/>
      <c r="V262" s="826"/>
    </row>
    <row r="263" spans="1:22">
      <c r="A263" s="826"/>
      <c r="B263" s="831"/>
      <c r="C263" s="832"/>
      <c r="D263" s="832"/>
      <c r="E263" s="832"/>
      <c r="F263" s="832"/>
      <c r="G263" s="832"/>
      <c r="H263" s="832"/>
      <c r="I263" s="832"/>
      <c r="J263" s="832"/>
      <c r="K263" s="832"/>
      <c r="L263" s="832"/>
      <c r="M263" s="832"/>
      <c r="N263" s="832"/>
      <c r="O263" s="832"/>
      <c r="P263" s="833"/>
      <c r="Q263" s="826"/>
      <c r="R263" s="826"/>
      <c r="S263" s="826"/>
      <c r="T263" s="826"/>
      <c r="U263" s="826"/>
      <c r="V263" s="826"/>
    </row>
    <row r="264" spans="1:22">
      <c r="A264" s="826"/>
      <c r="B264" s="831"/>
      <c r="C264" s="832"/>
      <c r="D264" s="832"/>
      <c r="E264" s="832"/>
      <c r="F264" s="832"/>
      <c r="G264" s="832"/>
      <c r="H264" s="832"/>
      <c r="I264" s="832"/>
      <c r="J264" s="832"/>
      <c r="K264" s="832"/>
      <c r="L264" s="832"/>
      <c r="M264" s="832"/>
      <c r="N264" s="832"/>
      <c r="O264" s="832"/>
      <c r="P264" s="833"/>
      <c r="Q264" s="826"/>
      <c r="R264" s="826"/>
      <c r="S264" s="826"/>
      <c r="T264" s="826"/>
      <c r="U264" s="826"/>
      <c r="V264" s="826"/>
    </row>
    <row r="265" spans="1:22">
      <c r="A265" s="826"/>
      <c r="B265" s="831"/>
      <c r="C265" s="832"/>
      <c r="D265" s="832"/>
      <c r="E265" s="832"/>
      <c r="F265" s="832"/>
      <c r="G265" s="832"/>
      <c r="H265" s="832"/>
      <c r="I265" s="832"/>
      <c r="J265" s="832"/>
      <c r="K265" s="832"/>
      <c r="L265" s="832"/>
      <c r="M265" s="832"/>
      <c r="N265" s="832"/>
      <c r="O265" s="832"/>
      <c r="P265" s="833"/>
      <c r="Q265" s="826"/>
      <c r="R265" s="826"/>
      <c r="S265" s="826"/>
      <c r="T265" s="826"/>
      <c r="U265" s="826"/>
      <c r="V265" s="826"/>
    </row>
    <row r="266" spans="1:22">
      <c r="A266" s="826"/>
      <c r="B266" s="831"/>
      <c r="C266" s="832"/>
      <c r="D266" s="832"/>
      <c r="E266" s="832"/>
      <c r="F266" s="832"/>
      <c r="G266" s="832"/>
      <c r="H266" s="832"/>
      <c r="I266" s="832"/>
      <c r="J266" s="832"/>
      <c r="K266" s="832"/>
      <c r="L266" s="832"/>
      <c r="M266" s="832"/>
      <c r="N266" s="832"/>
      <c r="O266" s="832"/>
      <c r="P266" s="833"/>
      <c r="Q266" s="826"/>
      <c r="R266" s="826"/>
      <c r="S266" s="826"/>
      <c r="T266" s="826"/>
      <c r="U266" s="826"/>
      <c r="V266" s="826"/>
    </row>
    <row r="267" spans="1:22">
      <c r="A267" s="826"/>
      <c r="B267" s="831"/>
      <c r="C267" s="832"/>
      <c r="D267" s="832"/>
      <c r="E267" s="832"/>
      <c r="F267" s="832"/>
      <c r="G267" s="832"/>
      <c r="H267" s="832"/>
      <c r="I267" s="832"/>
      <c r="J267" s="832"/>
      <c r="K267" s="832"/>
      <c r="L267" s="832"/>
      <c r="M267" s="832"/>
      <c r="N267" s="832"/>
      <c r="O267" s="832"/>
      <c r="P267" s="833"/>
      <c r="Q267" s="826"/>
      <c r="R267" s="826"/>
      <c r="S267" s="826"/>
      <c r="T267" s="826"/>
      <c r="U267" s="826"/>
      <c r="V267" s="826"/>
    </row>
    <row r="268" spans="1:22">
      <c r="A268" s="826"/>
      <c r="B268" s="831"/>
      <c r="C268" s="832"/>
      <c r="D268" s="832"/>
      <c r="E268" s="832"/>
      <c r="F268" s="832"/>
      <c r="G268" s="832"/>
      <c r="H268" s="832"/>
      <c r="I268" s="832"/>
      <c r="J268" s="832"/>
      <c r="K268" s="832"/>
      <c r="L268" s="832"/>
      <c r="M268" s="832"/>
      <c r="N268" s="832"/>
      <c r="O268" s="832"/>
      <c r="P268" s="833"/>
      <c r="Q268" s="826"/>
      <c r="R268" s="826"/>
      <c r="S268" s="826"/>
      <c r="T268" s="826"/>
      <c r="U268" s="826"/>
      <c r="V268" s="826"/>
    </row>
    <row r="269" spans="1:22">
      <c r="A269" s="826"/>
      <c r="B269" s="831"/>
      <c r="C269" s="832"/>
      <c r="D269" s="832"/>
      <c r="E269" s="832"/>
      <c r="F269" s="832"/>
      <c r="G269" s="832"/>
      <c r="H269" s="832"/>
      <c r="I269" s="832"/>
      <c r="J269" s="832"/>
      <c r="K269" s="832"/>
      <c r="L269" s="832"/>
      <c r="M269" s="832"/>
      <c r="N269" s="832"/>
      <c r="O269" s="832"/>
      <c r="P269" s="833"/>
      <c r="Q269" s="826"/>
      <c r="R269" s="826"/>
      <c r="S269" s="826"/>
      <c r="T269" s="826"/>
      <c r="U269" s="826"/>
      <c r="V269" s="826"/>
    </row>
    <row r="270" spans="1:22">
      <c r="A270" s="826"/>
      <c r="B270" s="831"/>
      <c r="C270" s="832"/>
      <c r="D270" s="832"/>
      <c r="E270" s="832"/>
      <c r="F270" s="832"/>
      <c r="G270" s="832"/>
      <c r="H270" s="832"/>
      <c r="I270" s="832"/>
      <c r="J270" s="832"/>
      <c r="K270" s="832"/>
      <c r="L270" s="832"/>
      <c r="M270" s="832"/>
      <c r="N270" s="832"/>
      <c r="O270" s="832"/>
      <c r="P270" s="833"/>
      <c r="Q270" s="826"/>
      <c r="R270" s="826"/>
      <c r="S270" s="826"/>
      <c r="T270" s="826"/>
      <c r="U270" s="826"/>
      <c r="V270" s="826"/>
    </row>
    <row r="271" spans="1:22">
      <c r="A271" s="826"/>
      <c r="B271" s="831"/>
      <c r="C271" s="832"/>
      <c r="D271" s="832"/>
      <c r="E271" s="832"/>
      <c r="F271" s="832"/>
      <c r="G271" s="832"/>
      <c r="H271" s="832"/>
      <c r="I271" s="832"/>
      <c r="J271" s="832"/>
      <c r="K271" s="832"/>
      <c r="L271" s="832"/>
      <c r="M271" s="832"/>
      <c r="N271" s="832"/>
      <c r="O271" s="832"/>
      <c r="P271" s="833"/>
      <c r="Q271" s="826"/>
      <c r="R271" s="826"/>
      <c r="S271" s="826"/>
      <c r="T271" s="826"/>
      <c r="U271" s="826"/>
      <c r="V271" s="826"/>
    </row>
    <row r="272" spans="1:22">
      <c r="A272" s="826"/>
      <c r="B272" s="831"/>
      <c r="C272" s="832"/>
      <c r="D272" s="832"/>
      <c r="E272" s="832"/>
      <c r="F272" s="832"/>
      <c r="G272" s="832"/>
      <c r="H272" s="832"/>
      <c r="I272" s="832"/>
      <c r="J272" s="832"/>
      <c r="K272" s="832"/>
      <c r="L272" s="832"/>
      <c r="M272" s="832"/>
      <c r="N272" s="832"/>
      <c r="O272" s="832"/>
      <c r="P272" s="833"/>
      <c r="Q272" s="826"/>
      <c r="R272" s="826"/>
      <c r="S272" s="826"/>
      <c r="T272" s="826"/>
      <c r="U272" s="826"/>
      <c r="V272" s="826"/>
    </row>
    <row r="273" spans="1:22">
      <c r="A273" s="826"/>
      <c r="B273" s="831"/>
      <c r="C273" s="832"/>
      <c r="D273" s="832"/>
      <c r="E273" s="832"/>
      <c r="F273" s="832"/>
      <c r="G273" s="832"/>
      <c r="H273" s="832"/>
      <c r="I273" s="832"/>
      <c r="J273" s="832"/>
      <c r="K273" s="832"/>
      <c r="L273" s="832"/>
      <c r="M273" s="832"/>
      <c r="N273" s="832"/>
      <c r="O273" s="832"/>
      <c r="P273" s="833"/>
      <c r="Q273" s="826"/>
      <c r="R273" s="826"/>
      <c r="S273" s="826"/>
      <c r="T273" s="826"/>
      <c r="U273" s="826"/>
      <c r="V273" s="826"/>
    </row>
    <row r="274" spans="1:22">
      <c r="A274" s="826"/>
      <c r="B274" s="831"/>
      <c r="C274" s="832"/>
      <c r="D274" s="832"/>
      <c r="E274" s="832"/>
      <c r="F274" s="832"/>
      <c r="G274" s="832"/>
      <c r="H274" s="832"/>
      <c r="I274" s="832"/>
      <c r="J274" s="832"/>
      <c r="K274" s="832"/>
      <c r="L274" s="832"/>
      <c r="M274" s="832"/>
      <c r="N274" s="832"/>
      <c r="O274" s="832"/>
      <c r="P274" s="833"/>
      <c r="Q274" s="826"/>
      <c r="R274" s="826"/>
      <c r="S274" s="826"/>
      <c r="T274" s="826"/>
      <c r="U274" s="826"/>
      <c r="V274" s="826"/>
    </row>
    <row r="275" spans="1:22">
      <c r="A275" s="826"/>
      <c r="B275" s="831"/>
      <c r="C275" s="832"/>
      <c r="D275" s="832"/>
      <c r="E275" s="832"/>
      <c r="F275" s="832"/>
      <c r="G275" s="832"/>
      <c r="H275" s="832"/>
      <c r="I275" s="832"/>
      <c r="J275" s="832"/>
      <c r="K275" s="832"/>
      <c r="L275" s="832"/>
      <c r="M275" s="832"/>
      <c r="N275" s="832"/>
      <c r="O275" s="832"/>
      <c r="P275" s="833"/>
      <c r="Q275" s="826"/>
      <c r="R275" s="826"/>
      <c r="S275" s="826"/>
      <c r="T275" s="826"/>
      <c r="U275" s="826"/>
      <c r="V275" s="826"/>
    </row>
    <row r="276" spans="1:22">
      <c r="A276" s="826"/>
      <c r="B276" s="831"/>
      <c r="C276" s="832"/>
      <c r="D276" s="832"/>
      <c r="E276" s="832"/>
      <c r="F276" s="832"/>
      <c r="G276" s="832"/>
      <c r="H276" s="832"/>
      <c r="I276" s="832"/>
      <c r="J276" s="832"/>
      <c r="K276" s="832"/>
      <c r="L276" s="832"/>
      <c r="M276" s="832"/>
      <c r="N276" s="832"/>
      <c r="O276" s="832"/>
      <c r="P276" s="833"/>
      <c r="Q276" s="826"/>
      <c r="R276" s="826"/>
      <c r="S276" s="826"/>
      <c r="T276" s="826"/>
      <c r="U276" s="826"/>
      <c r="V276" s="826"/>
    </row>
    <row r="277" spans="1:22">
      <c r="A277" s="826"/>
      <c r="B277" s="831"/>
      <c r="C277" s="832"/>
      <c r="D277" s="832"/>
      <c r="E277" s="832"/>
      <c r="F277" s="832"/>
      <c r="G277" s="832"/>
      <c r="H277" s="832"/>
      <c r="I277" s="832"/>
      <c r="J277" s="832"/>
      <c r="K277" s="832"/>
      <c r="L277" s="832"/>
      <c r="M277" s="832"/>
      <c r="N277" s="832"/>
      <c r="O277" s="832"/>
      <c r="P277" s="833"/>
      <c r="Q277" s="826"/>
      <c r="R277" s="826"/>
      <c r="S277" s="826"/>
      <c r="T277" s="826"/>
      <c r="U277" s="826"/>
      <c r="V277" s="826"/>
    </row>
    <row r="278" spans="1:22">
      <c r="A278" s="826"/>
      <c r="B278" s="831"/>
      <c r="C278" s="834"/>
      <c r="D278" s="835" t="s">
        <v>656</v>
      </c>
      <c r="E278" s="835" t="s">
        <v>657</v>
      </c>
      <c r="F278" s="835" t="s">
        <v>658</v>
      </c>
      <c r="G278" s="835" t="s">
        <v>659</v>
      </c>
      <c r="H278" s="835" t="s">
        <v>660</v>
      </c>
      <c r="I278" s="835" t="s">
        <v>661</v>
      </c>
      <c r="J278" s="835" t="s">
        <v>662</v>
      </c>
      <c r="K278" s="835" t="s">
        <v>663</v>
      </c>
      <c r="L278" s="835" t="s">
        <v>664</v>
      </c>
      <c r="M278" s="835" t="s">
        <v>665</v>
      </c>
      <c r="N278" s="835" t="s">
        <v>666</v>
      </c>
      <c r="O278" s="835" t="s">
        <v>667</v>
      </c>
      <c r="P278" s="833"/>
      <c r="Q278" s="826"/>
      <c r="R278" s="826"/>
      <c r="S278" s="826"/>
      <c r="T278" s="826"/>
      <c r="U278" s="826"/>
      <c r="V278" s="826"/>
    </row>
    <row r="279" spans="1:22">
      <c r="A279" s="826"/>
      <c r="B279" s="831"/>
      <c r="C279" s="836" t="s">
        <v>670</v>
      </c>
      <c r="D279" s="837">
        <f>'GRAF. EJECUCIÓN INGRESOS'!D280</f>
        <v>2718.261</v>
      </c>
      <c r="E279" s="837">
        <f>'GRAF. EJECUCIÓN INGRESOS'!E280</f>
        <v>6131.93</v>
      </c>
      <c r="F279" s="837">
        <f>'GRAF. EJECUCIÓN INGRESOS'!F280</f>
        <v>9018.8829999999998</v>
      </c>
      <c r="G279" s="837">
        <f>'GRAF. EJECUCIÓN INGRESOS'!G280</f>
        <v>10393.19</v>
      </c>
      <c r="H279" s="837">
        <f>'GRAF. EJECUCIÓN INGRESOS'!H280</f>
        <v>14320.898999999999</v>
      </c>
      <c r="I279" s="837">
        <f>'GRAF. EJECUCIÓN INGRESOS'!I280</f>
        <v>16947.977999999999</v>
      </c>
      <c r="J279" s="837">
        <f>'GRAF. EJECUCIÓN INGRESOS'!J280</f>
        <v>19021.802</v>
      </c>
      <c r="K279" s="837">
        <f>'GRAF. EJECUCIÓN INGRESOS'!K280</f>
        <v>21145.168000000001</v>
      </c>
      <c r="L279" s="837">
        <f>'GRAF. EJECUCIÓN INGRESOS'!L280</f>
        <v>22104.275000000001</v>
      </c>
      <c r="M279" s="837">
        <f>'GRAF. EJECUCIÓN INGRESOS'!M280</f>
        <v>22616.083999999999</v>
      </c>
      <c r="N279" s="837">
        <f>'GRAF. EJECUCIÓN INGRESOS'!N280</f>
        <v>25005.852999999999</v>
      </c>
      <c r="O279" s="837">
        <f>'GRAF. EJECUCIÓN INGRESOS'!O280</f>
        <v>28450.457999999999</v>
      </c>
      <c r="P279" s="833"/>
      <c r="Q279" s="826"/>
      <c r="R279" s="826"/>
      <c r="S279" s="826"/>
      <c r="T279" s="826"/>
      <c r="U279" s="826"/>
      <c r="V279" s="826"/>
    </row>
    <row r="280" spans="1:22">
      <c r="A280" s="826"/>
      <c r="B280" s="831"/>
      <c r="C280" s="836" t="s">
        <v>20</v>
      </c>
      <c r="D280" s="838">
        <f>ENERO!$L$72/1000</f>
        <v>930.42600000000004</v>
      </c>
      <c r="E280" s="838">
        <f>FEBRERO!$L$72/1000</f>
        <v>2517.4119999999998</v>
      </c>
      <c r="F280" s="838">
        <f>MARZO!$L$72/1000</f>
        <v>4356.5469999999996</v>
      </c>
      <c r="G280" s="838">
        <f>ABRIL!$L$72/1000</f>
        <v>5080.0780000000004</v>
      </c>
      <c r="H280" s="838">
        <f>MAYO!$L$72/1000</f>
        <v>7830.6629999999996</v>
      </c>
      <c r="I280" s="838">
        <f>JUNIO!$L$72/1000</f>
        <v>10581.608</v>
      </c>
      <c r="J280" s="838">
        <f>JULIO!$L$72/1000</f>
        <v>13245.17</v>
      </c>
      <c r="K280" s="838">
        <f>AGOSTO!$L$72/1000</f>
        <v>15769.386</v>
      </c>
      <c r="L280" s="838">
        <f>SEPTIEMBRE!$L$72/1000</f>
        <v>17583.627</v>
      </c>
      <c r="M280" s="838">
        <f>OCTUBRE!$L$72/1000</f>
        <v>19739.302</v>
      </c>
      <c r="N280" s="838">
        <f>NOVIEMBRE!$L$72/1000</f>
        <v>23003.466</v>
      </c>
      <c r="O280" s="838">
        <f>DICIEMBRE!$L$72/1000</f>
        <v>25465.853999999999</v>
      </c>
      <c r="P280" s="833"/>
      <c r="Q280" s="826"/>
      <c r="R280" s="826"/>
      <c r="S280" s="826"/>
      <c r="T280" s="826"/>
      <c r="U280" s="826"/>
      <c r="V280" s="826"/>
    </row>
    <row r="281" spans="1:22" ht="13.5" thickBot="1">
      <c r="A281" s="826"/>
      <c r="B281" s="839"/>
      <c r="C281" s="840"/>
      <c r="D281" s="840"/>
      <c r="E281" s="840"/>
      <c r="F281" s="840"/>
      <c r="G281" s="840"/>
      <c r="H281" s="840"/>
      <c r="I281" s="840"/>
      <c r="J281" s="840"/>
      <c r="K281" s="840"/>
      <c r="L281" s="840"/>
      <c r="M281" s="840"/>
      <c r="N281" s="840"/>
      <c r="O281" s="840"/>
      <c r="P281" s="841"/>
      <c r="Q281" s="826"/>
      <c r="R281" s="826"/>
      <c r="S281" s="826"/>
      <c r="T281" s="826"/>
      <c r="U281" s="826"/>
      <c r="V281" s="826"/>
    </row>
    <row r="282" spans="1:22" ht="13.5" thickBot="1">
      <c r="A282" s="826"/>
      <c r="B282" s="826"/>
      <c r="C282" s="826"/>
      <c r="D282" s="826"/>
      <c r="E282" s="826"/>
      <c r="F282" s="826"/>
      <c r="G282" s="826"/>
      <c r="H282" s="826"/>
      <c r="I282" s="826"/>
      <c r="J282" s="826"/>
      <c r="K282" s="826"/>
      <c r="L282" s="826"/>
      <c r="M282" s="826"/>
      <c r="N282" s="826"/>
      <c r="O282" s="826"/>
      <c r="P282" s="826"/>
      <c r="Q282" s="826"/>
      <c r="R282" s="826"/>
      <c r="S282" s="826"/>
      <c r="T282" s="826"/>
      <c r="U282" s="826"/>
      <c r="V282" s="826"/>
    </row>
    <row r="283" spans="1:22">
      <c r="A283" s="826"/>
      <c r="B283" s="828"/>
      <c r="C283" s="829"/>
      <c r="D283" s="829"/>
      <c r="E283" s="829"/>
      <c r="F283" s="829"/>
      <c r="G283" s="829"/>
      <c r="H283" s="829"/>
      <c r="I283" s="829"/>
      <c r="J283" s="829"/>
      <c r="K283" s="829"/>
      <c r="L283" s="829"/>
      <c r="M283" s="829"/>
      <c r="N283" s="829"/>
      <c r="O283" s="829"/>
      <c r="P283" s="830"/>
      <c r="Q283" s="826"/>
      <c r="R283" s="826"/>
      <c r="S283" s="826"/>
      <c r="T283" s="826"/>
      <c r="U283" s="826"/>
      <c r="V283" s="826"/>
    </row>
    <row r="284" spans="1:22">
      <c r="A284" s="826"/>
      <c r="B284" s="831"/>
      <c r="C284" s="832"/>
      <c r="D284" s="832"/>
      <c r="E284" s="832"/>
      <c r="F284" s="832"/>
      <c r="G284" s="832"/>
      <c r="H284" s="832"/>
      <c r="I284" s="832"/>
      <c r="J284" s="832"/>
      <c r="K284" s="832"/>
      <c r="L284" s="832"/>
      <c r="M284" s="832"/>
      <c r="N284" s="832"/>
      <c r="O284" s="832"/>
      <c r="P284" s="833"/>
      <c r="Q284" s="826"/>
      <c r="R284" s="826"/>
      <c r="S284" s="826"/>
      <c r="T284" s="826"/>
      <c r="U284" s="826"/>
      <c r="V284" s="826"/>
    </row>
    <row r="285" spans="1:22">
      <c r="A285" s="826"/>
      <c r="B285" s="831"/>
      <c r="C285" s="832"/>
      <c r="D285" s="832"/>
      <c r="E285" s="832"/>
      <c r="F285" s="832"/>
      <c r="G285" s="832"/>
      <c r="H285" s="832"/>
      <c r="I285" s="832"/>
      <c r="J285" s="832"/>
      <c r="K285" s="832"/>
      <c r="L285" s="832"/>
      <c r="M285" s="832"/>
      <c r="N285" s="832"/>
      <c r="O285" s="832"/>
      <c r="P285" s="833"/>
      <c r="Q285" s="826"/>
      <c r="R285" s="826"/>
      <c r="S285" s="826"/>
      <c r="T285" s="826"/>
      <c r="U285" s="826"/>
      <c r="V285" s="826"/>
    </row>
    <row r="286" spans="1:22">
      <c r="A286" s="826"/>
      <c r="B286" s="831"/>
      <c r="C286" s="832"/>
      <c r="D286" s="832"/>
      <c r="E286" s="832"/>
      <c r="F286" s="832"/>
      <c r="G286" s="832"/>
      <c r="H286" s="832"/>
      <c r="I286" s="832"/>
      <c r="J286" s="832"/>
      <c r="K286" s="832"/>
      <c r="L286" s="832"/>
      <c r="M286" s="832"/>
      <c r="N286" s="832"/>
      <c r="O286" s="832"/>
      <c r="P286" s="833"/>
      <c r="Q286" s="826"/>
      <c r="R286" s="826"/>
      <c r="S286" s="826"/>
      <c r="T286" s="826"/>
      <c r="U286" s="826"/>
      <c r="V286" s="826"/>
    </row>
    <row r="287" spans="1:22">
      <c r="A287" s="826"/>
      <c r="B287" s="831"/>
      <c r="C287" s="832"/>
      <c r="D287" s="832"/>
      <c r="E287" s="832"/>
      <c r="F287" s="832"/>
      <c r="G287" s="832"/>
      <c r="H287" s="832"/>
      <c r="I287" s="832"/>
      <c r="J287" s="832"/>
      <c r="K287" s="832"/>
      <c r="L287" s="832"/>
      <c r="M287" s="832"/>
      <c r="N287" s="832"/>
      <c r="O287" s="832"/>
      <c r="P287" s="833"/>
      <c r="Q287" s="826"/>
      <c r="R287" s="826"/>
      <c r="S287" s="826"/>
      <c r="T287" s="826"/>
      <c r="U287" s="826"/>
      <c r="V287" s="826"/>
    </row>
    <row r="288" spans="1:22">
      <c r="A288" s="826"/>
      <c r="B288" s="831"/>
      <c r="C288" s="832"/>
      <c r="D288" s="832"/>
      <c r="E288" s="832"/>
      <c r="F288" s="832"/>
      <c r="G288" s="832"/>
      <c r="H288" s="832"/>
      <c r="I288" s="832"/>
      <c r="J288" s="832"/>
      <c r="K288" s="832"/>
      <c r="L288" s="832"/>
      <c r="M288" s="832"/>
      <c r="N288" s="832"/>
      <c r="O288" s="832"/>
      <c r="P288" s="833"/>
      <c r="Q288" s="826"/>
      <c r="R288" s="826"/>
      <c r="S288" s="826"/>
      <c r="T288" s="826"/>
      <c r="U288" s="826"/>
      <c r="V288" s="826"/>
    </row>
    <row r="289" spans="1:22">
      <c r="A289" s="826"/>
      <c r="B289" s="831"/>
      <c r="C289" s="832"/>
      <c r="D289" s="832"/>
      <c r="E289" s="832"/>
      <c r="F289" s="832"/>
      <c r="G289" s="832"/>
      <c r="H289" s="832"/>
      <c r="I289" s="832"/>
      <c r="J289" s="832"/>
      <c r="K289" s="832"/>
      <c r="L289" s="832"/>
      <c r="M289" s="832"/>
      <c r="N289" s="832"/>
      <c r="O289" s="832"/>
      <c r="P289" s="833"/>
      <c r="Q289" s="826"/>
      <c r="R289" s="826"/>
      <c r="S289" s="826"/>
      <c r="T289" s="826"/>
      <c r="U289" s="826"/>
      <c r="V289" s="826"/>
    </row>
    <row r="290" spans="1:22">
      <c r="A290" s="826"/>
      <c r="B290" s="831"/>
      <c r="C290" s="832"/>
      <c r="D290" s="832"/>
      <c r="E290" s="832"/>
      <c r="F290" s="832"/>
      <c r="G290" s="832"/>
      <c r="H290" s="832"/>
      <c r="I290" s="832"/>
      <c r="J290" s="832"/>
      <c r="K290" s="832"/>
      <c r="L290" s="832"/>
      <c r="M290" s="832"/>
      <c r="N290" s="832"/>
      <c r="O290" s="832"/>
      <c r="P290" s="833"/>
      <c r="Q290" s="826"/>
      <c r="R290" s="826"/>
      <c r="S290" s="826"/>
      <c r="T290" s="826"/>
      <c r="U290" s="826"/>
      <c r="V290" s="826"/>
    </row>
    <row r="291" spans="1:22">
      <c r="A291" s="826"/>
      <c r="B291" s="831"/>
      <c r="C291" s="832"/>
      <c r="D291" s="832"/>
      <c r="E291" s="832"/>
      <c r="F291" s="832"/>
      <c r="G291" s="832"/>
      <c r="H291" s="832"/>
      <c r="I291" s="832"/>
      <c r="J291" s="832"/>
      <c r="K291" s="832"/>
      <c r="L291" s="832"/>
      <c r="M291" s="832"/>
      <c r="N291" s="832"/>
      <c r="O291" s="832"/>
      <c r="P291" s="833"/>
      <c r="Q291" s="826"/>
      <c r="R291" s="826"/>
      <c r="S291" s="826"/>
      <c r="T291" s="826"/>
      <c r="U291" s="826"/>
      <c r="V291" s="826"/>
    </row>
    <row r="292" spans="1:22">
      <c r="A292" s="826"/>
      <c r="B292" s="831"/>
      <c r="C292" s="832"/>
      <c r="D292" s="832"/>
      <c r="E292" s="832"/>
      <c r="F292" s="832"/>
      <c r="G292" s="832"/>
      <c r="H292" s="832"/>
      <c r="I292" s="832"/>
      <c r="J292" s="832"/>
      <c r="K292" s="832"/>
      <c r="L292" s="832"/>
      <c r="M292" s="832"/>
      <c r="N292" s="832"/>
      <c r="O292" s="832"/>
      <c r="P292" s="833"/>
      <c r="Q292" s="826"/>
      <c r="R292" s="826"/>
      <c r="S292" s="826"/>
      <c r="T292" s="826"/>
      <c r="U292" s="826"/>
      <c r="V292" s="826"/>
    </row>
    <row r="293" spans="1:22">
      <c r="A293" s="826"/>
      <c r="B293" s="831"/>
      <c r="C293" s="832"/>
      <c r="D293" s="832"/>
      <c r="E293" s="832"/>
      <c r="F293" s="832"/>
      <c r="G293" s="832"/>
      <c r="H293" s="832"/>
      <c r="I293" s="832"/>
      <c r="J293" s="832"/>
      <c r="K293" s="832"/>
      <c r="L293" s="832"/>
      <c r="M293" s="832"/>
      <c r="N293" s="832"/>
      <c r="O293" s="832"/>
      <c r="P293" s="833"/>
      <c r="Q293" s="826"/>
      <c r="R293" s="826"/>
      <c r="S293" s="826"/>
      <c r="T293" s="826"/>
      <c r="U293" s="826"/>
      <c r="V293" s="826"/>
    </row>
    <row r="294" spans="1:22">
      <c r="A294" s="826"/>
      <c r="B294" s="831"/>
      <c r="C294" s="832"/>
      <c r="D294" s="832"/>
      <c r="E294" s="832"/>
      <c r="F294" s="832"/>
      <c r="G294" s="832"/>
      <c r="H294" s="832"/>
      <c r="I294" s="832"/>
      <c r="J294" s="832"/>
      <c r="K294" s="832"/>
      <c r="L294" s="832"/>
      <c r="M294" s="832"/>
      <c r="N294" s="832"/>
      <c r="O294" s="832"/>
      <c r="P294" s="833"/>
      <c r="Q294" s="826"/>
      <c r="R294" s="826"/>
      <c r="S294" s="826"/>
      <c r="T294" s="826"/>
      <c r="U294" s="826"/>
      <c r="V294" s="826"/>
    </row>
    <row r="295" spans="1:22">
      <c r="A295" s="826"/>
      <c r="B295" s="831"/>
      <c r="C295" s="832"/>
      <c r="D295" s="832"/>
      <c r="E295" s="832"/>
      <c r="F295" s="832"/>
      <c r="G295" s="832"/>
      <c r="H295" s="832"/>
      <c r="I295" s="832"/>
      <c r="J295" s="832"/>
      <c r="K295" s="832"/>
      <c r="L295" s="832"/>
      <c r="M295" s="832"/>
      <c r="N295" s="832"/>
      <c r="O295" s="832"/>
      <c r="P295" s="833"/>
      <c r="Q295" s="826"/>
      <c r="R295" s="826"/>
      <c r="S295" s="826"/>
      <c r="T295" s="826"/>
      <c r="U295" s="826"/>
      <c r="V295" s="826"/>
    </row>
    <row r="296" spans="1:22">
      <c r="A296" s="826"/>
      <c r="B296" s="831"/>
      <c r="C296" s="832"/>
      <c r="D296" s="832"/>
      <c r="E296" s="832"/>
      <c r="F296" s="832"/>
      <c r="G296" s="832"/>
      <c r="H296" s="832"/>
      <c r="I296" s="832"/>
      <c r="J296" s="832"/>
      <c r="K296" s="832"/>
      <c r="L296" s="832"/>
      <c r="M296" s="832"/>
      <c r="N296" s="832"/>
      <c r="O296" s="832"/>
      <c r="P296" s="833"/>
      <c r="Q296" s="826"/>
      <c r="R296" s="826"/>
      <c r="S296" s="826"/>
      <c r="T296" s="826"/>
      <c r="U296" s="826"/>
      <c r="V296" s="826"/>
    </row>
    <row r="297" spans="1:22">
      <c r="A297" s="826"/>
      <c r="B297" s="831"/>
      <c r="C297" s="832"/>
      <c r="D297" s="832"/>
      <c r="E297" s="832"/>
      <c r="F297" s="832"/>
      <c r="G297" s="832"/>
      <c r="H297" s="832"/>
      <c r="I297" s="832"/>
      <c r="J297" s="832"/>
      <c r="K297" s="832"/>
      <c r="L297" s="832"/>
      <c r="M297" s="832"/>
      <c r="N297" s="832"/>
      <c r="O297" s="832"/>
      <c r="P297" s="833"/>
      <c r="Q297" s="826"/>
      <c r="R297" s="826"/>
      <c r="S297" s="826"/>
      <c r="T297" s="826"/>
      <c r="U297" s="826"/>
      <c r="V297" s="826"/>
    </row>
    <row r="298" spans="1:22">
      <c r="A298" s="826"/>
      <c r="B298" s="831"/>
      <c r="C298" s="832"/>
      <c r="D298" s="832"/>
      <c r="E298" s="832"/>
      <c r="F298" s="832"/>
      <c r="G298" s="832"/>
      <c r="H298" s="832"/>
      <c r="I298" s="832"/>
      <c r="J298" s="832"/>
      <c r="K298" s="832"/>
      <c r="L298" s="832"/>
      <c r="M298" s="832"/>
      <c r="N298" s="832"/>
      <c r="O298" s="832"/>
      <c r="P298" s="833"/>
      <c r="Q298" s="826"/>
      <c r="R298" s="826"/>
      <c r="S298" s="826"/>
      <c r="T298" s="826"/>
      <c r="U298" s="826"/>
      <c r="V298" s="826"/>
    </row>
    <row r="299" spans="1:22">
      <c r="A299" s="826"/>
      <c r="B299" s="831"/>
      <c r="C299" s="832"/>
      <c r="D299" s="832"/>
      <c r="E299" s="832"/>
      <c r="F299" s="832"/>
      <c r="G299" s="832"/>
      <c r="H299" s="832"/>
      <c r="I299" s="832"/>
      <c r="J299" s="832"/>
      <c r="K299" s="832"/>
      <c r="L299" s="832"/>
      <c r="M299" s="832"/>
      <c r="N299" s="832"/>
      <c r="O299" s="832"/>
      <c r="P299" s="833"/>
      <c r="Q299" s="826"/>
      <c r="R299" s="826"/>
      <c r="S299" s="826"/>
      <c r="T299" s="826"/>
      <c r="U299" s="826"/>
      <c r="V299" s="826"/>
    </row>
    <row r="300" spans="1:22">
      <c r="A300" s="826"/>
      <c r="B300" s="831"/>
      <c r="C300" s="832"/>
      <c r="D300" s="832"/>
      <c r="E300" s="832"/>
      <c r="F300" s="832"/>
      <c r="G300" s="832"/>
      <c r="H300" s="832"/>
      <c r="I300" s="832"/>
      <c r="J300" s="832"/>
      <c r="K300" s="832"/>
      <c r="L300" s="832"/>
      <c r="M300" s="832"/>
      <c r="N300" s="832"/>
      <c r="O300" s="832"/>
      <c r="P300" s="833"/>
      <c r="Q300" s="826"/>
      <c r="R300" s="826"/>
      <c r="S300" s="826"/>
      <c r="T300" s="826"/>
      <c r="U300" s="826"/>
      <c r="V300" s="826"/>
    </row>
    <row r="301" spans="1:22">
      <c r="A301" s="826"/>
      <c r="B301" s="831"/>
      <c r="C301" s="832"/>
      <c r="D301" s="832"/>
      <c r="E301" s="832"/>
      <c r="F301" s="832"/>
      <c r="G301" s="832"/>
      <c r="H301" s="832"/>
      <c r="I301" s="832"/>
      <c r="J301" s="832"/>
      <c r="K301" s="832"/>
      <c r="L301" s="832"/>
      <c r="M301" s="832"/>
      <c r="N301" s="832"/>
      <c r="O301" s="832"/>
      <c r="P301" s="833"/>
      <c r="Q301" s="826"/>
      <c r="R301" s="826"/>
      <c r="S301" s="826"/>
      <c r="T301" s="826"/>
      <c r="U301" s="826"/>
      <c r="V301" s="826"/>
    </row>
    <row r="302" spans="1:22">
      <c r="A302" s="826"/>
      <c r="B302" s="831"/>
      <c r="C302" s="832"/>
      <c r="D302" s="832"/>
      <c r="E302" s="832"/>
      <c r="F302" s="832"/>
      <c r="G302" s="832"/>
      <c r="H302" s="832"/>
      <c r="I302" s="832"/>
      <c r="J302" s="832"/>
      <c r="K302" s="832"/>
      <c r="L302" s="832"/>
      <c r="M302" s="832"/>
      <c r="N302" s="832"/>
      <c r="O302" s="832"/>
      <c r="P302" s="833"/>
      <c r="Q302" s="826"/>
      <c r="R302" s="826"/>
      <c r="S302" s="826"/>
      <c r="T302" s="826"/>
      <c r="U302" s="826"/>
      <c r="V302" s="826"/>
    </row>
    <row r="303" spans="1:22">
      <c r="A303" s="826"/>
      <c r="B303" s="831"/>
      <c r="C303" s="832"/>
      <c r="D303" s="832"/>
      <c r="E303" s="832"/>
      <c r="F303" s="832"/>
      <c r="G303" s="832"/>
      <c r="H303" s="832"/>
      <c r="I303" s="832"/>
      <c r="J303" s="832"/>
      <c r="K303" s="832"/>
      <c r="L303" s="832"/>
      <c r="M303" s="832"/>
      <c r="N303" s="832"/>
      <c r="O303" s="832"/>
      <c r="P303" s="833"/>
      <c r="Q303" s="826"/>
      <c r="R303" s="826"/>
      <c r="S303" s="826"/>
      <c r="T303" s="826"/>
      <c r="U303" s="826"/>
      <c r="V303" s="826"/>
    </row>
    <row r="304" spans="1:22">
      <c r="A304" s="826"/>
      <c r="B304" s="831"/>
      <c r="C304" s="832"/>
      <c r="D304" s="832"/>
      <c r="E304" s="832"/>
      <c r="F304" s="832"/>
      <c r="G304" s="832"/>
      <c r="H304" s="832"/>
      <c r="I304" s="832"/>
      <c r="J304" s="832"/>
      <c r="K304" s="832"/>
      <c r="L304" s="832"/>
      <c r="M304" s="832"/>
      <c r="N304" s="832"/>
      <c r="O304" s="832"/>
      <c r="P304" s="833"/>
      <c r="Q304" s="826"/>
      <c r="R304" s="826"/>
      <c r="S304" s="826"/>
      <c r="T304" s="826"/>
      <c r="U304" s="826"/>
      <c r="V304" s="826"/>
    </row>
    <row r="305" spans="1:22">
      <c r="A305" s="826"/>
      <c r="B305" s="831"/>
      <c r="C305" s="832"/>
      <c r="D305" s="832"/>
      <c r="E305" s="832"/>
      <c r="F305" s="832"/>
      <c r="G305" s="832"/>
      <c r="H305" s="832"/>
      <c r="I305" s="832"/>
      <c r="J305" s="832"/>
      <c r="K305" s="832"/>
      <c r="L305" s="832"/>
      <c r="M305" s="832"/>
      <c r="N305" s="832"/>
      <c r="O305" s="832"/>
      <c r="P305" s="833"/>
      <c r="Q305" s="826"/>
      <c r="R305" s="826"/>
      <c r="S305" s="826"/>
      <c r="T305" s="826"/>
      <c r="U305" s="826"/>
      <c r="V305" s="826"/>
    </row>
    <row r="306" spans="1:22">
      <c r="A306" s="826"/>
      <c r="B306" s="831"/>
      <c r="C306" s="832"/>
      <c r="D306" s="832"/>
      <c r="E306" s="832"/>
      <c r="F306" s="832"/>
      <c r="G306" s="832"/>
      <c r="H306" s="832"/>
      <c r="I306" s="832"/>
      <c r="J306" s="832"/>
      <c r="K306" s="832"/>
      <c r="L306" s="832"/>
      <c r="M306" s="832"/>
      <c r="N306" s="832"/>
      <c r="O306" s="832"/>
      <c r="P306" s="833"/>
      <c r="Q306" s="826"/>
      <c r="R306" s="826"/>
      <c r="S306" s="826"/>
      <c r="T306" s="826"/>
      <c r="U306" s="826"/>
      <c r="V306" s="826"/>
    </row>
    <row r="307" spans="1:22">
      <c r="A307" s="826"/>
      <c r="B307" s="831"/>
      <c r="C307" s="832"/>
      <c r="D307" s="832"/>
      <c r="E307" s="832"/>
      <c r="F307" s="832"/>
      <c r="G307" s="832"/>
      <c r="H307" s="832"/>
      <c r="I307" s="832"/>
      <c r="J307" s="832"/>
      <c r="K307" s="832"/>
      <c r="L307" s="832"/>
      <c r="M307" s="832"/>
      <c r="N307" s="832"/>
      <c r="O307" s="832"/>
      <c r="P307" s="833"/>
      <c r="Q307" s="826"/>
      <c r="R307" s="826"/>
      <c r="S307" s="826"/>
      <c r="T307" s="826"/>
      <c r="U307" s="826"/>
      <c r="V307" s="826"/>
    </row>
    <row r="308" spans="1:22">
      <c r="A308" s="826"/>
      <c r="B308" s="831"/>
      <c r="C308" s="832"/>
      <c r="D308" s="832"/>
      <c r="E308" s="832"/>
      <c r="F308" s="832"/>
      <c r="G308" s="832"/>
      <c r="H308" s="832"/>
      <c r="I308" s="832"/>
      <c r="J308" s="832"/>
      <c r="K308" s="832"/>
      <c r="L308" s="832"/>
      <c r="M308" s="832"/>
      <c r="N308" s="832"/>
      <c r="O308" s="832"/>
      <c r="P308" s="833"/>
      <c r="Q308" s="826"/>
      <c r="R308" s="826"/>
      <c r="S308" s="826"/>
      <c r="T308" s="826"/>
      <c r="U308" s="826"/>
      <c r="V308" s="826"/>
    </row>
    <row r="309" spans="1:22">
      <c r="A309" s="826"/>
      <c r="B309" s="831"/>
      <c r="C309" s="834"/>
      <c r="D309" s="835" t="s">
        <v>656</v>
      </c>
      <c r="E309" s="835" t="s">
        <v>657</v>
      </c>
      <c r="F309" s="835" t="s">
        <v>658</v>
      </c>
      <c r="G309" s="835" t="s">
        <v>659</v>
      </c>
      <c r="H309" s="835" t="s">
        <v>660</v>
      </c>
      <c r="I309" s="835" t="s">
        <v>661</v>
      </c>
      <c r="J309" s="835" t="s">
        <v>662</v>
      </c>
      <c r="K309" s="835" t="s">
        <v>663</v>
      </c>
      <c r="L309" s="835" t="s">
        <v>664</v>
      </c>
      <c r="M309" s="835" t="s">
        <v>665</v>
      </c>
      <c r="N309" s="835" t="s">
        <v>666</v>
      </c>
      <c r="O309" s="835" t="s">
        <v>667</v>
      </c>
      <c r="P309" s="833"/>
      <c r="Q309" s="826"/>
      <c r="R309" s="826"/>
      <c r="S309" s="826"/>
      <c r="T309" s="826"/>
      <c r="U309" s="826"/>
      <c r="V309" s="826"/>
    </row>
    <row r="310" spans="1:22">
      <c r="A310" s="826"/>
      <c r="B310" s="831"/>
      <c r="C310" s="836" t="s">
        <v>670</v>
      </c>
      <c r="D310" s="837">
        <f>'GRAF. EJECUCIÓN INGRESOS'!D311</f>
        <v>0</v>
      </c>
      <c r="E310" s="837">
        <f>'GRAF. EJECUCIÓN INGRESOS'!E311</f>
        <v>0</v>
      </c>
      <c r="F310" s="837">
        <f>'GRAF. EJECUCIÓN INGRESOS'!F311</f>
        <v>0</v>
      </c>
      <c r="G310" s="837">
        <f>'GRAF. EJECUCIÓN INGRESOS'!G311</f>
        <v>0</v>
      </c>
      <c r="H310" s="837">
        <f>'GRAF. EJECUCIÓN INGRESOS'!H311</f>
        <v>0</v>
      </c>
      <c r="I310" s="837">
        <f>'GRAF. EJECUCIÓN INGRESOS'!I311</f>
        <v>0</v>
      </c>
      <c r="J310" s="837">
        <f>'GRAF. EJECUCIÓN INGRESOS'!J311</f>
        <v>0</v>
      </c>
      <c r="K310" s="837">
        <f>'GRAF. EJECUCIÓN INGRESOS'!K311</f>
        <v>0</v>
      </c>
      <c r="L310" s="837">
        <f>'GRAF. EJECUCIÓN INGRESOS'!L311</f>
        <v>0</v>
      </c>
      <c r="M310" s="837">
        <f>'GRAF. EJECUCIÓN INGRESOS'!M311</f>
        <v>0</v>
      </c>
      <c r="N310" s="837">
        <f>'GRAF. EJECUCIÓN INGRESOS'!N311</f>
        <v>0</v>
      </c>
      <c r="O310" s="837">
        <f>'GRAF. EJECUCIÓN INGRESOS'!O311</f>
        <v>0</v>
      </c>
      <c r="P310" s="833"/>
      <c r="Q310" s="826"/>
      <c r="R310" s="826"/>
      <c r="S310" s="826"/>
      <c r="T310" s="826"/>
      <c r="U310" s="826"/>
      <c r="V310" s="826"/>
    </row>
    <row r="311" spans="1:22">
      <c r="A311" s="826"/>
      <c r="B311" s="831"/>
      <c r="C311" s="836" t="s">
        <v>20</v>
      </c>
      <c r="D311" s="838">
        <f>ENERO!$L$75/1000</f>
        <v>0</v>
      </c>
      <c r="E311" s="838">
        <f>FEBRERO!$L$75/1000</f>
        <v>0</v>
      </c>
      <c r="F311" s="838">
        <f>MARZO!$L$75/1000</f>
        <v>0</v>
      </c>
      <c r="G311" s="838">
        <f>ABRIL!$L$75/1000</f>
        <v>0</v>
      </c>
      <c r="H311" s="838">
        <f>MAYO!$L$75/1000</f>
        <v>0</v>
      </c>
      <c r="I311" s="838">
        <f>JUNIO!$L$75/1000</f>
        <v>0</v>
      </c>
      <c r="J311" s="838">
        <f>JULIO!$L$75/1000</f>
        <v>0</v>
      </c>
      <c r="K311" s="838">
        <f>AGOSTO!$L$75/1000</f>
        <v>0</v>
      </c>
      <c r="L311" s="838">
        <f>SEPTIEMBRE!$L$75/1000</f>
        <v>0</v>
      </c>
      <c r="M311" s="838">
        <f>OCTUBRE!$L$75/1000</f>
        <v>0</v>
      </c>
      <c r="N311" s="838">
        <f>NOVIEMBRE!$L$75/1000</f>
        <v>0</v>
      </c>
      <c r="O311" s="838">
        <f>DICIEMBRE!$L$75/1000</f>
        <v>0</v>
      </c>
      <c r="P311" s="833"/>
      <c r="Q311" s="826"/>
      <c r="R311" s="826"/>
      <c r="S311" s="826"/>
      <c r="T311" s="826"/>
      <c r="U311" s="826"/>
      <c r="V311" s="826"/>
    </row>
    <row r="312" spans="1:22" ht="13.5" thickBot="1">
      <c r="A312" s="826"/>
      <c r="B312" s="839"/>
      <c r="C312" s="840"/>
      <c r="D312" s="840"/>
      <c r="E312" s="840"/>
      <c r="F312" s="840"/>
      <c r="G312" s="840"/>
      <c r="H312" s="840"/>
      <c r="I312" s="840"/>
      <c r="J312" s="840"/>
      <c r="K312" s="840"/>
      <c r="L312" s="840"/>
      <c r="M312" s="840"/>
      <c r="N312" s="840"/>
      <c r="O312" s="840"/>
      <c r="P312" s="841"/>
      <c r="Q312" s="826"/>
      <c r="R312" s="826"/>
      <c r="S312" s="826"/>
      <c r="T312" s="826"/>
      <c r="U312" s="826"/>
      <c r="V312" s="826"/>
    </row>
    <row r="313" spans="1:22" ht="13.5" thickBot="1">
      <c r="A313" s="826"/>
      <c r="B313" s="826"/>
      <c r="C313" s="826"/>
      <c r="D313" s="826"/>
      <c r="E313" s="826"/>
      <c r="F313" s="826"/>
      <c r="G313" s="826"/>
      <c r="H313" s="826"/>
      <c r="I313" s="826"/>
      <c r="J313" s="826"/>
      <c r="K313" s="826"/>
      <c r="L313" s="826"/>
      <c r="M313" s="826"/>
      <c r="N313" s="826"/>
      <c r="O313" s="826"/>
      <c r="P313" s="826"/>
      <c r="Q313" s="826"/>
      <c r="R313" s="826"/>
      <c r="S313" s="826"/>
      <c r="T313" s="826"/>
      <c r="U313" s="826"/>
      <c r="V313" s="826"/>
    </row>
    <row r="314" spans="1:22">
      <c r="A314" s="826"/>
      <c r="B314" s="828"/>
      <c r="C314" s="829"/>
      <c r="D314" s="829"/>
      <c r="E314" s="829"/>
      <c r="F314" s="829"/>
      <c r="G314" s="829"/>
      <c r="H314" s="829"/>
      <c r="I314" s="829"/>
      <c r="J314" s="829"/>
      <c r="K314" s="829"/>
      <c r="L314" s="829"/>
      <c r="M314" s="829"/>
      <c r="N314" s="829"/>
      <c r="O314" s="829"/>
      <c r="P314" s="830"/>
      <c r="Q314" s="826"/>
      <c r="R314" s="826"/>
      <c r="S314" s="826"/>
      <c r="T314" s="826"/>
      <c r="U314" s="826"/>
      <c r="V314" s="826"/>
    </row>
    <row r="315" spans="1:22">
      <c r="A315" s="826"/>
      <c r="B315" s="831"/>
      <c r="C315" s="832"/>
      <c r="D315" s="832"/>
      <c r="E315" s="832"/>
      <c r="F315" s="832"/>
      <c r="G315" s="832"/>
      <c r="H315" s="832"/>
      <c r="I315" s="832"/>
      <c r="J315" s="832"/>
      <c r="K315" s="832"/>
      <c r="L315" s="832"/>
      <c r="M315" s="832"/>
      <c r="N315" s="832"/>
      <c r="O315" s="832"/>
      <c r="P315" s="833"/>
      <c r="Q315" s="826"/>
      <c r="R315" s="826"/>
      <c r="S315" s="826"/>
      <c r="T315" s="826"/>
      <c r="U315" s="826"/>
      <c r="V315" s="826"/>
    </row>
    <row r="316" spans="1:22">
      <c r="A316" s="826"/>
      <c r="B316" s="831"/>
      <c r="C316" s="832"/>
      <c r="D316" s="832"/>
      <c r="E316" s="832"/>
      <c r="F316" s="832"/>
      <c r="G316" s="832"/>
      <c r="H316" s="832"/>
      <c r="I316" s="832"/>
      <c r="J316" s="832"/>
      <c r="K316" s="832"/>
      <c r="L316" s="832"/>
      <c r="M316" s="832"/>
      <c r="N316" s="832"/>
      <c r="O316" s="832"/>
      <c r="P316" s="833"/>
      <c r="Q316" s="826"/>
      <c r="R316" s="826"/>
      <c r="S316" s="826"/>
      <c r="T316" s="826"/>
      <c r="U316" s="826"/>
      <c r="V316" s="826"/>
    </row>
    <row r="317" spans="1:22">
      <c r="A317" s="826"/>
      <c r="B317" s="831"/>
      <c r="C317" s="832"/>
      <c r="D317" s="832"/>
      <c r="E317" s="832"/>
      <c r="F317" s="832"/>
      <c r="G317" s="832"/>
      <c r="H317" s="832"/>
      <c r="I317" s="832"/>
      <c r="J317" s="832"/>
      <c r="K317" s="832"/>
      <c r="L317" s="832"/>
      <c r="M317" s="832"/>
      <c r="N317" s="832"/>
      <c r="O317" s="832"/>
      <c r="P317" s="833"/>
      <c r="Q317" s="826"/>
      <c r="R317" s="826"/>
      <c r="S317" s="826"/>
      <c r="T317" s="826"/>
      <c r="U317" s="826"/>
      <c r="V317" s="826"/>
    </row>
    <row r="318" spans="1:22">
      <c r="A318" s="826"/>
      <c r="B318" s="831"/>
      <c r="C318" s="832"/>
      <c r="D318" s="832"/>
      <c r="E318" s="832"/>
      <c r="F318" s="832"/>
      <c r="G318" s="832"/>
      <c r="H318" s="832"/>
      <c r="I318" s="832"/>
      <c r="J318" s="832"/>
      <c r="K318" s="832"/>
      <c r="L318" s="832"/>
      <c r="M318" s="832"/>
      <c r="N318" s="832"/>
      <c r="O318" s="832"/>
      <c r="P318" s="833"/>
      <c r="Q318" s="826"/>
      <c r="R318" s="826"/>
      <c r="S318" s="826"/>
      <c r="T318" s="826"/>
      <c r="U318" s="826"/>
      <c r="V318" s="826"/>
    </row>
    <row r="319" spans="1:22">
      <c r="A319" s="826"/>
      <c r="B319" s="831"/>
      <c r="C319" s="832"/>
      <c r="D319" s="832"/>
      <c r="E319" s="832"/>
      <c r="F319" s="832"/>
      <c r="G319" s="832"/>
      <c r="H319" s="832"/>
      <c r="I319" s="832"/>
      <c r="J319" s="832"/>
      <c r="K319" s="832"/>
      <c r="L319" s="832"/>
      <c r="M319" s="832"/>
      <c r="N319" s="832"/>
      <c r="O319" s="832"/>
      <c r="P319" s="833"/>
      <c r="Q319" s="826"/>
      <c r="R319" s="826"/>
      <c r="S319" s="826"/>
      <c r="T319" s="826"/>
      <c r="U319" s="826"/>
      <c r="V319" s="826"/>
    </row>
    <row r="320" spans="1:22">
      <c r="A320" s="826"/>
      <c r="B320" s="831"/>
      <c r="C320" s="832"/>
      <c r="D320" s="832"/>
      <c r="E320" s="832"/>
      <c r="F320" s="832"/>
      <c r="G320" s="832"/>
      <c r="H320" s="832"/>
      <c r="I320" s="832"/>
      <c r="J320" s="832"/>
      <c r="K320" s="832"/>
      <c r="L320" s="832"/>
      <c r="M320" s="832"/>
      <c r="N320" s="832"/>
      <c r="O320" s="832"/>
      <c r="P320" s="833"/>
      <c r="Q320" s="826"/>
      <c r="R320" s="826"/>
      <c r="S320" s="826"/>
      <c r="T320" s="826"/>
      <c r="U320" s="826"/>
      <c r="V320" s="826"/>
    </row>
    <row r="321" spans="1:22">
      <c r="A321" s="826"/>
      <c r="B321" s="831"/>
      <c r="C321" s="832"/>
      <c r="D321" s="832"/>
      <c r="E321" s="832"/>
      <c r="F321" s="832"/>
      <c r="G321" s="832"/>
      <c r="H321" s="832"/>
      <c r="I321" s="832"/>
      <c r="J321" s="832"/>
      <c r="K321" s="832"/>
      <c r="L321" s="832"/>
      <c r="M321" s="832"/>
      <c r="N321" s="832"/>
      <c r="O321" s="832"/>
      <c r="P321" s="833"/>
      <c r="Q321" s="826"/>
      <c r="R321" s="826"/>
      <c r="S321" s="826"/>
      <c r="T321" s="826"/>
      <c r="U321" s="826"/>
      <c r="V321" s="826"/>
    </row>
    <row r="322" spans="1:22">
      <c r="A322" s="826"/>
      <c r="B322" s="831"/>
      <c r="C322" s="832"/>
      <c r="D322" s="832"/>
      <c r="E322" s="832"/>
      <c r="F322" s="832"/>
      <c r="G322" s="832"/>
      <c r="H322" s="832"/>
      <c r="I322" s="832"/>
      <c r="J322" s="832"/>
      <c r="K322" s="832"/>
      <c r="L322" s="832"/>
      <c r="M322" s="832"/>
      <c r="N322" s="832"/>
      <c r="O322" s="832"/>
      <c r="P322" s="833"/>
      <c r="Q322" s="826"/>
      <c r="R322" s="826"/>
      <c r="S322" s="826"/>
      <c r="T322" s="826"/>
      <c r="U322" s="826"/>
      <c r="V322" s="826"/>
    </row>
    <row r="323" spans="1:22">
      <c r="A323" s="826"/>
      <c r="B323" s="831"/>
      <c r="C323" s="832"/>
      <c r="D323" s="832"/>
      <c r="E323" s="832"/>
      <c r="F323" s="832"/>
      <c r="G323" s="832"/>
      <c r="H323" s="832"/>
      <c r="I323" s="832"/>
      <c r="J323" s="832"/>
      <c r="K323" s="832"/>
      <c r="L323" s="832"/>
      <c r="M323" s="832"/>
      <c r="N323" s="832"/>
      <c r="O323" s="832"/>
      <c r="P323" s="833"/>
      <c r="Q323" s="826"/>
      <c r="R323" s="826"/>
      <c r="S323" s="826"/>
      <c r="T323" s="826"/>
      <c r="U323" s="826"/>
      <c r="V323" s="826"/>
    </row>
    <row r="324" spans="1:22">
      <c r="A324" s="826"/>
      <c r="B324" s="831"/>
      <c r="C324" s="832"/>
      <c r="D324" s="832"/>
      <c r="E324" s="832"/>
      <c r="F324" s="832"/>
      <c r="G324" s="832"/>
      <c r="H324" s="832"/>
      <c r="I324" s="832"/>
      <c r="J324" s="832"/>
      <c r="K324" s="832"/>
      <c r="L324" s="832"/>
      <c r="M324" s="832"/>
      <c r="N324" s="832"/>
      <c r="O324" s="832"/>
      <c r="P324" s="833"/>
      <c r="Q324" s="826"/>
      <c r="R324" s="826"/>
      <c r="S324" s="826"/>
      <c r="T324" s="826"/>
      <c r="U324" s="826"/>
      <c r="V324" s="826"/>
    </row>
    <row r="325" spans="1:22">
      <c r="A325" s="826"/>
      <c r="B325" s="831"/>
      <c r="C325" s="832"/>
      <c r="D325" s="832"/>
      <c r="E325" s="832"/>
      <c r="F325" s="832"/>
      <c r="G325" s="832"/>
      <c r="H325" s="832"/>
      <c r="I325" s="832"/>
      <c r="J325" s="832"/>
      <c r="K325" s="832"/>
      <c r="L325" s="832"/>
      <c r="M325" s="832"/>
      <c r="N325" s="832"/>
      <c r="O325" s="832"/>
      <c r="P325" s="833"/>
      <c r="Q325" s="826"/>
      <c r="R325" s="826"/>
      <c r="S325" s="826"/>
      <c r="T325" s="826"/>
      <c r="U325" s="826"/>
      <c r="V325" s="826"/>
    </row>
    <row r="326" spans="1:22">
      <c r="A326" s="826"/>
      <c r="B326" s="831"/>
      <c r="C326" s="832"/>
      <c r="D326" s="832"/>
      <c r="E326" s="832"/>
      <c r="F326" s="832"/>
      <c r="G326" s="832"/>
      <c r="H326" s="832"/>
      <c r="I326" s="832"/>
      <c r="J326" s="832"/>
      <c r="K326" s="832"/>
      <c r="L326" s="832"/>
      <c r="M326" s="832"/>
      <c r="N326" s="832"/>
      <c r="O326" s="832"/>
      <c r="P326" s="833"/>
      <c r="Q326" s="826"/>
      <c r="R326" s="826"/>
      <c r="S326" s="826"/>
      <c r="T326" s="826"/>
      <c r="U326" s="826"/>
      <c r="V326" s="826"/>
    </row>
    <row r="327" spans="1:22">
      <c r="A327" s="826"/>
      <c r="B327" s="831"/>
      <c r="C327" s="832"/>
      <c r="D327" s="832"/>
      <c r="E327" s="832"/>
      <c r="F327" s="832"/>
      <c r="G327" s="832"/>
      <c r="H327" s="832"/>
      <c r="I327" s="832"/>
      <c r="J327" s="832"/>
      <c r="K327" s="832"/>
      <c r="L327" s="832"/>
      <c r="M327" s="832"/>
      <c r="N327" s="832"/>
      <c r="O327" s="832"/>
      <c r="P327" s="833"/>
      <c r="Q327" s="826"/>
      <c r="R327" s="826"/>
      <c r="S327" s="826"/>
      <c r="T327" s="826"/>
      <c r="U327" s="826"/>
      <c r="V327" s="826"/>
    </row>
    <row r="328" spans="1:22">
      <c r="A328" s="826"/>
      <c r="B328" s="831"/>
      <c r="C328" s="832"/>
      <c r="D328" s="832"/>
      <c r="E328" s="832"/>
      <c r="F328" s="832"/>
      <c r="G328" s="832"/>
      <c r="H328" s="832"/>
      <c r="I328" s="832"/>
      <c r="J328" s="832"/>
      <c r="K328" s="832"/>
      <c r="L328" s="832"/>
      <c r="M328" s="832"/>
      <c r="N328" s="832"/>
      <c r="O328" s="832"/>
      <c r="P328" s="833"/>
      <c r="Q328" s="826"/>
      <c r="R328" s="826"/>
      <c r="S328" s="826"/>
      <c r="T328" s="826"/>
      <c r="U328" s="826"/>
      <c r="V328" s="826"/>
    </row>
    <row r="329" spans="1:22">
      <c r="A329" s="826"/>
      <c r="B329" s="831"/>
      <c r="C329" s="832"/>
      <c r="D329" s="832"/>
      <c r="E329" s="832"/>
      <c r="F329" s="832"/>
      <c r="G329" s="832"/>
      <c r="H329" s="832"/>
      <c r="I329" s="832"/>
      <c r="J329" s="832"/>
      <c r="K329" s="832"/>
      <c r="L329" s="832"/>
      <c r="M329" s="832"/>
      <c r="N329" s="832"/>
      <c r="O329" s="832"/>
      <c r="P329" s="833"/>
      <c r="Q329" s="826"/>
      <c r="R329" s="826"/>
      <c r="S329" s="826"/>
      <c r="T329" s="826"/>
      <c r="U329" s="826"/>
      <c r="V329" s="826"/>
    </row>
    <row r="330" spans="1:22">
      <c r="A330" s="826"/>
      <c r="B330" s="831"/>
      <c r="C330" s="832"/>
      <c r="D330" s="832"/>
      <c r="E330" s="832"/>
      <c r="F330" s="832"/>
      <c r="G330" s="832"/>
      <c r="H330" s="832"/>
      <c r="I330" s="832"/>
      <c r="J330" s="832"/>
      <c r="K330" s="832"/>
      <c r="L330" s="832"/>
      <c r="M330" s="832"/>
      <c r="N330" s="832"/>
      <c r="O330" s="832"/>
      <c r="P330" s="833"/>
      <c r="Q330" s="826"/>
      <c r="R330" s="826"/>
      <c r="S330" s="826"/>
      <c r="T330" s="826"/>
      <c r="U330" s="826"/>
      <c r="V330" s="826"/>
    </row>
    <row r="331" spans="1:22">
      <c r="A331" s="826"/>
      <c r="B331" s="831"/>
      <c r="C331" s="832"/>
      <c r="D331" s="832"/>
      <c r="E331" s="832"/>
      <c r="F331" s="832"/>
      <c r="G331" s="832"/>
      <c r="H331" s="832"/>
      <c r="I331" s="832"/>
      <c r="J331" s="832"/>
      <c r="K331" s="832"/>
      <c r="L331" s="832"/>
      <c r="M331" s="832"/>
      <c r="N331" s="832"/>
      <c r="O331" s="832"/>
      <c r="P331" s="833"/>
      <c r="Q331" s="826"/>
      <c r="R331" s="826"/>
      <c r="S331" s="826"/>
      <c r="T331" s="826"/>
      <c r="U331" s="826"/>
      <c r="V331" s="826"/>
    </row>
    <row r="332" spans="1:22">
      <c r="A332" s="826"/>
      <c r="B332" s="831"/>
      <c r="C332" s="832"/>
      <c r="D332" s="832"/>
      <c r="E332" s="832"/>
      <c r="F332" s="832"/>
      <c r="G332" s="832"/>
      <c r="H332" s="832"/>
      <c r="I332" s="832"/>
      <c r="J332" s="832"/>
      <c r="K332" s="832"/>
      <c r="L332" s="832"/>
      <c r="M332" s="832"/>
      <c r="N332" s="832"/>
      <c r="O332" s="832"/>
      <c r="P332" s="833"/>
      <c r="Q332" s="826"/>
      <c r="R332" s="826"/>
      <c r="S332" s="826"/>
      <c r="T332" s="826"/>
      <c r="U332" s="826"/>
      <c r="V332" s="826"/>
    </row>
    <row r="333" spans="1:22">
      <c r="A333" s="826"/>
      <c r="B333" s="831"/>
      <c r="C333" s="832"/>
      <c r="D333" s="832"/>
      <c r="E333" s="832"/>
      <c r="F333" s="832"/>
      <c r="G333" s="832"/>
      <c r="H333" s="832"/>
      <c r="I333" s="832"/>
      <c r="J333" s="832"/>
      <c r="K333" s="832"/>
      <c r="L333" s="832"/>
      <c r="M333" s="832"/>
      <c r="N333" s="832"/>
      <c r="O333" s="832"/>
      <c r="P333" s="833"/>
      <c r="Q333" s="826"/>
      <c r="R333" s="826"/>
      <c r="S333" s="826"/>
      <c r="T333" s="826"/>
      <c r="U333" s="826"/>
      <c r="V333" s="826"/>
    </row>
    <row r="334" spans="1:22">
      <c r="A334" s="826"/>
      <c r="B334" s="831"/>
      <c r="C334" s="832"/>
      <c r="D334" s="832"/>
      <c r="E334" s="832"/>
      <c r="F334" s="832"/>
      <c r="G334" s="832"/>
      <c r="H334" s="832"/>
      <c r="I334" s="832"/>
      <c r="J334" s="832"/>
      <c r="K334" s="832"/>
      <c r="L334" s="832"/>
      <c r="M334" s="832"/>
      <c r="N334" s="832"/>
      <c r="O334" s="832"/>
      <c r="P334" s="833"/>
      <c r="Q334" s="826"/>
      <c r="R334" s="826"/>
      <c r="S334" s="826"/>
      <c r="T334" s="826"/>
      <c r="U334" s="826"/>
      <c r="V334" s="826"/>
    </row>
    <row r="335" spans="1:22">
      <c r="A335" s="826"/>
      <c r="B335" s="831"/>
      <c r="C335" s="832"/>
      <c r="D335" s="832"/>
      <c r="E335" s="832"/>
      <c r="F335" s="832"/>
      <c r="G335" s="832"/>
      <c r="H335" s="832"/>
      <c r="I335" s="832"/>
      <c r="J335" s="832"/>
      <c r="K335" s="832"/>
      <c r="L335" s="832"/>
      <c r="M335" s="832"/>
      <c r="N335" s="832"/>
      <c r="O335" s="832"/>
      <c r="P335" s="833"/>
      <c r="Q335" s="826"/>
      <c r="R335" s="826"/>
      <c r="S335" s="826"/>
      <c r="T335" s="826"/>
      <c r="U335" s="826"/>
      <c r="V335" s="826"/>
    </row>
    <row r="336" spans="1:22">
      <c r="A336" s="826"/>
      <c r="B336" s="831"/>
      <c r="C336" s="832"/>
      <c r="D336" s="832"/>
      <c r="E336" s="832"/>
      <c r="F336" s="832"/>
      <c r="G336" s="832"/>
      <c r="H336" s="832"/>
      <c r="I336" s="832"/>
      <c r="J336" s="832"/>
      <c r="K336" s="832"/>
      <c r="L336" s="832"/>
      <c r="M336" s="832"/>
      <c r="N336" s="832"/>
      <c r="O336" s="832"/>
      <c r="P336" s="833"/>
      <c r="Q336" s="826"/>
      <c r="R336" s="826"/>
      <c r="S336" s="826"/>
      <c r="T336" s="826"/>
      <c r="U336" s="826"/>
      <c r="V336" s="826"/>
    </row>
    <row r="337" spans="1:22">
      <c r="A337" s="826"/>
      <c r="B337" s="831"/>
      <c r="C337" s="832"/>
      <c r="D337" s="832"/>
      <c r="E337" s="832"/>
      <c r="F337" s="832"/>
      <c r="G337" s="832"/>
      <c r="H337" s="832"/>
      <c r="I337" s="832"/>
      <c r="J337" s="832"/>
      <c r="K337" s="832"/>
      <c r="L337" s="832"/>
      <c r="M337" s="832"/>
      <c r="N337" s="832"/>
      <c r="O337" s="832"/>
      <c r="P337" s="833"/>
      <c r="Q337" s="826"/>
      <c r="R337" s="826"/>
      <c r="S337" s="826"/>
      <c r="T337" s="826"/>
      <c r="U337" s="826"/>
      <c r="V337" s="826"/>
    </row>
    <row r="338" spans="1:22">
      <c r="A338" s="826"/>
      <c r="B338" s="831"/>
      <c r="C338" s="832"/>
      <c r="D338" s="832"/>
      <c r="E338" s="832"/>
      <c r="F338" s="832"/>
      <c r="G338" s="832"/>
      <c r="H338" s="832"/>
      <c r="I338" s="832"/>
      <c r="J338" s="832"/>
      <c r="K338" s="832"/>
      <c r="L338" s="832"/>
      <c r="M338" s="832"/>
      <c r="N338" s="832"/>
      <c r="O338" s="832"/>
      <c r="P338" s="833"/>
      <c r="Q338" s="826"/>
      <c r="R338" s="826"/>
      <c r="S338" s="826"/>
      <c r="T338" s="826"/>
      <c r="U338" s="826"/>
      <c r="V338" s="826"/>
    </row>
    <row r="339" spans="1:22">
      <c r="A339" s="826"/>
      <c r="B339" s="831"/>
      <c r="C339" s="832"/>
      <c r="D339" s="832"/>
      <c r="E339" s="832"/>
      <c r="F339" s="832"/>
      <c r="G339" s="832"/>
      <c r="H339" s="832"/>
      <c r="I339" s="832"/>
      <c r="J339" s="832"/>
      <c r="K339" s="832"/>
      <c r="L339" s="832"/>
      <c r="M339" s="832"/>
      <c r="N339" s="832"/>
      <c r="O339" s="832"/>
      <c r="P339" s="833"/>
      <c r="Q339" s="826"/>
      <c r="R339" s="826"/>
      <c r="S339" s="826"/>
      <c r="T339" s="826"/>
      <c r="U339" s="826"/>
      <c r="V339" s="826"/>
    </row>
    <row r="340" spans="1:22">
      <c r="A340" s="826"/>
      <c r="B340" s="831"/>
      <c r="C340" s="834"/>
      <c r="D340" s="835" t="s">
        <v>656</v>
      </c>
      <c r="E340" s="835" t="s">
        <v>657</v>
      </c>
      <c r="F340" s="835" t="s">
        <v>658</v>
      </c>
      <c r="G340" s="835" t="s">
        <v>659</v>
      </c>
      <c r="H340" s="835" t="s">
        <v>660</v>
      </c>
      <c r="I340" s="835" t="s">
        <v>661</v>
      </c>
      <c r="J340" s="835" t="s">
        <v>662</v>
      </c>
      <c r="K340" s="835" t="s">
        <v>663</v>
      </c>
      <c r="L340" s="835" t="s">
        <v>664</v>
      </c>
      <c r="M340" s="835" t="s">
        <v>665</v>
      </c>
      <c r="N340" s="835" t="s">
        <v>666</v>
      </c>
      <c r="O340" s="835" t="s">
        <v>667</v>
      </c>
      <c r="P340" s="833"/>
      <c r="Q340" s="826"/>
      <c r="R340" s="826"/>
      <c r="S340" s="826"/>
      <c r="T340" s="826"/>
      <c r="U340" s="826"/>
      <c r="V340" s="826"/>
    </row>
    <row r="341" spans="1:22">
      <c r="A341" s="826"/>
      <c r="B341" s="831"/>
      <c r="C341" s="836" t="s">
        <v>670</v>
      </c>
      <c r="D341" s="837">
        <f>'GRAF. EJECUCIÓN INGRESOS'!D342</f>
        <v>14648.451999999999</v>
      </c>
      <c r="E341" s="837">
        <f>'GRAF. EJECUCIÓN INGRESOS'!E342</f>
        <v>25172.05</v>
      </c>
      <c r="F341" s="837">
        <f>'GRAF. EJECUCIÓN INGRESOS'!F342</f>
        <v>35030.571000000004</v>
      </c>
      <c r="G341" s="837">
        <f>'GRAF. EJECUCIÓN INGRESOS'!G342</f>
        <v>46474.737000000001</v>
      </c>
      <c r="H341" s="837">
        <f>'GRAF. EJECUCIÓN INGRESOS'!H342</f>
        <v>54879.953000000001</v>
      </c>
      <c r="I341" s="837">
        <f>'GRAF. EJECUCIÓN INGRESOS'!I342</f>
        <v>64036.716</v>
      </c>
      <c r="J341" s="837">
        <f>'GRAF. EJECUCIÓN INGRESOS'!J342</f>
        <v>74670.857000000004</v>
      </c>
      <c r="K341" s="837">
        <f>'GRAF. EJECUCIÓN INGRESOS'!K342</f>
        <v>85824.206999999995</v>
      </c>
      <c r="L341" s="837">
        <f>'GRAF. EJECUCIÓN INGRESOS'!L342</f>
        <v>97410</v>
      </c>
      <c r="M341" s="837">
        <f>'GRAF. EJECUCIÓN INGRESOS'!M342</f>
        <v>109481.72100000001</v>
      </c>
      <c r="N341" s="837">
        <f>'GRAF. EJECUCIÓN INGRESOS'!N342</f>
        <v>122387.85799999999</v>
      </c>
      <c r="O341" s="837">
        <f>'GRAF. EJECUCIÓN INGRESOS'!O342</f>
        <v>131540.92300000001</v>
      </c>
      <c r="P341" s="833"/>
      <c r="Q341" s="826"/>
      <c r="R341" s="826"/>
      <c r="S341" s="826"/>
      <c r="T341" s="826"/>
      <c r="U341" s="826"/>
      <c r="V341" s="826"/>
    </row>
    <row r="342" spans="1:22">
      <c r="A342" s="826"/>
      <c r="B342" s="831"/>
      <c r="C342" s="836" t="s">
        <v>20</v>
      </c>
      <c r="D342" s="838">
        <f>ENERO!$L$78/1000</f>
        <v>12427.772999999999</v>
      </c>
      <c r="E342" s="838">
        <f>FEBRERO!$L$78/1000</f>
        <v>22381.355</v>
      </c>
      <c r="F342" s="838">
        <f>MARZO!$L$78/1000</f>
        <v>32569.707999999999</v>
      </c>
      <c r="G342" s="838">
        <f>ABRIL!$L$78/1000</f>
        <v>43313.906999999999</v>
      </c>
      <c r="H342" s="838">
        <f>MAYO!$L$78/1000</f>
        <v>51128.275999999998</v>
      </c>
      <c r="I342" s="838">
        <f>JUNIO!$L$78/1000</f>
        <v>60200.398000000001</v>
      </c>
      <c r="J342" s="838">
        <f>JULIO!$L$78/1000</f>
        <v>70225.854999999996</v>
      </c>
      <c r="K342" s="838">
        <f>AGOSTO!$L$78/1000</f>
        <v>80421.759000000005</v>
      </c>
      <c r="L342" s="838">
        <f>SEPTIEMBRE!$L$78/1000</f>
        <v>94965.085999999996</v>
      </c>
      <c r="M342" s="838">
        <f>OCTUBRE!$L$78/1000</f>
        <v>105872.87300000001</v>
      </c>
      <c r="N342" s="838">
        <f>NOVIEMBRE!$L$78/1000</f>
        <v>117976.29399999999</v>
      </c>
      <c r="O342" s="838">
        <f>DICIEMBRE!$L$78/1000</f>
        <v>136742.08300000001</v>
      </c>
      <c r="P342" s="833"/>
      <c r="Q342" s="826"/>
      <c r="R342" s="826"/>
      <c r="S342" s="826"/>
      <c r="T342" s="826"/>
      <c r="U342" s="826"/>
      <c r="V342" s="826"/>
    </row>
    <row r="343" spans="1:22" ht="13.5" thickBot="1">
      <c r="A343" s="826"/>
      <c r="B343" s="839"/>
      <c r="C343" s="840"/>
      <c r="D343" s="840"/>
      <c r="E343" s="840"/>
      <c r="F343" s="840"/>
      <c r="G343" s="840"/>
      <c r="H343" s="840"/>
      <c r="I343" s="840"/>
      <c r="J343" s="840"/>
      <c r="K343" s="840"/>
      <c r="L343" s="840"/>
      <c r="M343" s="840"/>
      <c r="N343" s="840"/>
      <c r="O343" s="840"/>
      <c r="P343" s="841"/>
      <c r="Q343" s="826"/>
      <c r="R343" s="826"/>
      <c r="S343" s="826"/>
      <c r="T343" s="826"/>
      <c r="U343" s="826"/>
      <c r="V343" s="826"/>
    </row>
    <row r="344" spans="1:22" ht="13.5" thickBot="1">
      <c r="A344" s="826"/>
      <c r="B344" s="826"/>
      <c r="C344" s="826"/>
      <c r="D344" s="826"/>
      <c r="E344" s="826"/>
      <c r="F344" s="826"/>
      <c r="G344" s="826"/>
      <c r="H344" s="826"/>
      <c r="I344" s="826"/>
      <c r="J344" s="826"/>
      <c r="K344" s="826"/>
      <c r="L344" s="826"/>
      <c r="M344" s="826"/>
      <c r="N344" s="826"/>
      <c r="O344" s="826"/>
      <c r="P344" s="826"/>
      <c r="Q344" s="826"/>
      <c r="R344" s="826"/>
      <c r="S344" s="826"/>
      <c r="T344" s="826"/>
      <c r="U344" s="826"/>
      <c r="V344" s="826"/>
    </row>
    <row r="345" spans="1:22">
      <c r="A345" s="826"/>
      <c r="B345" s="828"/>
      <c r="C345" s="829"/>
      <c r="D345" s="829"/>
      <c r="E345" s="829"/>
      <c r="F345" s="829"/>
      <c r="G345" s="829"/>
      <c r="H345" s="829"/>
      <c r="I345" s="829"/>
      <c r="J345" s="829"/>
      <c r="K345" s="829"/>
      <c r="L345" s="829"/>
      <c r="M345" s="829"/>
      <c r="N345" s="829"/>
      <c r="O345" s="829"/>
      <c r="P345" s="830"/>
      <c r="Q345" s="826"/>
      <c r="R345" s="826"/>
      <c r="S345" s="826"/>
      <c r="T345" s="826"/>
      <c r="U345" s="826"/>
      <c r="V345" s="826"/>
    </row>
    <row r="346" spans="1:22">
      <c r="A346" s="826"/>
      <c r="B346" s="831"/>
      <c r="C346" s="832"/>
      <c r="D346" s="832"/>
      <c r="E346" s="832"/>
      <c r="F346" s="832"/>
      <c r="G346" s="832"/>
      <c r="H346" s="832"/>
      <c r="I346" s="832"/>
      <c r="J346" s="832"/>
      <c r="K346" s="832"/>
      <c r="L346" s="832"/>
      <c r="M346" s="832"/>
      <c r="N346" s="832"/>
      <c r="O346" s="832"/>
      <c r="P346" s="833"/>
      <c r="Q346" s="826"/>
      <c r="R346" s="826"/>
      <c r="S346" s="826"/>
      <c r="T346" s="826"/>
      <c r="U346" s="826"/>
      <c r="V346" s="826"/>
    </row>
    <row r="347" spans="1:22">
      <c r="A347" s="826"/>
      <c r="B347" s="831"/>
      <c r="C347" s="832"/>
      <c r="D347" s="832"/>
      <c r="E347" s="832"/>
      <c r="F347" s="832"/>
      <c r="G347" s="832"/>
      <c r="H347" s="832"/>
      <c r="I347" s="832"/>
      <c r="J347" s="832"/>
      <c r="K347" s="832"/>
      <c r="L347" s="832"/>
      <c r="M347" s="832"/>
      <c r="N347" s="832"/>
      <c r="O347" s="832"/>
      <c r="P347" s="833"/>
      <c r="Q347" s="826"/>
      <c r="R347" s="826"/>
      <c r="S347" s="826"/>
      <c r="T347" s="826"/>
      <c r="U347" s="826"/>
      <c r="V347" s="826"/>
    </row>
    <row r="348" spans="1:22">
      <c r="A348" s="826"/>
      <c r="B348" s="831"/>
      <c r="C348" s="832"/>
      <c r="D348" s="832"/>
      <c r="E348" s="832"/>
      <c r="F348" s="832"/>
      <c r="G348" s="832"/>
      <c r="H348" s="832"/>
      <c r="I348" s="832"/>
      <c r="J348" s="832"/>
      <c r="K348" s="832"/>
      <c r="L348" s="832"/>
      <c r="M348" s="832"/>
      <c r="N348" s="832"/>
      <c r="O348" s="832"/>
      <c r="P348" s="833"/>
      <c r="Q348" s="826"/>
      <c r="R348" s="826"/>
      <c r="S348" s="826"/>
      <c r="T348" s="826"/>
      <c r="U348" s="826"/>
      <c r="V348" s="826"/>
    </row>
    <row r="349" spans="1:22">
      <c r="A349" s="826"/>
      <c r="B349" s="831"/>
      <c r="C349" s="832"/>
      <c r="D349" s="832"/>
      <c r="E349" s="832"/>
      <c r="F349" s="832"/>
      <c r="G349" s="832"/>
      <c r="H349" s="832"/>
      <c r="I349" s="832"/>
      <c r="J349" s="832"/>
      <c r="K349" s="832"/>
      <c r="L349" s="832"/>
      <c r="M349" s="832"/>
      <c r="N349" s="832"/>
      <c r="O349" s="832"/>
      <c r="P349" s="833"/>
      <c r="Q349" s="826"/>
      <c r="R349" s="826"/>
      <c r="S349" s="826"/>
      <c r="T349" s="826"/>
      <c r="U349" s="826"/>
      <c r="V349" s="826"/>
    </row>
    <row r="350" spans="1:22">
      <c r="A350" s="826"/>
      <c r="B350" s="831"/>
      <c r="C350" s="832"/>
      <c r="D350" s="832"/>
      <c r="E350" s="832"/>
      <c r="F350" s="832"/>
      <c r="G350" s="832"/>
      <c r="H350" s="832"/>
      <c r="I350" s="832"/>
      <c r="J350" s="832"/>
      <c r="K350" s="832"/>
      <c r="L350" s="832"/>
      <c r="M350" s="832"/>
      <c r="N350" s="832"/>
      <c r="O350" s="832"/>
      <c r="P350" s="833"/>
      <c r="Q350" s="826"/>
      <c r="R350" s="826"/>
      <c r="S350" s="826"/>
      <c r="T350" s="826"/>
      <c r="U350" s="826"/>
      <c r="V350" s="826"/>
    </row>
    <row r="351" spans="1:22">
      <c r="A351" s="826"/>
      <c r="B351" s="831"/>
      <c r="C351" s="832"/>
      <c r="D351" s="832"/>
      <c r="E351" s="832"/>
      <c r="F351" s="832"/>
      <c r="G351" s="832"/>
      <c r="H351" s="832"/>
      <c r="I351" s="832"/>
      <c r="J351" s="832"/>
      <c r="K351" s="832"/>
      <c r="L351" s="832"/>
      <c r="M351" s="832"/>
      <c r="N351" s="832"/>
      <c r="O351" s="832"/>
      <c r="P351" s="833"/>
      <c r="Q351" s="826"/>
      <c r="R351" s="826"/>
      <c r="S351" s="826"/>
      <c r="T351" s="826"/>
      <c r="U351" s="826"/>
      <c r="V351" s="826"/>
    </row>
    <row r="352" spans="1:22">
      <c r="A352" s="826"/>
      <c r="B352" s="831"/>
      <c r="C352" s="832"/>
      <c r="D352" s="832"/>
      <c r="E352" s="832"/>
      <c r="F352" s="832"/>
      <c r="G352" s="832"/>
      <c r="H352" s="832"/>
      <c r="I352" s="832"/>
      <c r="J352" s="832"/>
      <c r="K352" s="832"/>
      <c r="L352" s="832"/>
      <c r="M352" s="832"/>
      <c r="N352" s="832"/>
      <c r="O352" s="832"/>
      <c r="P352" s="833"/>
      <c r="Q352" s="826"/>
      <c r="R352" s="826"/>
      <c r="S352" s="826"/>
      <c r="T352" s="826"/>
      <c r="U352" s="826"/>
      <c r="V352" s="826"/>
    </row>
    <row r="353" spans="1:22">
      <c r="A353" s="826"/>
      <c r="B353" s="831"/>
      <c r="C353" s="832"/>
      <c r="D353" s="832"/>
      <c r="E353" s="832"/>
      <c r="F353" s="832"/>
      <c r="G353" s="832"/>
      <c r="H353" s="832"/>
      <c r="I353" s="832"/>
      <c r="J353" s="832"/>
      <c r="K353" s="832"/>
      <c r="L353" s="832"/>
      <c r="M353" s="832"/>
      <c r="N353" s="832"/>
      <c r="O353" s="832"/>
      <c r="P353" s="833"/>
      <c r="Q353" s="826"/>
      <c r="R353" s="826"/>
      <c r="S353" s="826"/>
      <c r="T353" s="826"/>
      <c r="U353" s="826"/>
      <c r="V353" s="826"/>
    </row>
    <row r="354" spans="1:22">
      <c r="A354" s="826"/>
      <c r="B354" s="831"/>
      <c r="C354" s="832"/>
      <c r="D354" s="832"/>
      <c r="E354" s="832"/>
      <c r="F354" s="832"/>
      <c r="G354" s="832"/>
      <c r="H354" s="832"/>
      <c r="I354" s="832"/>
      <c r="J354" s="832"/>
      <c r="K354" s="832"/>
      <c r="L354" s="832"/>
      <c r="M354" s="832"/>
      <c r="N354" s="832"/>
      <c r="O354" s="832"/>
      <c r="P354" s="833"/>
      <c r="Q354" s="826"/>
      <c r="R354" s="826"/>
      <c r="S354" s="826"/>
      <c r="T354" s="826"/>
      <c r="U354" s="826"/>
      <c r="V354" s="826"/>
    </row>
    <row r="355" spans="1:22">
      <c r="A355" s="826"/>
      <c r="B355" s="831"/>
      <c r="C355" s="832"/>
      <c r="D355" s="832"/>
      <c r="E355" s="832"/>
      <c r="F355" s="832"/>
      <c r="G355" s="832"/>
      <c r="H355" s="832"/>
      <c r="I355" s="832"/>
      <c r="J355" s="832"/>
      <c r="K355" s="832"/>
      <c r="L355" s="832"/>
      <c r="M355" s="832"/>
      <c r="N355" s="832"/>
      <c r="O355" s="832"/>
      <c r="P355" s="833"/>
      <c r="Q355" s="826"/>
      <c r="R355" s="826"/>
      <c r="S355" s="826"/>
      <c r="T355" s="826"/>
      <c r="U355" s="826"/>
      <c r="V355" s="826"/>
    </row>
    <row r="356" spans="1:22">
      <c r="A356" s="826"/>
      <c r="B356" s="831"/>
      <c r="C356" s="832"/>
      <c r="D356" s="832"/>
      <c r="E356" s="832"/>
      <c r="F356" s="832"/>
      <c r="G356" s="832"/>
      <c r="H356" s="832"/>
      <c r="I356" s="832"/>
      <c r="J356" s="832"/>
      <c r="K356" s="832"/>
      <c r="L356" s="832"/>
      <c r="M356" s="832"/>
      <c r="N356" s="832"/>
      <c r="O356" s="832"/>
      <c r="P356" s="833"/>
      <c r="Q356" s="826"/>
      <c r="R356" s="826"/>
      <c r="S356" s="826"/>
      <c r="T356" s="826"/>
      <c r="U356" s="826"/>
      <c r="V356" s="826"/>
    </row>
    <row r="357" spans="1:22">
      <c r="A357" s="826"/>
      <c r="B357" s="831"/>
      <c r="C357" s="832"/>
      <c r="D357" s="832"/>
      <c r="E357" s="832"/>
      <c r="F357" s="832"/>
      <c r="G357" s="832"/>
      <c r="H357" s="832"/>
      <c r="I357" s="832"/>
      <c r="J357" s="832"/>
      <c r="K357" s="832"/>
      <c r="L357" s="832"/>
      <c r="M357" s="832"/>
      <c r="N357" s="832"/>
      <c r="O357" s="832"/>
      <c r="P357" s="833"/>
      <c r="Q357" s="826"/>
      <c r="R357" s="826"/>
      <c r="S357" s="826"/>
      <c r="T357" s="826"/>
      <c r="U357" s="826"/>
      <c r="V357" s="826"/>
    </row>
    <row r="358" spans="1:22">
      <c r="A358" s="826"/>
      <c r="B358" s="831"/>
      <c r="C358" s="832"/>
      <c r="D358" s="832"/>
      <c r="E358" s="832"/>
      <c r="F358" s="832"/>
      <c r="G358" s="832"/>
      <c r="H358" s="832"/>
      <c r="I358" s="832"/>
      <c r="J358" s="832"/>
      <c r="K358" s="832"/>
      <c r="L358" s="832"/>
      <c r="M358" s="832"/>
      <c r="N358" s="832"/>
      <c r="O358" s="832"/>
      <c r="P358" s="833"/>
      <c r="Q358" s="826"/>
      <c r="R358" s="826"/>
      <c r="S358" s="826"/>
      <c r="T358" s="826"/>
      <c r="U358" s="826"/>
      <c r="V358" s="826"/>
    </row>
    <row r="359" spans="1:22">
      <c r="A359" s="826"/>
      <c r="B359" s="831"/>
      <c r="C359" s="832"/>
      <c r="D359" s="832"/>
      <c r="E359" s="832"/>
      <c r="F359" s="832"/>
      <c r="G359" s="832"/>
      <c r="H359" s="832"/>
      <c r="I359" s="832"/>
      <c r="J359" s="832"/>
      <c r="K359" s="832"/>
      <c r="L359" s="832"/>
      <c r="M359" s="832"/>
      <c r="N359" s="832"/>
      <c r="O359" s="832"/>
      <c r="P359" s="833"/>
      <c r="Q359" s="826"/>
      <c r="R359" s="826"/>
      <c r="S359" s="826"/>
      <c r="T359" s="826"/>
      <c r="U359" s="826"/>
      <c r="V359" s="826"/>
    </row>
    <row r="360" spans="1:22">
      <c r="A360" s="826"/>
      <c r="B360" s="831"/>
      <c r="C360" s="832"/>
      <c r="D360" s="832"/>
      <c r="E360" s="832"/>
      <c r="F360" s="832"/>
      <c r="G360" s="832"/>
      <c r="H360" s="832"/>
      <c r="I360" s="832"/>
      <c r="J360" s="832"/>
      <c r="K360" s="832"/>
      <c r="L360" s="832"/>
      <c r="M360" s="832"/>
      <c r="N360" s="832"/>
      <c r="O360" s="832"/>
      <c r="P360" s="833"/>
      <c r="Q360" s="826"/>
      <c r="R360" s="826"/>
      <c r="S360" s="826"/>
      <c r="T360" s="826"/>
      <c r="U360" s="826"/>
      <c r="V360" s="826"/>
    </row>
    <row r="361" spans="1:22">
      <c r="A361" s="826"/>
      <c r="B361" s="831"/>
      <c r="C361" s="832"/>
      <c r="D361" s="832"/>
      <c r="E361" s="832"/>
      <c r="F361" s="832"/>
      <c r="G361" s="832"/>
      <c r="H361" s="832"/>
      <c r="I361" s="832"/>
      <c r="J361" s="832"/>
      <c r="K361" s="832"/>
      <c r="L361" s="832"/>
      <c r="M361" s="832"/>
      <c r="N361" s="832"/>
      <c r="O361" s="832"/>
      <c r="P361" s="833"/>
      <c r="Q361" s="826"/>
      <c r="R361" s="826"/>
      <c r="S361" s="826"/>
      <c r="T361" s="826"/>
      <c r="U361" s="826"/>
      <c r="V361" s="826"/>
    </row>
    <row r="362" spans="1:22">
      <c r="A362" s="826"/>
      <c r="B362" s="831"/>
      <c r="C362" s="832"/>
      <c r="D362" s="832"/>
      <c r="E362" s="832"/>
      <c r="F362" s="832"/>
      <c r="G362" s="832"/>
      <c r="H362" s="832"/>
      <c r="I362" s="832"/>
      <c r="J362" s="832"/>
      <c r="K362" s="832"/>
      <c r="L362" s="832"/>
      <c r="M362" s="832"/>
      <c r="N362" s="832"/>
      <c r="O362" s="832"/>
      <c r="P362" s="833"/>
      <c r="Q362" s="826"/>
      <c r="R362" s="826"/>
      <c r="S362" s="826"/>
      <c r="T362" s="826"/>
      <c r="U362" s="826"/>
      <c r="V362" s="826"/>
    </row>
    <row r="363" spans="1:22">
      <c r="A363" s="826"/>
      <c r="B363" s="831"/>
      <c r="C363" s="832"/>
      <c r="D363" s="832"/>
      <c r="E363" s="832"/>
      <c r="F363" s="832"/>
      <c r="G363" s="832"/>
      <c r="H363" s="832"/>
      <c r="I363" s="832"/>
      <c r="J363" s="832"/>
      <c r="K363" s="832"/>
      <c r="L363" s="832"/>
      <c r="M363" s="832"/>
      <c r="N363" s="832"/>
      <c r="O363" s="832"/>
      <c r="P363" s="833"/>
      <c r="Q363" s="826"/>
      <c r="R363" s="826"/>
      <c r="S363" s="826"/>
      <c r="T363" s="826"/>
      <c r="U363" s="826"/>
      <c r="V363" s="826"/>
    </row>
    <row r="364" spans="1:22">
      <c r="A364" s="826"/>
      <c r="B364" s="831"/>
      <c r="C364" s="832"/>
      <c r="D364" s="832"/>
      <c r="E364" s="832"/>
      <c r="F364" s="832"/>
      <c r="G364" s="832"/>
      <c r="H364" s="832"/>
      <c r="I364" s="832"/>
      <c r="J364" s="832"/>
      <c r="K364" s="832"/>
      <c r="L364" s="832"/>
      <c r="M364" s="832"/>
      <c r="N364" s="832"/>
      <c r="O364" s="832"/>
      <c r="P364" s="833"/>
      <c r="Q364" s="826"/>
      <c r="R364" s="826"/>
      <c r="S364" s="826"/>
      <c r="T364" s="826"/>
      <c r="U364" s="826"/>
      <c r="V364" s="826"/>
    </row>
    <row r="365" spans="1:22">
      <c r="A365" s="826"/>
      <c r="B365" s="831"/>
      <c r="C365" s="832"/>
      <c r="D365" s="832"/>
      <c r="E365" s="832"/>
      <c r="F365" s="832"/>
      <c r="G365" s="832"/>
      <c r="H365" s="832"/>
      <c r="I365" s="832"/>
      <c r="J365" s="832"/>
      <c r="K365" s="832"/>
      <c r="L365" s="832"/>
      <c r="M365" s="832"/>
      <c r="N365" s="832"/>
      <c r="O365" s="832"/>
      <c r="P365" s="833"/>
      <c r="Q365" s="826"/>
      <c r="R365" s="826"/>
      <c r="S365" s="826"/>
      <c r="T365" s="826"/>
      <c r="U365" s="826"/>
      <c r="V365" s="826"/>
    </row>
    <row r="366" spans="1:22">
      <c r="A366" s="826"/>
      <c r="B366" s="831"/>
      <c r="C366" s="832"/>
      <c r="D366" s="832"/>
      <c r="E366" s="832"/>
      <c r="F366" s="832"/>
      <c r="G366" s="832"/>
      <c r="H366" s="832"/>
      <c r="I366" s="832"/>
      <c r="J366" s="832"/>
      <c r="K366" s="832"/>
      <c r="L366" s="832"/>
      <c r="M366" s="832"/>
      <c r="N366" s="832"/>
      <c r="O366" s="832"/>
      <c r="P366" s="833"/>
      <c r="Q366" s="826"/>
      <c r="R366" s="826"/>
      <c r="S366" s="826"/>
      <c r="T366" s="826"/>
      <c r="U366" s="826"/>
      <c r="V366" s="826"/>
    </row>
    <row r="367" spans="1:22">
      <c r="A367" s="826"/>
      <c r="B367" s="831"/>
      <c r="C367" s="832"/>
      <c r="D367" s="832"/>
      <c r="E367" s="832"/>
      <c r="F367" s="832"/>
      <c r="G367" s="832"/>
      <c r="H367" s="832"/>
      <c r="I367" s="832"/>
      <c r="J367" s="832"/>
      <c r="K367" s="832"/>
      <c r="L367" s="832"/>
      <c r="M367" s="832"/>
      <c r="N367" s="832"/>
      <c r="O367" s="832"/>
      <c r="P367" s="833"/>
      <c r="Q367" s="826"/>
      <c r="R367" s="826"/>
      <c r="S367" s="826"/>
      <c r="T367" s="826"/>
      <c r="U367" s="826"/>
      <c r="V367" s="826"/>
    </row>
    <row r="368" spans="1:22">
      <c r="A368" s="826"/>
      <c r="B368" s="831"/>
      <c r="C368" s="832"/>
      <c r="D368" s="832"/>
      <c r="E368" s="832"/>
      <c r="F368" s="832"/>
      <c r="G368" s="832"/>
      <c r="H368" s="832"/>
      <c r="I368" s="832"/>
      <c r="J368" s="832"/>
      <c r="K368" s="832"/>
      <c r="L368" s="832"/>
      <c r="M368" s="832"/>
      <c r="N368" s="832"/>
      <c r="O368" s="832"/>
      <c r="P368" s="833"/>
      <c r="Q368" s="826"/>
      <c r="R368" s="826"/>
      <c r="S368" s="826"/>
      <c r="T368" s="826"/>
      <c r="U368" s="826"/>
      <c r="V368" s="826"/>
    </row>
    <row r="369" spans="1:22">
      <c r="A369" s="826"/>
      <c r="B369" s="831"/>
      <c r="C369" s="832"/>
      <c r="D369" s="832"/>
      <c r="E369" s="832"/>
      <c r="F369" s="832"/>
      <c r="G369" s="832"/>
      <c r="H369" s="832"/>
      <c r="I369" s="832"/>
      <c r="J369" s="832"/>
      <c r="K369" s="832"/>
      <c r="L369" s="832"/>
      <c r="M369" s="832"/>
      <c r="N369" s="832"/>
      <c r="O369" s="832"/>
      <c r="P369" s="833"/>
      <c r="Q369" s="826"/>
      <c r="R369" s="826"/>
      <c r="S369" s="826"/>
      <c r="T369" s="826"/>
      <c r="U369" s="826"/>
      <c r="V369" s="826"/>
    </row>
    <row r="370" spans="1:22">
      <c r="A370" s="826"/>
      <c r="B370" s="831"/>
      <c r="C370" s="832"/>
      <c r="D370" s="832"/>
      <c r="E370" s="832"/>
      <c r="F370" s="832"/>
      <c r="G370" s="832"/>
      <c r="H370" s="832"/>
      <c r="I370" s="832"/>
      <c r="J370" s="832"/>
      <c r="K370" s="832"/>
      <c r="L370" s="832"/>
      <c r="M370" s="832"/>
      <c r="N370" s="832"/>
      <c r="O370" s="832"/>
      <c r="P370" s="833"/>
      <c r="Q370" s="826"/>
      <c r="R370" s="826"/>
      <c r="S370" s="826"/>
      <c r="T370" s="826"/>
      <c r="U370" s="826"/>
      <c r="V370" s="826"/>
    </row>
    <row r="371" spans="1:22">
      <c r="A371" s="826"/>
      <c r="B371" s="831"/>
      <c r="C371" s="834"/>
      <c r="D371" s="835" t="s">
        <v>656</v>
      </c>
      <c r="E371" s="835" t="s">
        <v>657</v>
      </c>
      <c r="F371" s="835" t="s">
        <v>658</v>
      </c>
      <c r="G371" s="835" t="s">
        <v>659</v>
      </c>
      <c r="H371" s="835" t="s">
        <v>660</v>
      </c>
      <c r="I371" s="835" t="s">
        <v>661</v>
      </c>
      <c r="J371" s="835" t="s">
        <v>662</v>
      </c>
      <c r="K371" s="835" t="s">
        <v>663</v>
      </c>
      <c r="L371" s="835" t="s">
        <v>664</v>
      </c>
      <c r="M371" s="835" t="s">
        <v>665</v>
      </c>
      <c r="N371" s="835" t="s">
        <v>666</v>
      </c>
      <c r="O371" s="835" t="s">
        <v>667</v>
      </c>
      <c r="P371" s="833"/>
      <c r="Q371" s="826"/>
      <c r="R371" s="826"/>
      <c r="S371" s="826"/>
      <c r="T371" s="826"/>
      <c r="U371" s="826"/>
      <c r="V371" s="826"/>
    </row>
    <row r="372" spans="1:22">
      <c r="A372" s="826"/>
      <c r="B372" s="831"/>
      <c r="C372" s="836" t="s">
        <v>670</v>
      </c>
      <c r="D372" s="837">
        <f>'GRAF. EJECUCIÓN INGRESOS'!D373</f>
        <v>94936.819000000003</v>
      </c>
      <c r="E372" s="837">
        <f>'GRAF. EJECUCIÓN INGRESOS'!E373</f>
        <v>96691.384999999995</v>
      </c>
      <c r="F372" s="837">
        <f>'GRAF. EJECUCIÓN INGRESOS'!F373</f>
        <v>318383.71299999999</v>
      </c>
      <c r="G372" s="837">
        <f>'GRAF. EJECUCIÓN INGRESOS'!G373</f>
        <v>608852.49100000004</v>
      </c>
      <c r="H372" s="837">
        <f>'GRAF. EJECUCIÓN INGRESOS'!H373</f>
        <v>610435.30500000005</v>
      </c>
      <c r="I372" s="837">
        <f>'GRAF. EJECUCIÓN INGRESOS'!I373</f>
        <v>755557.00899999996</v>
      </c>
      <c r="J372" s="837">
        <f>'GRAF. EJECUCIÓN INGRESOS'!J373</f>
        <v>908933.32700000005</v>
      </c>
      <c r="K372" s="837">
        <f>'GRAF. EJECUCIÓN INGRESOS'!K373</f>
        <v>924362.01699999999</v>
      </c>
      <c r="L372" s="837">
        <f>'GRAF. EJECUCIÓN INGRESOS'!L373</f>
        <v>1103753.976</v>
      </c>
      <c r="M372" s="837">
        <f>'GRAF. EJECUCIÓN INGRESOS'!M373</f>
        <v>1114118.612</v>
      </c>
      <c r="N372" s="837">
        <f>'GRAF. EJECUCIÓN INGRESOS'!N373</f>
        <v>1420634.7660000001</v>
      </c>
      <c r="O372" s="837">
        <f>'GRAF. EJECUCIÓN INGRESOS'!O373</f>
        <v>1490588.3659999999</v>
      </c>
      <c r="P372" s="833"/>
      <c r="Q372" s="826"/>
      <c r="R372" s="826"/>
      <c r="S372" s="826"/>
      <c r="T372" s="826"/>
      <c r="U372" s="826"/>
      <c r="V372" s="826"/>
    </row>
    <row r="373" spans="1:22">
      <c r="A373" s="826"/>
      <c r="B373" s="831"/>
      <c r="C373" s="836" t="s">
        <v>20</v>
      </c>
      <c r="D373" s="838">
        <f>ENERO!$L$85/1000</f>
        <v>94936.819000000003</v>
      </c>
      <c r="E373" s="838">
        <f>FEBRERO!$L$85/1000</f>
        <v>96691.384999999995</v>
      </c>
      <c r="F373" s="838">
        <f>MARZO!$L$85/1000</f>
        <v>318383.70699999999</v>
      </c>
      <c r="G373" s="838">
        <f>ABRIL!$L$85/1000</f>
        <v>608852.48499999999</v>
      </c>
      <c r="H373" s="838">
        <f>MAYO!$L$85/1000</f>
        <v>610435.299</v>
      </c>
      <c r="I373" s="838">
        <f>JUNIO!$L$85/1000</f>
        <v>755557.00300000003</v>
      </c>
      <c r="J373" s="838">
        <f>JULIO!$L$85/1000</f>
        <v>821180.67299999995</v>
      </c>
      <c r="K373" s="838">
        <f>AGOSTO!$L$85/1000</f>
        <v>910982.01100000006</v>
      </c>
      <c r="L373" s="838">
        <f>SEPTIEMBRE!$L$85/1000</f>
        <v>1094688.97</v>
      </c>
      <c r="M373" s="838">
        <f>OCTUBRE!$L$85/1000</f>
        <v>1105019.6059999999</v>
      </c>
      <c r="N373" s="838">
        <f>NOVIEMBRE!$L$85/1000</f>
        <v>1097265.5249999999</v>
      </c>
      <c r="O373" s="838">
        <f>DICIEMBRE!$L$85/1000</f>
        <v>1549576.36</v>
      </c>
      <c r="P373" s="833"/>
      <c r="Q373" s="826"/>
      <c r="R373" s="826"/>
      <c r="S373" s="826"/>
      <c r="T373" s="826"/>
      <c r="U373" s="826"/>
      <c r="V373" s="826"/>
    </row>
    <row r="374" spans="1:22" ht="13.5" thickBot="1">
      <c r="A374" s="826"/>
      <c r="B374" s="839"/>
      <c r="C374" s="840"/>
      <c r="D374" s="840"/>
      <c r="E374" s="840"/>
      <c r="F374" s="840"/>
      <c r="G374" s="840"/>
      <c r="H374" s="840"/>
      <c r="I374" s="840"/>
      <c r="J374" s="840"/>
      <c r="K374" s="840"/>
      <c r="L374" s="840"/>
      <c r="M374" s="840"/>
      <c r="N374" s="840"/>
      <c r="O374" s="840"/>
      <c r="P374" s="841"/>
      <c r="Q374" s="826"/>
      <c r="R374" s="826"/>
      <c r="S374" s="826"/>
      <c r="T374" s="826"/>
      <c r="U374" s="826"/>
      <c r="V374" s="826"/>
    </row>
    <row r="375" spans="1:22" ht="13.5" thickBot="1">
      <c r="A375" s="826"/>
      <c r="B375" s="826"/>
      <c r="C375" s="826"/>
      <c r="D375" s="826"/>
      <c r="E375" s="826"/>
      <c r="F375" s="826"/>
      <c r="G375" s="826"/>
      <c r="H375" s="826"/>
      <c r="I375" s="826"/>
      <c r="J375" s="826"/>
      <c r="K375" s="826"/>
      <c r="L375" s="826"/>
      <c r="M375" s="826"/>
      <c r="N375" s="826"/>
      <c r="O375" s="826"/>
      <c r="P375" s="826"/>
      <c r="Q375" s="826"/>
      <c r="R375" s="826"/>
      <c r="S375" s="826"/>
      <c r="T375" s="826"/>
      <c r="U375" s="826"/>
      <c r="V375" s="826"/>
    </row>
    <row r="376" spans="1:22">
      <c r="A376" s="826"/>
      <c r="B376" s="828"/>
      <c r="C376" s="829"/>
      <c r="D376" s="829"/>
      <c r="E376" s="829"/>
      <c r="F376" s="829"/>
      <c r="G376" s="829"/>
      <c r="H376" s="829"/>
      <c r="I376" s="829"/>
      <c r="J376" s="829"/>
      <c r="K376" s="829"/>
      <c r="L376" s="829"/>
      <c r="M376" s="829"/>
      <c r="N376" s="829"/>
      <c r="O376" s="829"/>
      <c r="P376" s="830"/>
      <c r="Q376" s="826"/>
      <c r="R376" s="826"/>
      <c r="S376" s="826"/>
      <c r="T376" s="826"/>
      <c r="U376" s="826"/>
      <c r="V376" s="826"/>
    </row>
    <row r="377" spans="1:22">
      <c r="A377" s="826"/>
      <c r="B377" s="831"/>
      <c r="C377" s="832"/>
      <c r="D377" s="832"/>
      <c r="E377" s="832"/>
      <c r="F377" s="832"/>
      <c r="G377" s="832"/>
      <c r="H377" s="832"/>
      <c r="I377" s="832"/>
      <c r="J377" s="832"/>
      <c r="K377" s="832"/>
      <c r="L377" s="832"/>
      <c r="M377" s="832"/>
      <c r="N377" s="832"/>
      <c r="O377" s="832"/>
      <c r="P377" s="833"/>
      <c r="Q377" s="826"/>
      <c r="R377" s="826"/>
      <c r="S377" s="826"/>
      <c r="T377" s="826"/>
      <c r="U377" s="826"/>
      <c r="V377" s="826"/>
    </row>
    <row r="378" spans="1:22">
      <c r="A378" s="826"/>
      <c r="B378" s="831"/>
      <c r="C378" s="832"/>
      <c r="D378" s="832"/>
      <c r="E378" s="832"/>
      <c r="F378" s="832"/>
      <c r="G378" s="832"/>
      <c r="H378" s="832"/>
      <c r="I378" s="832"/>
      <c r="J378" s="832"/>
      <c r="K378" s="832"/>
      <c r="L378" s="832"/>
      <c r="M378" s="832"/>
      <c r="N378" s="832"/>
      <c r="O378" s="832"/>
      <c r="P378" s="833"/>
      <c r="Q378" s="826"/>
      <c r="R378" s="826"/>
      <c r="S378" s="826"/>
      <c r="T378" s="826"/>
      <c r="U378" s="826"/>
      <c r="V378" s="826"/>
    </row>
    <row r="379" spans="1:22">
      <c r="A379" s="826"/>
      <c r="B379" s="831"/>
      <c r="C379" s="832"/>
      <c r="D379" s="832"/>
      <c r="E379" s="832"/>
      <c r="F379" s="832"/>
      <c r="G379" s="832"/>
      <c r="H379" s="832"/>
      <c r="I379" s="832"/>
      <c r="J379" s="832"/>
      <c r="K379" s="832"/>
      <c r="L379" s="832"/>
      <c r="M379" s="832"/>
      <c r="N379" s="832"/>
      <c r="O379" s="832"/>
      <c r="P379" s="833"/>
      <c r="Q379" s="826"/>
      <c r="R379" s="826"/>
      <c r="S379" s="826"/>
      <c r="T379" s="826"/>
      <c r="U379" s="826"/>
      <c r="V379" s="826"/>
    </row>
    <row r="380" spans="1:22">
      <c r="A380" s="826"/>
      <c r="B380" s="831"/>
      <c r="C380" s="832"/>
      <c r="D380" s="832"/>
      <c r="E380" s="832"/>
      <c r="F380" s="832"/>
      <c r="G380" s="832"/>
      <c r="H380" s="832"/>
      <c r="I380" s="832"/>
      <c r="J380" s="832"/>
      <c r="K380" s="832"/>
      <c r="L380" s="832"/>
      <c r="M380" s="832"/>
      <c r="N380" s="832"/>
      <c r="O380" s="832"/>
      <c r="P380" s="833"/>
      <c r="Q380" s="826"/>
      <c r="R380" s="826"/>
      <c r="S380" s="826"/>
      <c r="T380" s="826"/>
      <c r="U380" s="826"/>
      <c r="V380" s="826"/>
    </row>
    <row r="381" spans="1:22">
      <c r="A381" s="826"/>
      <c r="B381" s="831"/>
      <c r="C381" s="832"/>
      <c r="D381" s="832"/>
      <c r="E381" s="832"/>
      <c r="F381" s="832"/>
      <c r="G381" s="832"/>
      <c r="H381" s="832"/>
      <c r="I381" s="832"/>
      <c r="J381" s="832"/>
      <c r="K381" s="832"/>
      <c r="L381" s="832"/>
      <c r="M381" s="832"/>
      <c r="N381" s="832"/>
      <c r="O381" s="832"/>
      <c r="P381" s="833"/>
      <c r="Q381" s="826"/>
      <c r="R381" s="826"/>
      <c r="S381" s="826"/>
      <c r="T381" s="826"/>
      <c r="U381" s="826"/>
      <c r="V381" s="826"/>
    </row>
    <row r="382" spans="1:22">
      <c r="A382" s="826"/>
      <c r="B382" s="831"/>
      <c r="C382" s="832"/>
      <c r="D382" s="832"/>
      <c r="E382" s="832"/>
      <c r="F382" s="832"/>
      <c r="G382" s="832"/>
      <c r="H382" s="832"/>
      <c r="I382" s="832"/>
      <c r="J382" s="832"/>
      <c r="K382" s="832"/>
      <c r="L382" s="832"/>
      <c r="M382" s="832"/>
      <c r="N382" s="832"/>
      <c r="O382" s="832"/>
      <c r="P382" s="833"/>
      <c r="Q382" s="826"/>
      <c r="R382" s="826"/>
      <c r="S382" s="826"/>
      <c r="T382" s="826"/>
      <c r="U382" s="826"/>
      <c r="V382" s="826"/>
    </row>
    <row r="383" spans="1:22">
      <c r="A383" s="826"/>
      <c r="B383" s="831"/>
      <c r="C383" s="832"/>
      <c r="D383" s="832"/>
      <c r="E383" s="832"/>
      <c r="F383" s="832"/>
      <c r="G383" s="832"/>
      <c r="H383" s="832"/>
      <c r="I383" s="832"/>
      <c r="J383" s="832"/>
      <c r="K383" s="832"/>
      <c r="L383" s="832"/>
      <c r="M383" s="832"/>
      <c r="N383" s="832"/>
      <c r="O383" s="832"/>
      <c r="P383" s="833"/>
      <c r="Q383" s="826"/>
      <c r="R383" s="826"/>
      <c r="S383" s="826"/>
      <c r="T383" s="826"/>
      <c r="U383" s="826"/>
      <c r="V383" s="826"/>
    </row>
    <row r="384" spans="1:22">
      <c r="A384" s="826"/>
      <c r="B384" s="831"/>
      <c r="C384" s="832"/>
      <c r="D384" s="832"/>
      <c r="E384" s="832"/>
      <c r="F384" s="832"/>
      <c r="G384" s="832"/>
      <c r="H384" s="832"/>
      <c r="I384" s="832"/>
      <c r="J384" s="832"/>
      <c r="K384" s="832"/>
      <c r="L384" s="832"/>
      <c r="M384" s="832"/>
      <c r="N384" s="832"/>
      <c r="O384" s="832"/>
      <c r="P384" s="833"/>
      <c r="Q384" s="826"/>
      <c r="R384" s="826"/>
      <c r="S384" s="826"/>
      <c r="T384" s="826"/>
      <c r="U384" s="826"/>
      <c r="V384" s="826"/>
    </row>
    <row r="385" spans="1:22">
      <c r="A385" s="826"/>
      <c r="B385" s="831"/>
      <c r="C385" s="832"/>
      <c r="D385" s="832"/>
      <c r="E385" s="832"/>
      <c r="F385" s="832"/>
      <c r="G385" s="832"/>
      <c r="H385" s="832"/>
      <c r="I385" s="832"/>
      <c r="J385" s="832"/>
      <c r="K385" s="832"/>
      <c r="L385" s="832"/>
      <c r="M385" s="832"/>
      <c r="N385" s="832"/>
      <c r="O385" s="832"/>
      <c r="P385" s="833"/>
      <c r="Q385" s="826"/>
      <c r="R385" s="826"/>
      <c r="S385" s="826"/>
      <c r="T385" s="826"/>
      <c r="U385" s="826"/>
      <c r="V385" s="826"/>
    </row>
    <row r="386" spans="1:22">
      <c r="A386" s="826"/>
      <c r="B386" s="831"/>
      <c r="C386" s="832"/>
      <c r="D386" s="832"/>
      <c r="E386" s="832"/>
      <c r="F386" s="832"/>
      <c r="G386" s="832"/>
      <c r="H386" s="832"/>
      <c r="I386" s="832"/>
      <c r="J386" s="832"/>
      <c r="K386" s="832"/>
      <c r="L386" s="832"/>
      <c r="M386" s="832"/>
      <c r="N386" s="832"/>
      <c r="O386" s="832"/>
      <c r="P386" s="833"/>
      <c r="Q386" s="826"/>
      <c r="R386" s="826"/>
      <c r="S386" s="826"/>
      <c r="T386" s="826"/>
      <c r="U386" s="826"/>
      <c r="V386" s="826"/>
    </row>
    <row r="387" spans="1:22">
      <c r="A387" s="826"/>
      <c r="B387" s="831"/>
      <c r="C387" s="832"/>
      <c r="D387" s="832"/>
      <c r="E387" s="832"/>
      <c r="F387" s="832"/>
      <c r="G387" s="832"/>
      <c r="H387" s="832"/>
      <c r="I387" s="832"/>
      <c r="J387" s="832"/>
      <c r="K387" s="832"/>
      <c r="L387" s="832"/>
      <c r="M387" s="832"/>
      <c r="N387" s="832"/>
      <c r="O387" s="832"/>
      <c r="P387" s="833"/>
      <c r="Q387" s="826"/>
      <c r="R387" s="826"/>
      <c r="S387" s="826"/>
      <c r="T387" s="826"/>
      <c r="U387" s="826"/>
      <c r="V387" s="826"/>
    </row>
    <row r="388" spans="1:22">
      <c r="A388" s="826"/>
      <c r="B388" s="831"/>
      <c r="C388" s="832"/>
      <c r="D388" s="832"/>
      <c r="E388" s="832"/>
      <c r="F388" s="832"/>
      <c r="G388" s="832"/>
      <c r="H388" s="832"/>
      <c r="I388" s="832"/>
      <c r="J388" s="832"/>
      <c r="K388" s="832"/>
      <c r="L388" s="832"/>
      <c r="M388" s="832"/>
      <c r="N388" s="832"/>
      <c r="O388" s="832"/>
      <c r="P388" s="833"/>
      <c r="Q388" s="826"/>
      <c r="R388" s="826"/>
      <c r="S388" s="826"/>
      <c r="T388" s="826"/>
      <c r="U388" s="826"/>
      <c r="V388" s="826"/>
    </row>
    <row r="389" spans="1:22">
      <c r="A389" s="826"/>
      <c r="B389" s="831"/>
      <c r="C389" s="832"/>
      <c r="D389" s="832"/>
      <c r="E389" s="832"/>
      <c r="F389" s="832"/>
      <c r="G389" s="832"/>
      <c r="H389" s="832"/>
      <c r="I389" s="832"/>
      <c r="J389" s="832"/>
      <c r="K389" s="832"/>
      <c r="L389" s="832"/>
      <c r="M389" s="832"/>
      <c r="N389" s="832"/>
      <c r="O389" s="832"/>
      <c r="P389" s="833"/>
      <c r="Q389" s="826"/>
      <c r="R389" s="826"/>
      <c r="S389" s="826"/>
      <c r="T389" s="826"/>
      <c r="U389" s="826"/>
      <c r="V389" s="826"/>
    </row>
    <row r="390" spans="1:22">
      <c r="A390" s="826"/>
      <c r="B390" s="831"/>
      <c r="C390" s="832"/>
      <c r="D390" s="832"/>
      <c r="E390" s="832"/>
      <c r="F390" s="832"/>
      <c r="G390" s="832"/>
      <c r="H390" s="832"/>
      <c r="I390" s="832"/>
      <c r="J390" s="832"/>
      <c r="K390" s="832"/>
      <c r="L390" s="832"/>
      <c r="M390" s="832"/>
      <c r="N390" s="832"/>
      <c r="O390" s="832"/>
      <c r="P390" s="833"/>
      <c r="Q390" s="826"/>
      <c r="R390" s="826"/>
      <c r="S390" s="826"/>
      <c r="T390" s="826"/>
      <c r="U390" s="826"/>
      <c r="V390" s="826"/>
    </row>
    <row r="391" spans="1:22">
      <c r="A391" s="826"/>
      <c r="B391" s="831"/>
      <c r="C391" s="832"/>
      <c r="D391" s="832"/>
      <c r="E391" s="832"/>
      <c r="F391" s="832"/>
      <c r="G391" s="832"/>
      <c r="H391" s="832"/>
      <c r="I391" s="832"/>
      <c r="J391" s="832"/>
      <c r="K391" s="832"/>
      <c r="L391" s="832"/>
      <c r="M391" s="832"/>
      <c r="N391" s="832"/>
      <c r="O391" s="832"/>
      <c r="P391" s="833"/>
      <c r="Q391" s="826"/>
      <c r="R391" s="826"/>
      <c r="S391" s="826"/>
      <c r="T391" s="826"/>
      <c r="U391" s="826"/>
      <c r="V391" s="826"/>
    </row>
    <row r="392" spans="1:22">
      <c r="A392" s="826"/>
      <c r="B392" s="831"/>
      <c r="C392" s="832"/>
      <c r="D392" s="832"/>
      <c r="E392" s="832"/>
      <c r="F392" s="832"/>
      <c r="G392" s="832"/>
      <c r="H392" s="832"/>
      <c r="I392" s="832"/>
      <c r="J392" s="832"/>
      <c r="K392" s="832"/>
      <c r="L392" s="832"/>
      <c r="M392" s="832"/>
      <c r="N392" s="832"/>
      <c r="O392" s="832"/>
      <c r="P392" s="833"/>
      <c r="Q392" s="826"/>
      <c r="R392" s="826"/>
      <c r="S392" s="826"/>
      <c r="T392" s="826"/>
      <c r="U392" s="826"/>
      <c r="V392" s="826"/>
    </row>
    <row r="393" spans="1:22">
      <c r="A393" s="826"/>
      <c r="B393" s="831"/>
      <c r="C393" s="832"/>
      <c r="D393" s="832"/>
      <c r="E393" s="832"/>
      <c r="F393" s="832"/>
      <c r="G393" s="832"/>
      <c r="H393" s="832"/>
      <c r="I393" s="832"/>
      <c r="J393" s="832"/>
      <c r="K393" s="832"/>
      <c r="L393" s="832"/>
      <c r="M393" s="832"/>
      <c r="N393" s="832"/>
      <c r="O393" s="832"/>
      <c r="P393" s="833"/>
      <c r="Q393" s="826"/>
      <c r="R393" s="826"/>
      <c r="S393" s="826"/>
      <c r="T393" s="826"/>
      <c r="U393" s="826"/>
      <c r="V393" s="826"/>
    </row>
    <row r="394" spans="1:22">
      <c r="A394" s="826"/>
      <c r="B394" s="831"/>
      <c r="C394" s="832"/>
      <c r="D394" s="832"/>
      <c r="E394" s="832"/>
      <c r="F394" s="832"/>
      <c r="G394" s="832"/>
      <c r="H394" s="832"/>
      <c r="I394" s="832"/>
      <c r="J394" s="832"/>
      <c r="K394" s="832"/>
      <c r="L394" s="832"/>
      <c r="M394" s="832"/>
      <c r="N394" s="832"/>
      <c r="O394" s="832"/>
      <c r="P394" s="833"/>
      <c r="Q394" s="826"/>
      <c r="R394" s="826"/>
      <c r="S394" s="826"/>
      <c r="T394" s="826"/>
      <c r="U394" s="826"/>
      <c r="V394" s="826"/>
    </row>
    <row r="395" spans="1:22">
      <c r="A395" s="826"/>
      <c r="B395" s="831"/>
      <c r="C395" s="832"/>
      <c r="D395" s="832"/>
      <c r="E395" s="832"/>
      <c r="F395" s="832"/>
      <c r="G395" s="832"/>
      <c r="H395" s="832"/>
      <c r="I395" s="832"/>
      <c r="J395" s="832"/>
      <c r="K395" s="832"/>
      <c r="L395" s="832"/>
      <c r="M395" s="832"/>
      <c r="N395" s="832"/>
      <c r="O395" s="832"/>
      <c r="P395" s="833"/>
      <c r="Q395" s="826"/>
      <c r="R395" s="826"/>
      <c r="S395" s="826"/>
      <c r="T395" s="826"/>
      <c r="U395" s="826"/>
      <c r="V395" s="826"/>
    </row>
    <row r="396" spans="1:22">
      <c r="A396" s="826"/>
      <c r="B396" s="831"/>
      <c r="C396" s="832"/>
      <c r="D396" s="832"/>
      <c r="E396" s="832"/>
      <c r="F396" s="832"/>
      <c r="G396" s="832"/>
      <c r="H396" s="832"/>
      <c r="I396" s="832"/>
      <c r="J396" s="832"/>
      <c r="K396" s="832"/>
      <c r="L396" s="832"/>
      <c r="M396" s="832"/>
      <c r="N396" s="832"/>
      <c r="O396" s="832"/>
      <c r="P396" s="833"/>
      <c r="Q396" s="826"/>
      <c r="R396" s="826"/>
      <c r="S396" s="826"/>
      <c r="T396" s="826"/>
      <c r="U396" s="826"/>
      <c r="V396" s="826"/>
    </row>
    <row r="397" spans="1:22">
      <c r="A397" s="826"/>
      <c r="B397" s="831"/>
      <c r="C397" s="832"/>
      <c r="D397" s="832"/>
      <c r="E397" s="832"/>
      <c r="F397" s="832"/>
      <c r="G397" s="832"/>
      <c r="H397" s="832"/>
      <c r="I397" s="832"/>
      <c r="J397" s="832"/>
      <c r="K397" s="832"/>
      <c r="L397" s="832"/>
      <c r="M397" s="832"/>
      <c r="N397" s="832"/>
      <c r="O397" s="832"/>
      <c r="P397" s="833"/>
      <c r="Q397" s="826"/>
      <c r="R397" s="826"/>
      <c r="S397" s="826"/>
      <c r="T397" s="826"/>
      <c r="U397" s="826"/>
      <c r="V397" s="826"/>
    </row>
    <row r="398" spans="1:22">
      <c r="A398" s="826"/>
      <c r="B398" s="831"/>
      <c r="C398" s="832"/>
      <c r="D398" s="832"/>
      <c r="E398" s="832"/>
      <c r="F398" s="832"/>
      <c r="G398" s="832"/>
      <c r="H398" s="832"/>
      <c r="I398" s="832"/>
      <c r="J398" s="832"/>
      <c r="K398" s="832"/>
      <c r="L398" s="832"/>
      <c r="M398" s="832"/>
      <c r="N398" s="832"/>
      <c r="O398" s="832"/>
      <c r="P398" s="833"/>
      <c r="Q398" s="826"/>
      <c r="R398" s="826"/>
      <c r="S398" s="826"/>
      <c r="T398" s="826"/>
      <c r="U398" s="826"/>
      <c r="V398" s="826"/>
    </row>
    <row r="399" spans="1:22">
      <c r="A399" s="826"/>
      <c r="B399" s="831"/>
      <c r="C399" s="832"/>
      <c r="D399" s="832"/>
      <c r="E399" s="832"/>
      <c r="F399" s="832"/>
      <c r="G399" s="832"/>
      <c r="H399" s="832"/>
      <c r="I399" s="832"/>
      <c r="J399" s="832"/>
      <c r="K399" s="832"/>
      <c r="L399" s="832"/>
      <c r="M399" s="832"/>
      <c r="N399" s="832"/>
      <c r="O399" s="832"/>
      <c r="P399" s="833"/>
      <c r="Q399" s="826"/>
      <c r="R399" s="826"/>
      <c r="S399" s="826"/>
      <c r="T399" s="826"/>
      <c r="U399" s="826"/>
      <c r="V399" s="826"/>
    </row>
    <row r="400" spans="1:22">
      <c r="A400" s="826"/>
      <c r="B400" s="831"/>
      <c r="C400" s="832"/>
      <c r="D400" s="832"/>
      <c r="E400" s="832"/>
      <c r="F400" s="832"/>
      <c r="G400" s="832"/>
      <c r="H400" s="832"/>
      <c r="I400" s="832"/>
      <c r="J400" s="832"/>
      <c r="K400" s="832"/>
      <c r="L400" s="832"/>
      <c r="M400" s="832"/>
      <c r="N400" s="832"/>
      <c r="O400" s="832"/>
      <c r="P400" s="833"/>
      <c r="Q400" s="826"/>
      <c r="R400" s="826"/>
      <c r="S400" s="826"/>
      <c r="T400" s="826"/>
      <c r="U400" s="826"/>
      <c r="V400" s="826"/>
    </row>
    <row r="401" spans="1:22">
      <c r="A401" s="826"/>
      <c r="B401" s="831"/>
      <c r="C401" s="832"/>
      <c r="D401" s="832"/>
      <c r="E401" s="832"/>
      <c r="F401" s="832"/>
      <c r="G401" s="832"/>
      <c r="H401" s="832"/>
      <c r="I401" s="832"/>
      <c r="J401" s="832"/>
      <c r="K401" s="832"/>
      <c r="L401" s="832"/>
      <c r="M401" s="832"/>
      <c r="N401" s="832"/>
      <c r="O401" s="832"/>
      <c r="P401" s="833"/>
      <c r="Q401" s="826"/>
      <c r="R401" s="826"/>
      <c r="S401" s="826"/>
      <c r="T401" s="826"/>
      <c r="U401" s="826"/>
      <c r="V401" s="826"/>
    </row>
    <row r="402" spans="1:22">
      <c r="A402" s="826"/>
      <c r="B402" s="831"/>
      <c r="C402" s="834"/>
      <c r="D402" s="835" t="s">
        <v>656</v>
      </c>
      <c r="E402" s="835" t="s">
        <v>657</v>
      </c>
      <c r="F402" s="835" t="s">
        <v>658</v>
      </c>
      <c r="G402" s="835" t="s">
        <v>659</v>
      </c>
      <c r="H402" s="835" t="s">
        <v>660</v>
      </c>
      <c r="I402" s="835" t="s">
        <v>661</v>
      </c>
      <c r="J402" s="835" t="s">
        <v>662</v>
      </c>
      <c r="K402" s="835" t="s">
        <v>663</v>
      </c>
      <c r="L402" s="835" t="s">
        <v>664</v>
      </c>
      <c r="M402" s="835" t="s">
        <v>665</v>
      </c>
      <c r="N402" s="835" t="s">
        <v>666</v>
      </c>
      <c r="O402" s="835" t="s">
        <v>667</v>
      </c>
      <c r="P402" s="833"/>
      <c r="Q402" s="826"/>
      <c r="R402" s="826"/>
      <c r="S402" s="826"/>
      <c r="T402" s="826"/>
      <c r="U402" s="826"/>
      <c r="V402" s="826"/>
    </row>
    <row r="403" spans="1:22">
      <c r="A403" s="826"/>
      <c r="B403" s="831"/>
      <c r="C403" s="836" t="s">
        <v>670</v>
      </c>
      <c r="D403" s="837">
        <f>'GRAF. EJECUCIÓN INGRESOS'!D404</f>
        <v>0</v>
      </c>
      <c r="E403" s="837">
        <f>'GRAF. EJECUCIÓN INGRESOS'!E404</f>
        <v>0</v>
      </c>
      <c r="F403" s="837">
        <f>'GRAF. EJECUCIÓN INGRESOS'!F404</f>
        <v>0</v>
      </c>
      <c r="G403" s="837">
        <f>'GRAF. EJECUCIÓN INGRESOS'!G404</f>
        <v>0</v>
      </c>
      <c r="H403" s="837">
        <f>'GRAF. EJECUCIÓN INGRESOS'!H404</f>
        <v>0</v>
      </c>
      <c r="I403" s="837">
        <f>'GRAF. EJECUCIÓN INGRESOS'!I404</f>
        <v>0</v>
      </c>
      <c r="J403" s="837">
        <f>'GRAF. EJECUCIÓN INGRESOS'!J404</f>
        <v>0</v>
      </c>
      <c r="K403" s="837">
        <f>'GRAF. EJECUCIÓN INGRESOS'!K404</f>
        <v>0</v>
      </c>
      <c r="L403" s="837">
        <f>'GRAF. EJECUCIÓN INGRESOS'!L404</f>
        <v>0</v>
      </c>
      <c r="M403" s="837">
        <f>'GRAF. EJECUCIÓN INGRESOS'!M404</f>
        <v>0</v>
      </c>
      <c r="N403" s="837">
        <f>'GRAF. EJECUCIÓN INGRESOS'!N404</f>
        <v>121177.058</v>
      </c>
      <c r="O403" s="837">
        <f>'GRAF. EJECUCIÓN INGRESOS'!O404</f>
        <v>121177.058</v>
      </c>
      <c r="P403" s="833"/>
      <c r="Q403" s="826"/>
      <c r="R403" s="826"/>
      <c r="S403" s="826"/>
      <c r="T403" s="826"/>
      <c r="U403" s="826"/>
      <c r="V403" s="826"/>
    </row>
    <row r="404" spans="1:22">
      <c r="A404" s="826"/>
      <c r="B404" s="831"/>
      <c r="C404" s="836" t="s">
        <v>20</v>
      </c>
      <c r="D404" s="838">
        <f>ENERO!$L$94/1000</f>
        <v>0</v>
      </c>
      <c r="E404" s="838">
        <f>FEBRERO!$L$94/1000</f>
        <v>0</v>
      </c>
      <c r="F404" s="838">
        <f>MARZO!$L$94/1000</f>
        <v>0</v>
      </c>
      <c r="G404" s="838">
        <f>ABRIL!$L$94/1000</f>
        <v>0</v>
      </c>
      <c r="H404" s="838">
        <f>MAYO!$L$94/1000</f>
        <v>0</v>
      </c>
      <c r="I404" s="838">
        <f>JUNIO!$L$94/1000</f>
        <v>0</v>
      </c>
      <c r="J404" s="838">
        <f>JULIO!$L$94/1000</f>
        <v>0</v>
      </c>
      <c r="K404" s="838">
        <f>AGOSTO!$L$94/1000</f>
        <v>0</v>
      </c>
      <c r="L404" s="838">
        <f>SEPTIEMBRE!$L$94/1000</f>
        <v>0</v>
      </c>
      <c r="M404" s="838">
        <f>OCTUBRE!$L$94/1000</f>
        <v>0</v>
      </c>
      <c r="N404" s="838">
        <f>NOVIEMBRE!$L$94/1000</f>
        <v>121177.058</v>
      </c>
      <c r="O404" s="838">
        <f>DICIEMBRE!$L$94/1000</f>
        <v>321177.05800000002</v>
      </c>
      <c r="P404" s="833"/>
      <c r="Q404" s="826"/>
      <c r="R404" s="826"/>
      <c r="S404" s="826"/>
      <c r="T404" s="826"/>
      <c r="U404" s="826"/>
      <c r="V404" s="826"/>
    </row>
    <row r="405" spans="1:22" ht="13.5" thickBot="1">
      <c r="A405" s="826"/>
      <c r="B405" s="839"/>
      <c r="C405" s="840"/>
      <c r="D405" s="840"/>
      <c r="E405" s="840"/>
      <c r="F405" s="840"/>
      <c r="G405" s="840"/>
      <c r="H405" s="840"/>
      <c r="I405" s="840"/>
      <c r="J405" s="840"/>
      <c r="K405" s="840"/>
      <c r="L405" s="840"/>
      <c r="M405" s="840"/>
      <c r="N405" s="840"/>
      <c r="O405" s="840"/>
      <c r="P405" s="841"/>
      <c r="Q405" s="826"/>
      <c r="R405" s="826"/>
      <c r="S405" s="826"/>
      <c r="T405" s="826"/>
      <c r="U405" s="826"/>
      <c r="V405" s="826"/>
    </row>
    <row r="406" spans="1:22" ht="13.5" thickBot="1">
      <c r="A406" s="826"/>
      <c r="B406" s="826"/>
      <c r="C406" s="826"/>
      <c r="D406" s="826"/>
      <c r="E406" s="826"/>
      <c r="F406" s="826"/>
      <c r="G406" s="826"/>
      <c r="H406" s="826"/>
      <c r="I406" s="826"/>
      <c r="J406" s="826"/>
      <c r="K406" s="826"/>
      <c r="L406" s="826"/>
      <c r="M406" s="826"/>
      <c r="N406" s="826"/>
      <c r="O406" s="826"/>
      <c r="P406" s="826"/>
      <c r="Q406" s="826"/>
      <c r="R406" s="826"/>
      <c r="S406" s="826"/>
      <c r="T406" s="826"/>
      <c r="U406" s="826"/>
      <c r="V406" s="826"/>
    </row>
    <row r="407" spans="1:22">
      <c r="A407" s="826"/>
      <c r="B407" s="828"/>
      <c r="C407" s="829"/>
      <c r="D407" s="829"/>
      <c r="E407" s="829"/>
      <c r="F407" s="829"/>
      <c r="G407" s="829"/>
      <c r="H407" s="829"/>
      <c r="I407" s="829"/>
      <c r="J407" s="829"/>
      <c r="K407" s="829"/>
      <c r="L407" s="829"/>
      <c r="M407" s="829"/>
      <c r="N407" s="829"/>
      <c r="O407" s="829"/>
      <c r="P407" s="830"/>
      <c r="Q407" s="826"/>
      <c r="R407" s="826"/>
      <c r="S407" s="826"/>
      <c r="T407" s="826"/>
      <c r="U407" s="826"/>
      <c r="V407" s="826"/>
    </row>
    <row r="408" spans="1:22">
      <c r="A408" s="826"/>
      <c r="B408" s="831"/>
      <c r="C408" s="832"/>
      <c r="D408" s="832"/>
      <c r="E408" s="832"/>
      <c r="F408" s="832"/>
      <c r="G408" s="832"/>
      <c r="H408" s="832"/>
      <c r="I408" s="832"/>
      <c r="J408" s="832"/>
      <c r="K408" s="832"/>
      <c r="L408" s="832"/>
      <c r="M408" s="832"/>
      <c r="N408" s="832"/>
      <c r="O408" s="832"/>
      <c r="P408" s="833"/>
      <c r="Q408" s="826"/>
      <c r="R408" s="826"/>
      <c r="S408" s="826"/>
      <c r="T408" s="826"/>
      <c r="U408" s="826"/>
      <c r="V408" s="826"/>
    </row>
    <row r="409" spans="1:22">
      <c r="A409" s="826"/>
      <c r="B409" s="831"/>
      <c r="C409" s="832"/>
      <c r="D409" s="832"/>
      <c r="E409" s="832"/>
      <c r="F409" s="832"/>
      <c r="G409" s="832"/>
      <c r="H409" s="832"/>
      <c r="I409" s="832"/>
      <c r="J409" s="832"/>
      <c r="K409" s="832"/>
      <c r="L409" s="832"/>
      <c r="M409" s="832"/>
      <c r="N409" s="832"/>
      <c r="O409" s="832"/>
      <c r="P409" s="833"/>
      <c r="Q409" s="826"/>
      <c r="R409" s="826"/>
      <c r="S409" s="826"/>
      <c r="T409" s="826"/>
      <c r="U409" s="826"/>
      <c r="V409" s="826"/>
    </row>
    <row r="410" spans="1:22">
      <c r="A410" s="826"/>
      <c r="B410" s="831"/>
      <c r="C410" s="832"/>
      <c r="D410" s="832"/>
      <c r="E410" s="832"/>
      <c r="F410" s="832"/>
      <c r="G410" s="832"/>
      <c r="H410" s="832"/>
      <c r="I410" s="832"/>
      <c r="J410" s="832"/>
      <c r="K410" s="832"/>
      <c r="L410" s="832"/>
      <c r="M410" s="832"/>
      <c r="N410" s="832"/>
      <c r="O410" s="832"/>
      <c r="P410" s="833"/>
      <c r="Q410" s="826"/>
      <c r="R410" s="826"/>
      <c r="S410" s="826"/>
      <c r="T410" s="826"/>
      <c r="U410" s="826"/>
      <c r="V410" s="826"/>
    </row>
    <row r="411" spans="1:22">
      <c r="A411" s="826"/>
      <c r="B411" s="831"/>
      <c r="C411" s="832"/>
      <c r="D411" s="832"/>
      <c r="E411" s="832"/>
      <c r="F411" s="832"/>
      <c r="G411" s="832"/>
      <c r="H411" s="832"/>
      <c r="I411" s="832"/>
      <c r="J411" s="832"/>
      <c r="K411" s="832"/>
      <c r="L411" s="832"/>
      <c r="M411" s="832"/>
      <c r="N411" s="832"/>
      <c r="O411" s="832"/>
      <c r="P411" s="833"/>
      <c r="Q411" s="826"/>
      <c r="R411" s="826"/>
      <c r="S411" s="826"/>
      <c r="T411" s="826"/>
      <c r="U411" s="826"/>
      <c r="V411" s="826"/>
    </row>
    <row r="412" spans="1:22">
      <c r="A412" s="826"/>
      <c r="B412" s="831"/>
      <c r="C412" s="832"/>
      <c r="D412" s="832"/>
      <c r="E412" s="832"/>
      <c r="F412" s="832"/>
      <c r="G412" s="832"/>
      <c r="H412" s="832"/>
      <c r="I412" s="832"/>
      <c r="J412" s="832"/>
      <c r="K412" s="832"/>
      <c r="L412" s="832"/>
      <c r="M412" s="832"/>
      <c r="N412" s="832"/>
      <c r="O412" s="832"/>
      <c r="P412" s="833"/>
      <c r="Q412" s="826"/>
      <c r="R412" s="826"/>
      <c r="S412" s="826"/>
      <c r="T412" s="826"/>
      <c r="U412" s="826"/>
      <c r="V412" s="826"/>
    </row>
    <row r="413" spans="1:22">
      <c r="A413" s="826"/>
      <c r="B413" s="831"/>
      <c r="C413" s="832"/>
      <c r="D413" s="832"/>
      <c r="E413" s="832"/>
      <c r="F413" s="832"/>
      <c r="G413" s="832"/>
      <c r="H413" s="832"/>
      <c r="I413" s="832"/>
      <c r="J413" s="832"/>
      <c r="K413" s="832"/>
      <c r="L413" s="832"/>
      <c r="M413" s="832"/>
      <c r="N413" s="832"/>
      <c r="O413" s="832"/>
      <c r="P413" s="833"/>
      <c r="Q413" s="826"/>
      <c r="R413" s="826"/>
      <c r="S413" s="826"/>
      <c r="T413" s="826"/>
      <c r="U413" s="826"/>
      <c r="V413" s="826"/>
    </row>
    <row r="414" spans="1:22">
      <c r="A414" s="826"/>
      <c r="B414" s="831"/>
      <c r="C414" s="832"/>
      <c r="D414" s="832"/>
      <c r="E414" s="832"/>
      <c r="F414" s="832"/>
      <c r="G414" s="832"/>
      <c r="H414" s="832"/>
      <c r="I414" s="832"/>
      <c r="J414" s="832"/>
      <c r="K414" s="832"/>
      <c r="L414" s="832"/>
      <c r="M414" s="832"/>
      <c r="N414" s="832"/>
      <c r="O414" s="832"/>
      <c r="P414" s="833"/>
      <c r="Q414" s="826"/>
      <c r="R414" s="826"/>
      <c r="S414" s="826"/>
      <c r="T414" s="826"/>
      <c r="U414" s="826"/>
      <c r="V414" s="826"/>
    </row>
    <row r="415" spans="1:22">
      <c r="A415" s="826"/>
      <c r="B415" s="831"/>
      <c r="C415" s="832"/>
      <c r="D415" s="832"/>
      <c r="E415" s="832"/>
      <c r="F415" s="832"/>
      <c r="G415" s="832"/>
      <c r="H415" s="832"/>
      <c r="I415" s="832"/>
      <c r="J415" s="832"/>
      <c r="K415" s="832"/>
      <c r="L415" s="832"/>
      <c r="M415" s="832"/>
      <c r="N415" s="832"/>
      <c r="O415" s="832"/>
      <c r="P415" s="833"/>
      <c r="Q415" s="826"/>
      <c r="R415" s="826"/>
      <c r="S415" s="826"/>
      <c r="T415" s="826"/>
      <c r="U415" s="826"/>
      <c r="V415" s="826"/>
    </row>
    <row r="416" spans="1:22">
      <c r="A416" s="826"/>
      <c r="B416" s="831"/>
      <c r="C416" s="832"/>
      <c r="D416" s="832"/>
      <c r="E416" s="832"/>
      <c r="F416" s="832"/>
      <c r="G416" s="832"/>
      <c r="H416" s="832"/>
      <c r="I416" s="832"/>
      <c r="J416" s="832"/>
      <c r="K416" s="832"/>
      <c r="L416" s="832"/>
      <c r="M416" s="832"/>
      <c r="N416" s="832"/>
      <c r="O416" s="832"/>
      <c r="P416" s="833"/>
      <c r="Q416" s="826"/>
      <c r="R416" s="826"/>
      <c r="S416" s="826"/>
      <c r="T416" s="826"/>
      <c r="U416" s="826"/>
      <c r="V416" s="826"/>
    </row>
    <row r="417" spans="1:22">
      <c r="A417" s="826"/>
      <c r="B417" s="831"/>
      <c r="C417" s="832"/>
      <c r="D417" s="832"/>
      <c r="E417" s="832"/>
      <c r="F417" s="832"/>
      <c r="G417" s="832"/>
      <c r="H417" s="832"/>
      <c r="I417" s="832"/>
      <c r="J417" s="832"/>
      <c r="K417" s="832"/>
      <c r="L417" s="832"/>
      <c r="M417" s="832"/>
      <c r="N417" s="832"/>
      <c r="O417" s="832"/>
      <c r="P417" s="833"/>
      <c r="Q417" s="826"/>
      <c r="R417" s="826"/>
      <c r="S417" s="826"/>
      <c r="T417" s="826"/>
      <c r="U417" s="826"/>
      <c r="V417" s="826"/>
    </row>
    <row r="418" spans="1:22">
      <c r="A418" s="826"/>
      <c r="B418" s="831"/>
      <c r="C418" s="832"/>
      <c r="D418" s="832"/>
      <c r="E418" s="832"/>
      <c r="F418" s="832"/>
      <c r="G418" s="832"/>
      <c r="H418" s="832"/>
      <c r="I418" s="832"/>
      <c r="J418" s="832"/>
      <c r="K418" s="832"/>
      <c r="L418" s="832"/>
      <c r="M418" s="832"/>
      <c r="N418" s="832"/>
      <c r="O418" s="832"/>
      <c r="P418" s="833"/>
      <c r="Q418" s="826"/>
      <c r="R418" s="826"/>
      <c r="S418" s="826"/>
      <c r="T418" s="826"/>
      <c r="U418" s="826"/>
      <c r="V418" s="826"/>
    </row>
    <row r="419" spans="1:22">
      <c r="A419" s="826"/>
      <c r="B419" s="831"/>
      <c r="C419" s="832"/>
      <c r="D419" s="832"/>
      <c r="E419" s="832"/>
      <c r="F419" s="832"/>
      <c r="G419" s="832"/>
      <c r="H419" s="832"/>
      <c r="I419" s="832"/>
      <c r="J419" s="832"/>
      <c r="K419" s="832"/>
      <c r="L419" s="832"/>
      <c r="M419" s="832"/>
      <c r="N419" s="832"/>
      <c r="O419" s="832"/>
      <c r="P419" s="833"/>
      <c r="Q419" s="826"/>
      <c r="R419" s="826"/>
      <c r="S419" s="826"/>
      <c r="T419" s="826"/>
      <c r="U419" s="826"/>
      <c r="V419" s="826"/>
    </row>
    <row r="420" spans="1:22">
      <c r="A420" s="826"/>
      <c r="B420" s="831"/>
      <c r="C420" s="832"/>
      <c r="D420" s="832"/>
      <c r="E420" s="832"/>
      <c r="F420" s="832"/>
      <c r="G420" s="832"/>
      <c r="H420" s="832"/>
      <c r="I420" s="832"/>
      <c r="J420" s="832"/>
      <c r="K420" s="832"/>
      <c r="L420" s="832"/>
      <c r="M420" s="832"/>
      <c r="N420" s="832"/>
      <c r="O420" s="832"/>
      <c r="P420" s="833"/>
      <c r="Q420" s="826"/>
      <c r="R420" s="826"/>
      <c r="S420" s="826"/>
      <c r="T420" s="826"/>
      <c r="U420" s="826"/>
      <c r="V420" s="826"/>
    </row>
    <row r="421" spans="1:22">
      <c r="A421" s="826"/>
      <c r="B421" s="831"/>
      <c r="C421" s="832"/>
      <c r="D421" s="832"/>
      <c r="E421" s="832"/>
      <c r="F421" s="832"/>
      <c r="G421" s="832"/>
      <c r="H421" s="832"/>
      <c r="I421" s="832"/>
      <c r="J421" s="832"/>
      <c r="K421" s="832"/>
      <c r="L421" s="832"/>
      <c r="M421" s="832"/>
      <c r="N421" s="832"/>
      <c r="O421" s="832"/>
      <c r="P421" s="833"/>
      <c r="Q421" s="826"/>
      <c r="R421" s="826"/>
      <c r="S421" s="826"/>
      <c r="T421" s="826"/>
      <c r="U421" s="826"/>
      <c r="V421" s="826"/>
    </row>
    <row r="422" spans="1:22">
      <c r="A422" s="826"/>
      <c r="B422" s="831"/>
      <c r="C422" s="832"/>
      <c r="D422" s="832"/>
      <c r="E422" s="832"/>
      <c r="F422" s="832"/>
      <c r="G422" s="832"/>
      <c r="H422" s="832"/>
      <c r="I422" s="832"/>
      <c r="J422" s="832"/>
      <c r="K422" s="832"/>
      <c r="L422" s="832"/>
      <c r="M422" s="832"/>
      <c r="N422" s="832"/>
      <c r="O422" s="832"/>
      <c r="P422" s="833"/>
      <c r="Q422" s="826"/>
      <c r="R422" s="826"/>
      <c r="S422" s="826"/>
      <c r="T422" s="826"/>
      <c r="U422" s="826"/>
      <c r="V422" s="826"/>
    </row>
    <row r="423" spans="1:22">
      <c r="A423" s="826"/>
      <c r="B423" s="831"/>
      <c r="C423" s="832"/>
      <c r="D423" s="832"/>
      <c r="E423" s="832"/>
      <c r="F423" s="832"/>
      <c r="G423" s="832"/>
      <c r="H423" s="832"/>
      <c r="I423" s="832"/>
      <c r="J423" s="832"/>
      <c r="K423" s="832"/>
      <c r="L423" s="832"/>
      <c r="M423" s="832"/>
      <c r="N423" s="832"/>
      <c r="O423" s="832"/>
      <c r="P423" s="833"/>
      <c r="Q423" s="826"/>
      <c r="R423" s="826"/>
      <c r="S423" s="826"/>
      <c r="T423" s="826"/>
      <c r="U423" s="826"/>
      <c r="V423" s="826"/>
    </row>
    <row r="424" spans="1:22">
      <c r="A424" s="826"/>
      <c r="B424" s="831"/>
      <c r="C424" s="832"/>
      <c r="D424" s="832"/>
      <c r="E424" s="832"/>
      <c r="F424" s="832"/>
      <c r="G424" s="832"/>
      <c r="H424" s="832"/>
      <c r="I424" s="832"/>
      <c r="J424" s="832"/>
      <c r="K424" s="832"/>
      <c r="L424" s="832"/>
      <c r="M424" s="832"/>
      <c r="N424" s="832"/>
      <c r="O424" s="832"/>
      <c r="P424" s="833"/>
      <c r="Q424" s="826"/>
      <c r="R424" s="826"/>
      <c r="S424" s="826"/>
      <c r="T424" s="826"/>
      <c r="U424" s="826"/>
      <c r="V424" s="826"/>
    </row>
    <row r="425" spans="1:22">
      <c r="A425" s="826"/>
      <c r="B425" s="831"/>
      <c r="C425" s="832"/>
      <c r="D425" s="832"/>
      <c r="E425" s="832"/>
      <c r="F425" s="832"/>
      <c r="G425" s="832"/>
      <c r="H425" s="832"/>
      <c r="I425" s="832"/>
      <c r="J425" s="832"/>
      <c r="K425" s="832"/>
      <c r="L425" s="832"/>
      <c r="M425" s="832"/>
      <c r="N425" s="832"/>
      <c r="O425" s="832"/>
      <c r="P425" s="833"/>
      <c r="Q425" s="826"/>
      <c r="R425" s="826"/>
      <c r="S425" s="826"/>
      <c r="T425" s="826"/>
      <c r="U425" s="826"/>
      <c r="V425" s="826"/>
    </row>
    <row r="426" spans="1:22">
      <c r="A426" s="826"/>
      <c r="B426" s="831"/>
      <c r="C426" s="832"/>
      <c r="D426" s="832"/>
      <c r="E426" s="832"/>
      <c r="F426" s="832"/>
      <c r="G426" s="832"/>
      <c r="H426" s="832"/>
      <c r="I426" s="832"/>
      <c r="J426" s="832"/>
      <c r="K426" s="832"/>
      <c r="L426" s="832"/>
      <c r="M426" s="832"/>
      <c r="N426" s="832"/>
      <c r="O426" s="832"/>
      <c r="P426" s="833"/>
      <c r="Q426" s="826"/>
      <c r="R426" s="826"/>
      <c r="S426" s="826"/>
      <c r="T426" s="826"/>
      <c r="U426" s="826"/>
      <c r="V426" s="826"/>
    </row>
    <row r="427" spans="1:22">
      <c r="A427" s="826"/>
      <c r="B427" s="831"/>
      <c r="C427" s="832"/>
      <c r="D427" s="832"/>
      <c r="E427" s="832"/>
      <c r="F427" s="832"/>
      <c r="G427" s="832"/>
      <c r="H427" s="832"/>
      <c r="I427" s="832"/>
      <c r="J427" s="832"/>
      <c r="K427" s="832"/>
      <c r="L427" s="832"/>
      <c r="M427" s="832"/>
      <c r="N427" s="832"/>
      <c r="O427" s="832"/>
      <c r="P427" s="833"/>
      <c r="Q427" s="826"/>
      <c r="R427" s="826"/>
      <c r="S427" s="826"/>
      <c r="T427" s="826"/>
      <c r="U427" s="826"/>
      <c r="V427" s="826"/>
    </row>
    <row r="428" spans="1:22">
      <c r="A428" s="826"/>
      <c r="B428" s="831"/>
      <c r="C428" s="832"/>
      <c r="D428" s="832"/>
      <c r="E428" s="832"/>
      <c r="F428" s="832"/>
      <c r="G428" s="832"/>
      <c r="H428" s="832"/>
      <c r="I428" s="832"/>
      <c r="J428" s="832"/>
      <c r="K428" s="832"/>
      <c r="L428" s="832"/>
      <c r="M428" s="832"/>
      <c r="N428" s="832"/>
      <c r="O428" s="832"/>
      <c r="P428" s="833"/>
      <c r="Q428" s="826"/>
      <c r="R428" s="826"/>
      <c r="S428" s="826"/>
      <c r="T428" s="826"/>
      <c r="U428" s="826"/>
      <c r="V428" s="826"/>
    </row>
    <row r="429" spans="1:22">
      <c r="A429" s="826"/>
      <c r="B429" s="831"/>
      <c r="C429" s="832"/>
      <c r="D429" s="832"/>
      <c r="E429" s="832"/>
      <c r="F429" s="832"/>
      <c r="G429" s="832"/>
      <c r="H429" s="832"/>
      <c r="I429" s="832"/>
      <c r="J429" s="832"/>
      <c r="K429" s="832"/>
      <c r="L429" s="832"/>
      <c r="M429" s="832"/>
      <c r="N429" s="832"/>
      <c r="O429" s="832"/>
      <c r="P429" s="833"/>
      <c r="Q429" s="826"/>
      <c r="R429" s="826"/>
      <c r="S429" s="826"/>
      <c r="T429" s="826"/>
      <c r="U429" s="826"/>
      <c r="V429" s="826"/>
    </row>
    <row r="430" spans="1:22">
      <c r="A430" s="826"/>
      <c r="B430" s="831"/>
      <c r="C430" s="832"/>
      <c r="D430" s="832"/>
      <c r="E430" s="832"/>
      <c r="F430" s="832"/>
      <c r="G430" s="832"/>
      <c r="H430" s="832"/>
      <c r="I430" s="832"/>
      <c r="J430" s="832"/>
      <c r="K430" s="832"/>
      <c r="L430" s="832"/>
      <c r="M430" s="832"/>
      <c r="N430" s="832"/>
      <c r="O430" s="832"/>
      <c r="P430" s="833"/>
      <c r="Q430" s="826"/>
      <c r="R430" s="826"/>
      <c r="S430" s="826"/>
      <c r="T430" s="826"/>
      <c r="U430" s="826"/>
      <c r="V430" s="826"/>
    </row>
    <row r="431" spans="1:22">
      <c r="A431" s="826"/>
      <c r="B431" s="831"/>
      <c r="C431" s="832"/>
      <c r="D431" s="832"/>
      <c r="E431" s="832"/>
      <c r="F431" s="832"/>
      <c r="G431" s="832"/>
      <c r="H431" s="832"/>
      <c r="I431" s="832"/>
      <c r="J431" s="832"/>
      <c r="K431" s="832"/>
      <c r="L431" s="832"/>
      <c r="M431" s="832"/>
      <c r="N431" s="832"/>
      <c r="O431" s="832"/>
      <c r="P431" s="833"/>
      <c r="Q431" s="826"/>
      <c r="R431" s="826"/>
      <c r="S431" s="826"/>
      <c r="T431" s="826"/>
      <c r="U431" s="826"/>
      <c r="V431" s="826"/>
    </row>
    <row r="432" spans="1:22">
      <c r="A432" s="826"/>
      <c r="B432" s="831"/>
      <c r="C432" s="832"/>
      <c r="D432" s="832"/>
      <c r="E432" s="832"/>
      <c r="F432" s="832"/>
      <c r="G432" s="832"/>
      <c r="H432" s="832"/>
      <c r="I432" s="832"/>
      <c r="J432" s="832"/>
      <c r="K432" s="832"/>
      <c r="L432" s="832"/>
      <c r="M432" s="832"/>
      <c r="N432" s="832"/>
      <c r="O432" s="832"/>
      <c r="P432" s="833"/>
      <c r="Q432" s="826"/>
      <c r="R432" s="826"/>
      <c r="S432" s="826"/>
      <c r="T432" s="826"/>
      <c r="U432" s="826"/>
      <c r="V432" s="826"/>
    </row>
    <row r="433" spans="1:22">
      <c r="A433" s="826"/>
      <c r="B433" s="831"/>
      <c r="C433" s="834"/>
      <c r="D433" s="835" t="s">
        <v>656</v>
      </c>
      <c r="E433" s="835" t="s">
        <v>657</v>
      </c>
      <c r="F433" s="835" t="s">
        <v>658</v>
      </c>
      <c r="G433" s="835" t="s">
        <v>659</v>
      </c>
      <c r="H433" s="835" t="s">
        <v>660</v>
      </c>
      <c r="I433" s="835" t="s">
        <v>661</v>
      </c>
      <c r="J433" s="835" t="s">
        <v>662</v>
      </c>
      <c r="K433" s="835" t="s">
        <v>663</v>
      </c>
      <c r="L433" s="835" t="s">
        <v>664</v>
      </c>
      <c r="M433" s="835" t="s">
        <v>665</v>
      </c>
      <c r="N433" s="835" t="s">
        <v>666</v>
      </c>
      <c r="O433" s="835" t="s">
        <v>667</v>
      </c>
      <c r="P433" s="833"/>
      <c r="Q433" s="826"/>
      <c r="R433" s="826"/>
      <c r="S433" s="826"/>
      <c r="T433" s="826"/>
      <c r="U433" s="826"/>
      <c r="V433" s="826"/>
    </row>
    <row r="434" spans="1:22">
      <c r="A434" s="826"/>
      <c r="B434" s="831"/>
      <c r="C434" s="836" t="s">
        <v>670</v>
      </c>
      <c r="D434" s="837">
        <f>'GRAF. EJECUCIÓN INGRESOS'!D435</f>
        <v>396.86500000000001</v>
      </c>
      <c r="E434" s="837">
        <f>'GRAF. EJECUCIÓN INGRESOS'!E435</f>
        <v>1550.951</v>
      </c>
      <c r="F434" s="837">
        <f>'GRAF. EJECUCIÓN INGRESOS'!F435</f>
        <v>1749.184</v>
      </c>
      <c r="G434" s="837">
        <f>'GRAF. EJECUCIÓN INGRESOS'!G435</f>
        <v>20126.112000000001</v>
      </c>
      <c r="H434" s="837">
        <f>'GRAF. EJECUCIÓN INGRESOS'!H435</f>
        <v>20310.672999999999</v>
      </c>
      <c r="I434" s="837">
        <f>'GRAF. EJECUCIÓN INGRESOS'!I435</f>
        <v>21509.335999999999</v>
      </c>
      <c r="J434" s="837">
        <f>'GRAF. EJECUCIÓN INGRESOS'!J435</f>
        <v>21746.115000000002</v>
      </c>
      <c r="K434" s="837">
        <f>'GRAF. EJECUCIÓN INGRESOS'!K435</f>
        <v>21833.909</v>
      </c>
      <c r="L434" s="837">
        <f>'GRAF. EJECUCIÓN INGRESOS'!L435</f>
        <v>21947.891</v>
      </c>
      <c r="M434" s="837">
        <f>'GRAF. EJECUCIÓN INGRESOS'!M435</f>
        <v>23106.011999999999</v>
      </c>
      <c r="N434" s="837">
        <f>'GRAF. EJECUCIÓN INGRESOS'!N435</f>
        <v>23308.833999999999</v>
      </c>
      <c r="O434" s="837">
        <f>'GRAF. EJECUCIÓN INGRESOS'!O435</f>
        <v>23397.616000000002</v>
      </c>
      <c r="P434" s="833"/>
      <c r="Q434" s="826"/>
      <c r="R434" s="826"/>
      <c r="S434" s="826"/>
      <c r="T434" s="826"/>
      <c r="U434" s="826"/>
      <c r="V434" s="826"/>
    </row>
    <row r="435" spans="1:22">
      <c r="A435" s="826"/>
      <c r="B435" s="831"/>
      <c r="C435" s="836" t="s">
        <v>20</v>
      </c>
      <c r="D435" s="838">
        <f>ENERO!$L$113/1000</f>
        <v>396.86500000000001</v>
      </c>
      <c r="E435" s="838">
        <f>FEBRERO!$L$113/1000</f>
        <v>1550.951</v>
      </c>
      <c r="F435" s="838">
        <f>MARZO!$L$113/1000</f>
        <v>1749.184</v>
      </c>
      <c r="G435" s="838">
        <f>ABRIL!$L$113/1000</f>
        <v>20126.112000000001</v>
      </c>
      <c r="H435" s="838">
        <f>MAYO!$L$113/1000</f>
        <v>20310.672999999999</v>
      </c>
      <c r="I435" s="838">
        <f>JUNIO!$L$113/1000</f>
        <v>21509.335999999999</v>
      </c>
      <c r="J435" s="838">
        <f>JULIO!$L$113/1000</f>
        <v>21746.115000000002</v>
      </c>
      <c r="K435" s="838">
        <f>AGOSTO!$L$113/1000</f>
        <v>21833.909</v>
      </c>
      <c r="L435" s="838">
        <f>SEPTIEMBRE!$L$113/1000</f>
        <v>21947.891</v>
      </c>
      <c r="M435" s="838">
        <f>OCTUBRE!$L$113/1000</f>
        <v>23106.011999999999</v>
      </c>
      <c r="N435" s="838">
        <f>NOVIEMBRE!$L$113/1000</f>
        <v>23308.833999999999</v>
      </c>
      <c r="O435" s="838">
        <f>DICIEMBRE!$L$113/1000</f>
        <v>23397.616000000002</v>
      </c>
      <c r="P435" s="833"/>
      <c r="Q435" s="826"/>
      <c r="R435" s="826"/>
      <c r="S435" s="826"/>
      <c r="T435" s="826"/>
      <c r="U435" s="826"/>
      <c r="V435" s="826"/>
    </row>
    <row r="436" spans="1:22" ht="13.5" thickBot="1">
      <c r="A436" s="826"/>
      <c r="B436" s="839"/>
      <c r="C436" s="840"/>
      <c r="D436" s="840"/>
      <c r="E436" s="840"/>
      <c r="F436" s="840"/>
      <c r="G436" s="840"/>
      <c r="H436" s="840"/>
      <c r="I436" s="840"/>
      <c r="J436" s="840"/>
      <c r="K436" s="840"/>
      <c r="L436" s="840"/>
      <c r="M436" s="840"/>
      <c r="N436" s="840"/>
      <c r="O436" s="840"/>
      <c r="P436" s="841"/>
      <c r="Q436" s="826"/>
      <c r="R436" s="826"/>
      <c r="S436" s="826"/>
      <c r="T436" s="826"/>
      <c r="U436" s="826"/>
      <c r="V436" s="826"/>
    </row>
    <row r="437" spans="1:22">
      <c r="A437" s="826"/>
      <c r="B437" s="826"/>
      <c r="C437" s="826"/>
      <c r="D437" s="826"/>
      <c r="E437" s="826"/>
      <c r="F437" s="826"/>
      <c r="G437" s="826"/>
      <c r="H437" s="826"/>
      <c r="I437" s="826"/>
      <c r="J437" s="826"/>
      <c r="K437" s="826"/>
      <c r="L437" s="826"/>
      <c r="M437" s="826"/>
      <c r="N437" s="826"/>
      <c r="O437" s="826"/>
      <c r="P437" s="826"/>
      <c r="Q437" s="826"/>
      <c r="R437" s="826"/>
      <c r="S437" s="826"/>
      <c r="T437" s="826"/>
      <c r="U437" s="826"/>
      <c r="V437" s="826"/>
    </row>
  </sheetData>
  <mergeCells count="1">
    <mergeCell ref="B2:P2"/>
  </mergeCells>
  <printOptions horizontalCentered="1"/>
  <pageMargins left="0" right="0" top="0.98425196850393704" bottom="0.98425196850393704" header="0" footer="0"/>
  <pageSetup scale="50" orientation="landscape" horizontalDpi="300" verticalDpi="300" r:id="rId1"/>
  <headerFooter alignWithMargins="0"/>
  <rowBreaks count="1" manualBreakCount="1">
    <brk id="64" max="32"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WWD701"/>
  <sheetViews>
    <sheetView topLeftCell="B581" zoomScaleNormal="100" workbookViewId="0">
      <selection activeCell="I541" sqref="I541"/>
    </sheetView>
  </sheetViews>
  <sheetFormatPr baseColWidth="10" defaultColWidth="0" defaultRowHeight="12.75" customHeight="1" zeroHeight="1"/>
  <cols>
    <col min="1" max="1" width="17.28515625" style="827" customWidth="1"/>
    <col min="2" max="2" width="1.42578125" style="827" customWidth="1"/>
    <col min="3" max="3" width="13.7109375" style="827" bestFit="1" customWidth="1"/>
    <col min="4" max="4" width="13.42578125" style="827" bestFit="1" customWidth="1"/>
    <col min="5" max="5" width="9.140625" style="827" bestFit="1" customWidth="1"/>
    <col min="6" max="6" width="9.42578125" style="827" bestFit="1" customWidth="1"/>
    <col min="7" max="7" width="9.85546875" style="827" customWidth="1"/>
    <col min="8" max="8" width="10.42578125" style="827" customWidth="1"/>
    <col min="9" max="9" width="10.28515625" style="827" customWidth="1"/>
    <col min="10" max="10" width="10.85546875" style="827" bestFit="1" customWidth="1"/>
    <col min="11" max="11" width="11" style="827" customWidth="1"/>
    <col min="12" max="12" width="9.42578125" style="827" bestFit="1" customWidth="1"/>
    <col min="13" max="13" width="11" style="827" customWidth="1"/>
    <col min="14" max="14" width="11.28515625" style="827" customWidth="1"/>
    <col min="15" max="15" width="10.85546875" style="827" customWidth="1"/>
    <col min="16" max="16" width="1.42578125" style="827" customWidth="1"/>
    <col min="17" max="17" width="2.140625" style="827" customWidth="1"/>
    <col min="18" max="22" width="11.42578125" style="827" customWidth="1"/>
    <col min="23" max="227" width="11.42578125" style="827" hidden="1"/>
    <col min="228" max="228" width="1.7109375" style="827" hidden="1"/>
    <col min="229" max="229" width="1.42578125" style="827" hidden="1"/>
    <col min="230" max="230" width="13.7109375" style="827" hidden="1"/>
    <col min="231" max="231" width="13.42578125" style="827" hidden="1"/>
    <col min="232" max="232" width="8.28515625" style="827" hidden="1"/>
    <col min="233" max="233" width="9.42578125" style="827" hidden="1"/>
    <col min="234" max="235" width="8.5703125" style="827" hidden="1"/>
    <col min="236" max="236" width="8.42578125" style="827" hidden="1"/>
    <col min="237" max="237" width="10.85546875" style="827" hidden="1"/>
    <col min="238" max="238" width="11" style="827" hidden="1"/>
    <col min="239" max="239" width="9.42578125" style="827" hidden="1"/>
    <col min="240" max="240" width="11" style="827" hidden="1"/>
    <col min="241" max="241" width="11.28515625" style="827" hidden="1"/>
    <col min="242" max="242" width="10.85546875" style="827" hidden="1"/>
    <col min="243" max="243" width="1.42578125" style="827" hidden="1"/>
    <col min="244" max="244" width="2.140625" style="827" hidden="1"/>
    <col min="245" max="245" width="1.42578125" style="827" hidden="1"/>
    <col min="246" max="246" width="13.85546875" style="827" hidden="1"/>
    <col min="247" max="247" width="10" style="827" hidden="1"/>
    <col min="248" max="248" width="8.42578125" style="827" hidden="1"/>
    <col min="249" max="249" width="9.5703125" style="827" hidden="1"/>
    <col min="250" max="250" width="8.140625" style="827" hidden="1"/>
    <col min="251" max="252" width="8.42578125" style="827" hidden="1"/>
    <col min="253" max="253" width="8.28515625" style="827" hidden="1"/>
    <col min="254" max="254" width="8.42578125" style="827" hidden="1"/>
    <col min="255" max="256" width="9.28515625" style="827" hidden="1"/>
    <col min="257" max="257" width="17.28515625" style="827" customWidth="1"/>
    <col min="258" max="258" width="1.42578125" style="827" customWidth="1"/>
    <col min="259" max="259" width="13.7109375" style="827" bestFit="1" customWidth="1"/>
    <col min="260" max="260" width="13.42578125" style="827" bestFit="1" customWidth="1"/>
    <col min="261" max="261" width="8.28515625" style="827" bestFit="1" customWidth="1"/>
    <col min="262" max="262" width="9.42578125" style="827" bestFit="1" customWidth="1"/>
    <col min="263" max="264" width="8.5703125" style="827" bestFit="1" customWidth="1"/>
    <col min="265" max="265" width="8.42578125" style="827" bestFit="1" customWidth="1"/>
    <col min="266" max="266" width="10.85546875" style="827" bestFit="1" customWidth="1"/>
    <col min="267" max="267" width="11" style="827" customWidth="1"/>
    <col min="268" max="268" width="9.42578125" style="827" bestFit="1" customWidth="1"/>
    <col min="269" max="269" width="11" style="827" customWidth="1"/>
    <col min="270" max="270" width="11.28515625" style="827" customWidth="1"/>
    <col min="271" max="271" width="10.85546875" style="827" customWidth="1"/>
    <col min="272" max="272" width="1.42578125" style="827" customWidth="1"/>
    <col min="273" max="273" width="2.140625" style="827" customWidth="1"/>
    <col min="274" max="278" width="11.42578125" style="827" customWidth="1"/>
    <col min="279" max="512" width="9.28515625" style="827" hidden="1"/>
    <col min="513" max="513" width="17.28515625" style="827" customWidth="1"/>
    <col min="514" max="514" width="1.42578125" style="827" customWidth="1"/>
    <col min="515" max="515" width="13.7109375" style="827" bestFit="1" customWidth="1"/>
    <col min="516" max="516" width="13.42578125" style="827" bestFit="1" customWidth="1"/>
    <col min="517" max="517" width="8.28515625" style="827" bestFit="1" customWidth="1"/>
    <col min="518" max="518" width="9.42578125" style="827" bestFit="1" customWidth="1"/>
    <col min="519" max="520" width="8.5703125" style="827" bestFit="1" customWidth="1"/>
    <col min="521" max="521" width="8.42578125" style="827" bestFit="1" customWidth="1"/>
    <col min="522" max="522" width="10.85546875" style="827" bestFit="1" customWidth="1"/>
    <col min="523" max="523" width="11" style="827" customWidth="1"/>
    <col min="524" max="524" width="9.42578125" style="827" bestFit="1" customWidth="1"/>
    <col min="525" max="525" width="11" style="827" customWidth="1"/>
    <col min="526" max="526" width="11.28515625" style="827" customWidth="1"/>
    <col min="527" max="527" width="10.85546875" style="827" customWidth="1"/>
    <col min="528" max="528" width="1.42578125" style="827" customWidth="1"/>
    <col min="529" max="529" width="2.140625" style="827" customWidth="1"/>
    <col min="530" max="534" width="11.42578125" style="827" customWidth="1"/>
    <col min="535" max="768" width="9.28515625" style="827" hidden="1"/>
    <col min="769" max="769" width="17.28515625" style="827" customWidth="1"/>
    <col min="770" max="770" width="1.42578125" style="827" customWidth="1"/>
    <col min="771" max="771" width="13.7109375" style="827" bestFit="1" customWidth="1"/>
    <col min="772" max="772" width="13.42578125" style="827" bestFit="1" customWidth="1"/>
    <col min="773" max="773" width="8.28515625" style="827" bestFit="1" customWidth="1"/>
    <col min="774" max="774" width="9.42578125" style="827" bestFit="1" customWidth="1"/>
    <col min="775" max="776" width="8.5703125" style="827" bestFit="1" customWidth="1"/>
    <col min="777" max="777" width="8.42578125" style="827" bestFit="1" customWidth="1"/>
    <col min="778" max="778" width="10.85546875" style="827" bestFit="1" customWidth="1"/>
    <col min="779" max="779" width="11" style="827" customWidth="1"/>
    <col min="780" max="780" width="9.42578125" style="827" bestFit="1" customWidth="1"/>
    <col min="781" max="781" width="11" style="827" customWidth="1"/>
    <col min="782" max="782" width="11.28515625" style="827" customWidth="1"/>
    <col min="783" max="783" width="10.85546875" style="827" customWidth="1"/>
    <col min="784" max="784" width="1.42578125" style="827" customWidth="1"/>
    <col min="785" max="785" width="2.140625" style="827" customWidth="1"/>
    <col min="786" max="790" width="11.42578125" style="827" customWidth="1"/>
    <col min="791" max="1024" width="9.28515625" style="827" hidden="1"/>
    <col min="1025" max="1025" width="17.28515625" style="827" customWidth="1"/>
    <col min="1026" max="1026" width="1.42578125" style="827" customWidth="1"/>
    <col min="1027" max="1027" width="13.7109375" style="827" bestFit="1" customWidth="1"/>
    <col min="1028" max="1028" width="13.42578125" style="827" bestFit="1" customWidth="1"/>
    <col min="1029" max="1029" width="8.28515625" style="827" bestFit="1" customWidth="1"/>
    <col min="1030" max="1030" width="9.42578125" style="827" bestFit="1" customWidth="1"/>
    <col min="1031" max="1032" width="8.5703125" style="827" bestFit="1" customWidth="1"/>
    <col min="1033" max="1033" width="8.42578125" style="827" bestFit="1" customWidth="1"/>
    <col min="1034" max="1034" width="10.85546875" style="827" bestFit="1" customWidth="1"/>
    <col min="1035" max="1035" width="11" style="827" customWidth="1"/>
    <col min="1036" max="1036" width="9.42578125" style="827" bestFit="1" customWidth="1"/>
    <col min="1037" max="1037" width="11" style="827" customWidth="1"/>
    <col min="1038" max="1038" width="11.28515625" style="827" customWidth="1"/>
    <col min="1039" max="1039" width="10.85546875" style="827" customWidth="1"/>
    <col min="1040" max="1040" width="1.42578125" style="827" customWidth="1"/>
    <col min="1041" max="1041" width="2.140625" style="827" customWidth="1"/>
    <col min="1042" max="1046" width="11.42578125" style="827" customWidth="1"/>
    <col min="1047" max="1280" width="9.28515625" style="827" hidden="1"/>
    <col min="1281" max="1281" width="17.28515625" style="827" customWidth="1"/>
    <col min="1282" max="1282" width="1.42578125" style="827" customWidth="1"/>
    <col min="1283" max="1283" width="13.7109375" style="827" bestFit="1" customWidth="1"/>
    <col min="1284" max="1284" width="13.42578125" style="827" bestFit="1" customWidth="1"/>
    <col min="1285" max="1285" width="8.28515625" style="827" bestFit="1" customWidth="1"/>
    <col min="1286" max="1286" width="9.42578125" style="827" bestFit="1" customWidth="1"/>
    <col min="1287" max="1288" width="8.5703125" style="827" bestFit="1" customWidth="1"/>
    <col min="1289" max="1289" width="8.42578125" style="827" bestFit="1" customWidth="1"/>
    <col min="1290" max="1290" width="10.85546875" style="827" bestFit="1" customWidth="1"/>
    <col min="1291" max="1291" width="11" style="827" customWidth="1"/>
    <col min="1292" max="1292" width="9.42578125" style="827" bestFit="1" customWidth="1"/>
    <col min="1293" max="1293" width="11" style="827" customWidth="1"/>
    <col min="1294" max="1294" width="11.28515625" style="827" customWidth="1"/>
    <col min="1295" max="1295" width="10.85546875" style="827" customWidth="1"/>
    <col min="1296" max="1296" width="1.42578125" style="827" customWidth="1"/>
    <col min="1297" max="1297" width="2.140625" style="827" customWidth="1"/>
    <col min="1298" max="1302" width="11.42578125" style="827" customWidth="1"/>
    <col min="1303" max="1536" width="9.28515625" style="827" hidden="1"/>
    <col min="1537" max="1537" width="17.28515625" style="827" customWidth="1"/>
    <col min="1538" max="1538" width="1.42578125" style="827" customWidth="1"/>
    <col min="1539" max="1539" width="13.7109375" style="827" bestFit="1" customWidth="1"/>
    <col min="1540" max="1540" width="13.42578125" style="827" bestFit="1" customWidth="1"/>
    <col min="1541" max="1541" width="8.28515625" style="827" bestFit="1" customWidth="1"/>
    <col min="1542" max="1542" width="9.42578125" style="827" bestFit="1" customWidth="1"/>
    <col min="1543" max="1544" width="8.5703125" style="827" bestFit="1" customWidth="1"/>
    <col min="1545" max="1545" width="8.42578125" style="827" bestFit="1" customWidth="1"/>
    <col min="1546" max="1546" width="10.85546875" style="827" bestFit="1" customWidth="1"/>
    <col min="1547" max="1547" width="11" style="827" customWidth="1"/>
    <col min="1548" max="1548" width="9.42578125" style="827" bestFit="1" customWidth="1"/>
    <col min="1549" max="1549" width="11" style="827" customWidth="1"/>
    <col min="1550" max="1550" width="11.28515625" style="827" customWidth="1"/>
    <col min="1551" max="1551" width="10.85546875" style="827" customWidth="1"/>
    <col min="1552" max="1552" width="1.42578125" style="827" customWidth="1"/>
    <col min="1553" max="1553" width="2.140625" style="827" customWidth="1"/>
    <col min="1554" max="1558" width="11.42578125" style="827" customWidth="1"/>
    <col min="1559" max="1792" width="9.28515625" style="827" hidden="1"/>
    <col min="1793" max="1793" width="17.28515625" style="827" customWidth="1"/>
    <col min="1794" max="1794" width="1.42578125" style="827" customWidth="1"/>
    <col min="1795" max="1795" width="13.7109375" style="827" bestFit="1" customWidth="1"/>
    <col min="1796" max="1796" width="13.42578125" style="827" bestFit="1" customWidth="1"/>
    <col min="1797" max="1797" width="8.28515625" style="827" bestFit="1" customWidth="1"/>
    <col min="1798" max="1798" width="9.42578125" style="827" bestFit="1" customWidth="1"/>
    <col min="1799" max="1800" width="8.5703125" style="827" bestFit="1" customWidth="1"/>
    <col min="1801" max="1801" width="8.42578125" style="827" bestFit="1" customWidth="1"/>
    <col min="1802" max="1802" width="10.85546875" style="827" bestFit="1" customWidth="1"/>
    <col min="1803" max="1803" width="11" style="827" customWidth="1"/>
    <col min="1804" max="1804" width="9.42578125" style="827" bestFit="1" customWidth="1"/>
    <col min="1805" max="1805" width="11" style="827" customWidth="1"/>
    <col min="1806" max="1806" width="11.28515625" style="827" customWidth="1"/>
    <col min="1807" max="1807" width="10.85546875" style="827" customWidth="1"/>
    <col min="1808" max="1808" width="1.42578125" style="827" customWidth="1"/>
    <col min="1809" max="1809" width="2.140625" style="827" customWidth="1"/>
    <col min="1810" max="1814" width="11.42578125" style="827" customWidth="1"/>
    <col min="1815" max="2048" width="9.28515625" style="827" hidden="1"/>
    <col min="2049" max="2049" width="17.28515625" style="827" customWidth="1"/>
    <col min="2050" max="2050" width="1.42578125" style="827" customWidth="1"/>
    <col min="2051" max="2051" width="13.7109375" style="827" bestFit="1" customWidth="1"/>
    <col min="2052" max="2052" width="13.42578125" style="827" bestFit="1" customWidth="1"/>
    <col min="2053" max="2053" width="8.28515625" style="827" bestFit="1" customWidth="1"/>
    <col min="2054" max="2054" width="9.42578125" style="827" bestFit="1" customWidth="1"/>
    <col min="2055" max="2056" width="8.5703125" style="827" bestFit="1" customWidth="1"/>
    <col min="2057" max="2057" width="8.42578125" style="827" bestFit="1" customWidth="1"/>
    <col min="2058" max="2058" width="10.85546875" style="827" bestFit="1" customWidth="1"/>
    <col min="2059" max="2059" width="11" style="827" customWidth="1"/>
    <col min="2060" max="2060" width="9.42578125" style="827" bestFit="1" customWidth="1"/>
    <col min="2061" max="2061" width="11" style="827" customWidth="1"/>
    <col min="2062" max="2062" width="11.28515625" style="827" customWidth="1"/>
    <col min="2063" max="2063" width="10.85546875" style="827" customWidth="1"/>
    <col min="2064" max="2064" width="1.42578125" style="827" customWidth="1"/>
    <col min="2065" max="2065" width="2.140625" style="827" customWidth="1"/>
    <col min="2066" max="2070" width="11.42578125" style="827" customWidth="1"/>
    <col min="2071" max="2304" width="9.28515625" style="827" hidden="1"/>
    <col min="2305" max="2305" width="17.28515625" style="827" customWidth="1"/>
    <col min="2306" max="2306" width="1.42578125" style="827" customWidth="1"/>
    <col min="2307" max="2307" width="13.7109375" style="827" bestFit="1" customWidth="1"/>
    <col min="2308" max="2308" width="13.42578125" style="827" bestFit="1" customWidth="1"/>
    <col min="2309" max="2309" width="8.28515625" style="827" bestFit="1" customWidth="1"/>
    <col min="2310" max="2310" width="9.42578125" style="827" bestFit="1" customWidth="1"/>
    <col min="2311" max="2312" width="8.5703125" style="827" bestFit="1" customWidth="1"/>
    <col min="2313" max="2313" width="8.42578125" style="827" bestFit="1" customWidth="1"/>
    <col min="2314" max="2314" width="10.85546875" style="827" bestFit="1" customWidth="1"/>
    <col min="2315" max="2315" width="11" style="827" customWidth="1"/>
    <col min="2316" max="2316" width="9.42578125" style="827" bestFit="1" customWidth="1"/>
    <col min="2317" max="2317" width="11" style="827" customWidth="1"/>
    <col min="2318" max="2318" width="11.28515625" style="827" customWidth="1"/>
    <col min="2319" max="2319" width="10.85546875" style="827" customWidth="1"/>
    <col min="2320" max="2320" width="1.42578125" style="827" customWidth="1"/>
    <col min="2321" max="2321" width="2.140625" style="827" customWidth="1"/>
    <col min="2322" max="2326" width="11.42578125" style="827" customWidth="1"/>
    <col min="2327" max="2560" width="9.28515625" style="827" hidden="1"/>
    <col min="2561" max="2561" width="17.28515625" style="827" customWidth="1"/>
    <col min="2562" max="2562" width="1.42578125" style="827" customWidth="1"/>
    <col min="2563" max="2563" width="13.7109375" style="827" bestFit="1" customWidth="1"/>
    <col min="2564" max="2564" width="13.42578125" style="827" bestFit="1" customWidth="1"/>
    <col min="2565" max="2565" width="8.28515625" style="827" bestFit="1" customWidth="1"/>
    <col min="2566" max="2566" width="9.42578125" style="827" bestFit="1" customWidth="1"/>
    <col min="2567" max="2568" width="8.5703125" style="827" bestFit="1" customWidth="1"/>
    <col min="2569" max="2569" width="8.42578125" style="827" bestFit="1" customWidth="1"/>
    <col min="2570" max="2570" width="10.85546875" style="827" bestFit="1" customWidth="1"/>
    <col min="2571" max="2571" width="11" style="827" customWidth="1"/>
    <col min="2572" max="2572" width="9.42578125" style="827" bestFit="1" customWidth="1"/>
    <col min="2573" max="2573" width="11" style="827" customWidth="1"/>
    <col min="2574" max="2574" width="11.28515625" style="827" customWidth="1"/>
    <col min="2575" max="2575" width="10.85546875" style="827" customWidth="1"/>
    <col min="2576" max="2576" width="1.42578125" style="827" customWidth="1"/>
    <col min="2577" max="2577" width="2.140625" style="827" customWidth="1"/>
    <col min="2578" max="2582" width="11.42578125" style="827" customWidth="1"/>
    <col min="2583" max="2816" width="9.28515625" style="827" hidden="1"/>
    <col min="2817" max="2817" width="17.28515625" style="827" customWidth="1"/>
    <col min="2818" max="2818" width="1.42578125" style="827" customWidth="1"/>
    <col min="2819" max="2819" width="13.7109375" style="827" bestFit="1" customWidth="1"/>
    <col min="2820" max="2820" width="13.42578125" style="827" bestFit="1" customWidth="1"/>
    <col min="2821" max="2821" width="8.28515625" style="827" bestFit="1" customWidth="1"/>
    <col min="2822" max="2822" width="9.42578125" style="827" bestFit="1" customWidth="1"/>
    <col min="2823" max="2824" width="8.5703125" style="827" bestFit="1" customWidth="1"/>
    <col min="2825" max="2825" width="8.42578125" style="827" bestFit="1" customWidth="1"/>
    <col min="2826" max="2826" width="10.85546875" style="827" bestFit="1" customWidth="1"/>
    <col min="2827" max="2827" width="11" style="827" customWidth="1"/>
    <col min="2828" max="2828" width="9.42578125" style="827" bestFit="1" customWidth="1"/>
    <col min="2829" max="2829" width="11" style="827" customWidth="1"/>
    <col min="2830" max="2830" width="11.28515625" style="827" customWidth="1"/>
    <col min="2831" max="2831" width="10.85546875" style="827" customWidth="1"/>
    <col min="2832" max="2832" width="1.42578125" style="827" customWidth="1"/>
    <col min="2833" max="2833" width="2.140625" style="827" customWidth="1"/>
    <col min="2834" max="2838" width="11.42578125" style="827" customWidth="1"/>
    <col min="2839" max="3072" width="9.28515625" style="827" hidden="1"/>
    <col min="3073" max="3073" width="17.28515625" style="827" customWidth="1"/>
    <col min="3074" max="3074" width="1.42578125" style="827" customWidth="1"/>
    <col min="3075" max="3075" width="13.7109375" style="827" bestFit="1" customWidth="1"/>
    <col min="3076" max="3076" width="13.42578125" style="827" bestFit="1" customWidth="1"/>
    <col min="3077" max="3077" width="8.28515625" style="827" bestFit="1" customWidth="1"/>
    <col min="3078" max="3078" width="9.42578125" style="827" bestFit="1" customWidth="1"/>
    <col min="3079" max="3080" width="8.5703125" style="827" bestFit="1" customWidth="1"/>
    <col min="3081" max="3081" width="8.42578125" style="827" bestFit="1" customWidth="1"/>
    <col min="3082" max="3082" width="10.85546875" style="827" bestFit="1" customWidth="1"/>
    <col min="3083" max="3083" width="11" style="827" customWidth="1"/>
    <col min="3084" max="3084" width="9.42578125" style="827" bestFit="1" customWidth="1"/>
    <col min="3085" max="3085" width="11" style="827" customWidth="1"/>
    <col min="3086" max="3086" width="11.28515625" style="827" customWidth="1"/>
    <col min="3087" max="3087" width="10.85546875" style="827" customWidth="1"/>
    <col min="3088" max="3088" width="1.42578125" style="827" customWidth="1"/>
    <col min="3089" max="3089" width="2.140625" style="827" customWidth="1"/>
    <col min="3090" max="3094" width="11.42578125" style="827" customWidth="1"/>
    <col min="3095" max="3328" width="9.28515625" style="827" hidden="1"/>
    <col min="3329" max="3329" width="17.28515625" style="827" customWidth="1"/>
    <col min="3330" max="3330" width="1.42578125" style="827" customWidth="1"/>
    <col min="3331" max="3331" width="13.7109375" style="827" bestFit="1" customWidth="1"/>
    <col min="3332" max="3332" width="13.42578125" style="827" bestFit="1" customWidth="1"/>
    <col min="3333" max="3333" width="8.28515625" style="827" bestFit="1" customWidth="1"/>
    <col min="3334" max="3334" width="9.42578125" style="827" bestFit="1" customWidth="1"/>
    <col min="3335" max="3336" width="8.5703125" style="827" bestFit="1" customWidth="1"/>
    <col min="3337" max="3337" width="8.42578125" style="827" bestFit="1" customWidth="1"/>
    <col min="3338" max="3338" width="10.85546875" style="827" bestFit="1" customWidth="1"/>
    <col min="3339" max="3339" width="11" style="827" customWidth="1"/>
    <col min="3340" max="3340" width="9.42578125" style="827" bestFit="1" customWidth="1"/>
    <col min="3341" max="3341" width="11" style="827" customWidth="1"/>
    <col min="3342" max="3342" width="11.28515625" style="827" customWidth="1"/>
    <col min="3343" max="3343" width="10.85546875" style="827" customWidth="1"/>
    <col min="3344" max="3344" width="1.42578125" style="827" customWidth="1"/>
    <col min="3345" max="3345" width="2.140625" style="827" customWidth="1"/>
    <col min="3346" max="3350" width="11.42578125" style="827" customWidth="1"/>
    <col min="3351" max="3584" width="9.28515625" style="827" hidden="1"/>
    <col min="3585" max="3585" width="17.28515625" style="827" customWidth="1"/>
    <col min="3586" max="3586" width="1.42578125" style="827" customWidth="1"/>
    <col min="3587" max="3587" width="13.7109375" style="827" bestFit="1" customWidth="1"/>
    <col min="3588" max="3588" width="13.42578125" style="827" bestFit="1" customWidth="1"/>
    <col min="3589" max="3589" width="8.28515625" style="827" bestFit="1" customWidth="1"/>
    <col min="3590" max="3590" width="9.42578125" style="827" bestFit="1" customWidth="1"/>
    <col min="3591" max="3592" width="8.5703125" style="827" bestFit="1" customWidth="1"/>
    <col min="3593" max="3593" width="8.42578125" style="827" bestFit="1" customWidth="1"/>
    <col min="3594" max="3594" width="10.85546875" style="827" bestFit="1" customWidth="1"/>
    <col min="3595" max="3595" width="11" style="827" customWidth="1"/>
    <col min="3596" max="3596" width="9.42578125" style="827" bestFit="1" customWidth="1"/>
    <col min="3597" max="3597" width="11" style="827" customWidth="1"/>
    <col min="3598" max="3598" width="11.28515625" style="827" customWidth="1"/>
    <col min="3599" max="3599" width="10.85546875" style="827" customWidth="1"/>
    <col min="3600" max="3600" width="1.42578125" style="827" customWidth="1"/>
    <col min="3601" max="3601" width="2.140625" style="827" customWidth="1"/>
    <col min="3602" max="3606" width="11.42578125" style="827" customWidth="1"/>
    <col min="3607" max="3840" width="9.28515625" style="827" hidden="1"/>
    <col min="3841" max="3841" width="17.28515625" style="827" customWidth="1"/>
    <col min="3842" max="3842" width="1.42578125" style="827" customWidth="1"/>
    <col min="3843" max="3843" width="13.7109375" style="827" bestFit="1" customWidth="1"/>
    <col min="3844" max="3844" width="13.42578125" style="827" bestFit="1" customWidth="1"/>
    <col min="3845" max="3845" width="8.28515625" style="827" bestFit="1" customWidth="1"/>
    <col min="3846" max="3846" width="9.42578125" style="827" bestFit="1" customWidth="1"/>
    <col min="3847" max="3848" width="8.5703125" style="827" bestFit="1" customWidth="1"/>
    <col min="3849" max="3849" width="8.42578125" style="827" bestFit="1" customWidth="1"/>
    <col min="3850" max="3850" width="10.85546875" style="827" bestFit="1" customWidth="1"/>
    <col min="3851" max="3851" width="11" style="827" customWidth="1"/>
    <col min="3852" max="3852" width="9.42578125" style="827" bestFit="1" customWidth="1"/>
    <col min="3853" max="3853" width="11" style="827" customWidth="1"/>
    <col min="3854" max="3854" width="11.28515625" style="827" customWidth="1"/>
    <col min="3855" max="3855" width="10.85546875" style="827" customWidth="1"/>
    <col min="3856" max="3856" width="1.42578125" style="827" customWidth="1"/>
    <col min="3857" max="3857" width="2.140625" style="827" customWidth="1"/>
    <col min="3858" max="3862" width="11.42578125" style="827" customWidth="1"/>
    <col min="3863" max="4096" width="9.28515625" style="827" hidden="1"/>
    <col min="4097" max="4097" width="17.28515625" style="827" customWidth="1"/>
    <col min="4098" max="4098" width="1.42578125" style="827" customWidth="1"/>
    <col min="4099" max="4099" width="13.7109375" style="827" bestFit="1" customWidth="1"/>
    <col min="4100" max="4100" width="13.42578125" style="827" bestFit="1" customWidth="1"/>
    <col min="4101" max="4101" width="8.28515625" style="827" bestFit="1" customWidth="1"/>
    <col min="4102" max="4102" width="9.42578125" style="827" bestFit="1" customWidth="1"/>
    <col min="4103" max="4104" width="8.5703125" style="827" bestFit="1" customWidth="1"/>
    <col min="4105" max="4105" width="8.42578125" style="827" bestFit="1" customWidth="1"/>
    <col min="4106" max="4106" width="10.85546875" style="827" bestFit="1" customWidth="1"/>
    <col min="4107" max="4107" width="11" style="827" customWidth="1"/>
    <col min="4108" max="4108" width="9.42578125" style="827" bestFit="1" customWidth="1"/>
    <col min="4109" max="4109" width="11" style="827" customWidth="1"/>
    <col min="4110" max="4110" width="11.28515625" style="827" customWidth="1"/>
    <col min="4111" max="4111" width="10.85546875" style="827" customWidth="1"/>
    <col min="4112" max="4112" width="1.42578125" style="827" customWidth="1"/>
    <col min="4113" max="4113" width="2.140625" style="827" customWidth="1"/>
    <col min="4114" max="4118" width="11.42578125" style="827" customWidth="1"/>
    <col min="4119" max="4352" width="9.28515625" style="827" hidden="1"/>
    <col min="4353" max="4353" width="17.28515625" style="827" customWidth="1"/>
    <col min="4354" max="4354" width="1.42578125" style="827" customWidth="1"/>
    <col min="4355" max="4355" width="13.7109375" style="827" bestFit="1" customWidth="1"/>
    <col min="4356" max="4356" width="13.42578125" style="827" bestFit="1" customWidth="1"/>
    <col min="4357" max="4357" width="8.28515625" style="827" bestFit="1" customWidth="1"/>
    <col min="4358" max="4358" width="9.42578125" style="827" bestFit="1" customWidth="1"/>
    <col min="4359" max="4360" width="8.5703125" style="827" bestFit="1" customWidth="1"/>
    <col min="4361" max="4361" width="8.42578125" style="827" bestFit="1" customWidth="1"/>
    <col min="4362" max="4362" width="10.85546875" style="827" bestFit="1" customWidth="1"/>
    <col min="4363" max="4363" width="11" style="827" customWidth="1"/>
    <col min="4364" max="4364" width="9.42578125" style="827" bestFit="1" customWidth="1"/>
    <col min="4365" max="4365" width="11" style="827" customWidth="1"/>
    <col min="4366" max="4366" width="11.28515625" style="827" customWidth="1"/>
    <col min="4367" max="4367" width="10.85546875" style="827" customWidth="1"/>
    <col min="4368" max="4368" width="1.42578125" style="827" customWidth="1"/>
    <col min="4369" max="4369" width="2.140625" style="827" customWidth="1"/>
    <col min="4370" max="4374" width="11.42578125" style="827" customWidth="1"/>
    <col min="4375" max="4608" width="9.28515625" style="827" hidden="1"/>
    <col min="4609" max="4609" width="17.28515625" style="827" customWidth="1"/>
    <col min="4610" max="4610" width="1.42578125" style="827" customWidth="1"/>
    <col min="4611" max="4611" width="13.7109375" style="827" bestFit="1" customWidth="1"/>
    <col min="4612" max="4612" width="13.42578125" style="827" bestFit="1" customWidth="1"/>
    <col min="4613" max="4613" width="8.28515625" style="827" bestFit="1" customWidth="1"/>
    <col min="4614" max="4614" width="9.42578125" style="827" bestFit="1" customWidth="1"/>
    <col min="4615" max="4616" width="8.5703125" style="827" bestFit="1" customWidth="1"/>
    <col min="4617" max="4617" width="8.42578125" style="827" bestFit="1" customWidth="1"/>
    <col min="4618" max="4618" width="10.85546875" style="827" bestFit="1" customWidth="1"/>
    <col min="4619" max="4619" width="11" style="827" customWidth="1"/>
    <col min="4620" max="4620" width="9.42578125" style="827" bestFit="1" customWidth="1"/>
    <col min="4621" max="4621" width="11" style="827" customWidth="1"/>
    <col min="4622" max="4622" width="11.28515625" style="827" customWidth="1"/>
    <col min="4623" max="4623" width="10.85546875" style="827" customWidth="1"/>
    <col min="4624" max="4624" width="1.42578125" style="827" customWidth="1"/>
    <col min="4625" max="4625" width="2.140625" style="827" customWidth="1"/>
    <col min="4626" max="4630" width="11.42578125" style="827" customWidth="1"/>
    <col min="4631" max="4864" width="9.28515625" style="827" hidden="1"/>
    <col min="4865" max="4865" width="17.28515625" style="827" customWidth="1"/>
    <col min="4866" max="4866" width="1.42578125" style="827" customWidth="1"/>
    <col min="4867" max="4867" width="13.7109375" style="827" bestFit="1" customWidth="1"/>
    <col min="4868" max="4868" width="13.42578125" style="827" bestFit="1" customWidth="1"/>
    <col min="4869" max="4869" width="8.28515625" style="827" bestFit="1" customWidth="1"/>
    <col min="4870" max="4870" width="9.42578125" style="827" bestFit="1" customWidth="1"/>
    <col min="4871" max="4872" width="8.5703125" style="827" bestFit="1" customWidth="1"/>
    <col min="4873" max="4873" width="8.42578125" style="827" bestFit="1" customWidth="1"/>
    <col min="4874" max="4874" width="10.85546875" style="827" bestFit="1" customWidth="1"/>
    <col min="4875" max="4875" width="11" style="827" customWidth="1"/>
    <col min="4876" max="4876" width="9.42578125" style="827" bestFit="1" customWidth="1"/>
    <col min="4877" max="4877" width="11" style="827" customWidth="1"/>
    <col min="4878" max="4878" width="11.28515625" style="827" customWidth="1"/>
    <col min="4879" max="4879" width="10.85546875" style="827" customWidth="1"/>
    <col min="4880" max="4880" width="1.42578125" style="827" customWidth="1"/>
    <col min="4881" max="4881" width="2.140625" style="827" customWidth="1"/>
    <col min="4882" max="4886" width="11.42578125" style="827" customWidth="1"/>
    <col min="4887" max="5120" width="9.28515625" style="827" hidden="1"/>
    <col min="5121" max="5121" width="17.28515625" style="827" customWidth="1"/>
    <col min="5122" max="5122" width="1.42578125" style="827" customWidth="1"/>
    <col min="5123" max="5123" width="13.7109375" style="827" bestFit="1" customWidth="1"/>
    <col min="5124" max="5124" width="13.42578125" style="827" bestFit="1" customWidth="1"/>
    <col min="5125" max="5125" width="8.28515625" style="827" bestFit="1" customWidth="1"/>
    <col min="5126" max="5126" width="9.42578125" style="827" bestFit="1" customWidth="1"/>
    <col min="5127" max="5128" width="8.5703125" style="827" bestFit="1" customWidth="1"/>
    <col min="5129" max="5129" width="8.42578125" style="827" bestFit="1" customWidth="1"/>
    <col min="5130" max="5130" width="10.85546875" style="827" bestFit="1" customWidth="1"/>
    <col min="5131" max="5131" width="11" style="827" customWidth="1"/>
    <col min="5132" max="5132" width="9.42578125" style="827" bestFit="1" customWidth="1"/>
    <col min="5133" max="5133" width="11" style="827" customWidth="1"/>
    <col min="5134" max="5134" width="11.28515625" style="827" customWidth="1"/>
    <col min="5135" max="5135" width="10.85546875" style="827" customWidth="1"/>
    <col min="5136" max="5136" width="1.42578125" style="827" customWidth="1"/>
    <col min="5137" max="5137" width="2.140625" style="827" customWidth="1"/>
    <col min="5138" max="5142" width="11.42578125" style="827" customWidth="1"/>
    <col min="5143" max="5376" width="9.28515625" style="827" hidden="1"/>
    <col min="5377" max="5377" width="17.28515625" style="827" customWidth="1"/>
    <col min="5378" max="5378" width="1.42578125" style="827" customWidth="1"/>
    <col min="5379" max="5379" width="13.7109375" style="827" bestFit="1" customWidth="1"/>
    <col min="5380" max="5380" width="13.42578125" style="827" bestFit="1" customWidth="1"/>
    <col min="5381" max="5381" width="8.28515625" style="827" bestFit="1" customWidth="1"/>
    <col min="5382" max="5382" width="9.42578125" style="827" bestFit="1" customWidth="1"/>
    <col min="5383" max="5384" width="8.5703125" style="827" bestFit="1" customWidth="1"/>
    <col min="5385" max="5385" width="8.42578125" style="827" bestFit="1" customWidth="1"/>
    <col min="5386" max="5386" width="10.85546875" style="827" bestFit="1" customWidth="1"/>
    <col min="5387" max="5387" width="11" style="827" customWidth="1"/>
    <col min="5388" max="5388" width="9.42578125" style="827" bestFit="1" customWidth="1"/>
    <col min="5389" max="5389" width="11" style="827" customWidth="1"/>
    <col min="5390" max="5390" width="11.28515625" style="827" customWidth="1"/>
    <col min="5391" max="5391" width="10.85546875" style="827" customWidth="1"/>
    <col min="5392" max="5392" width="1.42578125" style="827" customWidth="1"/>
    <col min="5393" max="5393" width="2.140625" style="827" customWidth="1"/>
    <col min="5394" max="5398" width="11.42578125" style="827" customWidth="1"/>
    <col min="5399" max="5632" width="9.28515625" style="827" hidden="1"/>
    <col min="5633" max="5633" width="17.28515625" style="827" customWidth="1"/>
    <col min="5634" max="5634" width="1.42578125" style="827" customWidth="1"/>
    <col min="5635" max="5635" width="13.7109375" style="827" bestFit="1" customWidth="1"/>
    <col min="5636" max="5636" width="13.42578125" style="827" bestFit="1" customWidth="1"/>
    <col min="5637" max="5637" width="8.28515625" style="827" bestFit="1" customWidth="1"/>
    <col min="5638" max="5638" width="9.42578125" style="827" bestFit="1" customWidth="1"/>
    <col min="5639" max="5640" width="8.5703125" style="827" bestFit="1" customWidth="1"/>
    <col min="5641" max="5641" width="8.42578125" style="827" bestFit="1" customWidth="1"/>
    <col min="5642" max="5642" width="10.85546875" style="827" bestFit="1" customWidth="1"/>
    <col min="5643" max="5643" width="11" style="827" customWidth="1"/>
    <col min="5644" max="5644" width="9.42578125" style="827" bestFit="1" customWidth="1"/>
    <col min="5645" max="5645" width="11" style="827" customWidth="1"/>
    <col min="5646" max="5646" width="11.28515625" style="827" customWidth="1"/>
    <col min="5647" max="5647" width="10.85546875" style="827" customWidth="1"/>
    <col min="5648" max="5648" width="1.42578125" style="827" customWidth="1"/>
    <col min="5649" max="5649" width="2.140625" style="827" customWidth="1"/>
    <col min="5650" max="5654" width="11.42578125" style="827" customWidth="1"/>
    <col min="5655" max="5888" width="9.28515625" style="827" hidden="1"/>
    <col min="5889" max="5889" width="17.28515625" style="827" customWidth="1"/>
    <col min="5890" max="5890" width="1.42578125" style="827" customWidth="1"/>
    <col min="5891" max="5891" width="13.7109375" style="827" bestFit="1" customWidth="1"/>
    <col min="5892" max="5892" width="13.42578125" style="827" bestFit="1" customWidth="1"/>
    <col min="5893" max="5893" width="8.28515625" style="827" bestFit="1" customWidth="1"/>
    <col min="5894" max="5894" width="9.42578125" style="827" bestFit="1" customWidth="1"/>
    <col min="5895" max="5896" width="8.5703125" style="827" bestFit="1" customWidth="1"/>
    <col min="5897" max="5897" width="8.42578125" style="827" bestFit="1" customWidth="1"/>
    <col min="5898" max="5898" width="10.85546875" style="827" bestFit="1" customWidth="1"/>
    <col min="5899" max="5899" width="11" style="827" customWidth="1"/>
    <col min="5900" max="5900" width="9.42578125" style="827" bestFit="1" customWidth="1"/>
    <col min="5901" max="5901" width="11" style="827" customWidth="1"/>
    <col min="5902" max="5902" width="11.28515625" style="827" customWidth="1"/>
    <col min="5903" max="5903" width="10.85546875" style="827" customWidth="1"/>
    <col min="5904" max="5904" width="1.42578125" style="827" customWidth="1"/>
    <col min="5905" max="5905" width="2.140625" style="827" customWidth="1"/>
    <col min="5906" max="5910" width="11.42578125" style="827" customWidth="1"/>
    <col min="5911" max="6144" width="9.28515625" style="827" hidden="1"/>
    <col min="6145" max="6145" width="17.28515625" style="827" customWidth="1"/>
    <col min="6146" max="6146" width="1.42578125" style="827" customWidth="1"/>
    <col min="6147" max="6147" width="13.7109375" style="827" bestFit="1" customWidth="1"/>
    <col min="6148" max="6148" width="13.42578125" style="827" bestFit="1" customWidth="1"/>
    <col min="6149" max="6149" width="8.28515625" style="827" bestFit="1" customWidth="1"/>
    <col min="6150" max="6150" width="9.42578125" style="827" bestFit="1" customWidth="1"/>
    <col min="6151" max="6152" width="8.5703125" style="827" bestFit="1" customWidth="1"/>
    <col min="6153" max="6153" width="8.42578125" style="827" bestFit="1" customWidth="1"/>
    <col min="6154" max="6154" width="10.85546875" style="827" bestFit="1" customWidth="1"/>
    <col min="6155" max="6155" width="11" style="827" customWidth="1"/>
    <col min="6156" max="6156" width="9.42578125" style="827" bestFit="1" customWidth="1"/>
    <col min="6157" max="6157" width="11" style="827" customWidth="1"/>
    <col min="6158" max="6158" width="11.28515625" style="827" customWidth="1"/>
    <col min="6159" max="6159" width="10.85546875" style="827" customWidth="1"/>
    <col min="6160" max="6160" width="1.42578125" style="827" customWidth="1"/>
    <col min="6161" max="6161" width="2.140625" style="827" customWidth="1"/>
    <col min="6162" max="6166" width="11.42578125" style="827" customWidth="1"/>
    <col min="6167" max="6400" width="9.28515625" style="827" hidden="1"/>
    <col min="6401" max="6401" width="17.28515625" style="827" customWidth="1"/>
    <col min="6402" max="6402" width="1.42578125" style="827" customWidth="1"/>
    <col min="6403" max="6403" width="13.7109375" style="827" bestFit="1" customWidth="1"/>
    <col min="6404" max="6404" width="13.42578125" style="827" bestFit="1" customWidth="1"/>
    <col min="6405" max="6405" width="8.28515625" style="827" bestFit="1" customWidth="1"/>
    <col min="6406" max="6406" width="9.42578125" style="827" bestFit="1" customWidth="1"/>
    <col min="6407" max="6408" width="8.5703125" style="827" bestFit="1" customWidth="1"/>
    <col min="6409" max="6409" width="8.42578125" style="827" bestFit="1" customWidth="1"/>
    <col min="6410" max="6410" width="10.85546875" style="827" bestFit="1" customWidth="1"/>
    <col min="6411" max="6411" width="11" style="827" customWidth="1"/>
    <col min="6412" max="6412" width="9.42578125" style="827" bestFit="1" customWidth="1"/>
    <col min="6413" max="6413" width="11" style="827" customWidth="1"/>
    <col min="6414" max="6414" width="11.28515625" style="827" customWidth="1"/>
    <col min="6415" max="6415" width="10.85546875" style="827" customWidth="1"/>
    <col min="6416" max="6416" width="1.42578125" style="827" customWidth="1"/>
    <col min="6417" max="6417" width="2.140625" style="827" customWidth="1"/>
    <col min="6418" max="6422" width="11.42578125" style="827" customWidth="1"/>
    <col min="6423" max="6656" width="9.28515625" style="827" hidden="1"/>
    <col min="6657" max="6657" width="17.28515625" style="827" customWidth="1"/>
    <col min="6658" max="6658" width="1.42578125" style="827" customWidth="1"/>
    <col min="6659" max="6659" width="13.7109375" style="827" bestFit="1" customWidth="1"/>
    <col min="6660" max="6660" width="13.42578125" style="827" bestFit="1" customWidth="1"/>
    <col min="6661" max="6661" width="8.28515625" style="827" bestFit="1" customWidth="1"/>
    <col min="6662" max="6662" width="9.42578125" style="827" bestFit="1" customWidth="1"/>
    <col min="6663" max="6664" width="8.5703125" style="827" bestFit="1" customWidth="1"/>
    <col min="6665" max="6665" width="8.42578125" style="827" bestFit="1" customWidth="1"/>
    <col min="6666" max="6666" width="10.85546875" style="827" bestFit="1" customWidth="1"/>
    <col min="6667" max="6667" width="11" style="827" customWidth="1"/>
    <col min="6668" max="6668" width="9.42578125" style="827" bestFit="1" customWidth="1"/>
    <col min="6669" max="6669" width="11" style="827" customWidth="1"/>
    <col min="6670" max="6670" width="11.28515625" style="827" customWidth="1"/>
    <col min="6671" max="6671" width="10.85546875" style="827" customWidth="1"/>
    <col min="6672" max="6672" width="1.42578125" style="827" customWidth="1"/>
    <col min="6673" max="6673" width="2.140625" style="827" customWidth="1"/>
    <col min="6674" max="6678" width="11.42578125" style="827" customWidth="1"/>
    <col min="6679" max="6912" width="9.28515625" style="827" hidden="1"/>
    <col min="6913" max="6913" width="17.28515625" style="827" customWidth="1"/>
    <col min="6914" max="6914" width="1.42578125" style="827" customWidth="1"/>
    <col min="6915" max="6915" width="13.7109375" style="827" bestFit="1" customWidth="1"/>
    <col min="6916" max="6916" width="13.42578125" style="827" bestFit="1" customWidth="1"/>
    <col min="6917" max="6917" width="8.28515625" style="827" bestFit="1" customWidth="1"/>
    <col min="6918" max="6918" width="9.42578125" style="827" bestFit="1" customWidth="1"/>
    <col min="6919" max="6920" width="8.5703125" style="827" bestFit="1" customWidth="1"/>
    <col min="6921" max="6921" width="8.42578125" style="827" bestFit="1" customWidth="1"/>
    <col min="6922" max="6922" width="10.85546875" style="827" bestFit="1" customWidth="1"/>
    <col min="6923" max="6923" width="11" style="827" customWidth="1"/>
    <col min="6924" max="6924" width="9.42578125" style="827" bestFit="1" customWidth="1"/>
    <col min="6925" max="6925" width="11" style="827" customWidth="1"/>
    <col min="6926" max="6926" width="11.28515625" style="827" customWidth="1"/>
    <col min="6927" max="6927" width="10.85546875" style="827" customWidth="1"/>
    <col min="6928" max="6928" width="1.42578125" style="827" customWidth="1"/>
    <col min="6929" max="6929" width="2.140625" style="827" customWidth="1"/>
    <col min="6930" max="6934" width="11.42578125" style="827" customWidth="1"/>
    <col min="6935" max="7168" width="9.28515625" style="827" hidden="1"/>
    <col min="7169" max="7169" width="17.28515625" style="827" customWidth="1"/>
    <col min="7170" max="7170" width="1.42578125" style="827" customWidth="1"/>
    <col min="7171" max="7171" width="13.7109375" style="827" bestFit="1" customWidth="1"/>
    <col min="7172" max="7172" width="13.42578125" style="827" bestFit="1" customWidth="1"/>
    <col min="7173" max="7173" width="8.28515625" style="827" bestFit="1" customWidth="1"/>
    <col min="7174" max="7174" width="9.42578125" style="827" bestFit="1" customWidth="1"/>
    <col min="7175" max="7176" width="8.5703125" style="827" bestFit="1" customWidth="1"/>
    <col min="7177" max="7177" width="8.42578125" style="827" bestFit="1" customWidth="1"/>
    <col min="7178" max="7178" width="10.85546875" style="827" bestFit="1" customWidth="1"/>
    <col min="7179" max="7179" width="11" style="827" customWidth="1"/>
    <col min="7180" max="7180" width="9.42578125" style="827" bestFit="1" customWidth="1"/>
    <col min="7181" max="7181" width="11" style="827" customWidth="1"/>
    <col min="7182" max="7182" width="11.28515625" style="827" customWidth="1"/>
    <col min="7183" max="7183" width="10.85546875" style="827" customWidth="1"/>
    <col min="7184" max="7184" width="1.42578125" style="827" customWidth="1"/>
    <col min="7185" max="7185" width="2.140625" style="827" customWidth="1"/>
    <col min="7186" max="7190" width="11.42578125" style="827" customWidth="1"/>
    <col min="7191" max="7424" width="9.28515625" style="827" hidden="1"/>
    <col min="7425" max="7425" width="17.28515625" style="827" customWidth="1"/>
    <col min="7426" max="7426" width="1.42578125" style="827" customWidth="1"/>
    <col min="7427" max="7427" width="13.7109375" style="827" bestFit="1" customWidth="1"/>
    <col min="7428" max="7428" width="13.42578125" style="827" bestFit="1" customWidth="1"/>
    <col min="7429" max="7429" width="8.28515625" style="827" bestFit="1" customWidth="1"/>
    <col min="7430" max="7430" width="9.42578125" style="827" bestFit="1" customWidth="1"/>
    <col min="7431" max="7432" width="8.5703125" style="827" bestFit="1" customWidth="1"/>
    <col min="7433" max="7433" width="8.42578125" style="827" bestFit="1" customWidth="1"/>
    <col min="7434" max="7434" width="10.85546875" style="827" bestFit="1" customWidth="1"/>
    <col min="7435" max="7435" width="11" style="827" customWidth="1"/>
    <col min="7436" max="7436" width="9.42578125" style="827" bestFit="1" customWidth="1"/>
    <col min="7437" max="7437" width="11" style="827" customWidth="1"/>
    <col min="7438" max="7438" width="11.28515625" style="827" customWidth="1"/>
    <col min="7439" max="7439" width="10.85546875" style="827" customWidth="1"/>
    <col min="7440" max="7440" width="1.42578125" style="827" customWidth="1"/>
    <col min="7441" max="7441" width="2.140625" style="827" customWidth="1"/>
    <col min="7442" max="7446" width="11.42578125" style="827" customWidth="1"/>
    <col min="7447" max="7680" width="9.28515625" style="827" hidden="1"/>
    <col min="7681" max="7681" width="17.28515625" style="827" customWidth="1"/>
    <col min="7682" max="7682" width="1.42578125" style="827" customWidth="1"/>
    <col min="7683" max="7683" width="13.7109375" style="827" bestFit="1" customWidth="1"/>
    <col min="7684" max="7684" width="13.42578125" style="827" bestFit="1" customWidth="1"/>
    <col min="7685" max="7685" width="8.28515625" style="827" bestFit="1" customWidth="1"/>
    <col min="7686" max="7686" width="9.42578125" style="827" bestFit="1" customWidth="1"/>
    <col min="7687" max="7688" width="8.5703125" style="827" bestFit="1" customWidth="1"/>
    <col min="7689" max="7689" width="8.42578125" style="827" bestFit="1" customWidth="1"/>
    <col min="7690" max="7690" width="10.85546875" style="827" bestFit="1" customWidth="1"/>
    <col min="7691" max="7691" width="11" style="827" customWidth="1"/>
    <col min="7692" max="7692" width="9.42578125" style="827" bestFit="1" customWidth="1"/>
    <col min="7693" max="7693" width="11" style="827" customWidth="1"/>
    <col min="7694" max="7694" width="11.28515625" style="827" customWidth="1"/>
    <col min="7695" max="7695" width="10.85546875" style="827" customWidth="1"/>
    <col min="7696" max="7696" width="1.42578125" style="827" customWidth="1"/>
    <col min="7697" max="7697" width="2.140625" style="827" customWidth="1"/>
    <col min="7698" max="7702" width="11.42578125" style="827" customWidth="1"/>
    <col min="7703" max="7936" width="9.28515625" style="827" hidden="1"/>
    <col min="7937" max="7937" width="17.28515625" style="827" customWidth="1"/>
    <col min="7938" max="7938" width="1.42578125" style="827" customWidth="1"/>
    <col min="7939" max="7939" width="13.7109375" style="827" bestFit="1" customWidth="1"/>
    <col min="7940" max="7940" width="13.42578125" style="827" bestFit="1" customWidth="1"/>
    <col min="7941" max="7941" width="8.28515625" style="827" bestFit="1" customWidth="1"/>
    <col min="7942" max="7942" width="9.42578125" style="827" bestFit="1" customWidth="1"/>
    <col min="7943" max="7944" width="8.5703125" style="827" bestFit="1" customWidth="1"/>
    <col min="7945" max="7945" width="8.42578125" style="827" bestFit="1" customWidth="1"/>
    <col min="7946" max="7946" width="10.85546875" style="827" bestFit="1" customWidth="1"/>
    <col min="7947" max="7947" width="11" style="827" customWidth="1"/>
    <col min="7948" max="7948" width="9.42578125" style="827" bestFit="1" customWidth="1"/>
    <col min="7949" max="7949" width="11" style="827" customWidth="1"/>
    <col min="7950" max="7950" width="11.28515625" style="827" customWidth="1"/>
    <col min="7951" max="7951" width="10.85546875" style="827" customWidth="1"/>
    <col min="7952" max="7952" width="1.42578125" style="827" customWidth="1"/>
    <col min="7953" max="7953" width="2.140625" style="827" customWidth="1"/>
    <col min="7954" max="7958" width="11.42578125" style="827" customWidth="1"/>
    <col min="7959" max="8192" width="9.28515625" style="827" hidden="1"/>
    <col min="8193" max="8193" width="17.28515625" style="827" customWidth="1"/>
    <col min="8194" max="8194" width="1.42578125" style="827" customWidth="1"/>
    <col min="8195" max="8195" width="13.7109375" style="827" bestFit="1" customWidth="1"/>
    <col min="8196" max="8196" width="13.42578125" style="827" bestFit="1" customWidth="1"/>
    <col min="8197" max="8197" width="8.28515625" style="827" bestFit="1" customWidth="1"/>
    <col min="8198" max="8198" width="9.42578125" style="827" bestFit="1" customWidth="1"/>
    <col min="8199" max="8200" width="8.5703125" style="827" bestFit="1" customWidth="1"/>
    <col min="8201" max="8201" width="8.42578125" style="827" bestFit="1" customWidth="1"/>
    <col min="8202" max="8202" width="10.85546875" style="827" bestFit="1" customWidth="1"/>
    <col min="8203" max="8203" width="11" style="827" customWidth="1"/>
    <col min="8204" max="8204" width="9.42578125" style="827" bestFit="1" customWidth="1"/>
    <col min="8205" max="8205" width="11" style="827" customWidth="1"/>
    <col min="8206" max="8206" width="11.28515625" style="827" customWidth="1"/>
    <col min="8207" max="8207" width="10.85546875" style="827" customWidth="1"/>
    <col min="8208" max="8208" width="1.42578125" style="827" customWidth="1"/>
    <col min="8209" max="8209" width="2.140625" style="827" customWidth="1"/>
    <col min="8210" max="8214" width="11.42578125" style="827" customWidth="1"/>
    <col min="8215" max="8448" width="9.28515625" style="827" hidden="1"/>
    <col min="8449" max="8449" width="17.28515625" style="827" customWidth="1"/>
    <col min="8450" max="8450" width="1.42578125" style="827" customWidth="1"/>
    <col min="8451" max="8451" width="13.7109375" style="827" bestFit="1" customWidth="1"/>
    <col min="8452" max="8452" width="13.42578125" style="827" bestFit="1" customWidth="1"/>
    <col min="8453" max="8453" width="8.28515625" style="827" bestFit="1" customWidth="1"/>
    <col min="8454" max="8454" width="9.42578125" style="827" bestFit="1" customWidth="1"/>
    <col min="8455" max="8456" width="8.5703125" style="827" bestFit="1" customWidth="1"/>
    <col min="8457" max="8457" width="8.42578125" style="827" bestFit="1" customWidth="1"/>
    <col min="8458" max="8458" width="10.85546875" style="827" bestFit="1" customWidth="1"/>
    <col min="8459" max="8459" width="11" style="827" customWidth="1"/>
    <col min="8460" max="8460" width="9.42578125" style="827" bestFit="1" customWidth="1"/>
    <col min="8461" max="8461" width="11" style="827" customWidth="1"/>
    <col min="8462" max="8462" width="11.28515625" style="827" customWidth="1"/>
    <col min="8463" max="8463" width="10.85546875" style="827" customWidth="1"/>
    <col min="8464" max="8464" width="1.42578125" style="827" customWidth="1"/>
    <col min="8465" max="8465" width="2.140625" style="827" customWidth="1"/>
    <col min="8466" max="8470" width="11.42578125" style="827" customWidth="1"/>
    <col min="8471" max="8704" width="9.28515625" style="827" hidden="1"/>
    <col min="8705" max="8705" width="17.28515625" style="827" customWidth="1"/>
    <col min="8706" max="8706" width="1.42578125" style="827" customWidth="1"/>
    <col min="8707" max="8707" width="13.7109375" style="827" bestFit="1" customWidth="1"/>
    <col min="8708" max="8708" width="13.42578125" style="827" bestFit="1" customWidth="1"/>
    <col min="8709" max="8709" width="8.28515625" style="827" bestFit="1" customWidth="1"/>
    <col min="8710" max="8710" width="9.42578125" style="827" bestFit="1" customWidth="1"/>
    <col min="8711" max="8712" width="8.5703125" style="827" bestFit="1" customWidth="1"/>
    <col min="8713" max="8713" width="8.42578125" style="827" bestFit="1" customWidth="1"/>
    <col min="8714" max="8714" width="10.85546875" style="827" bestFit="1" customWidth="1"/>
    <col min="8715" max="8715" width="11" style="827" customWidth="1"/>
    <col min="8716" max="8716" width="9.42578125" style="827" bestFit="1" customWidth="1"/>
    <col min="8717" max="8717" width="11" style="827" customWidth="1"/>
    <col min="8718" max="8718" width="11.28515625" style="827" customWidth="1"/>
    <col min="8719" max="8719" width="10.85546875" style="827" customWidth="1"/>
    <col min="8720" max="8720" width="1.42578125" style="827" customWidth="1"/>
    <col min="8721" max="8721" width="2.140625" style="827" customWidth="1"/>
    <col min="8722" max="8726" width="11.42578125" style="827" customWidth="1"/>
    <col min="8727" max="8960" width="9.28515625" style="827" hidden="1"/>
    <col min="8961" max="8961" width="17.28515625" style="827" customWidth="1"/>
    <col min="8962" max="8962" width="1.42578125" style="827" customWidth="1"/>
    <col min="8963" max="8963" width="13.7109375" style="827" bestFit="1" customWidth="1"/>
    <col min="8964" max="8964" width="13.42578125" style="827" bestFit="1" customWidth="1"/>
    <col min="8965" max="8965" width="8.28515625" style="827" bestFit="1" customWidth="1"/>
    <col min="8966" max="8966" width="9.42578125" style="827" bestFit="1" customWidth="1"/>
    <col min="8967" max="8968" width="8.5703125" style="827" bestFit="1" customWidth="1"/>
    <col min="8969" max="8969" width="8.42578125" style="827" bestFit="1" customWidth="1"/>
    <col min="8970" max="8970" width="10.85546875" style="827" bestFit="1" customWidth="1"/>
    <col min="8971" max="8971" width="11" style="827" customWidth="1"/>
    <col min="8972" max="8972" width="9.42578125" style="827" bestFit="1" customWidth="1"/>
    <col min="8973" max="8973" width="11" style="827" customWidth="1"/>
    <col min="8974" max="8974" width="11.28515625" style="827" customWidth="1"/>
    <col min="8975" max="8975" width="10.85546875" style="827" customWidth="1"/>
    <col min="8976" max="8976" width="1.42578125" style="827" customWidth="1"/>
    <col min="8977" max="8977" width="2.140625" style="827" customWidth="1"/>
    <col min="8978" max="8982" width="11.42578125" style="827" customWidth="1"/>
    <col min="8983" max="9216" width="9.28515625" style="827" hidden="1"/>
    <col min="9217" max="9217" width="17.28515625" style="827" customWidth="1"/>
    <col min="9218" max="9218" width="1.42578125" style="827" customWidth="1"/>
    <col min="9219" max="9219" width="13.7109375" style="827" bestFit="1" customWidth="1"/>
    <col min="9220" max="9220" width="13.42578125" style="827" bestFit="1" customWidth="1"/>
    <col min="9221" max="9221" width="8.28515625" style="827" bestFit="1" customWidth="1"/>
    <col min="9222" max="9222" width="9.42578125" style="827" bestFit="1" customWidth="1"/>
    <col min="9223" max="9224" width="8.5703125" style="827" bestFit="1" customWidth="1"/>
    <col min="9225" max="9225" width="8.42578125" style="827" bestFit="1" customWidth="1"/>
    <col min="9226" max="9226" width="10.85546875" style="827" bestFit="1" customWidth="1"/>
    <col min="9227" max="9227" width="11" style="827" customWidth="1"/>
    <col min="9228" max="9228" width="9.42578125" style="827" bestFit="1" customWidth="1"/>
    <col min="9229" max="9229" width="11" style="827" customWidth="1"/>
    <col min="9230" max="9230" width="11.28515625" style="827" customWidth="1"/>
    <col min="9231" max="9231" width="10.85546875" style="827" customWidth="1"/>
    <col min="9232" max="9232" width="1.42578125" style="827" customWidth="1"/>
    <col min="9233" max="9233" width="2.140625" style="827" customWidth="1"/>
    <col min="9234" max="9238" width="11.42578125" style="827" customWidth="1"/>
    <col min="9239" max="9472" width="9.28515625" style="827" hidden="1"/>
    <col min="9473" max="9473" width="17.28515625" style="827" customWidth="1"/>
    <col min="9474" max="9474" width="1.42578125" style="827" customWidth="1"/>
    <col min="9475" max="9475" width="13.7109375" style="827" bestFit="1" customWidth="1"/>
    <col min="9476" max="9476" width="13.42578125" style="827" bestFit="1" customWidth="1"/>
    <col min="9477" max="9477" width="8.28515625" style="827" bestFit="1" customWidth="1"/>
    <col min="9478" max="9478" width="9.42578125" style="827" bestFit="1" customWidth="1"/>
    <col min="9479" max="9480" width="8.5703125" style="827" bestFit="1" customWidth="1"/>
    <col min="9481" max="9481" width="8.42578125" style="827" bestFit="1" customWidth="1"/>
    <col min="9482" max="9482" width="10.85546875" style="827" bestFit="1" customWidth="1"/>
    <col min="9483" max="9483" width="11" style="827" customWidth="1"/>
    <col min="9484" max="9484" width="9.42578125" style="827" bestFit="1" customWidth="1"/>
    <col min="9485" max="9485" width="11" style="827" customWidth="1"/>
    <col min="9486" max="9486" width="11.28515625" style="827" customWidth="1"/>
    <col min="9487" max="9487" width="10.85546875" style="827" customWidth="1"/>
    <col min="9488" max="9488" width="1.42578125" style="827" customWidth="1"/>
    <col min="9489" max="9489" width="2.140625" style="827" customWidth="1"/>
    <col min="9490" max="9494" width="11.42578125" style="827" customWidth="1"/>
    <col min="9495" max="9728" width="9.28515625" style="827" hidden="1"/>
    <col min="9729" max="9729" width="17.28515625" style="827" customWidth="1"/>
    <col min="9730" max="9730" width="1.42578125" style="827" customWidth="1"/>
    <col min="9731" max="9731" width="13.7109375" style="827" bestFit="1" customWidth="1"/>
    <col min="9732" max="9732" width="13.42578125" style="827" bestFit="1" customWidth="1"/>
    <col min="9733" max="9733" width="8.28515625" style="827" bestFit="1" customWidth="1"/>
    <col min="9734" max="9734" width="9.42578125" style="827" bestFit="1" customWidth="1"/>
    <col min="9735" max="9736" width="8.5703125" style="827" bestFit="1" customWidth="1"/>
    <col min="9737" max="9737" width="8.42578125" style="827" bestFit="1" customWidth="1"/>
    <col min="9738" max="9738" width="10.85546875" style="827" bestFit="1" customWidth="1"/>
    <col min="9739" max="9739" width="11" style="827" customWidth="1"/>
    <col min="9740" max="9740" width="9.42578125" style="827" bestFit="1" customWidth="1"/>
    <col min="9741" max="9741" width="11" style="827" customWidth="1"/>
    <col min="9742" max="9742" width="11.28515625" style="827" customWidth="1"/>
    <col min="9743" max="9743" width="10.85546875" style="827" customWidth="1"/>
    <col min="9744" max="9744" width="1.42578125" style="827" customWidth="1"/>
    <col min="9745" max="9745" width="2.140625" style="827" customWidth="1"/>
    <col min="9746" max="9750" width="11.42578125" style="827" customWidth="1"/>
    <col min="9751" max="9984" width="9.28515625" style="827" hidden="1"/>
    <col min="9985" max="9985" width="17.28515625" style="827" customWidth="1"/>
    <col min="9986" max="9986" width="1.42578125" style="827" customWidth="1"/>
    <col min="9987" max="9987" width="13.7109375" style="827" bestFit="1" customWidth="1"/>
    <col min="9988" max="9988" width="13.42578125" style="827" bestFit="1" customWidth="1"/>
    <col min="9989" max="9989" width="8.28515625" style="827" bestFit="1" customWidth="1"/>
    <col min="9990" max="9990" width="9.42578125" style="827" bestFit="1" customWidth="1"/>
    <col min="9991" max="9992" width="8.5703125" style="827" bestFit="1" customWidth="1"/>
    <col min="9993" max="9993" width="8.42578125" style="827" bestFit="1" customWidth="1"/>
    <col min="9994" max="9994" width="10.85546875" style="827" bestFit="1" customWidth="1"/>
    <col min="9995" max="9995" width="11" style="827" customWidth="1"/>
    <col min="9996" max="9996" width="9.42578125" style="827" bestFit="1" customWidth="1"/>
    <col min="9997" max="9997" width="11" style="827" customWidth="1"/>
    <col min="9998" max="9998" width="11.28515625" style="827" customWidth="1"/>
    <col min="9999" max="9999" width="10.85546875" style="827" customWidth="1"/>
    <col min="10000" max="10000" width="1.42578125" style="827" customWidth="1"/>
    <col min="10001" max="10001" width="2.140625" style="827" customWidth="1"/>
    <col min="10002" max="10006" width="11.42578125" style="827" customWidth="1"/>
    <col min="10007" max="10240" width="9.28515625" style="827" hidden="1"/>
    <col min="10241" max="10241" width="17.28515625" style="827" customWidth="1"/>
    <col min="10242" max="10242" width="1.42578125" style="827" customWidth="1"/>
    <col min="10243" max="10243" width="13.7109375" style="827" bestFit="1" customWidth="1"/>
    <col min="10244" max="10244" width="13.42578125" style="827" bestFit="1" customWidth="1"/>
    <col min="10245" max="10245" width="8.28515625" style="827" bestFit="1" customWidth="1"/>
    <col min="10246" max="10246" width="9.42578125" style="827" bestFit="1" customWidth="1"/>
    <col min="10247" max="10248" width="8.5703125" style="827" bestFit="1" customWidth="1"/>
    <col min="10249" max="10249" width="8.42578125" style="827" bestFit="1" customWidth="1"/>
    <col min="10250" max="10250" width="10.85546875" style="827" bestFit="1" customWidth="1"/>
    <col min="10251" max="10251" width="11" style="827" customWidth="1"/>
    <col min="10252" max="10252" width="9.42578125" style="827" bestFit="1" customWidth="1"/>
    <col min="10253" max="10253" width="11" style="827" customWidth="1"/>
    <col min="10254" max="10254" width="11.28515625" style="827" customWidth="1"/>
    <col min="10255" max="10255" width="10.85546875" style="827" customWidth="1"/>
    <col min="10256" max="10256" width="1.42578125" style="827" customWidth="1"/>
    <col min="10257" max="10257" width="2.140625" style="827" customWidth="1"/>
    <col min="10258" max="10262" width="11.42578125" style="827" customWidth="1"/>
    <col min="10263" max="10496" width="9.28515625" style="827" hidden="1"/>
    <col min="10497" max="10497" width="17.28515625" style="827" customWidth="1"/>
    <col min="10498" max="10498" width="1.42578125" style="827" customWidth="1"/>
    <col min="10499" max="10499" width="13.7109375" style="827" bestFit="1" customWidth="1"/>
    <col min="10500" max="10500" width="13.42578125" style="827" bestFit="1" customWidth="1"/>
    <col min="10501" max="10501" width="8.28515625" style="827" bestFit="1" customWidth="1"/>
    <col min="10502" max="10502" width="9.42578125" style="827" bestFit="1" customWidth="1"/>
    <col min="10503" max="10504" width="8.5703125" style="827" bestFit="1" customWidth="1"/>
    <col min="10505" max="10505" width="8.42578125" style="827" bestFit="1" customWidth="1"/>
    <col min="10506" max="10506" width="10.85546875" style="827" bestFit="1" customWidth="1"/>
    <col min="10507" max="10507" width="11" style="827" customWidth="1"/>
    <col min="10508" max="10508" width="9.42578125" style="827" bestFit="1" customWidth="1"/>
    <col min="10509" max="10509" width="11" style="827" customWidth="1"/>
    <col min="10510" max="10510" width="11.28515625" style="827" customWidth="1"/>
    <col min="10511" max="10511" width="10.85546875" style="827" customWidth="1"/>
    <col min="10512" max="10512" width="1.42578125" style="827" customWidth="1"/>
    <col min="10513" max="10513" width="2.140625" style="827" customWidth="1"/>
    <col min="10514" max="10518" width="11.42578125" style="827" customWidth="1"/>
    <col min="10519" max="10752" width="9.28515625" style="827" hidden="1"/>
    <col min="10753" max="10753" width="17.28515625" style="827" customWidth="1"/>
    <col min="10754" max="10754" width="1.42578125" style="827" customWidth="1"/>
    <col min="10755" max="10755" width="13.7109375" style="827" bestFit="1" customWidth="1"/>
    <col min="10756" max="10756" width="13.42578125" style="827" bestFit="1" customWidth="1"/>
    <col min="10757" max="10757" width="8.28515625" style="827" bestFit="1" customWidth="1"/>
    <col min="10758" max="10758" width="9.42578125" style="827" bestFit="1" customWidth="1"/>
    <col min="10759" max="10760" width="8.5703125" style="827" bestFit="1" customWidth="1"/>
    <col min="10761" max="10761" width="8.42578125" style="827" bestFit="1" customWidth="1"/>
    <col min="10762" max="10762" width="10.85546875" style="827" bestFit="1" customWidth="1"/>
    <col min="10763" max="10763" width="11" style="827" customWidth="1"/>
    <col min="10764" max="10764" width="9.42578125" style="827" bestFit="1" customWidth="1"/>
    <col min="10765" max="10765" width="11" style="827" customWidth="1"/>
    <col min="10766" max="10766" width="11.28515625" style="827" customWidth="1"/>
    <col min="10767" max="10767" width="10.85546875" style="827" customWidth="1"/>
    <col min="10768" max="10768" width="1.42578125" style="827" customWidth="1"/>
    <col min="10769" max="10769" width="2.140625" style="827" customWidth="1"/>
    <col min="10770" max="10774" width="11.42578125" style="827" customWidth="1"/>
    <col min="10775" max="11008" width="9.28515625" style="827" hidden="1"/>
    <col min="11009" max="11009" width="17.28515625" style="827" customWidth="1"/>
    <col min="11010" max="11010" width="1.42578125" style="827" customWidth="1"/>
    <col min="11011" max="11011" width="13.7109375" style="827" bestFit="1" customWidth="1"/>
    <col min="11012" max="11012" width="13.42578125" style="827" bestFit="1" customWidth="1"/>
    <col min="11013" max="11013" width="8.28515625" style="827" bestFit="1" customWidth="1"/>
    <col min="11014" max="11014" width="9.42578125" style="827" bestFit="1" customWidth="1"/>
    <col min="11015" max="11016" width="8.5703125" style="827" bestFit="1" customWidth="1"/>
    <col min="11017" max="11017" width="8.42578125" style="827" bestFit="1" customWidth="1"/>
    <col min="11018" max="11018" width="10.85546875" style="827" bestFit="1" customWidth="1"/>
    <col min="11019" max="11019" width="11" style="827" customWidth="1"/>
    <col min="11020" max="11020" width="9.42578125" style="827" bestFit="1" customWidth="1"/>
    <col min="11021" max="11021" width="11" style="827" customWidth="1"/>
    <col min="11022" max="11022" width="11.28515625" style="827" customWidth="1"/>
    <col min="11023" max="11023" width="10.85546875" style="827" customWidth="1"/>
    <col min="11024" max="11024" width="1.42578125" style="827" customWidth="1"/>
    <col min="11025" max="11025" width="2.140625" style="827" customWidth="1"/>
    <col min="11026" max="11030" width="11.42578125" style="827" customWidth="1"/>
    <col min="11031" max="11264" width="9.28515625" style="827" hidden="1"/>
    <col min="11265" max="11265" width="17.28515625" style="827" customWidth="1"/>
    <col min="11266" max="11266" width="1.42578125" style="827" customWidth="1"/>
    <col min="11267" max="11267" width="13.7109375" style="827" bestFit="1" customWidth="1"/>
    <col min="11268" max="11268" width="13.42578125" style="827" bestFit="1" customWidth="1"/>
    <col min="11269" max="11269" width="8.28515625" style="827" bestFit="1" customWidth="1"/>
    <col min="11270" max="11270" width="9.42578125" style="827" bestFit="1" customWidth="1"/>
    <col min="11271" max="11272" width="8.5703125" style="827" bestFit="1" customWidth="1"/>
    <col min="11273" max="11273" width="8.42578125" style="827" bestFit="1" customWidth="1"/>
    <col min="11274" max="11274" width="10.85546875" style="827" bestFit="1" customWidth="1"/>
    <col min="11275" max="11275" width="11" style="827" customWidth="1"/>
    <col min="11276" max="11276" width="9.42578125" style="827" bestFit="1" customWidth="1"/>
    <col min="11277" max="11277" width="11" style="827" customWidth="1"/>
    <col min="11278" max="11278" width="11.28515625" style="827" customWidth="1"/>
    <col min="11279" max="11279" width="10.85546875" style="827" customWidth="1"/>
    <col min="11280" max="11280" width="1.42578125" style="827" customWidth="1"/>
    <col min="11281" max="11281" width="2.140625" style="827" customWidth="1"/>
    <col min="11282" max="11286" width="11.42578125" style="827" customWidth="1"/>
    <col min="11287" max="11520" width="9.28515625" style="827" hidden="1"/>
    <col min="11521" max="11521" width="17.28515625" style="827" customWidth="1"/>
    <col min="11522" max="11522" width="1.42578125" style="827" customWidth="1"/>
    <col min="11523" max="11523" width="13.7109375" style="827" bestFit="1" customWidth="1"/>
    <col min="11524" max="11524" width="13.42578125" style="827" bestFit="1" customWidth="1"/>
    <col min="11525" max="11525" width="8.28515625" style="827" bestFit="1" customWidth="1"/>
    <col min="11526" max="11526" width="9.42578125" style="827" bestFit="1" customWidth="1"/>
    <col min="11527" max="11528" width="8.5703125" style="827" bestFit="1" customWidth="1"/>
    <col min="11529" max="11529" width="8.42578125" style="827" bestFit="1" customWidth="1"/>
    <col min="11530" max="11530" width="10.85546875" style="827" bestFit="1" customWidth="1"/>
    <col min="11531" max="11531" width="11" style="827" customWidth="1"/>
    <col min="11532" max="11532" width="9.42578125" style="827" bestFit="1" customWidth="1"/>
    <col min="11533" max="11533" width="11" style="827" customWidth="1"/>
    <col min="11534" max="11534" width="11.28515625" style="827" customWidth="1"/>
    <col min="11535" max="11535" width="10.85546875" style="827" customWidth="1"/>
    <col min="11536" max="11536" width="1.42578125" style="827" customWidth="1"/>
    <col min="11537" max="11537" width="2.140625" style="827" customWidth="1"/>
    <col min="11538" max="11542" width="11.42578125" style="827" customWidth="1"/>
    <col min="11543" max="11776" width="9.28515625" style="827" hidden="1"/>
    <col min="11777" max="11777" width="17.28515625" style="827" customWidth="1"/>
    <col min="11778" max="11778" width="1.42578125" style="827" customWidth="1"/>
    <col min="11779" max="11779" width="13.7109375" style="827" bestFit="1" customWidth="1"/>
    <col min="11780" max="11780" width="13.42578125" style="827" bestFit="1" customWidth="1"/>
    <col min="11781" max="11781" width="8.28515625" style="827" bestFit="1" customWidth="1"/>
    <col min="11782" max="11782" width="9.42578125" style="827" bestFit="1" customWidth="1"/>
    <col min="11783" max="11784" width="8.5703125" style="827" bestFit="1" customWidth="1"/>
    <col min="11785" max="11785" width="8.42578125" style="827" bestFit="1" customWidth="1"/>
    <col min="11786" max="11786" width="10.85546875" style="827" bestFit="1" customWidth="1"/>
    <col min="11787" max="11787" width="11" style="827" customWidth="1"/>
    <col min="11788" max="11788" width="9.42578125" style="827" bestFit="1" customWidth="1"/>
    <col min="11789" max="11789" width="11" style="827" customWidth="1"/>
    <col min="11790" max="11790" width="11.28515625" style="827" customWidth="1"/>
    <col min="11791" max="11791" width="10.85546875" style="827" customWidth="1"/>
    <col min="11792" max="11792" width="1.42578125" style="827" customWidth="1"/>
    <col min="11793" max="11793" width="2.140625" style="827" customWidth="1"/>
    <col min="11794" max="11798" width="11.42578125" style="827" customWidth="1"/>
    <col min="11799" max="12032" width="9.28515625" style="827" hidden="1"/>
    <col min="12033" max="12033" width="17.28515625" style="827" customWidth="1"/>
    <col min="12034" max="12034" width="1.42578125" style="827" customWidth="1"/>
    <col min="12035" max="12035" width="13.7109375" style="827" bestFit="1" customWidth="1"/>
    <col min="12036" max="12036" width="13.42578125" style="827" bestFit="1" customWidth="1"/>
    <col min="12037" max="12037" width="8.28515625" style="827" bestFit="1" customWidth="1"/>
    <col min="12038" max="12038" width="9.42578125" style="827" bestFit="1" customWidth="1"/>
    <col min="12039" max="12040" width="8.5703125" style="827" bestFit="1" customWidth="1"/>
    <col min="12041" max="12041" width="8.42578125" style="827" bestFit="1" customWidth="1"/>
    <col min="12042" max="12042" width="10.85546875" style="827" bestFit="1" customWidth="1"/>
    <col min="12043" max="12043" width="11" style="827" customWidth="1"/>
    <col min="12044" max="12044" width="9.42578125" style="827" bestFit="1" customWidth="1"/>
    <col min="12045" max="12045" width="11" style="827" customWidth="1"/>
    <col min="12046" max="12046" width="11.28515625" style="827" customWidth="1"/>
    <col min="12047" max="12047" width="10.85546875" style="827" customWidth="1"/>
    <col min="12048" max="12048" width="1.42578125" style="827" customWidth="1"/>
    <col min="12049" max="12049" width="2.140625" style="827" customWidth="1"/>
    <col min="12050" max="12054" width="11.42578125" style="827" customWidth="1"/>
    <col min="12055" max="12288" width="9.28515625" style="827" hidden="1"/>
    <col min="12289" max="12289" width="17.28515625" style="827" customWidth="1"/>
    <col min="12290" max="12290" width="1.42578125" style="827" customWidth="1"/>
    <col min="12291" max="12291" width="13.7109375" style="827" bestFit="1" customWidth="1"/>
    <col min="12292" max="12292" width="13.42578125" style="827" bestFit="1" customWidth="1"/>
    <col min="12293" max="12293" width="8.28515625" style="827" bestFit="1" customWidth="1"/>
    <col min="12294" max="12294" width="9.42578125" style="827" bestFit="1" customWidth="1"/>
    <col min="12295" max="12296" width="8.5703125" style="827" bestFit="1" customWidth="1"/>
    <col min="12297" max="12297" width="8.42578125" style="827" bestFit="1" customWidth="1"/>
    <col min="12298" max="12298" width="10.85546875" style="827" bestFit="1" customWidth="1"/>
    <col min="12299" max="12299" width="11" style="827" customWidth="1"/>
    <col min="12300" max="12300" width="9.42578125" style="827" bestFit="1" customWidth="1"/>
    <col min="12301" max="12301" width="11" style="827" customWidth="1"/>
    <col min="12302" max="12302" width="11.28515625" style="827" customWidth="1"/>
    <col min="12303" max="12303" width="10.85546875" style="827" customWidth="1"/>
    <col min="12304" max="12304" width="1.42578125" style="827" customWidth="1"/>
    <col min="12305" max="12305" width="2.140625" style="827" customWidth="1"/>
    <col min="12306" max="12310" width="11.42578125" style="827" customWidth="1"/>
    <col min="12311" max="12544" width="9.28515625" style="827" hidden="1"/>
    <col min="12545" max="12545" width="17.28515625" style="827" customWidth="1"/>
    <col min="12546" max="12546" width="1.42578125" style="827" customWidth="1"/>
    <col min="12547" max="12547" width="13.7109375" style="827" bestFit="1" customWidth="1"/>
    <col min="12548" max="12548" width="13.42578125" style="827" bestFit="1" customWidth="1"/>
    <col min="12549" max="12549" width="8.28515625" style="827" bestFit="1" customWidth="1"/>
    <col min="12550" max="12550" width="9.42578125" style="827" bestFit="1" customWidth="1"/>
    <col min="12551" max="12552" width="8.5703125" style="827" bestFit="1" customWidth="1"/>
    <col min="12553" max="12553" width="8.42578125" style="827" bestFit="1" customWidth="1"/>
    <col min="12554" max="12554" width="10.85546875" style="827" bestFit="1" customWidth="1"/>
    <col min="12555" max="12555" width="11" style="827" customWidth="1"/>
    <col min="12556" max="12556" width="9.42578125" style="827" bestFit="1" customWidth="1"/>
    <col min="12557" max="12557" width="11" style="827" customWidth="1"/>
    <col min="12558" max="12558" width="11.28515625" style="827" customWidth="1"/>
    <col min="12559" max="12559" width="10.85546875" style="827" customWidth="1"/>
    <col min="12560" max="12560" width="1.42578125" style="827" customWidth="1"/>
    <col min="12561" max="12561" width="2.140625" style="827" customWidth="1"/>
    <col min="12562" max="12566" width="11.42578125" style="827" customWidth="1"/>
    <col min="12567" max="12800" width="9.28515625" style="827" hidden="1"/>
    <col min="12801" max="12801" width="17.28515625" style="827" customWidth="1"/>
    <col min="12802" max="12802" width="1.42578125" style="827" customWidth="1"/>
    <col min="12803" max="12803" width="13.7109375" style="827" bestFit="1" customWidth="1"/>
    <col min="12804" max="12804" width="13.42578125" style="827" bestFit="1" customWidth="1"/>
    <col min="12805" max="12805" width="8.28515625" style="827" bestFit="1" customWidth="1"/>
    <col min="12806" max="12806" width="9.42578125" style="827" bestFit="1" customWidth="1"/>
    <col min="12807" max="12808" width="8.5703125" style="827" bestFit="1" customWidth="1"/>
    <col min="12809" max="12809" width="8.42578125" style="827" bestFit="1" customWidth="1"/>
    <col min="12810" max="12810" width="10.85546875" style="827" bestFit="1" customWidth="1"/>
    <col min="12811" max="12811" width="11" style="827" customWidth="1"/>
    <col min="12812" max="12812" width="9.42578125" style="827" bestFit="1" customWidth="1"/>
    <col min="12813" max="12813" width="11" style="827" customWidth="1"/>
    <col min="12814" max="12814" width="11.28515625" style="827" customWidth="1"/>
    <col min="12815" max="12815" width="10.85546875" style="827" customWidth="1"/>
    <col min="12816" max="12816" width="1.42578125" style="827" customWidth="1"/>
    <col min="12817" max="12817" width="2.140625" style="827" customWidth="1"/>
    <col min="12818" max="12822" width="11.42578125" style="827" customWidth="1"/>
    <col min="12823" max="13056" width="9.28515625" style="827" hidden="1"/>
    <col min="13057" max="13057" width="17.28515625" style="827" customWidth="1"/>
    <col min="13058" max="13058" width="1.42578125" style="827" customWidth="1"/>
    <col min="13059" max="13059" width="13.7109375" style="827" bestFit="1" customWidth="1"/>
    <col min="13060" max="13060" width="13.42578125" style="827" bestFit="1" customWidth="1"/>
    <col min="13061" max="13061" width="8.28515625" style="827" bestFit="1" customWidth="1"/>
    <col min="13062" max="13062" width="9.42578125" style="827" bestFit="1" customWidth="1"/>
    <col min="13063" max="13064" width="8.5703125" style="827" bestFit="1" customWidth="1"/>
    <col min="13065" max="13065" width="8.42578125" style="827" bestFit="1" customWidth="1"/>
    <col min="13066" max="13066" width="10.85546875" style="827" bestFit="1" customWidth="1"/>
    <col min="13067" max="13067" width="11" style="827" customWidth="1"/>
    <col min="13068" max="13068" width="9.42578125" style="827" bestFit="1" customWidth="1"/>
    <col min="13069" max="13069" width="11" style="827" customWidth="1"/>
    <col min="13070" max="13070" width="11.28515625" style="827" customWidth="1"/>
    <col min="13071" max="13071" width="10.85546875" style="827" customWidth="1"/>
    <col min="13072" max="13072" width="1.42578125" style="827" customWidth="1"/>
    <col min="13073" max="13073" width="2.140625" style="827" customWidth="1"/>
    <col min="13074" max="13078" width="11.42578125" style="827" customWidth="1"/>
    <col min="13079" max="13312" width="9.28515625" style="827" hidden="1"/>
    <col min="13313" max="13313" width="17.28515625" style="827" customWidth="1"/>
    <col min="13314" max="13314" width="1.42578125" style="827" customWidth="1"/>
    <col min="13315" max="13315" width="13.7109375" style="827" bestFit="1" customWidth="1"/>
    <col min="13316" max="13316" width="13.42578125" style="827" bestFit="1" customWidth="1"/>
    <col min="13317" max="13317" width="8.28515625" style="827" bestFit="1" customWidth="1"/>
    <col min="13318" max="13318" width="9.42578125" style="827" bestFit="1" customWidth="1"/>
    <col min="13319" max="13320" width="8.5703125" style="827" bestFit="1" customWidth="1"/>
    <col min="13321" max="13321" width="8.42578125" style="827" bestFit="1" customWidth="1"/>
    <col min="13322" max="13322" width="10.85546875" style="827" bestFit="1" customWidth="1"/>
    <col min="13323" max="13323" width="11" style="827" customWidth="1"/>
    <col min="13324" max="13324" width="9.42578125" style="827" bestFit="1" customWidth="1"/>
    <col min="13325" max="13325" width="11" style="827" customWidth="1"/>
    <col min="13326" max="13326" width="11.28515625" style="827" customWidth="1"/>
    <col min="13327" max="13327" width="10.85546875" style="827" customWidth="1"/>
    <col min="13328" max="13328" width="1.42578125" style="827" customWidth="1"/>
    <col min="13329" max="13329" width="2.140625" style="827" customWidth="1"/>
    <col min="13330" max="13334" width="11.42578125" style="827" customWidth="1"/>
    <col min="13335" max="13568" width="9.28515625" style="827" hidden="1"/>
    <col min="13569" max="13569" width="17.28515625" style="827" customWidth="1"/>
    <col min="13570" max="13570" width="1.42578125" style="827" customWidth="1"/>
    <col min="13571" max="13571" width="13.7109375" style="827" bestFit="1" customWidth="1"/>
    <col min="13572" max="13572" width="13.42578125" style="827" bestFit="1" customWidth="1"/>
    <col min="13573" max="13573" width="8.28515625" style="827" bestFit="1" customWidth="1"/>
    <col min="13574" max="13574" width="9.42578125" style="827" bestFit="1" customWidth="1"/>
    <col min="13575" max="13576" width="8.5703125" style="827" bestFit="1" customWidth="1"/>
    <col min="13577" max="13577" width="8.42578125" style="827" bestFit="1" customWidth="1"/>
    <col min="13578" max="13578" width="10.85546875" style="827" bestFit="1" customWidth="1"/>
    <col min="13579" max="13579" width="11" style="827" customWidth="1"/>
    <col min="13580" max="13580" width="9.42578125" style="827" bestFit="1" customWidth="1"/>
    <col min="13581" max="13581" width="11" style="827" customWidth="1"/>
    <col min="13582" max="13582" width="11.28515625" style="827" customWidth="1"/>
    <col min="13583" max="13583" width="10.85546875" style="827" customWidth="1"/>
    <col min="13584" max="13584" width="1.42578125" style="827" customWidth="1"/>
    <col min="13585" max="13585" width="2.140625" style="827" customWidth="1"/>
    <col min="13586" max="13590" width="11.42578125" style="827" customWidth="1"/>
    <col min="13591" max="13824" width="9.28515625" style="827" hidden="1"/>
    <col min="13825" max="13825" width="17.28515625" style="827" customWidth="1"/>
    <col min="13826" max="13826" width="1.42578125" style="827" customWidth="1"/>
    <col min="13827" max="13827" width="13.7109375" style="827" bestFit="1" customWidth="1"/>
    <col min="13828" max="13828" width="13.42578125" style="827" bestFit="1" customWidth="1"/>
    <col min="13829" max="13829" width="8.28515625" style="827" bestFit="1" customWidth="1"/>
    <col min="13830" max="13830" width="9.42578125" style="827" bestFit="1" customWidth="1"/>
    <col min="13831" max="13832" width="8.5703125" style="827" bestFit="1" customWidth="1"/>
    <col min="13833" max="13833" width="8.42578125" style="827" bestFit="1" customWidth="1"/>
    <col min="13834" max="13834" width="10.85546875" style="827" bestFit="1" customWidth="1"/>
    <col min="13835" max="13835" width="11" style="827" customWidth="1"/>
    <col min="13836" max="13836" width="9.42578125" style="827" bestFit="1" customWidth="1"/>
    <col min="13837" max="13837" width="11" style="827" customWidth="1"/>
    <col min="13838" max="13838" width="11.28515625" style="827" customWidth="1"/>
    <col min="13839" max="13839" width="10.85546875" style="827" customWidth="1"/>
    <col min="13840" max="13840" width="1.42578125" style="827" customWidth="1"/>
    <col min="13841" max="13841" width="2.140625" style="827" customWidth="1"/>
    <col min="13842" max="13846" width="11.42578125" style="827" customWidth="1"/>
    <col min="13847" max="14080" width="9.28515625" style="827" hidden="1"/>
    <col min="14081" max="14081" width="17.28515625" style="827" customWidth="1"/>
    <col min="14082" max="14082" width="1.42578125" style="827" customWidth="1"/>
    <col min="14083" max="14083" width="13.7109375" style="827" bestFit="1" customWidth="1"/>
    <col min="14084" max="14084" width="13.42578125" style="827" bestFit="1" customWidth="1"/>
    <col min="14085" max="14085" width="8.28515625" style="827" bestFit="1" customWidth="1"/>
    <col min="14086" max="14086" width="9.42578125" style="827" bestFit="1" customWidth="1"/>
    <col min="14087" max="14088" width="8.5703125" style="827" bestFit="1" customWidth="1"/>
    <col min="14089" max="14089" width="8.42578125" style="827" bestFit="1" customWidth="1"/>
    <col min="14090" max="14090" width="10.85546875" style="827" bestFit="1" customWidth="1"/>
    <col min="14091" max="14091" width="11" style="827" customWidth="1"/>
    <col min="14092" max="14092" width="9.42578125" style="827" bestFit="1" customWidth="1"/>
    <col min="14093" max="14093" width="11" style="827" customWidth="1"/>
    <col min="14094" max="14094" width="11.28515625" style="827" customWidth="1"/>
    <col min="14095" max="14095" width="10.85546875" style="827" customWidth="1"/>
    <col min="14096" max="14096" width="1.42578125" style="827" customWidth="1"/>
    <col min="14097" max="14097" width="2.140625" style="827" customWidth="1"/>
    <col min="14098" max="14102" width="11.42578125" style="827" customWidth="1"/>
    <col min="14103" max="14336" width="9.28515625" style="827" hidden="1"/>
    <col min="14337" max="14337" width="17.28515625" style="827" customWidth="1"/>
    <col min="14338" max="14338" width="1.42578125" style="827" customWidth="1"/>
    <col min="14339" max="14339" width="13.7109375" style="827" bestFit="1" customWidth="1"/>
    <col min="14340" max="14340" width="13.42578125" style="827" bestFit="1" customWidth="1"/>
    <col min="14341" max="14341" width="8.28515625" style="827" bestFit="1" customWidth="1"/>
    <col min="14342" max="14342" width="9.42578125" style="827" bestFit="1" customWidth="1"/>
    <col min="14343" max="14344" width="8.5703125" style="827" bestFit="1" customWidth="1"/>
    <col min="14345" max="14345" width="8.42578125" style="827" bestFit="1" customWidth="1"/>
    <col min="14346" max="14346" width="10.85546875" style="827" bestFit="1" customWidth="1"/>
    <col min="14347" max="14347" width="11" style="827" customWidth="1"/>
    <col min="14348" max="14348" width="9.42578125" style="827" bestFit="1" customWidth="1"/>
    <col min="14349" max="14349" width="11" style="827" customWidth="1"/>
    <col min="14350" max="14350" width="11.28515625" style="827" customWidth="1"/>
    <col min="14351" max="14351" width="10.85546875" style="827" customWidth="1"/>
    <col min="14352" max="14352" width="1.42578125" style="827" customWidth="1"/>
    <col min="14353" max="14353" width="2.140625" style="827" customWidth="1"/>
    <col min="14354" max="14358" width="11.42578125" style="827" customWidth="1"/>
    <col min="14359" max="14592" width="9.28515625" style="827" hidden="1"/>
    <col min="14593" max="14593" width="17.28515625" style="827" customWidth="1"/>
    <col min="14594" max="14594" width="1.42578125" style="827" customWidth="1"/>
    <col min="14595" max="14595" width="13.7109375" style="827" bestFit="1" customWidth="1"/>
    <col min="14596" max="14596" width="13.42578125" style="827" bestFit="1" customWidth="1"/>
    <col min="14597" max="14597" width="8.28515625" style="827" bestFit="1" customWidth="1"/>
    <col min="14598" max="14598" width="9.42578125" style="827" bestFit="1" customWidth="1"/>
    <col min="14599" max="14600" width="8.5703125" style="827" bestFit="1" customWidth="1"/>
    <col min="14601" max="14601" width="8.42578125" style="827" bestFit="1" customWidth="1"/>
    <col min="14602" max="14602" width="10.85546875" style="827" bestFit="1" customWidth="1"/>
    <col min="14603" max="14603" width="11" style="827" customWidth="1"/>
    <col min="14604" max="14604" width="9.42578125" style="827" bestFit="1" customWidth="1"/>
    <col min="14605" max="14605" width="11" style="827" customWidth="1"/>
    <col min="14606" max="14606" width="11.28515625" style="827" customWidth="1"/>
    <col min="14607" max="14607" width="10.85546875" style="827" customWidth="1"/>
    <col min="14608" max="14608" width="1.42578125" style="827" customWidth="1"/>
    <col min="14609" max="14609" width="2.140625" style="827" customWidth="1"/>
    <col min="14610" max="14614" width="11.42578125" style="827" customWidth="1"/>
    <col min="14615" max="14848" width="9.28515625" style="827" hidden="1"/>
    <col min="14849" max="14849" width="17.28515625" style="827" customWidth="1"/>
    <col min="14850" max="14850" width="1.42578125" style="827" customWidth="1"/>
    <col min="14851" max="14851" width="13.7109375" style="827" bestFit="1" customWidth="1"/>
    <col min="14852" max="14852" width="13.42578125" style="827" bestFit="1" customWidth="1"/>
    <col min="14853" max="14853" width="8.28515625" style="827" bestFit="1" customWidth="1"/>
    <col min="14854" max="14854" width="9.42578125" style="827" bestFit="1" customWidth="1"/>
    <col min="14855" max="14856" width="8.5703125" style="827" bestFit="1" customWidth="1"/>
    <col min="14857" max="14857" width="8.42578125" style="827" bestFit="1" customWidth="1"/>
    <col min="14858" max="14858" width="10.85546875" style="827" bestFit="1" customWidth="1"/>
    <col min="14859" max="14859" width="11" style="827" customWidth="1"/>
    <col min="14860" max="14860" width="9.42578125" style="827" bestFit="1" customWidth="1"/>
    <col min="14861" max="14861" width="11" style="827" customWidth="1"/>
    <col min="14862" max="14862" width="11.28515625" style="827" customWidth="1"/>
    <col min="14863" max="14863" width="10.85546875" style="827" customWidth="1"/>
    <col min="14864" max="14864" width="1.42578125" style="827" customWidth="1"/>
    <col min="14865" max="14865" width="2.140625" style="827" customWidth="1"/>
    <col min="14866" max="14870" width="11.42578125" style="827" customWidth="1"/>
    <col min="14871" max="15104" width="9.28515625" style="827" hidden="1"/>
    <col min="15105" max="15105" width="17.28515625" style="827" customWidth="1"/>
    <col min="15106" max="15106" width="1.42578125" style="827" customWidth="1"/>
    <col min="15107" max="15107" width="13.7109375" style="827" bestFit="1" customWidth="1"/>
    <col min="15108" max="15108" width="13.42578125" style="827" bestFit="1" customWidth="1"/>
    <col min="15109" max="15109" width="8.28515625" style="827" bestFit="1" customWidth="1"/>
    <col min="15110" max="15110" width="9.42578125" style="827" bestFit="1" customWidth="1"/>
    <col min="15111" max="15112" width="8.5703125" style="827" bestFit="1" customWidth="1"/>
    <col min="15113" max="15113" width="8.42578125" style="827" bestFit="1" customWidth="1"/>
    <col min="15114" max="15114" width="10.85546875" style="827" bestFit="1" customWidth="1"/>
    <col min="15115" max="15115" width="11" style="827" customWidth="1"/>
    <col min="15116" max="15116" width="9.42578125" style="827" bestFit="1" customWidth="1"/>
    <col min="15117" max="15117" width="11" style="827" customWidth="1"/>
    <col min="15118" max="15118" width="11.28515625" style="827" customWidth="1"/>
    <col min="15119" max="15119" width="10.85546875" style="827" customWidth="1"/>
    <col min="15120" max="15120" width="1.42578125" style="827" customWidth="1"/>
    <col min="15121" max="15121" width="2.140625" style="827" customWidth="1"/>
    <col min="15122" max="15126" width="11.42578125" style="827" customWidth="1"/>
    <col min="15127" max="15360" width="9.28515625" style="827" hidden="1"/>
    <col min="15361" max="15361" width="17.28515625" style="827" customWidth="1"/>
    <col min="15362" max="15362" width="1.42578125" style="827" customWidth="1"/>
    <col min="15363" max="15363" width="13.7109375" style="827" bestFit="1" customWidth="1"/>
    <col min="15364" max="15364" width="13.42578125" style="827" bestFit="1" customWidth="1"/>
    <col min="15365" max="15365" width="8.28515625" style="827" bestFit="1" customWidth="1"/>
    <col min="15366" max="15366" width="9.42578125" style="827" bestFit="1" customWidth="1"/>
    <col min="15367" max="15368" width="8.5703125" style="827" bestFit="1" customWidth="1"/>
    <col min="15369" max="15369" width="8.42578125" style="827" bestFit="1" customWidth="1"/>
    <col min="15370" max="15370" width="10.85546875" style="827" bestFit="1" customWidth="1"/>
    <col min="15371" max="15371" width="11" style="827" customWidth="1"/>
    <col min="15372" max="15372" width="9.42578125" style="827" bestFit="1" customWidth="1"/>
    <col min="15373" max="15373" width="11" style="827" customWidth="1"/>
    <col min="15374" max="15374" width="11.28515625" style="827" customWidth="1"/>
    <col min="15375" max="15375" width="10.85546875" style="827" customWidth="1"/>
    <col min="15376" max="15376" width="1.42578125" style="827" customWidth="1"/>
    <col min="15377" max="15377" width="2.140625" style="827" customWidth="1"/>
    <col min="15378" max="15382" width="11.42578125" style="827" customWidth="1"/>
    <col min="15383" max="15616" width="9.28515625" style="827" hidden="1"/>
    <col min="15617" max="15617" width="17.28515625" style="827" customWidth="1"/>
    <col min="15618" max="15618" width="1.42578125" style="827" customWidth="1"/>
    <col min="15619" max="15619" width="13.7109375" style="827" bestFit="1" customWidth="1"/>
    <col min="15620" max="15620" width="13.42578125" style="827" bestFit="1" customWidth="1"/>
    <col min="15621" max="15621" width="8.28515625" style="827" bestFit="1" customWidth="1"/>
    <col min="15622" max="15622" width="9.42578125" style="827" bestFit="1" customWidth="1"/>
    <col min="15623" max="15624" width="8.5703125" style="827" bestFit="1" customWidth="1"/>
    <col min="15625" max="15625" width="8.42578125" style="827" bestFit="1" customWidth="1"/>
    <col min="15626" max="15626" width="10.85546875" style="827" bestFit="1" customWidth="1"/>
    <col min="15627" max="15627" width="11" style="827" customWidth="1"/>
    <col min="15628" max="15628" width="9.42578125" style="827" bestFit="1" customWidth="1"/>
    <col min="15629" max="15629" width="11" style="827" customWidth="1"/>
    <col min="15630" max="15630" width="11.28515625" style="827" customWidth="1"/>
    <col min="15631" max="15631" width="10.85546875" style="827" customWidth="1"/>
    <col min="15632" max="15632" width="1.42578125" style="827" customWidth="1"/>
    <col min="15633" max="15633" width="2.140625" style="827" customWidth="1"/>
    <col min="15634" max="15638" width="11.42578125" style="827" customWidth="1"/>
    <col min="15639" max="15872" width="9.28515625" style="827" hidden="1"/>
    <col min="15873" max="15873" width="17.28515625" style="827" customWidth="1"/>
    <col min="15874" max="15874" width="1.42578125" style="827" customWidth="1"/>
    <col min="15875" max="15875" width="13.7109375" style="827" bestFit="1" customWidth="1"/>
    <col min="15876" max="15876" width="13.42578125" style="827" bestFit="1" customWidth="1"/>
    <col min="15877" max="15877" width="8.28515625" style="827" bestFit="1" customWidth="1"/>
    <col min="15878" max="15878" width="9.42578125" style="827" bestFit="1" customWidth="1"/>
    <col min="15879" max="15880" width="8.5703125" style="827" bestFit="1" customWidth="1"/>
    <col min="15881" max="15881" width="8.42578125" style="827" bestFit="1" customWidth="1"/>
    <col min="15882" max="15882" width="10.85546875" style="827" bestFit="1" customWidth="1"/>
    <col min="15883" max="15883" width="11" style="827" customWidth="1"/>
    <col min="15884" max="15884" width="9.42578125" style="827" bestFit="1" customWidth="1"/>
    <col min="15885" max="15885" width="11" style="827" customWidth="1"/>
    <col min="15886" max="15886" width="11.28515625" style="827" customWidth="1"/>
    <col min="15887" max="15887" width="10.85546875" style="827" customWidth="1"/>
    <col min="15888" max="15888" width="1.42578125" style="827" customWidth="1"/>
    <col min="15889" max="15889" width="2.140625" style="827" customWidth="1"/>
    <col min="15890" max="15894" width="11.42578125" style="827" customWidth="1"/>
    <col min="15895" max="16128" width="9.28515625" style="827" hidden="1"/>
    <col min="16129" max="16129" width="17.28515625" style="827" customWidth="1"/>
    <col min="16130" max="16130" width="1.42578125" style="827" customWidth="1"/>
    <col min="16131" max="16131" width="13.7109375" style="827" bestFit="1" customWidth="1"/>
    <col min="16132" max="16132" width="13.42578125" style="827" bestFit="1" customWidth="1"/>
    <col min="16133" max="16133" width="8.28515625" style="827" bestFit="1" customWidth="1"/>
    <col min="16134" max="16134" width="9.42578125" style="827" bestFit="1" customWidth="1"/>
    <col min="16135" max="16136" width="8.5703125" style="827" bestFit="1" customWidth="1"/>
    <col min="16137" max="16137" width="8.42578125" style="827" bestFit="1" customWidth="1"/>
    <col min="16138" max="16138" width="10.85546875" style="827" bestFit="1" customWidth="1"/>
    <col min="16139" max="16139" width="11" style="827" customWidth="1"/>
    <col min="16140" max="16140" width="9.42578125" style="827" bestFit="1" customWidth="1"/>
    <col min="16141" max="16141" width="11" style="827" customWidth="1"/>
    <col min="16142" max="16142" width="11.28515625" style="827" customWidth="1"/>
    <col min="16143" max="16143" width="10.85546875" style="827" customWidth="1"/>
    <col min="16144" max="16144" width="1.42578125" style="827" customWidth="1"/>
    <col min="16145" max="16145" width="2.140625" style="827" customWidth="1"/>
    <col min="16146" max="16150" width="11.42578125" style="827" customWidth="1"/>
    <col min="16151" max="16384" width="9.28515625" style="827" hidden="1"/>
  </cols>
  <sheetData>
    <row r="1" spans="1:22" ht="5.25" customHeight="1">
      <c r="A1" s="826"/>
      <c r="B1" s="826"/>
      <c r="C1" s="826"/>
      <c r="D1" s="826"/>
      <c r="E1" s="826"/>
      <c r="F1" s="826"/>
      <c r="G1" s="826"/>
      <c r="H1" s="826"/>
      <c r="I1" s="826"/>
      <c r="J1" s="826"/>
      <c r="K1" s="826"/>
      <c r="L1" s="826"/>
      <c r="M1" s="826"/>
      <c r="N1" s="826"/>
      <c r="O1" s="826"/>
      <c r="P1" s="826"/>
      <c r="Q1" s="826"/>
      <c r="R1" s="826"/>
      <c r="S1" s="826"/>
      <c r="T1" s="826"/>
      <c r="U1" s="826"/>
      <c r="V1" s="826"/>
    </row>
    <row r="2" spans="1:22" ht="20.25">
      <c r="A2" s="826"/>
      <c r="B2" s="1051" t="s">
        <v>671</v>
      </c>
      <c r="C2" s="1051"/>
      <c r="D2" s="1051"/>
      <c r="E2" s="1051"/>
      <c r="F2" s="1051"/>
      <c r="G2" s="1051"/>
      <c r="H2" s="1051"/>
      <c r="I2" s="1051"/>
      <c r="J2" s="1051"/>
      <c r="K2" s="1051"/>
      <c r="L2" s="1051"/>
      <c r="M2" s="1051"/>
      <c r="N2" s="1051"/>
      <c r="O2" s="1051"/>
      <c r="P2" s="1051"/>
      <c r="Q2" s="826"/>
      <c r="R2" s="826"/>
      <c r="S2" s="826"/>
      <c r="T2" s="826"/>
      <c r="U2" s="826"/>
      <c r="V2" s="826"/>
    </row>
    <row r="3" spans="1:22" ht="5.25" customHeight="1" thickBot="1">
      <c r="A3" s="826"/>
      <c r="B3" s="826"/>
      <c r="C3" s="826"/>
      <c r="D3" s="826"/>
      <c r="E3" s="826"/>
      <c r="F3" s="826"/>
      <c r="G3" s="826"/>
      <c r="H3" s="826"/>
      <c r="I3" s="826"/>
      <c r="J3" s="826"/>
      <c r="K3" s="826"/>
      <c r="L3" s="826"/>
      <c r="M3" s="826"/>
      <c r="N3" s="826"/>
      <c r="O3" s="826"/>
      <c r="P3" s="826"/>
      <c r="Q3" s="826"/>
      <c r="R3" s="826"/>
      <c r="S3" s="826"/>
      <c r="T3" s="826"/>
      <c r="U3" s="826"/>
      <c r="V3" s="826"/>
    </row>
    <row r="4" spans="1:22">
      <c r="A4" s="826"/>
      <c r="B4" s="828"/>
      <c r="C4" s="829"/>
      <c r="D4" s="829"/>
      <c r="E4" s="829"/>
      <c r="F4" s="829"/>
      <c r="G4" s="829"/>
      <c r="H4" s="829"/>
      <c r="I4" s="829"/>
      <c r="J4" s="829"/>
      <c r="K4" s="829"/>
      <c r="L4" s="829"/>
      <c r="M4" s="829"/>
      <c r="N4" s="829"/>
      <c r="O4" s="829"/>
      <c r="P4" s="830"/>
      <c r="Q4" s="826"/>
      <c r="R4" s="826"/>
      <c r="S4" s="826"/>
      <c r="T4" s="826"/>
      <c r="U4" s="826"/>
      <c r="V4" s="826"/>
    </row>
    <row r="5" spans="1:22">
      <c r="A5" s="826"/>
      <c r="B5" s="831"/>
      <c r="C5" s="832"/>
      <c r="D5" s="832"/>
      <c r="E5" s="832"/>
      <c r="F5" s="832"/>
      <c r="G5" s="832"/>
      <c r="H5" s="832"/>
      <c r="I5" s="832"/>
      <c r="J5" s="832"/>
      <c r="K5" s="832"/>
      <c r="L5" s="832"/>
      <c r="M5" s="832"/>
      <c r="N5" s="832"/>
      <c r="O5" s="832"/>
      <c r="P5" s="833"/>
      <c r="Q5" s="826"/>
      <c r="R5" s="826"/>
      <c r="S5" s="826"/>
      <c r="T5" s="826"/>
      <c r="U5" s="826"/>
      <c r="V5" s="826"/>
    </row>
    <row r="6" spans="1:22">
      <c r="A6" s="826"/>
      <c r="B6" s="831"/>
      <c r="C6" s="832"/>
      <c r="D6" s="832"/>
      <c r="E6" s="832"/>
      <c r="F6" s="832"/>
      <c r="G6" s="832"/>
      <c r="H6" s="832"/>
      <c r="I6" s="832"/>
      <c r="J6" s="832"/>
      <c r="K6" s="832"/>
      <c r="L6" s="832"/>
      <c r="M6" s="832"/>
      <c r="N6" s="832"/>
      <c r="O6" s="832"/>
      <c r="P6" s="833"/>
      <c r="Q6" s="826"/>
      <c r="R6" s="826"/>
      <c r="S6" s="826"/>
      <c r="T6" s="826"/>
      <c r="U6" s="826"/>
      <c r="V6" s="826"/>
    </row>
    <row r="7" spans="1:22">
      <c r="A7" s="826"/>
      <c r="B7" s="831"/>
      <c r="C7" s="832"/>
      <c r="D7" s="832"/>
      <c r="E7" s="832"/>
      <c r="F7" s="832"/>
      <c r="G7" s="832"/>
      <c r="H7" s="832"/>
      <c r="I7" s="832"/>
      <c r="J7" s="832"/>
      <c r="K7" s="832"/>
      <c r="L7" s="832"/>
      <c r="M7" s="832"/>
      <c r="N7" s="832"/>
      <c r="O7" s="832"/>
      <c r="P7" s="833"/>
      <c r="Q7" s="826"/>
      <c r="R7" s="826"/>
      <c r="S7" s="826"/>
      <c r="T7" s="826"/>
      <c r="U7" s="826"/>
      <c r="V7" s="826"/>
    </row>
    <row r="8" spans="1:22">
      <c r="A8" s="826"/>
      <c r="B8" s="831"/>
      <c r="C8" s="832"/>
      <c r="D8" s="832"/>
      <c r="E8" s="832"/>
      <c r="F8" s="832"/>
      <c r="G8" s="832"/>
      <c r="H8" s="832"/>
      <c r="I8" s="832"/>
      <c r="J8" s="832"/>
      <c r="K8" s="832"/>
      <c r="L8" s="832"/>
      <c r="M8" s="832"/>
      <c r="N8" s="832"/>
      <c r="O8" s="832"/>
      <c r="P8" s="833"/>
      <c r="Q8" s="826"/>
      <c r="R8" s="826"/>
      <c r="S8" s="826"/>
      <c r="T8" s="826"/>
      <c r="U8" s="826"/>
      <c r="V8" s="826"/>
    </row>
    <row r="9" spans="1:22">
      <c r="A9" s="826"/>
      <c r="B9" s="831"/>
      <c r="C9" s="832"/>
      <c r="D9" s="832"/>
      <c r="E9" s="832"/>
      <c r="F9" s="832"/>
      <c r="G9" s="832"/>
      <c r="H9" s="832"/>
      <c r="I9" s="832"/>
      <c r="J9" s="832"/>
      <c r="K9" s="832"/>
      <c r="L9" s="832"/>
      <c r="M9" s="832"/>
      <c r="N9" s="832"/>
      <c r="O9" s="832"/>
      <c r="P9" s="833"/>
      <c r="Q9" s="826"/>
      <c r="R9" s="826"/>
      <c r="S9" s="826"/>
      <c r="T9" s="826"/>
      <c r="U9" s="826"/>
      <c r="V9" s="826"/>
    </row>
    <row r="10" spans="1:22">
      <c r="A10" s="826"/>
      <c r="B10" s="831"/>
      <c r="C10" s="832"/>
      <c r="D10" s="832"/>
      <c r="E10" s="832"/>
      <c r="F10" s="832"/>
      <c r="G10" s="832"/>
      <c r="H10" s="832"/>
      <c r="I10" s="832"/>
      <c r="J10" s="832"/>
      <c r="K10" s="832"/>
      <c r="L10" s="832"/>
      <c r="M10" s="832"/>
      <c r="N10" s="832"/>
      <c r="O10" s="832"/>
      <c r="P10" s="833"/>
      <c r="Q10" s="826"/>
      <c r="R10" s="826"/>
      <c r="S10" s="826"/>
      <c r="T10" s="826"/>
      <c r="U10" s="826"/>
      <c r="V10" s="826"/>
    </row>
    <row r="11" spans="1:22">
      <c r="A11" s="826"/>
      <c r="B11" s="831"/>
      <c r="C11" s="832"/>
      <c r="D11" s="832"/>
      <c r="E11" s="832"/>
      <c r="F11" s="832"/>
      <c r="G11" s="832"/>
      <c r="H11" s="832"/>
      <c r="I11" s="832"/>
      <c r="J11" s="832"/>
      <c r="K11" s="832"/>
      <c r="L11" s="832"/>
      <c r="M11" s="832"/>
      <c r="N11" s="832"/>
      <c r="O11" s="832"/>
      <c r="P11" s="833"/>
      <c r="Q11" s="826"/>
      <c r="R11" s="826"/>
      <c r="S11" s="826"/>
      <c r="T11" s="826"/>
      <c r="U11" s="826"/>
      <c r="V11" s="826"/>
    </row>
    <row r="12" spans="1:22">
      <c r="A12" s="826"/>
      <c r="B12" s="831"/>
      <c r="C12" s="832"/>
      <c r="D12" s="832"/>
      <c r="E12" s="832"/>
      <c r="F12" s="832"/>
      <c r="G12" s="832"/>
      <c r="H12" s="832"/>
      <c r="I12" s="832"/>
      <c r="J12" s="832"/>
      <c r="K12" s="832"/>
      <c r="L12" s="832"/>
      <c r="M12" s="832"/>
      <c r="N12" s="832"/>
      <c r="O12" s="832"/>
      <c r="P12" s="833"/>
      <c r="Q12" s="826"/>
      <c r="R12" s="826"/>
      <c r="S12" s="826"/>
      <c r="T12" s="826"/>
      <c r="U12" s="826"/>
      <c r="V12" s="826"/>
    </row>
    <row r="13" spans="1:22">
      <c r="A13" s="826"/>
      <c r="B13" s="831"/>
      <c r="C13" s="832"/>
      <c r="D13" s="832"/>
      <c r="E13" s="832"/>
      <c r="F13" s="832"/>
      <c r="G13" s="832"/>
      <c r="H13" s="832"/>
      <c r="I13" s="832"/>
      <c r="J13" s="832"/>
      <c r="K13" s="832"/>
      <c r="L13" s="832"/>
      <c r="M13" s="832"/>
      <c r="N13" s="832"/>
      <c r="O13" s="832"/>
      <c r="P13" s="833"/>
      <c r="Q13" s="826"/>
      <c r="R13" s="826"/>
      <c r="S13" s="826"/>
      <c r="T13" s="826"/>
      <c r="U13" s="826"/>
      <c r="V13" s="826"/>
    </row>
    <row r="14" spans="1:22">
      <c r="A14" s="826"/>
      <c r="B14" s="831"/>
      <c r="C14" s="832"/>
      <c r="D14" s="832"/>
      <c r="E14" s="832"/>
      <c r="F14" s="832"/>
      <c r="G14" s="832"/>
      <c r="H14" s="832"/>
      <c r="I14" s="832"/>
      <c r="J14" s="832"/>
      <c r="K14" s="832"/>
      <c r="L14" s="832"/>
      <c r="M14" s="832"/>
      <c r="N14" s="832"/>
      <c r="O14" s="832"/>
      <c r="P14" s="833"/>
      <c r="Q14" s="826"/>
      <c r="R14" s="826"/>
      <c r="S14" s="826"/>
      <c r="T14" s="826"/>
      <c r="U14" s="826"/>
      <c r="V14" s="826"/>
    </row>
    <row r="15" spans="1:22">
      <c r="A15" s="826"/>
      <c r="B15" s="831"/>
      <c r="C15" s="832"/>
      <c r="D15" s="832"/>
      <c r="E15" s="832"/>
      <c r="F15" s="832"/>
      <c r="G15" s="832"/>
      <c r="H15" s="832"/>
      <c r="I15" s="832"/>
      <c r="J15" s="832"/>
      <c r="K15" s="832"/>
      <c r="L15" s="832"/>
      <c r="M15" s="832"/>
      <c r="N15" s="832"/>
      <c r="O15" s="832"/>
      <c r="P15" s="833"/>
      <c r="Q15" s="826"/>
      <c r="R15" s="826"/>
      <c r="S15" s="826"/>
      <c r="T15" s="826"/>
      <c r="U15" s="826"/>
      <c r="V15" s="826"/>
    </row>
    <row r="16" spans="1:22">
      <c r="A16" s="826"/>
      <c r="B16" s="831"/>
      <c r="C16" s="832"/>
      <c r="D16" s="832"/>
      <c r="E16" s="832"/>
      <c r="F16" s="832"/>
      <c r="G16" s="832"/>
      <c r="H16" s="832"/>
      <c r="I16" s="832"/>
      <c r="J16" s="832"/>
      <c r="K16" s="832"/>
      <c r="L16" s="832"/>
      <c r="M16" s="832"/>
      <c r="N16" s="832"/>
      <c r="O16" s="832"/>
      <c r="P16" s="833"/>
      <c r="Q16" s="826"/>
      <c r="R16" s="826"/>
      <c r="S16" s="826"/>
      <c r="T16" s="826"/>
      <c r="U16" s="826"/>
      <c r="V16" s="826"/>
    </row>
    <row r="17" spans="1:22">
      <c r="A17" s="826"/>
      <c r="B17" s="831"/>
      <c r="C17" s="832"/>
      <c r="D17" s="832"/>
      <c r="E17" s="832"/>
      <c r="F17" s="832"/>
      <c r="G17" s="832"/>
      <c r="H17" s="832"/>
      <c r="I17" s="832"/>
      <c r="J17" s="832"/>
      <c r="K17" s="832"/>
      <c r="L17" s="832"/>
      <c r="M17" s="832"/>
      <c r="N17" s="832"/>
      <c r="O17" s="832"/>
      <c r="P17" s="833"/>
      <c r="Q17" s="826"/>
      <c r="R17" s="826"/>
      <c r="S17" s="826"/>
      <c r="T17" s="826"/>
      <c r="U17" s="826"/>
      <c r="V17" s="826"/>
    </row>
    <row r="18" spans="1:22">
      <c r="A18" s="826"/>
      <c r="B18" s="831"/>
      <c r="C18" s="832"/>
      <c r="D18" s="832"/>
      <c r="E18" s="832"/>
      <c r="F18" s="832"/>
      <c r="G18" s="832"/>
      <c r="H18" s="832"/>
      <c r="I18" s="832"/>
      <c r="J18" s="832"/>
      <c r="K18" s="832"/>
      <c r="L18" s="832"/>
      <c r="M18" s="832"/>
      <c r="N18" s="832"/>
      <c r="O18" s="832"/>
      <c r="P18" s="833"/>
      <c r="Q18" s="826"/>
      <c r="R18" s="826"/>
      <c r="S18" s="826"/>
      <c r="T18" s="826"/>
      <c r="U18" s="826"/>
      <c r="V18" s="826"/>
    </row>
    <row r="19" spans="1:22">
      <c r="A19" s="826"/>
      <c r="B19" s="831"/>
      <c r="C19" s="832"/>
      <c r="D19" s="832"/>
      <c r="E19" s="832"/>
      <c r="F19" s="832"/>
      <c r="G19" s="832"/>
      <c r="H19" s="832"/>
      <c r="I19" s="832"/>
      <c r="J19" s="832"/>
      <c r="K19" s="832"/>
      <c r="L19" s="832"/>
      <c r="M19" s="832"/>
      <c r="N19" s="832"/>
      <c r="O19" s="832"/>
      <c r="P19" s="833"/>
      <c r="Q19" s="826"/>
      <c r="R19" s="826"/>
      <c r="S19" s="826"/>
      <c r="T19" s="826"/>
      <c r="U19" s="826"/>
      <c r="V19" s="826"/>
    </row>
    <row r="20" spans="1:22">
      <c r="A20" s="826"/>
      <c r="B20" s="831"/>
      <c r="C20" s="832"/>
      <c r="D20" s="832"/>
      <c r="E20" s="832"/>
      <c r="F20" s="832"/>
      <c r="G20" s="832"/>
      <c r="H20" s="832"/>
      <c r="I20" s="832"/>
      <c r="J20" s="832"/>
      <c r="K20" s="832"/>
      <c r="L20" s="832"/>
      <c r="M20" s="832"/>
      <c r="N20" s="832"/>
      <c r="O20" s="832"/>
      <c r="P20" s="833"/>
      <c r="Q20" s="826"/>
      <c r="R20" s="826"/>
      <c r="S20" s="826"/>
      <c r="T20" s="826"/>
      <c r="U20" s="826"/>
      <c r="V20" s="826"/>
    </row>
    <row r="21" spans="1:22">
      <c r="A21" s="826"/>
      <c r="B21" s="831"/>
      <c r="C21" s="832"/>
      <c r="D21" s="832"/>
      <c r="E21" s="832"/>
      <c r="F21" s="832"/>
      <c r="G21" s="832"/>
      <c r="H21" s="832"/>
      <c r="I21" s="832"/>
      <c r="J21" s="832"/>
      <c r="K21" s="832"/>
      <c r="L21" s="832"/>
      <c r="M21" s="832"/>
      <c r="N21" s="832"/>
      <c r="O21" s="832"/>
      <c r="P21" s="833"/>
      <c r="Q21" s="826"/>
      <c r="R21" s="826"/>
      <c r="S21" s="826"/>
      <c r="T21" s="826"/>
      <c r="U21" s="826"/>
      <c r="V21" s="826"/>
    </row>
    <row r="22" spans="1:22">
      <c r="A22" s="826"/>
      <c r="B22" s="831"/>
      <c r="C22" s="832"/>
      <c r="D22" s="832"/>
      <c r="E22" s="832"/>
      <c r="F22" s="832"/>
      <c r="G22" s="832"/>
      <c r="H22" s="832"/>
      <c r="I22" s="832"/>
      <c r="J22" s="832"/>
      <c r="K22" s="832"/>
      <c r="L22" s="832"/>
      <c r="M22" s="832"/>
      <c r="N22" s="832"/>
      <c r="O22" s="832"/>
      <c r="P22" s="833"/>
      <c r="Q22" s="826"/>
      <c r="R22" s="826"/>
      <c r="S22" s="826"/>
      <c r="T22" s="826"/>
      <c r="U22" s="826"/>
      <c r="V22" s="826"/>
    </row>
    <row r="23" spans="1:22">
      <c r="A23" s="826"/>
      <c r="B23" s="831"/>
      <c r="C23" s="832"/>
      <c r="D23" s="832"/>
      <c r="E23" s="832"/>
      <c r="F23" s="832"/>
      <c r="G23" s="832"/>
      <c r="H23" s="832"/>
      <c r="I23" s="832"/>
      <c r="J23" s="832"/>
      <c r="K23" s="832"/>
      <c r="L23" s="832"/>
      <c r="M23" s="832"/>
      <c r="N23" s="832"/>
      <c r="O23" s="832"/>
      <c r="P23" s="833"/>
      <c r="Q23" s="826"/>
      <c r="R23" s="826"/>
      <c r="S23" s="826"/>
      <c r="T23" s="826"/>
      <c r="U23" s="826"/>
      <c r="V23" s="826"/>
    </row>
    <row r="24" spans="1:22">
      <c r="A24" s="826"/>
      <c r="B24" s="831"/>
      <c r="C24" s="832"/>
      <c r="D24" s="832"/>
      <c r="E24" s="832"/>
      <c r="F24" s="832"/>
      <c r="G24" s="832"/>
      <c r="H24" s="832"/>
      <c r="I24" s="832"/>
      <c r="J24" s="832"/>
      <c r="K24" s="832"/>
      <c r="L24" s="832"/>
      <c r="M24" s="832"/>
      <c r="N24" s="832"/>
      <c r="O24" s="832"/>
      <c r="P24" s="833"/>
      <c r="Q24" s="826"/>
      <c r="R24" s="826"/>
      <c r="S24" s="826"/>
      <c r="T24" s="826"/>
      <c r="U24" s="826"/>
      <c r="V24" s="826"/>
    </row>
    <row r="25" spans="1:22">
      <c r="A25" s="826"/>
      <c r="B25" s="831"/>
      <c r="C25" s="832"/>
      <c r="D25" s="832"/>
      <c r="E25" s="832"/>
      <c r="F25" s="832"/>
      <c r="G25" s="832"/>
      <c r="H25" s="832"/>
      <c r="I25" s="832"/>
      <c r="J25" s="832"/>
      <c r="K25" s="832"/>
      <c r="L25" s="832"/>
      <c r="M25" s="832"/>
      <c r="N25" s="832"/>
      <c r="O25" s="832"/>
      <c r="P25" s="833"/>
      <c r="Q25" s="826"/>
      <c r="R25" s="826"/>
      <c r="S25" s="826"/>
      <c r="T25" s="826"/>
      <c r="U25" s="826"/>
      <c r="V25" s="826"/>
    </row>
    <row r="26" spans="1:22">
      <c r="A26" s="826"/>
      <c r="B26" s="831"/>
      <c r="C26" s="832"/>
      <c r="D26" s="832"/>
      <c r="E26" s="832"/>
      <c r="F26" s="832"/>
      <c r="G26" s="832"/>
      <c r="H26" s="832"/>
      <c r="I26" s="832"/>
      <c r="J26" s="832"/>
      <c r="K26" s="832"/>
      <c r="L26" s="832"/>
      <c r="M26" s="832"/>
      <c r="N26" s="832"/>
      <c r="O26" s="832"/>
      <c r="P26" s="833"/>
      <c r="Q26" s="826"/>
      <c r="R26" s="826"/>
      <c r="S26" s="826"/>
      <c r="T26" s="826"/>
      <c r="U26" s="826"/>
      <c r="V26" s="826"/>
    </row>
    <row r="27" spans="1:22">
      <c r="A27" s="826"/>
      <c r="B27" s="831"/>
      <c r="C27" s="832"/>
      <c r="D27" s="832"/>
      <c r="E27" s="832"/>
      <c r="F27" s="832"/>
      <c r="G27" s="832"/>
      <c r="H27" s="832"/>
      <c r="I27" s="832"/>
      <c r="J27" s="832"/>
      <c r="K27" s="832"/>
      <c r="L27" s="832"/>
      <c r="M27" s="832"/>
      <c r="N27" s="832"/>
      <c r="O27" s="832"/>
      <c r="P27" s="833"/>
      <c r="Q27" s="826"/>
      <c r="R27" s="826"/>
      <c r="S27" s="826"/>
      <c r="T27" s="826"/>
      <c r="U27" s="826"/>
      <c r="V27" s="826"/>
    </row>
    <row r="28" spans="1:22">
      <c r="A28" s="826"/>
      <c r="B28" s="831"/>
      <c r="C28" s="832"/>
      <c r="D28" s="832"/>
      <c r="E28" s="832"/>
      <c r="F28" s="832"/>
      <c r="G28" s="832"/>
      <c r="H28" s="832"/>
      <c r="I28" s="832"/>
      <c r="J28" s="832"/>
      <c r="K28" s="832"/>
      <c r="L28" s="832"/>
      <c r="M28" s="832"/>
      <c r="N28" s="832"/>
      <c r="O28" s="832"/>
      <c r="P28" s="833"/>
      <c r="Q28" s="826"/>
      <c r="R28" s="826"/>
      <c r="S28" s="826"/>
      <c r="T28" s="826"/>
      <c r="U28" s="826"/>
      <c r="V28" s="826"/>
    </row>
    <row r="29" spans="1:22">
      <c r="A29" s="826"/>
      <c r="B29" s="831"/>
      <c r="C29" s="832"/>
      <c r="D29" s="832"/>
      <c r="E29" s="832"/>
      <c r="F29" s="832"/>
      <c r="G29" s="832"/>
      <c r="H29" s="832"/>
      <c r="I29" s="832"/>
      <c r="J29" s="832"/>
      <c r="K29" s="832"/>
      <c r="L29" s="832"/>
      <c r="M29" s="832"/>
      <c r="N29" s="832"/>
      <c r="O29" s="832"/>
      <c r="P29" s="833"/>
      <c r="Q29" s="826"/>
      <c r="R29" s="826"/>
      <c r="S29" s="826"/>
      <c r="T29" s="826"/>
      <c r="U29" s="826"/>
      <c r="V29" s="826"/>
    </row>
    <row r="30" spans="1:22">
      <c r="A30" s="826"/>
      <c r="B30" s="831"/>
      <c r="C30" s="834"/>
      <c r="D30" s="835" t="s">
        <v>656</v>
      </c>
      <c r="E30" s="835" t="s">
        <v>657</v>
      </c>
      <c r="F30" s="835" t="s">
        <v>658</v>
      </c>
      <c r="G30" s="835" t="s">
        <v>659</v>
      </c>
      <c r="H30" s="835" t="s">
        <v>660</v>
      </c>
      <c r="I30" s="835" t="s">
        <v>661</v>
      </c>
      <c r="J30" s="835" t="s">
        <v>662</v>
      </c>
      <c r="K30" s="835" t="s">
        <v>663</v>
      </c>
      <c r="L30" s="835" t="s">
        <v>664</v>
      </c>
      <c r="M30" s="835" t="s">
        <v>665</v>
      </c>
      <c r="N30" s="835" t="s">
        <v>666</v>
      </c>
      <c r="O30" s="835" t="s">
        <v>667</v>
      </c>
      <c r="P30" s="833"/>
      <c r="Q30" s="826"/>
      <c r="R30" s="826"/>
      <c r="S30" s="826"/>
      <c r="T30" s="826"/>
      <c r="U30" s="826"/>
      <c r="V30" s="826"/>
    </row>
    <row r="31" spans="1:22">
      <c r="A31" s="826"/>
      <c r="B31" s="831"/>
      <c r="C31" s="836" t="s">
        <v>668</v>
      </c>
      <c r="D31" s="838">
        <f>(ENERO!$X$8/12)/1000</f>
        <v>550660.5791666666</v>
      </c>
      <c r="E31" s="838">
        <f>((FEBRERO!$X$8/12)/1000)+'GRAF. EJECUCIÓN GASTOS'!D31</f>
        <v>1101321.1583333332</v>
      </c>
      <c r="F31" s="838">
        <f>((MARZO!$X$8/12)/1000)+'GRAF. EJECUCIÓN GASTOS'!E31</f>
        <v>1651981.7374999998</v>
      </c>
      <c r="G31" s="838">
        <f>((ABRIL!$X$8/12)/1000)+'GRAF. EJECUCIÓN GASTOS'!F31</f>
        <v>2205892.3166666664</v>
      </c>
      <c r="H31" s="838">
        <f>((MAYO!$X$8/12)/1000)+'GRAF. EJECUCIÓN GASTOS'!G31</f>
        <v>2759802.895833333</v>
      </c>
      <c r="I31" s="838">
        <f>((JUNIO!$X$8/12)/1000)+'GRAF. EJECUCIÓN GASTOS'!H31</f>
        <v>3319713.4749999996</v>
      </c>
      <c r="J31" s="838">
        <f>((JULIO!$X$8/12)/1000)+'GRAF. EJECUCIÓN GASTOS'!I31</f>
        <v>3879624.0541666662</v>
      </c>
      <c r="K31" s="838">
        <f>((AGOSTO!$X$8/12)/1000)+'GRAF. EJECUCIÓN GASTOS'!J31</f>
        <v>4471198.1170833325</v>
      </c>
      <c r="L31" s="838">
        <f>((SEPTIEMBRE!$X$8/12)/1000)+'GRAF. EJECUCIÓN GASTOS'!K31</f>
        <v>5062772.1799999988</v>
      </c>
      <c r="M31" s="838">
        <f>((OCTUBRE!$X$8/12)/1000)+'GRAF. EJECUCIÓN GASTOS'!L31</f>
        <v>5654346.242916665</v>
      </c>
      <c r="N31" s="838">
        <f>((NOVIEMBRE!$X$8/12)/1000)+'GRAF. EJECUCIÓN GASTOS'!M31</f>
        <v>6245871.6537499987</v>
      </c>
      <c r="O31" s="838">
        <f>((DICIEMBRE!$X$8/12)/1000)+'GRAF. EJECUCIÓN GASTOS'!N31</f>
        <v>6905390.7362499982</v>
      </c>
      <c r="P31" s="833"/>
      <c r="Q31" s="826"/>
      <c r="R31" s="826"/>
      <c r="S31" s="826"/>
      <c r="T31" s="826"/>
      <c r="U31" s="826"/>
      <c r="V31" s="826"/>
    </row>
    <row r="32" spans="1:22">
      <c r="A32" s="826"/>
      <c r="B32" s="831"/>
      <c r="C32" s="836" t="s">
        <v>672</v>
      </c>
      <c r="D32" s="838">
        <f>ENERO!$AA$8/1000</f>
        <v>1990151.2720000001</v>
      </c>
      <c r="E32" s="838">
        <f>FEBRERO!$AA$8/1000</f>
        <v>2782331.7760000001</v>
      </c>
      <c r="F32" s="838">
        <f>MARZO!$AA$8/1000</f>
        <v>3283676.5210000002</v>
      </c>
      <c r="G32" s="838">
        <f>ABRIL!$AA$8/1000</f>
        <v>3580548.102</v>
      </c>
      <c r="H32" s="838">
        <f>MAYO!$AA$8/1000</f>
        <v>3957639.8480000002</v>
      </c>
      <c r="I32" s="838">
        <f>JUNIO!$AA$8/1000</f>
        <v>4285304.12</v>
      </c>
      <c r="J32" s="838">
        <f>JULIO!$AA$8/1000</f>
        <v>4714457.6260000002</v>
      </c>
      <c r="K32" s="838">
        <f>AGOSTO!$AA$8/1000</f>
        <v>5303312.2240000004</v>
      </c>
      <c r="L32" s="838">
        <f>SEPTIEMBRE!$AA$8/1000</f>
        <v>5635618.1169999996</v>
      </c>
      <c r="M32" s="838">
        <f>OCTUBRE!$AA$8/1000</f>
        <v>6011428.1610000003</v>
      </c>
      <c r="N32" s="838">
        <f>NOVIEMBRE!$AA$8/1000</f>
        <v>6377496.2379999999</v>
      </c>
      <c r="O32" s="838">
        <f>DICIEMBRE!$AA$8/1000</f>
        <v>7114838.4620000003</v>
      </c>
      <c r="P32" s="833"/>
      <c r="Q32" s="826"/>
      <c r="R32" s="826"/>
      <c r="S32" s="826"/>
      <c r="T32" s="826"/>
      <c r="U32" s="826"/>
      <c r="V32" s="826"/>
    </row>
    <row r="33" spans="1:22">
      <c r="A33" s="826"/>
      <c r="B33" s="831"/>
      <c r="C33" s="836" t="s">
        <v>678</v>
      </c>
      <c r="D33" s="838">
        <f>ENERO!$AD$8/1000</f>
        <v>1082340.8589999999</v>
      </c>
      <c r="E33" s="838">
        <f>FEBRERO!$AD$8/1000</f>
        <v>1646979.88</v>
      </c>
      <c r="F33" s="838">
        <f>MARZO!$AD$8/1000</f>
        <v>2140527.8110000002</v>
      </c>
      <c r="G33" s="838">
        <f>ABRIL!$AD$8/1000</f>
        <v>2688093.1359999999</v>
      </c>
      <c r="H33" s="838">
        <f>MAYO!$AD$8/1000</f>
        <v>3159153.4959999998</v>
      </c>
      <c r="I33" s="838">
        <f>JUNIO!$AD$8/1000</f>
        <v>3626028.96</v>
      </c>
      <c r="J33" s="838">
        <f>JULIO!$AD$8/1000</f>
        <v>4296462.0319999997</v>
      </c>
      <c r="K33" s="838">
        <f>AGOSTO!$AD$8/1000</f>
        <v>4757887.216</v>
      </c>
      <c r="L33" s="838">
        <f>SEPTIEMBRE!$AD$8/1000</f>
        <v>5227938.5029999996</v>
      </c>
      <c r="M33" s="838">
        <f>OCTUBRE!$AD$8/1000</f>
        <v>5710660.5619999999</v>
      </c>
      <c r="N33" s="838">
        <f>NOVIEMBRE!$AD$8/1000</f>
        <v>6195145.9029999999</v>
      </c>
      <c r="O33" s="838">
        <f>DICIEMBRE!$AD$8/1000</f>
        <v>7149742.909</v>
      </c>
      <c r="P33" s="833"/>
      <c r="Q33" s="826"/>
      <c r="R33" s="826"/>
      <c r="S33" s="826"/>
      <c r="T33" s="826"/>
      <c r="U33" s="826"/>
      <c r="V33" s="826"/>
    </row>
    <row r="34" spans="1:22" ht="13.5" thickBot="1">
      <c r="A34" s="826"/>
      <c r="B34" s="839"/>
      <c r="C34" s="840"/>
      <c r="D34" s="840"/>
      <c r="E34" s="840"/>
      <c r="F34" s="840"/>
      <c r="G34" s="840"/>
      <c r="H34" s="840"/>
      <c r="I34" s="840"/>
      <c r="J34" s="840"/>
      <c r="K34" s="840"/>
      <c r="L34" s="840"/>
      <c r="M34" s="840"/>
      <c r="N34" s="840"/>
      <c r="O34" s="840"/>
      <c r="P34" s="841"/>
      <c r="Q34" s="826"/>
      <c r="R34" s="826"/>
      <c r="S34" s="826"/>
      <c r="T34" s="826"/>
      <c r="U34" s="826"/>
      <c r="V34" s="826"/>
    </row>
    <row r="35" spans="1:22" ht="13.5" thickBot="1">
      <c r="A35" s="826"/>
      <c r="B35" s="826"/>
      <c r="C35" s="843"/>
      <c r="D35" s="826"/>
      <c r="E35" s="826"/>
      <c r="F35" s="826"/>
      <c r="G35" s="826"/>
      <c r="H35" s="826"/>
      <c r="I35" s="826"/>
      <c r="J35" s="826"/>
      <c r="K35" s="826"/>
      <c r="L35" s="826"/>
      <c r="M35" s="826"/>
      <c r="N35" s="826"/>
      <c r="O35" s="826"/>
      <c r="P35" s="826"/>
      <c r="Q35" s="826"/>
      <c r="R35" s="826"/>
      <c r="S35" s="826"/>
      <c r="T35" s="826"/>
      <c r="U35" s="826"/>
      <c r="V35" s="826"/>
    </row>
    <row r="36" spans="1:22">
      <c r="A36" s="826"/>
      <c r="B36" s="828"/>
      <c r="C36" s="829"/>
      <c r="D36" s="829"/>
      <c r="E36" s="829"/>
      <c r="F36" s="829"/>
      <c r="G36" s="829"/>
      <c r="H36" s="829"/>
      <c r="I36" s="829"/>
      <c r="J36" s="829"/>
      <c r="K36" s="829"/>
      <c r="L36" s="829"/>
      <c r="M36" s="829"/>
      <c r="N36" s="829"/>
      <c r="O36" s="829"/>
      <c r="P36" s="830"/>
      <c r="Q36" s="826"/>
      <c r="R36" s="826"/>
      <c r="S36" s="826"/>
      <c r="T36" s="826"/>
      <c r="U36" s="826"/>
      <c r="V36" s="826"/>
    </row>
    <row r="37" spans="1:22">
      <c r="A37" s="826"/>
      <c r="B37" s="831"/>
      <c r="C37" s="832"/>
      <c r="D37" s="832"/>
      <c r="E37" s="832"/>
      <c r="F37" s="832"/>
      <c r="G37" s="832"/>
      <c r="H37" s="832"/>
      <c r="I37" s="832"/>
      <c r="J37" s="832"/>
      <c r="K37" s="832"/>
      <c r="L37" s="832"/>
      <c r="M37" s="832"/>
      <c r="N37" s="832"/>
      <c r="O37" s="832"/>
      <c r="P37" s="833"/>
      <c r="Q37" s="826"/>
      <c r="R37" s="826"/>
      <c r="S37" s="826"/>
      <c r="T37" s="826"/>
      <c r="U37" s="826"/>
      <c r="V37" s="826"/>
    </row>
    <row r="38" spans="1:22">
      <c r="A38" s="826"/>
      <c r="B38" s="831"/>
      <c r="C38" s="832"/>
      <c r="D38" s="832"/>
      <c r="E38" s="832"/>
      <c r="F38" s="832"/>
      <c r="G38" s="832"/>
      <c r="H38" s="832"/>
      <c r="I38" s="832"/>
      <c r="J38" s="832"/>
      <c r="K38" s="832"/>
      <c r="L38" s="832"/>
      <c r="M38" s="832"/>
      <c r="N38" s="832"/>
      <c r="O38" s="832"/>
      <c r="P38" s="833"/>
      <c r="Q38" s="826"/>
      <c r="R38" s="826"/>
      <c r="S38" s="826"/>
      <c r="T38" s="826"/>
      <c r="U38" s="826"/>
      <c r="V38" s="826"/>
    </row>
    <row r="39" spans="1:22">
      <c r="A39" s="826"/>
      <c r="B39" s="831"/>
      <c r="C39" s="832"/>
      <c r="D39" s="832"/>
      <c r="E39" s="832"/>
      <c r="F39" s="832"/>
      <c r="G39" s="832"/>
      <c r="H39" s="832"/>
      <c r="I39" s="832"/>
      <c r="J39" s="832"/>
      <c r="K39" s="832"/>
      <c r="L39" s="832"/>
      <c r="M39" s="832"/>
      <c r="N39" s="832"/>
      <c r="O39" s="832"/>
      <c r="P39" s="833"/>
      <c r="Q39" s="826"/>
      <c r="R39" s="826"/>
      <c r="S39" s="826"/>
      <c r="T39" s="826"/>
      <c r="U39" s="826"/>
      <c r="V39" s="826"/>
    </row>
    <row r="40" spans="1:22">
      <c r="A40" s="826"/>
      <c r="B40" s="831"/>
      <c r="C40" s="832"/>
      <c r="D40" s="832"/>
      <c r="E40" s="832"/>
      <c r="F40" s="832"/>
      <c r="G40" s="832"/>
      <c r="H40" s="832"/>
      <c r="I40" s="832"/>
      <c r="J40" s="832"/>
      <c r="K40" s="832"/>
      <c r="L40" s="832"/>
      <c r="M40" s="832"/>
      <c r="N40" s="832"/>
      <c r="O40" s="832"/>
      <c r="P40" s="833"/>
      <c r="Q40" s="826"/>
      <c r="R40" s="826"/>
      <c r="S40" s="826"/>
      <c r="T40" s="826"/>
      <c r="U40" s="826"/>
      <c r="V40" s="826"/>
    </row>
    <row r="41" spans="1:22">
      <c r="A41" s="826"/>
      <c r="B41" s="831"/>
      <c r="C41" s="832"/>
      <c r="D41" s="832"/>
      <c r="E41" s="832"/>
      <c r="F41" s="832"/>
      <c r="G41" s="832"/>
      <c r="H41" s="832"/>
      <c r="I41" s="832"/>
      <c r="J41" s="832"/>
      <c r="K41" s="832"/>
      <c r="L41" s="832"/>
      <c r="M41" s="832"/>
      <c r="N41" s="832"/>
      <c r="O41" s="832"/>
      <c r="P41" s="833"/>
      <c r="Q41" s="826"/>
      <c r="R41" s="826"/>
      <c r="S41" s="826"/>
      <c r="T41" s="826"/>
      <c r="U41" s="826"/>
      <c r="V41" s="826"/>
    </row>
    <row r="42" spans="1:22">
      <c r="A42" s="826"/>
      <c r="B42" s="831"/>
      <c r="C42" s="832"/>
      <c r="D42" s="832"/>
      <c r="E42" s="832"/>
      <c r="F42" s="832"/>
      <c r="G42" s="832"/>
      <c r="H42" s="832"/>
      <c r="I42" s="832"/>
      <c r="J42" s="832"/>
      <c r="K42" s="832"/>
      <c r="L42" s="832"/>
      <c r="M42" s="832"/>
      <c r="N42" s="832"/>
      <c r="O42" s="832"/>
      <c r="P42" s="833"/>
      <c r="Q42" s="826"/>
      <c r="R42" s="826"/>
      <c r="S42" s="826"/>
      <c r="T42" s="826"/>
      <c r="U42" s="826"/>
      <c r="V42" s="826"/>
    </row>
    <row r="43" spans="1:22">
      <c r="A43" s="826"/>
      <c r="B43" s="831"/>
      <c r="C43" s="832"/>
      <c r="D43" s="832"/>
      <c r="E43" s="832"/>
      <c r="F43" s="832"/>
      <c r="G43" s="832"/>
      <c r="H43" s="832"/>
      <c r="I43" s="832"/>
      <c r="J43" s="832"/>
      <c r="K43" s="832"/>
      <c r="L43" s="832"/>
      <c r="M43" s="832"/>
      <c r="N43" s="832"/>
      <c r="O43" s="832"/>
      <c r="P43" s="833"/>
      <c r="Q43" s="826"/>
      <c r="R43" s="826"/>
      <c r="S43" s="826"/>
      <c r="T43" s="826"/>
      <c r="U43" s="826"/>
      <c r="V43" s="826"/>
    </row>
    <row r="44" spans="1:22">
      <c r="A44" s="826"/>
      <c r="B44" s="831"/>
      <c r="C44" s="832"/>
      <c r="D44" s="832"/>
      <c r="E44" s="832"/>
      <c r="F44" s="832"/>
      <c r="G44" s="832"/>
      <c r="H44" s="832"/>
      <c r="I44" s="832"/>
      <c r="J44" s="832"/>
      <c r="K44" s="832"/>
      <c r="L44" s="832"/>
      <c r="M44" s="832"/>
      <c r="N44" s="832"/>
      <c r="O44" s="832"/>
      <c r="P44" s="833"/>
      <c r="Q44" s="826"/>
      <c r="R44" s="826"/>
      <c r="S44" s="826"/>
      <c r="T44" s="826"/>
      <c r="U44" s="826"/>
      <c r="V44" s="826"/>
    </row>
    <row r="45" spans="1:22">
      <c r="A45" s="826"/>
      <c r="B45" s="831"/>
      <c r="C45" s="832"/>
      <c r="D45" s="832"/>
      <c r="E45" s="832"/>
      <c r="F45" s="832"/>
      <c r="G45" s="832"/>
      <c r="H45" s="832"/>
      <c r="I45" s="832"/>
      <c r="J45" s="832"/>
      <c r="K45" s="832"/>
      <c r="L45" s="832"/>
      <c r="M45" s="832"/>
      <c r="N45" s="832"/>
      <c r="O45" s="832"/>
      <c r="P45" s="833"/>
      <c r="Q45" s="826"/>
      <c r="R45" s="826"/>
      <c r="S45" s="826"/>
      <c r="T45" s="826"/>
      <c r="U45" s="826"/>
      <c r="V45" s="826"/>
    </row>
    <row r="46" spans="1:22">
      <c r="A46" s="826"/>
      <c r="B46" s="831"/>
      <c r="C46" s="832"/>
      <c r="D46" s="832"/>
      <c r="E46" s="832"/>
      <c r="F46" s="832"/>
      <c r="G46" s="832"/>
      <c r="H46" s="832"/>
      <c r="I46" s="832"/>
      <c r="J46" s="832"/>
      <c r="K46" s="832"/>
      <c r="L46" s="832"/>
      <c r="M46" s="832"/>
      <c r="N46" s="832"/>
      <c r="O46" s="832"/>
      <c r="P46" s="833"/>
      <c r="Q46" s="826"/>
      <c r="R46" s="826"/>
      <c r="S46" s="826"/>
      <c r="T46" s="826"/>
      <c r="U46" s="826"/>
      <c r="V46" s="826"/>
    </row>
    <row r="47" spans="1:22">
      <c r="A47" s="826"/>
      <c r="B47" s="831"/>
      <c r="C47" s="832"/>
      <c r="D47" s="832"/>
      <c r="E47" s="832"/>
      <c r="F47" s="832"/>
      <c r="G47" s="832"/>
      <c r="H47" s="832"/>
      <c r="I47" s="832"/>
      <c r="J47" s="832"/>
      <c r="K47" s="832"/>
      <c r="L47" s="832"/>
      <c r="M47" s="832"/>
      <c r="N47" s="832"/>
      <c r="O47" s="832"/>
      <c r="P47" s="833"/>
      <c r="Q47" s="826"/>
      <c r="R47" s="826"/>
      <c r="S47" s="826"/>
      <c r="T47" s="826"/>
      <c r="U47" s="826"/>
      <c r="V47" s="826"/>
    </row>
    <row r="48" spans="1:22">
      <c r="A48" s="826"/>
      <c r="B48" s="831"/>
      <c r="C48" s="832"/>
      <c r="D48" s="832"/>
      <c r="E48" s="832"/>
      <c r="F48" s="832"/>
      <c r="G48" s="832"/>
      <c r="H48" s="832"/>
      <c r="I48" s="832"/>
      <c r="J48" s="832"/>
      <c r="K48" s="832"/>
      <c r="L48" s="832"/>
      <c r="M48" s="832"/>
      <c r="N48" s="832"/>
      <c r="O48" s="832"/>
      <c r="P48" s="833"/>
      <c r="Q48" s="826"/>
      <c r="R48" s="826"/>
      <c r="S48" s="826"/>
      <c r="T48" s="826"/>
      <c r="U48" s="826"/>
      <c r="V48" s="826"/>
    </row>
    <row r="49" spans="1:22">
      <c r="A49" s="826"/>
      <c r="B49" s="831"/>
      <c r="C49" s="832"/>
      <c r="D49" s="832"/>
      <c r="E49" s="832"/>
      <c r="F49" s="832"/>
      <c r="G49" s="832"/>
      <c r="H49" s="832"/>
      <c r="I49" s="832"/>
      <c r="J49" s="832"/>
      <c r="K49" s="832"/>
      <c r="L49" s="832"/>
      <c r="M49" s="832"/>
      <c r="N49" s="832"/>
      <c r="O49" s="832"/>
      <c r="P49" s="833"/>
      <c r="Q49" s="826"/>
      <c r="R49" s="826"/>
      <c r="S49" s="826"/>
      <c r="T49" s="826"/>
      <c r="U49" s="826"/>
      <c r="V49" s="826"/>
    </row>
    <row r="50" spans="1:22">
      <c r="A50" s="826"/>
      <c r="B50" s="831"/>
      <c r="C50" s="832"/>
      <c r="D50" s="832"/>
      <c r="E50" s="832"/>
      <c r="F50" s="832"/>
      <c r="G50" s="832"/>
      <c r="H50" s="832"/>
      <c r="I50" s="832"/>
      <c r="J50" s="832"/>
      <c r="K50" s="832"/>
      <c r="L50" s="832"/>
      <c r="M50" s="832"/>
      <c r="N50" s="832"/>
      <c r="O50" s="832"/>
      <c r="P50" s="833"/>
      <c r="Q50" s="826"/>
      <c r="R50" s="826"/>
      <c r="S50" s="826"/>
      <c r="T50" s="826"/>
      <c r="U50" s="826"/>
      <c r="V50" s="826"/>
    </row>
    <row r="51" spans="1:22">
      <c r="A51" s="826"/>
      <c r="B51" s="831"/>
      <c r="C51" s="832"/>
      <c r="D51" s="832"/>
      <c r="E51" s="832"/>
      <c r="F51" s="832"/>
      <c r="G51" s="832"/>
      <c r="H51" s="832"/>
      <c r="I51" s="832"/>
      <c r="J51" s="832"/>
      <c r="K51" s="832"/>
      <c r="L51" s="832"/>
      <c r="M51" s="832"/>
      <c r="N51" s="832"/>
      <c r="O51" s="832"/>
      <c r="P51" s="833"/>
      <c r="Q51" s="826"/>
      <c r="R51" s="826"/>
      <c r="S51" s="826"/>
      <c r="T51" s="826"/>
      <c r="U51" s="826"/>
      <c r="V51" s="826"/>
    </row>
    <row r="52" spans="1:22">
      <c r="A52" s="826"/>
      <c r="B52" s="831"/>
      <c r="C52" s="832"/>
      <c r="D52" s="832"/>
      <c r="E52" s="832"/>
      <c r="F52" s="832"/>
      <c r="G52" s="832"/>
      <c r="H52" s="832"/>
      <c r="I52" s="832"/>
      <c r="J52" s="832"/>
      <c r="K52" s="832"/>
      <c r="L52" s="832"/>
      <c r="M52" s="832"/>
      <c r="N52" s="832"/>
      <c r="O52" s="832"/>
      <c r="P52" s="833"/>
      <c r="Q52" s="826"/>
      <c r="R52" s="826"/>
      <c r="S52" s="826"/>
      <c r="T52" s="826"/>
      <c r="U52" s="826"/>
      <c r="V52" s="826"/>
    </row>
    <row r="53" spans="1:22">
      <c r="A53" s="826"/>
      <c r="B53" s="831"/>
      <c r="C53" s="832"/>
      <c r="D53" s="832"/>
      <c r="E53" s="832"/>
      <c r="F53" s="832"/>
      <c r="G53" s="832"/>
      <c r="H53" s="832"/>
      <c r="I53" s="832"/>
      <c r="J53" s="832"/>
      <c r="K53" s="832"/>
      <c r="L53" s="832"/>
      <c r="M53" s="832"/>
      <c r="N53" s="832"/>
      <c r="O53" s="832"/>
      <c r="P53" s="833"/>
      <c r="Q53" s="826"/>
      <c r="R53" s="826"/>
      <c r="S53" s="826"/>
      <c r="T53" s="826"/>
      <c r="U53" s="826"/>
      <c r="V53" s="826"/>
    </row>
    <row r="54" spans="1:22">
      <c r="A54" s="826"/>
      <c r="B54" s="831"/>
      <c r="C54" s="832"/>
      <c r="D54" s="832"/>
      <c r="E54" s="832"/>
      <c r="F54" s="832"/>
      <c r="G54" s="832"/>
      <c r="H54" s="832"/>
      <c r="I54" s="832"/>
      <c r="J54" s="832"/>
      <c r="K54" s="832"/>
      <c r="L54" s="832"/>
      <c r="M54" s="832"/>
      <c r="N54" s="832"/>
      <c r="O54" s="832"/>
      <c r="P54" s="833"/>
      <c r="Q54" s="826"/>
      <c r="R54" s="826"/>
      <c r="S54" s="826"/>
      <c r="T54" s="826"/>
      <c r="U54" s="826"/>
      <c r="V54" s="826"/>
    </row>
    <row r="55" spans="1:22">
      <c r="A55" s="826"/>
      <c r="B55" s="831"/>
      <c r="C55" s="832"/>
      <c r="D55" s="832"/>
      <c r="E55" s="832"/>
      <c r="F55" s="832"/>
      <c r="G55" s="832"/>
      <c r="H55" s="832"/>
      <c r="I55" s="832"/>
      <c r="J55" s="832"/>
      <c r="K55" s="832"/>
      <c r="L55" s="832"/>
      <c r="M55" s="832"/>
      <c r="N55" s="832"/>
      <c r="O55" s="832"/>
      <c r="P55" s="833"/>
      <c r="Q55" s="826"/>
      <c r="R55" s="826"/>
      <c r="S55" s="826"/>
      <c r="T55" s="826"/>
      <c r="U55" s="826"/>
      <c r="V55" s="826"/>
    </row>
    <row r="56" spans="1:22">
      <c r="A56" s="826"/>
      <c r="B56" s="831"/>
      <c r="C56" s="832"/>
      <c r="D56" s="832"/>
      <c r="E56" s="832"/>
      <c r="F56" s="832"/>
      <c r="G56" s="832"/>
      <c r="H56" s="832"/>
      <c r="I56" s="832"/>
      <c r="J56" s="832"/>
      <c r="K56" s="832"/>
      <c r="L56" s="832"/>
      <c r="M56" s="832"/>
      <c r="N56" s="832"/>
      <c r="O56" s="832"/>
      <c r="P56" s="833"/>
      <c r="Q56" s="826"/>
      <c r="R56" s="826"/>
      <c r="S56" s="826"/>
      <c r="T56" s="826"/>
      <c r="U56" s="826"/>
      <c r="V56" s="826"/>
    </row>
    <row r="57" spans="1:22">
      <c r="A57" s="826"/>
      <c r="B57" s="831"/>
      <c r="C57" s="832"/>
      <c r="D57" s="832"/>
      <c r="E57" s="832"/>
      <c r="F57" s="832"/>
      <c r="G57" s="832"/>
      <c r="H57" s="832"/>
      <c r="I57" s="832"/>
      <c r="J57" s="832"/>
      <c r="K57" s="832"/>
      <c r="L57" s="832"/>
      <c r="M57" s="832"/>
      <c r="N57" s="832"/>
      <c r="O57" s="832"/>
      <c r="P57" s="833"/>
      <c r="Q57" s="826"/>
      <c r="R57" s="826"/>
      <c r="S57" s="826"/>
      <c r="T57" s="826"/>
      <c r="U57" s="826"/>
      <c r="V57" s="826"/>
    </row>
    <row r="58" spans="1:22">
      <c r="A58" s="826"/>
      <c r="B58" s="831"/>
      <c r="C58" s="832"/>
      <c r="D58" s="832"/>
      <c r="E58" s="832"/>
      <c r="F58" s="832"/>
      <c r="G58" s="832"/>
      <c r="H58" s="832"/>
      <c r="I58" s="832"/>
      <c r="J58" s="832"/>
      <c r="K58" s="832"/>
      <c r="L58" s="832"/>
      <c r="M58" s="832"/>
      <c r="N58" s="832"/>
      <c r="O58" s="832"/>
      <c r="P58" s="833"/>
      <c r="Q58" s="826"/>
      <c r="R58" s="826"/>
      <c r="S58" s="826"/>
      <c r="T58" s="826"/>
      <c r="U58" s="826"/>
      <c r="V58" s="826"/>
    </row>
    <row r="59" spans="1:22">
      <c r="A59" s="826"/>
      <c r="B59" s="831"/>
      <c r="C59" s="832"/>
      <c r="D59" s="832"/>
      <c r="E59" s="832"/>
      <c r="F59" s="832"/>
      <c r="G59" s="832"/>
      <c r="H59" s="832"/>
      <c r="I59" s="832"/>
      <c r="J59" s="832"/>
      <c r="K59" s="832"/>
      <c r="L59" s="832"/>
      <c r="M59" s="832"/>
      <c r="N59" s="832"/>
      <c r="O59" s="832"/>
      <c r="P59" s="833"/>
      <c r="Q59" s="826"/>
      <c r="R59" s="826"/>
      <c r="S59" s="826"/>
      <c r="T59" s="826"/>
      <c r="U59" s="826"/>
      <c r="V59" s="826"/>
    </row>
    <row r="60" spans="1:22">
      <c r="A60" s="826"/>
      <c r="B60" s="831"/>
      <c r="C60" s="832"/>
      <c r="D60" s="832"/>
      <c r="E60" s="832"/>
      <c r="F60" s="832"/>
      <c r="G60" s="832"/>
      <c r="H60" s="832"/>
      <c r="I60" s="832"/>
      <c r="J60" s="832"/>
      <c r="K60" s="832"/>
      <c r="L60" s="832"/>
      <c r="M60" s="832"/>
      <c r="N60" s="832"/>
      <c r="O60" s="832"/>
      <c r="P60" s="833"/>
      <c r="Q60" s="826"/>
      <c r="R60" s="826"/>
      <c r="S60" s="826"/>
      <c r="T60" s="826"/>
      <c r="U60" s="826"/>
      <c r="V60" s="826"/>
    </row>
    <row r="61" spans="1:22">
      <c r="A61" s="826"/>
      <c r="B61" s="831"/>
      <c r="C61" s="832"/>
      <c r="D61" s="832"/>
      <c r="E61" s="832"/>
      <c r="F61" s="832"/>
      <c r="G61" s="832"/>
      <c r="H61" s="832"/>
      <c r="I61" s="832"/>
      <c r="J61" s="832"/>
      <c r="K61" s="832"/>
      <c r="L61" s="832"/>
      <c r="M61" s="832"/>
      <c r="N61" s="832"/>
      <c r="O61" s="832"/>
      <c r="P61" s="833"/>
      <c r="Q61" s="826"/>
      <c r="R61" s="826"/>
      <c r="S61" s="826"/>
      <c r="T61" s="826"/>
      <c r="U61" s="826"/>
      <c r="V61" s="826"/>
    </row>
    <row r="62" spans="1:22">
      <c r="A62" s="826"/>
      <c r="B62" s="831"/>
      <c r="C62" s="834"/>
      <c r="D62" s="835" t="s">
        <v>656</v>
      </c>
      <c r="E62" s="835" t="s">
        <v>657</v>
      </c>
      <c r="F62" s="835" t="s">
        <v>658</v>
      </c>
      <c r="G62" s="835" t="s">
        <v>659</v>
      </c>
      <c r="H62" s="835" t="s">
        <v>660</v>
      </c>
      <c r="I62" s="835" t="s">
        <v>661</v>
      </c>
      <c r="J62" s="835" t="s">
        <v>662</v>
      </c>
      <c r="K62" s="835" t="s">
        <v>663</v>
      </c>
      <c r="L62" s="835" t="s">
        <v>664</v>
      </c>
      <c r="M62" s="835" t="s">
        <v>665</v>
      </c>
      <c r="N62" s="835" t="s">
        <v>666</v>
      </c>
      <c r="O62" s="835" t="s">
        <v>667</v>
      </c>
      <c r="P62" s="833"/>
      <c r="Q62" s="826"/>
      <c r="R62" s="826"/>
      <c r="S62" s="826"/>
      <c r="T62" s="826"/>
      <c r="U62" s="826"/>
      <c r="V62" s="826"/>
    </row>
    <row r="63" spans="1:22">
      <c r="A63" s="826"/>
      <c r="B63" s="831"/>
      <c r="C63" s="836" t="s">
        <v>668</v>
      </c>
      <c r="D63" s="838">
        <f>(ENERO!$X$12/12)/1000</f>
        <v>292568.03791666671</v>
      </c>
      <c r="E63" s="838">
        <f>((FEBRERO!$X$12/12)/1000)+'GRAF. EJECUCIÓN GASTOS'!D63</f>
        <v>585136.07583333342</v>
      </c>
      <c r="F63" s="838">
        <f>((MARZO!$X$12/12)/1000)+'GRAF. EJECUCIÓN GASTOS'!E63</f>
        <v>878429.11375000014</v>
      </c>
      <c r="G63" s="838">
        <f>((ABRIL!$X$12/12)/1000)+'GRAF. EJECUCIÓN GASTOS'!F63</f>
        <v>1171722.1516666668</v>
      </c>
      <c r="H63" s="838">
        <f>((MAYO!$X$12/12)/1000)+'GRAF. EJECUCIÓN GASTOS'!G63</f>
        <v>1465015.1895833337</v>
      </c>
      <c r="I63" s="838">
        <f>((JUNIO!$X$12/12)/1000)+'GRAF. EJECUCIÓN GASTOS'!H63</f>
        <v>1764052.974916667</v>
      </c>
      <c r="J63" s="838">
        <f>((JULIO!$X$12/12)/1000)+'GRAF. EJECUCIÓN GASTOS'!I63</f>
        <v>2063090.7602500003</v>
      </c>
      <c r="K63" s="838">
        <f>((AGOSTO!$X$12/12)/1000)+'GRAF. EJECUCIÓN GASTOS'!J63</f>
        <v>2362128.5455833338</v>
      </c>
      <c r="L63" s="838">
        <f>((SEPTIEMBRE!$X$12/12)/1000)+'GRAF. EJECUCIÓN GASTOS'!K63</f>
        <v>2661166.3309166674</v>
      </c>
      <c r="M63" s="838">
        <f>((OCTUBRE!$X$12/12)/1000)+'GRAF. EJECUCIÓN GASTOS'!L63</f>
        <v>2959266.8641666672</v>
      </c>
      <c r="N63" s="838">
        <f>((NOVIEMBRE!$X$12/12)/1000)+'GRAF. EJECUCIÓN GASTOS'!M63</f>
        <v>3257367.3974166671</v>
      </c>
      <c r="O63" s="838">
        <f>((DICIEMBRE!$X$12/12)/1000)+'GRAF. EJECUCIÓN GASTOS'!N63</f>
        <v>3568884.8920000005</v>
      </c>
      <c r="P63" s="833"/>
      <c r="Q63" s="826"/>
      <c r="R63" s="826"/>
      <c r="S63" s="826"/>
      <c r="T63" s="826"/>
      <c r="U63" s="826"/>
      <c r="V63" s="826"/>
    </row>
    <row r="64" spans="1:22">
      <c r="A64" s="826"/>
      <c r="B64" s="831"/>
      <c r="C64" s="836" t="s">
        <v>672</v>
      </c>
      <c r="D64" s="838">
        <f>ENERO!$AA$12/1000</f>
        <v>621056.72400000005</v>
      </c>
      <c r="E64" s="838">
        <f>FEBRERO!$AA$12/1000</f>
        <v>963550.56799999997</v>
      </c>
      <c r="F64" s="838">
        <f>MARZO!$AA$12/1000</f>
        <v>1207104.9979999999</v>
      </c>
      <c r="G64" s="838">
        <f>ABRIL!$AA$12/1000</f>
        <v>1430636.1640000001</v>
      </c>
      <c r="H64" s="838">
        <f>MAYO!$AA$12/1000</f>
        <v>1669745.3160000001</v>
      </c>
      <c r="I64" s="838">
        <f>JUNIO!$AA$12/1000</f>
        <v>1904369.18</v>
      </c>
      <c r="J64" s="838">
        <f>JULIO!$AA$12/1000</f>
        <v>2262243.2829999998</v>
      </c>
      <c r="K64" s="838">
        <f>AGOSTO!$AA$12/1000</f>
        <v>2503365.307</v>
      </c>
      <c r="L64" s="838">
        <f>SEPTIEMBRE!$AA$12/1000</f>
        <v>2725306.24</v>
      </c>
      <c r="M64" s="838">
        <f>OCTUBRE!$AA$12/1000</f>
        <v>2947840.548</v>
      </c>
      <c r="N64" s="838">
        <f>NOVIEMBRE!$AA$12/1000</f>
        <v>3126315.88</v>
      </c>
      <c r="O64" s="838">
        <f>DICIEMBRE!$AA$12/1000</f>
        <v>3723226.1349999998</v>
      </c>
      <c r="P64" s="833"/>
      <c r="Q64" s="826"/>
      <c r="R64" s="826"/>
      <c r="S64" s="826"/>
      <c r="T64" s="826"/>
      <c r="U64" s="826"/>
      <c r="V64" s="826"/>
    </row>
    <row r="65" spans="1:22">
      <c r="A65" s="826"/>
      <c r="B65" s="831"/>
      <c r="C65" s="836" t="s">
        <v>678</v>
      </c>
      <c r="D65" s="838">
        <f>ENERO!$AD$12/1000</f>
        <v>433627.46</v>
      </c>
      <c r="E65" s="838">
        <f>FEBRERO!$AD$12/1000</f>
        <v>793263.9</v>
      </c>
      <c r="F65" s="838">
        <f>MARZO!$AD$12/1000</f>
        <v>1039856.855</v>
      </c>
      <c r="G65" s="838">
        <f>ABRIL!$AD$12/1000</f>
        <v>1281581.5819999999</v>
      </c>
      <c r="H65" s="838">
        <f>MAYO!$AD$12/1000</f>
        <v>1536590.3540000001</v>
      </c>
      <c r="I65" s="838">
        <f>JUNIO!$AD$12/1000</f>
        <v>1788863.2</v>
      </c>
      <c r="J65" s="838">
        <f>JULIO!$AD$12/1000</f>
        <v>2166756.0699999998</v>
      </c>
      <c r="K65" s="838">
        <f>AGOSTO!$AD$12/1000</f>
        <v>2415390.1140000001</v>
      </c>
      <c r="L65" s="838">
        <f>SEPTIEMBRE!$AD$12/1000</f>
        <v>2652414.446</v>
      </c>
      <c r="M65" s="838">
        <f>OCTUBRE!$AD$12/1000</f>
        <v>2893395.0019999999</v>
      </c>
      <c r="N65" s="838">
        <f>NOVIEMBRE!$AD$12/1000</f>
        <v>3097504.95</v>
      </c>
      <c r="O65" s="838">
        <f>DICIEMBRE!$AD$12/1000</f>
        <v>3723262.699</v>
      </c>
      <c r="P65" s="833"/>
      <c r="Q65" s="826"/>
      <c r="R65" s="826"/>
      <c r="S65" s="826"/>
      <c r="T65" s="826"/>
      <c r="U65" s="826"/>
      <c r="V65" s="826"/>
    </row>
    <row r="66" spans="1:22" ht="13.5" thickBot="1">
      <c r="A66" s="826"/>
      <c r="B66" s="839"/>
      <c r="C66" s="840"/>
      <c r="D66" s="840"/>
      <c r="E66" s="840"/>
      <c r="F66" s="840"/>
      <c r="G66" s="840"/>
      <c r="H66" s="840"/>
      <c r="I66" s="840"/>
      <c r="J66" s="840"/>
      <c r="K66" s="840"/>
      <c r="L66" s="840"/>
      <c r="M66" s="840"/>
      <c r="N66" s="840"/>
      <c r="O66" s="840"/>
      <c r="P66" s="841"/>
      <c r="Q66" s="826"/>
      <c r="R66" s="826"/>
      <c r="S66" s="826"/>
      <c r="T66" s="826"/>
      <c r="U66" s="826"/>
      <c r="V66" s="826"/>
    </row>
    <row r="67" spans="1:22" ht="13.5" thickBot="1">
      <c r="A67" s="826"/>
      <c r="B67" s="826"/>
      <c r="C67" s="843"/>
      <c r="D67" s="826"/>
      <c r="E67" s="826"/>
      <c r="F67" s="826"/>
      <c r="G67" s="826"/>
      <c r="H67" s="826"/>
      <c r="I67" s="826"/>
      <c r="J67" s="826"/>
      <c r="K67" s="826"/>
      <c r="L67" s="826"/>
      <c r="M67" s="826"/>
      <c r="N67" s="826"/>
      <c r="O67" s="826"/>
      <c r="P67" s="826"/>
      <c r="Q67" s="826"/>
      <c r="R67" s="826"/>
      <c r="S67" s="826"/>
      <c r="T67" s="826"/>
      <c r="U67" s="826"/>
      <c r="V67" s="826"/>
    </row>
    <row r="68" spans="1:22">
      <c r="A68" s="826"/>
      <c r="B68" s="828"/>
      <c r="C68" s="829"/>
      <c r="D68" s="829"/>
      <c r="E68" s="829"/>
      <c r="F68" s="829"/>
      <c r="G68" s="829"/>
      <c r="H68" s="829"/>
      <c r="I68" s="829"/>
      <c r="J68" s="829"/>
      <c r="K68" s="829"/>
      <c r="L68" s="829"/>
      <c r="M68" s="829"/>
      <c r="N68" s="829"/>
      <c r="O68" s="829"/>
      <c r="P68" s="830"/>
      <c r="Q68" s="826"/>
      <c r="R68" s="826"/>
      <c r="S68" s="826"/>
      <c r="T68" s="826"/>
      <c r="U68" s="826"/>
      <c r="V68" s="826"/>
    </row>
    <row r="69" spans="1:22">
      <c r="A69" s="826"/>
      <c r="B69" s="831"/>
      <c r="C69" s="832"/>
      <c r="D69" s="832"/>
      <c r="E69" s="832"/>
      <c r="F69" s="832"/>
      <c r="G69" s="832"/>
      <c r="H69" s="832"/>
      <c r="I69" s="832"/>
      <c r="J69" s="832"/>
      <c r="K69" s="832"/>
      <c r="L69" s="832"/>
      <c r="M69" s="832"/>
      <c r="N69" s="832"/>
      <c r="O69" s="832"/>
      <c r="P69" s="833"/>
      <c r="Q69" s="826"/>
      <c r="R69" s="826"/>
      <c r="S69" s="826"/>
      <c r="T69" s="826"/>
      <c r="U69" s="826"/>
      <c r="V69" s="826"/>
    </row>
    <row r="70" spans="1:22">
      <c r="A70" s="826"/>
      <c r="B70" s="831"/>
      <c r="C70" s="832"/>
      <c r="D70" s="832"/>
      <c r="E70" s="832"/>
      <c r="F70" s="832"/>
      <c r="G70" s="832"/>
      <c r="H70" s="832"/>
      <c r="I70" s="832"/>
      <c r="J70" s="832"/>
      <c r="K70" s="832"/>
      <c r="L70" s="832"/>
      <c r="M70" s="832"/>
      <c r="N70" s="832"/>
      <c r="O70" s="832"/>
      <c r="P70" s="833"/>
      <c r="Q70" s="826"/>
      <c r="R70" s="826"/>
      <c r="S70" s="826"/>
      <c r="T70" s="826"/>
      <c r="U70" s="826"/>
      <c r="V70" s="826"/>
    </row>
    <row r="71" spans="1:22">
      <c r="A71" s="826"/>
      <c r="B71" s="831"/>
      <c r="C71" s="832"/>
      <c r="D71" s="832"/>
      <c r="E71" s="832"/>
      <c r="F71" s="832"/>
      <c r="G71" s="832"/>
      <c r="H71" s="832"/>
      <c r="I71" s="832"/>
      <c r="J71" s="832"/>
      <c r="K71" s="832"/>
      <c r="L71" s="832"/>
      <c r="M71" s="832"/>
      <c r="N71" s="832"/>
      <c r="O71" s="832"/>
      <c r="P71" s="833"/>
      <c r="Q71" s="826"/>
      <c r="R71" s="826"/>
      <c r="S71" s="826"/>
      <c r="T71" s="826"/>
      <c r="U71" s="826"/>
      <c r="V71" s="826"/>
    </row>
    <row r="72" spans="1:22">
      <c r="A72" s="826"/>
      <c r="B72" s="831"/>
      <c r="C72" s="832"/>
      <c r="D72" s="832"/>
      <c r="E72" s="832"/>
      <c r="F72" s="832"/>
      <c r="G72" s="832"/>
      <c r="H72" s="832"/>
      <c r="I72" s="832"/>
      <c r="J72" s="832"/>
      <c r="K72" s="832"/>
      <c r="L72" s="832"/>
      <c r="M72" s="832"/>
      <c r="N72" s="832"/>
      <c r="O72" s="832"/>
      <c r="P72" s="833"/>
      <c r="Q72" s="826"/>
      <c r="R72" s="826"/>
      <c r="S72" s="826"/>
      <c r="T72" s="826"/>
      <c r="U72" s="826"/>
      <c r="V72" s="826"/>
    </row>
    <row r="73" spans="1:22">
      <c r="A73" s="826"/>
      <c r="B73" s="831"/>
      <c r="C73" s="832"/>
      <c r="D73" s="832"/>
      <c r="E73" s="832"/>
      <c r="F73" s="832"/>
      <c r="G73" s="832"/>
      <c r="H73" s="832"/>
      <c r="I73" s="832"/>
      <c r="J73" s="832"/>
      <c r="K73" s="832"/>
      <c r="L73" s="832"/>
      <c r="M73" s="832"/>
      <c r="N73" s="832"/>
      <c r="O73" s="832"/>
      <c r="P73" s="833"/>
      <c r="Q73" s="826"/>
      <c r="R73" s="826"/>
      <c r="S73" s="826"/>
      <c r="T73" s="826"/>
      <c r="U73" s="826"/>
      <c r="V73" s="826"/>
    </row>
    <row r="74" spans="1:22">
      <c r="A74" s="826"/>
      <c r="B74" s="831"/>
      <c r="C74" s="832"/>
      <c r="D74" s="832"/>
      <c r="E74" s="832"/>
      <c r="F74" s="832"/>
      <c r="G74" s="832"/>
      <c r="H74" s="832"/>
      <c r="I74" s="832"/>
      <c r="J74" s="832"/>
      <c r="K74" s="832"/>
      <c r="L74" s="832"/>
      <c r="M74" s="832"/>
      <c r="N74" s="832"/>
      <c r="O74" s="832"/>
      <c r="P74" s="833"/>
      <c r="Q74" s="826"/>
      <c r="R74" s="826"/>
      <c r="S74" s="826"/>
      <c r="T74" s="826"/>
      <c r="U74" s="826"/>
      <c r="V74" s="826"/>
    </row>
    <row r="75" spans="1:22">
      <c r="A75" s="826"/>
      <c r="B75" s="831"/>
      <c r="C75" s="832"/>
      <c r="D75" s="832"/>
      <c r="E75" s="832"/>
      <c r="F75" s="832"/>
      <c r="G75" s="832"/>
      <c r="H75" s="832"/>
      <c r="I75" s="832"/>
      <c r="J75" s="832"/>
      <c r="K75" s="832"/>
      <c r="L75" s="832"/>
      <c r="M75" s="832"/>
      <c r="N75" s="832"/>
      <c r="O75" s="832"/>
      <c r="P75" s="833"/>
      <c r="Q75" s="826"/>
      <c r="R75" s="826"/>
      <c r="S75" s="826"/>
      <c r="T75" s="826"/>
      <c r="U75" s="826"/>
      <c r="V75" s="826"/>
    </row>
    <row r="76" spans="1:22">
      <c r="A76" s="826"/>
      <c r="B76" s="831"/>
      <c r="C76" s="832"/>
      <c r="D76" s="832"/>
      <c r="E76" s="832"/>
      <c r="F76" s="832"/>
      <c r="G76" s="832"/>
      <c r="H76" s="832"/>
      <c r="I76" s="832"/>
      <c r="J76" s="832"/>
      <c r="K76" s="832"/>
      <c r="L76" s="832"/>
      <c r="M76" s="832"/>
      <c r="N76" s="832"/>
      <c r="O76" s="832"/>
      <c r="P76" s="833"/>
      <c r="Q76" s="826"/>
      <c r="R76" s="826"/>
      <c r="S76" s="826"/>
      <c r="T76" s="826"/>
      <c r="U76" s="826"/>
      <c r="V76" s="826"/>
    </row>
    <row r="77" spans="1:22">
      <c r="A77" s="826"/>
      <c r="B77" s="831"/>
      <c r="C77" s="832"/>
      <c r="D77" s="832"/>
      <c r="E77" s="832"/>
      <c r="F77" s="832"/>
      <c r="G77" s="832"/>
      <c r="H77" s="832"/>
      <c r="I77" s="832"/>
      <c r="J77" s="832"/>
      <c r="K77" s="832"/>
      <c r="L77" s="832"/>
      <c r="M77" s="832"/>
      <c r="N77" s="832"/>
      <c r="O77" s="832"/>
      <c r="P77" s="833"/>
      <c r="Q77" s="826"/>
      <c r="R77" s="826"/>
      <c r="S77" s="826"/>
      <c r="T77" s="826"/>
      <c r="U77" s="826"/>
      <c r="V77" s="826"/>
    </row>
    <row r="78" spans="1:22">
      <c r="A78" s="826"/>
      <c r="B78" s="831"/>
      <c r="C78" s="832"/>
      <c r="D78" s="832"/>
      <c r="E78" s="832"/>
      <c r="F78" s="832"/>
      <c r="G78" s="832"/>
      <c r="H78" s="832"/>
      <c r="I78" s="832"/>
      <c r="J78" s="832"/>
      <c r="K78" s="832"/>
      <c r="L78" s="832"/>
      <c r="M78" s="832"/>
      <c r="N78" s="832"/>
      <c r="O78" s="832"/>
      <c r="P78" s="833"/>
      <c r="Q78" s="826"/>
      <c r="R78" s="826"/>
      <c r="S78" s="826"/>
      <c r="T78" s="826"/>
      <c r="U78" s="826"/>
      <c r="V78" s="826"/>
    </row>
    <row r="79" spans="1:22">
      <c r="A79" s="826"/>
      <c r="B79" s="831"/>
      <c r="C79" s="832"/>
      <c r="D79" s="832"/>
      <c r="E79" s="832"/>
      <c r="F79" s="832"/>
      <c r="G79" s="832"/>
      <c r="H79" s="832"/>
      <c r="I79" s="832"/>
      <c r="J79" s="832"/>
      <c r="K79" s="832"/>
      <c r="L79" s="832"/>
      <c r="M79" s="832"/>
      <c r="N79" s="832"/>
      <c r="O79" s="832"/>
      <c r="P79" s="833"/>
      <c r="Q79" s="826"/>
      <c r="R79" s="826"/>
      <c r="S79" s="826"/>
      <c r="T79" s="826"/>
      <c r="U79" s="826"/>
      <c r="V79" s="826"/>
    </row>
    <row r="80" spans="1:22">
      <c r="A80" s="826"/>
      <c r="B80" s="831"/>
      <c r="C80" s="832"/>
      <c r="D80" s="832"/>
      <c r="E80" s="832"/>
      <c r="F80" s="832"/>
      <c r="G80" s="832"/>
      <c r="H80" s="832"/>
      <c r="I80" s="832"/>
      <c r="J80" s="832"/>
      <c r="K80" s="832"/>
      <c r="L80" s="832"/>
      <c r="M80" s="832"/>
      <c r="N80" s="832"/>
      <c r="O80" s="832"/>
      <c r="P80" s="833"/>
      <c r="Q80" s="826"/>
      <c r="R80" s="826"/>
      <c r="S80" s="826"/>
      <c r="T80" s="826"/>
      <c r="U80" s="826"/>
      <c r="V80" s="826"/>
    </row>
    <row r="81" spans="1:22">
      <c r="A81" s="826"/>
      <c r="B81" s="831"/>
      <c r="C81" s="832"/>
      <c r="D81" s="832"/>
      <c r="E81" s="832"/>
      <c r="F81" s="832"/>
      <c r="G81" s="832"/>
      <c r="H81" s="832"/>
      <c r="I81" s="832"/>
      <c r="J81" s="832"/>
      <c r="K81" s="832"/>
      <c r="L81" s="832"/>
      <c r="M81" s="832"/>
      <c r="N81" s="832"/>
      <c r="O81" s="832"/>
      <c r="P81" s="833"/>
      <c r="Q81" s="826"/>
      <c r="R81" s="826"/>
      <c r="S81" s="826"/>
      <c r="T81" s="826"/>
      <c r="U81" s="826"/>
      <c r="V81" s="826"/>
    </row>
    <row r="82" spans="1:22">
      <c r="A82" s="826"/>
      <c r="B82" s="831"/>
      <c r="C82" s="832"/>
      <c r="D82" s="832"/>
      <c r="E82" s="832"/>
      <c r="F82" s="832"/>
      <c r="G82" s="832"/>
      <c r="H82" s="832"/>
      <c r="I82" s="832"/>
      <c r="J82" s="832"/>
      <c r="K82" s="832"/>
      <c r="L82" s="832"/>
      <c r="M82" s="832"/>
      <c r="N82" s="832"/>
      <c r="O82" s="832"/>
      <c r="P82" s="833"/>
      <c r="Q82" s="826"/>
      <c r="R82" s="826"/>
      <c r="S82" s="826"/>
      <c r="T82" s="826"/>
      <c r="U82" s="826"/>
      <c r="V82" s="826"/>
    </row>
    <row r="83" spans="1:22">
      <c r="A83" s="826"/>
      <c r="B83" s="831"/>
      <c r="C83" s="832"/>
      <c r="D83" s="832"/>
      <c r="E83" s="832"/>
      <c r="F83" s="832"/>
      <c r="G83" s="832"/>
      <c r="H83" s="832"/>
      <c r="I83" s="832"/>
      <c r="J83" s="832"/>
      <c r="K83" s="832"/>
      <c r="L83" s="832"/>
      <c r="M83" s="832"/>
      <c r="N83" s="832"/>
      <c r="O83" s="832"/>
      <c r="P83" s="833"/>
      <c r="Q83" s="826"/>
      <c r="R83" s="826"/>
      <c r="S83" s="826"/>
      <c r="T83" s="826"/>
      <c r="U83" s="826"/>
      <c r="V83" s="826"/>
    </row>
    <row r="84" spans="1:22">
      <c r="A84" s="826"/>
      <c r="B84" s="831"/>
      <c r="C84" s="832"/>
      <c r="D84" s="832"/>
      <c r="E84" s="832"/>
      <c r="F84" s="832"/>
      <c r="G84" s="832"/>
      <c r="H84" s="832"/>
      <c r="I84" s="832"/>
      <c r="J84" s="832"/>
      <c r="K84" s="832"/>
      <c r="L84" s="832"/>
      <c r="M84" s="832"/>
      <c r="N84" s="832"/>
      <c r="O84" s="832"/>
      <c r="P84" s="833"/>
      <c r="Q84" s="826"/>
      <c r="R84" s="826"/>
      <c r="S84" s="826"/>
      <c r="T84" s="826"/>
      <c r="U84" s="826"/>
      <c r="V84" s="826"/>
    </row>
    <row r="85" spans="1:22">
      <c r="A85" s="826"/>
      <c r="B85" s="831"/>
      <c r="C85" s="832"/>
      <c r="D85" s="832"/>
      <c r="E85" s="832"/>
      <c r="F85" s="832"/>
      <c r="G85" s="832"/>
      <c r="H85" s="832"/>
      <c r="I85" s="832"/>
      <c r="J85" s="832"/>
      <c r="K85" s="832"/>
      <c r="L85" s="832"/>
      <c r="M85" s="832"/>
      <c r="N85" s="832"/>
      <c r="O85" s="832"/>
      <c r="P85" s="833"/>
      <c r="Q85" s="826"/>
      <c r="R85" s="826"/>
      <c r="S85" s="826"/>
      <c r="T85" s="826"/>
      <c r="U85" s="826"/>
      <c r="V85" s="826"/>
    </row>
    <row r="86" spans="1:22">
      <c r="A86" s="826"/>
      <c r="B86" s="831"/>
      <c r="C86" s="832"/>
      <c r="D86" s="832"/>
      <c r="E86" s="832"/>
      <c r="F86" s="832"/>
      <c r="G86" s="832"/>
      <c r="H86" s="832"/>
      <c r="I86" s="832"/>
      <c r="J86" s="832"/>
      <c r="K86" s="832"/>
      <c r="L86" s="832"/>
      <c r="M86" s="832"/>
      <c r="N86" s="832"/>
      <c r="O86" s="832"/>
      <c r="P86" s="833"/>
      <c r="Q86" s="826"/>
      <c r="R86" s="826"/>
      <c r="S86" s="826"/>
      <c r="T86" s="826"/>
      <c r="U86" s="826"/>
      <c r="V86" s="826"/>
    </row>
    <row r="87" spans="1:22">
      <c r="A87" s="826"/>
      <c r="B87" s="831"/>
      <c r="C87" s="832"/>
      <c r="D87" s="832"/>
      <c r="E87" s="832"/>
      <c r="F87" s="832"/>
      <c r="G87" s="832"/>
      <c r="H87" s="832"/>
      <c r="I87" s="832"/>
      <c r="J87" s="832"/>
      <c r="K87" s="832"/>
      <c r="L87" s="832"/>
      <c r="M87" s="832"/>
      <c r="N87" s="832"/>
      <c r="O87" s="832"/>
      <c r="P87" s="833"/>
      <c r="Q87" s="826"/>
      <c r="R87" s="826"/>
      <c r="S87" s="826"/>
      <c r="T87" s="826"/>
      <c r="U87" s="826"/>
      <c r="V87" s="826"/>
    </row>
    <row r="88" spans="1:22">
      <c r="A88" s="826"/>
      <c r="B88" s="831"/>
      <c r="C88" s="832"/>
      <c r="D88" s="832"/>
      <c r="E88" s="832"/>
      <c r="F88" s="832"/>
      <c r="G88" s="832"/>
      <c r="H88" s="832"/>
      <c r="I88" s="832"/>
      <c r="J88" s="832"/>
      <c r="K88" s="832"/>
      <c r="L88" s="832"/>
      <c r="M88" s="832"/>
      <c r="N88" s="832"/>
      <c r="O88" s="832"/>
      <c r="P88" s="833"/>
      <c r="Q88" s="826"/>
      <c r="R88" s="826"/>
      <c r="S88" s="826"/>
      <c r="T88" s="826"/>
      <c r="U88" s="826"/>
      <c r="V88" s="826"/>
    </row>
    <row r="89" spans="1:22">
      <c r="A89" s="826"/>
      <c r="B89" s="831"/>
      <c r="C89" s="832"/>
      <c r="D89" s="832"/>
      <c r="E89" s="832"/>
      <c r="F89" s="832"/>
      <c r="G89" s="832"/>
      <c r="H89" s="832"/>
      <c r="I89" s="832"/>
      <c r="J89" s="832"/>
      <c r="K89" s="832"/>
      <c r="L89" s="832"/>
      <c r="M89" s="832"/>
      <c r="N89" s="832"/>
      <c r="O89" s="832"/>
      <c r="P89" s="833"/>
      <c r="Q89" s="826"/>
      <c r="R89" s="826"/>
      <c r="S89" s="826"/>
      <c r="T89" s="826"/>
      <c r="U89" s="826"/>
      <c r="V89" s="826"/>
    </row>
    <row r="90" spans="1:22">
      <c r="A90" s="826"/>
      <c r="B90" s="831"/>
      <c r="C90" s="832"/>
      <c r="D90" s="832"/>
      <c r="E90" s="832"/>
      <c r="F90" s="832"/>
      <c r="G90" s="832"/>
      <c r="H90" s="832"/>
      <c r="I90" s="832"/>
      <c r="J90" s="832"/>
      <c r="K90" s="832"/>
      <c r="L90" s="832"/>
      <c r="M90" s="832"/>
      <c r="N90" s="832"/>
      <c r="O90" s="832"/>
      <c r="P90" s="833"/>
      <c r="Q90" s="826"/>
      <c r="R90" s="826"/>
      <c r="S90" s="826"/>
      <c r="T90" s="826"/>
      <c r="U90" s="826"/>
      <c r="V90" s="826"/>
    </row>
    <row r="91" spans="1:22">
      <c r="A91" s="826"/>
      <c r="B91" s="831"/>
      <c r="C91" s="832"/>
      <c r="D91" s="832"/>
      <c r="E91" s="832"/>
      <c r="F91" s="832"/>
      <c r="G91" s="832"/>
      <c r="H91" s="832"/>
      <c r="I91" s="832"/>
      <c r="J91" s="832"/>
      <c r="K91" s="832"/>
      <c r="L91" s="832"/>
      <c r="M91" s="832"/>
      <c r="N91" s="832"/>
      <c r="O91" s="832"/>
      <c r="P91" s="833"/>
      <c r="Q91" s="826"/>
      <c r="R91" s="826"/>
      <c r="S91" s="826"/>
      <c r="T91" s="826"/>
      <c r="U91" s="826"/>
      <c r="V91" s="826"/>
    </row>
    <row r="92" spans="1:22">
      <c r="A92" s="826"/>
      <c r="B92" s="831"/>
      <c r="C92" s="832"/>
      <c r="D92" s="832"/>
      <c r="E92" s="832"/>
      <c r="F92" s="832"/>
      <c r="G92" s="832"/>
      <c r="H92" s="832"/>
      <c r="I92" s="832"/>
      <c r="J92" s="832"/>
      <c r="K92" s="832"/>
      <c r="L92" s="832"/>
      <c r="M92" s="832"/>
      <c r="N92" s="832"/>
      <c r="O92" s="832"/>
      <c r="P92" s="833"/>
      <c r="Q92" s="826"/>
      <c r="R92" s="826"/>
      <c r="S92" s="826"/>
      <c r="T92" s="826"/>
      <c r="U92" s="826"/>
      <c r="V92" s="826"/>
    </row>
    <row r="93" spans="1:22">
      <c r="A93" s="826"/>
      <c r="B93" s="831"/>
      <c r="C93" s="832"/>
      <c r="D93" s="832"/>
      <c r="E93" s="832"/>
      <c r="F93" s="832"/>
      <c r="G93" s="832"/>
      <c r="H93" s="832"/>
      <c r="I93" s="832"/>
      <c r="J93" s="832"/>
      <c r="K93" s="832"/>
      <c r="L93" s="832"/>
      <c r="M93" s="832"/>
      <c r="N93" s="832"/>
      <c r="O93" s="832"/>
      <c r="P93" s="833"/>
      <c r="Q93" s="826"/>
      <c r="R93" s="826"/>
      <c r="S93" s="826"/>
      <c r="T93" s="826"/>
      <c r="U93" s="826"/>
      <c r="V93" s="826"/>
    </row>
    <row r="94" spans="1:22">
      <c r="A94" s="826"/>
      <c r="B94" s="831"/>
      <c r="C94" s="834"/>
      <c r="D94" s="835" t="s">
        <v>656</v>
      </c>
      <c r="E94" s="835" t="s">
        <v>657</v>
      </c>
      <c r="F94" s="835" t="s">
        <v>658</v>
      </c>
      <c r="G94" s="835" t="s">
        <v>659</v>
      </c>
      <c r="H94" s="835" t="s">
        <v>660</v>
      </c>
      <c r="I94" s="835" t="s">
        <v>661</v>
      </c>
      <c r="J94" s="835" t="s">
        <v>662</v>
      </c>
      <c r="K94" s="835" t="s">
        <v>663</v>
      </c>
      <c r="L94" s="835" t="s">
        <v>664</v>
      </c>
      <c r="M94" s="835" t="s">
        <v>665</v>
      </c>
      <c r="N94" s="835" t="s">
        <v>666</v>
      </c>
      <c r="O94" s="835" t="s">
        <v>667</v>
      </c>
      <c r="P94" s="833"/>
      <c r="Q94" s="826"/>
      <c r="R94" s="826"/>
      <c r="S94" s="826"/>
      <c r="T94" s="826"/>
      <c r="U94" s="826"/>
      <c r="V94" s="826"/>
    </row>
    <row r="95" spans="1:22">
      <c r="A95" s="826"/>
      <c r="B95" s="831"/>
      <c r="C95" s="836" t="s">
        <v>668</v>
      </c>
      <c r="D95" s="838">
        <f>((ENERO!$X$151/12)/1000)</f>
        <v>1666.6666666666667</v>
      </c>
      <c r="E95" s="838">
        <f>((FEBRERO!$X$151/12)/1000)+D95</f>
        <v>3333.3333333333335</v>
      </c>
      <c r="F95" s="838">
        <f>((MARZO!$X$151/12)/1000)+E95</f>
        <v>5000</v>
      </c>
      <c r="G95" s="838">
        <f>((ABRIL!$X$151/12)/1000)+F95</f>
        <v>6666.666666666667</v>
      </c>
      <c r="H95" s="838">
        <f>((MAYO!$X$151/12)/1000)+G95</f>
        <v>8333.3333333333339</v>
      </c>
      <c r="I95" s="838">
        <f>((JUNIO!$X$151/12)/1000)+H95</f>
        <v>9614.6195833333331</v>
      </c>
      <c r="J95" s="838">
        <f>((JULIO!$X$151/12)/1000)+I95</f>
        <v>10895.905833333334</v>
      </c>
      <c r="K95" s="838">
        <f>((AGOSTO!$X$151/12)/1000)+J95</f>
        <v>12177.192083333335</v>
      </c>
      <c r="L95" s="838">
        <f>((SEPTIEMBRE!$X$151/12)/1000)+K95</f>
        <v>13458.478333333336</v>
      </c>
      <c r="M95" s="838">
        <f>((OCTUBRE!$X$151/12)/1000)+L95</f>
        <v>14739.764583333337</v>
      </c>
      <c r="N95" s="838">
        <f>((NOVIEMBRE!$X$151/12)/1000)+M95</f>
        <v>15779.38416666667</v>
      </c>
      <c r="O95" s="838">
        <f>((DICIEMBRE!$X$151/12)/1000)+N95</f>
        <v>16819.003750000003</v>
      </c>
      <c r="P95" s="833"/>
      <c r="Q95" s="826"/>
      <c r="R95" s="826"/>
      <c r="S95" s="826"/>
      <c r="T95" s="826"/>
      <c r="U95" s="826"/>
      <c r="V95" s="826"/>
    </row>
    <row r="96" spans="1:22">
      <c r="A96" s="826"/>
      <c r="B96" s="831"/>
      <c r="C96" s="836" t="s">
        <v>672</v>
      </c>
      <c r="D96" s="838">
        <f>(ENERO!$AA$151)/1000</f>
        <v>867.25800000000004</v>
      </c>
      <c r="E96" s="838">
        <f>(FEBRERO!$AA$151)/1000</f>
        <v>2541.9450000000002</v>
      </c>
      <c r="F96" s="838">
        <f>(MARZO!$AA$151)/1000</f>
        <v>3388.895</v>
      </c>
      <c r="G96" s="838">
        <f>(ABRIL!$AA$151)/1000</f>
        <v>3602.7950000000001</v>
      </c>
      <c r="H96" s="838">
        <f>(MAYO!$AA$151)/1000</f>
        <v>3856.2649999999999</v>
      </c>
      <c r="I96" s="838">
        <f>(JUNIO!$AA$151)/1000</f>
        <v>3879.7649999999999</v>
      </c>
      <c r="J96" s="838">
        <f>(JULIO!$AA$151)/1000</f>
        <v>3879.7649999999999</v>
      </c>
      <c r="K96" s="838">
        <f>(AGOSTO!$AA$151)/1000</f>
        <v>3956.7649999999999</v>
      </c>
      <c r="L96" s="838">
        <f>(SEPTIEMBRE!$AA$151)/1000</f>
        <v>3956.7649999999999</v>
      </c>
      <c r="M96" s="838">
        <f>(OCTUBRE!$AA$151)/1000</f>
        <v>9449.4760000000006</v>
      </c>
      <c r="N96" s="838">
        <f>(NOVIEMBRE!$AA$151)/1000</f>
        <v>12391.02</v>
      </c>
      <c r="O96" s="838">
        <f>(DICIEMBRE!$AA$151)/1000</f>
        <v>12391.014999999999</v>
      </c>
      <c r="P96" s="833"/>
      <c r="Q96" s="826"/>
      <c r="R96" s="826"/>
      <c r="S96" s="826"/>
      <c r="T96" s="826"/>
      <c r="U96" s="826"/>
      <c r="V96" s="826"/>
    </row>
    <row r="97" spans="1:22">
      <c r="A97" s="826"/>
      <c r="B97" s="831"/>
      <c r="C97" s="836" t="s">
        <v>678</v>
      </c>
      <c r="D97" s="838">
        <f>(ENERO!$AD$151)/1000</f>
        <v>867.25800000000004</v>
      </c>
      <c r="E97" s="838">
        <f>(FEBRERO!$AD$151)/1000</f>
        <v>2541.9450000000002</v>
      </c>
      <c r="F97" s="838">
        <f>(MARZO!$AD$151)/1000</f>
        <v>3388.8939999999998</v>
      </c>
      <c r="G97" s="838">
        <f>(ABRIL!$AD$151)/1000</f>
        <v>3602.7919999999999</v>
      </c>
      <c r="H97" s="838">
        <f>(MAYO!$AD$151)/1000</f>
        <v>3856.2620000000002</v>
      </c>
      <c r="I97" s="838">
        <f>(JUNIO!$AD$151)/1000</f>
        <v>3879.7620000000002</v>
      </c>
      <c r="J97" s="838">
        <f>(JULIO!$AD$151)/1000</f>
        <v>3879.7620000000002</v>
      </c>
      <c r="K97" s="838">
        <f>(AGOSTO!$AD$151)/1000</f>
        <v>3956.761</v>
      </c>
      <c r="L97" s="838">
        <f>(SEPTIEMBRE!$AD$151)/1000</f>
        <v>3956.761</v>
      </c>
      <c r="M97" s="838">
        <f>(OCTUBRE!$AD$151)/1000</f>
        <v>9449.4719999999998</v>
      </c>
      <c r="N97" s="838">
        <f>(NOVIEMBRE!$AD$151)/1000</f>
        <v>12391.014999999999</v>
      </c>
      <c r="O97" s="838">
        <f>(DICIEMBRE!$AD$151)/1000</f>
        <v>12391.014999999999</v>
      </c>
      <c r="P97" s="833"/>
      <c r="Q97" s="826"/>
      <c r="R97" s="826"/>
      <c r="S97" s="826"/>
      <c r="T97" s="826"/>
      <c r="U97" s="826"/>
      <c r="V97" s="826"/>
    </row>
    <row r="98" spans="1:22" ht="13.5" thickBot="1">
      <c r="A98" s="826"/>
      <c r="B98" s="839"/>
      <c r="C98" s="840"/>
      <c r="D98" s="840"/>
      <c r="E98" s="840"/>
      <c r="F98" s="840"/>
      <c r="G98" s="840"/>
      <c r="H98" s="840"/>
      <c r="I98" s="840"/>
      <c r="J98" s="840"/>
      <c r="K98" s="840"/>
      <c r="L98" s="840"/>
      <c r="M98" s="840"/>
      <c r="N98" s="840"/>
      <c r="O98" s="840"/>
      <c r="P98" s="841"/>
      <c r="Q98" s="826"/>
      <c r="R98" s="826"/>
      <c r="S98" s="826"/>
      <c r="T98" s="826"/>
      <c r="U98" s="826"/>
      <c r="V98" s="826"/>
    </row>
    <row r="99" spans="1:22" ht="13.5" thickBot="1">
      <c r="A99" s="844"/>
      <c r="B99" s="845"/>
      <c r="C99" s="845"/>
      <c r="D99" s="845"/>
      <c r="E99" s="845"/>
      <c r="F99" s="845"/>
      <c r="G99" s="845"/>
      <c r="H99" s="845"/>
      <c r="I99" s="845"/>
      <c r="J99" s="845"/>
      <c r="K99" s="845"/>
      <c r="L99" s="845"/>
      <c r="M99" s="845"/>
      <c r="N99" s="845"/>
      <c r="O99" s="845"/>
      <c r="P99" s="845"/>
      <c r="Q99" s="844"/>
      <c r="R99" s="844"/>
      <c r="S99" s="844"/>
      <c r="T99" s="844"/>
      <c r="U99" s="844"/>
      <c r="V99" s="844"/>
    </row>
    <row r="100" spans="1:22">
      <c r="A100" s="844"/>
      <c r="B100" s="828"/>
      <c r="C100" s="829"/>
      <c r="D100" s="829"/>
      <c r="E100" s="829"/>
      <c r="F100" s="829"/>
      <c r="G100" s="829"/>
      <c r="H100" s="829"/>
      <c r="I100" s="829"/>
      <c r="J100" s="829"/>
      <c r="K100" s="829"/>
      <c r="L100" s="829"/>
      <c r="M100" s="829"/>
      <c r="N100" s="829"/>
      <c r="O100" s="829"/>
      <c r="P100" s="830"/>
      <c r="Q100" s="844"/>
      <c r="R100" s="844"/>
      <c r="S100" s="844"/>
      <c r="T100" s="844"/>
      <c r="U100" s="844"/>
      <c r="V100" s="844"/>
    </row>
    <row r="101" spans="1:22">
      <c r="A101" s="844"/>
      <c r="B101" s="831"/>
      <c r="C101" s="832"/>
      <c r="D101" s="832"/>
      <c r="E101" s="832"/>
      <c r="F101" s="832"/>
      <c r="G101" s="832"/>
      <c r="H101" s="832"/>
      <c r="I101" s="832"/>
      <c r="J101" s="832"/>
      <c r="K101" s="832"/>
      <c r="L101" s="832"/>
      <c r="M101" s="832"/>
      <c r="N101" s="832"/>
      <c r="O101" s="832"/>
      <c r="P101" s="833"/>
      <c r="Q101" s="844"/>
      <c r="R101" s="844"/>
      <c r="S101" s="844"/>
      <c r="T101" s="844"/>
      <c r="U101" s="844"/>
      <c r="V101" s="844"/>
    </row>
    <row r="102" spans="1:22">
      <c r="A102" s="844"/>
      <c r="B102" s="831"/>
      <c r="C102" s="832"/>
      <c r="D102" s="832"/>
      <c r="E102" s="832"/>
      <c r="F102" s="832"/>
      <c r="G102" s="832"/>
      <c r="H102" s="832"/>
      <c r="I102" s="832"/>
      <c r="J102" s="832"/>
      <c r="K102" s="832"/>
      <c r="L102" s="832"/>
      <c r="M102" s="832"/>
      <c r="N102" s="832"/>
      <c r="O102" s="832"/>
      <c r="P102" s="833"/>
      <c r="Q102" s="844"/>
      <c r="R102" s="844"/>
      <c r="S102" s="844"/>
      <c r="T102" s="844"/>
      <c r="U102" s="844"/>
      <c r="V102" s="844"/>
    </row>
    <row r="103" spans="1:22">
      <c r="A103" s="844"/>
      <c r="B103" s="831"/>
      <c r="C103" s="832"/>
      <c r="D103" s="832"/>
      <c r="E103" s="832"/>
      <c r="F103" s="832"/>
      <c r="G103" s="832"/>
      <c r="H103" s="832"/>
      <c r="I103" s="832"/>
      <c r="J103" s="832"/>
      <c r="K103" s="832"/>
      <c r="L103" s="832"/>
      <c r="M103" s="832"/>
      <c r="N103" s="832"/>
      <c r="O103" s="832"/>
      <c r="P103" s="833"/>
      <c r="Q103" s="844"/>
      <c r="R103" s="844"/>
      <c r="S103" s="844"/>
      <c r="T103" s="844"/>
      <c r="U103" s="844"/>
      <c r="V103" s="844"/>
    </row>
    <row r="104" spans="1:22">
      <c r="A104" s="844"/>
      <c r="B104" s="831"/>
      <c r="C104" s="832"/>
      <c r="D104" s="832"/>
      <c r="E104" s="832"/>
      <c r="F104" s="832"/>
      <c r="G104" s="832"/>
      <c r="H104" s="832"/>
      <c r="I104" s="832"/>
      <c r="J104" s="832"/>
      <c r="K104" s="832"/>
      <c r="L104" s="832"/>
      <c r="M104" s="832"/>
      <c r="N104" s="832"/>
      <c r="O104" s="832"/>
      <c r="P104" s="833"/>
      <c r="Q104" s="844"/>
      <c r="R104" s="844"/>
      <c r="S104" s="844"/>
      <c r="T104" s="844"/>
      <c r="U104" s="844"/>
      <c r="V104" s="844"/>
    </row>
    <row r="105" spans="1:22">
      <c r="A105" s="844"/>
      <c r="B105" s="831"/>
      <c r="C105" s="832"/>
      <c r="D105" s="832"/>
      <c r="E105" s="832"/>
      <c r="F105" s="832"/>
      <c r="G105" s="832"/>
      <c r="H105" s="832"/>
      <c r="I105" s="832"/>
      <c r="J105" s="832"/>
      <c r="K105" s="832"/>
      <c r="L105" s="832"/>
      <c r="M105" s="832"/>
      <c r="N105" s="832"/>
      <c r="O105" s="832"/>
      <c r="P105" s="833"/>
      <c r="Q105" s="844"/>
      <c r="R105" s="844"/>
      <c r="S105" s="844"/>
      <c r="T105" s="844"/>
      <c r="U105" s="844"/>
      <c r="V105" s="844"/>
    </row>
    <row r="106" spans="1:22">
      <c r="A106" s="844"/>
      <c r="B106" s="831"/>
      <c r="C106" s="832"/>
      <c r="D106" s="832"/>
      <c r="E106" s="832"/>
      <c r="F106" s="832"/>
      <c r="G106" s="832"/>
      <c r="H106" s="832"/>
      <c r="I106" s="832"/>
      <c r="J106" s="832"/>
      <c r="K106" s="832"/>
      <c r="L106" s="832"/>
      <c r="M106" s="832"/>
      <c r="N106" s="832"/>
      <c r="O106" s="832"/>
      <c r="P106" s="833"/>
      <c r="Q106" s="844"/>
      <c r="R106" s="844"/>
      <c r="S106" s="844"/>
      <c r="T106" s="844"/>
      <c r="U106" s="844"/>
      <c r="V106" s="844"/>
    </row>
    <row r="107" spans="1:22">
      <c r="A107" s="844"/>
      <c r="B107" s="831"/>
      <c r="C107" s="832"/>
      <c r="D107" s="832"/>
      <c r="E107" s="832"/>
      <c r="F107" s="832"/>
      <c r="G107" s="832"/>
      <c r="H107" s="832"/>
      <c r="I107" s="832"/>
      <c r="J107" s="832"/>
      <c r="K107" s="832"/>
      <c r="L107" s="832"/>
      <c r="M107" s="832"/>
      <c r="N107" s="832"/>
      <c r="O107" s="832"/>
      <c r="P107" s="833"/>
      <c r="Q107" s="844"/>
      <c r="R107" s="844"/>
      <c r="S107" s="844"/>
      <c r="T107" s="844"/>
      <c r="U107" s="844"/>
      <c r="V107" s="844"/>
    </row>
    <row r="108" spans="1:22">
      <c r="A108" s="844"/>
      <c r="B108" s="831"/>
      <c r="C108" s="832"/>
      <c r="D108" s="832"/>
      <c r="E108" s="832"/>
      <c r="F108" s="832"/>
      <c r="G108" s="832"/>
      <c r="H108" s="832"/>
      <c r="I108" s="832"/>
      <c r="J108" s="832"/>
      <c r="K108" s="832"/>
      <c r="L108" s="832"/>
      <c r="M108" s="832"/>
      <c r="N108" s="832"/>
      <c r="O108" s="832"/>
      <c r="P108" s="833"/>
      <c r="Q108" s="844"/>
      <c r="R108" s="844"/>
      <c r="S108" s="844"/>
      <c r="T108" s="844"/>
      <c r="U108" s="844"/>
      <c r="V108" s="844"/>
    </row>
    <row r="109" spans="1:22">
      <c r="A109" s="844"/>
      <c r="B109" s="831"/>
      <c r="C109" s="832"/>
      <c r="D109" s="832"/>
      <c r="E109" s="832"/>
      <c r="F109" s="832"/>
      <c r="G109" s="832"/>
      <c r="H109" s="832"/>
      <c r="I109" s="832"/>
      <c r="J109" s="832"/>
      <c r="K109" s="832"/>
      <c r="L109" s="832"/>
      <c r="M109" s="832"/>
      <c r="N109" s="832"/>
      <c r="O109" s="832"/>
      <c r="P109" s="833"/>
      <c r="Q109" s="844"/>
      <c r="R109" s="844"/>
      <c r="S109" s="844"/>
      <c r="T109" s="844"/>
      <c r="U109" s="844"/>
      <c r="V109" s="844"/>
    </row>
    <row r="110" spans="1:22">
      <c r="A110" s="844"/>
      <c r="B110" s="831"/>
      <c r="C110" s="832"/>
      <c r="D110" s="832"/>
      <c r="E110" s="832"/>
      <c r="F110" s="832"/>
      <c r="G110" s="832"/>
      <c r="H110" s="832"/>
      <c r="I110" s="832"/>
      <c r="J110" s="832"/>
      <c r="K110" s="832"/>
      <c r="L110" s="832"/>
      <c r="M110" s="832"/>
      <c r="N110" s="832"/>
      <c r="O110" s="832"/>
      <c r="P110" s="833"/>
      <c r="Q110" s="844"/>
      <c r="R110" s="844"/>
      <c r="S110" s="844"/>
      <c r="T110" s="844"/>
      <c r="U110" s="844"/>
      <c r="V110" s="844"/>
    </row>
    <row r="111" spans="1:22">
      <c r="A111" s="844"/>
      <c r="B111" s="831"/>
      <c r="C111" s="832"/>
      <c r="D111" s="832"/>
      <c r="E111" s="832"/>
      <c r="F111" s="832"/>
      <c r="G111" s="832"/>
      <c r="H111" s="832"/>
      <c r="I111" s="832"/>
      <c r="J111" s="832"/>
      <c r="K111" s="832"/>
      <c r="L111" s="832"/>
      <c r="M111" s="832"/>
      <c r="N111" s="832"/>
      <c r="O111" s="832"/>
      <c r="P111" s="833"/>
      <c r="Q111" s="844"/>
      <c r="R111" s="844"/>
      <c r="S111" s="844"/>
      <c r="T111" s="844"/>
      <c r="U111" s="844"/>
      <c r="V111" s="844"/>
    </row>
    <row r="112" spans="1:22">
      <c r="A112" s="844"/>
      <c r="B112" s="831"/>
      <c r="C112" s="832"/>
      <c r="D112" s="832"/>
      <c r="E112" s="832"/>
      <c r="F112" s="832"/>
      <c r="G112" s="832"/>
      <c r="H112" s="832"/>
      <c r="I112" s="832"/>
      <c r="J112" s="832"/>
      <c r="K112" s="832"/>
      <c r="L112" s="832"/>
      <c r="M112" s="832"/>
      <c r="N112" s="832"/>
      <c r="O112" s="832"/>
      <c r="P112" s="833"/>
      <c r="Q112" s="844"/>
      <c r="R112" s="844"/>
      <c r="S112" s="844"/>
      <c r="T112" s="844"/>
      <c r="U112" s="844"/>
      <c r="V112" s="844"/>
    </row>
    <row r="113" spans="1:22">
      <c r="A113" s="844"/>
      <c r="B113" s="831"/>
      <c r="C113" s="832"/>
      <c r="D113" s="832"/>
      <c r="E113" s="832"/>
      <c r="F113" s="832"/>
      <c r="G113" s="832"/>
      <c r="H113" s="832"/>
      <c r="I113" s="832"/>
      <c r="J113" s="832"/>
      <c r="K113" s="832"/>
      <c r="L113" s="832"/>
      <c r="M113" s="832"/>
      <c r="N113" s="832"/>
      <c r="O113" s="832"/>
      <c r="P113" s="833"/>
      <c r="Q113" s="844"/>
      <c r="R113" s="844"/>
      <c r="S113" s="844"/>
      <c r="T113" s="844"/>
      <c r="U113" s="844"/>
      <c r="V113" s="844"/>
    </row>
    <row r="114" spans="1:22">
      <c r="A114" s="844"/>
      <c r="B114" s="831"/>
      <c r="C114" s="832"/>
      <c r="D114" s="832"/>
      <c r="E114" s="832"/>
      <c r="F114" s="832"/>
      <c r="G114" s="832"/>
      <c r="H114" s="832"/>
      <c r="I114" s="832"/>
      <c r="J114" s="832"/>
      <c r="K114" s="832"/>
      <c r="L114" s="832"/>
      <c r="M114" s="832"/>
      <c r="N114" s="832"/>
      <c r="O114" s="832"/>
      <c r="P114" s="833"/>
      <c r="Q114" s="844"/>
      <c r="R114" s="844"/>
      <c r="S114" s="844"/>
      <c r="T114" s="844"/>
      <c r="U114" s="844"/>
      <c r="V114" s="844"/>
    </row>
    <row r="115" spans="1:22">
      <c r="A115" s="844"/>
      <c r="B115" s="831"/>
      <c r="C115" s="832"/>
      <c r="D115" s="832"/>
      <c r="E115" s="832"/>
      <c r="F115" s="832"/>
      <c r="G115" s="832"/>
      <c r="H115" s="832"/>
      <c r="I115" s="832"/>
      <c r="J115" s="832"/>
      <c r="K115" s="832"/>
      <c r="L115" s="832"/>
      <c r="M115" s="832"/>
      <c r="N115" s="832"/>
      <c r="O115" s="832"/>
      <c r="P115" s="833"/>
      <c r="Q115" s="844"/>
      <c r="R115" s="844"/>
      <c r="S115" s="844"/>
      <c r="T115" s="844"/>
      <c r="U115" s="844"/>
      <c r="V115" s="844"/>
    </row>
    <row r="116" spans="1:22">
      <c r="A116" s="844"/>
      <c r="B116" s="831"/>
      <c r="C116" s="832"/>
      <c r="D116" s="832"/>
      <c r="E116" s="832"/>
      <c r="F116" s="832"/>
      <c r="G116" s="832"/>
      <c r="H116" s="832"/>
      <c r="I116" s="832"/>
      <c r="J116" s="832"/>
      <c r="K116" s="832"/>
      <c r="L116" s="832"/>
      <c r="M116" s="832"/>
      <c r="N116" s="832"/>
      <c r="O116" s="832"/>
      <c r="P116" s="833"/>
      <c r="Q116" s="844"/>
      <c r="R116" s="844"/>
      <c r="S116" s="844"/>
      <c r="T116" s="844"/>
      <c r="U116" s="844"/>
      <c r="V116" s="844"/>
    </row>
    <row r="117" spans="1:22">
      <c r="A117" s="844"/>
      <c r="B117" s="831"/>
      <c r="C117" s="832"/>
      <c r="D117" s="832"/>
      <c r="E117" s="832"/>
      <c r="F117" s="832"/>
      <c r="G117" s="832"/>
      <c r="H117" s="832"/>
      <c r="I117" s="832"/>
      <c r="J117" s="832"/>
      <c r="K117" s="832"/>
      <c r="L117" s="832"/>
      <c r="M117" s="832"/>
      <c r="N117" s="832"/>
      <c r="O117" s="832"/>
      <c r="P117" s="833"/>
      <c r="Q117" s="844"/>
      <c r="R117" s="844"/>
      <c r="S117" s="844"/>
      <c r="T117" s="844"/>
      <c r="U117" s="844"/>
      <c r="V117" s="844"/>
    </row>
    <row r="118" spans="1:22">
      <c r="A118" s="844"/>
      <c r="B118" s="831"/>
      <c r="C118" s="832"/>
      <c r="D118" s="832"/>
      <c r="E118" s="832"/>
      <c r="F118" s="832"/>
      <c r="G118" s="832"/>
      <c r="H118" s="832"/>
      <c r="I118" s="832"/>
      <c r="J118" s="832"/>
      <c r="K118" s="832"/>
      <c r="L118" s="832"/>
      <c r="M118" s="832"/>
      <c r="N118" s="832"/>
      <c r="O118" s="832"/>
      <c r="P118" s="833"/>
      <c r="Q118" s="844"/>
      <c r="R118" s="844"/>
      <c r="S118" s="844"/>
      <c r="T118" s="844"/>
      <c r="U118" s="844"/>
      <c r="V118" s="844"/>
    </row>
    <row r="119" spans="1:22">
      <c r="A119" s="844"/>
      <c r="B119" s="831"/>
      <c r="C119" s="832"/>
      <c r="D119" s="832"/>
      <c r="E119" s="832"/>
      <c r="F119" s="832"/>
      <c r="G119" s="832"/>
      <c r="H119" s="832"/>
      <c r="I119" s="832"/>
      <c r="J119" s="832"/>
      <c r="K119" s="832"/>
      <c r="L119" s="832"/>
      <c r="M119" s="832"/>
      <c r="N119" s="832"/>
      <c r="O119" s="832"/>
      <c r="P119" s="833"/>
      <c r="Q119" s="844"/>
      <c r="R119" s="844"/>
      <c r="S119" s="844"/>
      <c r="T119" s="844"/>
      <c r="U119" s="844"/>
      <c r="V119" s="844"/>
    </row>
    <row r="120" spans="1:22">
      <c r="A120" s="844"/>
      <c r="B120" s="831"/>
      <c r="C120" s="832"/>
      <c r="D120" s="832"/>
      <c r="E120" s="832"/>
      <c r="F120" s="832"/>
      <c r="G120" s="832"/>
      <c r="H120" s="832"/>
      <c r="I120" s="832"/>
      <c r="J120" s="832"/>
      <c r="K120" s="832"/>
      <c r="L120" s="832"/>
      <c r="M120" s="832"/>
      <c r="N120" s="832"/>
      <c r="O120" s="832"/>
      <c r="P120" s="833"/>
      <c r="Q120" s="844"/>
      <c r="R120" s="844"/>
      <c r="S120" s="844"/>
      <c r="T120" s="844"/>
      <c r="U120" s="844"/>
      <c r="V120" s="844"/>
    </row>
    <row r="121" spans="1:22">
      <c r="A121" s="844"/>
      <c r="B121" s="831"/>
      <c r="C121" s="832"/>
      <c r="D121" s="832"/>
      <c r="E121" s="832"/>
      <c r="F121" s="832"/>
      <c r="G121" s="832"/>
      <c r="H121" s="832"/>
      <c r="I121" s="832"/>
      <c r="J121" s="832"/>
      <c r="K121" s="832"/>
      <c r="L121" s="832"/>
      <c r="M121" s="832"/>
      <c r="N121" s="832"/>
      <c r="O121" s="832"/>
      <c r="P121" s="833"/>
      <c r="Q121" s="844"/>
      <c r="R121" s="844"/>
      <c r="S121" s="844"/>
      <c r="T121" s="844"/>
      <c r="U121" s="844"/>
      <c r="V121" s="844"/>
    </row>
    <row r="122" spans="1:22">
      <c r="A122" s="844"/>
      <c r="B122" s="831"/>
      <c r="C122" s="832"/>
      <c r="D122" s="832"/>
      <c r="E122" s="832"/>
      <c r="F122" s="832"/>
      <c r="G122" s="832"/>
      <c r="H122" s="832"/>
      <c r="I122" s="832"/>
      <c r="J122" s="832"/>
      <c r="K122" s="832"/>
      <c r="L122" s="832"/>
      <c r="M122" s="832"/>
      <c r="N122" s="832"/>
      <c r="O122" s="832"/>
      <c r="P122" s="833"/>
      <c r="Q122" s="844"/>
      <c r="R122" s="844"/>
      <c r="S122" s="844"/>
      <c r="T122" s="844"/>
      <c r="U122" s="844"/>
      <c r="V122" s="844"/>
    </row>
    <row r="123" spans="1:22">
      <c r="A123" s="844"/>
      <c r="B123" s="831"/>
      <c r="C123" s="832"/>
      <c r="D123" s="832"/>
      <c r="E123" s="832"/>
      <c r="F123" s="832"/>
      <c r="G123" s="832"/>
      <c r="H123" s="832"/>
      <c r="I123" s="832"/>
      <c r="J123" s="832"/>
      <c r="K123" s="832"/>
      <c r="L123" s="832"/>
      <c r="M123" s="832"/>
      <c r="N123" s="832"/>
      <c r="O123" s="832"/>
      <c r="P123" s="833"/>
      <c r="Q123" s="844"/>
      <c r="R123" s="844"/>
      <c r="S123" s="844"/>
      <c r="T123" s="844"/>
      <c r="U123" s="844"/>
      <c r="V123" s="844"/>
    </row>
    <row r="124" spans="1:22">
      <c r="A124" s="844"/>
      <c r="B124" s="831"/>
      <c r="C124" s="832"/>
      <c r="D124" s="832"/>
      <c r="E124" s="832"/>
      <c r="F124" s="832"/>
      <c r="G124" s="832"/>
      <c r="H124" s="832"/>
      <c r="I124" s="832"/>
      <c r="J124" s="832"/>
      <c r="K124" s="832"/>
      <c r="L124" s="832"/>
      <c r="M124" s="832"/>
      <c r="N124" s="832"/>
      <c r="O124" s="832"/>
      <c r="P124" s="833"/>
      <c r="Q124" s="844"/>
      <c r="R124" s="844"/>
      <c r="S124" s="844"/>
      <c r="T124" s="844"/>
      <c r="U124" s="844"/>
      <c r="V124" s="844"/>
    </row>
    <row r="125" spans="1:22">
      <c r="A125" s="844"/>
      <c r="B125" s="831"/>
      <c r="C125" s="832"/>
      <c r="D125" s="832"/>
      <c r="E125" s="832"/>
      <c r="F125" s="832"/>
      <c r="G125" s="832"/>
      <c r="H125" s="832"/>
      <c r="I125" s="832"/>
      <c r="J125" s="832"/>
      <c r="K125" s="832"/>
      <c r="L125" s="832"/>
      <c r="M125" s="832"/>
      <c r="N125" s="832"/>
      <c r="O125" s="832"/>
      <c r="P125" s="833"/>
      <c r="Q125" s="844"/>
      <c r="R125" s="844"/>
      <c r="S125" s="844"/>
      <c r="T125" s="844"/>
      <c r="U125" s="844"/>
      <c r="V125" s="844"/>
    </row>
    <row r="126" spans="1:22">
      <c r="A126" s="844"/>
      <c r="B126" s="831"/>
      <c r="C126" s="834"/>
      <c r="D126" s="835" t="s">
        <v>656</v>
      </c>
      <c r="E126" s="835" t="s">
        <v>657</v>
      </c>
      <c r="F126" s="835" t="s">
        <v>658</v>
      </c>
      <c r="G126" s="835" t="s">
        <v>659</v>
      </c>
      <c r="H126" s="835" t="s">
        <v>660</v>
      </c>
      <c r="I126" s="835" t="s">
        <v>661</v>
      </c>
      <c r="J126" s="835" t="s">
        <v>662</v>
      </c>
      <c r="K126" s="835" t="s">
        <v>663</v>
      </c>
      <c r="L126" s="835" t="s">
        <v>664</v>
      </c>
      <c r="M126" s="835" t="s">
        <v>665</v>
      </c>
      <c r="N126" s="835" t="s">
        <v>666</v>
      </c>
      <c r="O126" s="835" t="s">
        <v>667</v>
      </c>
      <c r="P126" s="833"/>
      <c r="Q126" s="844"/>
      <c r="R126" s="844"/>
      <c r="S126" s="844"/>
      <c r="T126" s="844"/>
      <c r="U126" s="844"/>
      <c r="V126" s="844"/>
    </row>
    <row r="127" spans="1:22">
      <c r="A127" s="844"/>
      <c r="B127" s="831"/>
      <c r="C127" s="836" t="s">
        <v>668</v>
      </c>
      <c r="D127" s="838">
        <f>(ENERO!$X$117/12)/1000</f>
        <v>250</v>
      </c>
      <c r="E127" s="838">
        <f>((FEBRERO!$X$117/12)/1000)+'GRAF. EJECUCIÓN GASTOS'!D127</f>
        <v>500</v>
      </c>
      <c r="F127" s="838">
        <f>((MARZO!$X$117/12)/1000)+'GRAF. EJECUCIÓN GASTOS'!E127</f>
        <v>750</v>
      </c>
      <c r="G127" s="838">
        <f>((ABRIL!$X$117/12)/1000)+'GRAF. EJECUCIÓN GASTOS'!F127</f>
        <v>1000</v>
      </c>
      <c r="H127" s="838">
        <f>((MAYO!$X$117/12)/1000)+'GRAF. EJECUCIÓN GASTOS'!G127</f>
        <v>1250</v>
      </c>
      <c r="I127" s="838">
        <f>((JUNIO!$X$117/12)/1000)+'GRAF. EJECUCIÓN GASTOS'!H127</f>
        <v>1500</v>
      </c>
      <c r="J127" s="838">
        <f>((JULIO!$X$117/12)/1000)+'GRAF. EJECUCIÓN GASTOS'!I127</f>
        <v>1750</v>
      </c>
      <c r="K127" s="838">
        <f>((AGOSTO!$X$117/12)/1000)+'GRAF. EJECUCIÓN GASTOS'!J127</f>
        <v>2000</v>
      </c>
      <c r="L127" s="838">
        <f>((SEPTIEMBRE!$X$117/12)/1000)+'GRAF. EJECUCIÓN GASTOS'!K127</f>
        <v>2250</v>
      </c>
      <c r="M127" s="838">
        <f>((OCTUBRE!$X$117/12)/1000)+'GRAF. EJECUCIÓN GASTOS'!L127</f>
        <v>2333.3333333333335</v>
      </c>
      <c r="N127" s="838">
        <f>((NOVIEMBRE!$X$117/12)/1000)+'GRAF. EJECUCIÓN GASTOS'!M127</f>
        <v>2416.666666666667</v>
      </c>
      <c r="O127" s="838">
        <f>((DICIEMBRE!$X$117/12)/1000)+'GRAF. EJECUCIÓN GASTOS'!N127</f>
        <v>2416.666666666667</v>
      </c>
      <c r="P127" s="833"/>
      <c r="Q127" s="844"/>
      <c r="R127" s="844"/>
      <c r="S127" s="844"/>
      <c r="T127" s="844"/>
      <c r="U127" s="844"/>
      <c r="V127" s="844"/>
    </row>
    <row r="128" spans="1:22">
      <c r="A128" s="844"/>
      <c r="B128" s="831"/>
      <c r="C128" s="836" t="s">
        <v>672</v>
      </c>
      <c r="D128" s="838">
        <f>ENERO!$AA$117/1000</f>
        <v>0</v>
      </c>
      <c r="E128" s="838">
        <f>FEBRERO!$AA$117/1000</f>
        <v>0</v>
      </c>
      <c r="F128" s="838">
        <f>MARZO!$AA$117/1000</f>
        <v>0</v>
      </c>
      <c r="G128" s="838">
        <f>ABRIL!$AA$117/1000</f>
        <v>0</v>
      </c>
      <c r="H128" s="838">
        <f>MAYO!$AA$117/1000</f>
        <v>0</v>
      </c>
      <c r="I128" s="838">
        <f>JUNIO!$AA$117/1000</f>
        <v>0</v>
      </c>
      <c r="J128" s="838">
        <f>JULIO!$AA$117/1000</f>
        <v>0</v>
      </c>
      <c r="K128" s="838">
        <f>AGOSTO!$AA$117/1000</f>
        <v>0</v>
      </c>
      <c r="L128" s="838">
        <f>SEPTIEMBRE!$AA$117/1000</f>
        <v>0</v>
      </c>
      <c r="M128" s="838">
        <f>OCTUBRE!$AA$117/1000</f>
        <v>0</v>
      </c>
      <c r="N128" s="838">
        <f>NOVIEMBRE!$AA$117/1000</f>
        <v>0</v>
      </c>
      <c r="O128" s="838">
        <f>DICIEMBRE!$AA$117/1000</f>
        <v>0</v>
      </c>
      <c r="P128" s="833"/>
      <c r="Q128" s="844"/>
      <c r="R128" s="844"/>
      <c r="S128" s="844"/>
      <c r="T128" s="844"/>
      <c r="U128" s="844"/>
      <c r="V128" s="844"/>
    </row>
    <row r="129" spans="1:22">
      <c r="A129" s="844"/>
      <c r="B129" s="831"/>
      <c r="C129" s="836" t="s">
        <v>678</v>
      </c>
      <c r="D129" s="838">
        <f>ENERO!$AD$117/1000</f>
        <v>0</v>
      </c>
      <c r="E129" s="838">
        <f>FEBRERO!$AD$117/1000</f>
        <v>0</v>
      </c>
      <c r="F129" s="838">
        <f>MARZO!$AD$117/1000</f>
        <v>0</v>
      </c>
      <c r="G129" s="838">
        <f>ABRIL!$AD$117/1000</f>
        <v>0</v>
      </c>
      <c r="H129" s="838">
        <f>MAYO!$AD$117/1000</f>
        <v>0</v>
      </c>
      <c r="I129" s="838">
        <f>JUNIO!$AD$117/1000</f>
        <v>0</v>
      </c>
      <c r="J129" s="838">
        <f>JULIO!$AD$117/1000</f>
        <v>0</v>
      </c>
      <c r="K129" s="838">
        <f>AGOSTO!$AD$117/1000</f>
        <v>0</v>
      </c>
      <c r="L129" s="838">
        <f>SEPTIEMBRE!$AD$117/1000</f>
        <v>0</v>
      </c>
      <c r="M129" s="838">
        <f>OCTUBRE!$AD$117/1000</f>
        <v>0</v>
      </c>
      <c r="N129" s="838">
        <f>NOVIEMBRE!$AD$117/1000</f>
        <v>0</v>
      </c>
      <c r="O129" s="838">
        <f>DICIEMBRE!$AD$117/1000</f>
        <v>0</v>
      </c>
      <c r="P129" s="833"/>
      <c r="Q129" s="844"/>
      <c r="R129" s="844"/>
      <c r="S129" s="844"/>
      <c r="T129" s="844"/>
      <c r="U129" s="844"/>
      <c r="V129" s="844"/>
    </row>
    <row r="130" spans="1:22" ht="13.5" thickBot="1">
      <c r="A130" s="844"/>
      <c r="B130" s="839"/>
      <c r="C130" s="840"/>
      <c r="D130" s="840"/>
      <c r="E130" s="840"/>
      <c r="F130" s="840"/>
      <c r="G130" s="840"/>
      <c r="H130" s="840"/>
      <c r="I130" s="840"/>
      <c r="J130" s="840"/>
      <c r="K130" s="840"/>
      <c r="L130" s="840"/>
      <c r="M130" s="840"/>
      <c r="N130" s="840"/>
      <c r="O130" s="840"/>
      <c r="P130" s="841"/>
      <c r="Q130" s="844"/>
      <c r="R130" s="844"/>
      <c r="S130" s="844"/>
      <c r="T130" s="844"/>
      <c r="U130" s="844"/>
      <c r="V130" s="844"/>
    </row>
    <row r="131" spans="1:22" ht="13.5" thickBot="1">
      <c r="A131" s="844"/>
      <c r="B131" s="845"/>
      <c r="C131" s="845"/>
      <c r="D131" s="845"/>
      <c r="E131" s="845"/>
      <c r="F131" s="845"/>
      <c r="G131" s="845"/>
      <c r="H131" s="845"/>
      <c r="I131" s="845"/>
      <c r="J131" s="845"/>
      <c r="K131" s="845"/>
      <c r="L131" s="845"/>
      <c r="M131" s="845"/>
      <c r="N131" s="845"/>
      <c r="O131" s="845"/>
      <c r="P131" s="845"/>
      <c r="Q131" s="844"/>
      <c r="R131" s="844"/>
      <c r="S131" s="844"/>
      <c r="T131" s="844"/>
      <c r="U131" s="844"/>
      <c r="V131" s="844"/>
    </row>
    <row r="132" spans="1:22">
      <c r="A132" s="826"/>
      <c r="B132" s="828"/>
      <c r="C132" s="829"/>
      <c r="D132" s="829"/>
      <c r="E132" s="829"/>
      <c r="F132" s="829"/>
      <c r="G132" s="829"/>
      <c r="H132" s="829"/>
      <c r="I132" s="829"/>
      <c r="J132" s="829"/>
      <c r="K132" s="829"/>
      <c r="L132" s="829"/>
      <c r="M132" s="829"/>
      <c r="N132" s="829"/>
      <c r="O132" s="829"/>
      <c r="P132" s="830"/>
      <c r="Q132" s="826"/>
      <c r="R132" s="826"/>
      <c r="S132" s="826"/>
      <c r="T132" s="826"/>
      <c r="U132" s="826"/>
      <c r="V132" s="826"/>
    </row>
    <row r="133" spans="1:22">
      <c r="A133" s="826"/>
      <c r="B133" s="831"/>
      <c r="C133" s="832"/>
      <c r="D133" s="832"/>
      <c r="E133" s="832"/>
      <c r="F133" s="832"/>
      <c r="G133" s="832"/>
      <c r="H133" s="832"/>
      <c r="I133" s="832"/>
      <c r="J133" s="832"/>
      <c r="K133" s="832"/>
      <c r="L133" s="832"/>
      <c r="M133" s="832"/>
      <c r="N133" s="832"/>
      <c r="O133" s="832"/>
      <c r="P133" s="833"/>
      <c r="Q133" s="826"/>
      <c r="R133" s="826"/>
      <c r="S133" s="826"/>
      <c r="T133" s="826"/>
      <c r="U133" s="826"/>
      <c r="V133" s="826"/>
    </row>
    <row r="134" spans="1:22">
      <c r="A134" s="826"/>
      <c r="B134" s="831"/>
      <c r="C134" s="832"/>
      <c r="D134" s="832"/>
      <c r="E134" s="832"/>
      <c r="F134" s="832"/>
      <c r="G134" s="832"/>
      <c r="H134" s="832"/>
      <c r="I134" s="832"/>
      <c r="J134" s="832"/>
      <c r="K134" s="832"/>
      <c r="L134" s="832"/>
      <c r="M134" s="832"/>
      <c r="N134" s="832"/>
      <c r="O134" s="832"/>
      <c r="P134" s="833"/>
      <c r="Q134" s="826"/>
      <c r="R134" s="826"/>
      <c r="S134" s="826"/>
      <c r="T134" s="826"/>
      <c r="U134" s="826"/>
      <c r="V134" s="826"/>
    </row>
    <row r="135" spans="1:22">
      <c r="A135" s="826"/>
      <c r="B135" s="831"/>
      <c r="C135" s="832"/>
      <c r="D135" s="832"/>
      <c r="E135" s="832"/>
      <c r="F135" s="832"/>
      <c r="G135" s="832"/>
      <c r="H135" s="832"/>
      <c r="I135" s="832"/>
      <c r="J135" s="832"/>
      <c r="K135" s="832"/>
      <c r="L135" s="832"/>
      <c r="M135" s="832"/>
      <c r="N135" s="832"/>
      <c r="O135" s="832"/>
      <c r="P135" s="833"/>
      <c r="Q135" s="826"/>
      <c r="R135" s="826"/>
      <c r="S135" s="826"/>
      <c r="T135" s="826"/>
      <c r="U135" s="826"/>
      <c r="V135" s="826"/>
    </row>
    <row r="136" spans="1:22">
      <c r="A136" s="826"/>
      <c r="B136" s="831"/>
      <c r="C136" s="832"/>
      <c r="D136" s="832"/>
      <c r="E136" s="832"/>
      <c r="F136" s="832"/>
      <c r="G136" s="832"/>
      <c r="H136" s="832"/>
      <c r="I136" s="832"/>
      <c r="J136" s="832"/>
      <c r="K136" s="832"/>
      <c r="L136" s="832"/>
      <c r="M136" s="832"/>
      <c r="N136" s="832"/>
      <c r="O136" s="832"/>
      <c r="P136" s="833"/>
      <c r="Q136" s="826"/>
      <c r="R136" s="826"/>
      <c r="S136" s="826"/>
      <c r="T136" s="826"/>
      <c r="U136" s="826"/>
      <c r="V136" s="826"/>
    </row>
    <row r="137" spans="1:22">
      <c r="A137" s="826"/>
      <c r="B137" s="831"/>
      <c r="C137" s="832"/>
      <c r="D137" s="832"/>
      <c r="E137" s="832"/>
      <c r="F137" s="832"/>
      <c r="G137" s="832"/>
      <c r="H137" s="832"/>
      <c r="I137" s="832"/>
      <c r="J137" s="832"/>
      <c r="K137" s="832"/>
      <c r="L137" s="832"/>
      <c r="M137" s="832"/>
      <c r="N137" s="832"/>
      <c r="O137" s="832"/>
      <c r="P137" s="833"/>
      <c r="Q137" s="826"/>
      <c r="R137" s="826"/>
      <c r="S137" s="826"/>
      <c r="T137" s="826"/>
      <c r="U137" s="826"/>
      <c r="V137" s="826"/>
    </row>
    <row r="138" spans="1:22">
      <c r="A138" s="826"/>
      <c r="B138" s="831"/>
      <c r="C138" s="832"/>
      <c r="D138" s="832"/>
      <c r="E138" s="832"/>
      <c r="F138" s="832"/>
      <c r="G138" s="832"/>
      <c r="H138" s="832"/>
      <c r="I138" s="832"/>
      <c r="J138" s="832"/>
      <c r="K138" s="832"/>
      <c r="L138" s="832"/>
      <c r="M138" s="832"/>
      <c r="N138" s="832"/>
      <c r="O138" s="832"/>
      <c r="P138" s="833"/>
      <c r="Q138" s="826"/>
      <c r="R138" s="826"/>
      <c r="S138" s="826"/>
      <c r="T138" s="826"/>
      <c r="U138" s="826"/>
      <c r="V138" s="826"/>
    </row>
    <row r="139" spans="1:22">
      <c r="A139" s="826"/>
      <c r="B139" s="831"/>
      <c r="C139" s="832"/>
      <c r="D139" s="832"/>
      <c r="E139" s="832"/>
      <c r="F139" s="832"/>
      <c r="G139" s="832"/>
      <c r="H139" s="832"/>
      <c r="I139" s="832"/>
      <c r="J139" s="832"/>
      <c r="K139" s="832"/>
      <c r="L139" s="832"/>
      <c r="M139" s="832"/>
      <c r="N139" s="832"/>
      <c r="O139" s="832"/>
      <c r="P139" s="833"/>
      <c r="Q139" s="826"/>
      <c r="R139" s="826"/>
      <c r="S139" s="826"/>
      <c r="T139" s="826"/>
      <c r="U139" s="826"/>
      <c r="V139" s="826"/>
    </row>
    <row r="140" spans="1:22">
      <c r="A140" s="826"/>
      <c r="B140" s="831"/>
      <c r="C140" s="832"/>
      <c r="D140" s="832"/>
      <c r="E140" s="832"/>
      <c r="F140" s="832"/>
      <c r="G140" s="832"/>
      <c r="H140" s="832"/>
      <c r="I140" s="832"/>
      <c r="J140" s="832"/>
      <c r="K140" s="832"/>
      <c r="L140" s="832"/>
      <c r="M140" s="832"/>
      <c r="N140" s="832"/>
      <c r="O140" s="832"/>
      <c r="P140" s="833"/>
      <c r="Q140" s="826"/>
      <c r="R140" s="826"/>
      <c r="S140" s="826"/>
      <c r="T140" s="826"/>
      <c r="U140" s="826"/>
      <c r="V140" s="826"/>
    </row>
    <row r="141" spans="1:22">
      <c r="A141" s="826"/>
      <c r="B141" s="831"/>
      <c r="C141" s="832"/>
      <c r="D141" s="832"/>
      <c r="E141" s="832"/>
      <c r="F141" s="832"/>
      <c r="G141" s="832"/>
      <c r="H141" s="832"/>
      <c r="I141" s="832"/>
      <c r="J141" s="832"/>
      <c r="K141" s="832"/>
      <c r="L141" s="832"/>
      <c r="M141" s="832"/>
      <c r="N141" s="832"/>
      <c r="O141" s="832"/>
      <c r="P141" s="833"/>
      <c r="Q141" s="826"/>
      <c r="R141" s="826"/>
      <c r="S141" s="826"/>
      <c r="T141" s="826"/>
      <c r="U141" s="826"/>
      <c r="V141" s="826"/>
    </row>
    <row r="142" spans="1:22">
      <c r="A142" s="826"/>
      <c r="B142" s="831"/>
      <c r="C142" s="832"/>
      <c r="D142" s="832"/>
      <c r="E142" s="832"/>
      <c r="F142" s="832"/>
      <c r="G142" s="832"/>
      <c r="H142" s="832"/>
      <c r="I142" s="832"/>
      <c r="J142" s="832"/>
      <c r="K142" s="832"/>
      <c r="L142" s="832"/>
      <c r="M142" s="832"/>
      <c r="N142" s="832"/>
      <c r="O142" s="832"/>
      <c r="P142" s="833"/>
      <c r="Q142" s="826"/>
      <c r="R142" s="826"/>
      <c r="S142" s="826"/>
      <c r="T142" s="826"/>
      <c r="U142" s="826"/>
      <c r="V142" s="826"/>
    </row>
    <row r="143" spans="1:22">
      <c r="A143" s="826"/>
      <c r="B143" s="831"/>
      <c r="C143" s="832"/>
      <c r="D143" s="832"/>
      <c r="E143" s="832"/>
      <c r="F143" s="832"/>
      <c r="G143" s="832"/>
      <c r="H143" s="832"/>
      <c r="I143" s="832"/>
      <c r="J143" s="832"/>
      <c r="K143" s="832"/>
      <c r="L143" s="832"/>
      <c r="M143" s="832"/>
      <c r="N143" s="832"/>
      <c r="O143" s="832"/>
      <c r="P143" s="833"/>
      <c r="Q143" s="826"/>
      <c r="R143" s="826"/>
      <c r="S143" s="826"/>
      <c r="T143" s="826"/>
      <c r="U143" s="826"/>
      <c r="V143" s="826"/>
    </row>
    <row r="144" spans="1:22">
      <c r="A144" s="826"/>
      <c r="B144" s="831"/>
      <c r="C144" s="832"/>
      <c r="D144" s="832"/>
      <c r="E144" s="832"/>
      <c r="F144" s="832"/>
      <c r="G144" s="832"/>
      <c r="H144" s="832"/>
      <c r="I144" s="832"/>
      <c r="J144" s="832"/>
      <c r="K144" s="832"/>
      <c r="L144" s="832"/>
      <c r="M144" s="832"/>
      <c r="N144" s="832"/>
      <c r="O144" s="832"/>
      <c r="P144" s="833"/>
      <c r="Q144" s="826"/>
      <c r="R144" s="826"/>
      <c r="S144" s="826"/>
      <c r="T144" s="826"/>
      <c r="U144" s="826"/>
      <c r="V144" s="826"/>
    </row>
    <row r="145" spans="1:22">
      <c r="A145" s="826"/>
      <c r="B145" s="831"/>
      <c r="C145" s="832"/>
      <c r="D145" s="832"/>
      <c r="E145" s="832"/>
      <c r="F145" s="832"/>
      <c r="G145" s="832"/>
      <c r="H145" s="832"/>
      <c r="I145" s="832"/>
      <c r="J145" s="832"/>
      <c r="K145" s="832"/>
      <c r="L145" s="832"/>
      <c r="M145" s="832"/>
      <c r="N145" s="832"/>
      <c r="O145" s="832"/>
      <c r="P145" s="833"/>
      <c r="Q145" s="826"/>
      <c r="R145" s="826"/>
      <c r="S145" s="826"/>
      <c r="T145" s="826"/>
      <c r="U145" s="826"/>
      <c r="V145" s="826"/>
    </row>
    <row r="146" spans="1:22">
      <c r="A146" s="826"/>
      <c r="B146" s="831"/>
      <c r="C146" s="832"/>
      <c r="D146" s="832"/>
      <c r="E146" s="832"/>
      <c r="F146" s="832"/>
      <c r="G146" s="832"/>
      <c r="H146" s="832"/>
      <c r="I146" s="832"/>
      <c r="J146" s="832"/>
      <c r="K146" s="832"/>
      <c r="L146" s="832"/>
      <c r="M146" s="832"/>
      <c r="N146" s="832"/>
      <c r="O146" s="832"/>
      <c r="P146" s="833"/>
      <c r="Q146" s="826"/>
      <c r="R146" s="826"/>
      <c r="S146" s="826"/>
      <c r="T146" s="826"/>
      <c r="U146" s="826"/>
      <c r="V146" s="826"/>
    </row>
    <row r="147" spans="1:22">
      <c r="A147" s="826"/>
      <c r="B147" s="831"/>
      <c r="C147" s="832"/>
      <c r="D147" s="832"/>
      <c r="E147" s="832"/>
      <c r="F147" s="832"/>
      <c r="G147" s="832"/>
      <c r="H147" s="832"/>
      <c r="I147" s="832"/>
      <c r="J147" s="832"/>
      <c r="K147" s="832"/>
      <c r="L147" s="832"/>
      <c r="M147" s="832"/>
      <c r="N147" s="832"/>
      <c r="O147" s="832"/>
      <c r="P147" s="833"/>
      <c r="Q147" s="826"/>
      <c r="R147" s="826"/>
      <c r="S147" s="826"/>
      <c r="T147" s="826"/>
      <c r="U147" s="826"/>
      <c r="V147" s="826"/>
    </row>
    <row r="148" spans="1:22">
      <c r="A148" s="826"/>
      <c r="B148" s="831"/>
      <c r="C148" s="832"/>
      <c r="D148" s="832"/>
      <c r="E148" s="832"/>
      <c r="F148" s="832"/>
      <c r="G148" s="832"/>
      <c r="H148" s="832"/>
      <c r="I148" s="832"/>
      <c r="J148" s="832"/>
      <c r="K148" s="832"/>
      <c r="L148" s="832"/>
      <c r="M148" s="832"/>
      <c r="N148" s="832"/>
      <c r="O148" s="832"/>
      <c r="P148" s="833"/>
      <c r="Q148" s="826"/>
      <c r="R148" s="826"/>
      <c r="S148" s="826"/>
      <c r="T148" s="826"/>
      <c r="U148" s="826"/>
      <c r="V148" s="826"/>
    </row>
    <row r="149" spans="1:22">
      <c r="A149" s="826"/>
      <c r="B149" s="831"/>
      <c r="C149" s="832"/>
      <c r="D149" s="832"/>
      <c r="E149" s="832"/>
      <c r="F149" s="832"/>
      <c r="G149" s="832"/>
      <c r="H149" s="832"/>
      <c r="I149" s="832"/>
      <c r="J149" s="832"/>
      <c r="K149" s="832"/>
      <c r="L149" s="832"/>
      <c r="M149" s="832"/>
      <c r="N149" s="832"/>
      <c r="O149" s="832"/>
      <c r="P149" s="833"/>
      <c r="Q149" s="826"/>
      <c r="R149" s="826"/>
      <c r="S149" s="826"/>
      <c r="T149" s="826"/>
      <c r="U149" s="826"/>
      <c r="V149" s="826"/>
    </row>
    <row r="150" spans="1:22">
      <c r="A150" s="826"/>
      <c r="B150" s="831"/>
      <c r="C150" s="832"/>
      <c r="D150" s="832"/>
      <c r="E150" s="832"/>
      <c r="F150" s="832"/>
      <c r="G150" s="832"/>
      <c r="H150" s="832"/>
      <c r="I150" s="832"/>
      <c r="J150" s="832"/>
      <c r="K150" s="832"/>
      <c r="L150" s="832"/>
      <c r="M150" s="832"/>
      <c r="N150" s="832"/>
      <c r="O150" s="832"/>
      <c r="P150" s="833"/>
      <c r="Q150" s="826"/>
      <c r="R150" s="826"/>
      <c r="S150" s="826"/>
      <c r="T150" s="826"/>
      <c r="U150" s="826"/>
      <c r="V150" s="826"/>
    </row>
    <row r="151" spans="1:22">
      <c r="A151" s="826"/>
      <c r="B151" s="831"/>
      <c r="C151" s="832"/>
      <c r="D151" s="832"/>
      <c r="E151" s="832"/>
      <c r="F151" s="832"/>
      <c r="G151" s="832"/>
      <c r="H151" s="832"/>
      <c r="I151" s="832"/>
      <c r="J151" s="832"/>
      <c r="K151" s="832"/>
      <c r="L151" s="832"/>
      <c r="M151" s="832"/>
      <c r="N151" s="832"/>
      <c r="O151" s="832"/>
      <c r="P151" s="833"/>
      <c r="Q151" s="826"/>
      <c r="R151" s="826"/>
      <c r="S151" s="826"/>
      <c r="T151" s="826"/>
      <c r="U151" s="826"/>
      <c r="V151" s="826"/>
    </row>
    <row r="152" spans="1:22">
      <c r="A152" s="826"/>
      <c r="B152" s="831"/>
      <c r="C152" s="832"/>
      <c r="D152" s="832"/>
      <c r="E152" s="832"/>
      <c r="F152" s="832"/>
      <c r="G152" s="832"/>
      <c r="H152" s="832"/>
      <c r="I152" s="832"/>
      <c r="J152" s="832"/>
      <c r="K152" s="832"/>
      <c r="L152" s="832"/>
      <c r="M152" s="832"/>
      <c r="N152" s="832"/>
      <c r="O152" s="832"/>
      <c r="P152" s="833"/>
      <c r="Q152" s="826"/>
      <c r="R152" s="826"/>
      <c r="S152" s="826"/>
      <c r="T152" s="826"/>
      <c r="U152" s="826"/>
      <c r="V152" s="826"/>
    </row>
    <row r="153" spans="1:22">
      <c r="A153" s="826"/>
      <c r="B153" s="831"/>
      <c r="C153" s="832"/>
      <c r="D153" s="832"/>
      <c r="E153" s="832"/>
      <c r="F153" s="832"/>
      <c r="G153" s="832"/>
      <c r="H153" s="832"/>
      <c r="I153" s="832"/>
      <c r="J153" s="832"/>
      <c r="K153" s="832"/>
      <c r="L153" s="832"/>
      <c r="M153" s="832"/>
      <c r="N153" s="832"/>
      <c r="O153" s="832"/>
      <c r="P153" s="833"/>
      <c r="Q153" s="826"/>
      <c r="R153" s="826"/>
      <c r="S153" s="826"/>
      <c r="T153" s="826"/>
      <c r="U153" s="826"/>
      <c r="V153" s="826"/>
    </row>
    <row r="154" spans="1:22">
      <c r="A154" s="826"/>
      <c r="B154" s="831"/>
      <c r="C154" s="832"/>
      <c r="D154" s="832"/>
      <c r="E154" s="832"/>
      <c r="F154" s="832"/>
      <c r="G154" s="832"/>
      <c r="H154" s="832"/>
      <c r="I154" s="832"/>
      <c r="J154" s="832"/>
      <c r="K154" s="832"/>
      <c r="L154" s="832"/>
      <c r="M154" s="832"/>
      <c r="N154" s="832"/>
      <c r="O154" s="832"/>
      <c r="P154" s="833"/>
      <c r="Q154" s="826"/>
      <c r="R154" s="826"/>
      <c r="S154" s="826"/>
      <c r="T154" s="826"/>
      <c r="U154" s="826"/>
      <c r="V154" s="826"/>
    </row>
    <row r="155" spans="1:22">
      <c r="A155" s="826"/>
      <c r="B155" s="831"/>
      <c r="C155" s="832"/>
      <c r="D155" s="832"/>
      <c r="E155" s="832"/>
      <c r="F155" s="832"/>
      <c r="G155" s="832"/>
      <c r="H155" s="832"/>
      <c r="I155" s="832"/>
      <c r="J155" s="832"/>
      <c r="K155" s="832"/>
      <c r="L155" s="832"/>
      <c r="M155" s="832"/>
      <c r="N155" s="832"/>
      <c r="O155" s="832"/>
      <c r="P155" s="833"/>
      <c r="Q155" s="826"/>
      <c r="R155" s="826"/>
      <c r="S155" s="826"/>
      <c r="T155" s="826"/>
      <c r="U155" s="826"/>
      <c r="V155" s="826"/>
    </row>
    <row r="156" spans="1:22">
      <c r="A156" s="826"/>
      <c r="B156" s="831"/>
      <c r="C156" s="832"/>
      <c r="D156" s="832"/>
      <c r="E156" s="832"/>
      <c r="F156" s="832"/>
      <c r="G156" s="832"/>
      <c r="H156" s="832"/>
      <c r="I156" s="832"/>
      <c r="J156" s="832"/>
      <c r="K156" s="832"/>
      <c r="L156" s="832"/>
      <c r="M156" s="832"/>
      <c r="N156" s="832"/>
      <c r="O156" s="832"/>
      <c r="P156" s="833"/>
      <c r="Q156" s="826"/>
      <c r="R156" s="826"/>
      <c r="S156" s="826"/>
      <c r="T156" s="826"/>
      <c r="U156" s="826"/>
      <c r="V156" s="826"/>
    </row>
    <row r="157" spans="1:22">
      <c r="A157" s="826"/>
      <c r="B157" s="831"/>
      <c r="C157" s="832"/>
      <c r="D157" s="832"/>
      <c r="E157" s="832"/>
      <c r="F157" s="832"/>
      <c r="G157" s="832"/>
      <c r="H157" s="832"/>
      <c r="I157" s="832"/>
      <c r="J157" s="832"/>
      <c r="K157" s="832"/>
      <c r="L157" s="832"/>
      <c r="M157" s="832"/>
      <c r="N157" s="832"/>
      <c r="O157" s="832"/>
      <c r="P157" s="833"/>
      <c r="Q157" s="826"/>
      <c r="R157" s="826"/>
      <c r="S157" s="826"/>
      <c r="T157" s="826"/>
      <c r="U157" s="826"/>
      <c r="V157" s="826"/>
    </row>
    <row r="158" spans="1:22">
      <c r="A158" s="826"/>
      <c r="B158" s="831"/>
      <c r="C158" s="834"/>
      <c r="D158" s="835" t="s">
        <v>656</v>
      </c>
      <c r="E158" s="835" t="s">
        <v>657</v>
      </c>
      <c r="F158" s="835" t="s">
        <v>658</v>
      </c>
      <c r="G158" s="835" t="s">
        <v>659</v>
      </c>
      <c r="H158" s="835" t="s">
        <v>660</v>
      </c>
      <c r="I158" s="835" t="s">
        <v>661</v>
      </c>
      <c r="J158" s="835" t="s">
        <v>662</v>
      </c>
      <c r="K158" s="835" t="s">
        <v>663</v>
      </c>
      <c r="L158" s="835" t="s">
        <v>664</v>
      </c>
      <c r="M158" s="835" t="s">
        <v>665</v>
      </c>
      <c r="N158" s="835" t="s">
        <v>666</v>
      </c>
      <c r="O158" s="835" t="s">
        <v>667</v>
      </c>
      <c r="P158" s="833"/>
      <c r="Q158" s="826"/>
      <c r="R158" s="826"/>
      <c r="S158" s="826"/>
      <c r="T158" s="826"/>
      <c r="U158" s="826"/>
      <c r="V158" s="826"/>
    </row>
    <row r="159" spans="1:22">
      <c r="A159" s="826"/>
      <c r="B159" s="831"/>
      <c r="C159" s="836" t="s">
        <v>668</v>
      </c>
      <c r="D159" s="838">
        <f>((ENERO!$X$123/12)/1000)+((ENERO!$X$155/12)/1000)</f>
        <v>41479.81216666667</v>
      </c>
      <c r="E159" s="838">
        <f>((FEBRERO!$X$123/12)/1000)+((FEBRERO!$X$155/12)/1000)+D159</f>
        <v>82959.62433333334</v>
      </c>
      <c r="F159" s="838">
        <f>((MARZO!$X$123/12)/1000)+((MARZO!$X$155/12)/1000)+E159</f>
        <v>123442.1225</v>
      </c>
      <c r="G159" s="838">
        <f>((ABRIL!$X$123/12)/1000)+((ABRIL!$X$155/12)/1000)+F159</f>
        <v>163924.62066666665</v>
      </c>
      <c r="H159" s="838">
        <f>((MAYO!$X$123/12)/1000)+((MAYO!$X$155/12)/1000)+G159</f>
        <v>204407.11883333331</v>
      </c>
      <c r="I159" s="838">
        <f>((JUNIO!$X$123/12)/1000)+((JUNIO!$X$155/12)/1000)+H159</f>
        <v>245756.85433333332</v>
      </c>
      <c r="J159" s="838">
        <f>((JULIO!$X$123/12)/1000)+((JULIO!$X$155/12)/1000)+I159</f>
        <v>287106.58983333333</v>
      </c>
      <c r="K159" s="838">
        <f>((SEPTIEMBRE!$X$123/12)/1000)+((SEPTIEMBRE!$X$155/12)/1000)+J159</f>
        <v>328456.32533333334</v>
      </c>
      <c r="L159" s="838">
        <f>((OCTUBRE!$X$123/12)/1000)+((OCTUBRE!$X$155/12)/1000)+K159</f>
        <v>368987.32358333335</v>
      </c>
      <c r="M159" s="838">
        <f>((OCTUBRE!$X$123/12)/1000)+((OCTUBRE!$X$155/12)/1000)+L159</f>
        <v>409518.32183333335</v>
      </c>
      <c r="N159" s="838">
        <f>((NOVIEMBRE!$X$123/12)/1000)+((NOVIEMBRE!$X$155/12)/1000)+M159</f>
        <v>449102.14341666666</v>
      </c>
      <c r="O159" s="838">
        <f>((DICIEMBRE!$X$123/12)/1000)+((DICIEMBRE!$X$155/12)/1000)+N159</f>
        <v>491035.1823333333</v>
      </c>
      <c r="P159" s="833"/>
      <c r="Q159" s="826"/>
      <c r="R159" s="826"/>
      <c r="S159" s="826"/>
      <c r="T159" s="826"/>
      <c r="U159" s="826"/>
      <c r="V159" s="826"/>
    </row>
    <row r="160" spans="1:22">
      <c r="A160" s="826"/>
      <c r="B160" s="831"/>
      <c r="C160" s="836" t="s">
        <v>672</v>
      </c>
      <c r="D160" s="838">
        <f>(ENERO!$AA$123+ENERO!$AA$155)/1000</f>
        <v>148583.41500000001</v>
      </c>
      <c r="E160" s="838">
        <f>(FEBRERO!$AA$123+FEBRERO!$AA$155)/1000</f>
        <v>168079.67199999999</v>
      </c>
      <c r="F160" s="838">
        <f>(MARZO!$AA$123+MARZO!$AA$155)/1000</f>
        <v>237419.40900000001</v>
      </c>
      <c r="G160" s="838">
        <f>(ABRIL!$AA$123+ABRIL!$AA$155)/1000</f>
        <v>255883.495</v>
      </c>
      <c r="H160" s="838">
        <f>(MAYO!$AA$123+MAYO!$AA$155)/1000</f>
        <v>291443.81900000002</v>
      </c>
      <c r="I160" s="838">
        <f>(JUNIO!$AA$123+JUNIO!$AA$155)/1000</f>
        <v>308375.27899999998</v>
      </c>
      <c r="J160" s="838">
        <f>(JULIO!$AA$123+JULIO!$AA$155)/1000</f>
        <v>329325.12699999998</v>
      </c>
      <c r="K160" s="838">
        <f>(AGOSTO!$AA$123+AGOSTO!$AA$155)/1000</f>
        <v>346787.80800000002</v>
      </c>
      <c r="L160" s="838">
        <f>(SEPTIEMBRE!$AA$123+SEPTIEMBRE!$AA$155)/1000</f>
        <v>382183.33</v>
      </c>
      <c r="M160" s="838">
        <f>(OCTUBRE!$AA$123+OCTUBRE!$AA$155)/1000</f>
        <v>447952.48100000003</v>
      </c>
      <c r="N160" s="838">
        <f>(NOVIEMBRE!$AA$123+NOVIEMBRE!$AA$155)/1000</f>
        <v>456593.587</v>
      </c>
      <c r="O160" s="838">
        <f>(DICIEMBRE!$AA$123+DICIEMBRE!$AA$155)/1000</f>
        <v>469775.20899999997</v>
      </c>
      <c r="P160" s="833"/>
      <c r="Q160" s="826"/>
      <c r="R160" s="826"/>
      <c r="S160" s="826"/>
      <c r="T160" s="826"/>
      <c r="U160" s="826"/>
      <c r="V160" s="826"/>
    </row>
    <row r="161" spans="1:22">
      <c r="A161" s="826"/>
      <c r="B161" s="831"/>
      <c r="C161" s="836" t="s">
        <v>678</v>
      </c>
      <c r="D161" s="838">
        <f>(ENERO!$AD$123+ENERO!$AD$155)/1000</f>
        <v>89659.092000000004</v>
      </c>
      <c r="E161" s="838">
        <f>(FEBRERO!$AD$123+FEBRERO!$AD$155)/1000</f>
        <v>115624.673</v>
      </c>
      <c r="F161" s="838">
        <f>(MARZO!$AD$123+MARZO!$AD$155)/1000</f>
        <v>150480.921</v>
      </c>
      <c r="G161" s="838">
        <f>(ABRIL!$AD$123+ABRIL!$AD$155)/1000</f>
        <v>183002.81599999999</v>
      </c>
      <c r="H161" s="838">
        <f>(MAYO!$AD$123+MAYO!$AD$155)/1000</f>
        <v>231580.77299999999</v>
      </c>
      <c r="I161" s="838">
        <f>(JUNIO!$AD$123+JUNIO!$AD$155)/1000</f>
        <v>253093.90400000001</v>
      </c>
      <c r="J161" s="838">
        <f>(JULIO!$AD$123+JULIO!$AD$155)/1000</f>
        <v>296413.97399999999</v>
      </c>
      <c r="K161" s="838">
        <f>(AGOSTO!$AD$123+AGOSTO!$AD$155)/1000</f>
        <v>319421.25699999998</v>
      </c>
      <c r="L161" s="838">
        <f>(SEPTIEMBRE!$AD$123+SEPTIEMBRE!$AD$155)/1000</f>
        <v>357922.66100000002</v>
      </c>
      <c r="M161" s="838">
        <f>(OCTUBRE!$AD$123+OCTUBRE!$AD$155)/1000</f>
        <v>427243.64399999997</v>
      </c>
      <c r="N161" s="838">
        <f>(NOVIEMBRE!$AD$123+NOVIEMBRE!$AD$155)/1000</f>
        <v>448187.12099999998</v>
      </c>
      <c r="O161" s="838">
        <f>(DICIEMBRE!$AD$123+DICIEMBRE!$AD$155)/1000</f>
        <v>469775.20600000001</v>
      </c>
      <c r="P161" s="833"/>
      <c r="Q161" s="826"/>
      <c r="R161" s="826"/>
      <c r="S161" s="826"/>
      <c r="T161" s="826"/>
      <c r="U161" s="826"/>
      <c r="V161" s="826"/>
    </row>
    <row r="162" spans="1:22" ht="13.5" thickBot="1">
      <c r="A162" s="826"/>
      <c r="B162" s="839"/>
      <c r="C162" s="840"/>
      <c r="D162" s="840"/>
      <c r="E162" s="840"/>
      <c r="F162" s="840"/>
      <c r="G162" s="840"/>
      <c r="H162" s="840"/>
      <c r="I162" s="840"/>
      <c r="J162" s="840"/>
      <c r="K162" s="840"/>
      <c r="L162" s="840"/>
      <c r="M162" s="840"/>
      <c r="N162" s="840"/>
      <c r="O162" s="840"/>
      <c r="P162" s="841"/>
      <c r="Q162" s="826"/>
      <c r="R162" s="826"/>
      <c r="S162" s="826"/>
      <c r="T162" s="826"/>
      <c r="U162" s="826"/>
      <c r="V162" s="826"/>
    </row>
    <row r="163" spans="1:22" ht="13.5" thickBot="1">
      <c r="A163" s="826"/>
      <c r="B163" s="826"/>
      <c r="C163" s="843"/>
      <c r="D163" s="826"/>
      <c r="E163" s="826"/>
      <c r="F163" s="826"/>
      <c r="G163" s="826"/>
      <c r="H163" s="826"/>
      <c r="I163" s="826"/>
      <c r="J163" s="826"/>
      <c r="K163" s="826"/>
      <c r="L163" s="826"/>
      <c r="M163" s="826"/>
      <c r="N163" s="826"/>
      <c r="O163" s="826"/>
      <c r="P163" s="826"/>
      <c r="Q163" s="826"/>
      <c r="R163" s="826"/>
      <c r="S163" s="826"/>
      <c r="T163" s="826"/>
      <c r="U163" s="826"/>
      <c r="V163" s="826"/>
    </row>
    <row r="164" spans="1:22">
      <c r="A164" s="826"/>
      <c r="B164" s="828"/>
      <c r="C164" s="829"/>
      <c r="D164" s="829"/>
      <c r="E164" s="829"/>
      <c r="F164" s="829"/>
      <c r="G164" s="829"/>
      <c r="H164" s="829"/>
      <c r="I164" s="829"/>
      <c r="J164" s="829"/>
      <c r="K164" s="829"/>
      <c r="L164" s="829"/>
      <c r="M164" s="829"/>
      <c r="N164" s="829"/>
      <c r="O164" s="829"/>
      <c r="P164" s="830"/>
      <c r="Q164" s="826"/>
      <c r="R164" s="826"/>
      <c r="S164" s="826"/>
      <c r="T164" s="826"/>
      <c r="U164" s="826"/>
      <c r="V164" s="826"/>
    </row>
    <row r="165" spans="1:22">
      <c r="A165" s="826"/>
      <c r="B165" s="831"/>
      <c r="C165" s="832"/>
      <c r="D165" s="832"/>
      <c r="E165" s="832"/>
      <c r="F165" s="832"/>
      <c r="G165" s="832"/>
      <c r="H165" s="832"/>
      <c r="I165" s="832"/>
      <c r="J165" s="832"/>
      <c r="K165" s="832"/>
      <c r="L165" s="832"/>
      <c r="M165" s="832"/>
      <c r="N165" s="832"/>
      <c r="O165" s="832"/>
      <c r="P165" s="833"/>
      <c r="Q165" s="826"/>
      <c r="R165" s="826"/>
      <c r="S165" s="826"/>
      <c r="T165" s="826"/>
      <c r="U165" s="826"/>
      <c r="V165" s="826"/>
    </row>
    <row r="166" spans="1:22">
      <c r="A166" s="826"/>
      <c r="B166" s="831"/>
      <c r="C166" s="832"/>
      <c r="D166" s="832"/>
      <c r="E166" s="832"/>
      <c r="F166" s="832"/>
      <c r="G166" s="832"/>
      <c r="H166" s="832"/>
      <c r="I166" s="832"/>
      <c r="J166" s="832"/>
      <c r="K166" s="832"/>
      <c r="L166" s="832"/>
      <c r="M166" s="832"/>
      <c r="N166" s="832"/>
      <c r="O166" s="832"/>
      <c r="P166" s="833"/>
      <c r="Q166" s="826"/>
      <c r="R166" s="826"/>
      <c r="S166" s="826"/>
      <c r="T166" s="826"/>
      <c r="U166" s="826"/>
      <c r="V166" s="826"/>
    </row>
    <row r="167" spans="1:22">
      <c r="A167" s="826"/>
      <c r="B167" s="831"/>
      <c r="C167" s="832"/>
      <c r="D167" s="832"/>
      <c r="E167" s="832"/>
      <c r="F167" s="832"/>
      <c r="G167" s="832"/>
      <c r="H167" s="832"/>
      <c r="I167" s="832"/>
      <c r="J167" s="832"/>
      <c r="K167" s="832"/>
      <c r="L167" s="832"/>
      <c r="M167" s="832"/>
      <c r="N167" s="832"/>
      <c r="O167" s="832"/>
      <c r="P167" s="833"/>
      <c r="Q167" s="826"/>
      <c r="R167" s="826"/>
      <c r="S167" s="826"/>
      <c r="T167" s="826"/>
      <c r="U167" s="826"/>
      <c r="V167" s="826"/>
    </row>
    <row r="168" spans="1:22">
      <c r="A168" s="826"/>
      <c r="B168" s="831"/>
      <c r="C168" s="832"/>
      <c r="D168" s="832"/>
      <c r="E168" s="832"/>
      <c r="F168" s="832"/>
      <c r="G168" s="832"/>
      <c r="H168" s="832"/>
      <c r="I168" s="832"/>
      <c r="J168" s="832"/>
      <c r="K168" s="832"/>
      <c r="L168" s="832"/>
      <c r="M168" s="832"/>
      <c r="N168" s="832"/>
      <c r="O168" s="832"/>
      <c r="P168" s="833"/>
      <c r="Q168" s="826"/>
      <c r="R168" s="826"/>
      <c r="S168" s="826"/>
      <c r="T168" s="826"/>
      <c r="U168" s="826"/>
      <c r="V168" s="826"/>
    </row>
    <row r="169" spans="1:22">
      <c r="A169" s="826"/>
      <c r="B169" s="831"/>
      <c r="C169" s="832"/>
      <c r="D169" s="832"/>
      <c r="E169" s="832"/>
      <c r="F169" s="832"/>
      <c r="G169" s="832"/>
      <c r="H169" s="832"/>
      <c r="I169" s="832"/>
      <c r="J169" s="832"/>
      <c r="K169" s="832"/>
      <c r="L169" s="832"/>
      <c r="M169" s="832"/>
      <c r="N169" s="832"/>
      <c r="O169" s="832"/>
      <c r="P169" s="833"/>
      <c r="Q169" s="826"/>
      <c r="R169" s="826"/>
      <c r="S169" s="826"/>
      <c r="T169" s="826"/>
      <c r="U169" s="826"/>
      <c r="V169" s="826"/>
    </row>
    <row r="170" spans="1:22">
      <c r="A170" s="826"/>
      <c r="B170" s="831"/>
      <c r="C170" s="832"/>
      <c r="D170" s="832"/>
      <c r="E170" s="832"/>
      <c r="F170" s="832"/>
      <c r="G170" s="832"/>
      <c r="H170" s="832"/>
      <c r="I170" s="832"/>
      <c r="J170" s="832"/>
      <c r="K170" s="832"/>
      <c r="L170" s="832"/>
      <c r="M170" s="832"/>
      <c r="N170" s="832"/>
      <c r="O170" s="832"/>
      <c r="P170" s="833"/>
      <c r="Q170" s="826"/>
      <c r="R170" s="826"/>
      <c r="S170" s="826"/>
      <c r="T170" s="826"/>
      <c r="U170" s="826"/>
      <c r="V170" s="826"/>
    </row>
    <row r="171" spans="1:22">
      <c r="A171" s="826"/>
      <c r="B171" s="831"/>
      <c r="C171" s="832"/>
      <c r="D171" s="832"/>
      <c r="E171" s="832"/>
      <c r="F171" s="832"/>
      <c r="G171" s="832"/>
      <c r="H171" s="832"/>
      <c r="I171" s="832"/>
      <c r="J171" s="832"/>
      <c r="K171" s="832"/>
      <c r="L171" s="832"/>
      <c r="M171" s="832"/>
      <c r="N171" s="832"/>
      <c r="O171" s="832"/>
      <c r="P171" s="833"/>
      <c r="Q171" s="826"/>
      <c r="R171" s="826"/>
      <c r="S171" s="826"/>
      <c r="T171" s="826"/>
      <c r="U171" s="826"/>
      <c r="V171" s="826"/>
    </row>
    <row r="172" spans="1:22">
      <c r="A172" s="826"/>
      <c r="B172" s="831"/>
      <c r="C172" s="832"/>
      <c r="D172" s="832"/>
      <c r="E172" s="832"/>
      <c r="F172" s="832"/>
      <c r="G172" s="832"/>
      <c r="H172" s="832"/>
      <c r="I172" s="832"/>
      <c r="J172" s="832"/>
      <c r="K172" s="832"/>
      <c r="L172" s="832"/>
      <c r="M172" s="832"/>
      <c r="N172" s="832"/>
      <c r="O172" s="832"/>
      <c r="P172" s="833"/>
      <c r="Q172" s="826"/>
      <c r="R172" s="826"/>
      <c r="S172" s="826"/>
      <c r="T172" s="826"/>
      <c r="U172" s="826"/>
      <c r="V172" s="826"/>
    </row>
    <row r="173" spans="1:22">
      <c r="A173" s="826"/>
      <c r="B173" s="831"/>
      <c r="C173" s="832"/>
      <c r="D173" s="832"/>
      <c r="E173" s="832"/>
      <c r="F173" s="832"/>
      <c r="G173" s="832"/>
      <c r="H173" s="832"/>
      <c r="I173" s="832"/>
      <c r="J173" s="832"/>
      <c r="K173" s="832"/>
      <c r="L173" s="832"/>
      <c r="M173" s="832"/>
      <c r="N173" s="832"/>
      <c r="O173" s="832"/>
      <c r="P173" s="833"/>
      <c r="Q173" s="826"/>
      <c r="R173" s="826"/>
      <c r="S173" s="826"/>
      <c r="T173" s="826"/>
      <c r="U173" s="826"/>
      <c r="V173" s="826"/>
    </row>
    <row r="174" spans="1:22">
      <c r="A174" s="826"/>
      <c r="B174" s="831"/>
      <c r="C174" s="832"/>
      <c r="D174" s="832"/>
      <c r="E174" s="832"/>
      <c r="F174" s="832"/>
      <c r="G174" s="832"/>
      <c r="H174" s="832"/>
      <c r="I174" s="832"/>
      <c r="J174" s="832"/>
      <c r="K174" s="832"/>
      <c r="L174" s="832"/>
      <c r="M174" s="832"/>
      <c r="N174" s="832"/>
      <c r="O174" s="832"/>
      <c r="P174" s="833"/>
      <c r="Q174" s="826"/>
      <c r="R174" s="826"/>
      <c r="S174" s="826"/>
      <c r="T174" s="826"/>
      <c r="U174" s="826"/>
      <c r="V174" s="826"/>
    </row>
    <row r="175" spans="1:22">
      <c r="A175" s="826"/>
      <c r="B175" s="831"/>
      <c r="C175" s="832"/>
      <c r="D175" s="832"/>
      <c r="E175" s="832"/>
      <c r="F175" s="832"/>
      <c r="G175" s="832"/>
      <c r="H175" s="832"/>
      <c r="I175" s="832"/>
      <c r="J175" s="832"/>
      <c r="K175" s="832"/>
      <c r="L175" s="832"/>
      <c r="M175" s="832"/>
      <c r="N175" s="832"/>
      <c r="O175" s="832"/>
      <c r="P175" s="833"/>
      <c r="Q175" s="826"/>
      <c r="R175" s="826"/>
      <c r="S175" s="826"/>
      <c r="T175" s="826"/>
      <c r="U175" s="826"/>
      <c r="V175" s="826"/>
    </row>
    <row r="176" spans="1:22">
      <c r="A176" s="826"/>
      <c r="B176" s="831"/>
      <c r="C176" s="832"/>
      <c r="D176" s="832"/>
      <c r="E176" s="832"/>
      <c r="F176" s="832"/>
      <c r="G176" s="832"/>
      <c r="H176" s="832"/>
      <c r="I176" s="832"/>
      <c r="J176" s="832"/>
      <c r="K176" s="832"/>
      <c r="L176" s="832"/>
      <c r="M176" s="832"/>
      <c r="N176" s="832"/>
      <c r="O176" s="832"/>
      <c r="P176" s="833"/>
      <c r="Q176" s="826"/>
      <c r="R176" s="826"/>
      <c r="S176" s="826"/>
      <c r="T176" s="826"/>
      <c r="U176" s="826"/>
      <c r="V176" s="826"/>
    </row>
    <row r="177" spans="1:22">
      <c r="A177" s="826"/>
      <c r="B177" s="831"/>
      <c r="C177" s="832"/>
      <c r="D177" s="832"/>
      <c r="E177" s="832"/>
      <c r="F177" s="832"/>
      <c r="G177" s="832"/>
      <c r="H177" s="832"/>
      <c r="I177" s="832"/>
      <c r="J177" s="832"/>
      <c r="K177" s="832"/>
      <c r="L177" s="832"/>
      <c r="M177" s="832"/>
      <c r="N177" s="832"/>
      <c r="O177" s="832"/>
      <c r="P177" s="833"/>
      <c r="Q177" s="826"/>
      <c r="R177" s="826"/>
      <c r="S177" s="826"/>
      <c r="T177" s="826"/>
      <c r="U177" s="826"/>
      <c r="V177" s="826"/>
    </row>
    <row r="178" spans="1:22">
      <c r="A178" s="826"/>
      <c r="B178" s="831"/>
      <c r="C178" s="832"/>
      <c r="D178" s="832"/>
      <c r="E178" s="832"/>
      <c r="F178" s="832"/>
      <c r="G178" s="832"/>
      <c r="H178" s="832"/>
      <c r="I178" s="832"/>
      <c r="J178" s="832"/>
      <c r="K178" s="832"/>
      <c r="L178" s="832"/>
      <c r="M178" s="832"/>
      <c r="N178" s="832"/>
      <c r="O178" s="832"/>
      <c r="P178" s="833"/>
      <c r="Q178" s="826"/>
      <c r="R178" s="826"/>
      <c r="S178" s="826"/>
      <c r="T178" s="826"/>
      <c r="U178" s="826"/>
      <c r="V178" s="826"/>
    </row>
    <row r="179" spans="1:22">
      <c r="A179" s="826"/>
      <c r="B179" s="831"/>
      <c r="C179" s="832"/>
      <c r="D179" s="832"/>
      <c r="E179" s="832"/>
      <c r="F179" s="832"/>
      <c r="G179" s="832"/>
      <c r="H179" s="832"/>
      <c r="I179" s="832"/>
      <c r="J179" s="832"/>
      <c r="K179" s="832"/>
      <c r="L179" s="832"/>
      <c r="M179" s="832"/>
      <c r="N179" s="832"/>
      <c r="O179" s="832"/>
      <c r="P179" s="833"/>
      <c r="Q179" s="826"/>
      <c r="R179" s="826"/>
      <c r="S179" s="826"/>
      <c r="T179" s="826"/>
      <c r="U179" s="826"/>
      <c r="V179" s="826"/>
    </row>
    <row r="180" spans="1:22">
      <c r="A180" s="826"/>
      <c r="B180" s="831"/>
      <c r="C180" s="832"/>
      <c r="D180" s="832"/>
      <c r="E180" s="832"/>
      <c r="F180" s="832"/>
      <c r="G180" s="832"/>
      <c r="H180" s="832"/>
      <c r="I180" s="832"/>
      <c r="J180" s="832"/>
      <c r="K180" s="832"/>
      <c r="L180" s="832"/>
      <c r="M180" s="832"/>
      <c r="N180" s="832"/>
      <c r="O180" s="832"/>
      <c r="P180" s="833"/>
      <c r="Q180" s="826"/>
      <c r="R180" s="826"/>
      <c r="S180" s="826"/>
      <c r="T180" s="826"/>
      <c r="U180" s="826"/>
      <c r="V180" s="826"/>
    </row>
    <row r="181" spans="1:22">
      <c r="A181" s="826"/>
      <c r="B181" s="831"/>
      <c r="C181" s="832"/>
      <c r="D181" s="832"/>
      <c r="E181" s="832"/>
      <c r="F181" s="832"/>
      <c r="G181" s="832"/>
      <c r="H181" s="832"/>
      <c r="I181" s="832"/>
      <c r="J181" s="832"/>
      <c r="K181" s="832"/>
      <c r="L181" s="832"/>
      <c r="M181" s="832"/>
      <c r="N181" s="832"/>
      <c r="O181" s="832"/>
      <c r="P181" s="833"/>
      <c r="Q181" s="826"/>
      <c r="R181" s="826"/>
      <c r="S181" s="826"/>
      <c r="T181" s="826"/>
      <c r="U181" s="826"/>
      <c r="V181" s="826"/>
    </row>
    <row r="182" spans="1:22">
      <c r="A182" s="826"/>
      <c r="B182" s="831"/>
      <c r="C182" s="832"/>
      <c r="D182" s="832"/>
      <c r="E182" s="832"/>
      <c r="F182" s="832"/>
      <c r="G182" s="832"/>
      <c r="H182" s="832"/>
      <c r="I182" s="832"/>
      <c r="J182" s="832"/>
      <c r="K182" s="832"/>
      <c r="L182" s="832"/>
      <c r="M182" s="832"/>
      <c r="N182" s="832"/>
      <c r="O182" s="832"/>
      <c r="P182" s="833"/>
      <c r="Q182" s="826"/>
      <c r="R182" s="826"/>
      <c r="S182" s="826"/>
      <c r="T182" s="826"/>
      <c r="U182" s="826"/>
      <c r="V182" s="826"/>
    </row>
    <row r="183" spans="1:22">
      <c r="A183" s="826"/>
      <c r="B183" s="831"/>
      <c r="C183" s="832"/>
      <c r="D183" s="832"/>
      <c r="E183" s="832"/>
      <c r="F183" s="832"/>
      <c r="G183" s="832"/>
      <c r="H183" s="832"/>
      <c r="I183" s="832"/>
      <c r="J183" s="832"/>
      <c r="K183" s="832"/>
      <c r="L183" s="832"/>
      <c r="M183" s="832"/>
      <c r="N183" s="832"/>
      <c r="O183" s="832"/>
      <c r="P183" s="833"/>
      <c r="Q183" s="826"/>
      <c r="R183" s="826"/>
      <c r="S183" s="826"/>
      <c r="T183" s="826"/>
      <c r="U183" s="826"/>
      <c r="V183" s="826"/>
    </row>
    <row r="184" spans="1:22">
      <c r="A184" s="826"/>
      <c r="B184" s="831"/>
      <c r="C184" s="832"/>
      <c r="D184" s="832"/>
      <c r="E184" s="832"/>
      <c r="F184" s="832"/>
      <c r="G184" s="832"/>
      <c r="H184" s="832"/>
      <c r="I184" s="832"/>
      <c r="J184" s="832"/>
      <c r="K184" s="832"/>
      <c r="L184" s="832"/>
      <c r="M184" s="832"/>
      <c r="N184" s="832"/>
      <c r="O184" s="832"/>
      <c r="P184" s="833"/>
      <c r="Q184" s="826"/>
      <c r="R184" s="826"/>
      <c r="S184" s="826"/>
      <c r="T184" s="826"/>
      <c r="U184" s="826"/>
      <c r="V184" s="826"/>
    </row>
    <row r="185" spans="1:22">
      <c r="A185" s="826"/>
      <c r="B185" s="831"/>
      <c r="C185" s="832"/>
      <c r="D185" s="832"/>
      <c r="E185" s="832"/>
      <c r="F185" s="832"/>
      <c r="G185" s="832"/>
      <c r="H185" s="832"/>
      <c r="I185" s="832"/>
      <c r="J185" s="832"/>
      <c r="K185" s="832"/>
      <c r="L185" s="832"/>
      <c r="M185" s="832"/>
      <c r="N185" s="832"/>
      <c r="O185" s="832"/>
      <c r="P185" s="833"/>
      <c r="Q185" s="826"/>
      <c r="R185" s="826"/>
      <c r="S185" s="826"/>
      <c r="T185" s="826"/>
      <c r="U185" s="826"/>
      <c r="V185" s="826"/>
    </row>
    <row r="186" spans="1:22">
      <c r="A186" s="826"/>
      <c r="B186" s="831"/>
      <c r="C186" s="832"/>
      <c r="D186" s="832"/>
      <c r="E186" s="832"/>
      <c r="F186" s="832"/>
      <c r="G186" s="832"/>
      <c r="H186" s="832"/>
      <c r="I186" s="832"/>
      <c r="J186" s="832"/>
      <c r="K186" s="832"/>
      <c r="L186" s="832"/>
      <c r="M186" s="832"/>
      <c r="N186" s="832"/>
      <c r="O186" s="832"/>
      <c r="P186" s="833"/>
      <c r="Q186" s="826"/>
      <c r="R186" s="826"/>
      <c r="S186" s="826"/>
      <c r="T186" s="826"/>
      <c r="U186" s="826"/>
      <c r="V186" s="826"/>
    </row>
    <row r="187" spans="1:22">
      <c r="A187" s="826"/>
      <c r="B187" s="831"/>
      <c r="C187" s="832"/>
      <c r="D187" s="832"/>
      <c r="E187" s="832"/>
      <c r="F187" s="832"/>
      <c r="G187" s="832"/>
      <c r="H187" s="832"/>
      <c r="I187" s="832"/>
      <c r="J187" s="832"/>
      <c r="K187" s="832"/>
      <c r="L187" s="832"/>
      <c r="M187" s="832"/>
      <c r="N187" s="832"/>
      <c r="O187" s="832"/>
      <c r="P187" s="833"/>
      <c r="Q187" s="826"/>
      <c r="R187" s="826"/>
      <c r="S187" s="826"/>
      <c r="T187" s="826"/>
      <c r="U187" s="826"/>
      <c r="V187" s="826"/>
    </row>
    <row r="188" spans="1:22">
      <c r="A188" s="826"/>
      <c r="B188" s="831"/>
      <c r="C188" s="832"/>
      <c r="D188" s="832"/>
      <c r="E188" s="832"/>
      <c r="F188" s="832"/>
      <c r="G188" s="832"/>
      <c r="H188" s="832"/>
      <c r="I188" s="832"/>
      <c r="J188" s="832"/>
      <c r="K188" s="832"/>
      <c r="L188" s="832"/>
      <c r="M188" s="832"/>
      <c r="N188" s="832"/>
      <c r="O188" s="832"/>
      <c r="P188" s="833"/>
      <c r="Q188" s="826"/>
      <c r="R188" s="826"/>
      <c r="S188" s="826"/>
      <c r="T188" s="826"/>
      <c r="U188" s="826"/>
      <c r="V188" s="826"/>
    </row>
    <row r="189" spans="1:22">
      <c r="A189" s="826"/>
      <c r="B189" s="831"/>
      <c r="C189" s="832"/>
      <c r="D189" s="832"/>
      <c r="E189" s="832"/>
      <c r="F189" s="832"/>
      <c r="G189" s="832"/>
      <c r="H189" s="832"/>
      <c r="I189" s="832"/>
      <c r="J189" s="832"/>
      <c r="K189" s="832"/>
      <c r="L189" s="832"/>
      <c r="M189" s="832"/>
      <c r="N189" s="832"/>
      <c r="O189" s="832"/>
      <c r="P189" s="833"/>
      <c r="Q189" s="826"/>
      <c r="R189" s="826"/>
      <c r="S189" s="826"/>
      <c r="T189" s="826"/>
      <c r="U189" s="826"/>
      <c r="V189" s="826"/>
    </row>
    <row r="190" spans="1:22">
      <c r="A190" s="826"/>
      <c r="B190" s="831"/>
      <c r="C190" s="834"/>
      <c r="D190" s="835" t="s">
        <v>656</v>
      </c>
      <c r="E190" s="835" t="s">
        <v>657</v>
      </c>
      <c r="F190" s="835" t="s">
        <v>658</v>
      </c>
      <c r="G190" s="835" t="s">
        <v>659</v>
      </c>
      <c r="H190" s="835" t="s">
        <v>660</v>
      </c>
      <c r="I190" s="835" t="s">
        <v>661</v>
      </c>
      <c r="J190" s="835" t="s">
        <v>662</v>
      </c>
      <c r="K190" s="835" t="s">
        <v>663</v>
      </c>
      <c r="L190" s="835" t="s">
        <v>664</v>
      </c>
      <c r="M190" s="835" t="s">
        <v>665</v>
      </c>
      <c r="N190" s="835" t="s">
        <v>666</v>
      </c>
      <c r="O190" s="835" t="s">
        <v>667</v>
      </c>
      <c r="P190" s="833"/>
      <c r="Q190" s="826"/>
      <c r="R190" s="826"/>
      <c r="S190" s="826"/>
      <c r="T190" s="826"/>
      <c r="U190" s="826"/>
      <c r="V190" s="826"/>
    </row>
    <row r="191" spans="1:22">
      <c r="A191" s="826"/>
      <c r="B191" s="831"/>
      <c r="C191" s="836" t="s">
        <v>668</v>
      </c>
      <c r="D191" s="838">
        <f>(ENERO!$X$141/12)/1000</f>
        <v>0</v>
      </c>
      <c r="E191" s="838">
        <f>((FEBRERO!$X$141/12)/1000)+'GRAF. EJECUCIÓN GASTOS'!D191</f>
        <v>0</v>
      </c>
      <c r="F191" s="838">
        <f>((MARZO!$X$141/12)/1000)+'GRAF. EJECUCIÓN GASTOS'!E191</f>
        <v>0</v>
      </c>
      <c r="G191" s="838">
        <f>((ABRIL!$X$141/12)/1000)+'GRAF. EJECUCIÓN GASTOS'!F191</f>
        <v>0</v>
      </c>
      <c r="H191" s="838">
        <f>((MAYO!$X$141/12)/1000)+'GRAF. EJECUCIÓN GASTOS'!G191</f>
        <v>0</v>
      </c>
      <c r="I191" s="838">
        <f>((JUNIO!$X$141/12)/1000)+'GRAF. EJECUCIÓN GASTOS'!H191</f>
        <v>0</v>
      </c>
      <c r="J191" s="838">
        <f>((JULIO!$X$141/12)/1000)+'GRAF. EJECUCIÓN GASTOS'!I191</f>
        <v>0</v>
      </c>
      <c r="K191" s="838">
        <f>((AGOSTO!$X$141/12)/1000)+'GRAF. EJECUCIÓN GASTOS'!J191</f>
        <v>0</v>
      </c>
      <c r="L191" s="838">
        <f>((SEPTIEMBRE!$X$141/12)/1000)+'GRAF. EJECUCIÓN GASTOS'!K191</f>
        <v>0</v>
      </c>
      <c r="M191" s="838">
        <f>((OCTUBRE!$X$141/12)/1000)+'GRAF. EJECUCIÓN GASTOS'!L191</f>
        <v>0</v>
      </c>
      <c r="N191" s="838">
        <f>((NOVIEMBRE!$X$141/12)/1000)+'GRAF. EJECUCIÓN GASTOS'!M191</f>
        <v>0</v>
      </c>
      <c r="O191" s="838">
        <f>((DICIEMBRE!$X$141/12)/1000)+'GRAF. EJECUCIÓN GASTOS'!N191</f>
        <v>0</v>
      </c>
      <c r="P191" s="833"/>
      <c r="Q191" s="826"/>
      <c r="R191" s="826"/>
      <c r="S191" s="826"/>
      <c r="T191" s="826"/>
      <c r="U191" s="826"/>
      <c r="V191" s="826"/>
    </row>
    <row r="192" spans="1:22">
      <c r="A192" s="826"/>
      <c r="B192" s="831"/>
      <c r="C192" s="836" t="s">
        <v>672</v>
      </c>
      <c r="D192" s="838">
        <f>ENERO!$AA$141/1000</f>
        <v>0</v>
      </c>
      <c r="E192" s="838">
        <f>FEBRERO!$AA$141/1000</f>
        <v>0</v>
      </c>
      <c r="F192" s="838">
        <f>MARZO!$AA$141/1000</f>
        <v>0</v>
      </c>
      <c r="G192" s="838">
        <f>ABRIL!$AA$141/1000</f>
        <v>0</v>
      </c>
      <c r="H192" s="838">
        <f>MAYO!$AA$141/1000</f>
        <v>0</v>
      </c>
      <c r="I192" s="838">
        <f>JUNIO!$AA$141/1000</f>
        <v>0</v>
      </c>
      <c r="J192" s="838">
        <f>JULIO!$AA$141/1000</f>
        <v>0</v>
      </c>
      <c r="K192" s="838">
        <f>AGOSTO!$AA$141/1000</f>
        <v>0</v>
      </c>
      <c r="L192" s="838">
        <f>SEPTIEMBRE!$AA$141/1000</f>
        <v>0</v>
      </c>
      <c r="M192" s="838">
        <f>OCTUBRE!$AA$141/1000</f>
        <v>0</v>
      </c>
      <c r="N192" s="838">
        <f>NOVIEMBRE!$AA$141/1000</f>
        <v>0</v>
      </c>
      <c r="O192" s="838">
        <f>DICIEMBRE!$AA$141/1000</f>
        <v>0</v>
      </c>
      <c r="P192" s="833"/>
      <c r="Q192" s="826"/>
      <c r="R192" s="826"/>
      <c r="S192" s="826"/>
      <c r="T192" s="826"/>
      <c r="U192" s="826"/>
      <c r="V192" s="826"/>
    </row>
    <row r="193" spans="1:22">
      <c r="A193" s="826"/>
      <c r="B193" s="831"/>
      <c r="C193" s="836" t="s">
        <v>678</v>
      </c>
      <c r="D193" s="838">
        <f>ENERO!$AD$141/1000</f>
        <v>0</v>
      </c>
      <c r="E193" s="838">
        <f>FEBRERO!$AD$141/1000</f>
        <v>0</v>
      </c>
      <c r="F193" s="838">
        <f>MARZO!$AD$141/1000</f>
        <v>0</v>
      </c>
      <c r="G193" s="838">
        <f>ABRIL!$AD$141/1000</f>
        <v>0</v>
      </c>
      <c r="H193" s="838">
        <f>MAYO!$AD$141/1000</f>
        <v>0</v>
      </c>
      <c r="I193" s="838">
        <f>JUNIO!$AD$141/1000</f>
        <v>0</v>
      </c>
      <c r="J193" s="838">
        <f>JULIO!$AD$141/1000</f>
        <v>0</v>
      </c>
      <c r="K193" s="838">
        <f>AGOSTO!$AD$141/1000</f>
        <v>0</v>
      </c>
      <c r="L193" s="838">
        <f>SEPTIEMBRE!$AD$141/1000</f>
        <v>0</v>
      </c>
      <c r="M193" s="838">
        <f>OCTUBRE!$AD$141/1000</f>
        <v>0</v>
      </c>
      <c r="N193" s="838">
        <f>NOVIEMBRE!$AD$141/1000</f>
        <v>0</v>
      </c>
      <c r="O193" s="838">
        <f>DICIEMBRE!$AD$141/1000</f>
        <v>0</v>
      </c>
      <c r="P193" s="833"/>
      <c r="Q193" s="826"/>
      <c r="R193" s="826"/>
      <c r="S193" s="826"/>
      <c r="T193" s="826"/>
      <c r="U193" s="826"/>
      <c r="V193" s="826"/>
    </row>
    <row r="194" spans="1:22" ht="13.5" thickBot="1">
      <c r="A194" s="826"/>
      <c r="B194" s="839"/>
      <c r="C194" s="840"/>
      <c r="D194" s="840"/>
      <c r="E194" s="840"/>
      <c r="F194" s="840"/>
      <c r="G194" s="840"/>
      <c r="H194" s="840"/>
      <c r="I194" s="840"/>
      <c r="J194" s="840"/>
      <c r="K194" s="840"/>
      <c r="L194" s="840"/>
      <c r="M194" s="840"/>
      <c r="N194" s="840"/>
      <c r="O194" s="840"/>
      <c r="P194" s="841"/>
      <c r="Q194" s="826"/>
      <c r="R194" s="826"/>
      <c r="S194" s="826"/>
      <c r="T194" s="826"/>
      <c r="U194" s="826"/>
      <c r="V194" s="826"/>
    </row>
    <row r="195" spans="1:22" ht="13.5" thickBot="1">
      <c r="A195" s="826"/>
      <c r="B195" s="826"/>
      <c r="C195" s="843"/>
      <c r="D195" s="826"/>
      <c r="E195" s="826"/>
      <c r="F195" s="826"/>
      <c r="G195" s="826"/>
      <c r="H195" s="826"/>
      <c r="I195" s="826"/>
      <c r="J195" s="826"/>
      <c r="K195" s="826"/>
      <c r="L195" s="826"/>
      <c r="M195" s="826"/>
      <c r="N195" s="826"/>
      <c r="O195" s="826"/>
      <c r="P195" s="826"/>
      <c r="Q195" s="826"/>
      <c r="R195" s="826"/>
      <c r="S195" s="826"/>
      <c r="T195" s="826"/>
      <c r="U195" s="826"/>
      <c r="V195" s="826"/>
    </row>
    <row r="196" spans="1:22">
      <c r="A196" s="826"/>
      <c r="B196" s="828"/>
      <c r="C196" s="829"/>
      <c r="D196" s="829"/>
      <c r="E196" s="829"/>
      <c r="F196" s="829"/>
      <c r="G196" s="829"/>
      <c r="H196" s="829"/>
      <c r="I196" s="829"/>
      <c r="J196" s="829"/>
      <c r="K196" s="829"/>
      <c r="L196" s="829"/>
      <c r="M196" s="829"/>
      <c r="N196" s="829"/>
      <c r="O196" s="829"/>
      <c r="P196" s="830"/>
      <c r="Q196" s="826"/>
      <c r="R196" s="826"/>
      <c r="S196" s="826"/>
      <c r="T196" s="826"/>
      <c r="U196" s="826"/>
      <c r="V196" s="826"/>
    </row>
    <row r="197" spans="1:22">
      <c r="A197" s="826"/>
      <c r="B197" s="831"/>
      <c r="C197" s="832"/>
      <c r="D197" s="832"/>
      <c r="E197" s="832"/>
      <c r="F197" s="832"/>
      <c r="G197" s="832"/>
      <c r="H197" s="832"/>
      <c r="I197" s="832"/>
      <c r="J197" s="832"/>
      <c r="K197" s="832"/>
      <c r="L197" s="832"/>
      <c r="M197" s="832"/>
      <c r="N197" s="832"/>
      <c r="O197" s="832"/>
      <c r="P197" s="833"/>
      <c r="Q197" s="826"/>
      <c r="R197" s="826"/>
      <c r="S197" s="826"/>
      <c r="T197" s="826"/>
      <c r="U197" s="826"/>
      <c r="V197" s="826"/>
    </row>
    <row r="198" spans="1:22">
      <c r="A198" s="826"/>
      <c r="B198" s="831"/>
      <c r="C198" s="832"/>
      <c r="D198" s="832"/>
      <c r="E198" s="832"/>
      <c r="F198" s="832"/>
      <c r="G198" s="832"/>
      <c r="H198" s="832"/>
      <c r="I198" s="832"/>
      <c r="J198" s="832"/>
      <c r="K198" s="832"/>
      <c r="L198" s="832"/>
      <c r="M198" s="832"/>
      <c r="N198" s="832"/>
      <c r="O198" s="832"/>
      <c r="P198" s="833"/>
      <c r="Q198" s="826"/>
      <c r="R198" s="826"/>
      <c r="S198" s="826"/>
      <c r="T198" s="826"/>
      <c r="U198" s="826"/>
      <c r="V198" s="826"/>
    </row>
    <row r="199" spans="1:22">
      <c r="A199" s="826"/>
      <c r="B199" s="831"/>
      <c r="C199" s="832"/>
      <c r="D199" s="832"/>
      <c r="E199" s="832"/>
      <c r="F199" s="832"/>
      <c r="G199" s="832"/>
      <c r="H199" s="832"/>
      <c r="I199" s="832"/>
      <c r="J199" s="832"/>
      <c r="K199" s="832"/>
      <c r="L199" s="832"/>
      <c r="M199" s="832"/>
      <c r="N199" s="832"/>
      <c r="O199" s="832"/>
      <c r="P199" s="833"/>
      <c r="Q199" s="826"/>
      <c r="R199" s="826"/>
      <c r="S199" s="826"/>
      <c r="T199" s="826"/>
      <c r="U199" s="826"/>
      <c r="V199" s="826"/>
    </row>
    <row r="200" spans="1:22">
      <c r="A200" s="826"/>
      <c r="B200" s="831"/>
      <c r="C200" s="832"/>
      <c r="D200" s="832"/>
      <c r="E200" s="832"/>
      <c r="F200" s="832"/>
      <c r="G200" s="832"/>
      <c r="H200" s="832"/>
      <c r="I200" s="832"/>
      <c r="J200" s="832"/>
      <c r="K200" s="832"/>
      <c r="L200" s="832"/>
      <c r="M200" s="832"/>
      <c r="N200" s="832"/>
      <c r="O200" s="832"/>
      <c r="P200" s="833"/>
      <c r="Q200" s="826"/>
      <c r="R200" s="826"/>
      <c r="S200" s="826"/>
      <c r="T200" s="826"/>
      <c r="U200" s="826"/>
      <c r="V200" s="826"/>
    </row>
    <row r="201" spans="1:22">
      <c r="A201" s="826"/>
      <c r="B201" s="831"/>
      <c r="C201" s="832"/>
      <c r="D201" s="832"/>
      <c r="E201" s="832"/>
      <c r="F201" s="832"/>
      <c r="G201" s="832"/>
      <c r="H201" s="832"/>
      <c r="I201" s="832"/>
      <c r="J201" s="832"/>
      <c r="K201" s="832"/>
      <c r="L201" s="832"/>
      <c r="M201" s="832"/>
      <c r="N201" s="832"/>
      <c r="O201" s="832"/>
      <c r="P201" s="833"/>
      <c r="Q201" s="826"/>
      <c r="R201" s="826"/>
      <c r="S201" s="826"/>
      <c r="T201" s="826"/>
      <c r="U201" s="826"/>
      <c r="V201" s="826"/>
    </row>
    <row r="202" spans="1:22">
      <c r="A202" s="826"/>
      <c r="B202" s="831"/>
      <c r="C202" s="832"/>
      <c r="D202" s="832"/>
      <c r="E202" s="832"/>
      <c r="F202" s="832"/>
      <c r="G202" s="832"/>
      <c r="H202" s="832"/>
      <c r="I202" s="832"/>
      <c r="J202" s="832"/>
      <c r="K202" s="832"/>
      <c r="L202" s="832"/>
      <c r="M202" s="832"/>
      <c r="N202" s="832"/>
      <c r="O202" s="832"/>
      <c r="P202" s="833"/>
      <c r="Q202" s="826"/>
      <c r="R202" s="826"/>
      <c r="S202" s="826"/>
      <c r="T202" s="826"/>
      <c r="U202" s="826"/>
      <c r="V202" s="826"/>
    </row>
    <row r="203" spans="1:22">
      <c r="A203" s="826"/>
      <c r="B203" s="831"/>
      <c r="C203" s="832"/>
      <c r="D203" s="832"/>
      <c r="E203" s="832"/>
      <c r="F203" s="832"/>
      <c r="G203" s="832"/>
      <c r="H203" s="832"/>
      <c r="I203" s="832"/>
      <c r="J203" s="832"/>
      <c r="K203" s="832"/>
      <c r="L203" s="832"/>
      <c r="M203" s="832"/>
      <c r="N203" s="832"/>
      <c r="O203" s="832"/>
      <c r="P203" s="833"/>
      <c r="Q203" s="826"/>
      <c r="R203" s="826"/>
      <c r="S203" s="826"/>
      <c r="T203" s="826"/>
      <c r="U203" s="826"/>
      <c r="V203" s="826"/>
    </row>
    <row r="204" spans="1:22">
      <c r="A204" s="826"/>
      <c r="B204" s="831"/>
      <c r="C204" s="832"/>
      <c r="D204" s="832"/>
      <c r="E204" s="832"/>
      <c r="F204" s="832"/>
      <c r="G204" s="832"/>
      <c r="H204" s="832"/>
      <c r="I204" s="832"/>
      <c r="J204" s="832"/>
      <c r="K204" s="832"/>
      <c r="L204" s="832"/>
      <c r="M204" s="832"/>
      <c r="N204" s="832"/>
      <c r="O204" s="832"/>
      <c r="P204" s="833"/>
      <c r="Q204" s="826"/>
      <c r="R204" s="826"/>
      <c r="S204" s="826"/>
      <c r="T204" s="826"/>
      <c r="U204" s="826"/>
      <c r="V204" s="826"/>
    </row>
    <row r="205" spans="1:22">
      <c r="A205" s="826"/>
      <c r="B205" s="831"/>
      <c r="C205" s="832"/>
      <c r="D205" s="832"/>
      <c r="E205" s="832"/>
      <c r="F205" s="832"/>
      <c r="G205" s="832"/>
      <c r="H205" s="832"/>
      <c r="I205" s="832"/>
      <c r="J205" s="832"/>
      <c r="K205" s="832"/>
      <c r="L205" s="832"/>
      <c r="M205" s="832"/>
      <c r="N205" s="832"/>
      <c r="O205" s="832"/>
      <c r="P205" s="833"/>
      <c r="Q205" s="826"/>
      <c r="R205" s="826"/>
      <c r="S205" s="826"/>
      <c r="T205" s="826"/>
      <c r="U205" s="826"/>
      <c r="V205" s="826"/>
    </row>
    <row r="206" spans="1:22">
      <c r="A206" s="826"/>
      <c r="B206" s="831"/>
      <c r="C206" s="832"/>
      <c r="D206" s="832"/>
      <c r="E206" s="832"/>
      <c r="F206" s="832"/>
      <c r="G206" s="832"/>
      <c r="H206" s="832"/>
      <c r="I206" s="832"/>
      <c r="J206" s="832"/>
      <c r="K206" s="832"/>
      <c r="L206" s="832"/>
      <c r="M206" s="832"/>
      <c r="N206" s="832"/>
      <c r="O206" s="832"/>
      <c r="P206" s="833"/>
      <c r="Q206" s="826"/>
      <c r="R206" s="826"/>
      <c r="S206" s="826"/>
      <c r="T206" s="826"/>
      <c r="U206" s="826"/>
      <c r="V206" s="826"/>
    </row>
    <row r="207" spans="1:22">
      <c r="A207" s="826"/>
      <c r="B207" s="831"/>
      <c r="C207" s="832"/>
      <c r="D207" s="832"/>
      <c r="E207" s="832"/>
      <c r="F207" s="832"/>
      <c r="G207" s="832"/>
      <c r="H207" s="832"/>
      <c r="I207" s="832"/>
      <c r="J207" s="832"/>
      <c r="K207" s="832"/>
      <c r="L207" s="832"/>
      <c r="M207" s="832"/>
      <c r="N207" s="832"/>
      <c r="O207" s="832"/>
      <c r="P207" s="833"/>
      <c r="Q207" s="826"/>
      <c r="R207" s="826"/>
      <c r="S207" s="826"/>
      <c r="T207" s="826"/>
      <c r="U207" s="826"/>
      <c r="V207" s="826"/>
    </row>
    <row r="208" spans="1:22">
      <c r="A208" s="826"/>
      <c r="B208" s="831"/>
      <c r="C208" s="832"/>
      <c r="D208" s="832"/>
      <c r="E208" s="832"/>
      <c r="F208" s="832"/>
      <c r="G208" s="832"/>
      <c r="H208" s="832"/>
      <c r="I208" s="832"/>
      <c r="J208" s="832"/>
      <c r="K208" s="832"/>
      <c r="L208" s="832"/>
      <c r="M208" s="832"/>
      <c r="N208" s="832"/>
      <c r="O208" s="832"/>
      <c r="P208" s="833"/>
      <c r="Q208" s="826"/>
      <c r="R208" s="826"/>
      <c r="S208" s="826"/>
      <c r="T208" s="826"/>
      <c r="U208" s="826"/>
      <c r="V208" s="826"/>
    </row>
    <row r="209" spans="1:22">
      <c r="A209" s="826"/>
      <c r="B209" s="831"/>
      <c r="C209" s="832"/>
      <c r="D209" s="832"/>
      <c r="E209" s="832"/>
      <c r="F209" s="832"/>
      <c r="G209" s="832"/>
      <c r="H209" s="832"/>
      <c r="I209" s="832"/>
      <c r="J209" s="832"/>
      <c r="K209" s="832"/>
      <c r="L209" s="832"/>
      <c r="M209" s="832"/>
      <c r="N209" s="832"/>
      <c r="O209" s="832"/>
      <c r="P209" s="833"/>
      <c r="Q209" s="826"/>
      <c r="R209" s="826"/>
      <c r="S209" s="826"/>
      <c r="T209" s="826"/>
      <c r="U209" s="826"/>
      <c r="V209" s="826"/>
    </row>
    <row r="210" spans="1:22">
      <c r="A210" s="826"/>
      <c r="B210" s="831"/>
      <c r="C210" s="832"/>
      <c r="D210" s="832"/>
      <c r="E210" s="832"/>
      <c r="F210" s="832"/>
      <c r="G210" s="832"/>
      <c r="H210" s="832"/>
      <c r="I210" s="832"/>
      <c r="J210" s="832"/>
      <c r="K210" s="832"/>
      <c r="L210" s="832"/>
      <c r="M210" s="832"/>
      <c r="N210" s="832"/>
      <c r="O210" s="832"/>
      <c r="P210" s="833"/>
      <c r="Q210" s="826"/>
      <c r="R210" s="826"/>
      <c r="S210" s="826"/>
      <c r="T210" s="826"/>
      <c r="U210" s="826"/>
      <c r="V210" s="826"/>
    </row>
    <row r="211" spans="1:22">
      <c r="A211" s="826"/>
      <c r="B211" s="831"/>
      <c r="C211" s="832"/>
      <c r="D211" s="832"/>
      <c r="E211" s="832"/>
      <c r="F211" s="832"/>
      <c r="G211" s="832"/>
      <c r="H211" s="832"/>
      <c r="I211" s="832"/>
      <c r="J211" s="832"/>
      <c r="K211" s="832"/>
      <c r="L211" s="832"/>
      <c r="M211" s="832"/>
      <c r="N211" s="832"/>
      <c r="O211" s="832"/>
      <c r="P211" s="833"/>
      <c r="Q211" s="826"/>
      <c r="R211" s="826"/>
      <c r="S211" s="826"/>
      <c r="T211" s="826"/>
      <c r="U211" s="826"/>
      <c r="V211" s="826"/>
    </row>
    <row r="212" spans="1:22">
      <c r="A212" s="826"/>
      <c r="B212" s="831"/>
      <c r="C212" s="832"/>
      <c r="D212" s="832"/>
      <c r="E212" s="832"/>
      <c r="F212" s="832"/>
      <c r="G212" s="832"/>
      <c r="H212" s="832"/>
      <c r="I212" s="832"/>
      <c r="J212" s="832"/>
      <c r="K212" s="832"/>
      <c r="L212" s="832"/>
      <c r="M212" s="832"/>
      <c r="N212" s="832"/>
      <c r="O212" s="832"/>
      <c r="P212" s="833"/>
      <c r="Q212" s="826"/>
      <c r="R212" s="826"/>
      <c r="S212" s="826"/>
      <c r="T212" s="826"/>
      <c r="U212" s="826"/>
      <c r="V212" s="826"/>
    </row>
    <row r="213" spans="1:22">
      <c r="A213" s="826"/>
      <c r="B213" s="831"/>
      <c r="C213" s="832"/>
      <c r="D213" s="832"/>
      <c r="E213" s="832"/>
      <c r="F213" s="832"/>
      <c r="G213" s="832"/>
      <c r="H213" s="832"/>
      <c r="I213" s="832"/>
      <c r="J213" s="832"/>
      <c r="K213" s="832"/>
      <c r="L213" s="832"/>
      <c r="M213" s="832"/>
      <c r="N213" s="832"/>
      <c r="O213" s="832"/>
      <c r="P213" s="833"/>
      <c r="Q213" s="826"/>
      <c r="R213" s="826"/>
      <c r="S213" s="826"/>
      <c r="T213" s="826"/>
      <c r="U213" s="826"/>
      <c r="V213" s="826"/>
    </row>
    <row r="214" spans="1:22">
      <c r="A214" s="826"/>
      <c r="B214" s="831"/>
      <c r="C214" s="832"/>
      <c r="D214" s="832"/>
      <c r="E214" s="832"/>
      <c r="F214" s="832"/>
      <c r="G214" s="832"/>
      <c r="H214" s="832"/>
      <c r="I214" s="832"/>
      <c r="J214" s="832"/>
      <c r="K214" s="832"/>
      <c r="L214" s="832"/>
      <c r="M214" s="832"/>
      <c r="N214" s="832"/>
      <c r="O214" s="832"/>
      <c r="P214" s="833"/>
      <c r="Q214" s="826"/>
      <c r="R214" s="826"/>
      <c r="S214" s="826"/>
      <c r="T214" s="826"/>
      <c r="U214" s="826"/>
      <c r="V214" s="826"/>
    </row>
    <row r="215" spans="1:22">
      <c r="A215" s="826"/>
      <c r="B215" s="831"/>
      <c r="C215" s="832"/>
      <c r="D215" s="832"/>
      <c r="E215" s="832"/>
      <c r="F215" s="832"/>
      <c r="G215" s="832"/>
      <c r="H215" s="832"/>
      <c r="I215" s="832"/>
      <c r="J215" s="832"/>
      <c r="K215" s="832"/>
      <c r="L215" s="832"/>
      <c r="M215" s="832"/>
      <c r="N215" s="832"/>
      <c r="O215" s="832"/>
      <c r="P215" s="833"/>
      <c r="Q215" s="826"/>
      <c r="R215" s="826"/>
      <c r="S215" s="826"/>
      <c r="T215" s="826"/>
      <c r="U215" s="826"/>
      <c r="V215" s="826"/>
    </row>
    <row r="216" spans="1:22">
      <c r="A216" s="826"/>
      <c r="B216" s="831"/>
      <c r="C216" s="832"/>
      <c r="D216" s="832"/>
      <c r="E216" s="832"/>
      <c r="F216" s="832"/>
      <c r="G216" s="832"/>
      <c r="H216" s="832"/>
      <c r="I216" s="832"/>
      <c r="J216" s="832"/>
      <c r="K216" s="832"/>
      <c r="L216" s="832"/>
      <c r="M216" s="832"/>
      <c r="N216" s="832"/>
      <c r="O216" s="832"/>
      <c r="P216" s="833"/>
      <c r="Q216" s="826"/>
      <c r="R216" s="826"/>
      <c r="S216" s="826"/>
      <c r="T216" s="826"/>
      <c r="U216" s="826"/>
      <c r="V216" s="826"/>
    </row>
    <row r="217" spans="1:22">
      <c r="A217" s="826"/>
      <c r="B217" s="831"/>
      <c r="C217" s="832"/>
      <c r="D217" s="832"/>
      <c r="E217" s="832"/>
      <c r="F217" s="832"/>
      <c r="G217" s="832"/>
      <c r="H217" s="832"/>
      <c r="I217" s="832"/>
      <c r="J217" s="832"/>
      <c r="K217" s="832"/>
      <c r="L217" s="832"/>
      <c r="M217" s="832"/>
      <c r="N217" s="832"/>
      <c r="O217" s="832"/>
      <c r="P217" s="833"/>
      <c r="Q217" s="826"/>
      <c r="R217" s="826"/>
      <c r="S217" s="826"/>
      <c r="T217" s="826"/>
      <c r="U217" s="826"/>
      <c r="V217" s="826"/>
    </row>
    <row r="218" spans="1:22">
      <c r="A218" s="826"/>
      <c r="B218" s="831"/>
      <c r="C218" s="832"/>
      <c r="D218" s="832"/>
      <c r="E218" s="832"/>
      <c r="F218" s="832"/>
      <c r="G218" s="832"/>
      <c r="H218" s="832"/>
      <c r="I218" s="832"/>
      <c r="J218" s="832"/>
      <c r="K218" s="832"/>
      <c r="L218" s="832"/>
      <c r="M218" s="832"/>
      <c r="N218" s="832"/>
      <c r="O218" s="832"/>
      <c r="P218" s="833"/>
      <c r="Q218" s="826"/>
      <c r="R218" s="826"/>
      <c r="S218" s="826"/>
      <c r="T218" s="826"/>
      <c r="U218" s="826"/>
      <c r="V218" s="826"/>
    </row>
    <row r="219" spans="1:22">
      <c r="A219" s="826"/>
      <c r="B219" s="831"/>
      <c r="C219" s="832"/>
      <c r="D219" s="832"/>
      <c r="E219" s="832"/>
      <c r="F219" s="832"/>
      <c r="G219" s="832"/>
      <c r="H219" s="832"/>
      <c r="I219" s="832"/>
      <c r="J219" s="832"/>
      <c r="K219" s="832"/>
      <c r="L219" s="832"/>
      <c r="M219" s="832"/>
      <c r="N219" s="832"/>
      <c r="O219" s="832"/>
      <c r="P219" s="833"/>
      <c r="Q219" s="826"/>
      <c r="R219" s="826"/>
      <c r="S219" s="826"/>
      <c r="T219" s="826"/>
      <c r="U219" s="826"/>
      <c r="V219" s="826"/>
    </row>
    <row r="220" spans="1:22">
      <c r="A220" s="826"/>
      <c r="B220" s="831"/>
      <c r="C220" s="832"/>
      <c r="D220" s="832"/>
      <c r="E220" s="832"/>
      <c r="F220" s="832"/>
      <c r="G220" s="832"/>
      <c r="H220" s="832"/>
      <c r="I220" s="832"/>
      <c r="J220" s="832"/>
      <c r="K220" s="832"/>
      <c r="L220" s="832"/>
      <c r="M220" s="832"/>
      <c r="N220" s="832"/>
      <c r="O220" s="832"/>
      <c r="P220" s="833"/>
      <c r="Q220" s="826"/>
      <c r="R220" s="826"/>
      <c r="S220" s="826"/>
      <c r="T220" s="826"/>
      <c r="U220" s="826"/>
      <c r="V220" s="826"/>
    </row>
    <row r="221" spans="1:22">
      <c r="A221" s="826"/>
      <c r="B221" s="831"/>
      <c r="C221" s="832"/>
      <c r="D221" s="832"/>
      <c r="E221" s="832"/>
      <c r="F221" s="832"/>
      <c r="G221" s="832"/>
      <c r="H221" s="832"/>
      <c r="I221" s="832"/>
      <c r="J221" s="832"/>
      <c r="K221" s="832"/>
      <c r="L221" s="832"/>
      <c r="M221" s="832"/>
      <c r="N221" s="832"/>
      <c r="O221" s="832"/>
      <c r="P221" s="833"/>
      <c r="Q221" s="826"/>
      <c r="R221" s="826"/>
      <c r="S221" s="826"/>
      <c r="T221" s="826"/>
      <c r="U221" s="826"/>
      <c r="V221" s="826"/>
    </row>
    <row r="222" spans="1:22">
      <c r="A222" s="826"/>
      <c r="B222" s="831"/>
      <c r="C222" s="834"/>
      <c r="D222" s="835" t="s">
        <v>656</v>
      </c>
      <c r="E222" s="835" t="s">
        <v>657</v>
      </c>
      <c r="F222" s="835" t="s">
        <v>658</v>
      </c>
      <c r="G222" s="835" t="s">
        <v>659</v>
      </c>
      <c r="H222" s="835" t="s">
        <v>660</v>
      </c>
      <c r="I222" s="835" t="s">
        <v>661</v>
      </c>
      <c r="J222" s="835" t="s">
        <v>662</v>
      </c>
      <c r="K222" s="835" t="s">
        <v>663</v>
      </c>
      <c r="L222" s="835" t="s">
        <v>664</v>
      </c>
      <c r="M222" s="835" t="s">
        <v>665</v>
      </c>
      <c r="N222" s="835" t="s">
        <v>666</v>
      </c>
      <c r="O222" s="835" t="s">
        <v>667</v>
      </c>
      <c r="P222" s="833"/>
      <c r="Q222" s="826"/>
      <c r="R222" s="826"/>
      <c r="S222" s="826"/>
      <c r="T222" s="826"/>
      <c r="U222" s="826"/>
      <c r="V222" s="826"/>
    </row>
    <row r="223" spans="1:22">
      <c r="A223" s="826"/>
      <c r="B223" s="831"/>
      <c r="C223" s="836" t="s">
        <v>668</v>
      </c>
      <c r="D223" s="838">
        <f>((ENERO!$X$148/12)/1000)+((ENERO!$X$156/12)/1000)</f>
        <v>22023.476500000001</v>
      </c>
      <c r="E223" s="838">
        <f>((FEBRERO!$X$148/12)/1000)+((FEBRERO!$X$156/12)/1000)+D223</f>
        <v>44046.953000000001</v>
      </c>
      <c r="F223" s="838">
        <f>((MARZO!$X$148/12)/1000)+((MARZO!$X$156/12)/1000)+E223</f>
        <v>66070.429499999998</v>
      </c>
      <c r="G223" s="838">
        <f>((ABRIL!$X$148/12)/1000)+((ABRIL!$X$156/12)/1000)+F223</f>
        <v>88093.906000000003</v>
      </c>
      <c r="H223" s="838">
        <f>((MAYO!$X$148/12)/1000)+((MAYO!$X$156/12)/1000)+G223</f>
        <v>110117.38250000001</v>
      </c>
      <c r="I223" s="838">
        <f>((JUNIO!$X$148/12)/1000)+((JUNIO!$X$156/12)/1000)+H223</f>
        <v>132140.859</v>
      </c>
      <c r="J223" s="838">
        <f>((JULIO!$X$148/12)/1000)+((JULIO!$X$156/12)/1000)+I223</f>
        <v>154164.33549999999</v>
      </c>
      <c r="K223" s="838">
        <f>((AGOSTO!$X$148/12)/1000)+((AGOSTO!$X$156/12)/1000)+J223</f>
        <v>176187.81199999998</v>
      </c>
      <c r="L223" s="838">
        <f>((SEPTIEMBRE!$X$148/12)/1000)+((SEPTIEMBRE!$X$156/12)/1000)+K223</f>
        <v>198211.28849999997</v>
      </c>
      <c r="M223" s="838">
        <f>((OCTUBRE!$X$148/12)/1000)+((OCTUBRE!$X$156/12)/1000)+L223</f>
        <v>222265.39649999997</v>
      </c>
      <c r="N223" s="838">
        <f>((NOVIEMBRE!$X$148/12)/1000)+((NOVIEMBRE!$X$156/12)/1000)+M223</f>
        <v>247569.50449999998</v>
      </c>
      <c r="O223" s="838">
        <f>((DICIEMBRE!$X$148/12)/1000)+((DICIEMBRE!$X$156/12)/1000)+N223</f>
        <v>275667.31066666666</v>
      </c>
      <c r="P223" s="833"/>
      <c r="Q223" s="826"/>
      <c r="R223" s="826"/>
      <c r="S223" s="826"/>
      <c r="T223" s="826"/>
      <c r="U223" s="826"/>
      <c r="V223" s="826"/>
    </row>
    <row r="224" spans="1:22">
      <c r="A224" s="826"/>
      <c r="B224" s="831"/>
      <c r="C224" s="836" t="s">
        <v>672</v>
      </c>
      <c r="D224" s="838">
        <f>(ENERO!$AA$148+ENERO!$AA$156)/1000</f>
        <v>19524.224999999999</v>
      </c>
      <c r="E224" s="838">
        <f>(FEBRERO!$AA$148+FEBRERO!$AA$156)/1000</f>
        <v>53150.642</v>
      </c>
      <c r="F224" s="838">
        <f>(MARZO!$AA$148+MARZO!$AA$156)/1000</f>
        <v>101494.641</v>
      </c>
      <c r="G224" s="838">
        <f>(ABRIL!$AA$148+ABRIL!$AA$156)/1000</f>
        <v>120102.66499999999</v>
      </c>
      <c r="H224" s="838">
        <f>(MAYO!$AA$148+MAYO!$AA$156)/1000</f>
        <v>159793.87899999999</v>
      </c>
      <c r="I224" s="838">
        <f>(JUNIO!$AA$148+JUNIO!$AA$156)/1000</f>
        <v>165123.47200000001</v>
      </c>
      <c r="J224" s="838">
        <f>(JULIO!$AA$148+JULIO!$AA$156)/1000</f>
        <v>176022.27799999999</v>
      </c>
      <c r="K224" s="838">
        <f>(AGOSTO!$AA$148+AGOSTO!$AA$156)/1000</f>
        <v>188577.18100000001</v>
      </c>
      <c r="L224" s="838">
        <f>(SEPTIEMBRE!$AA$148+SEPTIEMBRE!$AA$156)/1000</f>
        <v>216379.984</v>
      </c>
      <c r="M224" s="838">
        <f>(OCTUBRE!$AA$148+OCTUBRE!$AA$156)/1000</f>
        <v>287066.37</v>
      </c>
      <c r="N224" s="838">
        <f>(NOVIEMBRE!$AA$148+NOVIEMBRE!$AA$156)/1000</f>
        <v>300270.065</v>
      </c>
      <c r="O224" s="838">
        <f>(DICIEMBRE!$AA$148+DICIEMBRE!$AA$156)/1000</f>
        <v>306829.929</v>
      </c>
      <c r="P224" s="833"/>
      <c r="Q224" s="826"/>
      <c r="R224" s="826"/>
      <c r="S224" s="826"/>
      <c r="T224" s="826"/>
      <c r="U224" s="826"/>
      <c r="V224" s="826"/>
    </row>
    <row r="225" spans="1:22">
      <c r="A225" s="826"/>
      <c r="B225" s="831"/>
      <c r="C225" s="836" t="s">
        <v>678</v>
      </c>
      <c r="D225" s="838">
        <f>(ENERO!$AD$148+ENERO!$AD$156)/1000</f>
        <v>15180.475</v>
      </c>
      <c r="E225" s="838">
        <f>(FEBRERO!$AD$148+FEBRERO!$AD$156)/1000</f>
        <v>51105.54</v>
      </c>
      <c r="F225" s="838">
        <f>(MARZO!$AD$148+MARZO!$AD$156)/1000</f>
        <v>93749.539000000004</v>
      </c>
      <c r="G225" s="838">
        <f>(ABRIL!$AD$148+ABRIL!$AD$156)/1000</f>
        <v>112357.56200000001</v>
      </c>
      <c r="H225" s="838">
        <f>(MAYO!$AD$148+MAYO!$AD$156)/1000</f>
        <v>152087.76800000001</v>
      </c>
      <c r="I225" s="838">
        <f>(JUNIO!$AD$148+JUNIO!$AD$156)/1000</f>
        <v>157498.96100000001</v>
      </c>
      <c r="J225" s="838">
        <f>(JULIO!$AD$148+JULIO!$AD$156)/1000</f>
        <v>168487.82500000001</v>
      </c>
      <c r="K225" s="838">
        <f>(AGOSTO!$AD$148+AGOSTO!$AD$156)/1000</f>
        <v>181015.52799999999</v>
      </c>
      <c r="L225" s="838">
        <f>(SEPTIEMBRE!$AD$148+SEPTIEMBRE!$AD$156)/1000</f>
        <v>208894.731</v>
      </c>
      <c r="M225" s="838">
        <f>(OCTUBRE!$AD$148+OCTUBRE!$AD$156)/1000</f>
        <v>286259.217</v>
      </c>
      <c r="N225" s="838">
        <f>(NOVIEMBRE!$AD$148+NOVIEMBRE!$AD$156)/1000</f>
        <v>299722.18699999998</v>
      </c>
      <c r="O225" s="838">
        <f>(DICIEMBRE!$AD$148+DICIEMBRE!$AD$156)/1000</f>
        <v>306956.55099999998</v>
      </c>
      <c r="P225" s="833"/>
      <c r="Q225" s="826"/>
      <c r="R225" s="826"/>
      <c r="S225" s="826"/>
      <c r="T225" s="826"/>
      <c r="U225" s="826"/>
      <c r="V225" s="826"/>
    </row>
    <row r="226" spans="1:22" ht="13.5" thickBot="1">
      <c r="A226" s="826"/>
      <c r="B226" s="839"/>
      <c r="C226" s="840"/>
      <c r="D226" s="840"/>
      <c r="E226" s="840"/>
      <c r="F226" s="840"/>
      <c r="G226" s="840"/>
      <c r="H226" s="840"/>
      <c r="I226" s="840"/>
      <c r="J226" s="840"/>
      <c r="K226" s="840"/>
      <c r="L226" s="840"/>
      <c r="M226" s="840"/>
      <c r="N226" s="840"/>
      <c r="O226" s="840"/>
      <c r="P226" s="841"/>
      <c r="Q226" s="826"/>
      <c r="R226" s="826"/>
      <c r="S226" s="826"/>
      <c r="T226" s="826"/>
      <c r="U226" s="826"/>
      <c r="V226" s="826"/>
    </row>
    <row r="227" spans="1:22" ht="13.5" thickBot="1">
      <c r="A227" s="826"/>
      <c r="B227" s="826"/>
      <c r="C227" s="843"/>
      <c r="D227" s="826"/>
      <c r="E227" s="826"/>
      <c r="F227" s="826"/>
      <c r="G227" s="826"/>
      <c r="H227" s="826"/>
      <c r="I227" s="826"/>
      <c r="J227" s="826"/>
      <c r="K227" s="826"/>
      <c r="L227" s="826"/>
      <c r="M227" s="826"/>
      <c r="N227" s="826"/>
      <c r="O227" s="826"/>
      <c r="P227" s="826"/>
      <c r="Q227" s="826"/>
      <c r="R227" s="826"/>
      <c r="S227" s="826"/>
      <c r="T227" s="826"/>
      <c r="U227" s="826"/>
      <c r="V227" s="826"/>
    </row>
    <row r="228" spans="1:22">
      <c r="A228" s="826"/>
      <c r="B228" s="828"/>
      <c r="C228" s="829"/>
      <c r="D228" s="829"/>
      <c r="E228" s="829"/>
      <c r="F228" s="829"/>
      <c r="G228" s="829"/>
      <c r="H228" s="829"/>
      <c r="I228" s="829"/>
      <c r="J228" s="829"/>
      <c r="K228" s="829"/>
      <c r="L228" s="829"/>
      <c r="M228" s="829"/>
      <c r="N228" s="829"/>
      <c r="O228" s="829"/>
      <c r="P228" s="830"/>
      <c r="Q228" s="826"/>
      <c r="R228" s="826"/>
      <c r="S228" s="826"/>
      <c r="T228" s="826"/>
      <c r="U228" s="826"/>
      <c r="V228" s="826"/>
    </row>
    <row r="229" spans="1:22">
      <c r="A229" s="826"/>
      <c r="B229" s="831"/>
      <c r="C229" s="832"/>
      <c r="D229" s="832"/>
      <c r="E229" s="832"/>
      <c r="F229" s="832"/>
      <c r="G229" s="832"/>
      <c r="H229" s="832"/>
      <c r="I229" s="832"/>
      <c r="J229" s="832"/>
      <c r="K229" s="832"/>
      <c r="L229" s="832"/>
      <c r="M229" s="832"/>
      <c r="N229" s="832"/>
      <c r="O229" s="832"/>
      <c r="P229" s="833"/>
      <c r="Q229" s="826"/>
      <c r="R229" s="826"/>
      <c r="S229" s="826"/>
      <c r="T229" s="826"/>
      <c r="U229" s="826"/>
      <c r="V229" s="826"/>
    </row>
    <row r="230" spans="1:22">
      <c r="A230" s="826"/>
      <c r="B230" s="831"/>
      <c r="C230" s="832"/>
      <c r="D230" s="832"/>
      <c r="E230" s="832"/>
      <c r="F230" s="832"/>
      <c r="G230" s="832"/>
      <c r="H230" s="832"/>
      <c r="I230" s="832"/>
      <c r="J230" s="832"/>
      <c r="K230" s="832"/>
      <c r="L230" s="832"/>
      <c r="M230" s="832"/>
      <c r="N230" s="832"/>
      <c r="O230" s="832"/>
      <c r="P230" s="833"/>
      <c r="Q230" s="826"/>
      <c r="R230" s="826"/>
      <c r="S230" s="826"/>
      <c r="T230" s="826"/>
      <c r="U230" s="826"/>
      <c r="V230" s="826"/>
    </row>
    <row r="231" spans="1:22">
      <c r="A231" s="826"/>
      <c r="B231" s="831"/>
      <c r="C231" s="832"/>
      <c r="D231" s="832"/>
      <c r="E231" s="832"/>
      <c r="F231" s="832"/>
      <c r="G231" s="832"/>
      <c r="H231" s="832"/>
      <c r="I231" s="832"/>
      <c r="J231" s="832"/>
      <c r="K231" s="832"/>
      <c r="L231" s="832"/>
      <c r="M231" s="832"/>
      <c r="N231" s="832"/>
      <c r="O231" s="832"/>
      <c r="P231" s="833"/>
      <c r="Q231" s="826"/>
      <c r="R231" s="826"/>
      <c r="S231" s="826"/>
      <c r="T231" s="826"/>
      <c r="U231" s="826"/>
      <c r="V231" s="826"/>
    </row>
    <row r="232" spans="1:22">
      <c r="A232" s="826"/>
      <c r="B232" s="831"/>
      <c r="C232" s="832"/>
      <c r="D232" s="832"/>
      <c r="E232" s="832"/>
      <c r="F232" s="832"/>
      <c r="G232" s="832"/>
      <c r="H232" s="832"/>
      <c r="I232" s="832"/>
      <c r="J232" s="832"/>
      <c r="K232" s="832"/>
      <c r="L232" s="832"/>
      <c r="M232" s="832"/>
      <c r="N232" s="832"/>
      <c r="O232" s="832"/>
      <c r="P232" s="833"/>
      <c r="Q232" s="826"/>
      <c r="R232" s="826"/>
      <c r="S232" s="826"/>
      <c r="T232" s="826"/>
      <c r="U232" s="826"/>
      <c r="V232" s="826"/>
    </row>
    <row r="233" spans="1:22">
      <c r="A233" s="826"/>
      <c r="B233" s="831"/>
      <c r="C233" s="832"/>
      <c r="D233" s="832"/>
      <c r="E233" s="832"/>
      <c r="F233" s="832"/>
      <c r="G233" s="832"/>
      <c r="H233" s="832"/>
      <c r="I233" s="832"/>
      <c r="J233" s="832"/>
      <c r="K233" s="832"/>
      <c r="L233" s="832"/>
      <c r="M233" s="832"/>
      <c r="N233" s="832"/>
      <c r="O233" s="832"/>
      <c r="P233" s="833"/>
      <c r="Q233" s="826"/>
      <c r="R233" s="826"/>
      <c r="S233" s="826"/>
      <c r="T233" s="826"/>
      <c r="U233" s="826"/>
      <c r="V233" s="826"/>
    </row>
    <row r="234" spans="1:22">
      <c r="A234" s="826"/>
      <c r="B234" s="831"/>
      <c r="C234" s="832"/>
      <c r="D234" s="832"/>
      <c r="E234" s="832"/>
      <c r="F234" s="832"/>
      <c r="G234" s="832"/>
      <c r="H234" s="832"/>
      <c r="I234" s="832"/>
      <c r="J234" s="832"/>
      <c r="K234" s="832"/>
      <c r="L234" s="832"/>
      <c r="M234" s="832"/>
      <c r="N234" s="832"/>
      <c r="O234" s="832"/>
      <c r="P234" s="833"/>
      <c r="Q234" s="826"/>
      <c r="R234" s="826"/>
      <c r="S234" s="826"/>
      <c r="T234" s="826"/>
      <c r="U234" s="826"/>
      <c r="V234" s="826"/>
    </row>
    <row r="235" spans="1:22">
      <c r="A235" s="826"/>
      <c r="B235" s="831"/>
      <c r="C235" s="832"/>
      <c r="D235" s="832"/>
      <c r="E235" s="832"/>
      <c r="F235" s="832"/>
      <c r="G235" s="832"/>
      <c r="H235" s="832"/>
      <c r="I235" s="832"/>
      <c r="J235" s="832"/>
      <c r="K235" s="832"/>
      <c r="L235" s="832"/>
      <c r="M235" s="832"/>
      <c r="N235" s="832"/>
      <c r="O235" s="832"/>
      <c r="P235" s="833"/>
      <c r="Q235" s="826"/>
      <c r="R235" s="826"/>
      <c r="S235" s="826"/>
      <c r="T235" s="826"/>
      <c r="U235" s="826"/>
      <c r="V235" s="826"/>
    </row>
    <row r="236" spans="1:22">
      <c r="A236" s="826"/>
      <c r="B236" s="831"/>
      <c r="C236" s="832"/>
      <c r="D236" s="832"/>
      <c r="E236" s="832"/>
      <c r="F236" s="832"/>
      <c r="G236" s="832"/>
      <c r="H236" s="832"/>
      <c r="I236" s="832"/>
      <c r="J236" s="832"/>
      <c r="K236" s="832"/>
      <c r="L236" s="832"/>
      <c r="M236" s="832"/>
      <c r="N236" s="832"/>
      <c r="O236" s="832"/>
      <c r="P236" s="833"/>
      <c r="Q236" s="826"/>
      <c r="R236" s="826"/>
      <c r="S236" s="826"/>
      <c r="T236" s="826"/>
      <c r="U236" s="826"/>
      <c r="V236" s="826"/>
    </row>
    <row r="237" spans="1:22">
      <c r="A237" s="826"/>
      <c r="B237" s="831"/>
      <c r="C237" s="832"/>
      <c r="D237" s="832"/>
      <c r="E237" s="832"/>
      <c r="F237" s="832"/>
      <c r="G237" s="832"/>
      <c r="H237" s="832"/>
      <c r="I237" s="832"/>
      <c r="J237" s="832"/>
      <c r="K237" s="832"/>
      <c r="L237" s="832"/>
      <c r="M237" s="832"/>
      <c r="N237" s="832"/>
      <c r="O237" s="832"/>
      <c r="P237" s="833"/>
      <c r="Q237" s="826"/>
      <c r="R237" s="826"/>
      <c r="S237" s="826"/>
      <c r="T237" s="826"/>
      <c r="U237" s="826"/>
      <c r="V237" s="826"/>
    </row>
    <row r="238" spans="1:22">
      <c r="A238" s="826"/>
      <c r="B238" s="831"/>
      <c r="C238" s="832"/>
      <c r="D238" s="832"/>
      <c r="E238" s="832"/>
      <c r="F238" s="832"/>
      <c r="G238" s="832"/>
      <c r="H238" s="832"/>
      <c r="I238" s="832"/>
      <c r="J238" s="832"/>
      <c r="K238" s="832"/>
      <c r="L238" s="832"/>
      <c r="M238" s="832"/>
      <c r="N238" s="832"/>
      <c r="O238" s="832"/>
      <c r="P238" s="833"/>
      <c r="Q238" s="826"/>
      <c r="R238" s="826"/>
      <c r="S238" s="826"/>
      <c r="T238" s="826"/>
      <c r="U238" s="826"/>
      <c r="V238" s="826"/>
    </row>
    <row r="239" spans="1:22">
      <c r="A239" s="826"/>
      <c r="B239" s="831"/>
      <c r="C239" s="832"/>
      <c r="D239" s="832"/>
      <c r="E239" s="832"/>
      <c r="F239" s="832"/>
      <c r="G239" s="832"/>
      <c r="H239" s="832"/>
      <c r="I239" s="832"/>
      <c r="J239" s="832"/>
      <c r="K239" s="832"/>
      <c r="L239" s="832"/>
      <c r="M239" s="832"/>
      <c r="N239" s="832"/>
      <c r="O239" s="832"/>
      <c r="P239" s="833"/>
      <c r="Q239" s="826"/>
      <c r="R239" s="826"/>
      <c r="S239" s="826"/>
      <c r="T239" s="826"/>
      <c r="U239" s="826"/>
      <c r="V239" s="826"/>
    </row>
    <row r="240" spans="1:22">
      <c r="A240" s="826"/>
      <c r="B240" s="831"/>
      <c r="C240" s="832"/>
      <c r="D240" s="832"/>
      <c r="E240" s="832"/>
      <c r="F240" s="832"/>
      <c r="G240" s="832"/>
      <c r="H240" s="832"/>
      <c r="I240" s="832"/>
      <c r="J240" s="832"/>
      <c r="K240" s="832"/>
      <c r="L240" s="832"/>
      <c r="M240" s="832"/>
      <c r="N240" s="832"/>
      <c r="O240" s="832"/>
      <c r="P240" s="833"/>
      <c r="Q240" s="826"/>
      <c r="R240" s="826"/>
      <c r="S240" s="826"/>
      <c r="T240" s="826"/>
      <c r="U240" s="826"/>
      <c r="V240" s="826"/>
    </row>
    <row r="241" spans="1:22">
      <c r="A241" s="826"/>
      <c r="B241" s="831"/>
      <c r="C241" s="832"/>
      <c r="D241" s="832"/>
      <c r="E241" s="832"/>
      <c r="F241" s="832"/>
      <c r="G241" s="832"/>
      <c r="H241" s="832"/>
      <c r="I241" s="832"/>
      <c r="J241" s="832"/>
      <c r="K241" s="832"/>
      <c r="L241" s="832"/>
      <c r="M241" s="832"/>
      <c r="N241" s="832"/>
      <c r="O241" s="832"/>
      <c r="P241" s="833"/>
      <c r="Q241" s="826"/>
      <c r="R241" s="826"/>
      <c r="S241" s="826"/>
      <c r="T241" s="826"/>
      <c r="U241" s="826"/>
      <c r="V241" s="826"/>
    </row>
    <row r="242" spans="1:22">
      <c r="A242" s="826"/>
      <c r="B242" s="831"/>
      <c r="C242" s="832"/>
      <c r="D242" s="832"/>
      <c r="E242" s="832"/>
      <c r="F242" s="832"/>
      <c r="G242" s="832"/>
      <c r="H242" s="832"/>
      <c r="I242" s="832"/>
      <c r="J242" s="832"/>
      <c r="K242" s="832"/>
      <c r="L242" s="832"/>
      <c r="M242" s="832"/>
      <c r="N242" s="832"/>
      <c r="O242" s="832"/>
      <c r="P242" s="833"/>
      <c r="Q242" s="826"/>
      <c r="R242" s="826"/>
      <c r="S242" s="826"/>
      <c r="T242" s="826"/>
      <c r="U242" s="826"/>
      <c r="V242" s="826"/>
    </row>
    <row r="243" spans="1:22">
      <c r="A243" s="826"/>
      <c r="B243" s="831"/>
      <c r="C243" s="832"/>
      <c r="D243" s="832"/>
      <c r="E243" s="832"/>
      <c r="F243" s="832"/>
      <c r="G243" s="832"/>
      <c r="H243" s="832"/>
      <c r="I243" s="832"/>
      <c r="J243" s="832"/>
      <c r="K243" s="832"/>
      <c r="L243" s="832"/>
      <c r="M243" s="832"/>
      <c r="N243" s="832"/>
      <c r="O243" s="832"/>
      <c r="P243" s="833"/>
      <c r="Q243" s="826"/>
      <c r="R243" s="826"/>
      <c r="S243" s="826"/>
      <c r="T243" s="826"/>
      <c r="U243" s="826"/>
      <c r="V243" s="826"/>
    </row>
    <row r="244" spans="1:22">
      <c r="A244" s="826"/>
      <c r="B244" s="831"/>
      <c r="C244" s="832"/>
      <c r="D244" s="832"/>
      <c r="E244" s="832"/>
      <c r="F244" s="832"/>
      <c r="G244" s="832"/>
      <c r="H244" s="832"/>
      <c r="I244" s="832"/>
      <c r="J244" s="832"/>
      <c r="K244" s="832"/>
      <c r="L244" s="832"/>
      <c r="M244" s="832"/>
      <c r="N244" s="832"/>
      <c r="O244" s="832"/>
      <c r="P244" s="833"/>
      <c r="Q244" s="826"/>
      <c r="R244" s="826"/>
      <c r="S244" s="826"/>
      <c r="T244" s="826"/>
      <c r="U244" s="826"/>
      <c r="V244" s="826"/>
    </row>
    <row r="245" spans="1:22">
      <c r="A245" s="826"/>
      <c r="B245" s="831"/>
      <c r="C245" s="832"/>
      <c r="D245" s="832"/>
      <c r="E245" s="832"/>
      <c r="F245" s="832"/>
      <c r="G245" s="832"/>
      <c r="H245" s="832"/>
      <c r="I245" s="832"/>
      <c r="J245" s="832"/>
      <c r="K245" s="832"/>
      <c r="L245" s="832"/>
      <c r="M245" s="832"/>
      <c r="N245" s="832"/>
      <c r="O245" s="832"/>
      <c r="P245" s="833"/>
      <c r="Q245" s="826"/>
      <c r="R245" s="826"/>
      <c r="S245" s="826"/>
      <c r="T245" s="826"/>
      <c r="U245" s="826"/>
      <c r="V245" s="826"/>
    </row>
    <row r="246" spans="1:22">
      <c r="A246" s="826"/>
      <c r="B246" s="831"/>
      <c r="C246" s="832"/>
      <c r="D246" s="832"/>
      <c r="E246" s="832"/>
      <c r="F246" s="832"/>
      <c r="G246" s="832"/>
      <c r="H246" s="832"/>
      <c r="I246" s="832"/>
      <c r="J246" s="832"/>
      <c r="K246" s="832"/>
      <c r="L246" s="832"/>
      <c r="M246" s="832"/>
      <c r="N246" s="832"/>
      <c r="O246" s="832"/>
      <c r="P246" s="833"/>
      <c r="Q246" s="826"/>
      <c r="R246" s="826"/>
      <c r="S246" s="826"/>
      <c r="T246" s="826"/>
      <c r="U246" s="826"/>
      <c r="V246" s="826"/>
    </row>
    <row r="247" spans="1:22">
      <c r="A247" s="826"/>
      <c r="B247" s="831"/>
      <c r="C247" s="832"/>
      <c r="D247" s="832"/>
      <c r="E247" s="832"/>
      <c r="F247" s="832"/>
      <c r="G247" s="832"/>
      <c r="H247" s="832"/>
      <c r="I247" s="832"/>
      <c r="J247" s="832"/>
      <c r="K247" s="832"/>
      <c r="L247" s="832"/>
      <c r="M247" s="832"/>
      <c r="N247" s="832"/>
      <c r="O247" s="832"/>
      <c r="P247" s="833"/>
      <c r="Q247" s="826"/>
      <c r="R247" s="826"/>
      <c r="S247" s="826"/>
      <c r="T247" s="826"/>
      <c r="U247" s="826"/>
      <c r="V247" s="826"/>
    </row>
    <row r="248" spans="1:22">
      <c r="A248" s="826"/>
      <c r="B248" s="831"/>
      <c r="C248" s="832"/>
      <c r="D248" s="832"/>
      <c r="E248" s="832"/>
      <c r="F248" s="832"/>
      <c r="G248" s="832"/>
      <c r="H248" s="832"/>
      <c r="I248" s="832"/>
      <c r="J248" s="832"/>
      <c r="K248" s="832"/>
      <c r="L248" s="832"/>
      <c r="M248" s="832"/>
      <c r="N248" s="832"/>
      <c r="O248" s="832"/>
      <c r="P248" s="833"/>
      <c r="Q248" s="826"/>
      <c r="R248" s="826"/>
      <c r="S248" s="826"/>
      <c r="T248" s="826"/>
      <c r="U248" s="826"/>
      <c r="V248" s="826"/>
    </row>
    <row r="249" spans="1:22">
      <c r="A249" s="826"/>
      <c r="B249" s="831"/>
      <c r="C249" s="832"/>
      <c r="D249" s="832"/>
      <c r="E249" s="832"/>
      <c r="F249" s="832"/>
      <c r="G249" s="832"/>
      <c r="H249" s="832"/>
      <c r="I249" s="832"/>
      <c r="J249" s="832"/>
      <c r="K249" s="832"/>
      <c r="L249" s="832"/>
      <c r="M249" s="832"/>
      <c r="N249" s="832"/>
      <c r="O249" s="832"/>
      <c r="P249" s="833"/>
      <c r="Q249" s="826"/>
      <c r="R249" s="826"/>
      <c r="S249" s="826"/>
      <c r="T249" s="826"/>
      <c r="U249" s="826"/>
      <c r="V249" s="826"/>
    </row>
    <row r="250" spans="1:22">
      <c r="A250" s="826"/>
      <c r="B250" s="831"/>
      <c r="C250" s="832"/>
      <c r="D250" s="832"/>
      <c r="E250" s="832"/>
      <c r="F250" s="832"/>
      <c r="G250" s="832"/>
      <c r="H250" s="832"/>
      <c r="I250" s="832"/>
      <c r="J250" s="832"/>
      <c r="K250" s="832"/>
      <c r="L250" s="832"/>
      <c r="M250" s="832"/>
      <c r="N250" s="832"/>
      <c r="O250" s="832"/>
      <c r="P250" s="833"/>
      <c r="Q250" s="826"/>
      <c r="R250" s="826"/>
      <c r="S250" s="826"/>
      <c r="T250" s="826"/>
      <c r="U250" s="826"/>
      <c r="V250" s="826"/>
    </row>
    <row r="251" spans="1:22">
      <c r="A251" s="826"/>
      <c r="B251" s="831"/>
      <c r="C251" s="832"/>
      <c r="D251" s="832"/>
      <c r="E251" s="832"/>
      <c r="F251" s="832"/>
      <c r="G251" s="832"/>
      <c r="H251" s="832"/>
      <c r="I251" s="832"/>
      <c r="J251" s="832"/>
      <c r="K251" s="832"/>
      <c r="L251" s="832"/>
      <c r="M251" s="832"/>
      <c r="N251" s="832"/>
      <c r="O251" s="832"/>
      <c r="P251" s="833"/>
      <c r="Q251" s="826"/>
      <c r="R251" s="826"/>
      <c r="S251" s="826"/>
      <c r="T251" s="826"/>
      <c r="U251" s="826"/>
      <c r="V251" s="826"/>
    </row>
    <row r="252" spans="1:22">
      <c r="A252" s="826"/>
      <c r="B252" s="831"/>
      <c r="C252" s="832"/>
      <c r="D252" s="832"/>
      <c r="E252" s="832"/>
      <c r="F252" s="832"/>
      <c r="G252" s="832"/>
      <c r="H252" s="832"/>
      <c r="I252" s="832"/>
      <c r="J252" s="832"/>
      <c r="K252" s="832"/>
      <c r="L252" s="832"/>
      <c r="M252" s="832"/>
      <c r="N252" s="832"/>
      <c r="O252" s="832"/>
      <c r="P252" s="833"/>
      <c r="Q252" s="826"/>
      <c r="R252" s="826"/>
      <c r="S252" s="826"/>
      <c r="T252" s="826"/>
      <c r="U252" s="826"/>
      <c r="V252" s="826"/>
    </row>
    <row r="253" spans="1:22">
      <c r="A253" s="826"/>
      <c r="B253" s="831"/>
      <c r="C253" s="832"/>
      <c r="D253" s="832"/>
      <c r="E253" s="832"/>
      <c r="F253" s="832"/>
      <c r="G253" s="832"/>
      <c r="H253" s="832"/>
      <c r="I253" s="832"/>
      <c r="J253" s="832"/>
      <c r="K253" s="832"/>
      <c r="L253" s="832"/>
      <c r="M253" s="832"/>
      <c r="N253" s="832"/>
      <c r="O253" s="832"/>
      <c r="P253" s="833"/>
      <c r="Q253" s="826"/>
      <c r="R253" s="826"/>
      <c r="S253" s="826"/>
      <c r="T253" s="826"/>
      <c r="U253" s="826"/>
      <c r="V253" s="826"/>
    </row>
    <row r="254" spans="1:22">
      <c r="A254" s="826"/>
      <c r="B254" s="831"/>
      <c r="C254" s="834"/>
      <c r="D254" s="835" t="s">
        <v>656</v>
      </c>
      <c r="E254" s="835" t="s">
        <v>657</v>
      </c>
      <c r="F254" s="835" t="s">
        <v>658</v>
      </c>
      <c r="G254" s="835" t="s">
        <v>659</v>
      </c>
      <c r="H254" s="835" t="s">
        <v>660</v>
      </c>
      <c r="I254" s="835" t="s">
        <v>661</v>
      </c>
      <c r="J254" s="835" t="s">
        <v>662</v>
      </c>
      <c r="K254" s="835" t="s">
        <v>663</v>
      </c>
      <c r="L254" s="835" t="s">
        <v>664</v>
      </c>
      <c r="M254" s="835" t="s">
        <v>665</v>
      </c>
      <c r="N254" s="835" t="s">
        <v>666</v>
      </c>
      <c r="O254" s="835" t="s">
        <v>667</v>
      </c>
      <c r="P254" s="833"/>
      <c r="Q254" s="826"/>
      <c r="R254" s="826"/>
      <c r="S254" s="826"/>
      <c r="T254" s="826"/>
      <c r="U254" s="826"/>
      <c r="V254" s="826"/>
    </row>
    <row r="255" spans="1:22">
      <c r="A255" s="826"/>
      <c r="B255" s="831"/>
      <c r="C255" s="836" t="s">
        <v>668</v>
      </c>
      <c r="D255" s="838">
        <f>(ENERO!$X$170/12)/1000</f>
        <v>20338.179166666669</v>
      </c>
      <c r="E255" s="838">
        <f>((FEBRERO!$X$170/12)/1000)+'GRAF. EJECUCIÓN GASTOS'!D255</f>
        <v>40676.358333333337</v>
      </c>
      <c r="F255" s="838">
        <f>((MARZO!$X$170/12)/1000)+'GRAF. EJECUCIÓN GASTOS'!E255</f>
        <v>61286.851500000004</v>
      </c>
      <c r="G255" s="838">
        <f>((ABRIL!$X$170/12)/1000)+'GRAF. EJECUCIÓN GASTOS'!F255</f>
        <v>81897.344666666671</v>
      </c>
      <c r="H255" s="838">
        <f>((MAYO!$X$170/12)/1000)+'GRAF. EJECUCIÓN GASTOS'!G255</f>
        <v>102507.83783333334</v>
      </c>
      <c r="I255" s="838">
        <f>((JUNIO!$X$170/12)/1000)+'GRAF. EJECUCIÓN GASTOS'!H255</f>
        <v>122972.84433333334</v>
      </c>
      <c r="J255" s="838">
        <f>((JULIO!$X$170/12)/1000)+'GRAF. EJECUCIÓN GASTOS'!I255</f>
        <v>143437.85083333333</v>
      </c>
      <c r="K255" s="838">
        <f>((AGOSTO!$X$170/12)/1000)+'GRAF. EJECUCIÓN GASTOS'!J255</f>
        <v>163902.85733333332</v>
      </c>
      <c r="L255" s="838">
        <f>((SEPTIEMBRE!$X$170/12)/1000)+'GRAF. EJECUCIÓN GASTOS'!K255</f>
        <v>184367.86383333331</v>
      </c>
      <c r="M255" s="838">
        <f>((OCTUBRE!$X$170/12)/1000)+'GRAF. EJECUCIÓN GASTOS'!L255</f>
        <v>205459.1578333333</v>
      </c>
      <c r="N255" s="838">
        <f>((NOVIEMBRE!$X$170/12)/1000)+'GRAF. EJECUCIÓN GASTOS'!M255</f>
        <v>226550.4518333333</v>
      </c>
      <c r="O255" s="838">
        <f>((DICIEMBRE!$X$170/12)/1000)+'GRAF. EJECUCIÓN GASTOS'!N255</f>
        <v>247602.80216666663</v>
      </c>
      <c r="P255" s="833"/>
      <c r="Q255" s="826"/>
      <c r="R255" s="826"/>
      <c r="S255" s="826"/>
      <c r="T255" s="826"/>
      <c r="U255" s="826"/>
      <c r="V255" s="826"/>
    </row>
    <row r="256" spans="1:22">
      <c r="A256" s="826"/>
      <c r="B256" s="831"/>
      <c r="C256" s="836" t="s">
        <v>672</v>
      </c>
      <c r="D256" s="838">
        <f>ENERO!$AA$170/1000</f>
        <v>87352.505999999994</v>
      </c>
      <c r="E256" s="838">
        <f>FEBRERO!$AA$170/1000</f>
        <v>97623.178</v>
      </c>
      <c r="F256" s="838">
        <f>MARZO!$AA$170/1000</f>
        <v>111161.618</v>
      </c>
      <c r="G256" s="838">
        <f>ABRIL!$AA$170/1000</f>
        <v>123414.234</v>
      </c>
      <c r="H256" s="838">
        <f>MAYO!$AA$170/1000</f>
        <v>133684.90599999999</v>
      </c>
      <c r="I256" s="838">
        <f>JUNIO!$AA$170/1000</f>
        <v>144455.74600000001</v>
      </c>
      <c r="J256" s="838">
        <f>JULIO!$AA$170/1000</f>
        <v>157455.008</v>
      </c>
      <c r="K256" s="838">
        <f>AGOSTO!$AA$170/1000</f>
        <v>167725.68</v>
      </c>
      <c r="L256" s="838">
        <f>SEPTIEMBRE!$AA$170/1000</f>
        <v>178246.43599999999</v>
      </c>
      <c r="M256" s="838">
        <f>OCTUBRE!$AA$170/1000</f>
        <v>196066.06599999999</v>
      </c>
      <c r="N256" s="838">
        <f>NOVIEMBRE!$AA$170/1000</f>
        <v>206728.057</v>
      </c>
      <c r="O256" s="838">
        <f>DICIEMBRE!$AA$170/1000</f>
        <v>247385.41399999999</v>
      </c>
      <c r="P256" s="833"/>
      <c r="Q256" s="826"/>
      <c r="R256" s="826"/>
      <c r="S256" s="826"/>
      <c r="T256" s="826"/>
      <c r="U256" s="826"/>
      <c r="V256" s="826"/>
    </row>
    <row r="257" spans="1:22">
      <c r="A257" s="826"/>
      <c r="B257" s="831"/>
      <c r="C257" s="836" t="s">
        <v>678</v>
      </c>
      <c r="D257" s="838">
        <f>ENERO!$AD$170/1000</f>
        <v>87352.505999999994</v>
      </c>
      <c r="E257" s="838">
        <f>FEBRERO!$AD$170/1000</f>
        <v>97623.178</v>
      </c>
      <c r="F257" s="838">
        <f>MARZO!$AD$170/1000</f>
        <v>111161.618</v>
      </c>
      <c r="G257" s="838">
        <f>ABRIL!$AD$170/1000</f>
        <v>123414.234</v>
      </c>
      <c r="H257" s="838">
        <f>MAYO!$AD$170/1000</f>
        <v>133684.90599999999</v>
      </c>
      <c r="I257" s="838">
        <f>JUNIO!$AD$170/1000</f>
        <v>144455.74600000001</v>
      </c>
      <c r="J257" s="838">
        <f>JULIO!$AD$170/1000</f>
        <v>157455.008</v>
      </c>
      <c r="K257" s="838">
        <f>AGOSTO!$AD$170/1000</f>
        <v>167725.68</v>
      </c>
      <c r="L257" s="838">
        <f>SEPTIEMBRE!$AD$170/1000</f>
        <v>178246.43599999999</v>
      </c>
      <c r="M257" s="838">
        <f>OCTUBRE!$AD$170/1000</f>
        <v>191550.61600000001</v>
      </c>
      <c r="N257" s="838">
        <f>NOVIEMBRE!$AD$170/1000</f>
        <v>206728.057</v>
      </c>
      <c r="O257" s="838">
        <f>DICIEMBRE!$AD$170/1000</f>
        <v>250584.01</v>
      </c>
      <c r="P257" s="833"/>
      <c r="Q257" s="826"/>
      <c r="R257" s="826"/>
      <c r="S257" s="826"/>
      <c r="T257" s="826"/>
      <c r="U257" s="826"/>
      <c r="V257" s="826"/>
    </row>
    <row r="258" spans="1:22" ht="13.5" thickBot="1">
      <c r="A258" s="826"/>
      <c r="B258" s="839"/>
      <c r="C258" s="840"/>
      <c r="D258" s="840"/>
      <c r="E258" s="840"/>
      <c r="F258" s="840"/>
      <c r="G258" s="840"/>
      <c r="H258" s="840"/>
      <c r="I258" s="840"/>
      <c r="J258" s="840"/>
      <c r="K258" s="840"/>
      <c r="L258" s="840"/>
      <c r="M258" s="840"/>
      <c r="N258" s="840"/>
      <c r="O258" s="840"/>
      <c r="P258" s="841"/>
      <c r="Q258" s="826"/>
      <c r="R258" s="826"/>
      <c r="S258" s="826"/>
      <c r="T258" s="826"/>
      <c r="U258" s="826"/>
      <c r="V258" s="826"/>
    </row>
    <row r="259" spans="1:22" ht="13.5" thickBot="1">
      <c r="A259" s="826"/>
      <c r="B259" s="826"/>
      <c r="C259" s="843"/>
      <c r="D259" s="826"/>
      <c r="E259" s="826"/>
      <c r="F259" s="826"/>
      <c r="G259" s="826"/>
      <c r="H259" s="826"/>
      <c r="I259" s="826"/>
      <c r="J259" s="826"/>
      <c r="K259" s="826"/>
      <c r="L259" s="826"/>
      <c r="M259" s="826"/>
      <c r="N259" s="826"/>
      <c r="O259" s="826"/>
      <c r="P259" s="826"/>
      <c r="Q259" s="826"/>
      <c r="R259" s="826"/>
      <c r="S259" s="826"/>
      <c r="T259" s="826"/>
      <c r="U259" s="826"/>
      <c r="V259" s="826"/>
    </row>
    <row r="260" spans="1:22">
      <c r="A260" s="826"/>
      <c r="B260" s="828"/>
      <c r="C260" s="829"/>
      <c r="D260" s="829"/>
      <c r="E260" s="829"/>
      <c r="F260" s="829"/>
      <c r="G260" s="829"/>
      <c r="H260" s="829"/>
      <c r="I260" s="829"/>
      <c r="J260" s="829"/>
      <c r="K260" s="829"/>
      <c r="L260" s="829"/>
      <c r="M260" s="829"/>
      <c r="N260" s="829"/>
      <c r="O260" s="829"/>
      <c r="P260" s="830"/>
      <c r="Q260" s="826"/>
      <c r="R260" s="826"/>
      <c r="S260" s="826"/>
      <c r="T260" s="826"/>
      <c r="U260" s="826"/>
      <c r="V260" s="826"/>
    </row>
    <row r="261" spans="1:22">
      <c r="A261" s="826"/>
      <c r="B261" s="831"/>
      <c r="C261" s="832"/>
      <c r="D261" s="832"/>
      <c r="E261" s="832"/>
      <c r="F261" s="832"/>
      <c r="G261" s="832"/>
      <c r="H261" s="832"/>
      <c r="I261" s="832"/>
      <c r="J261" s="832"/>
      <c r="K261" s="832"/>
      <c r="L261" s="832"/>
      <c r="M261" s="832"/>
      <c r="N261" s="832"/>
      <c r="O261" s="832"/>
      <c r="P261" s="833"/>
      <c r="Q261" s="826"/>
      <c r="R261" s="826"/>
      <c r="S261" s="826"/>
      <c r="T261" s="826"/>
      <c r="U261" s="826"/>
      <c r="V261" s="826"/>
    </row>
    <row r="262" spans="1:22">
      <c r="A262" s="826"/>
      <c r="B262" s="831"/>
      <c r="C262" s="832"/>
      <c r="D262" s="832"/>
      <c r="E262" s="832"/>
      <c r="F262" s="832"/>
      <c r="G262" s="832"/>
      <c r="H262" s="832"/>
      <c r="I262" s="832"/>
      <c r="J262" s="832"/>
      <c r="K262" s="832"/>
      <c r="L262" s="832"/>
      <c r="M262" s="832"/>
      <c r="N262" s="832"/>
      <c r="O262" s="832"/>
      <c r="P262" s="833"/>
      <c r="Q262" s="826"/>
      <c r="R262" s="826"/>
      <c r="S262" s="826"/>
      <c r="T262" s="826"/>
      <c r="U262" s="826"/>
      <c r="V262" s="826"/>
    </row>
    <row r="263" spans="1:22">
      <c r="A263" s="826"/>
      <c r="B263" s="831"/>
      <c r="C263" s="832"/>
      <c r="D263" s="832"/>
      <c r="E263" s="832"/>
      <c r="F263" s="832"/>
      <c r="G263" s="832"/>
      <c r="H263" s="832"/>
      <c r="I263" s="832"/>
      <c r="J263" s="832"/>
      <c r="K263" s="832"/>
      <c r="L263" s="832"/>
      <c r="M263" s="832"/>
      <c r="N263" s="832"/>
      <c r="O263" s="832"/>
      <c r="P263" s="833"/>
      <c r="Q263" s="826"/>
      <c r="R263" s="826"/>
      <c r="S263" s="826"/>
      <c r="T263" s="826"/>
      <c r="U263" s="826"/>
      <c r="V263" s="826"/>
    </row>
    <row r="264" spans="1:22">
      <c r="A264" s="826"/>
      <c r="B264" s="831"/>
      <c r="C264" s="832"/>
      <c r="D264" s="832"/>
      <c r="E264" s="832"/>
      <c r="F264" s="832"/>
      <c r="G264" s="832"/>
      <c r="H264" s="832"/>
      <c r="I264" s="832"/>
      <c r="J264" s="832"/>
      <c r="K264" s="832"/>
      <c r="L264" s="832"/>
      <c r="M264" s="832"/>
      <c r="N264" s="832"/>
      <c r="O264" s="832"/>
      <c r="P264" s="833"/>
      <c r="Q264" s="826"/>
      <c r="R264" s="826"/>
      <c r="S264" s="826"/>
      <c r="T264" s="826"/>
      <c r="U264" s="826"/>
      <c r="V264" s="826"/>
    </row>
    <row r="265" spans="1:22">
      <c r="A265" s="826"/>
      <c r="B265" s="831"/>
      <c r="C265" s="832"/>
      <c r="D265" s="832"/>
      <c r="E265" s="832"/>
      <c r="F265" s="832"/>
      <c r="G265" s="832"/>
      <c r="H265" s="832"/>
      <c r="I265" s="832"/>
      <c r="J265" s="832"/>
      <c r="K265" s="832"/>
      <c r="L265" s="832"/>
      <c r="M265" s="832"/>
      <c r="N265" s="832"/>
      <c r="O265" s="832"/>
      <c r="P265" s="833"/>
      <c r="Q265" s="826"/>
      <c r="R265" s="826"/>
      <c r="S265" s="826"/>
      <c r="T265" s="826"/>
      <c r="U265" s="826"/>
      <c r="V265" s="826"/>
    </row>
    <row r="266" spans="1:22">
      <c r="A266" s="826"/>
      <c r="B266" s="831"/>
      <c r="C266" s="832"/>
      <c r="D266" s="832"/>
      <c r="E266" s="832"/>
      <c r="F266" s="832"/>
      <c r="G266" s="832"/>
      <c r="H266" s="832"/>
      <c r="I266" s="832"/>
      <c r="J266" s="832"/>
      <c r="K266" s="832"/>
      <c r="L266" s="832"/>
      <c r="M266" s="832"/>
      <c r="N266" s="832"/>
      <c r="O266" s="832"/>
      <c r="P266" s="833"/>
      <c r="Q266" s="826"/>
      <c r="R266" s="826"/>
      <c r="S266" s="826"/>
      <c r="T266" s="826"/>
      <c r="U266" s="826"/>
      <c r="V266" s="826"/>
    </row>
    <row r="267" spans="1:22">
      <c r="A267" s="826"/>
      <c r="B267" s="831"/>
      <c r="C267" s="832"/>
      <c r="D267" s="832"/>
      <c r="E267" s="832"/>
      <c r="F267" s="832"/>
      <c r="G267" s="832"/>
      <c r="H267" s="832"/>
      <c r="I267" s="832"/>
      <c r="J267" s="832"/>
      <c r="K267" s="832"/>
      <c r="L267" s="832"/>
      <c r="M267" s="832"/>
      <c r="N267" s="832"/>
      <c r="O267" s="832"/>
      <c r="P267" s="833"/>
      <c r="Q267" s="826"/>
      <c r="R267" s="826"/>
      <c r="S267" s="826"/>
      <c r="T267" s="826"/>
      <c r="U267" s="826"/>
      <c r="V267" s="826"/>
    </row>
    <row r="268" spans="1:22">
      <c r="A268" s="826"/>
      <c r="B268" s="831"/>
      <c r="C268" s="832"/>
      <c r="D268" s="832"/>
      <c r="E268" s="832"/>
      <c r="F268" s="832"/>
      <c r="G268" s="832"/>
      <c r="H268" s="832"/>
      <c r="I268" s="832"/>
      <c r="J268" s="832"/>
      <c r="K268" s="832"/>
      <c r="L268" s="832"/>
      <c r="M268" s="832"/>
      <c r="N268" s="832"/>
      <c r="O268" s="832"/>
      <c r="P268" s="833"/>
      <c r="Q268" s="826"/>
      <c r="R268" s="826"/>
      <c r="S268" s="826"/>
      <c r="T268" s="826"/>
      <c r="U268" s="826"/>
      <c r="V268" s="826"/>
    </row>
    <row r="269" spans="1:22">
      <c r="A269" s="826"/>
      <c r="B269" s="831"/>
      <c r="C269" s="832"/>
      <c r="D269" s="832"/>
      <c r="E269" s="832"/>
      <c r="F269" s="832"/>
      <c r="G269" s="832"/>
      <c r="H269" s="832"/>
      <c r="I269" s="832"/>
      <c r="J269" s="832"/>
      <c r="K269" s="832"/>
      <c r="L269" s="832"/>
      <c r="M269" s="832"/>
      <c r="N269" s="832"/>
      <c r="O269" s="832"/>
      <c r="P269" s="833"/>
      <c r="Q269" s="826"/>
      <c r="R269" s="826"/>
      <c r="S269" s="826"/>
      <c r="T269" s="826"/>
      <c r="U269" s="826"/>
      <c r="V269" s="826"/>
    </row>
    <row r="270" spans="1:22">
      <c r="A270" s="826"/>
      <c r="B270" s="831"/>
      <c r="C270" s="832"/>
      <c r="D270" s="832"/>
      <c r="E270" s="832"/>
      <c r="F270" s="832"/>
      <c r="G270" s="832"/>
      <c r="H270" s="832"/>
      <c r="I270" s="832"/>
      <c r="J270" s="832"/>
      <c r="K270" s="832"/>
      <c r="L270" s="832"/>
      <c r="M270" s="832"/>
      <c r="N270" s="832"/>
      <c r="O270" s="832"/>
      <c r="P270" s="833"/>
      <c r="Q270" s="826"/>
      <c r="R270" s="826"/>
      <c r="S270" s="826"/>
      <c r="T270" s="826"/>
      <c r="U270" s="826"/>
      <c r="V270" s="826"/>
    </row>
    <row r="271" spans="1:22">
      <c r="A271" s="826"/>
      <c r="B271" s="831"/>
      <c r="C271" s="832"/>
      <c r="D271" s="832"/>
      <c r="E271" s="832"/>
      <c r="F271" s="832"/>
      <c r="G271" s="832"/>
      <c r="H271" s="832"/>
      <c r="I271" s="832"/>
      <c r="J271" s="832"/>
      <c r="K271" s="832"/>
      <c r="L271" s="832"/>
      <c r="M271" s="832"/>
      <c r="N271" s="832"/>
      <c r="O271" s="832"/>
      <c r="P271" s="833"/>
      <c r="Q271" s="826"/>
      <c r="R271" s="826"/>
      <c r="S271" s="826"/>
      <c r="T271" s="826"/>
      <c r="U271" s="826"/>
      <c r="V271" s="826"/>
    </row>
    <row r="272" spans="1:22">
      <c r="A272" s="826"/>
      <c r="B272" s="831"/>
      <c r="C272" s="832"/>
      <c r="D272" s="832"/>
      <c r="E272" s="832"/>
      <c r="F272" s="832"/>
      <c r="G272" s="832"/>
      <c r="H272" s="832"/>
      <c r="I272" s="832"/>
      <c r="J272" s="832"/>
      <c r="K272" s="832"/>
      <c r="L272" s="832"/>
      <c r="M272" s="832"/>
      <c r="N272" s="832"/>
      <c r="O272" s="832"/>
      <c r="P272" s="833"/>
      <c r="Q272" s="826"/>
      <c r="R272" s="826"/>
      <c r="S272" s="826"/>
      <c r="T272" s="826"/>
      <c r="U272" s="826"/>
      <c r="V272" s="826"/>
    </row>
    <row r="273" spans="1:22">
      <c r="A273" s="826"/>
      <c r="B273" s="831"/>
      <c r="C273" s="832"/>
      <c r="D273" s="832"/>
      <c r="E273" s="832"/>
      <c r="F273" s="832"/>
      <c r="G273" s="832"/>
      <c r="H273" s="832"/>
      <c r="I273" s="832"/>
      <c r="J273" s="832"/>
      <c r="K273" s="832"/>
      <c r="L273" s="832"/>
      <c r="M273" s="832"/>
      <c r="N273" s="832"/>
      <c r="O273" s="832"/>
      <c r="P273" s="833"/>
      <c r="Q273" s="826"/>
      <c r="R273" s="826"/>
      <c r="S273" s="826"/>
      <c r="T273" s="826"/>
      <c r="U273" s="826"/>
      <c r="V273" s="826"/>
    </row>
    <row r="274" spans="1:22">
      <c r="A274" s="826"/>
      <c r="B274" s="831"/>
      <c r="C274" s="832"/>
      <c r="D274" s="832"/>
      <c r="E274" s="832"/>
      <c r="F274" s="832"/>
      <c r="G274" s="832"/>
      <c r="H274" s="832"/>
      <c r="I274" s="832"/>
      <c r="J274" s="832"/>
      <c r="K274" s="832"/>
      <c r="L274" s="832"/>
      <c r="M274" s="832"/>
      <c r="N274" s="832"/>
      <c r="O274" s="832"/>
      <c r="P274" s="833"/>
      <c r="Q274" s="826"/>
      <c r="R274" s="826"/>
      <c r="S274" s="826"/>
      <c r="T274" s="826"/>
      <c r="U274" s="826"/>
      <c r="V274" s="826"/>
    </row>
    <row r="275" spans="1:22">
      <c r="A275" s="826"/>
      <c r="B275" s="831"/>
      <c r="C275" s="832"/>
      <c r="D275" s="832"/>
      <c r="E275" s="832"/>
      <c r="F275" s="832"/>
      <c r="G275" s="832"/>
      <c r="H275" s="832"/>
      <c r="I275" s="832"/>
      <c r="J275" s="832"/>
      <c r="K275" s="832"/>
      <c r="L275" s="832"/>
      <c r="M275" s="832"/>
      <c r="N275" s="832"/>
      <c r="O275" s="832"/>
      <c r="P275" s="833"/>
      <c r="Q275" s="826"/>
      <c r="R275" s="826"/>
      <c r="S275" s="826"/>
      <c r="T275" s="826"/>
      <c r="U275" s="826"/>
      <c r="V275" s="826"/>
    </row>
    <row r="276" spans="1:22">
      <c r="A276" s="826"/>
      <c r="B276" s="831"/>
      <c r="C276" s="832"/>
      <c r="D276" s="832"/>
      <c r="E276" s="832"/>
      <c r="F276" s="832"/>
      <c r="G276" s="832"/>
      <c r="H276" s="832"/>
      <c r="I276" s="832"/>
      <c r="J276" s="832"/>
      <c r="K276" s="832"/>
      <c r="L276" s="832"/>
      <c r="M276" s="832"/>
      <c r="N276" s="832"/>
      <c r="O276" s="832"/>
      <c r="P276" s="833"/>
      <c r="Q276" s="826"/>
      <c r="R276" s="826"/>
      <c r="S276" s="826"/>
      <c r="T276" s="826"/>
      <c r="U276" s="826"/>
      <c r="V276" s="826"/>
    </row>
    <row r="277" spans="1:22">
      <c r="A277" s="826"/>
      <c r="B277" s="831"/>
      <c r="C277" s="832"/>
      <c r="D277" s="832"/>
      <c r="E277" s="832"/>
      <c r="F277" s="832"/>
      <c r="G277" s="832"/>
      <c r="H277" s="832"/>
      <c r="I277" s="832"/>
      <c r="J277" s="832"/>
      <c r="K277" s="832"/>
      <c r="L277" s="832"/>
      <c r="M277" s="832"/>
      <c r="N277" s="832"/>
      <c r="O277" s="832"/>
      <c r="P277" s="833"/>
      <c r="Q277" s="826"/>
      <c r="R277" s="826"/>
      <c r="S277" s="826"/>
      <c r="T277" s="826"/>
      <c r="U277" s="826"/>
      <c r="V277" s="826"/>
    </row>
    <row r="278" spans="1:22">
      <c r="A278" s="826"/>
      <c r="B278" s="831"/>
      <c r="C278" s="832"/>
      <c r="D278" s="832"/>
      <c r="E278" s="832"/>
      <c r="F278" s="832"/>
      <c r="G278" s="832"/>
      <c r="H278" s="832"/>
      <c r="I278" s="832"/>
      <c r="J278" s="832"/>
      <c r="K278" s="832"/>
      <c r="L278" s="832"/>
      <c r="M278" s="832"/>
      <c r="N278" s="832"/>
      <c r="O278" s="832"/>
      <c r="P278" s="833"/>
      <c r="Q278" s="826"/>
      <c r="R278" s="826"/>
      <c r="S278" s="826"/>
      <c r="T278" s="826"/>
      <c r="U278" s="826"/>
      <c r="V278" s="826"/>
    </row>
    <row r="279" spans="1:22">
      <c r="A279" s="826"/>
      <c r="B279" s="831"/>
      <c r="C279" s="832"/>
      <c r="D279" s="832"/>
      <c r="E279" s="832"/>
      <c r="F279" s="832"/>
      <c r="G279" s="832"/>
      <c r="H279" s="832"/>
      <c r="I279" s="832"/>
      <c r="J279" s="832"/>
      <c r="K279" s="832"/>
      <c r="L279" s="832"/>
      <c r="M279" s="832"/>
      <c r="N279" s="832"/>
      <c r="O279" s="832"/>
      <c r="P279" s="833"/>
      <c r="Q279" s="826"/>
      <c r="R279" s="826"/>
      <c r="S279" s="826"/>
      <c r="T279" s="826"/>
      <c r="U279" s="826"/>
      <c r="V279" s="826"/>
    </row>
    <row r="280" spans="1:22">
      <c r="A280" s="826"/>
      <c r="B280" s="831"/>
      <c r="C280" s="832"/>
      <c r="D280" s="832"/>
      <c r="E280" s="832"/>
      <c r="F280" s="832"/>
      <c r="G280" s="832"/>
      <c r="H280" s="832"/>
      <c r="I280" s="832"/>
      <c r="J280" s="832"/>
      <c r="K280" s="832"/>
      <c r="L280" s="832"/>
      <c r="M280" s="832"/>
      <c r="N280" s="832"/>
      <c r="O280" s="832"/>
      <c r="P280" s="833"/>
      <c r="Q280" s="826"/>
      <c r="R280" s="826"/>
      <c r="S280" s="826"/>
      <c r="T280" s="826"/>
      <c r="U280" s="826"/>
      <c r="V280" s="826"/>
    </row>
    <row r="281" spans="1:22">
      <c r="A281" s="826"/>
      <c r="B281" s="831"/>
      <c r="C281" s="832"/>
      <c r="D281" s="832"/>
      <c r="E281" s="832"/>
      <c r="F281" s="832"/>
      <c r="G281" s="832"/>
      <c r="H281" s="832"/>
      <c r="I281" s="832"/>
      <c r="J281" s="832"/>
      <c r="K281" s="832"/>
      <c r="L281" s="832"/>
      <c r="M281" s="832"/>
      <c r="N281" s="832"/>
      <c r="O281" s="832"/>
      <c r="P281" s="833"/>
      <c r="Q281" s="826"/>
      <c r="R281" s="826"/>
      <c r="S281" s="826"/>
      <c r="T281" s="826"/>
      <c r="U281" s="826"/>
      <c r="V281" s="826"/>
    </row>
    <row r="282" spans="1:22">
      <c r="A282" s="826"/>
      <c r="B282" s="831"/>
      <c r="C282" s="832"/>
      <c r="D282" s="832"/>
      <c r="E282" s="832"/>
      <c r="F282" s="832"/>
      <c r="G282" s="832"/>
      <c r="H282" s="832"/>
      <c r="I282" s="832"/>
      <c r="J282" s="832"/>
      <c r="K282" s="832"/>
      <c r="L282" s="832"/>
      <c r="M282" s="832"/>
      <c r="N282" s="832"/>
      <c r="O282" s="832"/>
      <c r="P282" s="833"/>
      <c r="Q282" s="826"/>
      <c r="R282" s="826"/>
      <c r="S282" s="826"/>
      <c r="T282" s="826"/>
      <c r="U282" s="826"/>
      <c r="V282" s="826"/>
    </row>
    <row r="283" spans="1:22">
      <c r="A283" s="826"/>
      <c r="B283" s="831"/>
      <c r="C283" s="832"/>
      <c r="D283" s="832"/>
      <c r="E283" s="832"/>
      <c r="F283" s="832"/>
      <c r="G283" s="832"/>
      <c r="H283" s="832"/>
      <c r="I283" s="832"/>
      <c r="J283" s="832"/>
      <c r="K283" s="832"/>
      <c r="L283" s="832"/>
      <c r="M283" s="832"/>
      <c r="N283" s="832"/>
      <c r="O283" s="832"/>
      <c r="P283" s="833"/>
      <c r="Q283" s="826"/>
      <c r="R283" s="826"/>
      <c r="S283" s="826"/>
      <c r="T283" s="826"/>
      <c r="U283" s="826"/>
      <c r="V283" s="826"/>
    </row>
    <row r="284" spans="1:22">
      <c r="A284" s="826"/>
      <c r="B284" s="831"/>
      <c r="C284" s="832"/>
      <c r="D284" s="832"/>
      <c r="E284" s="832"/>
      <c r="F284" s="832"/>
      <c r="G284" s="832"/>
      <c r="H284" s="832"/>
      <c r="I284" s="832"/>
      <c r="J284" s="832"/>
      <c r="K284" s="832"/>
      <c r="L284" s="832"/>
      <c r="M284" s="832"/>
      <c r="N284" s="832"/>
      <c r="O284" s="832"/>
      <c r="P284" s="833"/>
      <c r="Q284" s="826"/>
      <c r="R284" s="826"/>
      <c r="S284" s="826"/>
      <c r="T284" s="826"/>
      <c r="U284" s="826"/>
      <c r="V284" s="826"/>
    </row>
    <row r="285" spans="1:22">
      <c r="A285" s="826"/>
      <c r="B285" s="831"/>
      <c r="C285" s="832"/>
      <c r="D285" s="832"/>
      <c r="E285" s="832"/>
      <c r="F285" s="832"/>
      <c r="G285" s="832"/>
      <c r="H285" s="832"/>
      <c r="I285" s="832"/>
      <c r="J285" s="832"/>
      <c r="K285" s="832"/>
      <c r="L285" s="832"/>
      <c r="M285" s="832"/>
      <c r="N285" s="832"/>
      <c r="O285" s="832"/>
      <c r="P285" s="833"/>
      <c r="Q285" s="826"/>
      <c r="R285" s="826"/>
      <c r="S285" s="826"/>
      <c r="T285" s="826"/>
      <c r="U285" s="826"/>
      <c r="V285" s="826"/>
    </row>
    <row r="286" spans="1:22">
      <c r="A286" s="826"/>
      <c r="B286" s="831"/>
      <c r="C286" s="834"/>
      <c r="D286" s="835" t="s">
        <v>656</v>
      </c>
      <c r="E286" s="835" t="s">
        <v>657</v>
      </c>
      <c r="F286" s="835" t="s">
        <v>658</v>
      </c>
      <c r="G286" s="835" t="s">
        <v>659</v>
      </c>
      <c r="H286" s="835" t="s">
        <v>660</v>
      </c>
      <c r="I286" s="835" t="s">
        <v>661</v>
      </c>
      <c r="J286" s="835" t="s">
        <v>662</v>
      </c>
      <c r="K286" s="835" t="s">
        <v>663</v>
      </c>
      <c r="L286" s="835" t="s">
        <v>664</v>
      </c>
      <c r="M286" s="835" t="s">
        <v>665</v>
      </c>
      <c r="N286" s="835" t="s">
        <v>666</v>
      </c>
      <c r="O286" s="835" t="s">
        <v>667</v>
      </c>
      <c r="P286" s="833"/>
      <c r="Q286" s="826"/>
      <c r="R286" s="826"/>
      <c r="S286" s="826"/>
      <c r="T286" s="826"/>
      <c r="U286" s="826"/>
      <c r="V286" s="826"/>
    </row>
    <row r="287" spans="1:22">
      <c r="A287" s="826"/>
      <c r="B287" s="831"/>
      <c r="C287" s="836" t="s">
        <v>668</v>
      </c>
      <c r="D287" s="838">
        <f>(ENERO!$X$197/12)/1000</f>
        <v>35108.333333333336</v>
      </c>
      <c r="E287" s="838">
        <f>((FEBRERO!$X$197/12)/1000)+'GRAF. EJECUCIÓN GASTOS'!D287</f>
        <v>70216.666666666672</v>
      </c>
      <c r="F287" s="838">
        <f>((MARZO!$X$197/12)/1000)+'GRAF. EJECUCIÓN GASTOS'!E287</f>
        <v>105325</v>
      </c>
      <c r="G287" s="838">
        <f>((ABRIL!$X$197/12)/1000)+'GRAF. EJECUCIÓN GASTOS'!F287</f>
        <v>140433.33333333334</v>
      </c>
      <c r="H287" s="838">
        <f>((MAYO!$X$197/12)/1000)+'GRAF. EJECUCIÓN GASTOS'!G287</f>
        <v>175541.66666666669</v>
      </c>
      <c r="I287" s="838">
        <f>((JUNIO!$X$197/12)/1000)+'GRAF. EJECUCIÓN GASTOS'!H287</f>
        <v>210414.87500000003</v>
      </c>
      <c r="J287" s="838">
        <f>((JULIO!$X$197/12)/1000)+'GRAF. EJECUCIÓN GASTOS'!I287</f>
        <v>245288.08333333337</v>
      </c>
      <c r="K287" s="838">
        <f>((AGOSTO!$X$197/12)/1000)+'GRAF. EJECUCIÓN GASTOS'!J287</f>
        <v>280161.29166666669</v>
      </c>
      <c r="L287" s="838">
        <f>((SEPTIEMBRE!$X$197/12)/1000)+'GRAF. EJECUCIÓN GASTOS'!K287</f>
        <v>315034.5</v>
      </c>
      <c r="M287" s="838">
        <f>((OCTUBRE!$X$197/12)/1000)+'GRAF. EJECUCIÓN GASTOS'!L287</f>
        <v>349824.375</v>
      </c>
      <c r="N287" s="838">
        <f>((NOVIEMBRE!$X$197/12)/1000)+'GRAF. EJECUCIÓN GASTOS'!M287</f>
        <v>384430.91666666669</v>
      </c>
      <c r="O287" s="838">
        <f>((DICIEMBRE!$X$197/12)/1000)+'GRAF. EJECUCIÓN GASTOS'!N287</f>
        <v>420936.83633333334</v>
      </c>
      <c r="P287" s="833"/>
      <c r="Q287" s="826"/>
      <c r="R287" s="826"/>
      <c r="S287" s="826"/>
      <c r="T287" s="826"/>
      <c r="U287" s="826"/>
      <c r="V287" s="826"/>
    </row>
    <row r="288" spans="1:22">
      <c r="A288" s="826"/>
      <c r="B288" s="831"/>
      <c r="C288" s="836" t="s">
        <v>672</v>
      </c>
      <c r="D288" s="838">
        <f>ENERO!$AA$197/1000</f>
        <v>308829.02799999999</v>
      </c>
      <c r="E288" s="838">
        <f>FEBRERO!$AA$197/1000</f>
        <v>317968.478</v>
      </c>
      <c r="F288" s="838">
        <f>MARZO!$AA$197/1000</f>
        <v>338395.28</v>
      </c>
      <c r="G288" s="838">
        <f>ABRIL!$AA$197/1000</f>
        <v>345470.77100000001</v>
      </c>
      <c r="H288" s="838">
        <f>MAYO!$AA$197/1000</f>
        <v>353124.76799999998</v>
      </c>
      <c r="I288" s="838">
        <f>JUNIO!$AA$197/1000</f>
        <v>361924.67200000002</v>
      </c>
      <c r="J288" s="838">
        <f>JULIO!$AA$197/1000</f>
        <v>366169.49</v>
      </c>
      <c r="K288" s="838">
        <f>AGOSTO!$AA$197/1000</f>
        <v>368233.98</v>
      </c>
      <c r="L288" s="838">
        <f>SEPTIEMBRE!$AA$197/1000</f>
        <v>374066.72</v>
      </c>
      <c r="M288" s="838">
        <f>OCTUBRE!$AA$197/1000</f>
        <v>386210.88500000001</v>
      </c>
      <c r="N288" s="838">
        <f>NOVIEMBRE!$AA$197/1000</f>
        <v>402542.80200000003</v>
      </c>
      <c r="O288" s="838">
        <f>DICIEMBRE!$AA$197/1000</f>
        <v>430763.30300000001</v>
      </c>
      <c r="P288" s="833"/>
      <c r="Q288" s="826"/>
      <c r="R288" s="826"/>
      <c r="S288" s="826"/>
      <c r="T288" s="826"/>
      <c r="U288" s="826"/>
      <c r="V288" s="826"/>
    </row>
    <row r="289" spans="1:22">
      <c r="A289" s="826"/>
      <c r="B289" s="831"/>
      <c r="C289" s="836" t="s">
        <v>678</v>
      </c>
      <c r="D289" s="838">
        <f>ENERO!$AD$197/1000</f>
        <v>32268.559000000001</v>
      </c>
      <c r="E289" s="838">
        <f>FEBRERO!$AD$197/1000</f>
        <v>73977.781000000003</v>
      </c>
      <c r="F289" s="838">
        <f>MARZO!$AD$197/1000</f>
        <v>112408.38099999999</v>
      </c>
      <c r="G289" s="838">
        <f>ABRIL!$AD$197/1000</f>
        <v>156524.68799999999</v>
      </c>
      <c r="H289" s="838">
        <f>MAYO!$AD$197/1000</f>
        <v>188116.39199999999</v>
      </c>
      <c r="I289" s="838">
        <f>JUNIO!$AD$197/1000</f>
        <v>233979.78899999999</v>
      </c>
      <c r="J289" s="838">
        <f>JULIO!$AD$197/1000</f>
        <v>262476.86499999999</v>
      </c>
      <c r="K289" s="838">
        <f>AGOSTO!$AD$197/1000</f>
        <v>295089.01</v>
      </c>
      <c r="L289" s="838">
        <f>SEPTIEMBRE!$AD$197/1000</f>
        <v>325181.23700000002</v>
      </c>
      <c r="M289" s="838">
        <f>OCTUBRE!$AD$197/1000</f>
        <v>362514.86900000001</v>
      </c>
      <c r="N289" s="838">
        <f>NOVIEMBRE!$AD$197/1000</f>
        <v>395571.10100000002</v>
      </c>
      <c r="O289" s="838">
        <f>DICIEMBRE!$AD$197/1000</f>
        <v>462131.81199999998</v>
      </c>
      <c r="P289" s="833"/>
      <c r="Q289" s="826"/>
      <c r="R289" s="826"/>
      <c r="S289" s="826"/>
      <c r="T289" s="826"/>
      <c r="U289" s="826"/>
      <c r="V289" s="826"/>
    </row>
    <row r="290" spans="1:22" ht="13.5" thickBot="1">
      <c r="A290" s="826"/>
      <c r="B290" s="839"/>
      <c r="C290" s="840"/>
      <c r="D290" s="840"/>
      <c r="E290" s="840"/>
      <c r="F290" s="840"/>
      <c r="G290" s="840"/>
      <c r="H290" s="840"/>
      <c r="I290" s="840"/>
      <c r="J290" s="840"/>
      <c r="K290" s="840"/>
      <c r="L290" s="840"/>
      <c r="M290" s="840"/>
      <c r="N290" s="840"/>
      <c r="O290" s="840"/>
      <c r="P290" s="841"/>
      <c r="Q290" s="826"/>
      <c r="R290" s="826"/>
      <c r="S290" s="826"/>
      <c r="T290" s="826"/>
      <c r="U290" s="826"/>
      <c r="V290" s="826"/>
    </row>
    <row r="291" spans="1:22" ht="13.5" thickBot="1">
      <c r="A291" s="826"/>
      <c r="B291" s="826"/>
      <c r="C291" s="843"/>
      <c r="D291" s="826"/>
      <c r="E291" s="826"/>
      <c r="F291" s="826"/>
      <c r="G291" s="826"/>
      <c r="H291" s="826"/>
      <c r="I291" s="826"/>
      <c r="J291" s="826"/>
      <c r="K291" s="826"/>
      <c r="L291" s="826"/>
      <c r="M291" s="826"/>
      <c r="N291" s="826"/>
      <c r="O291" s="826"/>
      <c r="P291" s="826"/>
      <c r="Q291" s="826"/>
      <c r="R291" s="826"/>
      <c r="S291" s="826"/>
      <c r="T291" s="826"/>
      <c r="U291" s="826"/>
      <c r="V291" s="826"/>
    </row>
    <row r="292" spans="1:22">
      <c r="A292" s="826"/>
      <c r="B292" s="828"/>
      <c r="C292" s="829"/>
      <c r="D292" s="829"/>
      <c r="E292" s="829"/>
      <c r="F292" s="829"/>
      <c r="G292" s="829"/>
      <c r="H292" s="829"/>
      <c r="I292" s="829"/>
      <c r="J292" s="829"/>
      <c r="K292" s="829"/>
      <c r="L292" s="829"/>
      <c r="M292" s="829"/>
      <c r="N292" s="829"/>
      <c r="O292" s="829"/>
      <c r="P292" s="830"/>
      <c r="Q292" s="826"/>
      <c r="R292" s="826"/>
      <c r="S292" s="826"/>
      <c r="T292" s="826"/>
      <c r="U292" s="826"/>
      <c r="V292" s="826"/>
    </row>
    <row r="293" spans="1:22">
      <c r="A293" s="826"/>
      <c r="B293" s="831"/>
      <c r="C293" s="832"/>
      <c r="D293" s="832"/>
      <c r="E293" s="832"/>
      <c r="F293" s="832"/>
      <c r="G293" s="832"/>
      <c r="H293" s="832"/>
      <c r="I293" s="832"/>
      <c r="J293" s="832"/>
      <c r="K293" s="832"/>
      <c r="L293" s="832"/>
      <c r="M293" s="832"/>
      <c r="N293" s="832"/>
      <c r="O293" s="832"/>
      <c r="P293" s="833"/>
      <c r="Q293" s="826"/>
      <c r="R293" s="826"/>
      <c r="S293" s="826"/>
      <c r="T293" s="826"/>
      <c r="U293" s="826"/>
      <c r="V293" s="826"/>
    </row>
    <row r="294" spans="1:22">
      <c r="A294" s="826"/>
      <c r="B294" s="831"/>
      <c r="C294" s="832"/>
      <c r="D294" s="832"/>
      <c r="E294" s="832"/>
      <c r="F294" s="832"/>
      <c r="G294" s="832"/>
      <c r="H294" s="832"/>
      <c r="I294" s="832"/>
      <c r="J294" s="832"/>
      <c r="K294" s="832"/>
      <c r="L294" s="832"/>
      <c r="M294" s="832"/>
      <c r="N294" s="832"/>
      <c r="O294" s="832"/>
      <c r="P294" s="833"/>
      <c r="Q294" s="826"/>
      <c r="R294" s="826"/>
      <c r="S294" s="826"/>
      <c r="T294" s="826"/>
      <c r="U294" s="826"/>
      <c r="V294" s="826"/>
    </row>
    <row r="295" spans="1:22">
      <c r="A295" s="826"/>
      <c r="B295" s="831"/>
      <c r="C295" s="832"/>
      <c r="D295" s="832"/>
      <c r="E295" s="832"/>
      <c r="F295" s="832"/>
      <c r="G295" s="832"/>
      <c r="H295" s="832"/>
      <c r="I295" s="832"/>
      <c r="J295" s="832"/>
      <c r="K295" s="832"/>
      <c r="L295" s="832"/>
      <c r="M295" s="832"/>
      <c r="N295" s="832"/>
      <c r="O295" s="832"/>
      <c r="P295" s="833"/>
      <c r="Q295" s="826"/>
      <c r="R295" s="826"/>
      <c r="S295" s="826"/>
      <c r="T295" s="826"/>
      <c r="U295" s="826"/>
      <c r="V295" s="826"/>
    </row>
    <row r="296" spans="1:22">
      <c r="A296" s="826"/>
      <c r="B296" s="831"/>
      <c r="C296" s="832"/>
      <c r="D296" s="832"/>
      <c r="E296" s="832"/>
      <c r="F296" s="832"/>
      <c r="G296" s="832"/>
      <c r="H296" s="832"/>
      <c r="I296" s="832"/>
      <c r="J296" s="832"/>
      <c r="K296" s="832"/>
      <c r="L296" s="832"/>
      <c r="M296" s="832"/>
      <c r="N296" s="832"/>
      <c r="O296" s="832"/>
      <c r="P296" s="833"/>
      <c r="Q296" s="826"/>
      <c r="R296" s="826"/>
      <c r="S296" s="826"/>
      <c r="T296" s="826"/>
      <c r="U296" s="826"/>
      <c r="V296" s="826"/>
    </row>
    <row r="297" spans="1:22">
      <c r="A297" s="826"/>
      <c r="B297" s="831"/>
      <c r="C297" s="832"/>
      <c r="D297" s="832"/>
      <c r="E297" s="832"/>
      <c r="F297" s="832"/>
      <c r="G297" s="832"/>
      <c r="H297" s="832"/>
      <c r="I297" s="832"/>
      <c r="J297" s="832"/>
      <c r="K297" s="832"/>
      <c r="L297" s="832"/>
      <c r="M297" s="832"/>
      <c r="N297" s="832"/>
      <c r="O297" s="832"/>
      <c r="P297" s="833"/>
      <c r="Q297" s="826"/>
      <c r="R297" s="826"/>
      <c r="S297" s="826"/>
      <c r="T297" s="826"/>
      <c r="U297" s="826"/>
      <c r="V297" s="826"/>
    </row>
    <row r="298" spans="1:22">
      <c r="A298" s="826"/>
      <c r="B298" s="831"/>
      <c r="C298" s="832"/>
      <c r="D298" s="832"/>
      <c r="E298" s="832"/>
      <c r="F298" s="832"/>
      <c r="G298" s="832"/>
      <c r="H298" s="832"/>
      <c r="I298" s="832"/>
      <c r="J298" s="832"/>
      <c r="K298" s="832"/>
      <c r="L298" s="832"/>
      <c r="M298" s="832"/>
      <c r="N298" s="832"/>
      <c r="O298" s="832"/>
      <c r="P298" s="833"/>
      <c r="Q298" s="826"/>
      <c r="R298" s="826"/>
      <c r="S298" s="826"/>
      <c r="T298" s="826"/>
      <c r="U298" s="826"/>
      <c r="V298" s="826"/>
    </row>
    <row r="299" spans="1:22">
      <c r="A299" s="826"/>
      <c r="B299" s="831"/>
      <c r="C299" s="832"/>
      <c r="D299" s="832"/>
      <c r="E299" s="832"/>
      <c r="F299" s="832"/>
      <c r="G299" s="832"/>
      <c r="H299" s="832"/>
      <c r="I299" s="832"/>
      <c r="J299" s="832"/>
      <c r="K299" s="832"/>
      <c r="L299" s="832"/>
      <c r="M299" s="832"/>
      <c r="N299" s="832"/>
      <c r="O299" s="832"/>
      <c r="P299" s="833"/>
      <c r="Q299" s="826"/>
      <c r="R299" s="826"/>
      <c r="S299" s="826"/>
      <c r="T299" s="826"/>
      <c r="U299" s="826"/>
      <c r="V299" s="826"/>
    </row>
    <row r="300" spans="1:22">
      <c r="A300" s="826"/>
      <c r="B300" s="831"/>
      <c r="C300" s="832"/>
      <c r="D300" s="832"/>
      <c r="E300" s="832"/>
      <c r="F300" s="832"/>
      <c r="G300" s="832"/>
      <c r="H300" s="832"/>
      <c r="I300" s="832"/>
      <c r="J300" s="832"/>
      <c r="K300" s="832"/>
      <c r="L300" s="832"/>
      <c r="M300" s="832"/>
      <c r="N300" s="832"/>
      <c r="O300" s="832"/>
      <c r="P300" s="833"/>
      <c r="Q300" s="826"/>
      <c r="R300" s="826"/>
      <c r="S300" s="826"/>
      <c r="T300" s="826"/>
      <c r="U300" s="826"/>
      <c r="V300" s="826"/>
    </row>
    <row r="301" spans="1:22">
      <c r="A301" s="826"/>
      <c r="B301" s="831"/>
      <c r="C301" s="832"/>
      <c r="D301" s="832"/>
      <c r="E301" s="832"/>
      <c r="F301" s="832"/>
      <c r="G301" s="832"/>
      <c r="H301" s="832"/>
      <c r="I301" s="832"/>
      <c r="J301" s="832"/>
      <c r="K301" s="832"/>
      <c r="L301" s="832"/>
      <c r="M301" s="832"/>
      <c r="N301" s="832"/>
      <c r="O301" s="832"/>
      <c r="P301" s="833"/>
      <c r="Q301" s="826"/>
      <c r="R301" s="826"/>
      <c r="S301" s="826"/>
      <c r="T301" s="826"/>
      <c r="U301" s="826"/>
      <c r="V301" s="826"/>
    </row>
    <row r="302" spans="1:22">
      <c r="A302" s="826"/>
      <c r="B302" s="831"/>
      <c r="C302" s="832"/>
      <c r="D302" s="832"/>
      <c r="E302" s="832"/>
      <c r="F302" s="832"/>
      <c r="G302" s="832"/>
      <c r="H302" s="832"/>
      <c r="I302" s="832"/>
      <c r="J302" s="832"/>
      <c r="K302" s="832"/>
      <c r="L302" s="832"/>
      <c r="M302" s="832"/>
      <c r="N302" s="832"/>
      <c r="O302" s="832"/>
      <c r="P302" s="833"/>
      <c r="Q302" s="826"/>
      <c r="R302" s="826"/>
      <c r="S302" s="826"/>
      <c r="T302" s="826"/>
      <c r="U302" s="826"/>
      <c r="V302" s="826"/>
    </row>
    <row r="303" spans="1:22">
      <c r="A303" s="826"/>
      <c r="B303" s="831"/>
      <c r="C303" s="832"/>
      <c r="D303" s="832"/>
      <c r="E303" s="832"/>
      <c r="F303" s="832"/>
      <c r="G303" s="832"/>
      <c r="H303" s="832"/>
      <c r="I303" s="832"/>
      <c r="J303" s="832"/>
      <c r="K303" s="832"/>
      <c r="L303" s="832"/>
      <c r="M303" s="832"/>
      <c r="N303" s="832"/>
      <c r="O303" s="832"/>
      <c r="P303" s="833"/>
      <c r="Q303" s="826"/>
      <c r="R303" s="826"/>
      <c r="S303" s="826"/>
      <c r="T303" s="826"/>
      <c r="U303" s="826"/>
      <c r="V303" s="826"/>
    </row>
    <row r="304" spans="1:22">
      <c r="A304" s="826"/>
      <c r="B304" s="831"/>
      <c r="C304" s="832"/>
      <c r="D304" s="832"/>
      <c r="E304" s="832"/>
      <c r="F304" s="832"/>
      <c r="G304" s="832"/>
      <c r="H304" s="832"/>
      <c r="I304" s="832"/>
      <c r="J304" s="832"/>
      <c r="K304" s="832"/>
      <c r="L304" s="832"/>
      <c r="M304" s="832"/>
      <c r="N304" s="832"/>
      <c r="O304" s="832"/>
      <c r="P304" s="833"/>
      <c r="Q304" s="826"/>
      <c r="R304" s="826"/>
      <c r="S304" s="826"/>
      <c r="T304" s="826"/>
      <c r="U304" s="826"/>
      <c r="V304" s="826"/>
    </row>
    <row r="305" spans="1:22">
      <c r="A305" s="826"/>
      <c r="B305" s="831"/>
      <c r="C305" s="832"/>
      <c r="D305" s="832"/>
      <c r="E305" s="832"/>
      <c r="F305" s="832"/>
      <c r="G305" s="832"/>
      <c r="H305" s="832"/>
      <c r="I305" s="832"/>
      <c r="J305" s="832"/>
      <c r="K305" s="832"/>
      <c r="L305" s="832"/>
      <c r="M305" s="832"/>
      <c r="N305" s="832"/>
      <c r="O305" s="832"/>
      <c r="P305" s="833"/>
      <c r="Q305" s="826"/>
      <c r="R305" s="826"/>
      <c r="S305" s="826"/>
      <c r="T305" s="826"/>
      <c r="U305" s="826"/>
      <c r="V305" s="826"/>
    </row>
    <row r="306" spans="1:22">
      <c r="A306" s="826"/>
      <c r="B306" s="831"/>
      <c r="C306" s="832"/>
      <c r="D306" s="832"/>
      <c r="E306" s="832"/>
      <c r="F306" s="832"/>
      <c r="G306" s="832"/>
      <c r="H306" s="832"/>
      <c r="I306" s="832"/>
      <c r="J306" s="832"/>
      <c r="K306" s="832"/>
      <c r="L306" s="832"/>
      <c r="M306" s="832"/>
      <c r="N306" s="832"/>
      <c r="O306" s="832"/>
      <c r="P306" s="833"/>
      <c r="Q306" s="826"/>
      <c r="R306" s="826"/>
      <c r="S306" s="826"/>
      <c r="T306" s="826"/>
      <c r="U306" s="826"/>
      <c r="V306" s="826"/>
    </row>
    <row r="307" spans="1:22">
      <c r="A307" s="826"/>
      <c r="B307" s="831"/>
      <c r="C307" s="832"/>
      <c r="D307" s="832"/>
      <c r="E307" s="832"/>
      <c r="F307" s="832"/>
      <c r="G307" s="832"/>
      <c r="H307" s="832"/>
      <c r="I307" s="832"/>
      <c r="J307" s="832"/>
      <c r="K307" s="832"/>
      <c r="L307" s="832"/>
      <c r="M307" s="832"/>
      <c r="N307" s="832"/>
      <c r="O307" s="832"/>
      <c r="P307" s="833"/>
      <c r="Q307" s="826"/>
      <c r="R307" s="826"/>
      <c r="S307" s="826"/>
      <c r="T307" s="826"/>
      <c r="U307" s="826"/>
      <c r="V307" s="826"/>
    </row>
    <row r="308" spans="1:22">
      <c r="A308" s="826"/>
      <c r="B308" s="831"/>
      <c r="C308" s="832"/>
      <c r="D308" s="832"/>
      <c r="E308" s="832"/>
      <c r="F308" s="832"/>
      <c r="G308" s="832"/>
      <c r="H308" s="832"/>
      <c r="I308" s="832"/>
      <c r="J308" s="832"/>
      <c r="K308" s="832"/>
      <c r="L308" s="832"/>
      <c r="M308" s="832"/>
      <c r="N308" s="832"/>
      <c r="O308" s="832"/>
      <c r="P308" s="833"/>
      <c r="Q308" s="826"/>
      <c r="R308" s="826"/>
      <c r="S308" s="826"/>
      <c r="T308" s="826"/>
      <c r="U308" s="826"/>
      <c r="V308" s="826"/>
    </row>
    <row r="309" spans="1:22">
      <c r="A309" s="826"/>
      <c r="B309" s="831"/>
      <c r="C309" s="832"/>
      <c r="D309" s="832"/>
      <c r="E309" s="832"/>
      <c r="F309" s="832"/>
      <c r="G309" s="832"/>
      <c r="H309" s="832"/>
      <c r="I309" s="832"/>
      <c r="J309" s="832"/>
      <c r="K309" s="832"/>
      <c r="L309" s="832"/>
      <c r="M309" s="832"/>
      <c r="N309" s="832"/>
      <c r="O309" s="832"/>
      <c r="P309" s="833"/>
      <c r="Q309" s="826"/>
      <c r="R309" s="826"/>
      <c r="S309" s="826"/>
      <c r="T309" s="826"/>
      <c r="U309" s="826"/>
      <c r="V309" s="826"/>
    </row>
    <row r="310" spans="1:22">
      <c r="A310" s="826"/>
      <c r="B310" s="831"/>
      <c r="C310" s="832"/>
      <c r="D310" s="832"/>
      <c r="E310" s="832"/>
      <c r="F310" s="832"/>
      <c r="G310" s="832"/>
      <c r="H310" s="832"/>
      <c r="I310" s="832"/>
      <c r="J310" s="832"/>
      <c r="K310" s="832"/>
      <c r="L310" s="832"/>
      <c r="M310" s="832"/>
      <c r="N310" s="832"/>
      <c r="O310" s="832"/>
      <c r="P310" s="833"/>
      <c r="Q310" s="826"/>
      <c r="R310" s="826"/>
      <c r="S310" s="826"/>
      <c r="T310" s="826"/>
      <c r="U310" s="826"/>
      <c r="V310" s="826"/>
    </row>
    <row r="311" spans="1:22">
      <c r="A311" s="826"/>
      <c r="B311" s="831"/>
      <c r="C311" s="832"/>
      <c r="D311" s="832"/>
      <c r="E311" s="832"/>
      <c r="F311" s="832"/>
      <c r="G311" s="832"/>
      <c r="H311" s="832"/>
      <c r="I311" s="832"/>
      <c r="J311" s="832"/>
      <c r="K311" s="832"/>
      <c r="L311" s="832"/>
      <c r="M311" s="832"/>
      <c r="N311" s="832"/>
      <c r="O311" s="832"/>
      <c r="P311" s="833"/>
      <c r="Q311" s="826"/>
      <c r="R311" s="826"/>
      <c r="S311" s="826"/>
      <c r="T311" s="826"/>
      <c r="U311" s="826"/>
      <c r="V311" s="826"/>
    </row>
    <row r="312" spans="1:22">
      <c r="A312" s="826"/>
      <c r="B312" s="831"/>
      <c r="C312" s="832"/>
      <c r="D312" s="832"/>
      <c r="E312" s="832"/>
      <c r="F312" s="832"/>
      <c r="G312" s="832"/>
      <c r="H312" s="832"/>
      <c r="I312" s="832"/>
      <c r="J312" s="832"/>
      <c r="K312" s="832"/>
      <c r="L312" s="832"/>
      <c r="M312" s="832"/>
      <c r="N312" s="832"/>
      <c r="O312" s="832"/>
      <c r="P312" s="833"/>
      <c r="Q312" s="826"/>
      <c r="R312" s="826"/>
      <c r="S312" s="826"/>
      <c r="T312" s="826"/>
      <c r="U312" s="826"/>
      <c r="V312" s="826"/>
    </row>
    <row r="313" spans="1:22">
      <c r="A313" s="826"/>
      <c r="B313" s="831"/>
      <c r="C313" s="832"/>
      <c r="D313" s="832"/>
      <c r="E313" s="832"/>
      <c r="F313" s="832"/>
      <c r="G313" s="832"/>
      <c r="H313" s="832"/>
      <c r="I313" s="832"/>
      <c r="J313" s="832"/>
      <c r="K313" s="832"/>
      <c r="L313" s="832"/>
      <c r="M313" s="832"/>
      <c r="N313" s="832"/>
      <c r="O313" s="832"/>
      <c r="P313" s="833"/>
      <c r="Q313" s="826"/>
      <c r="R313" s="826"/>
      <c r="S313" s="826"/>
      <c r="T313" s="826"/>
      <c r="U313" s="826"/>
      <c r="V313" s="826"/>
    </row>
    <row r="314" spans="1:22">
      <c r="A314" s="826"/>
      <c r="B314" s="831"/>
      <c r="C314" s="832"/>
      <c r="D314" s="832"/>
      <c r="E314" s="832"/>
      <c r="F314" s="832"/>
      <c r="G314" s="832"/>
      <c r="H314" s="832"/>
      <c r="I314" s="832"/>
      <c r="J314" s="832"/>
      <c r="K314" s="832"/>
      <c r="L314" s="832"/>
      <c r="M314" s="832"/>
      <c r="N314" s="832"/>
      <c r="O314" s="832"/>
      <c r="P314" s="833"/>
      <c r="Q314" s="826"/>
      <c r="R314" s="826"/>
      <c r="S314" s="826"/>
      <c r="T314" s="826"/>
      <c r="U314" s="826"/>
      <c r="V314" s="826"/>
    </row>
    <row r="315" spans="1:22">
      <c r="A315" s="826"/>
      <c r="B315" s="831"/>
      <c r="C315" s="832"/>
      <c r="D315" s="832"/>
      <c r="E315" s="832"/>
      <c r="F315" s="832"/>
      <c r="G315" s="832"/>
      <c r="H315" s="832"/>
      <c r="I315" s="832"/>
      <c r="J315" s="832"/>
      <c r="K315" s="832"/>
      <c r="L315" s="832"/>
      <c r="M315" s="832"/>
      <c r="N315" s="832"/>
      <c r="O315" s="832"/>
      <c r="P315" s="833"/>
      <c r="Q315" s="826"/>
      <c r="R315" s="826"/>
      <c r="S315" s="826"/>
      <c r="T315" s="826"/>
      <c r="U315" s="826"/>
      <c r="V315" s="826"/>
    </row>
    <row r="316" spans="1:22">
      <c r="A316" s="826"/>
      <c r="B316" s="831"/>
      <c r="C316" s="832"/>
      <c r="D316" s="832"/>
      <c r="E316" s="832"/>
      <c r="F316" s="832"/>
      <c r="G316" s="832"/>
      <c r="H316" s="832"/>
      <c r="I316" s="832"/>
      <c r="J316" s="832"/>
      <c r="K316" s="832"/>
      <c r="L316" s="832"/>
      <c r="M316" s="832"/>
      <c r="N316" s="832"/>
      <c r="O316" s="832"/>
      <c r="P316" s="833"/>
      <c r="Q316" s="826"/>
      <c r="R316" s="826"/>
      <c r="S316" s="826"/>
      <c r="T316" s="826"/>
      <c r="U316" s="826"/>
      <c r="V316" s="826"/>
    </row>
    <row r="317" spans="1:22">
      <c r="A317" s="826"/>
      <c r="B317" s="831"/>
      <c r="C317" s="832"/>
      <c r="D317" s="832"/>
      <c r="E317" s="832"/>
      <c r="F317" s="832"/>
      <c r="G317" s="832"/>
      <c r="H317" s="832"/>
      <c r="I317" s="832"/>
      <c r="J317" s="832"/>
      <c r="K317" s="832"/>
      <c r="L317" s="832"/>
      <c r="M317" s="832"/>
      <c r="N317" s="832"/>
      <c r="O317" s="832"/>
      <c r="P317" s="833"/>
      <c r="Q317" s="826"/>
      <c r="R317" s="826"/>
      <c r="S317" s="826"/>
      <c r="T317" s="826"/>
      <c r="U317" s="826"/>
      <c r="V317" s="826"/>
    </row>
    <row r="318" spans="1:22">
      <c r="A318" s="826"/>
      <c r="B318" s="831"/>
      <c r="C318" s="834"/>
      <c r="D318" s="835" t="s">
        <v>656</v>
      </c>
      <c r="E318" s="835" t="s">
        <v>657</v>
      </c>
      <c r="F318" s="835" t="s">
        <v>658</v>
      </c>
      <c r="G318" s="835" t="s">
        <v>659</v>
      </c>
      <c r="H318" s="835" t="s">
        <v>660</v>
      </c>
      <c r="I318" s="835" t="s">
        <v>661</v>
      </c>
      <c r="J318" s="835" t="s">
        <v>662</v>
      </c>
      <c r="K318" s="835" t="s">
        <v>663</v>
      </c>
      <c r="L318" s="835" t="s">
        <v>664</v>
      </c>
      <c r="M318" s="835" t="s">
        <v>665</v>
      </c>
      <c r="N318" s="835" t="s">
        <v>666</v>
      </c>
      <c r="O318" s="835" t="s">
        <v>667</v>
      </c>
      <c r="P318" s="833"/>
      <c r="Q318" s="826"/>
      <c r="R318" s="826"/>
      <c r="S318" s="826"/>
      <c r="T318" s="826"/>
      <c r="U318" s="826"/>
      <c r="V318" s="826"/>
    </row>
    <row r="319" spans="1:22">
      <c r="A319" s="826"/>
      <c r="B319" s="831"/>
      <c r="C319" s="836" t="s">
        <v>668</v>
      </c>
      <c r="D319" s="838">
        <f>(ENERO!$X$199/12)/1000</f>
        <v>5583.333333333333</v>
      </c>
      <c r="E319" s="838">
        <f>((FEBRERO!$X$199/12)/1000)+'GRAF. EJECUCIÓN GASTOS'!D319</f>
        <v>11166.666666666666</v>
      </c>
      <c r="F319" s="838">
        <f>((MARZO!$X$199/12)/1000)+'GRAF. EJECUCIÓN GASTOS'!E319</f>
        <v>16750</v>
      </c>
      <c r="G319" s="838">
        <f>((ABRIL!$X$199/12)/1000)+'GRAF. EJECUCIÓN GASTOS'!F319</f>
        <v>22333.333333333332</v>
      </c>
      <c r="H319" s="838">
        <f>((MAYO!$X$199/12)/1000)+'GRAF. EJECUCIÓN GASTOS'!G319</f>
        <v>27916.666666666664</v>
      </c>
      <c r="I319" s="838">
        <f>((JUNIO!$X$199/12)/1000)+'GRAF. EJECUCIÓN GASTOS'!H319</f>
        <v>33500</v>
      </c>
      <c r="J319" s="838">
        <f>((JULIO!$X$199/12)/1000)+'GRAF. EJECUCIÓN GASTOS'!I319</f>
        <v>39083.333333333336</v>
      </c>
      <c r="K319" s="838">
        <f>((AGOSTO!$X$199/12)/1000)+'GRAF. EJECUCIÓN GASTOS'!J319</f>
        <v>44666.666666666672</v>
      </c>
      <c r="L319" s="838">
        <f>((SEPTIEMBRE!$X$199/12)/1000)+'GRAF. EJECUCIÓN GASTOS'!K319</f>
        <v>50250.000000000007</v>
      </c>
      <c r="M319" s="838">
        <f>((OCTUBRE!$X$199/12)/1000)+'GRAF. EJECUCIÓN GASTOS'!L319</f>
        <v>55833.333333333343</v>
      </c>
      <c r="N319" s="838">
        <f>((NOVIEMBRE!$X$199/12)/1000)+'GRAF. EJECUCIÓN GASTOS'!M319</f>
        <v>61360.515500000009</v>
      </c>
      <c r="O319" s="838">
        <f>((DICIEMBRE!$X$199/12)/1000)+'GRAF. EJECUCIÓN GASTOS'!N319</f>
        <v>66998.213083333336</v>
      </c>
      <c r="P319" s="833"/>
      <c r="Q319" s="826"/>
      <c r="R319" s="826"/>
      <c r="S319" s="826"/>
      <c r="T319" s="826"/>
      <c r="U319" s="826"/>
      <c r="V319" s="826"/>
    </row>
    <row r="320" spans="1:22">
      <c r="A320" s="826"/>
      <c r="B320" s="831"/>
      <c r="C320" s="836" t="s">
        <v>672</v>
      </c>
      <c r="D320" s="838">
        <f>ENERO!$AA$199/1000</f>
        <v>52311.9</v>
      </c>
      <c r="E320" s="838">
        <f>FEBRERO!$AA$199/1000</f>
        <v>52311.9</v>
      </c>
      <c r="F320" s="838">
        <f>MARZO!$AA$199/1000</f>
        <v>53912.462</v>
      </c>
      <c r="G320" s="838">
        <f>ABRIL!$AA$199/1000</f>
        <v>53912.462</v>
      </c>
      <c r="H320" s="838">
        <f>MAYO!$AA$199/1000</f>
        <v>57475.981</v>
      </c>
      <c r="I320" s="838">
        <f>JUNIO!$AA$199/1000</f>
        <v>59619.955999999998</v>
      </c>
      <c r="J320" s="838">
        <f>JULIO!$AA$199/1000</f>
        <v>61179.955999999998</v>
      </c>
      <c r="K320" s="838">
        <f>AGOSTO!$AA$199/1000</f>
        <v>61179.955999999998</v>
      </c>
      <c r="L320" s="838">
        <f>SEPTIEMBRE!$AA$199/1000</f>
        <v>62833.756000000001</v>
      </c>
      <c r="M320" s="838">
        <f>OCTUBRE!$AA$199/1000</f>
        <v>65652.370999999999</v>
      </c>
      <c r="N320" s="838">
        <f>NOVIEMBRE!$AA$199/1000</f>
        <v>65652.370999999999</v>
      </c>
      <c r="O320" s="838">
        <f>DICIEMBRE!$AA$199/1000</f>
        <v>66651.885999999999</v>
      </c>
      <c r="P320" s="833"/>
      <c r="Q320" s="826"/>
      <c r="R320" s="826"/>
      <c r="S320" s="826"/>
      <c r="T320" s="826"/>
      <c r="U320" s="826"/>
      <c r="V320" s="826"/>
    </row>
    <row r="321" spans="1:22">
      <c r="A321" s="826"/>
      <c r="B321" s="831"/>
      <c r="C321" s="836" t="s">
        <v>678</v>
      </c>
      <c r="D321" s="838">
        <f>ENERO!$AD$199/1000</f>
        <v>6311.9</v>
      </c>
      <c r="E321" s="838">
        <f>FEBRERO!$AD$199/1000</f>
        <v>10731.942999999999</v>
      </c>
      <c r="F321" s="838">
        <f>MARZO!$AD$199/1000</f>
        <v>17553.817999999999</v>
      </c>
      <c r="G321" s="838">
        <f>ABRIL!$AD$199/1000</f>
        <v>22520.851999999999</v>
      </c>
      <c r="H321" s="838">
        <f>MAYO!$AD$199/1000</f>
        <v>30740.851999999999</v>
      </c>
      <c r="I321" s="838">
        <f>JUNIO!$AD$199/1000</f>
        <v>37009.260999999999</v>
      </c>
      <c r="J321" s="838">
        <f>JULIO!$AD$199/1000</f>
        <v>41834.464999999997</v>
      </c>
      <c r="K321" s="838">
        <f>AGOSTO!$AD$199/1000</f>
        <v>45410.781000000003</v>
      </c>
      <c r="L321" s="838">
        <f>SEPTIEMBRE!$AD$199/1000</f>
        <v>51755.317999999999</v>
      </c>
      <c r="M321" s="838">
        <f>OCTUBRE!$AD$199/1000</f>
        <v>57622.175999999999</v>
      </c>
      <c r="N321" s="838">
        <f>NOVIEMBRE!$AD$199/1000</f>
        <v>60490.874000000003</v>
      </c>
      <c r="O321" s="838">
        <f>DICIEMBRE!$AD$199/1000</f>
        <v>66596.002999999997</v>
      </c>
      <c r="P321" s="833"/>
      <c r="Q321" s="826"/>
      <c r="R321" s="826"/>
      <c r="S321" s="826"/>
      <c r="T321" s="826"/>
      <c r="U321" s="826"/>
      <c r="V321" s="826"/>
    </row>
    <row r="322" spans="1:22" ht="13.5" thickBot="1">
      <c r="A322" s="826"/>
      <c r="B322" s="839"/>
      <c r="C322" s="840"/>
      <c r="D322" s="840"/>
      <c r="E322" s="840"/>
      <c r="F322" s="840"/>
      <c r="G322" s="840"/>
      <c r="H322" s="840"/>
      <c r="I322" s="840"/>
      <c r="J322" s="840"/>
      <c r="K322" s="840"/>
      <c r="L322" s="840"/>
      <c r="M322" s="840"/>
      <c r="N322" s="840"/>
      <c r="O322" s="840"/>
      <c r="P322" s="841"/>
      <c r="Q322" s="826"/>
      <c r="R322" s="826"/>
      <c r="S322" s="826"/>
      <c r="T322" s="826"/>
      <c r="U322" s="826"/>
      <c r="V322" s="826"/>
    </row>
    <row r="323" spans="1:22" ht="13.5" thickBot="1">
      <c r="A323" s="826"/>
      <c r="B323" s="826"/>
      <c r="C323" s="843"/>
      <c r="D323" s="826"/>
      <c r="E323" s="826"/>
      <c r="F323" s="826"/>
      <c r="G323" s="826"/>
      <c r="H323" s="826"/>
      <c r="I323" s="826"/>
      <c r="J323" s="826"/>
      <c r="K323" s="826"/>
      <c r="L323" s="826"/>
      <c r="M323" s="826"/>
      <c r="N323" s="826"/>
      <c r="O323" s="826"/>
      <c r="P323" s="826"/>
      <c r="Q323" s="826"/>
      <c r="R323" s="826"/>
      <c r="S323" s="826"/>
      <c r="T323" s="826"/>
      <c r="U323" s="826"/>
      <c r="V323" s="826"/>
    </row>
    <row r="324" spans="1:22">
      <c r="A324" s="826"/>
      <c r="B324" s="828"/>
      <c r="C324" s="829"/>
      <c r="D324" s="829"/>
      <c r="E324" s="829"/>
      <c r="F324" s="829"/>
      <c r="G324" s="829"/>
      <c r="H324" s="829"/>
      <c r="I324" s="829"/>
      <c r="J324" s="829"/>
      <c r="K324" s="829"/>
      <c r="L324" s="829"/>
      <c r="M324" s="829"/>
      <c r="N324" s="829"/>
      <c r="O324" s="829"/>
      <c r="P324" s="830"/>
      <c r="Q324" s="826"/>
      <c r="R324" s="826"/>
      <c r="S324" s="826"/>
      <c r="T324" s="826"/>
      <c r="U324" s="826"/>
      <c r="V324" s="826"/>
    </row>
    <row r="325" spans="1:22">
      <c r="A325" s="826"/>
      <c r="B325" s="831"/>
      <c r="C325" s="832"/>
      <c r="D325" s="832"/>
      <c r="E325" s="832"/>
      <c r="F325" s="832"/>
      <c r="G325" s="832"/>
      <c r="H325" s="832"/>
      <c r="I325" s="832"/>
      <c r="J325" s="832"/>
      <c r="K325" s="832"/>
      <c r="L325" s="832"/>
      <c r="M325" s="832"/>
      <c r="N325" s="832"/>
      <c r="O325" s="832"/>
      <c r="P325" s="833"/>
      <c r="Q325" s="826"/>
      <c r="R325" s="826"/>
      <c r="S325" s="826"/>
      <c r="T325" s="826"/>
      <c r="U325" s="826"/>
      <c r="V325" s="826"/>
    </row>
    <row r="326" spans="1:22">
      <c r="A326" s="826"/>
      <c r="B326" s="831"/>
      <c r="C326" s="832"/>
      <c r="D326" s="832"/>
      <c r="E326" s="832"/>
      <c r="F326" s="832"/>
      <c r="G326" s="832"/>
      <c r="H326" s="832"/>
      <c r="I326" s="832"/>
      <c r="J326" s="832"/>
      <c r="K326" s="832"/>
      <c r="L326" s="832"/>
      <c r="M326" s="832"/>
      <c r="N326" s="832"/>
      <c r="O326" s="832"/>
      <c r="P326" s="833"/>
      <c r="Q326" s="826"/>
      <c r="R326" s="826"/>
      <c r="S326" s="826"/>
      <c r="T326" s="826"/>
      <c r="U326" s="826"/>
      <c r="V326" s="826"/>
    </row>
    <row r="327" spans="1:22">
      <c r="A327" s="826"/>
      <c r="B327" s="831"/>
      <c r="C327" s="832"/>
      <c r="D327" s="832"/>
      <c r="E327" s="832"/>
      <c r="F327" s="832"/>
      <c r="G327" s="832"/>
      <c r="H327" s="832"/>
      <c r="I327" s="832"/>
      <c r="J327" s="832"/>
      <c r="K327" s="832"/>
      <c r="L327" s="832"/>
      <c r="M327" s="832"/>
      <c r="N327" s="832"/>
      <c r="O327" s="832"/>
      <c r="P327" s="833"/>
      <c r="Q327" s="826"/>
      <c r="R327" s="826"/>
      <c r="S327" s="826"/>
      <c r="T327" s="826"/>
      <c r="U327" s="826"/>
      <c r="V327" s="826"/>
    </row>
    <row r="328" spans="1:22">
      <c r="A328" s="826"/>
      <c r="B328" s="831"/>
      <c r="C328" s="832"/>
      <c r="D328" s="832"/>
      <c r="E328" s="832"/>
      <c r="F328" s="832"/>
      <c r="G328" s="832"/>
      <c r="H328" s="832"/>
      <c r="I328" s="832"/>
      <c r="J328" s="832"/>
      <c r="K328" s="832"/>
      <c r="L328" s="832"/>
      <c r="M328" s="832"/>
      <c r="N328" s="832"/>
      <c r="O328" s="832"/>
      <c r="P328" s="833"/>
      <c r="Q328" s="826"/>
      <c r="R328" s="826"/>
      <c r="S328" s="826"/>
      <c r="T328" s="826"/>
      <c r="U328" s="826"/>
      <c r="V328" s="826"/>
    </row>
    <row r="329" spans="1:22">
      <c r="A329" s="826"/>
      <c r="B329" s="831"/>
      <c r="C329" s="832"/>
      <c r="D329" s="832"/>
      <c r="E329" s="832"/>
      <c r="F329" s="832"/>
      <c r="G329" s="832"/>
      <c r="H329" s="832"/>
      <c r="I329" s="832"/>
      <c r="J329" s="832"/>
      <c r="K329" s="832"/>
      <c r="L329" s="832"/>
      <c r="M329" s="832"/>
      <c r="N329" s="832"/>
      <c r="O329" s="832"/>
      <c r="P329" s="833"/>
      <c r="Q329" s="826"/>
      <c r="R329" s="826"/>
      <c r="S329" s="826"/>
      <c r="T329" s="826"/>
      <c r="U329" s="826"/>
      <c r="V329" s="826"/>
    </row>
    <row r="330" spans="1:22">
      <c r="A330" s="826"/>
      <c r="B330" s="831"/>
      <c r="C330" s="832"/>
      <c r="D330" s="832"/>
      <c r="E330" s="832"/>
      <c r="F330" s="832"/>
      <c r="G330" s="832"/>
      <c r="H330" s="832"/>
      <c r="I330" s="832"/>
      <c r="J330" s="832"/>
      <c r="K330" s="832"/>
      <c r="L330" s="832"/>
      <c r="M330" s="832"/>
      <c r="N330" s="832"/>
      <c r="O330" s="832"/>
      <c r="P330" s="833"/>
      <c r="Q330" s="826"/>
      <c r="R330" s="826"/>
      <c r="S330" s="826"/>
      <c r="T330" s="826"/>
      <c r="U330" s="826"/>
      <c r="V330" s="826"/>
    </row>
    <row r="331" spans="1:22">
      <c r="A331" s="826"/>
      <c r="B331" s="831"/>
      <c r="C331" s="832"/>
      <c r="D331" s="832"/>
      <c r="E331" s="832"/>
      <c r="F331" s="832"/>
      <c r="G331" s="832"/>
      <c r="H331" s="832"/>
      <c r="I331" s="832"/>
      <c r="J331" s="832"/>
      <c r="K331" s="832"/>
      <c r="L331" s="832"/>
      <c r="M331" s="832"/>
      <c r="N331" s="832"/>
      <c r="O331" s="832"/>
      <c r="P331" s="833"/>
      <c r="Q331" s="826"/>
      <c r="R331" s="826"/>
      <c r="S331" s="826"/>
      <c r="T331" s="826"/>
      <c r="U331" s="826"/>
      <c r="V331" s="826"/>
    </row>
    <row r="332" spans="1:22">
      <c r="A332" s="826"/>
      <c r="B332" s="831"/>
      <c r="C332" s="832"/>
      <c r="D332" s="832"/>
      <c r="E332" s="832"/>
      <c r="F332" s="832"/>
      <c r="G332" s="832"/>
      <c r="H332" s="832"/>
      <c r="I332" s="832"/>
      <c r="J332" s="832"/>
      <c r="K332" s="832"/>
      <c r="L332" s="832"/>
      <c r="M332" s="832"/>
      <c r="N332" s="832"/>
      <c r="O332" s="832"/>
      <c r="P332" s="833"/>
      <c r="Q332" s="826"/>
      <c r="R332" s="826"/>
      <c r="S332" s="826"/>
      <c r="T332" s="826"/>
      <c r="U332" s="826"/>
      <c r="V332" s="826"/>
    </row>
    <row r="333" spans="1:22">
      <c r="A333" s="826"/>
      <c r="B333" s="831"/>
      <c r="C333" s="832"/>
      <c r="D333" s="832"/>
      <c r="E333" s="832"/>
      <c r="F333" s="832"/>
      <c r="G333" s="832"/>
      <c r="H333" s="832"/>
      <c r="I333" s="832"/>
      <c r="J333" s="832"/>
      <c r="K333" s="832"/>
      <c r="L333" s="832"/>
      <c r="M333" s="832"/>
      <c r="N333" s="832"/>
      <c r="O333" s="832"/>
      <c r="P333" s="833"/>
      <c r="Q333" s="826"/>
      <c r="R333" s="826"/>
      <c r="S333" s="826"/>
      <c r="T333" s="826"/>
      <c r="U333" s="826"/>
      <c r="V333" s="826"/>
    </row>
    <row r="334" spans="1:22">
      <c r="A334" s="826"/>
      <c r="B334" s="831"/>
      <c r="C334" s="832"/>
      <c r="D334" s="832"/>
      <c r="E334" s="832"/>
      <c r="F334" s="832"/>
      <c r="G334" s="832"/>
      <c r="H334" s="832"/>
      <c r="I334" s="832"/>
      <c r="J334" s="832"/>
      <c r="K334" s="832"/>
      <c r="L334" s="832"/>
      <c r="M334" s="832"/>
      <c r="N334" s="832"/>
      <c r="O334" s="832"/>
      <c r="P334" s="833"/>
      <c r="Q334" s="826"/>
      <c r="R334" s="826"/>
      <c r="S334" s="826"/>
      <c r="T334" s="826"/>
      <c r="U334" s="826"/>
      <c r="V334" s="826"/>
    </row>
    <row r="335" spans="1:22">
      <c r="A335" s="826"/>
      <c r="B335" s="831"/>
      <c r="C335" s="832"/>
      <c r="D335" s="832"/>
      <c r="E335" s="832"/>
      <c r="F335" s="832"/>
      <c r="G335" s="832"/>
      <c r="H335" s="832"/>
      <c r="I335" s="832"/>
      <c r="J335" s="832"/>
      <c r="K335" s="832"/>
      <c r="L335" s="832"/>
      <c r="M335" s="832"/>
      <c r="N335" s="832"/>
      <c r="O335" s="832"/>
      <c r="P335" s="833"/>
      <c r="Q335" s="826"/>
      <c r="R335" s="826"/>
      <c r="S335" s="826"/>
      <c r="T335" s="826"/>
      <c r="U335" s="826"/>
      <c r="V335" s="826"/>
    </row>
    <row r="336" spans="1:22">
      <c r="A336" s="826"/>
      <c r="B336" s="831"/>
      <c r="C336" s="832"/>
      <c r="D336" s="832"/>
      <c r="E336" s="832"/>
      <c r="F336" s="832"/>
      <c r="G336" s="832"/>
      <c r="H336" s="832"/>
      <c r="I336" s="832"/>
      <c r="J336" s="832"/>
      <c r="K336" s="832"/>
      <c r="L336" s="832"/>
      <c r="M336" s="832"/>
      <c r="N336" s="832"/>
      <c r="O336" s="832"/>
      <c r="P336" s="833"/>
      <c r="Q336" s="826"/>
      <c r="R336" s="826"/>
      <c r="S336" s="826"/>
      <c r="T336" s="826"/>
      <c r="U336" s="826"/>
      <c r="V336" s="826"/>
    </row>
    <row r="337" spans="1:22">
      <c r="A337" s="826"/>
      <c r="B337" s="831"/>
      <c r="C337" s="832"/>
      <c r="D337" s="832"/>
      <c r="E337" s="832"/>
      <c r="F337" s="832"/>
      <c r="G337" s="832"/>
      <c r="H337" s="832"/>
      <c r="I337" s="832"/>
      <c r="J337" s="832"/>
      <c r="K337" s="832"/>
      <c r="L337" s="832"/>
      <c r="M337" s="832"/>
      <c r="N337" s="832"/>
      <c r="O337" s="832"/>
      <c r="P337" s="833"/>
      <c r="Q337" s="826"/>
      <c r="R337" s="826"/>
      <c r="S337" s="826"/>
      <c r="T337" s="826"/>
      <c r="U337" s="826"/>
      <c r="V337" s="826"/>
    </row>
    <row r="338" spans="1:22">
      <c r="A338" s="826"/>
      <c r="B338" s="831"/>
      <c r="C338" s="832"/>
      <c r="D338" s="832"/>
      <c r="E338" s="832"/>
      <c r="F338" s="832"/>
      <c r="G338" s="832"/>
      <c r="H338" s="832"/>
      <c r="I338" s="832"/>
      <c r="J338" s="832"/>
      <c r="K338" s="832"/>
      <c r="L338" s="832"/>
      <c r="M338" s="832"/>
      <c r="N338" s="832"/>
      <c r="O338" s="832"/>
      <c r="P338" s="833"/>
      <c r="Q338" s="826"/>
      <c r="R338" s="826"/>
      <c r="S338" s="826"/>
      <c r="T338" s="826"/>
      <c r="U338" s="826"/>
      <c r="V338" s="826"/>
    </row>
    <row r="339" spans="1:22">
      <c r="A339" s="826"/>
      <c r="B339" s="831"/>
      <c r="C339" s="832"/>
      <c r="D339" s="832"/>
      <c r="E339" s="832"/>
      <c r="F339" s="832"/>
      <c r="G339" s="832"/>
      <c r="H339" s="832"/>
      <c r="I339" s="832"/>
      <c r="J339" s="832"/>
      <c r="K339" s="832"/>
      <c r="L339" s="832"/>
      <c r="M339" s="832"/>
      <c r="N339" s="832"/>
      <c r="O339" s="832"/>
      <c r="P339" s="833"/>
      <c r="Q339" s="826"/>
      <c r="R339" s="826"/>
      <c r="S339" s="826"/>
      <c r="T339" s="826"/>
      <c r="U339" s="826"/>
      <c r="V339" s="826"/>
    </row>
    <row r="340" spans="1:22">
      <c r="A340" s="826"/>
      <c r="B340" s="831"/>
      <c r="C340" s="832"/>
      <c r="D340" s="832"/>
      <c r="E340" s="832"/>
      <c r="F340" s="832"/>
      <c r="G340" s="832"/>
      <c r="H340" s="832"/>
      <c r="I340" s="832"/>
      <c r="J340" s="832"/>
      <c r="K340" s="832"/>
      <c r="L340" s="832"/>
      <c r="M340" s="832"/>
      <c r="N340" s="832"/>
      <c r="O340" s="832"/>
      <c r="P340" s="833"/>
      <c r="Q340" s="826"/>
      <c r="R340" s="826"/>
      <c r="S340" s="826"/>
      <c r="T340" s="826"/>
      <c r="U340" s="826"/>
      <c r="V340" s="826"/>
    </row>
    <row r="341" spans="1:22">
      <c r="A341" s="826"/>
      <c r="B341" s="831"/>
      <c r="C341" s="832"/>
      <c r="D341" s="832"/>
      <c r="E341" s="832"/>
      <c r="F341" s="832"/>
      <c r="G341" s="832"/>
      <c r="H341" s="832"/>
      <c r="I341" s="832"/>
      <c r="J341" s="832"/>
      <c r="K341" s="832"/>
      <c r="L341" s="832"/>
      <c r="M341" s="832"/>
      <c r="N341" s="832"/>
      <c r="O341" s="832"/>
      <c r="P341" s="833"/>
      <c r="Q341" s="826"/>
      <c r="R341" s="826"/>
      <c r="S341" s="826"/>
      <c r="T341" s="826"/>
      <c r="U341" s="826"/>
      <c r="V341" s="826"/>
    </row>
    <row r="342" spans="1:22">
      <c r="A342" s="826"/>
      <c r="B342" s="831"/>
      <c r="C342" s="832"/>
      <c r="D342" s="832"/>
      <c r="E342" s="832"/>
      <c r="F342" s="832"/>
      <c r="G342" s="832"/>
      <c r="H342" s="832"/>
      <c r="I342" s="832"/>
      <c r="J342" s="832"/>
      <c r="K342" s="832"/>
      <c r="L342" s="832"/>
      <c r="M342" s="832"/>
      <c r="N342" s="832"/>
      <c r="O342" s="832"/>
      <c r="P342" s="833"/>
      <c r="Q342" s="826"/>
      <c r="R342" s="826"/>
      <c r="S342" s="826"/>
      <c r="T342" s="826"/>
      <c r="U342" s="826"/>
      <c r="V342" s="826"/>
    </row>
    <row r="343" spans="1:22">
      <c r="A343" s="826"/>
      <c r="B343" s="831"/>
      <c r="C343" s="832"/>
      <c r="D343" s="832"/>
      <c r="E343" s="832"/>
      <c r="F343" s="832"/>
      <c r="G343" s="832"/>
      <c r="H343" s="832"/>
      <c r="I343" s="832"/>
      <c r="J343" s="832"/>
      <c r="K343" s="832"/>
      <c r="L343" s="832"/>
      <c r="M343" s="832"/>
      <c r="N343" s="832"/>
      <c r="O343" s="832"/>
      <c r="P343" s="833"/>
      <c r="Q343" s="826"/>
      <c r="R343" s="826"/>
      <c r="S343" s="826"/>
      <c r="T343" s="826"/>
      <c r="U343" s="826"/>
      <c r="V343" s="826"/>
    </row>
    <row r="344" spans="1:22">
      <c r="A344" s="826"/>
      <c r="B344" s="831"/>
      <c r="C344" s="832"/>
      <c r="D344" s="832"/>
      <c r="E344" s="832"/>
      <c r="F344" s="832"/>
      <c r="G344" s="832"/>
      <c r="H344" s="832"/>
      <c r="I344" s="832"/>
      <c r="J344" s="832"/>
      <c r="K344" s="832"/>
      <c r="L344" s="832"/>
      <c r="M344" s="832"/>
      <c r="N344" s="832"/>
      <c r="O344" s="832"/>
      <c r="P344" s="833"/>
      <c r="Q344" s="826"/>
      <c r="R344" s="826"/>
      <c r="S344" s="826"/>
      <c r="T344" s="826"/>
      <c r="U344" s="826"/>
      <c r="V344" s="826"/>
    </row>
    <row r="345" spans="1:22">
      <c r="A345" s="826"/>
      <c r="B345" s="831"/>
      <c r="C345" s="832"/>
      <c r="D345" s="832"/>
      <c r="E345" s="832"/>
      <c r="F345" s="832"/>
      <c r="G345" s="832"/>
      <c r="H345" s="832"/>
      <c r="I345" s="832"/>
      <c r="J345" s="832"/>
      <c r="K345" s="832"/>
      <c r="L345" s="832"/>
      <c r="M345" s="832"/>
      <c r="N345" s="832"/>
      <c r="O345" s="832"/>
      <c r="P345" s="833"/>
      <c r="Q345" s="826"/>
      <c r="R345" s="826"/>
      <c r="S345" s="826"/>
      <c r="T345" s="826"/>
      <c r="U345" s="826"/>
      <c r="V345" s="826"/>
    </row>
    <row r="346" spans="1:22">
      <c r="A346" s="826"/>
      <c r="B346" s="831"/>
      <c r="C346" s="832"/>
      <c r="D346" s="832"/>
      <c r="E346" s="832"/>
      <c r="F346" s="832"/>
      <c r="G346" s="832"/>
      <c r="H346" s="832"/>
      <c r="I346" s="832"/>
      <c r="J346" s="832"/>
      <c r="K346" s="832"/>
      <c r="L346" s="832"/>
      <c r="M346" s="832"/>
      <c r="N346" s="832"/>
      <c r="O346" s="832"/>
      <c r="P346" s="833"/>
      <c r="Q346" s="826"/>
      <c r="R346" s="826"/>
      <c r="S346" s="826"/>
      <c r="T346" s="826"/>
      <c r="U346" s="826"/>
      <c r="V346" s="826"/>
    </row>
    <row r="347" spans="1:22">
      <c r="A347" s="826"/>
      <c r="B347" s="831"/>
      <c r="C347" s="832"/>
      <c r="D347" s="832"/>
      <c r="E347" s="832"/>
      <c r="F347" s="832"/>
      <c r="G347" s="832"/>
      <c r="H347" s="832"/>
      <c r="I347" s="832"/>
      <c r="J347" s="832"/>
      <c r="K347" s="832"/>
      <c r="L347" s="832"/>
      <c r="M347" s="832"/>
      <c r="N347" s="832"/>
      <c r="O347" s="832"/>
      <c r="P347" s="833"/>
      <c r="Q347" s="826"/>
      <c r="R347" s="826"/>
      <c r="S347" s="826"/>
      <c r="T347" s="826"/>
      <c r="U347" s="826"/>
      <c r="V347" s="826"/>
    </row>
    <row r="348" spans="1:22">
      <c r="A348" s="826"/>
      <c r="B348" s="831"/>
      <c r="C348" s="832"/>
      <c r="D348" s="832"/>
      <c r="E348" s="832"/>
      <c r="F348" s="832"/>
      <c r="G348" s="832"/>
      <c r="H348" s="832"/>
      <c r="I348" s="832"/>
      <c r="J348" s="832"/>
      <c r="K348" s="832"/>
      <c r="L348" s="832"/>
      <c r="M348" s="832"/>
      <c r="N348" s="832"/>
      <c r="O348" s="832"/>
      <c r="P348" s="833"/>
      <c r="Q348" s="826"/>
      <c r="R348" s="826"/>
      <c r="S348" s="826"/>
      <c r="T348" s="826"/>
      <c r="U348" s="826"/>
      <c r="V348" s="826"/>
    </row>
    <row r="349" spans="1:22">
      <c r="A349" s="826"/>
      <c r="B349" s="831"/>
      <c r="C349" s="832"/>
      <c r="D349" s="832"/>
      <c r="E349" s="832"/>
      <c r="F349" s="832"/>
      <c r="G349" s="832"/>
      <c r="H349" s="832"/>
      <c r="I349" s="832"/>
      <c r="J349" s="832"/>
      <c r="K349" s="832"/>
      <c r="L349" s="832"/>
      <c r="M349" s="832"/>
      <c r="N349" s="832"/>
      <c r="O349" s="832"/>
      <c r="P349" s="833"/>
      <c r="Q349" s="826"/>
      <c r="R349" s="826"/>
      <c r="S349" s="826"/>
      <c r="T349" s="826"/>
      <c r="U349" s="826"/>
      <c r="V349" s="826"/>
    </row>
    <row r="350" spans="1:22">
      <c r="A350" s="826"/>
      <c r="B350" s="831"/>
      <c r="C350" s="834"/>
      <c r="D350" s="835" t="s">
        <v>656</v>
      </c>
      <c r="E350" s="835" t="s">
        <v>657</v>
      </c>
      <c r="F350" s="835" t="s">
        <v>658</v>
      </c>
      <c r="G350" s="835" t="s">
        <v>659</v>
      </c>
      <c r="H350" s="835" t="s">
        <v>660</v>
      </c>
      <c r="I350" s="835" t="s">
        <v>661</v>
      </c>
      <c r="J350" s="835" t="s">
        <v>662</v>
      </c>
      <c r="K350" s="835" t="s">
        <v>663</v>
      </c>
      <c r="L350" s="835" t="s">
        <v>664</v>
      </c>
      <c r="M350" s="835" t="s">
        <v>665</v>
      </c>
      <c r="N350" s="835" t="s">
        <v>666</v>
      </c>
      <c r="O350" s="835" t="s">
        <v>667</v>
      </c>
      <c r="P350" s="833"/>
      <c r="Q350" s="826"/>
      <c r="R350" s="826"/>
      <c r="S350" s="826"/>
      <c r="T350" s="826"/>
      <c r="U350" s="826"/>
      <c r="V350" s="826"/>
    </row>
    <row r="351" spans="1:22">
      <c r="A351" s="826"/>
      <c r="B351" s="831"/>
      <c r="C351" s="836" t="s">
        <v>668</v>
      </c>
      <c r="D351" s="838">
        <f>(ENERO!$X$200/12)/1000</f>
        <v>4583.333333333333</v>
      </c>
      <c r="E351" s="838">
        <f>((FEBRERO!$X$200/12)/1000)+'GRAF. EJECUCIÓN GASTOS'!D351</f>
        <v>9166.6666666666661</v>
      </c>
      <c r="F351" s="838">
        <f>((MARZO!$X$200/12)/1000)+'GRAF. EJECUCIÓN GASTOS'!E351</f>
        <v>13750</v>
      </c>
      <c r="G351" s="838">
        <f>((ABRIL!$X$200/12)/1000)+'GRAF. EJECUCIÓN GASTOS'!F351</f>
        <v>18333.333333333332</v>
      </c>
      <c r="H351" s="838">
        <f>((MAYO!$X$200/12)/1000)+'GRAF. EJECUCIÓN GASTOS'!G351</f>
        <v>22916.666666666664</v>
      </c>
      <c r="I351" s="838">
        <f>((JUNIO!$X$200/12)/1000)+'GRAF. EJECUCIÓN GASTOS'!H351</f>
        <v>27499.999999999996</v>
      </c>
      <c r="J351" s="838">
        <f>((JULIO!$X$200/12)/1000)+'GRAF. EJECUCIÓN GASTOS'!I351</f>
        <v>32083.333333333328</v>
      </c>
      <c r="K351" s="838">
        <f>((AGOSTO!$X$200/12)/1000)+'GRAF. EJECUCIÓN GASTOS'!J351</f>
        <v>36666.666666666664</v>
      </c>
      <c r="L351" s="838">
        <f>((SEPTIEMBRE!$X$200/12)/1000)+'GRAF. EJECUCIÓN GASTOS'!K351</f>
        <v>41250</v>
      </c>
      <c r="M351" s="838">
        <f>((OCTUBRE!$X$200/12)/1000)+'GRAF. EJECUCIÓN GASTOS'!L351</f>
        <v>45833.333333333336</v>
      </c>
      <c r="N351" s="838">
        <f>((NOVIEMBRE!$X$200/12)/1000)+'GRAF. EJECUCIÓN GASTOS'!M351</f>
        <v>50375</v>
      </c>
      <c r="O351" s="838">
        <f>((DICIEMBRE!$X$200/12)/1000)+'GRAF. EJECUCIÓN GASTOS'!N351</f>
        <v>54916.666666666664</v>
      </c>
      <c r="P351" s="833"/>
      <c r="Q351" s="826"/>
      <c r="R351" s="826"/>
      <c r="S351" s="826"/>
      <c r="T351" s="826"/>
      <c r="U351" s="826"/>
      <c r="V351" s="826"/>
    </row>
    <row r="352" spans="1:22">
      <c r="A352" s="826"/>
      <c r="B352" s="831"/>
      <c r="C352" s="836" t="s">
        <v>672</v>
      </c>
      <c r="D352" s="838">
        <f>ENERO!$AA$200/1000</f>
        <v>490</v>
      </c>
      <c r="E352" s="838">
        <f>FEBRERO!$AA$200/1000</f>
        <v>6562.4229999999998</v>
      </c>
      <c r="F352" s="838">
        <f>MARZO!$AA$200/1000</f>
        <v>23762.491999999998</v>
      </c>
      <c r="G352" s="838">
        <f>ABRIL!$AA$200/1000</f>
        <v>29637.983</v>
      </c>
      <c r="H352" s="838">
        <f>MAYO!$AA$200/1000</f>
        <v>32774.552000000003</v>
      </c>
      <c r="I352" s="838">
        <f>JUNIO!$AA$200/1000</f>
        <v>37847.680999999997</v>
      </c>
      <c r="J352" s="838">
        <f>JULIO!$AA$200/1000</f>
        <v>37847.680999999997</v>
      </c>
      <c r="K352" s="838">
        <f>AGOSTO!$AA$200/1000</f>
        <v>39643.171000000002</v>
      </c>
      <c r="L352" s="838">
        <f>SEPTIEMBRE!$AA$200/1000</f>
        <v>43135.911</v>
      </c>
      <c r="M352" s="838">
        <f>OCTUBRE!$AA$200/1000</f>
        <v>51521.461000000003</v>
      </c>
      <c r="N352" s="838">
        <f>NOVIEMBRE!$AA$200/1000</f>
        <v>53978.762999999999</v>
      </c>
      <c r="O352" s="838">
        <f>DICIEMBRE!$AA$200/1000</f>
        <v>53928.762999999999</v>
      </c>
      <c r="P352" s="833"/>
      <c r="Q352" s="826"/>
      <c r="R352" s="826"/>
      <c r="S352" s="826"/>
      <c r="T352" s="826"/>
      <c r="U352" s="826"/>
      <c r="V352" s="826"/>
    </row>
    <row r="353" spans="1:22">
      <c r="A353" s="826"/>
      <c r="B353" s="831"/>
      <c r="C353" s="836" t="s">
        <v>678</v>
      </c>
      <c r="D353" s="838">
        <f>ENERO!$AD$200/1000</f>
        <v>0</v>
      </c>
      <c r="E353" s="838">
        <f>FEBRERO!$AD$200/1000</f>
        <v>6462.4229999999998</v>
      </c>
      <c r="F353" s="838">
        <f>MARZO!$AD$200/1000</f>
        <v>11808.679</v>
      </c>
      <c r="G353" s="838">
        <f>ABRIL!$AD$200/1000</f>
        <v>19344.753000000001</v>
      </c>
      <c r="H353" s="838">
        <f>MAYO!$AD$200/1000</f>
        <v>22481.322</v>
      </c>
      <c r="I353" s="838">
        <f>JUNIO!$AD$200/1000</f>
        <v>27554.451000000001</v>
      </c>
      <c r="J353" s="838">
        <f>JULIO!$AD$200/1000</f>
        <v>27554.451000000001</v>
      </c>
      <c r="K353" s="838">
        <f>AGOSTO!$AD$200/1000</f>
        <v>36857.633000000002</v>
      </c>
      <c r="L353" s="838">
        <f>SEPTIEMBRE!$AD$200/1000</f>
        <v>40350.373</v>
      </c>
      <c r="M353" s="838">
        <f>OCTUBRE!$AD$200/1000</f>
        <v>48785.923000000003</v>
      </c>
      <c r="N353" s="838">
        <f>NOVIEMBRE!$AD$200/1000</f>
        <v>53928.762999999999</v>
      </c>
      <c r="O353" s="838">
        <f>DICIEMBRE!$AD$200/1000</f>
        <v>53928.762999999999</v>
      </c>
      <c r="P353" s="833"/>
      <c r="Q353" s="826"/>
      <c r="R353" s="826"/>
      <c r="S353" s="826"/>
      <c r="T353" s="826"/>
      <c r="U353" s="826"/>
      <c r="V353" s="826"/>
    </row>
    <row r="354" spans="1:22" ht="13.5" thickBot="1">
      <c r="A354" s="826"/>
      <c r="B354" s="839"/>
      <c r="C354" s="840"/>
      <c r="D354" s="840"/>
      <c r="E354" s="840"/>
      <c r="F354" s="840"/>
      <c r="G354" s="840"/>
      <c r="H354" s="840"/>
      <c r="I354" s="840"/>
      <c r="J354" s="840"/>
      <c r="K354" s="840"/>
      <c r="L354" s="840"/>
      <c r="M354" s="840"/>
      <c r="N354" s="840"/>
      <c r="O354" s="840"/>
      <c r="P354" s="841"/>
      <c r="Q354" s="826"/>
      <c r="R354" s="826"/>
      <c r="S354" s="826"/>
      <c r="T354" s="826"/>
      <c r="U354" s="826"/>
      <c r="V354" s="826"/>
    </row>
    <row r="355" spans="1:22" ht="13.5" thickBot="1">
      <c r="A355" s="826"/>
      <c r="B355" s="826"/>
      <c r="C355" s="843"/>
      <c r="D355" s="826"/>
      <c r="E355" s="826"/>
      <c r="F355" s="826"/>
      <c r="G355" s="826"/>
      <c r="H355" s="826"/>
      <c r="I355" s="826"/>
      <c r="J355" s="826"/>
      <c r="K355" s="826"/>
      <c r="L355" s="826"/>
      <c r="M355" s="826"/>
      <c r="N355" s="826"/>
      <c r="O355" s="826"/>
      <c r="P355" s="826"/>
      <c r="Q355" s="826"/>
      <c r="R355" s="826"/>
      <c r="S355" s="826"/>
      <c r="T355" s="826"/>
      <c r="U355" s="826"/>
      <c r="V355" s="826"/>
    </row>
    <row r="356" spans="1:22">
      <c r="A356" s="826"/>
      <c r="B356" s="828"/>
      <c r="C356" s="829"/>
      <c r="D356" s="829"/>
      <c r="E356" s="829"/>
      <c r="F356" s="829"/>
      <c r="G356" s="829"/>
      <c r="H356" s="829"/>
      <c r="I356" s="829"/>
      <c r="J356" s="829"/>
      <c r="K356" s="829"/>
      <c r="L356" s="829"/>
      <c r="M356" s="829"/>
      <c r="N356" s="829"/>
      <c r="O356" s="829"/>
      <c r="P356" s="830"/>
      <c r="Q356" s="826"/>
      <c r="R356" s="826"/>
      <c r="S356" s="826"/>
      <c r="T356" s="826"/>
      <c r="U356" s="826"/>
      <c r="V356" s="826"/>
    </row>
    <row r="357" spans="1:22">
      <c r="A357" s="826"/>
      <c r="B357" s="831"/>
      <c r="C357" s="832"/>
      <c r="D357" s="832"/>
      <c r="E357" s="832"/>
      <c r="F357" s="832"/>
      <c r="G357" s="832"/>
      <c r="H357" s="832"/>
      <c r="I357" s="832"/>
      <c r="J357" s="832"/>
      <c r="K357" s="832"/>
      <c r="L357" s="832"/>
      <c r="M357" s="832"/>
      <c r="N357" s="832"/>
      <c r="O357" s="832"/>
      <c r="P357" s="833"/>
      <c r="Q357" s="826"/>
      <c r="R357" s="826"/>
      <c r="S357" s="826"/>
      <c r="T357" s="826"/>
      <c r="U357" s="826"/>
      <c r="V357" s="826"/>
    </row>
    <row r="358" spans="1:22">
      <c r="A358" s="826"/>
      <c r="B358" s="831"/>
      <c r="C358" s="832"/>
      <c r="D358" s="832"/>
      <c r="E358" s="832"/>
      <c r="F358" s="832"/>
      <c r="G358" s="832"/>
      <c r="H358" s="832"/>
      <c r="I358" s="832"/>
      <c r="J358" s="832"/>
      <c r="K358" s="832"/>
      <c r="L358" s="832"/>
      <c r="M358" s="832"/>
      <c r="N358" s="832"/>
      <c r="O358" s="832"/>
      <c r="P358" s="833"/>
      <c r="Q358" s="826"/>
      <c r="R358" s="826"/>
      <c r="S358" s="826"/>
      <c r="T358" s="826"/>
      <c r="U358" s="826"/>
      <c r="V358" s="826"/>
    </row>
    <row r="359" spans="1:22">
      <c r="A359" s="826"/>
      <c r="B359" s="831"/>
      <c r="C359" s="832"/>
      <c r="D359" s="832"/>
      <c r="E359" s="832"/>
      <c r="F359" s="832"/>
      <c r="G359" s="832"/>
      <c r="H359" s="832"/>
      <c r="I359" s="832"/>
      <c r="J359" s="832"/>
      <c r="K359" s="832"/>
      <c r="L359" s="832"/>
      <c r="M359" s="832"/>
      <c r="N359" s="832"/>
      <c r="O359" s="832"/>
      <c r="P359" s="833"/>
      <c r="Q359" s="826"/>
      <c r="R359" s="826"/>
      <c r="S359" s="826"/>
      <c r="T359" s="826"/>
      <c r="U359" s="826"/>
      <c r="V359" s="826"/>
    </row>
    <row r="360" spans="1:22">
      <c r="A360" s="826"/>
      <c r="B360" s="831"/>
      <c r="C360" s="832"/>
      <c r="D360" s="832"/>
      <c r="E360" s="832"/>
      <c r="F360" s="832"/>
      <c r="G360" s="832"/>
      <c r="H360" s="832"/>
      <c r="I360" s="832"/>
      <c r="J360" s="832"/>
      <c r="K360" s="832"/>
      <c r="L360" s="832"/>
      <c r="M360" s="832"/>
      <c r="N360" s="832"/>
      <c r="O360" s="832"/>
      <c r="P360" s="833"/>
      <c r="Q360" s="826"/>
      <c r="R360" s="826"/>
      <c r="S360" s="826"/>
      <c r="T360" s="826"/>
      <c r="U360" s="826"/>
      <c r="V360" s="826"/>
    </row>
    <row r="361" spans="1:22">
      <c r="A361" s="826"/>
      <c r="B361" s="831"/>
      <c r="C361" s="832"/>
      <c r="D361" s="832"/>
      <c r="E361" s="832"/>
      <c r="F361" s="832"/>
      <c r="G361" s="832"/>
      <c r="H361" s="832"/>
      <c r="I361" s="832"/>
      <c r="J361" s="832"/>
      <c r="K361" s="832"/>
      <c r="L361" s="832"/>
      <c r="M361" s="832"/>
      <c r="N361" s="832"/>
      <c r="O361" s="832"/>
      <c r="P361" s="833"/>
      <c r="Q361" s="826"/>
      <c r="R361" s="826"/>
      <c r="S361" s="826"/>
      <c r="T361" s="826"/>
      <c r="U361" s="826"/>
      <c r="V361" s="826"/>
    </row>
    <row r="362" spans="1:22">
      <c r="A362" s="826"/>
      <c r="B362" s="831"/>
      <c r="C362" s="832"/>
      <c r="D362" s="832"/>
      <c r="E362" s="832"/>
      <c r="F362" s="832"/>
      <c r="G362" s="832"/>
      <c r="H362" s="832"/>
      <c r="I362" s="832"/>
      <c r="J362" s="832"/>
      <c r="K362" s="832"/>
      <c r="L362" s="832"/>
      <c r="M362" s="832"/>
      <c r="N362" s="832"/>
      <c r="O362" s="832"/>
      <c r="P362" s="833"/>
      <c r="Q362" s="826"/>
      <c r="R362" s="826"/>
      <c r="S362" s="826"/>
      <c r="T362" s="826"/>
      <c r="U362" s="826"/>
      <c r="V362" s="826"/>
    </row>
    <row r="363" spans="1:22">
      <c r="A363" s="826"/>
      <c r="B363" s="831"/>
      <c r="C363" s="832"/>
      <c r="D363" s="832"/>
      <c r="E363" s="832"/>
      <c r="F363" s="832"/>
      <c r="G363" s="832"/>
      <c r="H363" s="832"/>
      <c r="I363" s="832"/>
      <c r="J363" s="832"/>
      <c r="K363" s="832"/>
      <c r="L363" s="832"/>
      <c r="M363" s="832"/>
      <c r="N363" s="832"/>
      <c r="O363" s="832"/>
      <c r="P363" s="833"/>
      <c r="Q363" s="826"/>
      <c r="R363" s="826"/>
      <c r="S363" s="826"/>
      <c r="T363" s="826"/>
      <c r="U363" s="826"/>
      <c r="V363" s="826"/>
    </row>
    <row r="364" spans="1:22">
      <c r="A364" s="826"/>
      <c r="B364" s="831"/>
      <c r="C364" s="832"/>
      <c r="D364" s="832"/>
      <c r="E364" s="832"/>
      <c r="F364" s="832"/>
      <c r="G364" s="832"/>
      <c r="H364" s="832"/>
      <c r="I364" s="832"/>
      <c r="J364" s="832"/>
      <c r="K364" s="832"/>
      <c r="L364" s="832"/>
      <c r="M364" s="832"/>
      <c r="N364" s="832"/>
      <c r="O364" s="832"/>
      <c r="P364" s="833"/>
      <c r="Q364" s="826"/>
      <c r="R364" s="826"/>
      <c r="S364" s="826"/>
      <c r="T364" s="826"/>
      <c r="U364" s="826"/>
      <c r="V364" s="826"/>
    </row>
    <row r="365" spans="1:22">
      <c r="A365" s="826"/>
      <c r="B365" s="831"/>
      <c r="C365" s="832"/>
      <c r="D365" s="832"/>
      <c r="E365" s="832"/>
      <c r="F365" s="832"/>
      <c r="G365" s="832"/>
      <c r="H365" s="832"/>
      <c r="I365" s="832"/>
      <c r="J365" s="832"/>
      <c r="K365" s="832"/>
      <c r="L365" s="832"/>
      <c r="M365" s="832"/>
      <c r="N365" s="832"/>
      <c r="O365" s="832"/>
      <c r="P365" s="833"/>
      <c r="Q365" s="826"/>
      <c r="R365" s="826"/>
      <c r="S365" s="826"/>
      <c r="T365" s="826"/>
      <c r="U365" s="826"/>
      <c r="V365" s="826"/>
    </row>
    <row r="366" spans="1:22">
      <c r="A366" s="826"/>
      <c r="B366" s="831"/>
      <c r="C366" s="832"/>
      <c r="D366" s="832"/>
      <c r="E366" s="832"/>
      <c r="F366" s="832"/>
      <c r="G366" s="832"/>
      <c r="H366" s="832"/>
      <c r="I366" s="832"/>
      <c r="J366" s="832"/>
      <c r="K366" s="832"/>
      <c r="L366" s="832"/>
      <c r="M366" s="832"/>
      <c r="N366" s="832"/>
      <c r="O366" s="832"/>
      <c r="P366" s="833"/>
      <c r="Q366" s="826"/>
      <c r="R366" s="826"/>
      <c r="S366" s="826"/>
      <c r="T366" s="826"/>
      <c r="U366" s="826"/>
      <c r="V366" s="826"/>
    </row>
    <row r="367" spans="1:22">
      <c r="A367" s="826"/>
      <c r="B367" s="831"/>
      <c r="C367" s="832"/>
      <c r="D367" s="832"/>
      <c r="E367" s="832"/>
      <c r="F367" s="832"/>
      <c r="G367" s="832"/>
      <c r="H367" s="832"/>
      <c r="I367" s="832"/>
      <c r="J367" s="832"/>
      <c r="K367" s="832"/>
      <c r="L367" s="832"/>
      <c r="M367" s="832"/>
      <c r="N367" s="832"/>
      <c r="O367" s="832"/>
      <c r="P367" s="833"/>
      <c r="Q367" s="826"/>
      <c r="R367" s="826"/>
      <c r="S367" s="826"/>
      <c r="T367" s="826"/>
      <c r="U367" s="826"/>
      <c r="V367" s="826"/>
    </row>
    <row r="368" spans="1:22">
      <c r="A368" s="826"/>
      <c r="B368" s="831"/>
      <c r="C368" s="832"/>
      <c r="D368" s="832"/>
      <c r="E368" s="832"/>
      <c r="F368" s="832"/>
      <c r="G368" s="832"/>
      <c r="H368" s="832"/>
      <c r="I368" s="832"/>
      <c r="J368" s="832"/>
      <c r="K368" s="832"/>
      <c r="L368" s="832"/>
      <c r="M368" s="832"/>
      <c r="N368" s="832"/>
      <c r="O368" s="832"/>
      <c r="P368" s="833"/>
      <c r="Q368" s="826"/>
      <c r="R368" s="826"/>
      <c r="S368" s="826"/>
      <c r="T368" s="826"/>
      <c r="U368" s="826"/>
      <c r="V368" s="826"/>
    </row>
    <row r="369" spans="1:22">
      <c r="A369" s="826"/>
      <c r="B369" s="831"/>
      <c r="C369" s="832"/>
      <c r="D369" s="832"/>
      <c r="E369" s="832"/>
      <c r="F369" s="832"/>
      <c r="G369" s="832"/>
      <c r="H369" s="832"/>
      <c r="I369" s="832"/>
      <c r="J369" s="832"/>
      <c r="K369" s="832"/>
      <c r="L369" s="832"/>
      <c r="M369" s="832"/>
      <c r="N369" s="832"/>
      <c r="O369" s="832"/>
      <c r="P369" s="833"/>
      <c r="Q369" s="826"/>
      <c r="R369" s="826"/>
      <c r="S369" s="826"/>
      <c r="T369" s="826"/>
      <c r="U369" s="826"/>
      <c r="V369" s="826"/>
    </row>
    <row r="370" spans="1:22">
      <c r="A370" s="826"/>
      <c r="B370" s="831"/>
      <c r="C370" s="832"/>
      <c r="D370" s="832"/>
      <c r="E370" s="832"/>
      <c r="F370" s="832"/>
      <c r="G370" s="832"/>
      <c r="H370" s="832"/>
      <c r="I370" s="832"/>
      <c r="J370" s="832"/>
      <c r="K370" s="832"/>
      <c r="L370" s="832"/>
      <c r="M370" s="832"/>
      <c r="N370" s="832"/>
      <c r="O370" s="832"/>
      <c r="P370" s="833"/>
      <c r="Q370" s="826"/>
      <c r="R370" s="826"/>
      <c r="S370" s="826"/>
      <c r="T370" s="826"/>
      <c r="U370" s="826"/>
      <c r="V370" s="826"/>
    </row>
    <row r="371" spans="1:22">
      <c r="A371" s="826"/>
      <c r="B371" s="831"/>
      <c r="C371" s="832"/>
      <c r="D371" s="832"/>
      <c r="E371" s="832"/>
      <c r="F371" s="832"/>
      <c r="G371" s="832"/>
      <c r="H371" s="832"/>
      <c r="I371" s="832"/>
      <c r="J371" s="832"/>
      <c r="K371" s="832"/>
      <c r="L371" s="832"/>
      <c r="M371" s="832"/>
      <c r="N371" s="832"/>
      <c r="O371" s="832"/>
      <c r="P371" s="833"/>
      <c r="Q371" s="826"/>
      <c r="R371" s="826"/>
      <c r="S371" s="826"/>
      <c r="T371" s="826"/>
      <c r="U371" s="826"/>
      <c r="V371" s="826"/>
    </row>
    <row r="372" spans="1:22">
      <c r="A372" s="826"/>
      <c r="B372" s="831"/>
      <c r="C372" s="832"/>
      <c r="D372" s="832"/>
      <c r="E372" s="832"/>
      <c r="F372" s="832"/>
      <c r="G372" s="832"/>
      <c r="H372" s="832"/>
      <c r="I372" s="832"/>
      <c r="J372" s="832"/>
      <c r="K372" s="832"/>
      <c r="L372" s="832"/>
      <c r="M372" s="832"/>
      <c r="N372" s="832"/>
      <c r="O372" s="832"/>
      <c r="P372" s="833"/>
      <c r="Q372" s="826"/>
      <c r="R372" s="826"/>
      <c r="S372" s="826"/>
      <c r="T372" s="826"/>
      <c r="U372" s="826"/>
      <c r="V372" s="826"/>
    </row>
    <row r="373" spans="1:22">
      <c r="A373" s="826"/>
      <c r="B373" s="831"/>
      <c r="C373" s="832"/>
      <c r="D373" s="832"/>
      <c r="E373" s="832"/>
      <c r="F373" s="832"/>
      <c r="G373" s="832"/>
      <c r="H373" s="832"/>
      <c r="I373" s="832"/>
      <c r="J373" s="832"/>
      <c r="K373" s="832"/>
      <c r="L373" s="832"/>
      <c r="M373" s="832"/>
      <c r="N373" s="832"/>
      <c r="O373" s="832"/>
      <c r="P373" s="833"/>
      <c r="Q373" s="826"/>
      <c r="R373" s="826"/>
      <c r="S373" s="826"/>
      <c r="T373" s="826"/>
      <c r="U373" s="826"/>
      <c r="V373" s="826"/>
    </row>
    <row r="374" spans="1:22">
      <c r="A374" s="826"/>
      <c r="B374" s="831"/>
      <c r="C374" s="832"/>
      <c r="D374" s="832"/>
      <c r="E374" s="832"/>
      <c r="F374" s="832"/>
      <c r="G374" s="832"/>
      <c r="H374" s="832"/>
      <c r="I374" s="832"/>
      <c r="J374" s="832"/>
      <c r="K374" s="832"/>
      <c r="L374" s="832"/>
      <c r="M374" s="832"/>
      <c r="N374" s="832"/>
      <c r="O374" s="832"/>
      <c r="P374" s="833"/>
      <c r="Q374" s="826"/>
      <c r="R374" s="826"/>
      <c r="S374" s="826"/>
      <c r="T374" s="826"/>
      <c r="U374" s="826"/>
      <c r="V374" s="826"/>
    </row>
    <row r="375" spans="1:22">
      <c r="A375" s="826"/>
      <c r="B375" s="831"/>
      <c r="C375" s="832"/>
      <c r="D375" s="832"/>
      <c r="E375" s="832"/>
      <c r="F375" s="832"/>
      <c r="G375" s="832"/>
      <c r="H375" s="832"/>
      <c r="I375" s="832"/>
      <c r="J375" s="832"/>
      <c r="K375" s="832"/>
      <c r="L375" s="832"/>
      <c r="M375" s="832"/>
      <c r="N375" s="832"/>
      <c r="O375" s="832"/>
      <c r="P375" s="833"/>
      <c r="Q375" s="826"/>
      <c r="R375" s="826"/>
      <c r="S375" s="826"/>
      <c r="T375" s="826"/>
      <c r="U375" s="826"/>
      <c r="V375" s="826"/>
    </row>
    <row r="376" spans="1:22">
      <c r="A376" s="826"/>
      <c r="B376" s="831"/>
      <c r="C376" s="832"/>
      <c r="D376" s="832"/>
      <c r="E376" s="832"/>
      <c r="F376" s="832"/>
      <c r="G376" s="832"/>
      <c r="H376" s="832"/>
      <c r="I376" s="832"/>
      <c r="J376" s="832"/>
      <c r="K376" s="832"/>
      <c r="L376" s="832"/>
      <c r="M376" s="832"/>
      <c r="N376" s="832"/>
      <c r="O376" s="832"/>
      <c r="P376" s="833"/>
      <c r="Q376" s="826"/>
      <c r="R376" s="826"/>
      <c r="S376" s="826"/>
      <c r="T376" s="826"/>
      <c r="U376" s="826"/>
      <c r="V376" s="826"/>
    </row>
    <row r="377" spans="1:22">
      <c r="A377" s="826"/>
      <c r="B377" s="831"/>
      <c r="C377" s="832"/>
      <c r="D377" s="832"/>
      <c r="E377" s="832"/>
      <c r="F377" s="832"/>
      <c r="G377" s="832"/>
      <c r="H377" s="832"/>
      <c r="I377" s="832"/>
      <c r="J377" s="832"/>
      <c r="K377" s="832"/>
      <c r="L377" s="832"/>
      <c r="M377" s="832"/>
      <c r="N377" s="832"/>
      <c r="O377" s="832"/>
      <c r="P377" s="833"/>
      <c r="Q377" s="826"/>
      <c r="R377" s="826"/>
      <c r="S377" s="826"/>
      <c r="T377" s="826"/>
      <c r="U377" s="826"/>
      <c r="V377" s="826"/>
    </row>
    <row r="378" spans="1:22">
      <c r="A378" s="826"/>
      <c r="B378" s="831"/>
      <c r="C378" s="832"/>
      <c r="D378" s="832"/>
      <c r="E378" s="832"/>
      <c r="F378" s="832"/>
      <c r="G378" s="832"/>
      <c r="H378" s="832"/>
      <c r="I378" s="832"/>
      <c r="J378" s="832"/>
      <c r="K378" s="832"/>
      <c r="L378" s="832"/>
      <c r="M378" s="832"/>
      <c r="N378" s="832"/>
      <c r="O378" s="832"/>
      <c r="P378" s="833"/>
      <c r="Q378" s="826"/>
      <c r="R378" s="826"/>
      <c r="S378" s="826"/>
      <c r="T378" s="826"/>
      <c r="U378" s="826"/>
      <c r="V378" s="826"/>
    </row>
    <row r="379" spans="1:22">
      <c r="A379" s="826"/>
      <c r="B379" s="831"/>
      <c r="C379" s="832"/>
      <c r="D379" s="832"/>
      <c r="E379" s="832"/>
      <c r="F379" s="832"/>
      <c r="G379" s="832"/>
      <c r="H379" s="832"/>
      <c r="I379" s="832"/>
      <c r="J379" s="832"/>
      <c r="K379" s="832"/>
      <c r="L379" s="832"/>
      <c r="M379" s="832"/>
      <c r="N379" s="832"/>
      <c r="O379" s="832"/>
      <c r="P379" s="833"/>
      <c r="Q379" s="826"/>
      <c r="R379" s="826"/>
      <c r="S379" s="826"/>
      <c r="T379" s="826"/>
      <c r="U379" s="826"/>
      <c r="V379" s="826"/>
    </row>
    <row r="380" spans="1:22">
      <c r="A380" s="826"/>
      <c r="B380" s="831"/>
      <c r="C380" s="832"/>
      <c r="D380" s="832"/>
      <c r="E380" s="832"/>
      <c r="F380" s="832"/>
      <c r="G380" s="832"/>
      <c r="H380" s="832"/>
      <c r="I380" s="832"/>
      <c r="J380" s="832"/>
      <c r="K380" s="832"/>
      <c r="L380" s="832"/>
      <c r="M380" s="832"/>
      <c r="N380" s="832"/>
      <c r="O380" s="832"/>
      <c r="P380" s="833"/>
      <c r="Q380" s="826"/>
      <c r="R380" s="826"/>
      <c r="S380" s="826"/>
      <c r="T380" s="826"/>
      <c r="U380" s="826"/>
      <c r="V380" s="826"/>
    </row>
    <row r="381" spans="1:22">
      <c r="A381" s="826"/>
      <c r="B381" s="831"/>
      <c r="C381" s="832"/>
      <c r="D381" s="832"/>
      <c r="E381" s="832"/>
      <c r="F381" s="832"/>
      <c r="G381" s="832"/>
      <c r="H381" s="832"/>
      <c r="I381" s="832"/>
      <c r="J381" s="832"/>
      <c r="K381" s="832"/>
      <c r="L381" s="832"/>
      <c r="M381" s="832"/>
      <c r="N381" s="832"/>
      <c r="O381" s="832"/>
      <c r="P381" s="833"/>
      <c r="Q381" s="826"/>
      <c r="R381" s="826"/>
      <c r="S381" s="826"/>
      <c r="T381" s="826"/>
      <c r="U381" s="826"/>
      <c r="V381" s="826"/>
    </row>
    <row r="382" spans="1:22">
      <c r="A382" s="826"/>
      <c r="B382" s="831"/>
      <c r="C382" s="834"/>
      <c r="D382" s="835" t="s">
        <v>656</v>
      </c>
      <c r="E382" s="835" t="s">
        <v>657</v>
      </c>
      <c r="F382" s="835" t="s">
        <v>658</v>
      </c>
      <c r="G382" s="835" t="s">
        <v>659</v>
      </c>
      <c r="H382" s="835" t="s">
        <v>660</v>
      </c>
      <c r="I382" s="835" t="s">
        <v>661</v>
      </c>
      <c r="J382" s="835" t="s">
        <v>662</v>
      </c>
      <c r="K382" s="835" t="s">
        <v>663</v>
      </c>
      <c r="L382" s="835" t="s">
        <v>664</v>
      </c>
      <c r="M382" s="835" t="s">
        <v>665</v>
      </c>
      <c r="N382" s="835" t="s">
        <v>666</v>
      </c>
      <c r="O382" s="835" t="s">
        <v>667</v>
      </c>
      <c r="P382" s="833"/>
      <c r="Q382" s="826"/>
      <c r="R382" s="826"/>
      <c r="S382" s="826"/>
      <c r="T382" s="826"/>
      <c r="U382" s="826"/>
      <c r="V382" s="826"/>
    </row>
    <row r="383" spans="1:22">
      <c r="A383" s="826"/>
      <c r="B383" s="831"/>
      <c r="C383" s="836" t="s">
        <v>668</v>
      </c>
      <c r="D383" s="838">
        <f>(ENERO!$X$201/12)/1000</f>
        <v>941.66666666666663</v>
      </c>
      <c r="E383" s="838">
        <f>((FEBRERO!$X$201/12)/1000)+'GRAF. EJECUCIÓN GASTOS'!D383</f>
        <v>1883.3333333333333</v>
      </c>
      <c r="F383" s="838">
        <f>((MARZO!$X$201/12)/1000)+'GRAF. EJECUCIÓN GASTOS'!E383</f>
        <v>2825</v>
      </c>
      <c r="G383" s="838">
        <f>((ABRIL!$X$201/12)/1000)+'GRAF. EJECUCIÓN GASTOS'!F383</f>
        <v>3766.6666666666665</v>
      </c>
      <c r="H383" s="838">
        <f>((MAYO!$X$201/12)/1000)+'GRAF. EJECUCIÓN GASTOS'!G383</f>
        <v>4708.333333333333</v>
      </c>
      <c r="I383" s="838">
        <f>((JUNIO!$X$201/12)/1000)+'GRAF. EJECUCIÓN GASTOS'!H383</f>
        <v>5650</v>
      </c>
      <c r="J383" s="838">
        <f>((JULIO!$X$201/12)/1000)+'GRAF. EJECUCIÓN GASTOS'!I383</f>
        <v>6591.666666666667</v>
      </c>
      <c r="K383" s="838">
        <f>((AGOSTO!$X$201/12)/1000)+'GRAF. EJECUCIÓN GASTOS'!J383</f>
        <v>7533.3333333333339</v>
      </c>
      <c r="L383" s="838">
        <f>((SEPTIEMBRE!$X$201/12)/1000)+'GRAF. EJECUCIÓN GASTOS'!K383</f>
        <v>8475</v>
      </c>
      <c r="M383" s="838">
        <f>((OCTUBRE!$X$201/12)/1000)+'GRAF. EJECUCIÓN GASTOS'!L383</f>
        <v>9333.3333333333339</v>
      </c>
      <c r="N383" s="838">
        <f>((NOVIEMBRE!$X$201/12)/1000)+'GRAF. EJECUCIÓN GASTOS'!M383</f>
        <v>10008.333333333334</v>
      </c>
      <c r="O383" s="838">
        <f>((DICIEMBRE!$X$201/12)/1000)+'GRAF. EJECUCIÓN GASTOS'!N383</f>
        <v>10683.333333333334</v>
      </c>
      <c r="P383" s="833"/>
      <c r="Q383" s="826"/>
      <c r="R383" s="826"/>
      <c r="S383" s="826"/>
      <c r="T383" s="826"/>
      <c r="U383" s="826"/>
      <c r="V383" s="826"/>
    </row>
    <row r="384" spans="1:22">
      <c r="A384" s="826"/>
      <c r="B384" s="831"/>
      <c r="C384" s="836" t="s">
        <v>672</v>
      </c>
      <c r="D384" s="838">
        <f>ENERO!$AA$201/1000</f>
        <v>1105.5999999999999</v>
      </c>
      <c r="E384" s="838">
        <f>FEBRERO!$AA$201/1000</f>
        <v>2532.1999999999998</v>
      </c>
      <c r="F384" s="838">
        <f>MARZO!$AA$201/1000</f>
        <v>3386.2</v>
      </c>
      <c r="G384" s="838">
        <f>ABRIL!$AA$201/1000</f>
        <v>3386.2</v>
      </c>
      <c r="H384" s="838">
        <f>MAYO!$AA$201/1000</f>
        <v>4276.2</v>
      </c>
      <c r="I384" s="838">
        <f>JUNIO!$AA$201/1000</f>
        <v>4276.2</v>
      </c>
      <c r="J384" s="838">
        <f>JULIO!$AA$201/1000</f>
        <v>5840.2</v>
      </c>
      <c r="K384" s="838">
        <f>AGOSTO!$AA$201/1000</f>
        <v>5840.2</v>
      </c>
      <c r="L384" s="838">
        <f>SEPTIEMBRE!$AA$201/1000</f>
        <v>5840.2</v>
      </c>
      <c r="M384" s="838">
        <f>OCTUBRE!$AA$201/1000</f>
        <v>6780.2</v>
      </c>
      <c r="N384" s="838">
        <f>NOVIEMBRE!$AA$201/1000</f>
        <v>6780.2</v>
      </c>
      <c r="O384" s="838">
        <f>DICIEMBRE!$AA$201/1000</f>
        <v>7932.2</v>
      </c>
      <c r="P384" s="833"/>
      <c r="Q384" s="826"/>
      <c r="R384" s="826"/>
      <c r="S384" s="826"/>
      <c r="T384" s="826"/>
      <c r="U384" s="826"/>
      <c r="V384" s="826"/>
    </row>
    <row r="385" spans="1:22">
      <c r="A385" s="826"/>
      <c r="B385" s="831"/>
      <c r="C385" s="836" t="s">
        <v>678</v>
      </c>
      <c r="D385" s="838">
        <f>ENERO!$AD$201/1000</f>
        <v>1105.5999999999999</v>
      </c>
      <c r="E385" s="838">
        <f>FEBRERO!$AD$201/1000</f>
        <v>2532.1999999999998</v>
      </c>
      <c r="F385" s="838">
        <f>MARZO!$AD$201/1000</f>
        <v>3386.2</v>
      </c>
      <c r="G385" s="838">
        <f>ABRIL!$AD$201/1000</f>
        <v>3386.2</v>
      </c>
      <c r="H385" s="838">
        <f>MAYO!$AD$201/1000</f>
        <v>4276.2</v>
      </c>
      <c r="I385" s="838">
        <f>JUNIO!$AD$201/1000</f>
        <v>4276.2</v>
      </c>
      <c r="J385" s="838">
        <f>JULIO!$AD$201/1000</f>
        <v>5840.2</v>
      </c>
      <c r="K385" s="838">
        <f>AGOSTO!$AD$201/1000</f>
        <v>5840.2</v>
      </c>
      <c r="L385" s="838">
        <f>SEPTIEMBRE!$AD$201/1000</f>
        <v>5840.2</v>
      </c>
      <c r="M385" s="838">
        <f>OCTUBRE!$AD$201/1000</f>
        <v>6780.2</v>
      </c>
      <c r="N385" s="838">
        <f>NOVIEMBRE!$AD$201/1000</f>
        <v>6780.2</v>
      </c>
      <c r="O385" s="838">
        <f>DICIEMBRE!$AD$201/1000</f>
        <v>7932.2</v>
      </c>
      <c r="P385" s="833"/>
      <c r="Q385" s="826"/>
      <c r="R385" s="826"/>
      <c r="S385" s="826"/>
      <c r="T385" s="826"/>
      <c r="U385" s="826"/>
      <c r="V385" s="826"/>
    </row>
    <row r="386" spans="1:22" ht="13.5" thickBot="1">
      <c r="A386" s="826"/>
      <c r="B386" s="839"/>
      <c r="C386" s="840"/>
      <c r="D386" s="840"/>
      <c r="E386" s="840"/>
      <c r="F386" s="840"/>
      <c r="G386" s="840"/>
      <c r="H386" s="840"/>
      <c r="I386" s="840"/>
      <c r="J386" s="840"/>
      <c r="K386" s="840"/>
      <c r="L386" s="840"/>
      <c r="M386" s="840"/>
      <c r="N386" s="840"/>
      <c r="O386" s="840"/>
      <c r="P386" s="841"/>
      <c r="Q386" s="826"/>
      <c r="R386" s="826"/>
      <c r="S386" s="826"/>
      <c r="T386" s="826"/>
      <c r="U386" s="826"/>
      <c r="V386" s="826"/>
    </row>
    <row r="387" spans="1:22" ht="13.5" thickBot="1">
      <c r="A387" s="826"/>
      <c r="B387" s="826"/>
      <c r="C387" s="843"/>
      <c r="D387" s="826"/>
      <c r="E387" s="826"/>
      <c r="F387" s="826"/>
      <c r="G387" s="826"/>
      <c r="H387" s="826"/>
      <c r="I387" s="826"/>
      <c r="J387" s="826"/>
      <c r="K387" s="826"/>
      <c r="L387" s="826"/>
      <c r="M387" s="826"/>
      <c r="N387" s="826"/>
      <c r="O387" s="826"/>
      <c r="P387" s="826"/>
      <c r="Q387" s="826"/>
      <c r="R387" s="826"/>
      <c r="S387" s="826"/>
      <c r="T387" s="826"/>
      <c r="U387" s="826"/>
      <c r="V387" s="826"/>
    </row>
    <row r="388" spans="1:22">
      <c r="A388" s="826"/>
      <c r="B388" s="828"/>
      <c r="C388" s="829"/>
      <c r="D388" s="829"/>
      <c r="E388" s="829"/>
      <c r="F388" s="829"/>
      <c r="G388" s="829"/>
      <c r="H388" s="829"/>
      <c r="I388" s="829"/>
      <c r="J388" s="829"/>
      <c r="K388" s="829"/>
      <c r="L388" s="829"/>
      <c r="M388" s="829"/>
      <c r="N388" s="829"/>
      <c r="O388" s="829"/>
      <c r="P388" s="830"/>
      <c r="Q388" s="826"/>
      <c r="R388" s="826"/>
      <c r="S388" s="826"/>
      <c r="T388" s="826"/>
      <c r="U388" s="826"/>
      <c r="V388" s="826"/>
    </row>
    <row r="389" spans="1:22">
      <c r="A389" s="826"/>
      <c r="B389" s="831"/>
      <c r="C389" s="832"/>
      <c r="D389" s="832"/>
      <c r="E389" s="832"/>
      <c r="F389" s="832"/>
      <c r="G389" s="832"/>
      <c r="H389" s="832"/>
      <c r="I389" s="832"/>
      <c r="J389" s="832"/>
      <c r="K389" s="832"/>
      <c r="L389" s="832"/>
      <c r="M389" s="832"/>
      <c r="N389" s="832"/>
      <c r="O389" s="832"/>
      <c r="P389" s="833"/>
      <c r="Q389" s="826"/>
      <c r="R389" s="826"/>
      <c r="S389" s="826"/>
      <c r="T389" s="826"/>
      <c r="U389" s="826"/>
      <c r="V389" s="826"/>
    </row>
    <row r="390" spans="1:22">
      <c r="A390" s="826"/>
      <c r="B390" s="831"/>
      <c r="C390" s="832"/>
      <c r="D390" s="832"/>
      <c r="E390" s="832"/>
      <c r="F390" s="832"/>
      <c r="G390" s="832"/>
      <c r="H390" s="832"/>
      <c r="I390" s="832"/>
      <c r="J390" s="832"/>
      <c r="K390" s="832"/>
      <c r="L390" s="832"/>
      <c r="M390" s="832"/>
      <c r="N390" s="832"/>
      <c r="O390" s="832"/>
      <c r="P390" s="833"/>
      <c r="Q390" s="826"/>
      <c r="R390" s="826"/>
      <c r="S390" s="826"/>
      <c r="T390" s="826"/>
      <c r="U390" s="826"/>
      <c r="V390" s="826"/>
    </row>
    <row r="391" spans="1:22">
      <c r="A391" s="826"/>
      <c r="B391" s="831"/>
      <c r="C391" s="832"/>
      <c r="D391" s="832"/>
      <c r="E391" s="832"/>
      <c r="F391" s="832"/>
      <c r="G391" s="832"/>
      <c r="H391" s="832"/>
      <c r="I391" s="832"/>
      <c r="J391" s="832"/>
      <c r="K391" s="832"/>
      <c r="L391" s="832"/>
      <c r="M391" s="832"/>
      <c r="N391" s="832"/>
      <c r="O391" s="832"/>
      <c r="P391" s="833"/>
      <c r="Q391" s="826"/>
      <c r="R391" s="826"/>
      <c r="S391" s="826"/>
      <c r="T391" s="826"/>
      <c r="U391" s="826"/>
      <c r="V391" s="826"/>
    </row>
    <row r="392" spans="1:22">
      <c r="A392" s="826"/>
      <c r="B392" s="831"/>
      <c r="C392" s="832"/>
      <c r="D392" s="832"/>
      <c r="E392" s="832"/>
      <c r="F392" s="832"/>
      <c r="G392" s="832"/>
      <c r="H392" s="832"/>
      <c r="I392" s="832"/>
      <c r="J392" s="832"/>
      <c r="K392" s="832"/>
      <c r="L392" s="832"/>
      <c r="M392" s="832"/>
      <c r="N392" s="832"/>
      <c r="O392" s="832"/>
      <c r="P392" s="833"/>
      <c r="Q392" s="826"/>
      <c r="R392" s="826"/>
      <c r="S392" s="826"/>
      <c r="T392" s="826"/>
      <c r="U392" s="826"/>
      <c r="V392" s="826"/>
    </row>
    <row r="393" spans="1:22">
      <c r="A393" s="826"/>
      <c r="B393" s="831"/>
      <c r="C393" s="832"/>
      <c r="D393" s="832"/>
      <c r="E393" s="832"/>
      <c r="F393" s="832"/>
      <c r="G393" s="832"/>
      <c r="H393" s="832"/>
      <c r="I393" s="832"/>
      <c r="J393" s="832"/>
      <c r="K393" s="832"/>
      <c r="L393" s="832"/>
      <c r="M393" s="832"/>
      <c r="N393" s="832"/>
      <c r="O393" s="832"/>
      <c r="P393" s="833"/>
      <c r="Q393" s="826"/>
      <c r="R393" s="826"/>
      <c r="S393" s="826"/>
      <c r="T393" s="826"/>
      <c r="U393" s="826"/>
      <c r="V393" s="826"/>
    </row>
    <row r="394" spans="1:22">
      <c r="A394" s="826"/>
      <c r="B394" s="831"/>
      <c r="C394" s="832"/>
      <c r="D394" s="832"/>
      <c r="E394" s="832"/>
      <c r="F394" s="832"/>
      <c r="G394" s="832"/>
      <c r="H394" s="832"/>
      <c r="I394" s="832"/>
      <c r="J394" s="832"/>
      <c r="K394" s="832"/>
      <c r="L394" s="832"/>
      <c r="M394" s="832"/>
      <c r="N394" s="832"/>
      <c r="O394" s="832"/>
      <c r="P394" s="833"/>
      <c r="Q394" s="826"/>
      <c r="R394" s="826"/>
      <c r="S394" s="826"/>
      <c r="T394" s="826"/>
      <c r="U394" s="826"/>
      <c r="V394" s="826"/>
    </row>
    <row r="395" spans="1:22">
      <c r="A395" s="826"/>
      <c r="B395" s="831"/>
      <c r="C395" s="832"/>
      <c r="D395" s="832"/>
      <c r="E395" s="832"/>
      <c r="F395" s="832"/>
      <c r="G395" s="832"/>
      <c r="H395" s="832"/>
      <c r="I395" s="832"/>
      <c r="J395" s="832"/>
      <c r="K395" s="832"/>
      <c r="L395" s="832"/>
      <c r="M395" s="832"/>
      <c r="N395" s="832"/>
      <c r="O395" s="832"/>
      <c r="P395" s="833"/>
      <c r="Q395" s="826"/>
      <c r="R395" s="826"/>
      <c r="S395" s="826"/>
      <c r="T395" s="826"/>
      <c r="U395" s="826"/>
      <c r="V395" s="826"/>
    </row>
    <row r="396" spans="1:22">
      <c r="A396" s="826"/>
      <c r="B396" s="831"/>
      <c r="C396" s="832"/>
      <c r="D396" s="832"/>
      <c r="E396" s="832"/>
      <c r="F396" s="832"/>
      <c r="G396" s="832"/>
      <c r="H396" s="832"/>
      <c r="I396" s="832"/>
      <c r="J396" s="832"/>
      <c r="K396" s="832"/>
      <c r="L396" s="832"/>
      <c r="M396" s="832"/>
      <c r="N396" s="832"/>
      <c r="O396" s="832"/>
      <c r="P396" s="833"/>
      <c r="Q396" s="826"/>
      <c r="R396" s="826"/>
      <c r="S396" s="826"/>
      <c r="T396" s="826"/>
      <c r="U396" s="826"/>
      <c r="V396" s="826"/>
    </row>
    <row r="397" spans="1:22">
      <c r="A397" s="826"/>
      <c r="B397" s="831"/>
      <c r="C397" s="832"/>
      <c r="D397" s="832"/>
      <c r="E397" s="832"/>
      <c r="F397" s="832"/>
      <c r="G397" s="832"/>
      <c r="H397" s="832"/>
      <c r="I397" s="832"/>
      <c r="J397" s="832"/>
      <c r="K397" s="832"/>
      <c r="L397" s="832"/>
      <c r="M397" s="832"/>
      <c r="N397" s="832"/>
      <c r="O397" s="832"/>
      <c r="P397" s="833"/>
      <c r="Q397" s="826"/>
      <c r="R397" s="826"/>
      <c r="S397" s="826"/>
      <c r="T397" s="826"/>
      <c r="U397" s="826"/>
      <c r="V397" s="826"/>
    </row>
    <row r="398" spans="1:22">
      <c r="A398" s="826"/>
      <c r="B398" s="831"/>
      <c r="C398" s="832"/>
      <c r="D398" s="832"/>
      <c r="E398" s="832"/>
      <c r="F398" s="832"/>
      <c r="G398" s="832"/>
      <c r="H398" s="832"/>
      <c r="I398" s="832"/>
      <c r="J398" s="832"/>
      <c r="K398" s="832"/>
      <c r="L398" s="832"/>
      <c r="M398" s="832"/>
      <c r="N398" s="832"/>
      <c r="O398" s="832"/>
      <c r="P398" s="833"/>
      <c r="Q398" s="826"/>
      <c r="R398" s="826"/>
      <c r="S398" s="826"/>
      <c r="T398" s="826"/>
      <c r="U398" s="826"/>
      <c r="V398" s="826"/>
    </row>
    <row r="399" spans="1:22">
      <c r="A399" s="826"/>
      <c r="B399" s="831"/>
      <c r="C399" s="832"/>
      <c r="D399" s="832"/>
      <c r="E399" s="832"/>
      <c r="F399" s="832"/>
      <c r="G399" s="832"/>
      <c r="H399" s="832"/>
      <c r="I399" s="832"/>
      <c r="J399" s="832"/>
      <c r="K399" s="832"/>
      <c r="L399" s="832"/>
      <c r="M399" s="832"/>
      <c r="N399" s="832"/>
      <c r="O399" s="832"/>
      <c r="P399" s="833"/>
      <c r="Q399" s="826"/>
      <c r="R399" s="826"/>
      <c r="S399" s="826"/>
      <c r="T399" s="826"/>
      <c r="U399" s="826"/>
      <c r="V399" s="826"/>
    </row>
    <row r="400" spans="1:22">
      <c r="A400" s="826"/>
      <c r="B400" s="831"/>
      <c r="C400" s="832"/>
      <c r="D400" s="832"/>
      <c r="E400" s="832"/>
      <c r="F400" s="832"/>
      <c r="G400" s="832"/>
      <c r="H400" s="832"/>
      <c r="I400" s="832"/>
      <c r="J400" s="832"/>
      <c r="K400" s="832"/>
      <c r="L400" s="832"/>
      <c r="M400" s="832"/>
      <c r="N400" s="832"/>
      <c r="O400" s="832"/>
      <c r="P400" s="833"/>
      <c r="Q400" s="826"/>
      <c r="R400" s="826"/>
      <c r="S400" s="826"/>
      <c r="T400" s="826"/>
      <c r="U400" s="826"/>
      <c r="V400" s="826"/>
    </row>
    <row r="401" spans="1:22">
      <c r="A401" s="826"/>
      <c r="B401" s="831"/>
      <c r="C401" s="832"/>
      <c r="D401" s="832"/>
      <c r="E401" s="832"/>
      <c r="F401" s="832"/>
      <c r="G401" s="832"/>
      <c r="H401" s="832"/>
      <c r="I401" s="832"/>
      <c r="J401" s="832"/>
      <c r="K401" s="832"/>
      <c r="L401" s="832"/>
      <c r="M401" s="832"/>
      <c r="N401" s="832"/>
      <c r="O401" s="832"/>
      <c r="P401" s="833"/>
      <c r="Q401" s="826"/>
      <c r="R401" s="826"/>
      <c r="S401" s="826"/>
      <c r="T401" s="826"/>
      <c r="U401" s="826"/>
      <c r="V401" s="826"/>
    </row>
    <row r="402" spans="1:22">
      <c r="A402" s="826"/>
      <c r="B402" s="831"/>
      <c r="C402" s="832"/>
      <c r="D402" s="832"/>
      <c r="E402" s="832"/>
      <c r="F402" s="832"/>
      <c r="G402" s="832"/>
      <c r="H402" s="832"/>
      <c r="I402" s="832"/>
      <c r="J402" s="832"/>
      <c r="K402" s="832"/>
      <c r="L402" s="832"/>
      <c r="M402" s="832"/>
      <c r="N402" s="832"/>
      <c r="O402" s="832"/>
      <c r="P402" s="833"/>
      <c r="Q402" s="826"/>
      <c r="R402" s="826"/>
      <c r="S402" s="826"/>
      <c r="T402" s="826"/>
      <c r="U402" s="826"/>
      <c r="V402" s="826"/>
    </row>
    <row r="403" spans="1:22">
      <c r="A403" s="826"/>
      <c r="B403" s="831"/>
      <c r="C403" s="832"/>
      <c r="D403" s="832"/>
      <c r="E403" s="832"/>
      <c r="F403" s="832"/>
      <c r="G403" s="832"/>
      <c r="H403" s="832"/>
      <c r="I403" s="832"/>
      <c r="J403" s="832"/>
      <c r="K403" s="832"/>
      <c r="L403" s="832"/>
      <c r="M403" s="832"/>
      <c r="N403" s="832"/>
      <c r="O403" s="832"/>
      <c r="P403" s="833"/>
      <c r="Q403" s="826"/>
      <c r="R403" s="826"/>
      <c r="S403" s="826"/>
      <c r="T403" s="826"/>
      <c r="U403" s="826"/>
      <c r="V403" s="826"/>
    </row>
    <row r="404" spans="1:22">
      <c r="A404" s="826"/>
      <c r="B404" s="831"/>
      <c r="C404" s="832"/>
      <c r="D404" s="832"/>
      <c r="E404" s="832"/>
      <c r="F404" s="832"/>
      <c r="G404" s="832"/>
      <c r="H404" s="832"/>
      <c r="I404" s="832"/>
      <c r="J404" s="832"/>
      <c r="K404" s="832"/>
      <c r="L404" s="832"/>
      <c r="M404" s="832"/>
      <c r="N404" s="832"/>
      <c r="O404" s="832"/>
      <c r="P404" s="833"/>
      <c r="Q404" s="826"/>
      <c r="R404" s="826"/>
      <c r="S404" s="826"/>
      <c r="T404" s="826"/>
      <c r="U404" s="826"/>
      <c r="V404" s="826"/>
    </row>
    <row r="405" spans="1:22">
      <c r="A405" s="826"/>
      <c r="B405" s="831"/>
      <c r="C405" s="832"/>
      <c r="D405" s="832"/>
      <c r="E405" s="832"/>
      <c r="F405" s="832"/>
      <c r="G405" s="832"/>
      <c r="H405" s="832"/>
      <c r="I405" s="832"/>
      <c r="J405" s="832"/>
      <c r="K405" s="832"/>
      <c r="L405" s="832"/>
      <c r="M405" s="832"/>
      <c r="N405" s="832"/>
      <c r="O405" s="832"/>
      <c r="P405" s="833"/>
      <c r="Q405" s="826"/>
      <c r="R405" s="826"/>
      <c r="S405" s="826"/>
      <c r="T405" s="826"/>
      <c r="U405" s="826"/>
      <c r="V405" s="826"/>
    </row>
    <row r="406" spans="1:22">
      <c r="A406" s="826"/>
      <c r="B406" s="831"/>
      <c r="C406" s="832"/>
      <c r="D406" s="832"/>
      <c r="E406" s="832"/>
      <c r="F406" s="832"/>
      <c r="G406" s="832"/>
      <c r="H406" s="832"/>
      <c r="I406" s="832"/>
      <c r="J406" s="832"/>
      <c r="K406" s="832"/>
      <c r="L406" s="832"/>
      <c r="M406" s="832"/>
      <c r="N406" s="832"/>
      <c r="O406" s="832"/>
      <c r="P406" s="833"/>
      <c r="Q406" s="826"/>
      <c r="R406" s="826"/>
      <c r="S406" s="826"/>
      <c r="T406" s="826"/>
      <c r="U406" s="826"/>
      <c r="V406" s="826"/>
    </row>
    <row r="407" spans="1:22">
      <c r="A407" s="826"/>
      <c r="B407" s="831"/>
      <c r="C407" s="832"/>
      <c r="D407" s="832"/>
      <c r="E407" s="832"/>
      <c r="F407" s="832"/>
      <c r="G407" s="832"/>
      <c r="H407" s="832"/>
      <c r="I407" s="832"/>
      <c r="J407" s="832"/>
      <c r="K407" s="832"/>
      <c r="L407" s="832"/>
      <c r="M407" s="832"/>
      <c r="N407" s="832"/>
      <c r="O407" s="832"/>
      <c r="P407" s="833"/>
      <c r="Q407" s="826"/>
      <c r="R407" s="826"/>
      <c r="S407" s="826"/>
      <c r="T407" s="826"/>
      <c r="U407" s="826"/>
      <c r="V407" s="826"/>
    </row>
    <row r="408" spans="1:22">
      <c r="A408" s="826"/>
      <c r="B408" s="831"/>
      <c r="C408" s="832"/>
      <c r="D408" s="832"/>
      <c r="E408" s="832"/>
      <c r="F408" s="832"/>
      <c r="G408" s="832"/>
      <c r="H408" s="832"/>
      <c r="I408" s="832"/>
      <c r="J408" s="832"/>
      <c r="K408" s="832"/>
      <c r="L408" s="832"/>
      <c r="M408" s="832"/>
      <c r="N408" s="832"/>
      <c r="O408" s="832"/>
      <c r="P408" s="833"/>
      <c r="Q408" s="826"/>
      <c r="R408" s="826"/>
      <c r="S408" s="826"/>
      <c r="T408" s="826"/>
      <c r="U408" s="826"/>
      <c r="V408" s="826"/>
    </row>
    <row r="409" spans="1:22">
      <c r="A409" s="826"/>
      <c r="B409" s="831"/>
      <c r="C409" s="832"/>
      <c r="D409" s="832"/>
      <c r="E409" s="832"/>
      <c r="F409" s="832"/>
      <c r="G409" s="832"/>
      <c r="H409" s="832"/>
      <c r="I409" s="832"/>
      <c r="J409" s="832"/>
      <c r="K409" s="832"/>
      <c r="L409" s="832"/>
      <c r="M409" s="832"/>
      <c r="N409" s="832"/>
      <c r="O409" s="832"/>
      <c r="P409" s="833"/>
      <c r="Q409" s="826"/>
      <c r="R409" s="826"/>
      <c r="S409" s="826"/>
      <c r="T409" s="826"/>
      <c r="U409" s="826"/>
      <c r="V409" s="826"/>
    </row>
    <row r="410" spans="1:22">
      <c r="A410" s="826"/>
      <c r="B410" s="831"/>
      <c r="C410" s="832"/>
      <c r="D410" s="832"/>
      <c r="E410" s="832"/>
      <c r="F410" s="832"/>
      <c r="G410" s="832"/>
      <c r="H410" s="832"/>
      <c r="I410" s="832"/>
      <c r="J410" s="832"/>
      <c r="K410" s="832"/>
      <c r="L410" s="832"/>
      <c r="M410" s="832"/>
      <c r="N410" s="832"/>
      <c r="O410" s="832"/>
      <c r="P410" s="833"/>
      <c r="Q410" s="826"/>
      <c r="R410" s="826"/>
      <c r="S410" s="826"/>
      <c r="T410" s="826"/>
      <c r="U410" s="826"/>
      <c r="V410" s="826"/>
    </row>
    <row r="411" spans="1:22">
      <c r="A411" s="826"/>
      <c r="B411" s="831"/>
      <c r="C411" s="832"/>
      <c r="D411" s="832"/>
      <c r="E411" s="832"/>
      <c r="F411" s="832"/>
      <c r="G411" s="832"/>
      <c r="H411" s="832"/>
      <c r="I411" s="832"/>
      <c r="J411" s="832"/>
      <c r="K411" s="832"/>
      <c r="L411" s="832"/>
      <c r="M411" s="832"/>
      <c r="N411" s="832"/>
      <c r="O411" s="832"/>
      <c r="P411" s="833"/>
      <c r="Q411" s="826"/>
      <c r="R411" s="826"/>
      <c r="S411" s="826"/>
      <c r="T411" s="826"/>
      <c r="U411" s="826"/>
      <c r="V411" s="826"/>
    </row>
    <row r="412" spans="1:22">
      <c r="A412" s="826"/>
      <c r="B412" s="831"/>
      <c r="C412" s="832"/>
      <c r="D412" s="832"/>
      <c r="E412" s="832"/>
      <c r="F412" s="832"/>
      <c r="G412" s="832"/>
      <c r="H412" s="832"/>
      <c r="I412" s="832"/>
      <c r="J412" s="832"/>
      <c r="K412" s="832"/>
      <c r="L412" s="832"/>
      <c r="M412" s="832"/>
      <c r="N412" s="832"/>
      <c r="O412" s="832"/>
      <c r="P412" s="833"/>
      <c r="Q412" s="826"/>
      <c r="R412" s="826"/>
      <c r="S412" s="826"/>
      <c r="T412" s="826"/>
      <c r="U412" s="826"/>
      <c r="V412" s="826"/>
    </row>
    <row r="413" spans="1:22">
      <c r="A413" s="826"/>
      <c r="B413" s="831"/>
      <c r="C413" s="832"/>
      <c r="D413" s="832"/>
      <c r="E413" s="832"/>
      <c r="F413" s="832"/>
      <c r="G413" s="832"/>
      <c r="H413" s="832"/>
      <c r="I413" s="832"/>
      <c r="J413" s="832"/>
      <c r="K413" s="832"/>
      <c r="L413" s="832"/>
      <c r="M413" s="832"/>
      <c r="N413" s="832"/>
      <c r="O413" s="832"/>
      <c r="P413" s="833"/>
      <c r="Q413" s="826"/>
      <c r="R413" s="826"/>
      <c r="S413" s="826"/>
      <c r="T413" s="826"/>
      <c r="U413" s="826"/>
      <c r="V413" s="826"/>
    </row>
    <row r="414" spans="1:22">
      <c r="A414" s="826"/>
      <c r="B414" s="831"/>
      <c r="C414" s="834"/>
      <c r="D414" s="835" t="s">
        <v>656</v>
      </c>
      <c r="E414" s="835" t="s">
        <v>657</v>
      </c>
      <c r="F414" s="835" t="s">
        <v>658</v>
      </c>
      <c r="G414" s="835" t="s">
        <v>659</v>
      </c>
      <c r="H414" s="835" t="s">
        <v>660</v>
      </c>
      <c r="I414" s="835" t="s">
        <v>661</v>
      </c>
      <c r="J414" s="835" t="s">
        <v>662</v>
      </c>
      <c r="K414" s="835" t="s">
        <v>663</v>
      </c>
      <c r="L414" s="835" t="s">
        <v>664</v>
      </c>
      <c r="M414" s="835" t="s">
        <v>665</v>
      </c>
      <c r="N414" s="835" t="s">
        <v>666</v>
      </c>
      <c r="O414" s="835" t="s">
        <v>667</v>
      </c>
      <c r="P414" s="833"/>
      <c r="Q414" s="826"/>
      <c r="R414" s="826"/>
      <c r="S414" s="826"/>
      <c r="T414" s="826"/>
      <c r="U414" s="826"/>
      <c r="V414" s="826"/>
    </row>
    <row r="415" spans="1:22">
      <c r="A415" s="826"/>
      <c r="B415" s="831"/>
      <c r="C415" s="836" t="s">
        <v>668</v>
      </c>
      <c r="D415" s="838">
        <f>(ENERO!$X$206/12)/1000</f>
        <v>3583.3333333333335</v>
      </c>
      <c r="E415" s="838">
        <f>((FEBRERO!$X$206/12)/1000)+'GRAF. EJECUCIÓN GASTOS'!D415</f>
        <v>7166.666666666667</v>
      </c>
      <c r="F415" s="838">
        <f>((MARZO!$X$206/12)/1000)+'GRAF. EJECUCIÓN GASTOS'!E415</f>
        <v>10750</v>
      </c>
      <c r="G415" s="838">
        <f>((ABRIL!$X$206/12)/1000)+'GRAF. EJECUCIÓN GASTOS'!F415</f>
        <v>14333.333333333334</v>
      </c>
      <c r="H415" s="838">
        <f>((MAYO!$X$206/12)/1000)+'GRAF. EJECUCIÓN GASTOS'!G415</f>
        <v>17916.666666666668</v>
      </c>
      <c r="I415" s="838">
        <f>((JUNIO!$X$206/12)/1000)+'GRAF. EJECUCIÓN GASTOS'!H415</f>
        <v>21735.125</v>
      </c>
      <c r="J415" s="838">
        <f>((JULIO!$X$206/12)/1000)+'GRAF. EJECUCIÓN GASTOS'!I415</f>
        <v>25553.583333333332</v>
      </c>
      <c r="K415" s="838">
        <f>((AGOSTO!$X$206/12)/1000)+'GRAF. EJECUCIÓN GASTOS'!J415</f>
        <v>29372.041666666664</v>
      </c>
      <c r="L415" s="838">
        <f>((SEPTIEMBRE!$X$206/12)/1000)+'GRAF. EJECUCIÓN GASTOS'!K415</f>
        <v>33190.5</v>
      </c>
      <c r="M415" s="838">
        <f>((OCTUBRE!$X$206/12)/1000)+'GRAF. EJECUCIÓN GASTOS'!L415</f>
        <v>37092.291666666664</v>
      </c>
      <c r="N415" s="838">
        <f>((NOVIEMBRE!$X$206/12)/1000)+'GRAF. EJECUCIÓN GASTOS'!M415</f>
        <v>41177.416666666664</v>
      </c>
      <c r="O415" s="838">
        <f>((DICIEMBRE!$X$206/12)/1000)+'GRAF. EJECUCIÓN GASTOS'!N415</f>
        <v>45706.216249999998</v>
      </c>
      <c r="P415" s="833"/>
      <c r="Q415" s="826"/>
      <c r="R415" s="826"/>
      <c r="S415" s="826"/>
      <c r="T415" s="826"/>
      <c r="U415" s="826"/>
      <c r="V415" s="826"/>
    </row>
    <row r="416" spans="1:22">
      <c r="A416" s="826"/>
      <c r="B416" s="831"/>
      <c r="C416" s="836" t="s">
        <v>672</v>
      </c>
      <c r="D416" s="838">
        <f>ENERO!$AA$206/1000</f>
        <v>28000</v>
      </c>
      <c r="E416" s="838">
        <f>FEBRERO!$AA$206/1000</f>
        <v>28840</v>
      </c>
      <c r="F416" s="838">
        <f>MARZO!$AA$206/1000</f>
        <v>31224</v>
      </c>
      <c r="G416" s="838">
        <f>ABRIL!$AA$206/1000</f>
        <v>34063.934999999998</v>
      </c>
      <c r="H416" s="838">
        <f>MAYO!$AA$206/1000</f>
        <v>38242.934999999998</v>
      </c>
      <c r="I416" s="838">
        <f>JUNIO!$AA$206/1000</f>
        <v>39405.434999999998</v>
      </c>
      <c r="J416" s="838">
        <f>JULIO!$AA$206/1000</f>
        <v>40270.595000000001</v>
      </c>
      <c r="K416" s="838">
        <f>AGOSTO!$AA$206/1000</f>
        <v>42468.495000000003</v>
      </c>
      <c r="L416" s="838">
        <f>SEPTIEMBRE!$AA$206/1000</f>
        <v>43518.495000000003</v>
      </c>
      <c r="M416" s="838">
        <f>OCTUBRE!$AA$206/1000</f>
        <v>45833.495000000003</v>
      </c>
      <c r="N416" s="838">
        <f>NOVIEMBRE!$AA$206/1000</f>
        <v>48317.495000000003</v>
      </c>
      <c r="O416" s="838">
        <f>DICIEMBRE!$AA$206/1000</f>
        <v>53922.995000000003</v>
      </c>
      <c r="P416" s="833"/>
      <c r="Q416" s="826"/>
      <c r="R416" s="826"/>
      <c r="S416" s="826"/>
      <c r="T416" s="826"/>
      <c r="U416" s="826"/>
      <c r="V416" s="826"/>
    </row>
    <row r="417" spans="1:22">
      <c r="A417" s="826"/>
      <c r="B417" s="831"/>
      <c r="C417" s="836" t="s">
        <v>678</v>
      </c>
      <c r="D417" s="838">
        <f>ENERO!$AD$206/1000</f>
        <v>3203.5</v>
      </c>
      <c r="E417" s="838">
        <f>FEBRERO!$AD$206/1000</f>
        <v>6290.5</v>
      </c>
      <c r="F417" s="838">
        <f>MARZO!$AD$206/1000</f>
        <v>11330.5</v>
      </c>
      <c r="G417" s="838">
        <f>ABRIL!$AD$206/1000</f>
        <v>17522.435000000001</v>
      </c>
      <c r="H417" s="838">
        <f>MAYO!$AD$206/1000</f>
        <v>22126.435000000001</v>
      </c>
      <c r="I417" s="838">
        <f>JUNIO!$AD$206/1000</f>
        <v>26235.935000000001</v>
      </c>
      <c r="J417" s="838">
        <f>JULIO!$AD$206/1000</f>
        <v>29474.095000000001</v>
      </c>
      <c r="K417" s="838">
        <f>AGOSTO!$AD$206/1000</f>
        <v>35780.995999999999</v>
      </c>
      <c r="L417" s="838">
        <f>SEPTIEMBRE!$AD$206/1000</f>
        <v>37607.995999999999</v>
      </c>
      <c r="M417" s="838">
        <f>OCTUBRE!$AD$206/1000</f>
        <v>43436.995999999999</v>
      </c>
      <c r="N417" s="838">
        <f>NOVIEMBRE!$AD$206/1000</f>
        <v>48314.995999999999</v>
      </c>
      <c r="O417" s="838">
        <f>DICIEMBRE!$AD$206/1000</f>
        <v>53922.995999999999</v>
      </c>
      <c r="P417" s="833"/>
      <c r="Q417" s="826"/>
      <c r="R417" s="826"/>
      <c r="S417" s="826"/>
      <c r="T417" s="826"/>
      <c r="U417" s="826"/>
      <c r="V417" s="826"/>
    </row>
    <row r="418" spans="1:22" ht="13.5" thickBot="1">
      <c r="A418" s="826"/>
      <c r="B418" s="839"/>
      <c r="C418" s="840"/>
      <c r="D418" s="840"/>
      <c r="E418" s="840"/>
      <c r="F418" s="840"/>
      <c r="G418" s="840"/>
      <c r="H418" s="840"/>
      <c r="I418" s="840"/>
      <c r="J418" s="840"/>
      <c r="K418" s="840"/>
      <c r="L418" s="840"/>
      <c r="M418" s="840"/>
      <c r="N418" s="840"/>
      <c r="O418" s="840"/>
      <c r="P418" s="841"/>
      <c r="Q418" s="826"/>
      <c r="R418" s="826"/>
      <c r="S418" s="826"/>
      <c r="T418" s="826"/>
      <c r="U418" s="826"/>
      <c r="V418" s="826"/>
    </row>
    <row r="419" spans="1:22" ht="13.5" thickBot="1">
      <c r="A419" s="826"/>
      <c r="B419" s="826"/>
      <c r="C419" s="843"/>
      <c r="D419" s="826"/>
      <c r="E419" s="826"/>
      <c r="F419" s="826"/>
      <c r="G419" s="826"/>
      <c r="H419" s="826"/>
      <c r="I419" s="826"/>
      <c r="J419" s="826"/>
      <c r="K419" s="826"/>
      <c r="L419" s="826"/>
      <c r="M419" s="826"/>
      <c r="N419" s="826"/>
      <c r="O419" s="826"/>
      <c r="P419" s="826"/>
      <c r="Q419" s="826"/>
      <c r="R419" s="826"/>
      <c r="S419" s="826"/>
      <c r="T419" s="826"/>
      <c r="U419" s="826"/>
      <c r="V419" s="826"/>
    </row>
    <row r="420" spans="1:22">
      <c r="A420" s="826"/>
      <c r="B420" s="828"/>
      <c r="C420" s="829"/>
      <c r="D420" s="829"/>
      <c r="E420" s="829"/>
      <c r="F420" s="829"/>
      <c r="G420" s="829"/>
      <c r="H420" s="829"/>
      <c r="I420" s="829"/>
      <c r="J420" s="829"/>
      <c r="K420" s="829"/>
      <c r="L420" s="829"/>
      <c r="M420" s="829"/>
      <c r="N420" s="829"/>
      <c r="O420" s="829"/>
      <c r="P420" s="830"/>
      <c r="Q420" s="826"/>
      <c r="R420" s="826"/>
      <c r="S420" s="826"/>
      <c r="T420" s="826"/>
      <c r="U420" s="826"/>
      <c r="V420" s="826"/>
    </row>
    <row r="421" spans="1:22">
      <c r="A421" s="826"/>
      <c r="B421" s="831"/>
      <c r="C421" s="832"/>
      <c r="D421" s="832"/>
      <c r="E421" s="832"/>
      <c r="F421" s="832"/>
      <c r="G421" s="832"/>
      <c r="H421" s="832"/>
      <c r="I421" s="832"/>
      <c r="J421" s="832"/>
      <c r="K421" s="832"/>
      <c r="L421" s="832"/>
      <c r="M421" s="832"/>
      <c r="N421" s="832"/>
      <c r="O421" s="832"/>
      <c r="P421" s="833"/>
      <c r="Q421" s="826"/>
      <c r="R421" s="826"/>
      <c r="S421" s="826"/>
      <c r="T421" s="826"/>
      <c r="U421" s="826"/>
      <c r="V421" s="826"/>
    </row>
    <row r="422" spans="1:22">
      <c r="A422" s="826"/>
      <c r="B422" s="831"/>
      <c r="C422" s="832"/>
      <c r="D422" s="832"/>
      <c r="E422" s="832"/>
      <c r="F422" s="832"/>
      <c r="G422" s="832"/>
      <c r="H422" s="832"/>
      <c r="I422" s="832"/>
      <c r="J422" s="832"/>
      <c r="K422" s="832"/>
      <c r="L422" s="832"/>
      <c r="M422" s="832"/>
      <c r="N422" s="832"/>
      <c r="O422" s="832"/>
      <c r="P422" s="833"/>
      <c r="Q422" s="826"/>
      <c r="R422" s="826"/>
      <c r="S422" s="826"/>
      <c r="T422" s="826"/>
      <c r="U422" s="826"/>
      <c r="V422" s="826"/>
    </row>
    <row r="423" spans="1:22">
      <c r="A423" s="826"/>
      <c r="B423" s="831"/>
      <c r="C423" s="832"/>
      <c r="D423" s="832"/>
      <c r="E423" s="832"/>
      <c r="F423" s="832"/>
      <c r="G423" s="832"/>
      <c r="H423" s="832"/>
      <c r="I423" s="832"/>
      <c r="J423" s="832"/>
      <c r="K423" s="832"/>
      <c r="L423" s="832"/>
      <c r="M423" s="832"/>
      <c r="N423" s="832"/>
      <c r="O423" s="832"/>
      <c r="P423" s="833"/>
      <c r="Q423" s="826"/>
      <c r="R423" s="826"/>
      <c r="S423" s="826"/>
      <c r="T423" s="826"/>
      <c r="U423" s="826"/>
      <c r="V423" s="826"/>
    </row>
    <row r="424" spans="1:22">
      <c r="A424" s="826"/>
      <c r="B424" s="831"/>
      <c r="C424" s="832"/>
      <c r="D424" s="832"/>
      <c r="E424" s="832"/>
      <c r="F424" s="832"/>
      <c r="G424" s="832"/>
      <c r="H424" s="832"/>
      <c r="I424" s="832"/>
      <c r="J424" s="832"/>
      <c r="K424" s="832"/>
      <c r="L424" s="832"/>
      <c r="M424" s="832"/>
      <c r="N424" s="832"/>
      <c r="O424" s="832"/>
      <c r="P424" s="833"/>
      <c r="Q424" s="826"/>
      <c r="R424" s="826"/>
      <c r="S424" s="826"/>
      <c r="T424" s="826"/>
      <c r="U424" s="826"/>
      <c r="V424" s="826"/>
    </row>
    <row r="425" spans="1:22">
      <c r="A425" s="826"/>
      <c r="B425" s="831"/>
      <c r="C425" s="832"/>
      <c r="D425" s="832"/>
      <c r="E425" s="832"/>
      <c r="F425" s="832"/>
      <c r="G425" s="832"/>
      <c r="H425" s="832"/>
      <c r="I425" s="832"/>
      <c r="J425" s="832"/>
      <c r="K425" s="832"/>
      <c r="L425" s="832"/>
      <c r="M425" s="832"/>
      <c r="N425" s="832"/>
      <c r="O425" s="832"/>
      <c r="P425" s="833"/>
      <c r="Q425" s="826"/>
      <c r="R425" s="826"/>
      <c r="S425" s="826"/>
      <c r="T425" s="826"/>
      <c r="U425" s="826"/>
      <c r="V425" s="826"/>
    </row>
    <row r="426" spans="1:22">
      <c r="A426" s="826"/>
      <c r="B426" s="831"/>
      <c r="C426" s="832"/>
      <c r="D426" s="832"/>
      <c r="E426" s="832"/>
      <c r="F426" s="832"/>
      <c r="G426" s="832"/>
      <c r="H426" s="832"/>
      <c r="I426" s="832"/>
      <c r="J426" s="832"/>
      <c r="K426" s="832"/>
      <c r="L426" s="832"/>
      <c r="M426" s="832"/>
      <c r="N426" s="832"/>
      <c r="O426" s="832"/>
      <c r="P426" s="833"/>
      <c r="Q426" s="826"/>
      <c r="R426" s="826"/>
      <c r="S426" s="826"/>
      <c r="T426" s="826"/>
      <c r="U426" s="826"/>
      <c r="V426" s="826"/>
    </row>
    <row r="427" spans="1:22">
      <c r="A427" s="826"/>
      <c r="B427" s="831"/>
      <c r="C427" s="832"/>
      <c r="D427" s="832"/>
      <c r="E427" s="832"/>
      <c r="F427" s="832"/>
      <c r="G427" s="832"/>
      <c r="H427" s="832"/>
      <c r="I427" s="832"/>
      <c r="J427" s="832"/>
      <c r="K427" s="832"/>
      <c r="L427" s="832"/>
      <c r="M427" s="832"/>
      <c r="N427" s="832"/>
      <c r="O427" s="832"/>
      <c r="P427" s="833"/>
      <c r="Q427" s="826"/>
      <c r="R427" s="826"/>
      <c r="S427" s="826"/>
      <c r="T427" s="826"/>
      <c r="U427" s="826"/>
      <c r="V427" s="826"/>
    </row>
    <row r="428" spans="1:22">
      <c r="A428" s="826"/>
      <c r="B428" s="831"/>
      <c r="C428" s="832"/>
      <c r="D428" s="832"/>
      <c r="E428" s="832"/>
      <c r="F428" s="832"/>
      <c r="G428" s="832"/>
      <c r="H428" s="832"/>
      <c r="I428" s="832"/>
      <c r="J428" s="832"/>
      <c r="K428" s="832"/>
      <c r="L428" s="832"/>
      <c r="M428" s="832"/>
      <c r="N428" s="832"/>
      <c r="O428" s="832"/>
      <c r="P428" s="833"/>
      <c r="Q428" s="826"/>
      <c r="R428" s="826"/>
      <c r="S428" s="826"/>
      <c r="T428" s="826"/>
      <c r="U428" s="826"/>
      <c r="V428" s="826"/>
    </row>
    <row r="429" spans="1:22">
      <c r="A429" s="826"/>
      <c r="B429" s="831"/>
      <c r="C429" s="832"/>
      <c r="D429" s="832"/>
      <c r="E429" s="832"/>
      <c r="F429" s="832"/>
      <c r="G429" s="832"/>
      <c r="H429" s="832"/>
      <c r="I429" s="832"/>
      <c r="J429" s="832"/>
      <c r="K429" s="832"/>
      <c r="L429" s="832"/>
      <c r="M429" s="832"/>
      <c r="N429" s="832"/>
      <c r="O429" s="832"/>
      <c r="P429" s="833"/>
      <c r="Q429" s="826"/>
      <c r="R429" s="826"/>
      <c r="S429" s="826"/>
      <c r="T429" s="826"/>
      <c r="U429" s="826"/>
      <c r="V429" s="826"/>
    </row>
    <row r="430" spans="1:22">
      <c r="A430" s="826"/>
      <c r="B430" s="831"/>
      <c r="C430" s="832"/>
      <c r="D430" s="832"/>
      <c r="E430" s="832"/>
      <c r="F430" s="832"/>
      <c r="G430" s="832"/>
      <c r="H430" s="832"/>
      <c r="I430" s="832"/>
      <c r="J430" s="832"/>
      <c r="K430" s="832"/>
      <c r="L430" s="832"/>
      <c r="M430" s="832"/>
      <c r="N430" s="832"/>
      <c r="O430" s="832"/>
      <c r="P430" s="833"/>
      <c r="Q430" s="826"/>
      <c r="R430" s="826"/>
      <c r="S430" s="826"/>
      <c r="T430" s="826"/>
      <c r="U430" s="826"/>
      <c r="V430" s="826"/>
    </row>
    <row r="431" spans="1:22">
      <c r="A431" s="826"/>
      <c r="B431" s="831"/>
      <c r="C431" s="832"/>
      <c r="D431" s="832"/>
      <c r="E431" s="832"/>
      <c r="F431" s="832"/>
      <c r="G431" s="832"/>
      <c r="H431" s="832"/>
      <c r="I431" s="832"/>
      <c r="J431" s="832"/>
      <c r="K431" s="832"/>
      <c r="L431" s="832"/>
      <c r="M431" s="832"/>
      <c r="N431" s="832"/>
      <c r="O431" s="832"/>
      <c r="P431" s="833"/>
      <c r="Q431" s="826"/>
      <c r="R431" s="826"/>
      <c r="S431" s="826"/>
      <c r="T431" s="826"/>
      <c r="U431" s="826"/>
      <c r="V431" s="826"/>
    </row>
    <row r="432" spans="1:22">
      <c r="A432" s="826"/>
      <c r="B432" s="831"/>
      <c r="C432" s="832"/>
      <c r="D432" s="832"/>
      <c r="E432" s="832"/>
      <c r="F432" s="832"/>
      <c r="G432" s="832"/>
      <c r="H432" s="832"/>
      <c r="I432" s="832"/>
      <c r="J432" s="832"/>
      <c r="K432" s="832"/>
      <c r="L432" s="832"/>
      <c r="M432" s="832"/>
      <c r="N432" s="832"/>
      <c r="O432" s="832"/>
      <c r="P432" s="833"/>
      <c r="Q432" s="826"/>
      <c r="R432" s="826"/>
      <c r="S432" s="826"/>
      <c r="T432" s="826"/>
      <c r="U432" s="826"/>
      <c r="V432" s="826"/>
    </row>
    <row r="433" spans="1:22">
      <c r="A433" s="826"/>
      <c r="B433" s="831"/>
      <c r="C433" s="832"/>
      <c r="D433" s="832"/>
      <c r="E433" s="832"/>
      <c r="F433" s="832"/>
      <c r="G433" s="832"/>
      <c r="H433" s="832"/>
      <c r="I433" s="832"/>
      <c r="J433" s="832"/>
      <c r="K433" s="832"/>
      <c r="L433" s="832"/>
      <c r="M433" s="832"/>
      <c r="N433" s="832"/>
      <c r="O433" s="832"/>
      <c r="P433" s="833"/>
      <c r="Q433" s="826"/>
      <c r="R433" s="826"/>
      <c r="S433" s="826"/>
      <c r="T433" s="826"/>
      <c r="U433" s="826"/>
      <c r="V433" s="826"/>
    </row>
    <row r="434" spans="1:22">
      <c r="A434" s="826"/>
      <c r="B434" s="831"/>
      <c r="C434" s="832"/>
      <c r="D434" s="832"/>
      <c r="E434" s="832"/>
      <c r="F434" s="832"/>
      <c r="G434" s="832"/>
      <c r="H434" s="832"/>
      <c r="I434" s="832"/>
      <c r="J434" s="832"/>
      <c r="K434" s="832"/>
      <c r="L434" s="832"/>
      <c r="M434" s="832"/>
      <c r="N434" s="832"/>
      <c r="O434" s="832"/>
      <c r="P434" s="833"/>
      <c r="Q434" s="826"/>
      <c r="R434" s="826"/>
      <c r="S434" s="826"/>
      <c r="T434" s="826"/>
      <c r="U434" s="826"/>
      <c r="V434" s="826"/>
    </row>
    <row r="435" spans="1:22">
      <c r="A435" s="826"/>
      <c r="B435" s="831"/>
      <c r="C435" s="832"/>
      <c r="D435" s="832"/>
      <c r="E435" s="832"/>
      <c r="F435" s="832"/>
      <c r="G435" s="832"/>
      <c r="H435" s="832"/>
      <c r="I435" s="832"/>
      <c r="J435" s="832"/>
      <c r="K435" s="832"/>
      <c r="L435" s="832"/>
      <c r="M435" s="832"/>
      <c r="N435" s="832"/>
      <c r="O435" s="832"/>
      <c r="P435" s="833"/>
      <c r="Q435" s="826"/>
      <c r="R435" s="826"/>
      <c r="S435" s="826"/>
      <c r="T435" s="826"/>
      <c r="U435" s="826"/>
      <c r="V435" s="826"/>
    </row>
    <row r="436" spans="1:22">
      <c r="A436" s="826"/>
      <c r="B436" s="831"/>
      <c r="C436" s="832"/>
      <c r="D436" s="832"/>
      <c r="E436" s="832"/>
      <c r="F436" s="832"/>
      <c r="G436" s="832"/>
      <c r="H436" s="832"/>
      <c r="I436" s="832"/>
      <c r="J436" s="832"/>
      <c r="K436" s="832"/>
      <c r="L436" s="832"/>
      <c r="M436" s="832"/>
      <c r="N436" s="832"/>
      <c r="O436" s="832"/>
      <c r="P436" s="833"/>
      <c r="Q436" s="826"/>
      <c r="R436" s="826"/>
      <c r="S436" s="826"/>
      <c r="T436" s="826"/>
      <c r="U436" s="826"/>
      <c r="V436" s="826"/>
    </row>
    <row r="437" spans="1:22">
      <c r="A437" s="826"/>
      <c r="B437" s="831"/>
      <c r="C437" s="832"/>
      <c r="D437" s="832"/>
      <c r="E437" s="832"/>
      <c r="F437" s="832"/>
      <c r="G437" s="832"/>
      <c r="H437" s="832"/>
      <c r="I437" s="832"/>
      <c r="J437" s="832"/>
      <c r="K437" s="832"/>
      <c r="L437" s="832"/>
      <c r="M437" s="832"/>
      <c r="N437" s="832"/>
      <c r="O437" s="832"/>
      <c r="P437" s="833"/>
      <c r="Q437" s="826"/>
      <c r="R437" s="826"/>
      <c r="S437" s="826"/>
      <c r="T437" s="826"/>
      <c r="U437" s="826"/>
      <c r="V437" s="826"/>
    </row>
    <row r="438" spans="1:22">
      <c r="A438" s="826"/>
      <c r="B438" s="831"/>
      <c r="C438" s="832"/>
      <c r="D438" s="832"/>
      <c r="E438" s="832"/>
      <c r="F438" s="832"/>
      <c r="G438" s="832"/>
      <c r="H438" s="832"/>
      <c r="I438" s="832"/>
      <c r="J438" s="832"/>
      <c r="K438" s="832"/>
      <c r="L438" s="832"/>
      <c r="M438" s="832"/>
      <c r="N438" s="832"/>
      <c r="O438" s="832"/>
      <c r="P438" s="833"/>
      <c r="Q438" s="826"/>
      <c r="R438" s="826"/>
      <c r="S438" s="826"/>
      <c r="T438" s="826"/>
      <c r="U438" s="826"/>
      <c r="V438" s="826"/>
    </row>
    <row r="439" spans="1:22">
      <c r="A439" s="826"/>
      <c r="B439" s="831"/>
      <c r="C439" s="832"/>
      <c r="D439" s="832"/>
      <c r="E439" s="832"/>
      <c r="F439" s="832"/>
      <c r="G439" s="832"/>
      <c r="H439" s="832"/>
      <c r="I439" s="832"/>
      <c r="J439" s="832"/>
      <c r="K439" s="832"/>
      <c r="L439" s="832"/>
      <c r="M439" s="832"/>
      <c r="N439" s="832"/>
      <c r="O439" s="832"/>
      <c r="P439" s="833"/>
      <c r="Q439" s="826"/>
      <c r="R439" s="826"/>
      <c r="S439" s="826"/>
      <c r="T439" s="826"/>
      <c r="U439" s="826"/>
      <c r="V439" s="826"/>
    </row>
    <row r="440" spans="1:22">
      <c r="A440" s="826"/>
      <c r="B440" s="831"/>
      <c r="C440" s="832"/>
      <c r="D440" s="832"/>
      <c r="E440" s="832"/>
      <c r="F440" s="832"/>
      <c r="G440" s="832"/>
      <c r="H440" s="832"/>
      <c r="I440" s="832"/>
      <c r="J440" s="832"/>
      <c r="K440" s="832"/>
      <c r="L440" s="832"/>
      <c r="M440" s="832"/>
      <c r="N440" s="832"/>
      <c r="O440" s="832"/>
      <c r="P440" s="833"/>
      <c r="Q440" s="826"/>
      <c r="R440" s="826"/>
      <c r="S440" s="826"/>
      <c r="T440" s="826"/>
      <c r="U440" s="826"/>
      <c r="V440" s="826"/>
    </row>
    <row r="441" spans="1:22">
      <c r="A441" s="826"/>
      <c r="B441" s="831"/>
      <c r="C441" s="832"/>
      <c r="D441" s="832"/>
      <c r="E441" s="832"/>
      <c r="F441" s="832"/>
      <c r="G441" s="832"/>
      <c r="H441" s="832"/>
      <c r="I441" s="832"/>
      <c r="J441" s="832"/>
      <c r="K441" s="832"/>
      <c r="L441" s="832"/>
      <c r="M441" s="832"/>
      <c r="N441" s="832"/>
      <c r="O441" s="832"/>
      <c r="P441" s="833"/>
      <c r="Q441" s="826"/>
      <c r="R441" s="826"/>
      <c r="S441" s="826"/>
      <c r="T441" s="826"/>
      <c r="U441" s="826"/>
      <c r="V441" s="826"/>
    </row>
    <row r="442" spans="1:22">
      <c r="A442" s="826"/>
      <c r="B442" s="831"/>
      <c r="C442" s="832"/>
      <c r="D442" s="832"/>
      <c r="E442" s="832"/>
      <c r="F442" s="832"/>
      <c r="G442" s="832"/>
      <c r="H442" s="832"/>
      <c r="I442" s="832"/>
      <c r="J442" s="832"/>
      <c r="K442" s="832"/>
      <c r="L442" s="832"/>
      <c r="M442" s="832"/>
      <c r="N442" s="832"/>
      <c r="O442" s="832"/>
      <c r="P442" s="833"/>
      <c r="Q442" s="826"/>
      <c r="R442" s="826"/>
      <c r="S442" s="826"/>
      <c r="T442" s="826"/>
      <c r="U442" s="826"/>
      <c r="V442" s="826"/>
    </row>
    <row r="443" spans="1:22">
      <c r="A443" s="826"/>
      <c r="B443" s="831"/>
      <c r="C443" s="832"/>
      <c r="D443" s="832"/>
      <c r="E443" s="832"/>
      <c r="F443" s="832"/>
      <c r="G443" s="832"/>
      <c r="H443" s="832"/>
      <c r="I443" s="832"/>
      <c r="J443" s="832"/>
      <c r="K443" s="832"/>
      <c r="L443" s="832"/>
      <c r="M443" s="832"/>
      <c r="N443" s="832"/>
      <c r="O443" s="832"/>
      <c r="P443" s="833"/>
      <c r="Q443" s="826"/>
      <c r="R443" s="826"/>
      <c r="S443" s="826"/>
      <c r="T443" s="826"/>
      <c r="U443" s="826"/>
      <c r="V443" s="826"/>
    </row>
    <row r="444" spans="1:22">
      <c r="A444" s="826"/>
      <c r="B444" s="831"/>
      <c r="C444" s="832"/>
      <c r="D444" s="832"/>
      <c r="E444" s="832"/>
      <c r="F444" s="832"/>
      <c r="G444" s="832"/>
      <c r="H444" s="832"/>
      <c r="I444" s="832"/>
      <c r="J444" s="832"/>
      <c r="K444" s="832"/>
      <c r="L444" s="832"/>
      <c r="M444" s="832"/>
      <c r="N444" s="832"/>
      <c r="O444" s="832"/>
      <c r="P444" s="833"/>
      <c r="Q444" s="826"/>
      <c r="R444" s="826"/>
      <c r="S444" s="826"/>
      <c r="T444" s="826"/>
      <c r="U444" s="826"/>
      <c r="V444" s="826"/>
    </row>
    <row r="445" spans="1:22">
      <c r="A445" s="826"/>
      <c r="B445" s="831"/>
      <c r="C445" s="832"/>
      <c r="D445" s="832"/>
      <c r="E445" s="832"/>
      <c r="F445" s="832"/>
      <c r="G445" s="832"/>
      <c r="H445" s="832"/>
      <c r="I445" s="832"/>
      <c r="J445" s="832"/>
      <c r="K445" s="832"/>
      <c r="L445" s="832"/>
      <c r="M445" s="832"/>
      <c r="N445" s="832"/>
      <c r="O445" s="832"/>
      <c r="P445" s="833"/>
      <c r="Q445" s="826"/>
      <c r="R445" s="826"/>
      <c r="S445" s="826"/>
      <c r="T445" s="826"/>
      <c r="U445" s="826"/>
      <c r="V445" s="826"/>
    </row>
    <row r="446" spans="1:22">
      <c r="A446" s="826"/>
      <c r="B446" s="831"/>
      <c r="C446" s="834"/>
      <c r="D446" s="835" t="s">
        <v>656</v>
      </c>
      <c r="E446" s="835" t="s">
        <v>657</v>
      </c>
      <c r="F446" s="835" t="s">
        <v>658</v>
      </c>
      <c r="G446" s="835" t="s">
        <v>659</v>
      </c>
      <c r="H446" s="835" t="s">
        <v>660</v>
      </c>
      <c r="I446" s="835" t="s">
        <v>661</v>
      </c>
      <c r="J446" s="835" t="s">
        <v>662</v>
      </c>
      <c r="K446" s="835" t="s">
        <v>663</v>
      </c>
      <c r="L446" s="835" t="s">
        <v>664</v>
      </c>
      <c r="M446" s="835" t="s">
        <v>665</v>
      </c>
      <c r="N446" s="835" t="s">
        <v>666</v>
      </c>
      <c r="O446" s="835" t="s">
        <v>667</v>
      </c>
      <c r="P446" s="833"/>
      <c r="Q446" s="826"/>
      <c r="R446" s="826"/>
      <c r="S446" s="826"/>
      <c r="T446" s="826"/>
      <c r="U446" s="826"/>
      <c r="V446" s="826"/>
    </row>
    <row r="447" spans="1:22">
      <c r="A447" s="826"/>
      <c r="B447" s="831"/>
      <c r="C447" s="836" t="s">
        <v>668</v>
      </c>
      <c r="D447" s="838">
        <f>(ENERO!$X$217/12)/1000</f>
        <v>0</v>
      </c>
      <c r="E447" s="838">
        <f>((FEBRERO!$X$217/12)/1000)+'GRAF. EJECUCIÓN GASTOS'!D447</f>
        <v>0</v>
      </c>
      <c r="F447" s="838">
        <f>((MARZO!$X$217/12)/1000)+'GRAF. EJECUCIÓN GASTOS'!E447</f>
        <v>0</v>
      </c>
      <c r="G447" s="838">
        <f>((ABRIL!$X$217/12)/1000)+'GRAF. EJECUCIÓN GASTOS'!F447</f>
        <v>0</v>
      </c>
      <c r="H447" s="838">
        <f>((MAYO!$X$217/12)/1000)+'GRAF. EJECUCIÓN GASTOS'!G447</f>
        <v>0</v>
      </c>
      <c r="I447" s="838">
        <f>((JUNIO!$X$217/12)/1000)+'GRAF. EJECUCIÓN GASTOS'!H447</f>
        <v>0</v>
      </c>
      <c r="J447" s="838">
        <f>((JULIO!$X$217/12)/1000)+'GRAF. EJECUCIÓN GASTOS'!I447</f>
        <v>0</v>
      </c>
      <c r="K447" s="838">
        <f>((AGOSTO!$X$217/12)/1000)+'GRAF. EJECUCIÓN GASTOS'!J447</f>
        <v>0</v>
      </c>
      <c r="L447" s="838">
        <f>((SEPTIEMBRE!$X$217/12)/1000)+'GRAF. EJECUCIÓN GASTOS'!K447</f>
        <v>0</v>
      </c>
      <c r="M447" s="838">
        <f>((OCTUBRE!$X$217/12)/1000)+'GRAF. EJECUCIÓN GASTOS'!L447</f>
        <v>0</v>
      </c>
      <c r="N447" s="838">
        <f>((NOVIEMBRE!$X$217/12)/1000)+'GRAF. EJECUCIÓN GASTOS'!M447</f>
        <v>0</v>
      </c>
      <c r="O447" s="838">
        <f>((DICIEMBRE!$X$217/12)/1000)+'GRAF. EJECUCIÓN GASTOS'!N447</f>
        <v>0</v>
      </c>
      <c r="P447" s="833"/>
      <c r="Q447" s="826"/>
      <c r="R447" s="826"/>
      <c r="S447" s="826"/>
      <c r="T447" s="826"/>
      <c r="U447" s="826"/>
      <c r="V447" s="826"/>
    </row>
    <row r="448" spans="1:22">
      <c r="A448" s="826"/>
      <c r="B448" s="831"/>
      <c r="C448" s="836" t="s">
        <v>672</v>
      </c>
      <c r="D448" s="838">
        <f>ENERO!$AA$217/1000</f>
        <v>0</v>
      </c>
      <c r="E448" s="838">
        <f>FEBRERO!$AA$217/1000</f>
        <v>0</v>
      </c>
      <c r="F448" s="838">
        <f>MARZO!$AA$217/1000</f>
        <v>0</v>
      </c>
      <c r="G448" s="838">
        <f>ABRIL!$AA$217/1000</f>
        <v>0</v>
      </c>
      <c r="H448" s="838">
        <f>MAYO!$AA$217/1000</f>
        <v>0</v>
      </c>
      <c r="I448" s="838">
        <f>JUNIO!$AA$217/1000</f>
        <v>0</v>
      </c>
      <c r="J448" s="838">
        <f>JULIO!$AA$217/1000</f>
        <v>0</v>
      </c>
      <c r="K448" s="838">
        <f>AGOSTO!$AA$217/1000</f>
        <v>0</v>
      </c>
      <c r="L448" s="838">
        <f>SEPTIEMBRE!$AA$217/1000</f>
        <v>0</v>
      </c>
      <c r="M448" s="838">
        <f>OCTUBRE!$AA$217/1000</f>
        <v>0</v>
      </c>
      <c r="N448" s="838">
        <f>NOVIEMBRE!$AA$217/1000</f>
        <v>0</v>
      </c>
      <c r="O448" s="838">
        <f>DICIEMBRE!$AA$217/1000</f>
        <v>0</v>
      </c>
      <c r="P448" s="833"/>
      <c r="Q448" s="826"/>
      <c r="R448" s="826"/>
      <c r="S448" s="826"/>
      <c r="T448" s="826"/>
      <c r="U448" s="826"/>
      <c r="V448" s="826"/>
    </row>
    <row r="449" spans="1:22" ht="13.5" thickBot="1">
      <c r="A449" s="826"/>
      <c r="B449" s="839"/>
      <c r="C449" s="840"/>
      <c r="D449" s="840"/>
      <c r="E449" s="840"/>
      <c r="F449" s="840"/>
      <c r="G449" s="840"/>
      <c r="H449" s="840"/>
      <c r="I449" s="840"/>
      <c r="J449" s="840"/>
      <c r="K449" s="840"/>
      <c r="L449" s="840"/>
      <c r="M449" s="840"/>
      <c r="N449" s="840"/>
      <c r="O449" s="840"/>
      <c r="P449" s="841"/>
      <c r="Q449" s="826"/>
      <c r="R449" s="826"/>
      <c r="S449" s="826"/>
      <c r="T449" s="826"/>
      <c r="U449" s="826"/>
      <c r="V449" s="826"/>
    </row>
    <row r="450" spans="1:22" ht="13.5" thickBot="1">
      <c r="A450" s="844"/>
      <c r="B450" s="845"/>
      <c r="C450" s="845"/>
      <c r="D450" s="845"/>
      <c r="E450" s="845"/>
      <c r="F450" s="845"/>
      <c r="G450" s="845"/>
      <c r="H450" s="845"/>
      <c r="I450" s="845"/>
      <c r="J450" s="845"/>
      <c r="K450" s="845"/>
      <c r="L450" s="845"/>
      <c r="M450" s="845"/>
      <c r="N450" s="845"/>
      <c r="O450" s="845"/>
      <c r="P450" s="845"/>
      <c r="Q450" s="844"/>
      <c r="R450" s="826"/>
      <c r="S450" s="826"/>
      <c r="T450" s="826"/>
      <c r="U450" s="826"/>
      <c r="V450" s="826"/>
    </row>
    <row r="451" spans="1:22">
      <c r="A451" s="826"/>
      <c r="B451" s="828"/>
      <c r="C451" s="829"/>
      <c r="D451" s="829"/>
      <c r="E451" s="829"/>
      <c r="F451" s="829"/>
      <c r="G451" s="829"/>
      <c r="H451" s="829"/>
      <c r="I451" s="829"/>
      <c r="J451" s="829"/>
      <c r="K451" s="829"/>
      <c r="L451" s="829"/>
      <c r="M451" s="829"/>
      <c r="N451" s="829"/>
      <c r="O451" s="829"/>
      <c r="P451" s="830"/>
      <c r="Q451" s="826"/>
      <c r="R451" s="826"/>
      <c r="S451" s="826"/>
      <c r="T451" s="826"/>
      <c r="U451" s="826"/>
      <c r="V451" s="826"/>
    </row>
    <row r="452" spans="1:22">
      <c r="A452" s="826"/>
      <c r="B452" s="831"/>
      <c r="C452" s="832"/>
      <c r="D452" s="832"/>
      <c r="E452" s="832"/>
      <c r="F452" s="832"/>
      <c r="G452" s="832"/>
      <c r="H452" s="832"/>
      <c r="I452" s="832"/>
      <c r="J452" s="832"/>
      <c r="K452" s="832"/>
      <c r="L452" s="832"/>
      <c r="M452" s="832"/>
      <c r="N452" s="832"/>
      <c r="O452" s="832"/>
      <c r="P452" s="833"/>
      <c r="Q452" s="826"/>
      <c r="R452" s="826"/>
      <c r="S452" s="826"/>
      <c r="T452" s="826"/>
      <c r="U452" s="826"/>
      <c r="V452" s="826"/>
    </row>
    <row r="453" spans="1:22">
      <c r="A453" s="826"/>
      <c r="B453" s="831"/>
      <c r="C453" s="832"/>
      <c r="D453" s="832"/>
      <c r="E453" s="832"/>
      <c r="F453" s="832"/>
      <c r="G453" s="832"/>
      <c r="H453" s="832"/>
      <c r="I453" s="832"/>
      <c r="J453" s="832"/>
      <c r="K453" s="832"/>
      <c r="L453" s="832"/>
      <c r="M453" s="832"/>
      <c r="N453" s="832"/>
      <c r="O453" s="832"/>
      <c r="P453" s="833"/>
      <c r="Q453" s="826"/>
      <c r="R453" s="826"/>
      <c r="S453" s="826"/>
      <c r="T453" s="826"/>
      <c r="U453" s="826"/>
      <c r="V453" s="826"/>
    </row>
    <row r="454" spans="1:22">
      <c r="A454" s="826"/>
      <c r="B454" s="831"/>
      <c r="C454" s="832"/>
      <c r="D454" s="832"/>
      <c r="E454" s="832"/>
      <c r="F454" s="832"/>
      <c r="G454" s="832"/>
      <c r="H454" s="832"/>
      <c r="I454" s="832"/>
      <c r="J454" s="832"/>
      <c r="K454" s="832"/>
      <c r="L454" s="832"/>
      <c r="M454" s="832"/>
      <c r="N454" s="832"/>
      <c r="O454" s="832"/>
      <c r="P454" s="833"/>
      <c r="Q454" s="826"/>
      <c r="R454" s="826"/>
      <c r="S454" s="826"/>
      <c r="T454" s="826"/>
      <c r="U454" s="826"/>
      <c r="V454" s="826"/>
    </row>
    <row r="455" spans="1:22">
      <c r="A455" s="826"/>
      <c r="B455" s="831"/>
      <c r="C455" s="832"/>
      <c r="D455" s="832"/>
      <c r="E455" s="832"/>
      <c r="F455" s="832"/>
      <c r="G455" s="832"/>
      <c r="H455" s="832"/>
      <c r="I455" s="832"/>
      <c r="J455" s="832"/>
      <c r="K455" s="832"/>
      <c r="L455" s="832"/>
      <c r="M455" s="832"/>
      <c r="N455" s="832"/>
      <c r="O455" s="832"/>
      <c r="P455" s="833"/>
      <c r="Q455" s="826"/>
      <c r="R455" s="826"/>
      <c r="S455" s="826"/>
      <c r="T455" s="826"/>
      <c r="U455" s="826"/>
      <c r="V455" s="826"/>
    </row>
    <row r="456" spans="1:22">
      <c r="A456" s="826"/>
      <c r="B456" s="831"/>
      <c r="C456" s="832"/>
      <c r="D456" s="832"/>
      <c r="E456" s="832"/>
      <c r="F456" s="832"/>
      <c r="G456" s="832"/>
      <c r="H456" s="832"/>
      <c r="I456" s="832"/>
      <c r="J456" s="832"/>
      <c r="K456" s="832"/>
      <c r="L456" s="832"/>
      <c r="M456" s="832"/>
      <c r="N456" s="832"/>
      <c r="O456" s="832"/>
      <c r="P456" s="833"/>
      <c r="Q456" s="826"/>
      <c r="R456" s="826"/>
      <c r="S456" s="826"/>
      <c r="T456" s="826"/>
      <c r="U456" s="826"/>
      <c r="V456" s="826"/>
    </row>
    <row r="457" spans="1:22">
      <c r="A457" s="826"/>
      <c r="B457" s="831"/>
      <c r="C457" s="832"/>
      <c r="D457" s="832"/>
      <c r="E457" s="832"/>
      <c r="F457" s="832"/>
      <c r="G457" s="832"/>
      <c r="H457" s="832"/>
      <c r="I457" s="832"/>
      <c r="J457" s="832"/>
      <c r="K457" s="832"/>
      <c r="L457" s="832"/>
      <c r="M457" s="832"/>
      <c r="N457" s="832"/>
      <c r="O457" s="832"/>
      <c r="P457" s="833"/>
      <c r="Q457" s="826"/>
      <c r="R457" s="826"/>
      <c r="S457" s="826"/>
      <c r="T457" s="826"/>
      <c r="U457" s="826"/>
      <c r="V457" s="826"/>
    </row>
    <row r="458" spans="1:22">
      <c r="A458" s="826"/>
      <c r="B458" s="831"/>
      <c r="C458" s="832"/>
      <c r="D458" s="832"/>
      <c r="E458" s="832"/>
      <c r="F458" s="832"/>
      <c r="G458" s="832"/>
      <c r="H458" s="832"/>
      <c r="I458" s="832"/>
      <c r="J458" s="832"/>
      <c r="K458" s="832"/>
      <c r="L458" s="832"/>
      <c r="M458" s="832"/>
      <c r="N458" s="832"/>
      <c r="O458" s="832"/>
      <c r="P458" s="833"/>
      <c r="Q458" s="826"/>
      <c r="R458" s="826"/>
      <c r="S458" s="826"/>
      <c r="T458" s="826"/>
      <c r="U458" s="826"/>
      <c r="V458" s="826"/>
    </row>
    <row r="459" spans="1:22">
      <c r="A459" s="826"/>
      <c r="B459" s="831"/>
      <c r="C459" s="832"/>
      <c r="D459" s="832"/>
      <c r="E459" s="832"/>
      <c r="F459" s="832"/>
      <c r="G459" s="832"/>
      <c r="H459" s="832"/>
      <c r="I459" s="832"/>
      <c r="J459" s="832"/>
      <c r="K459" s="832"/>
      <c r="L459" s="832"/>
      <c r="M459" s="832"/>
      <c r="N459" s="832"/>
      <c r="O459" s="832"/>
      <c r="P459" s="833"/>
      <c r="Q459" s="826"/>
      <c r="R459" s="826"/>
      <c r="S459" s="826"/>
      <c r="T459" s="826"/>
      <c r="U459" s="826"/>
      <c r="V459" s="826"/>
    </row>
    <row r="460" spans="1:22">
      <c r="A460" s="826"/>
      <c r="B460" s="831"/>
      <c r="C460" s="832"/>
      <c r="D460" s="832"/>
      <c r="E460" s="832"/>
      <c r="F460" s="832"/>
      <c r="G460" s="832"/>
      <c r="H460" s="832"/>
      <c r="I460" s="832"/>
      <c r="J460" s="832"/>
      <c r="K460" s="832"/>
      <c r="L460" s="832"/>
      <c r="M460" s="832"/>
      <c r="N460" s="832"/>
      <c r="O460" s="832"/>
      <c r="P460" s="833"/>
      <c r="Q460" s="826"/>
      <c r="R460" s="826"/>
      <c r="S460" s="826"/>
      <c r="T460" s="826"/>
      <c r="U460" s="826"/>
      <c r="V460" s="826"/>
    </row>
    <row r="461" spans="1:22">
      <c r="A461" s="826"/>
      <c r="B461" s="831"/>
      <c r="C461" s="832"/>
      <c r="D461" s="832"/>
      <c r="E461" s="832"/>
      <c r="F461" s="832"/>
      <c r="G461" s="832"/>
      <c r="H461" s="832"/>
      <c r="I461" s="832"/>
      <c r="J461" s="832"/>
      <c r="K461" s="832"/>
      <c r="L461" s="832"/>
      <c r="M461" s="832"/>
      <c r="N461" s="832"/>
      <c r="O461" s="832"/>
      <c r="P461" s="833"/>
      <c r="Q461" s="826"/>
      <c r="R461" s="826"/>
      <c r="S461" s="826"/>
      <c r="T461" s="826"/>
      <c r="U461" s="826"/>
      <c r="V461" s="826"/>
    </row>
    <row r="462" spans="1:22">
      <c r="A462" s="826"/>
      <c r="B462" s="831"/>
      <c r="C462" s="832"/>
      <c r="D462" s="832"/>
      <c r="E462" s="832"/>
      <c r="F462" s="832"/>
      <c r="G462" s="832"/>
      <c r="H462" s="832"/>
      <c r="I462" s="832"/>
      <c r="J462" s="832"/>
      <c r="K462" s="832"/>
      <c r="L462" s="832"/>
      <c r="M462" s="832"/>
      <c r="N462" s="832"/>
      <c r="O462" s="832"/>
      <c r="P462" s="833"/>
      <c r="Q462" s="826"/>
      <c r="R462" s="826"/>
      <c r="S462" s="826"/>
      <c r="T462" s="826"/>
      <c r="U462" s="826"/>
      <c r="V462" s="826"/>
    </row>
    <row r="463" spans="1:22">
      <c r="A463" s="826"/>
      <c r="B463" s="831"/>
      <c r="C463" s="832"/>
      <c r="D463" s="832"/>
      <c r="E463" s="832"/>
      <c r="F463" s="832"/>
      <c r="G463" s="832"/>
      <c r="H463" s="832"/>
      <c r="I463" s="832"/>
      <c r="J463" s="832"/>
      <c r="K463" s="832"/>
      <c r="L463" s="832"/>
      <c r="M463" s="832"/>
      <c r="N463" s="832"/>
      <c r="O463" s="832"/>
      <c r="P463" s="833"/>
      <c r="Q463" s="826"/>
      <c r="R463" s="826"/>
      <c r="S463" s="826"/>
      <c r="T463" s="826"/>
      <c r="U463" s="826"/>
      <c r="V463" s="826"/>
    </row>
    <row r="464" spans="1:22">
      <c r="A464" s="826"/>
      <c r="B464" s="831"/>
      <c r="C464" s="832"/>
      <c r="D464" s="832"/>
      <c r="E464" s="832"/>
      <c r="F464" s="832"/>
      <c r="G464" s="832"/>
      <c r="H464" s="832"/>
      <c r="I464" s="832"/>
      <c r="J464" s="832"/>
      <c r="K464" s="832"/>
      <c r="L464" s="832"/>
      <c r="M464" s="832"/>
      <c r="N464" s="832"/>
      <c r="O464" s="832"/>
      <c r="P464" s="833"/>
      <c r="Q464" s="826"/>
      <c r="R464" s="826"/>
      <c r="S464" s="826"/>
      <c r="T464" s="826"/>
      <c r="U464" s="826"/>
      <c r="V464" s="826"/>
    </row>
    <row r="465" spans="1:22">
      <c r="A465" s="826"/>
      <c r="B465" s="831"/>
      <c r="C465" s="832"/>
      <c r="D465" s="832"/>
      <c r="E465" s="832"/>
      <c r="F465" s="832"/>
      <c r="G465" s="832"/>
      <c r="H465" s="832"/>
      <c r="I465" s="832"/>
      <c r="J465" s="832"/>
      <c r="K465" s="832"/>
      <c r="L465" s="832"/>
      <c r="M465" s="832"/>
      <c r="N465" s="832"/>
      <c r="O465" s="832"/>
      <c r="P465" s="833"/>
      <c r="Q465" s="826"/>
      <c r="R465" s="826"/>
      <c r="S465" s="826"/>
      <c r="T465" s="826"/>
      <c r="U465" s="826"/>
      <c r="V465" s="826"/>
    </row>
    <row r="466" spans="1:22">
      <c r="A466" s="826"/>
      <c r="B466" s="831"/>
      <c r="C466" s="832"/>
      <c r="D466" s="832"/>
      <c r="E466" s="832"/>
      <c r="F466" s="832"/>
      <c r="G466" s="832"/>
      <c r="H466" s="832"/>
      <c r="I466" s="832"/>
      <c r="J466" s="832"/>
      <c r="K466" s="832"/>
      <c r="L466" s="832"/>
      <c r="M466" s="832"/>
      <c r="N466" s="832"/>
      <c r="O466" s="832"/>
      <c r="P466" s="833"/>
      <c r="Q466" s="826"/>
      <c r="R466" s="826"/>
      <c r="S466" s="826"/>
      <c r="T466" s="826"/>
      <c r="U466" s="826"/>
      <c r="V466" s="826"/>
    </row>
    <row r="467" spans="1:22">
      <c r="A467" s="826"/>
      <c r="B467" s="831"/>
      <c r="C467" s="832"/>
      <c r="D467" s="832"/>
      <c r="E467" s="832"/>
      <c r="F467" s="832"/>
      <c r="G467" s="832"/>
      <c r="H467" s="832"/>
      <c r="I467" s="832"/>
      <c r="J467" s="832"/>
      <c r="K467" s="832"/>
      <c r="L467" s="832"/>
      <c r="M467" s="832"/>
      <c r="N467" s="832"/>
      <c r="O467" s="832"/>
      <c r="P467" s="833"/>
      <c r="Q467" s="826"/>
      <c r="R467" s="826"/>
      <c r="S467" s="826"/>
      <c r="T467" s="826"/>
      <c r="U467" s="826"/>
      <c r="V467" s="826"/>
    </row>
    <row r="468" spans="1:22">
      <c r="A468" s="826"/>
      <c r="B468" s="831"/>
      <c r="C468" s="832"/>
      <c r="D468" s="832"/>
      <c r="E468" s="832"/>
      <c r="F468" s="832"/>
      <c r="G468" s="832"/>
      <c r="H468" s="832"/>
      <c r="I468" s="832"/>
      <c r="J468" s="832"/>
      <c r="K468" s="832"/>
      <c r="L468" s="832"/>
      <c r="M468" s="832"/>
      <c r="N468" s="832"/>
      <c r="O468" s="832"/>
      <c r="P468" s="833"/>
      <c r="Q468" s="826"/>
      <c r="R468" s="826"/>
      <c r="S468" s="826"/>
      <c r="T468" s="826"/>
      <c r="U468" s="826"/>
      <c r="V468" s="826"/>
    </row>
    <row r="469" spans="1:22">
      <c r="A469" s="826"/>
      <c r="B469" s="831"/>
      <c r="C469" s="832"/>
      <c r="D469" s="832"/>
      <c r="E469" s="832"/>
      <c r="F469" s="832"/>
      <c r="G469" s="832"/>
      <c r="H469" s="832"/>
      <c r="I469" s="832"/>
      <c r="J469" s="832"/>
      <c r="K469" s="832"/>
      <c r="L469" s="832"/>
      <c r="M469" s="832"/>
      <c r="N469" s="832"/>
      <c r="O469" s="832"/>
      <c r="P469" s="833"/>
      <c r="Q469" s="826"/>
      <c r="R469" s="826"/>
      <c r="S469" s="826"/>
      <c r="T469" s="826"/>
      <c r="U469" s="826"/>
      <c r="V469" s="826"/>
    </row>
    <row r="470" spans="1:22">
      <c r="A470" s="826"/>
      <c r="B470" s="831"/>
      <c r="C470" s="832"/>
      <c r="D470" s="832"/>
      <c r="E470" s="832"/>
      <c r="F470" s="832"/>
      <c r="G470" s="832"/>
      <c r="H470" s="832"/>
      <c r="I470" s="832"/>
      <c r="J470" s="832"/>
      <c r="K470" s="832"/>
      <c r="L470" s="832"/>
      <c r="M470" s="832"/>
      <c r="N470" s="832"/>
      <c r="O470" s="832"/>
      <c r="P470" s="833"/>
      <c r="Q470" s="826"/>
      <c r="R470" s="826"/>
      <c r="S470" s="826"/>
      <c r="T470" s="826"/>
      <c r="U470" s="826"/>
      <c r="V470" s="826"/>
    </row>
    <row r="471" spans="1:22">
      <c r="A471" s="826"/>
      <c r="B471" s="831"/>
      <c r="C471" s="832"/>
      <c r="D471" s="832"/>
      <c r="E471" s="832"/>
      <c r="F471" s="832"/>
      <c r="G471" s="832"/>
      <c r="H471" s="832"/>
      <c r="I471" s="832"/>
      <c r="J471" s="832"/>
      <c r="K471" s="832"/>
      <c r="L471" s="832"/>
      <c r="M471" s="832"/>
      <c r="N471" s="832"/>
      <c r="O471" s="832"/>
      <c r="P471" s="833"/>
      <c r="Q471" s="826"/>
      <c r="R471" s="826"/>
      <c r="S471" s="826"/>
      <c r="T471" s="826"/>
      <c r="U471" s="826"/>
      <c r="V471" s="826"/>
    </row>
    <row r="472" spans="1:22">
      <c r="A472" s="826"/>
      <c r="B472" s="831"/>
      <c r="C472" s="832"/>
      <c r="D472" s="832"/>
      <c r="E472" s="832"/>
      <c r="F472" s="832"/>
      <c r="G472" s="832"/>
      <c r="H472" s="832"/>
      <c r="I472" s="832"/>
      <c r="J472" s="832"/>
      <c r="K472" s="832"/>
      <c r="L472" s="832"/>
      <c r="M472" s="832"/>
      <c r="N472" s="832"/>
      <c r="O472" s="832"/>
      <c r="P472" s="833"/>
      <c r="Q472" s="826"/>
      <c r="R472" s="826"/>
      <c r="S472" s="826"/>
      <c r="T472" s="826"/>
      <c r="U472" s="826"/>
      <c r="V472" s="826"/>
    </row>
    <row r="473" spans="1:22">
      <c r="A473" s="826"/>
      <c r="B473" s="831"/>
      <c r="C473" s="832"/>
      <c r="D473" s="832"/>
      <c r="E473" s="832"/>
      <c r="F473" s="832"/>
      <c r="G473" s="832"/>
      <c r="H473" s="832"/>
      <c r="I473" s="832"/>
      <c r="J473" s="832"/>
      <c r="K473" s="832"/>
      <c r="L473" s="832"/>
      <c r="M473" s="832"/>
      <c r="N473" s="832"/>
      <c r="O473" s="832"/>
      <c r="P473" s="833"/>
      <c r="Q473" s="826"/>
      <c r="R473" s="826"/>
      <c r="S473" s="826"/>
      <c r="T473" s="826"/>
      <c r="U473" s="826"/>
      <c r="V473" s="826"/>
    </row>
    <row r="474" spans="1:22">
      <c r="A474" s="826"/>
      <c r="B474" s="831"/>
      <c r="C474" s="832"/>
      <c r="D474" s="832"/>
      <c r="E474" s="832"/>
      <c r="F474" s="832"/>
      <c r="G474" s="832"/>
      <c r="H474" s="832"/>
      <c r="I474" s="832"/>
      <c r="J474" s="832"/>
      <c r="K474" s="832"/>
      <c r="L474" s="832"/>
      <c r="M474" s="832"/>
      <c r="N474" s="832"/>
      <c r="O474" s="832"/>
      <c r="P474" s="833"/>
      <c r="Q474" s="826"/>
      <c r="R474" s="826"/>
      <c r="S474" s="826"/>
      <c r="T474" s="826"/>
      <c r="U474" s="826"/>
      <c r="V474" s="826"/>
    </row>
    <row r="475" spans="1:22">
      <c r="A475" s="826"/>
      <c r="B475" s="831"/>
      <c r="C475" s="832"/>
      <c r="D475" s="832"/>
      <c r="E475" s="832"/>
      <c r="F475" s="832"/>
      <c r="G475" s="832"/>
      <c r="H475" s="832"/>
      <c r="I475" s="832"/>
      <c r="J475" s="832"/>
      <c r="K475" s="832"/>
      <c r="L475" s="832"/>
      <c r="M475" s="832"/>
      <c r="N475" s="832"/>
      <c r="O475" s="832"/>
      <c r="P475" s="833"/>
      <c r="Q475" s="826"/>
      <c r="R475" s="826"/>
      <c r="S475" s="826"/>
      <c r="T475" s="826"/>
      <c r="U475" s="826"/>
      <c r="V475" s="826"/>
    </row>
    <row r="476" spans="1:22">
      <c r="A476" s="826"/>
      <c r="B476" s="831"/>
      <c r="C476" s="832"/>
      <c r="D476" s="832"/>
      <c r="E476" s="832"/>
      <c r="F476" s="832"/>
      <c r="G476" s="832"/>
      <c r="H476" s="832"/>
      <c r="I476" s="832"/>
      <c r="J476" s="832"/>
      <c r="K476" s="832"/>
      <c r="L476" s="832"/>
      <c r="M476" s="832"/>
      <c r="N476" s="832"/>
      <c r="O476" s="832"/>
      <c r="P476" s="833"/>
      <c r="Q476" s="826"/>
      <c r="R476" s="826"/>
      <c r="S476" s="826"/>
      <c r="T476" s="826"/>
      <c r="U476" s="826"/>
      <c r="V476" s="826"/>
    </row>
    <row r="477" spans="1:22">
      <c r="A477" s="826"/>
      <c r="B477" s="831"/>
      <c r="C477" s="834"/>
      <c r="D477" s="835" t="s">
        <v>656</v>
      </c>
      <c r="E477" s="835" t="s">
        <v>657</v>
      </c>
      <c r="F477" s="835" t="s">
        <v>658</v>
      </c>
      <c r="G477" s="835" t="s">
        <v>659</v>
      </c>
      <c r="H477" s="835" t="s">
        <v>660</v>
      </c>
      <c r="I477" s="835" t="s">
        <v>661</v>
      </c>
      <c r="J477" s="835" t="s">
        <v>662</v>
      </c>
      <c r="K477" s="835" t="s">
        <v>663</v>
      </c>
      <c r="L477" s="835" t="s">
        <v>664</v>
      </c>
      <c r="M477" s="835" t="s">
        <v>665</v>
      </c>
      <c r="N477" s="835" t="s">
        <v>666</v>
      </c>
      <c r="O477" s="835" t="s">
        <v>667</v>
      </c>
      <c r="P477" s="833"/>
      <c r="Q477" s="826"/>
      <c r="R477" s="826"/>
      <c r="S477" s="826"/>
      <c r="T477" s="826"/>
      <c r="U477" s="826"/>
      <c r="V477" s="826"/>
    </row>
    <row r="478" spans="1:22">
      <c r="A478" s="826"/>
      <c r="B478" s="831"/>
      <c r="C478" s="836" t="s">
        <v>668</v>
      </c>
      <c r="D478" s="838">
        <f>(ENERO!$X$220/12)/1000</f>
        <v>0</v>
      </c>
      <c r="E478" s="838">
        <f>((FEBRERO!$X$220/12)/1000)+'GRAF. EJECUCIÓN GASTOS'!D478</f>
        <v>0</v>
      </c>
      <c r="F478" s="838">
        <f>((MARZO!$X$220/12)/1000)+'GRAF. EJECUCIÓN GASTOS'!E478</f>
        <v>0</v>
      </c>
      <c r="G478" s="838">
        <f>((ABRIL!$X$220/12)/1000)+'GRAF. EJECUCIÓN GASTOS'!F478</f>
        <v>0</v>
      </c>
      <c r="H478" s="838">
        <f>((MAYO!$X$220/12)/1000)+'GRAF. EJECUCIÓN GASTOS'!G478</f>
        <v>0</v>
      </c>
      <c r="I478" s="838">
        <f>((JUNIO!$X$220/12)/1000)+'GRAF. EJECUCIÓN GASTOS'!H478</f>
        <v>0</v>
      </c>
      <c r="J478" s="838">
        <f>((JULIO!$X$220/12)/1000)+'GRAF. EJECUCIÓN GASTOS'!I478</f>
        <v>0</v>
      </c>
      <c r="K478" s="838">
        <f>((AGOSTO!$X$220/12)/1000)+'GRAF. EJECUCIÓN GASTOS'!J478</f>
        <v>0</v>
      </c>
      <c r="L478" s="838">
        <f>((SEPTIEMBRE!$X$220/12)/1000)+'GRAF. EJECUCIÓN GASTOS'!K478</f>
        <v>0</v>
      </c>
      <c r="M478" s="838">
        <f>((OCTUBRE!$X$220/12)/1000)+'GRAF. EJECUCIÓN GASTOS'!L478</f>
        <v>0</v>
      </c>
      <c r="N478" s="838">
        <f>((NOVIEMBRE!$X$220/12)/1000)+'GRAF. EJECUCIÓN GASTOS'!M478</f>
        <v>0</v>
      </c>
      <c r="O478" s="838">
        <f>((DICIEMBRE!$X$220/12)/1000)+'GRAF. EJECUCIÓN GASTOS'!N478</f>
        <v>0</v>
      </c>
      <c r="P478" s="833"/>
      <c r="Q478" s="826"/>
      <c r="R478" s="826"/>
      <c r="S478" s="826"/>
      <c r="T478" s="826"/>
      <c r="U478" s="826"/>
      <c r="V478" s="826"/>
    </row>
    <row r="479" spans="1:22">
      <c r="A479" s="826"/>
      <c r="B479" s="831"/>
      <c r="C479" s="836" t="s">
        <v>672</v>
      </c>
      <c r="D479" s="838">
        <f>ENERO!$AA$220/1000</f>
        <v>0</v>
      </c>
      <c r="E479" s="838">
        <f>FEBRERO!$AA$220/1000</f>
        <v>0</v>
      </c>
      <c r="F479" s="838">
        <f>MARZO!$AA$220/1000</f>
        <v>0</v>
      </c>
      <c r="G479" s="838">
        <f>ABRIL!$AA$220/1000</f>
        <v>0</v>
      </c>
      <c r="H479" s="838">
        <f>MAYO!$AA$220/1000</f>
        <v>0</v>
      </c>
      <c r="I479" s="838">
        <f>JUNIO!$AA$220/1000</f>
        <v>0</v>
      </c>
      <c r="J479" s="838">
        <f>JULIO!$AA$220/1000</f>
        <v>0</v>
      </c>
      <c r="K479" s="838">
        <f>AGOSTO!$AA$220/1000</f>
        <v>0</v>
      </c>
      <c r="L479" s="838">
        <f>SEPTIEMBRE!$AA$220/1000</f>
        <v>0</v>
      </c>
      <c r="M479" s="838">
        <f>OCTUBRE!$AA$220/1000</f>
        <v>0</v>
      </c>
      <c r="N479" s="838">
        <f>NOVIEMBRE!$AA$220/1000</f>
        <v>0</v>
      </c>
      <c r="O479" s="838">
        <f>DICIEMBRE!$AA$220/1000</f>
        <v>0</v>
      </c>
      <c r="P479" s="833"/>
      <c r="Q479" s="826"/>
      <c r="R479" s="826"/>
      <c r="S479" s="826"/>
      <c r="T479" s="826"/>
      <c r="U479" s="826"/>
      <c r="V479" s="826"/>
    </row>
    <row r="480" spans="1:22" ht="13.5" thickBot="1">
      <c r="A480" s="826"/>
      <c r="B480" s="839"/>
      <c r="C480" s="840"/>
      <c r="D480" s="840"/>
      <c r="E480" s="840"/>
      <c r="F480" s="840"/>
      <c r="G480" s="840"/>
      <c r="H480" s="840"/>
      <c r="I480" s="840"/>
      <c r="J480" s="840"/>
      <c r="K480" s="840"/>
      <c r="L480" s="840"/>
      <c r="M480" s="840"/>
      <c r="N480" s="840"/>
      <c r="O480" s="840"/>
      <c r="P480" s="841"/>
      <c r="Q480" s="826"/>
      <c r="R480" s="826"/>
      <c r="S480" s="826"/>
      <c r="T480" s="826"/>
      <c r="U480" s="826"/>
      <c r="V480" s="826"/>
    </row>
    <row r="481" spans="1:22" ht="13.5" thickBot="1">
      <c r="A481" s="826"/>
      <c r="B481" s="826"/>
      <c r="C481" s="843"/>
      <c r="D481" s="826"/>
      <c r="E481" s="826"/>
      <c r="F481" s="826"/>
      <c r="G481" s="826"/>
      <c r="H481" s="826"/>
      <c r="I481" s="826"/>
      <c r="J481" s="826"/>
      <c r="K481" s="826"/>
      <c r="L481" s="826"/>
      <c r="M481" s="826"/>
      <c r="N481" s="826"/>
      <c r="O481" s="826"/>
      <c r="P481" s="826"/>
      <c r="Q481" s="826"/>
      <c r="R481" s="826"/>
      <c r="S481" s="826"/>
      <c r="T481" s="826"/>
      <c r="U481" s="826"/>
      <c r="V481" s="826"/>
    </row>
    <row r="482" spans="1:22">
      <c r="A482" s="826"/>
      <c r="B482" s="828"/>
      <c r="C482" s="829"/>
      <c r="D482" s="829"/>
      <c r="E482" s="829"/>
      <c r="F482" s="829"/>
      <c r="G482" s="829"/>
      <c r="H482" s="829"/>
      <c r="I482" s="829"/>
      <c r="J482" s="829"/>
      <c r="K482" s="829"/>
      <c r="L482" s="829"/>
      <c r="M482" s="829"/>
      <c r="N482" s="829"/>
      <c r="O482" s="829"/>
      <c r="P482" s="830"/>
      <c r="Q482" s="826"/>
      <c r="R482" s="826"/>
      <c r="S482" s="826"/>
      <c r="T482" s="826"/>
      <c r="U482" s="826"/>
      <c r="V482" s="826"/>
    </row>
    <row r="483" spans="1:22">
      <c r="A483" s="826"/>
      <c r="B483" s="831"/>
      <c r="C483" s="832"/>
      <c r="D483" s="832"/>
      <c r="E483" s="832"/>
      <c r="F483" s="832"/>
      <c r="G483" s="832"/>
      <c r="H483" s="832"/>
      <c r="I483" s="832"/>
      <c r="J483" s="832"/>
      <c r="K483" s="832"/>
      <c r="L483" s="832"/>
      <c r="M483" s="832"/>
      <c r="N483" s="832"/>
      <c r="O483" s="832"/>
      <c r="P483" s="833"/>
      <c r="Q483" s="826"/>
      <c r="R483" s="826"/>
      <c r="S483" s="826"/>
      <c r="T483" s="826"/>
      <c r="U483" s="826"/>
      <c r="V483" s="826"/>
    </row>
    <row r="484" spans="1:22">
      <c r="A484" s="826"/>
      <c r="B484" s="831"/>
      <c r="C484" s="832"/>
      <c r="D484" s="832"/>
      <c r="E484" s="832"/>
      <c r="F484" s="832"/>
      <c r="G484" s="832"/>
      <c r="H484" s="832"/>
      <c r="I484" s="832"/>
      <c r="J484" s="832"/>
      <c r="K484" s="832"/>
      <c r="L484" s="832"/>
      <c r="M484" s="832"/>
      <c r="N484" s="832"/>
      <c r="O484" s="832"/>
      <c r="P484" s="833"/>
      <c r="Q484" s="826"/>
      <c r="R484" s="826"/>
      <c r="S484" s="826"/>
      <c r="T484" s="826"/>
      <c r="U484" s="826"/>
      <c r="V484" s="826"/>
    </row>
    <row r="485" spans="1:22">
      <c r="A485" s="826"/>
      <c r="B485" s="831"/>
      <c r="C485" s="832"/>
      <c r="D485" s="832"/>
      <c r="E485" s="832"/>
      <c r="F485" s="832"/>
      <c r="G485" s="832"/>
      <c r="H485" s="832"/>
      <c r="I485" s="832"/>
      <c r="J485" s="832"/>
      <c r="K485" s="832"/>
      <c r="L485" s="832"/>
      <c r="M485" s="832"/>
      <c r="N485" s="832"/>
      <c r="O485" s="832"/>
      <c r="P485" s="833"/>
      <c r="Q485" s="826"/>
      <c r="R485" s="826"/>
      <c r="S485" s="826"/>
      <c r="T485" s="826"/>
      <c r="U485" s="826"/>
      <c r="V485" s="826"/>
    </row>
    <row r="486" spans="1:22">
      <c r="A486" s="826"/>
      <c r="B486" s="831"/>
      <c r="C486" s="832"/>
      <c r="D486" s="832"/>
      <c r="E486" s="832"/>
      <c r="F486" s="832"/>
      <c r="G486" s="832"/>
      <c r="H486" s="832"/>
      <c r="I486" s="832"/>
      <c r="J486" s="832"/>
      <c r="K486" s="832"/>
      <c r="L486" s="832"/>
      <c r="M486" s="832"/>
      <c r="N486" s="832"/>
      <c r="O486" s="832"/>
      <c r="P486" s="833"/>
      <c r="Q486" s="826"/>
      <c r="R486" s="826"/>
      <c r="S486" s="826"/>
      <c r="T486" s="826"/>
      <c r="U486" s="826"/>
      <c r="V486" s="826"/>
    </row>
    <row r="487" spans="1:22">
      <c r="A487" s="826"/>
      <c r="B487" s="831"/>
      <c r="C487" s="832"/>
      <c r="D487" s="832"/>
      <c r="E487" s="832"/>
      <c r="F487" s="832"/>
      <c r="G487" s="832"/>
      <c r="H487" s="832"/>
      <c r="I487" s="832"/>
      <c r="J487" s="832"/>
      <c r="K487" s="832"/>
      <c r="L487" s="832"/>
      <c r="M487" s="832"/>
      <c r="N487" s="832"/>
      <c r="O487" s="832"/>
      <c r="P487" s="833"/>
      <c r="Q487" s="826"/>
      <c r="R487" s="826"/>
      <c r="S487" s="826"/>
      <c r="T487" s="826"/>
      <c r="U487" s="826"/>
      <c r="V487" s="826"/>
    </row>
    <row r="488" spans="1:22">
      <c r="A488" s="826"/>
      <c r="B488" s="831"/>
      <c r="C488" s="832"/>
      <c r="D488" s="832"/>
      <c r="E488" s="832"/>
      <c r="F488" s="832"/>
      <c r="G488" s="832"/>
      <c r="H488" s="832"/>
      <c r="I488" s="832"/>
      <c r="J488" s="832"/>
      <c r="K488" s="832"/>
      <c r="L488" s="832"/>
      <c r="M488" s="832"/>
      <c r="N488" s="832"/>
      <c r="O488" s="832"/>
      <c r="P488" s="833"/>
      <c r="Q488" s="826"/>
      <c r="R488" s="826"/>
      <c r="S488" s="826"/>
      <c r="T488" s="826"/>
      <c r="U488" s="826"/>
      <c r="V488" s="826"/>
    </row>
    <row r="489" spans="1:22">
      <c r="A489" s="826"/>
      <c r="B489" s="831"/>
      <c r="C489" s="832"/>
      <c r="D489" s="832"/>
      <c r="E489" s="832"/>
      <c r="F489" s="832"/>
      <c r="G489" s="832"/>
      <c r="H489" s="832"/>
      <c r="I489" s="832"/>
      <c r="J489" s="832"/>
      <c r="K489" s="832"/>
      <c r="L489" s="832"/>
      <c r="M489" s="832"/>
      <c r="N489" s="832"/>
      <c r="O489" s="832"/>
      <c r="P489" s="833"/>
      <c r="Q489" s="826"/>
      <c r="R489" s="826"/>
      <c r="S489" s="826"/>
      <c r="T489" s="826"/>
      <c r="U489" s="826"/>
      <c r="V489" s="826"/>
    </row>
    <row r="490" spans="1:22">
      <c r="A490" s="826"/>
      <c r="B490" s="831"/>
      <c r="C490" s="832"/>
      <c r="D490" s="832"/>
      <c r="E490" s="832"/>
      <c r="F490" s="832"/>
      <c r="G490" s="832"/>
      <c r="H490" s="832"/>
      <c r="I490" s="832"/>
      <c r="J490" s="832"/>
      <c r="K490" s="832"/>
      <c r="L490" s="832"/>
      <c r="M490" s="832"/>
      <c r="N490" s="832"/>
      <c r="O490" s="832"/>
      <c r="P490" s="833"/>
      <c r="Q490" s="826"/>
      <c r="R490" s="826"/>
      <c r="S490" s="826"/>
      <c r="T490" s="826"/>
      <c r="U490" s="826"/>
      <c r="V490" s="826"/>
    </row>
    <row r="491" spans="1:22">
      <c r="A491" s="826"/>
      <c r="B491" s="831"/>
      <c r="C491" s="832"/>
      <c r="D491" s="832"/>
      <c r="E491" s="832"/>
      <c r="F491" s="832"/>
      <c r="G491" s="832"/>
      <c r="H491" s="832"/>
      <c r="I491" s="832"/>
      <c r="J491" s="832"/>
      <c r="K491" s="832"/>
      <c r="L491" s="832"/>
      <c r="M491" s="832"/>
      <c r="N491" s="832"/>
      <c r="O491" s="832"/>
      <c r="P491" s="833"/>
      <c r="Q491" s="826"/>
      <c r="R491" s="826"/>
      <c r="S491" s="826"/>
      <c r="T491" s="826"/>
      <c r="U491" s="826"/>
      <c r="V491" s="826"/>
    </row>
    <row r="492" spans="1:22">
      <c r="A492" s="826"/>
      <c r="B492" s="831"/>
      <c r="C492" s="832"/>
      <c r="D492" s="832"/>
      <c r="E492" s="832"/>
      <c r="F492" s="832"/>
      <c r="G492" s="832"/>
      <c r="H492" s="832"/>
      <c r="I492" s="832"/>
      <c r="J492" s="832"/>
      <c r="K492" s="832"/>
      <c r="L492" s="832"/>
      <c r="M492" s="832"/>
      <c r="N492" s="832"/>
      <c r="O492" s="832"/>
      <c r="P492" s="833"/>
      <c r="Q492" s="826"/>
      <c r="R492" s="826"/>
      <c r="S492" s="826"/>
      <c r="T492" s="826"/>
      <c r="U492" s="826"/>
      <c r="V492" s="826"/>
    </row>
    <row r="493" spans="1:22">
      <c r="A493" s="826"/>
      <c r="B493" s="831"/>
      <c r="C493" s="832"/>
      <c r="D493" s="832"/>
      <c r="E493" s="832"/>
      <c r="F493" s="832"/>
      <c r="G493" s="832"/>
      <c r="H493" s="832"/>
      <c r="I493" s="832"/>
      <c r="J493" s="832"/>
      <c r="K493" s="832"/>
      <c r="L493" s="832"/>
      <c r="M493" s="832"/>
      <c r="N493" s="832"/>
      <c r="O493" s="832"/>
      <c r="P493" s="833"/>
      <c r="Q493" s="826"/>
      <c r="R493" s="826"/>
      <c r="S493" s="826"/>
      <c r="T493" s="826"/>
      <c r="U493" s="826"/>
      <c r="V493" s="826"/>
    </row>
    <row r="494" spans="1:22">
      <c r="A494" s="826"/>
      <c r="B494" s="831"/>
      <c r="C494" s="832"/>
      <c r="D494" s="832"/>
      <c r="E494" s="832"/>
      <c r="F494" s="832"/>
      <c r="G494" s="832"/>
      <c r="H494" s="832"/>
      <c r="I494" s="832"/>
      <c r="J494" s="832"/>
      <c r="K494" s="832"/>
      <c r="L494" s="832"/>
      <c r="M494" s="832"/>
      <c r="N494" s="832"/>
      <c r="O494" s="832"/>
      <c r="P494" s="833"/>
      <c r="Q494" s="826"/>
      <c r="R494" s="826"/>
      <c r="S494" s="826"/>
      <c r="T494" s="826"/>
      <c r="U494" s="826"/>
      <c r="V494" s="826"/>
    </row>
    <row r="495" spans="1:22">
      <c r="A495" s="826"/>
      <c r="B495" s="831"/>
      <c r="C495" s="832"/>
      <c r="D495" s="832"/>
      <c r="E495" s="832"/>
      <c r="F495" s="832"/>
      <c r="G495" s="832"/>
      <c r="H495" s="832"/>
      <c r="I495" s="832"/>
      <c r="J495" s="832"/>
      <c r="K495" s="832"/>
      <c r="L495" s="832"/>
      <c r="M495" s="832"/>
      <c r="N495" s="832"/>
      <c r="O495" s="832"/>
      <c r="P495" s="833"/>
      <c r="Q495" s="826"/>
      <c r="R495" s="826"/>
      <c r="S495" s="826"/>
      <c r="T495" s="826"/>
      <c r="U495" s="826"/>
      <c r="V495" s="826"/>
    </row>
    <row r="496" spans="1:22">
      <c r="A496" s="826"/>
      <c r="B496" s="831"/>
      <c r="C496" s="832"/>
      <c r="D496" s="832"/>
      <c r="E496" s="832"/>
      <c r="F496" s="832"/>
      <c r="G496" s="832"/>
      <c r="H496" s="832"/>
      <c r="I496" s="832"/>
      <c r="J496" s="832"/>
      <c r="K496" s="832"/>
      <c r="L496" s="832"/>
      <c r="M496" s="832"/>
      <c r="N496" s="832"/>
      <c r="O496" s="832"/>
      <c r="P496" s="833"/>
      <c r="Q496" s="826"/>
      <c r="R496" s="826"/>
      <c r="S496" s="826"/>
      <c r="T496" s="826"/>
      <c r="U496" s="826"/>
      <c r="V496" s="826"/>
    </row>
    <row r="497" spans="1:22">
      <c r="A497" s="826"/>
      <c r="B497" s="831"/>
      <c r="C497" s="832"/>
      <c r="D497" s="832"/>
      <c r="E497" s="832"/>
      <c r="F497" s="832"/>
      <c r="G497" s="832"/>
      <c r="H497" s="832"/>
      <c r="I497" s="832"/>
      <c r="J497" s="832"/>
      <c r="K497" s="832"/>
      <c r="L497" s="832"/>
      <c r="M497" s="832"/>
      <c r="N497" s="832"/>
      <c r="O497" s="832"/>
      <c r="P497" s="833"/>
      <c r="Q497" s="826"/>
      <c r="R497" s="826"/>
      <c r="S497" s="826"/>
      <c r="T497" s="826"/>
      <c r="U497" s="826"/>
      <c r="V497" s="826"/>
    </row>
    <row r="498" spans="1:22">
      <c r="A498" s="826"/>
      <c r="B498" s="831"/>
      <c r="C498" s="832"/>
      <c r="D498" s="832"/>
      <c r="E498" s="832"/>
      <c r="F498" s="832"/>
      <c r="G498" s="832"/>
      <c r="H498" s="832"/>
      <c r="I498" s="832"/>
      <c r="J498" s="832"/>
      <c r="K498" s="832"/>
      <c r="L498" s="832"/>
      <c r="M498" s="832"/>
      <c r="N498" s="832"/>
      <c r="O498" s="832"/>
      <c r="P498" s="833"/>
      <c r="Q498" s="826"/>
      <c r="R498" s="826"/>
      <c r="S498" s="826"/>
      <c r="T498" s="826"/>
      <c r="U498" s="826"/>
      <c r="V498" s="826"/>
    </row>
    <row r="499" spans="1:22">
      <c r="A499" s="826"/>
      <c r="B499" s="831"/>
      <c r="C499" s="832"/>
      <c r="D499" s="832"/>
      <c r="E499" s="832"/>
      <c r="F499" s="832"/>
      <c r="G499" s="832"/>
      <c r="H499" s="832"/>
      <c r="I499" s="832"/>
      <c r="J499" s="832"/>
      <c r="K499" s="832"/>
      <c r="L499" s="832"/>
      <c r="M499" s="832"/>
      <c r="N499" s="832"/>
      <c r="O499" s="832"/>
      <c r="P499" s="833"/>
      <c r="Q499" s="826"/>
      <c r="R499" s="826"/>
      <c r="S499" s="826"/>
      <c r="T499" s="826"/>
      <c r="U499" s="826"/>
      <c r="V499" s="826"/>
    </row>
    <row r="500" spans="1:22">
      <c r="A500" s="826"/>
      <c r="B500" s="831"/>
      <c r="C500" s="832"/>
      <c r="D500" s="832"/>
      <c r="E500" s="832"/>
      <c r="F500" s="832"/>
      <c r="G500" s="832"/>
      <c r="H500" s="832"/>
      <c r="I500" s="832"/>
      <c r="J500" s="832"/>
      <c r="K500" s="832"/>
      <c r="L500" s="832"/>
      <c r="M500" s="832"/>
      <c r="N500" s="832"/>
      <c r="O500" s="832"/>
      <c r="P500" s="833"/>
      <c r="Q500" s="826"/>
      <c r="R500" s="826"/>
      <c r="S500" s="826"/>
      <c r="T500" s="826"/>
      <c r="U500" s="826"/>
      <c r="V500" s="826"/>
    </row>
    <row r="501" spans="1:22">
      <c r="A501" s="826"/>
      <c r="B501" s="831"/>
      <c r="C501" s="832"/>
      <c r="D501" s="832"/>
      <c r="E501" s="832"/>
      <c r="F501" s="832"/>
      <c r="G501" s="832"/>
      <c r="H501" s="832"/>
      <c r="I501" s="832"/>
      <c r="J501" s="832"/>
      <c r="K501" s="832"/>
      <c r="L501" s="832"/>
      <c r="M501" s="832"/>
      <c r="N501" s="832"/>
      <c r="O501" s="832"/>
      <c r="P501" s="833"/>
      <c r="Q501" s="826"/>
      <c r="R501" s="826"/>
      <c r="S501" s="826"/>
      <c r="T501" s="826"/>
      <c r="U501" s="826"/>
      <c r="V501" s="826"/>
    </row>
    <row r="502" spans="1:22">
      <c r="A502" s="826"/>
      <c r="B502" s="831"/>
      <c r="C502" s="832"/>
      <c r="D502" s="832"/>
      <c r="E502" s="832"/>
      <c r="F502" s="832"/>
      <c r="G502" s="832"/>
      <c r="H502" s="832"/>
      <c r="I502" s="832"/>
      <c r="J502" s="832"/>
      <c r="K502" s="832"/>
      <c r="L502" s="832"/>
      <c r="M502" s="832"/>
      <c r="N502" s="832"/>
      <c r="O502" s="832"/>
      <c r="P502" s="833"/>
      <c r="Q502" s="826"/>
      <c r="R502" s="826"/>
      <c r="S502" s="826"/>
      <c r="T502" s="826"/>
      <c r="U502" s="826"/>
      <c r="V502" s="826"/>
    </row>
    <row r="503" spans="1:22">
      <c r="A503" s="826"/>
      <c r="B503" s="831"/>
      <c r="C503" s="832"/>
      <c r="D503" s="832"/>
      <c r="E503" s="832"/>
      <c r="F503" s="832"/>
      <c r="G503" s="832"/>
      <c r="H503" s="832"/>
      <c r="I503" s="832"/>
      <c r="J503" s="832"/>
      <c r="K503" s="832"/>
      <c r="L503" s="832"/>
      <c r="M503" s="832"/>
      <c r="N503" s="832"/>
      <c r="O503" s="832"/>
      <c r="P503" s="833"/>
      <c r="Q503" s="826"/>
      <c r="R503" s="826"/>
      <c r="S503" s="826"/>
      <c r="T503" s="826"/>
      <c r="U503" s="826"/>
      <c r="V503" s="826"/>
    </row>
    <row r="504" spans="1:22">
      <c r="A504" s="826"/>
      <c r="B504" s="831"/>
      <c r="C504" s="832"/>
      <c r="D504" s="832"/>
      <c r="E504" s="832"/>
      <c r="F504" s="832"/>
      <c r="G504" s="832"/>
      <c r="H504" s="832"/>
      <c r="I504" s="832"/>
      <c r="J504" s="832"/>
      <c r="K504" s="832"/>
      <c r="L504" s="832"/>
      <c r="M504" s="832"/>
      <c r="N504" s="832"/>
      <c r="O504" s="832"/>
      <c r="P504" s="833"/>
      <c r="Q504" s="826"/>
      <c r="R504" s="826"/>
      <c r="S504" s="826"/>
      <c r="T504" s="826"/>
      <c r="U504" s="826"/>
      <c r="V504" s="826"/>
    </row>
    <row r="505" spans="1:22">
      <c r="A505" s="826"/>
      <c r="B505" s="831"/>
      <c r="C505" s="832"/>
      <c r="D505" s="832"/>
      <c r="E505" s="832"/>
      <c r="F505" s="832"/>
      <c r="G505" s="832"/>
      <c r="H505" s="832"/>
      <c r="I505" s="832"/>
      <c r="J505" s="832"/>
      <c r="K505" s="832"/>
      <c r="L505" s="832"/>
      <c r="M505" s="832"/>
      <c r="N505" s="832"/>
      <c r="O505" s="832"/>
      <c r="P505" s="833"/>
      <c r="Q505" s="826"/>
      <c r="R505" s="826"/>
      <c r="S505" s="826"/>
      <c r="T505" s="826"/>
      <c r="U505" s="826"/>
      <c r="V505" s="826"/>
    </row>
    <row r="506" spans="1:22">
      <c r="A506" s="826"/>
      <c r="B506" s="831"/>
      <c r="C506" s="832"/>
      <c r="D506" s="832"/>
      <c r="E506" s="832"/>
      <c r="F506" s="832"/>
      <c r="G506" s="832"/>
      <c r="H506" s="832"/>
      <c r="I506" s="832"/>
      <c r="J506" s="832"/>
      <c r="K506" s="832"/>
      <c r="L506" s="832"/>
      <c r="M506" s="832"/>
      <c r="N506" s="832"/>
      <c r="O506" s="832"/>
      <c r="P506" s="833"/>
      <c r="Q506" s="826"/>
      <c r="R506" s="826"/>
      <c r="S506" s="826"/>
      <c r="T506" s="826"/>
      <c r="U506" s="826"/>
      <c r="V506" s="826"/>
    </row>
    <row r="507" spans="1:22">
      <c r="A507" s="826"/>
      <c r="B507" s="831"/>
      <c r="C507" s="832"/>
      <c r="D507" s="832"/>
      <c r="E507" s="832"/>
      <c r="F507" s="832"/>
      <c r="G507" s="832"/>
      <c r="H507" s="832"/>
      <c r="I507" s="832"/>
      <c r="J507" s="832"/>
      <c r="K507" s="832"/>
      <c r="L507" s="832"/>
      <c r="M507" s="832"/>
      <c r="N507" s="832"/>
      <c r="O507" s="832"/>
      <c r="P507" s="833"/>
      <c r="Q507" s="826"/>
      <c r="R507" s="826"/>
      <c r="S507" s="826"/>
      <c r="T507" s="826"/>
      <c r="U507" s="826"/>
      <c r="V507" s="826"/>
    </row>
    <row r="508" spans="1:22">
      <c r="A508" s="826"/>
      <c r="B508" s="831"/>
      <c r="C508" s="834"/>
      <c r="D508" s="835" t="s">
        <v>656</v>
      </c>
      <c r="E508" s="835" t="s">
        <v>657</v>
      </c>
      <c r="F508" s="835" t="s">
        <v>658</v>
      </c>
      <c r="G508" s="835" t="s">
        <v>659</v>
      </c>
      <c r="H508" s="835" t="s">
        <v>660</v>
      </c>
      <c r="I508" s="835" t="s">
        <v>661</v>
      </c>
      <c r="J508" s="835" t="s">
        <v>662</v>
      </c>
      <c r="K508" s="835" t="s">
        <v>663</v>
      </c>
      <c r="L508" s="835" t="s">
        <v>664</v>
      </c>
      <c r="M508" s="835" t="s">
        <v>665</v>
      </c>
      <c r="N508" s="835" t="s">
        <v>666</v>
      </c>
      <c r="O508" s="835" t="s">
        <v>667</v>
      </c>
      <c r="P508" s="833"/>
      <c r="Q508" s="826"/>
      <c r="R508" s="826"/>
      <c r="S508" s="826"/>
      <c r="T508" s="826"/>
      <c r="U508" s="826"/>
      <c r="V508" s="826"/>
    </row>
    <row r="509" spans="1:22">
      <c r="A509" s="826"/>
      <c r="B509" s="831"/>
      <c r="C509" s="836" t="s">
        <v>668</v>
      </c>
      <c r="D509" s="838">
        <f>(ENERO!$X$236/12)/1000</f>
        <v>15654.379083333333</v>
      </c>
      <c r="E509" s="838">
        <f>((FEBRERO!$X$236/12)/1000)+'GRAF. EJECUCIÓN GASTOS'!D509</f>
        <v>31308.758166666667</v>
      </c>
      <c r="F509" s="838">
        <f>((MARZO!$X$236/12)/1000)+'GRAF. EJECUCIÓN GASTOS'!E509</f>
        <v>46963.13725</v>
      </c>
      <c r="G509" s="838">
        <f>((ABRIL!$X$236/12)/1000)+'GRAF. EJECUCIÓN GASTOS'!F509</f>
        <v>62617.516333333333</v>
      </c>
      <c r="H509" s="838">
        <f>((MAYO!$X$236/12)/1000)+'GRAF. EJECUCIÓN GASTOS'!G509</f>
        <v>78271.895416666666</v>
      </c>
      <c r="I509" s="838">
        <f>((JUNIO!$X$236/12)/1000)+'GRAF. EJECUCIÓN GASTOS'!H509</f>
        <v>93926.2745</v>
      </c>
      <c r="J509" s="838">
        <f>((JULIO!$X$236/12)/1000)+'GRAF. EJECUCIÓN GASTOS'!I509</f>
        <v>109580.65358333333</v>
      </c>
      <c r="K509" s="838">
        <f>((AGOSTO!$X$236/12)/1000)+'GRAF. EJECUCIÓN GASTOS'!J509</f>
        <v>125235.03266666667</v>
      </c>
      <c r="L509" s="838">
        <f>((SEPTIEMBRE!$X$236/12)/1000)+'GRAF. EJECUCIÓN GASTOS'!K509</f>
        <v>140889.41175</v>
      </c>
      <c r="M509" s="838">
        <f>((OCTUBRE!$X$236/12)/1000)+'GRAF. EJECUCIÓN GASTOS'!L509</f>
        <v>156543.79083333333</v>
      </c>
      <c r="N509" s="838">
        <f>((NOVIEMBRE!$X$236/12)/1000)+'GRAF. EJECUCIÓN GASTOS'!M509</f>
        <v>172198.16991666667</v>
      </c>
      <c r="O509" s="838">
        <f>((DICIEMBRE!$X$236/12)/1000)+'GRAF. EJECUCIÓN GASTOS'!N509</f>
        <v>197950.63716666668</v>
      </c>
      <c r="P509" s="833"/>
      <c r="Q509" s="826"/>
      <c r="R509" s="826"/>
      <c r="S509" s="826"/>
      <c r="T509" s="826"/>
      <c r="U509" s="826"/>
      <c r="V509" s="826"/>
    </row>
    <row r="510" spans="1:22">
      <c r="A510" s="826"/>
      <c r="B510" s="831"/>
      <c r="C510" s="836" t="s">
        <v>672</v>
      </c>
      <c r="D510" s="838">
        <f>ENERO!$AA$236/1000</f>
        <v>73375.957999999999</v>
      </c>
      <c r="E510" s="838">
        <f>FEBRERO!$AA$236/1000</f>
        <v>73375.957999999999</v>
      </c>
      <c r="F510" s="838">
        <f>MARZO!$AA$236/1000</f>
        <v>87396.751000000004</v>
      </c>
      <c r="G510" s="838">
        <f>ABRIL!$AA$236/1000</f>
        <v>98516.952000000005</v>
      </c>
      <c r="H510" s="838">
        <f>MAYO!$AA$236/1000</f>
        <v>137263.78899999999</v>
      </c>
      <c r="I510" s="838">
        <f>JUNIO!$AA$236/1000</f>
        <v>138303.28899999999</v>
      </c>
      <c r="J510" s="838">
        <f>JULIO!$AA$236/1000</f>
        <v>144541.65599999999</v>
      </c>
      <c r="K510" s="838">
        <f>AGOSTO!$AA$236/1000</f>
        <v>146320.111</v>
      </c>
      <c r="L510" s="838">
        <f>SEPTIEMBRE!$AA$236/1000</f>
        <v>146320.111</v>
      </c>
      <c r="M510" s="838">
        <f>OCTUBRE!$AA$236/1000</f>
        <v>147538.628</v>
      </c>
      <c r="N510" s="838">
        <f>NOVIEMBRE!$AA$236/1000</f>
        <v>154538.628</v>
      </c>
      <c r="O510" s="838">
        <f>DICIEMBRE!$AA$236/1000</f>
        <v>196316.56099999999</v>
      </c>
      <c r="P510" s="833"/>
      <c r="Q510" s="826"/>
      <c r="R510" s="826"/>
      <c r="S510" s="826"/>
      <c r="T510" s="826"/>
      <c r="U510" s="826"/>
      <c r="V510" s="826"/>
    </row>
    <row r="511" spans="1:22">
      <c r="A511" s="826"/>
      <c r="B511" s="831"/>
      <c r="C511" s="836" t="s">
        <v>678</v>
      </c>
      <c r="D511" s="838">
        <f>ENERO!$AD$236/1000</f>
        <v>4637.0389999999998</v>
      </c>
      <c r="E511" s="838">
        <f>FEBRERO!$AD$236/1000</f>
        <v>19392.482</v>
      </c>
      <c r="F511" s="838">
        <f>MARZO!$AD$236/1000</f>
        <v>42324.786999999997</v>
      </c>
      <c r="G511" s="838">
        <f>ABRIL!$AD$236/1000</f>
        <v>70955.642999999996</v>
      </c>
      <c r="H511" s="838">
        <f>MAYO!$AD$236/1000</f>
        <v>95618.247000000003</v>
      </c>
      <c r="I511" s="838">
        <f>JUNIO!$AD$236/1000</f>
        <v>112458.923</v>
      </c>
      <c r="J511" s="838">
        <f>JULIO!$AD$236/1000</f>
        <v>132276.24</v>
      </c>
      <c r="K511" s="838">
        <f>AGOSTO!$AD$236/1000</f>
        <v>134054.69500000001</v>
      </c>
      <c r="L511" s="838">
        <f>SEPTIEMBRE!$AD$236/1000</f>
        <v>134054.69500000001</v>
      </c>
      <c r="M511" s="838">
        <f>OCTUBRE!$AD$236/1000</f>
        <v>135273.21</v>
      </c>
      <c r="N511" s="838">
        <f>NOVIEMBRE!$AD$236/1000</f>
        <v>142273.21</v>
      </c>
      <c r="O511" s="838">
        <f>DICIEMBRE!$AD$236/1000</f>
        <v>196316.56099999999</v>
      </c>
      <c r="P511" s="833"/>
      <c r="Q511" s="826"/>
      <c r="R511" s="826"/>
      <c r="S511" s="826"/>
      <c r="T511" s="826"/>
      <c r="U511" s="826"/>
      <c r="V511" s="826"/>
    </row>
    <row r="512" spans="1:22" ht="13.5" thickBot="1">
      <c r="A512" s="826"/>
      <c r="B512" s="839"/>
      <c r="C512" s="840"/>
      <c r="D512" s="840"/>
      <c r="E512" s="840"/>
      <c r="F512" s="840"/>
      <c r="G512" s="840"/>
      <c r="H512" s="840"/>
      <c r="I512" s="840"/>
      <c r="J512" s="840"/>
      <c r="K512" s="840"/>
      <c r="L512" s="840"/>
      <c r="M512" s="840"/>
      <c r="N512" s="840"/>
      <c r="O512" s="840"/>
      <c r="P512" s="841"/>
      <c r="Q512" s="826"/>
      <c r="R512" s="826"/>
      <c r="S512" s="826"/>
      <c r="T512" s="826"/>
      <c r="U512" s="826"/>
      <c r="V512" s="826"/>
    </row>
    <row r="513" spans="1:22" ht="13.5" thickBot="1">
      <c r="A513" s="826"/>
      <c r="B513" s="826"/>
      <c r="C513" s="843"/>
      <c r="D513" s="826"/>
      <c r="E513" s="826"/>
      <c r="F513" s="826"/>
      <c r="G513" s="826"/>
      <c r="H513" s="826"/>
      <c r="I513" s="826"/>
      <c r="J513" s="826"/>
      <c r="K513" s="826"/>
      <c r="L513" s="826"/>
      <c r="M513" s="826"/>
      <c r="N513" s="826"/>
      <c r="O513" s="826"/>
      <c r="P513" s="826"/>
      <c r="Q513" s="826"/>
      <c r="R513" s="826"/>
      <c r="S513" s="826"/>
      <c r="T513" s="826"/>
      <c r="U513" s="826"/>
      <c r="V513" s="826"/>
    </row>
    <row r="514" spans="1:22">
      <c r="A514" s="826"/>
      <c r="B514" s="828"/>
      <c r="C514" s="829"/>
      <c r="D514" s="829"/>
      <c r="E514" s="829"/>
      <c r="F514" s="829"/>
      <c r="G514" s="829"/>
      <c r="H514" s="829"/>
      <c r="I514" s="829"/>
      <c r="J514" s="829"/>
      <c r="K514" s="829"/>
      <c r="L514" s="829"/>
      <c r="M514" s="829"/>
      <c r="N514" s="829"/>
      <c r="O514" s="829"/>
      <c r="P514" s="830"/>
      <c r="Q514" s="826"/>
      <c r="R514" s="826"/>
      <c r="S514" s="826"/>
      <c r="T514" s="826"/>
      <c r="U514" s="826"/>
      <c r="V514" s="826"/>
    </row>
    <row r="515" spans="1:22">
      <c r="A515" s="826"/>
      <c r="B515" s="831"/>
      <c r="C515" s="832"/>
      <c r="D515" s="832"/>
      <c r="E515" s="832"/>
      <c r="F515" s="832"/>
      <c r="G515" s="832"/>
      <c r="H515" s="832"/>
      <c r="I515" s="832"/>
      <c r="J515" s="832"/>
      <c r="K515" s="832"/>
      <c r="L515" s="832"/>
      <c r="M515" s="832"/>
      <c r="N515" s="832"/>
      <c r="O515" s="832"/>
      <c r="P515" s="833"/>
      <c r="Q515" s="826"/>
      <c r="R515" s="826"/>
      <c r="S515" s="826"/>
      <c r="T515" s="826"/>
      <c r="U515" s="826"/>
      <c r="V515" s="826"/>
    </row>
    <row r="516" spans="1:22">
      <c r="A516" s="826"/>
      <c r="B516" s="831"/>
      <c r="C516" s="832"/>
      <c r="D516" s="832"/>
      <c r="E516" s="832"/>
      <c r="F516" s="832"/>
      <c r="G516" s="832"/>
      <c r="H516" s="832"/>
      <c r="I516" s="832"/>
      <c r="J516" s="832"/>
      <c r="K516" s="832"/>
      <c r="L516" s="832"/>
      <c r="M516" s="832"/>
      <c r="N516" s="832"/>
      <c r="O516" s="832"/>
      <c r="P516" s="833"/>
      <c r="Q516" s="826"/>
      <c r="R516" s="826"/>
      <c r="S516" s="826"/>
      <c r="T516" s="826"/>
      <c r="U516" s="826"/>
      <c r="V516" s="826"/>
    </row>
    <row r="517" spans="1:22">
      <c r="A517" s="826"/>
      <c r="B517" s="831"/>
      <c r="C517" s="832"/>
      <c r="D517" s="832"/>
      <c r="E517" s="832"/>
      <c r="F517" s="832"/>
      <c r="G517" s="832"/>
      <c r="H517" s="832"/>
      <c r="I517" s="832"/>
      <c r="J517" s="832"/>
      <c r="K517" s="832"/>
      <c r="L517" s="832"/>
      <c r="M517" s="832"/>
      <c r="N517" s="832"/>
      <c r="O517" s="832"/>
      <c r="P517" s="833"/>
      <c r="Q517" s="826"/>
      <c r="R517" s="826"/>
      <c r="S517" s="826"/>
      <c r="T517" s="826"/>
      <c r="U517" s="826"/>
      <c r="V517" s="826"/>
    </row>
    <row r="518" spans="1:22">
      <c r="A518" s="826"/>
      <c r="B518" s="831"/>
      <c r="C518" s="832"/>
      <c r="D518" s="832"/>
      <c r="E518" s="832"/>
      <c r="F518" s="832"/>
      <c r="G518" s="832"/>
      <c r="H518" s="832"/>
      <c r="I518" s="832"/>
      <c r="J518" s="832"/>
      <c r="K518" s="832"/>
      <c r="L518" s="832"/>
      <c r="M518" s="832"/>
      <c r="N518" s="832"/>
      <c r="O518" s="832"/>
      <c r="P518" s="833"/>
      <c r="Q518" s="826"/>
      <c r="R518" s="826"/>
      <c r="S518" s="826"/>
      <c r="T518" s="826"/>
      <c r="U518" s="826"/>
      <c r="V518" s="826"/>
    </row>
    <row r="519" spans="1:22">
      <c r="A519" s="826"/>
      <c r="B519" s="831"/>
      <c r="C519" s="832"/>
      <c r="D519" s="832"/>
      <c r="E519" s="832"/>
      <c r="F519" s="832"/>
      <c r="G519" s="832"/>
      <c r="H519" s="832"/>
      <c r="I519" s="832"/>
      <c r="J519" s="832"/>
      <c r="K519" s="832"/>
      <c r="L519" s="832"/>
      <c r="M519" s="832"/>
      <c r="N519" s="832"/>
      <c r="O519" s="832"/>
      <c r="P519" s="833"/>
      <c r="Q519" s="826"/>
      <c r="R519" s="826"/>
      <c r="S519" s="826"/>
      <c r="T519" s="826"/>
      <c r="U519" s="826"/>
      <c r="V519" s="826"/>
    </row>
    <row r="520" spans="1:22">
      <c r="A520" s="826"/>
      <c r="B520" s="831"/>
      <c r="C520" s="832"/>
      <c r="D520" s="832"/>
      <c r="E520" s="832"/>
      <c r="F520" s="832"/>
      <c r="G520" s="832"/>
      <c r="H520" s="832"/>
      <c r="I520" s="832"/>
      <c r="J520" s="832"/>
      <c r="K520" s="832"/>
      <c r="L520" s="832"/>
      <c r="M520" s="832"/>
      <c r="N520" s="832"/>
      <c r="O520" s="832"/>
      <c r="P520" s="833"/>
      <c r="Q520" s="826"/>
      <c r="R520" s="826"/>
      <c r="S520" s="826"/>
      <c r="T520" s="826"/>
      <c r="U520" s="826"/>
      <c r="V520" s="826"/>
    </row>
    <row r="521" spans="1:22">
      <c r="A521" s="826"/>
      <c r="B521" s="831"/>
      <c r="C521" s="832"/>
      <c r="D521" s="832"/>
      <c r="E521" s="832"/>
      <c r="F521" s="832"/>
      <c r="G521" s="832"/>
      <c r="H521" s="832"/>
      <c r="I521" s="832"/>
      <c r="J521" s="832"/>
      <c r="K521" s="832"/>
      <c r="L521" s="832"/>
      <c r="M521" s="832"/>
      <c r="N521" s="832"/>
      <c r="O521" s="832"/>
      <c r="P521" s="833"/>
      <c r="Q521" s="826"/>
      <c r="R521" s="826"/>
      <c r="S521" s="826"/>
      <c r="T521" s="826"/>
      <c r="U521" s="826"/>
      <c r="V521" s="826"/>
    </row>
    <row r="522" spans="1:22">
      <c r="A522" s="826"/>
      <c r="B522" s="831"/>
      <c r="C522" s="832"/>
      <c r="D522" s="832"/>
      <c r="E522" s="832"/>
      <c r="F522" s="832"/>
      <c r="G522" s="832"/>
      <c r="H522" s="832"/>
      <c r="I522" s="832"/>
      <c r="J522" s="832"/>
      <c r="K522" s="832"/>
      <c r="L522" s="832"/>
      <c r="M522" s="832"/>
      <c r="N522" s="832"/>
      <c r="O522" s="832"/>
      <c r="P522" s="833"/>
      <c r="Q522" s="826"/>
      <c r="R522" s="826"/>
      <c r="S522" s="826"/>
      <c r="T522" s="826"/>
      <c r="U522" s="826"/>
      <c r="V522" s="826"/>
    </row>
    <row r="523" spans="1:22">
      <c r="A523" s="826"/>
      <c r="B523" s="831"/>
      <c r="C523" s="832"/>
      <c r="D523" s="832"/>
      <c r="E523" s="832"/>
      <c r="F523" s="832"/>
      <c r="G523" s="832"/>
      <c r="H523" s="832"/>
      <c r="I523" s="832"/>
      <c r="J523" s="832"/>
      <c r="K523" s="832"/>
      <c r="L523" s="832"/>
      <c r="M523" s="832"/>
      <c r="N523" s="832"/>
      <c r="O523" s="832"/>
      <c r="P523" s="833"/>
      <c r="Q523" s="826"/>
      <c r="R523" s="826"/>
      <c r="S523" s="826"/>
      <c r="T523" s="826"/>
      <c r="U523" s="826"/>
      <c r="V523" s="826"/>
    </row>
    <row r="524" spans="1:22">
      <c r="A524" s="826"/>
      <c r="B524" s="831"/>
      <c r="C524" s="832"/>
      <c r="D524" s="832"/>
      <c r="E524" s="832"/>
      <c r="F524" s="832"/>
      <c r="G524" s="832"/>
      <c r="H524" s="832"/>
      <c r="I524" s="832"/>
      <c r="J524" s="832"/>
      <c r="K524" s="832"/>
      <c r="L524" s="832"/>
      <c r="M524" s="832"/>
      <c r="N524" s="832"/>
      <c r="O524" s="832"/>
      <c r="P524" s="833"/>
      <c r="Q524" s="826"/>
      <c r="R524" s="826"/>
      <c r="S524" s="826"/>
      <c r="T524" s="826"/>
      <c r="U524" s="826"/>
      <c r="V524" s="826"/>
    </row>
    <row r="525" spans="1:22">
      <c r="A525" s="826"/>
      <c r="B525" s="831"/>
      <c r="C525" s="832"/>
      <c r="D525" s="832"/>
      <c r="E525" s="832"/>
      <c r="F525" s="832"/>
      <c r="G525" s="832"/>
      <c r="H525" s="832"/>
      <c r="I525" s="832"/>
      <c r="J525" s="832"/>
      <c r="K525" s="832"/>
      <c r="L525" s="832"/>
      <c r="M525" s="832"/>
      <c r="N525" s="832"/>
      <c r="O525" s="832"/>
      <c r="P525" s="833"/>
      <c r="Q525" s="826"/>
      <c r="R525" s="826"/>
      <c r="S525" s="826"/>
      <c r="T525" s="826"/>
      <c r="U525" s="826"/>
      <c r="V525" s="826"/>
    </row>
    <row r="526" spans="1:22">
      <c r="A526" s="826"/>
      <c r="B526" s="831"/>
      <c r="C526" s="832"/>
      <c r="D526" s="832"/>
      <c r="E526" s="832"/>
      <c r="F526" s="832"/>
      <c r="G526" s="832"/>
      <c r="H526" s="832"/>
      <c r="I526" s="832"/>
      <c r="J526" s="832"/>
      <c r="K526" s="832"/>
      <c r="L526" s="832"/>
      <c r="M526" s="832"/>
      <c r="N526" s="832"/>
      <c r="O526" s="832"/>
      <c r="P526" s="833"/>
      <c r="Q526" s="826"/>
      <c r="R526" s="826"/>
      <c r="S526" s="826"/>
      <c r="T526" s="826"/>
      <c r="U526" s="826"/>
      <c r="V526" s="826"/>
    </row>
    <row r="527" spans="1:22">
      <c r="A527" s="826"/>
      <c r="B527" s="831"/>
      <c r="C527" s="832"/>
      <c r="D527" s="832"/>
      <c r="E527" s="832"/>
      <c r="F527" s="832"/>
      <c r="G527" s="832"/>
      <c r="H527" s="832"/>
      <c r="I527" s="832"/>
      <c r="J527" s="832"/>
      <c r="K527" s="832"/>
      <c r="L527" s="832"/>
      <c r="M527" s="832"/>
      <c r="N527" s="832"/>
      <c r="O527" s="832"/>
      <c r="P527" s="833"/>
      <c r="Q527" s="826"/>
      <c r="R527" s="826"/>
      <c r="S527" s="826"/>
      <c r="T527" s="826"/>
      <c r="U527" s="826"/>
      <c r="V527" s="826"/>
    </row>
    <row r="528" spans="1:22">
      <c r="A528" s="826"/>
      <c r="B528" s="831"/>
      <c r="C528" s="832"/>
      <c r="D528" s="832"/>
      <c r="E528" s="832"/>
      <c r="F528" s="832"/>
      <c r="G528" s="832"/>
      <c r="H528" s="832"/>
      <c r="I528" s="832"/>
      <c r="J528" s="832"/>
      <c r="K528" s="832"/>
      <c r="L528" s="832"/>
      <c r="M528" s="832"/>
      <c r="N528" s="832"/>
      <c r="O528" s="832"/>
      <c r="P528" s="833"/>
      <c r="Q528" s="826"/>
      <c r="R528" s="826"/>
      <c r="S528" s="826"/>
      <c r="T528" s="826"/>
      <c r="U528" s="826"/>
      <c r="V528" s="826"/>
    </row>
    <row r="529" spans="1:22">
      <c r="A529" s="826"/>
      <c r="B529" s="831"/>
      <c r="C529" s="832"/>
      <c r="D529" s="832"/>
      <c r="E529" s="832"/>
      <c r="F529" s="832"/>
      <c r="G529" s="832"/>
      <c r="H529" s="832"/>
      <c r="I529" s="832"/>
      <c r="J529" s="832"/>
      <c r="K529" s="832"/>
      <c r="L529" s="832"/>
      <c r="M529" s="832"/>
      <c r="N529" s="832"/>
      <c r="O529" s="832"/>
      <c r="P529" s="833"/>
      <c r="Q529" s="826"/>
      <c r="R529" s="826"/>
      <c r="S529" s="826"/>
      <c r="T529" s="826"/>
      <c r="U529" s="826"/>
      <c r="V529" s="826"/>
    </row>
    <row r="530" spans="1:22">
      <c r="A530" s="826"/>
      <c r="B530" s="831"/>
      <c r="C530" s="832"/>
      <c r="D530" s="832"/>
      <c r="E530" s="832"/>
      <c r="F530" s="832"/>
      <c r="G530" s="832"/>
      <c r="H530" s="832"/>
      <c r="I530" s="832"/>
      <c r="J530" s="832"/>
      <c r="K530" s="832"/>
      <c r="L530" s="832"/>
      <c r="M530" s="832"/>
      <c r="N530" s="832"/>
      <c r="O530" s="832"/>
      <c r="P530" s="833"/>
      <c r="Q530" s="826"/>
      <c r="R530" s="826"/>
      <c r="S530" s="826"/>
      <c r="T530" s="826"/>
      <c r="U530" s="826"/>
      <c r="V530" s="826"/>
    </row>
    <row r="531" spans="1:22">
      <c r="A531" s="826"/>
      <c r="B531" s="831"/>
      <c r="C531" s="832"/>
      <c r="D531" s="832"/>
      <c r="E531" s="832"/>
      <c r="F531" s="832"/>
      <c r="G531" s="832"/>
      <c r="H531" s="832"/>
      <c r="I531" s="832"/>
      <c r="J531" s="832"/>
      <c r="K531" s="832"/>
      <c r="L531" s="832"/>
      <c r="M531" s="832"/>
      <c r="N531" s="832"/>
      <c r="O531" s="832"/>
      <c r="P531" s="833"/>
      <c r="Q531" s="826"/>
      <c r="R531" s="826"/>
      <c r="S531" s="826"/>
      <c r="T531" s="826"/>
      <c r="U531" s="826"/>
      <c r="V531" s="826"/>
    </row>
    <row r="532" spans="1:22">
      <c r="A532" s="826"/>
      <c r="B532" s="831"/>
      <c r="C532" s="832"/>
      <c r="D532" s="832"/>
      <c r="E532" s="832"/>
      <c r="F532" s="832"/>
      <c r="G532" s="832"/>
      <c r="H532" s="832"/>
      <c r="I532" s="832"/>
      <c r="J532" s="832"/>
      <c r="K532" s="832"/>
      <c r="L532" s="832"/>
      <c r="M532" s="832"/>
      <c r="N532" s="832"/>
      <c r="O532" s="832"/>
      <c r="P532" s="833"/>
      <c r="Q532" s="826"/>
      <c r="R532" s="826"/>
      <c r="S532" s="826"/>
      <c r="T532" s="826"/>
      <c r="U532" s="826"/>
      <c r="V532" s="826"/>
    </row>
    <row r="533" spans="1:22">
      <c r="A533" s="826"/>
      <c r="B533" s="831"/>
      <c r="C533" s="832"/>
      <c r="D533" s="832"/>
      <c r="E533" s="832"/>
      <c r="F533" s="832"/>
      <c r="G533" s="832"/>
      <c r="H533" s="832"/>
      <c r="I533" s="832"/>
      <c r="J533" s="832"/>
      <c r="K533" s="832"/>
      <c r="L533" s="832"/>
      <c r="M533" s="832"/>
      <c r="N533" s="832"/>
      <c r="O533" s="832"/>
      <c r="P533" s="833"/>
      <c r="Q533" s="826"/>
      <c r="R533" s="826"/>
      <c r="S533" s="826"/>
      <c r="T533" s="826"/>
      <c r="U533" s="826"/>
      <c r="V533" s="826"/>
    </row>
    <row r="534" spans="1:22">
      <c r="A534" s="826"/>
      <c r="B534" s="831"/>
      <c r="C534" s="832"/>
      <c r="D534" s="832"/>
      <c r="E534" s="832"/>
      <c r="F534" s="832"/>
      <c r="G534" s="832"/>
      <c r="H534" s="832"/>
      <c r="I534" s="832"/>
      <c r="J534" s="832"/>
      <c r="K534" s="832"/>
      <c r="L534" s="832"/>
      <c r="M534" s="832"/>
      <c r="N534" s="832"/>
      <c r="O534" s="832"/>
      <c r="P534" s="833"/>
      <c r="Q534" s="826"/>
      <c r="R534" s="826"/>
      <c r="S534" s="826"/>
      <c r="T534" s="826"/>
      <c r="U534" s="826"/>
      <c r="V534" s="826"/>
    </row>
    <row r="535" spans="1:22">
      <c r="A535" s="826"/>
      <c r="B535" s="831"/>
      <c r="C535" s="832"/>
      <c r="D535" s="832"/>
      <c r="E535" s="832"/>
      <c r="F535" s="832"/>
      <c r="G535" s="832"/>
      <c r="H535" s="832"/>
      <c r="I535" s="832"/>
      <c r="J535" s="832"/>
      <c r="K535" s="832"/>
      <c r="L535" s="832"/>
      <c r="M535" s="832"/>
      <c r="N535" s="832"/>
      <c r="O535" s="832"/>
      <c r="P535" s="833"/>
      <c r="Q535" s="826"/>
      <c r="R535" s="826"/>
      <c r="S535" s="826"/>
      <c r="T535" s="826"/>
      <c r="U535" s="826"/>
      <c r="V535" s="826"/>
    </row>
    <row r="536" spans="1:22">
      <c r="A536" s="826"/>
      <c r="B536" s="831"/>
      <c r="C536" s="832"/>
      <c r="D536" s="832"/>
      <c r="E536" s="832"/>
      <c r="F536" s="832"/>
      <c r="G536" s="832"/>
      <c r="H536" s="832"/>
      <c r="I536" s="832"/>
      <c r="J536" s="832"/>
      <c r="K536" s="832"/>
      <c r="L536" s="832"/>
      <c r="M536" s="832"/>
      <c r="N536" s="832"/>
      <c r="O536" s="832"/>
      <c r="P536" s="833"/>
      <c r="Q536" s="826"/>
      <c r="R536" s="826"/>
      <c r="S536" s="826"/>
      <c r="T536" s="826"/>
      <c r="U536" s="826"/>
      <c r="V536" s="826"/>
    </row>
    <row r="537" spans="1:22">
      <c r="A537" s="826"/>
      <c r="B537" s="831"/>
      <c r="C537" s="832"/>
      <c r="D537" s="832"/>
      <c r="E537" s="832"/>
      <c r="F537" s="832"/>
      <c r="G537" s="832"/>
      <c r="H537" s="832"/>
      <c r="I537" s="832"/>
      <c r="J537" s="832"/>
      <c r="K537" s="832"/>
      <c r="L537" s="832"/>
      <c r="M537" s="832"/>
      <c r="N537" s="832"/>
      <c r="O537" s="832"/>
      <c r="P537" s="833"/>
      <c r="Q537" s="826"/>
      <c r="R537" s="826"/>
      <c r="S537" s="826"/>
      <c r="T537" s="826"/>
      <c r="U537" s="826"/>
      <c r="V537" s="826"/>
    </row>
    <row r="538" spans="1:22">
      <c r="A538" s="826"/>
      <c r="B538" s="831"/>
      <c r="C538" s="832"/>
      <c r="D538" s="832"/>
      <c r="E538" s="832"/>
      <c r="F538" s="832"/>
      <c r="G538" s="832"/>
      <c r="H538" s="832"/>
      <c r="I538" s="832"/>
      <c r="J538" s="832"/>
      <c r="K538" s="832"/>
      <c r="L538" s="832"/>
      <c r="M538" s="832"/>
      <c r="N538" s="832"/>
      <c r="O538" s="832"/>
      <c r="P538" s="833"/>
      <c r="Q538" s="826"/>
      <c r="R538" s="826"/>
      <c r="S538" s="826"/>
      <c r="T538" s="826"/>
      <c r="U538" s="826"/>
      <c r="V538" s="826"/>
    </row>
    <row r="539" spans="1:22">
      <c r="A539" s="826"/>
      <c r="B539" s="831"/>
      <c r="C539" s="832"/>
      <c r="D539" s="832"/>
      <c r="E539" s="832"/>
      <c r="F539" s="832"/>
      <c r="G539" s="832"/>
      <c r="H539" s="832"/>
      <c r="I539" s="832"/>
      <c r="J539" s="832"/>
      <c r="K539" s="832"/>
      <c r="L539" s="832"/>
      <c r="M539" s="832"/>
      <c r="N539" s="832"/>
      <c r="O539" s="832"/>
      <c r="P539" s="833"/>
      <c r="Q539" s="826"/>
      <c r="R539" s="826"/>
      <c r="S539" s="826"/>
      <c r="T539" s="826"/>
      <c r="U539" s="826"/>
      <c r="V539" s="826"/>
    </row>
    <row r="540" spans="1:22">
      <c r="A540" s="826"/>
      <c r="B540" s="831"/>
      <c r="C540" s="834"/>
      <c r="D540" s="835" t="s">
        <v>656</v>
      </c>
      <c r="E540" s="835" t="s">
        <v>657</v>
      </c>
      <c r="F540" s="835" t="s">
        <v>658</v>
      </c>
      <c r="G540" s="835" t="s">
        <v>659</v>
      </c>
      <c r="H540" s="835" t="s">
        <v>660</v>
      </c>
      <c r="I540" s="835" t="s">
        <v>661</v>
      </c>
      <c r="J540" s="835" t="s">
        <v>662</v>
      </c>
      <c r="K540" s="835" t="s">
        <v>663</v>
      </c>
      <c r="L540" s="835" t="s">
        <v>664</v>
      </c>
      <c r="M540" s="835" t="s">
        <v>665</v>
      </c>
      <c r="N540" s="835" t="s">
        <v>666</v>
      </c>
      <c r="O540" s="835" t="s">
        <v>667</v>
      </c>
      <c r="P540" s="833"/>
      <c r="Q540" s="826"/>
      <c r="R540" s="826"/>
      <c r="S540" s="826"/>
      <c r="T540" s="826"/>
      <c r="U540" s="826"/>
      <c r="V540" s="826"/>
    </row>
    <row r="541" spans="1:22">
      <c r="A541" s="826"/>
      <c r="B541" s="831"/>
      <c r="C541" s="836" t="s">
        <v>668</v>
      </c>
      <c r="D541" s="838">
        <f>(ENERO!$X$245/12)/1000</f>
        <v>69812.286916666679</v>
      </c>
      <c r="E541" s="838">
        <f>((FEBRERO!$X$245/12)/1000)+'GRAF. EJECUCIÓN GASTOS'!D541</f>
        <v>139624.57383333336</v>
      </c>
      <c r="F541" s="838">
        <f>((MARZO!$X$245/12)/1000)+'GRAF. EJECUCIÓN GASTOS'!E541</f>
        <v>206186.86075000002</v>
      </c>
      <c r="G541" s="838">
        <f>((ABRIL!$X$245/12)/1000)+'GRAF. EJECUCIÓN GASTOS'!F541</f>
        <v>272749.14766666666</v>
      </c>
      <c r="H541" s="838">
        <f>((MAYO!$X$245/12)/1000)+'GRAF. EJECUCIÓN GASTOS'!G541</f>
        <v>339311.43458333332</v>
      </c>
      <c r="I541" s="838">
        <f>((JUNIO!$X$245/12)/1000)+'GRAF. EJECUCIÓN GASTOS'!H541</f>
        <v>403123.72149999999</v>
      </c>
      <c r="J541" s="838">
        <f>((JULIO!$X$245/12)/1000)+'GRAF. EJECUCIÓN GASTOS'!I541</f>
        <v>472936.00841666665</v>
      </c>
      <c r="K541" s="838">
        <f>((AGOSTO!$X$245/12)/1000)+'GRAF. EJECUCIÓN GASTOS'!J541</f>
        <v>574411.77908333333</v>
      </c>
      <c r="L541" s="838">
        <f>((SEPTIEMBRE!$X$245/12)/1000)+'GRAF. EJECUCIÓN GASTOS'!K541</f>
        <v>675887.54975000001</v>
      </c>
      <c r="M541" s="838">
        <f>((OCTUBRE!$X$245/12)/1000)+'GRAF. EJECUCIÓN GASTOS'!L541</f>
        <v>777363.32041666668</v>
      </c>
      <c r="N541" s="838">
        <f>((NOVIEMBRE!$X$245/12)/1000)+'GRAF. EJECUCIÓN GASTOS'!M541</f>
        <v>878572.21241666668</v>
      </c>
      <c r="O541" s="838">
        <f>((DICIEMBRE!$X$245/12)/1000)+'GRAF. EJECUCIÓN GASTOS'!N541</f>
        <v>998195.47941666667</v>
      </c>
      <c r="P541" s="833"/>
      <c r="Q541" s="826"/>
      <c r="R541" s="826"/>
      <c r="S541" s="826"/>
      <c r="T541" s="826"/>
      <c r="U541" s="826"/>
      <c r="V541" s="826"/>
    </row>
    <row r="542" spans="1:22">
      <c r="A542" s="826"/>
      <c r="B542" s="831"/>
      <c r="C542" s="836" t="s">
        <v>672</v>
      </c>
      <c r="D542" s="838">
        <f>ENERO!$AA$245/1000</f>
        <v>312664.34999999998</v>
      </c>
      <c r="E542" s="838">
        <f>FEBRERO!$AA$245/1000</f>
        <v>686848.18400000001</v>
      </c>
      <c r="F542" s="838">
        <f>MARZO!$AA$245/1000</f>
        <v>687845.18400000001</v>
      </c>
      <c r="G542" s="838">
        <f>ABRIL!$AA$245/1000</f>
        <v>696089.58</v>
      </c>
      <c r="H542" s="838">
        <f>MAYO!$AA$245/1000</f>
        <v>696089.58</v>
      </c>
      <c r="I542" s="838">
        <f>JUNIO!$AA$245/1000</f>
        <v>698837.21799999999</v>
      </c>
      <c r="J542" s="838">
        <f>JULIO!$AA$245/1000</f>
        <v>705230.36499999999</v>
      </c>
      <c r="K542" s="838">
        <f>AGOSTO!$AA$245/1000</f>
        <v>1010722.6360000001</v>
      </c>
      <c r="L542" s="838">
        <f>SEPTIEMBRE!$AA$245/1000</f>
        <v>1056570.5020000001</v>
      </c>
      <c r="M542" s="838">
        <f>OCTUBRE!$AA$245/1000</f>
        <v>1074456.889</v>
      </c>
      <c r="N542" s="838">
        <f>NOVIEMBRE!$AA$245/1000</f>
        <v>1157553.848</v>
      </c>
      <c r="O542" s="838">
        <f>DICIEMBRE!$AA$245/1000</f>
        <v>1159776.942</v>
      </c>
      <c r="P542" s="833"/>
      <c r="Q542" s="826"/>
      <c r="R542" s="826"/>
      <c r="S542" s="826"/>
      <c r="T542" s="826"/>
      <c r="U542" s="826"/>
      <c r="V542" s="826"/>
    </row>
    <row r="543" spans="1:22">
      <c r="A543" s="826"/>
      <c r="B543" s="831"/>
      <c r="C543" s="836" t="s">
        <v>678</v>
      </c>
      <c r="D543" s="838">
        <f>ENERO!$AD$245/1000</f>
        <v>22903.412</v>
      </c>
      <c r="E543" s="838">
        <f>FEBRERO!$AD$245/1000</f>
        <v>96210.73</v>
      </c>
      <c r="F543" s="838">
        <f>MARZO!$AD$245/1000</f>
        <v>190876.77600000001</v>
      </c>
      <c r="G543" s="838">
        <f>ABRIL!$AD$245/1000</f>
        <v>337924.386</v>
      </c>
      <c r="H543" s="838">
        <f>MAYO!$AD$245/1000</f>
        <v>395464.37400000001</v>
      </c>
      <c r="I543" s="838">
        <f>JUNIO!$AD$245/1000</f>
        <v>497283.63900000002</v>
      </c>
      <c r="J543" s="838">
        <f>JULIO!$AD$245/1000</f>
        <v>635416.47499999998</v>
      </c>
      <c r="K543" s="838">
        <f>AGOSTO!$AD$245/1000</f>
        <v>746083.20600000001</v>
      </c>
      <c r="L543" s="838">
        <f>SEPTIEMBRE!$AD$245/1000</f>
        <v>866716.45</v>
      </c>
      <c r="M543" s="838">
        <f>OCTUBRE!$AD$245/1000</f>
        <v>926713.47199999995</v>
      </c>
      <c r="N543" s="838">
        <f>NOVIEMBRE!$AD$245/1000</f>
        <v>1067351.672</v>
      </c>
      <c r="O543" s="838">
        <f>DICIEMBRE!$AD$245/1000</f>
        <v>1159776.942</v>
      </c>
      <c r="P543" s="838">
        <f>DICIEMBRE!$AD$245/1000</f>
        <v>1159776.942</v>
      </c>
      <c r="Q543" s="826"/>
      <c r="R543" s="826"/>
      <c r="S543" s="826"/>
      <c r="T543" s="826"/>
      <c r="U543" s="826"/>
      <c r="V543" s="826"/>
    </row>
    <row r="544" spans="1:22" ht="13.5" thickBot="1">
      <c r="A544" s="826"/>
      <c r="B544" s="839"/>
      <c r="C544" s="840"/>
      <c r="D544" s="840"/>
      <c r="E544" s="840"/>
      <c r="F544" s="840"/>
      <c r="G544" s="840"/>
      <c r="H544" s="840"/>
      <c r="I544" s="840"/>
      <c r="J544" s="840"/>
      <c r="K544" s="840"/>
      <c r="L544" s="840"/>
      <c r="M544" s="840"/>
      <c r="N544" s="840"/>
      <c r="O544" s="840"/>
      <c r="P544" s="841"/>
      <c r="Q544" s="826"/>
      <c r="R544" s="826"/>
      <c r="S544" s="826"/>
      <c r="T544" s="826"/>
      <c r="U544" s="826"/>
      <c r="V544" s="826"/>
    </row>
    <row r="545" spans="1:22" ht="13.5" thickBot="1">
      <c r="A545" s="826"/>
      <c r="B545" s="826"/>
      <c r="C545" s="843"/>
      <c r="D545" s="826"/>
      <c r="E545" s="826"/>
      <c r="F545" s="826"/>
      <c r="G545" s="826"/>
      <c r="H545" s="826"/>
      <c r="I545" s="826"/>
      <c r="J545" s="826"/>
      <c r="K545" s="826"/>
      <c r="L545" s="826"/>
      <c r="M545" s="826"/>
      <c r="N545" s="826"/>
      <c r="O545" s="826"/>
      <c r="P545" s="826"/>
      <c r="Q545" s="826"/>
      <c r="R545" s="826"/>
      <c r="S545" s="826"/>
      <c r="T545" s="826"/>
      <c r="U545" s="826"/>
      <c r="V545" s="826"/>
    </row>
    <row r="546" spans="1:22">
      <c r="A546" s="826"/>
      <c r="B546" s="828"/>
      <c r="C546" s="829"/>
      <c r="D546" s="829"/>
      <c r="E546" s="829"/>
      <c r="F546" s="829"/>
      <c r="G546" s="829"/>
      <c r="H546" s="829"/>
      <c r="I546" s="829"/>
      <c r="J546" s="829"/>
      <c r="K546" s="829"/>
      <c r="L546" s="829"/>
      <c r="M546" s="829"/>
      <c r="N546" s="829"/>
      <c r="O546" s="829"/>
      <c r="P546" s="830"/>
      <c r="Q546" s="826"/>
      <c r="R546" s="826"/>
      <c r="S546" s="826"/>
      <c r="T546" s="826"/>
      <c r="U546" s="826"/>
      <c r="V546" s="826"/>
    </row>
    <row r="547" spans="1:22">
      <c r="A547" s="826"/>
      <c r="B547" s="831"/>
      <c r="C547" s="832"/>
      <c r="D547" s="832"/>
      <c r="E547" s="832"/>
      <c r="F547" s="832"/>
      <c r="G547" s="832"/>
      <c r="H547" s="832"/>
      <c r="I547" s="832"/>
      <c r="J547" s="832"/>
      <c r="K547" s="832"/>
      <c r="L547" s="832"/>
      <c r="M547" s="832"/>
      <c r="N547" s="832"/>
      <c r="O547" s="832"/>
      <c r="P547" s="833"/>
      <c r="Q547" s="826"/>
      <c r="R547" s="826"/>
      <c r="S547" s="826"/>
      <c r="T547" s="826"/>
      <c r="U547" s="826"/>
      <c r="V547" s="826"/>
    </row>
    <row r="548" spans="1:22">
      <c r="A548" s="826"/>
      <c r="B548" s="831"/>
      <c r="C548" s="832"/>
      <c r="D548" s="832"/>
      <c r="E548" s="832"/>
      <c r="F548" s="832"/>
      <c r="G548" s="832"/>
      <c r="H548" s="832"/>
      <c r="I548" s="832"/>
      <c r="J548" s="832"/>
      <c r="K548" s="832"/>
      <c r="L548" s="832"/>
      <c r="M548" s="832"/>
      <c r="N548" s="832"/>
      <c r="O548" s="832"/>
      <c r="P548" s="833"/>
      <c r="Q548" s="826"/>
      <c r="R548" s="826"/>
      <c r="S548" s="826"/>
      <c r="T548" s="826"/>
      <c r="U548" s="826"/>
      <c r="V548" s="826"/>
    </row>
    <row r="549" spans="1:22">
      <c r="A549" s="826"/>
      <c r="B549" s="831"/>
      <c r="C549" s="832"/>
      <c r="D549" s="832"/>
      <c r="E549" s="832"/>
      <c r="F549" s="832"/>
      <c r="G549" s="832"/>
      <c r="H549" s="832"/>
      <c r="I549" s="832"/>
      <c r="J549" s="832"/>
      <c r="K549" s="832"/>
      <c r="L549" s="832"/>
      <c r="M549" s="832"/>
      <c r="N549" s="832"/>
      <c r="O549" s="832"/>
      <c r="P549" s="833"/>
      <c r="Q549" s="826"/>
      <c r="R549" s="826"/>
      <c r="S549" s="826"/>
      <c r="T549" s="826"/>
      <c r="U549" s="826"/>
      <c r="V549" s="826"/>
    </row>
    <row r="550" spans="1:22">
      <c r="A550" s="826"/>
      <c r="B550" s="831"/>
      <c r="C550" s="832"/>
      <c r="D550" s="832"/>
      <c r="E550" s="832"/>
      <c r="F550" s="832"/>
      <c r="G550" s="832"/>
      <c r="H550" s="832"/>
      <c r="I550" s="832"/>
      <c r="J550" s="832"/>
      <c r="K550" s="832"/>
      <c r="L550" s="832"/>
      <c r="M550" s="832"/>
      <c r="N550" s="832"/>
      <c r="O550" s="832"/>
      <c r="P550" s="833"/>
      <c r="Q550" s="826"/>
      <c r="R550" s="826"/>
      <c r="S550" s="826"/>
      <c r="T550" s="826"/>
      <c r="U550" s="826"/>
      <c r="V550" s="826"/>
    </row>
    <row r="551" spans="1:22">
      <c r="A551" s="826"/>
      <c r="B551" s="831"/>
      <c r="C551" s="832"/>
      <c r="D551" s="832"/>
      <c r="E551" s="832"/>
      <c r="F551" s="832"/>
      <c r="G551" s="832"/>
      <c r="H551" s="832"/>
      <c r="I551" s="832"/>
      <c r="J551" s="832"/>
      <c r="K551" s="832"/>
      <c r="L551" s="832"/>
      <c r="M551" s="832"/>
      <c r="N551" s="832"/>
      <c r="O551" s="832"/>
      <c r="P551" s="833"/>
      <c r="Q551" s="826"/>
      <c r="R551" s="826"/>
      <c r="S551" s="826"/>
      <c r="T551" s="826"/>
      <c r="U551" s="826"/>
      <c r="V551" s="826"/>
    </row>
    <row r="552" spans="1:22">
      <c r="A552" s="826"/>
      <c r="B552" s="831"/>
      <c r="C552" s="832"/>
      <c r="D552" s="832"/>
      <c r="E552" s="832"/>
      <c r="F552" s="832"/>
      <c r="G552" s="832"/>
      <c r="H552" s="832"/>
      <c r="I552" s="832"/>
      <c r="J552" s="832"/>
      <c r="K552" s="832"/>
      <c r="L552" s="832"/>
      <c r="M552" s="832"/>
      <c r="N552" s="832"/>
      <c r="O552" s="832"/>
      <c r="P552" s="833"/>
      <c r="Q552" s="826"/>
      <c r="R552" s="826"/>
      <c r="S552" s="826"/>
      <c r="T552" s="826"/>
      <c r="U552" s="826"/>
      <c r="V552" s="826"/>
    </row>
    <row r="553" spans="1:22">
      <c r="A553" s="826"/>
      <c r="B553" s="831"/>
      <c r="C553" s="832"/>
      <c r="D553" s="832"/>
      <c r="E553" s="832"/>
      <c r="F553" s="832"/>
      <c r="G553" s="832"/>
      <c r="H553" s="832"/>
      <c r="I553" s="832"/>
      <c r="J553" s="832"/>
      <c r="K553" s="832"/>
      <c r="L553" s="832"/>
      <c r="M553" s="832"/>
      <c r="N553" s="832"/>
      <c r="O553" s="832"/>
      <c r="P553" s="833"/>
      <c r="Q553" s="826"/>
      <c r="R553" s="826"/>
      <c r="S553" s="826"/>
      <c r="T553" s="826"/>
      <c r="U553" s="826"/>
      <c r="V553" s="826"/>
    </row>
    <row r="554" spans="1:22">
      <c r="A554" s="826"/>
      <c r="B554" s="831"/>
      <c r="C554" s="832"/>
      <c r="D554" s="832"/>
      <c r="E554" s="832"/>
      <c r="F554" s="832"/>
      <c r="G554" s="832"/>
      <c r="H554" s="832"/>
      <c r="I554" s="832"/>
      <c r="J554" s="832"/>
      <c r="K554" s="832"/>
      <c r="L554" s="832"/>
      <c r="M554" s="832"/>
      <c r="N554" s="832"/>
      <c r="O554" s="832"/>
      <c r="P554" s="833"/>
      <c r="Q554" s="826"/>
      <c r="R554" s="826"/>
      <c r="S554" s="826"/>
      <c r="T554" s="826"/>
      <c r="U554" s="826"/>
      <c r="V554" s="826"/>
    </row>
    <row r="555" spans="1:22">
      <c r="A555" s="826"/>
      <c r="B555" s="831"/>
      <c r="C555" s="832"/>
      <c r="D555" s="832"/>
      <c r="E555" s="832"/>
      <c r="F555" s="832"/>
      <c r="G555" s="832"/>
      <c r="H555" s="832"/>
      <c r="I555" s="832"/>
      <c r="J555" s="832"/>
      <c r="K555" s="832"/>
      <c r="L555" s="832"/>
      <c r="M555" s="832"/>
      <c r="N555" s="832"/>
      <c r="O555" s="832"/>
      <c r="P555" s="833"/>
      <c r="Q555" s="826"/>
      <c r="R555" s="826"/>
      <c r="S555" s="826"/>
      <c r="T555" s="826"/>
      <c r="U555" s="826"/>
      <c r="V555" s="826"/>
    </row>
    <row r="556" spans="1:22">
      <c r="A556" s="826"/>
      <c r="B556" s="831"/>
      <c r="C556" s="832"/>
      <c r="D556" s="832"/>
      <c r="E556" s="832"/>
      <c r="F556" s="832"/>
      <c r="G556" s="832"/>
      <c r="H556" s="832"/>
      <c r="I556" s="832"/>
      <c r="J556" s="832"/>
      <c r="K556" s="832"/>
      <c r="L556" s="832"/>
      <c r="M556" s="832"/>
      <c r="N556" s="832"/>
      <c r="O556" s="832"/>
      <c r="P556" s="833"/>
      <c r="Q556" s="826"/>
      <c r="R556" s="826"/>
      <c r="S556" s="826"/>
      <c r="T556" s="826"/>
      <c r="U556" s="826"/>
      <c r="V556" s="826"/>
    </row>
    <row r="557" spans="1:22">
      <c r="A557" s="826"/>
      <c r="B557" s="831"/>
      <c r="C557" s="832"/>
      <c r="D557" s="832"/>
      <c r="E557" s="832"/>
      <c r="F557" s="832"/>
      <c r="G557" s="832"/>
      <c r="H557" s="832"/>
      <c r="I557" s="832"/>
      <c r="J557" s="832"/>
      <c r="K557" s="832"/>
      <c r="L557" s="832"/>
      <c r="M557" s="832"/>
      <c r="N557" s="832"/>
      <c r="O557" s="832"/>
      <c r="P557" s="833"/>
      <c r="Q557" s="826"/>
      <c r="R557" s="826"/>
      <c r="S557" s="826"/>
      <c r="T557" s="826"/>
      <c r="U557" s="826"/>
      <c r="V557" s="826"/>
    </row>
    <row r="558" spans="1:22">
      <c r="A558" s="826"/>
      <c r="B558" s="831"/>
      <c r="C558" s="832"/>
      <c r="D558" s="832"/>
      <c r="E558" s="832"/>
      <c r="F558" s="832"/>
      <c r="G558" s="832"/>
      <c r="H558" s="832"/>
      <c r="I558" s="832"/>
      <c r="J558" s="832"/>
      <c r="K558" s="832"/>
      <c r="L558" s="832"/>
      <c r="M558" s="832"/>
      <c r="N558" s="832"/>
      <c r="O558" s="832"/>
      <c r="P558" s="833"/>
      <c r="Q558" s="826"/>
      <c r="R558" s="826"/>
      <c r="S558" s="826"/>
      <c r="T558" s="826"/>
      <c r="U558" s="826"/>
      <c r="V558" s="826"/>
    </row>
    <row r="559" spans="1:22">
      <c r="A559" s="826"/>
      <c r="B559" s="831"/>
      <c r="C559" s="832"/>
      <c r="D559" s="832"/>
      <c r="E559" s="832"/>
      <c r="F559" s="832"/>
      <c r="G559" s="832"/>
      <c r="H559" s="832"/>
      <c r="I559" s="832"/>
      <c r="J559" s="832"/>
      <c r="K559" s="832"/>
      <c r="L559" s="832"/>
      <c r="M559" s="832"/>
      <c r="N559" s="832"/>
      <c r="O559" s="832"/>
      <c r="P559" s="833"/>
      <c r="Q559" s="826"/>
      <c r="R559" s="826"/>
      <c r="S559" s="826"/>
      <c r="T559" s="826"/>
      <c r="U559" s="826"/>
      <c r="V559" s="826"/>
    </row>
    <row r="560" spans="1:22">
      <c r="A560" s="826"/>
      <c r="B560" s="831"/>
      <c r="C560" s="832"/>
      <c r="D560" s="832"/>
      <c r="E560" s="832"/>
      <c r="F560" s="832"/>
      <c r="G560" s="832"/>
      <c r="H560" s="832"/>
      <c r="I560" s="832"/>
      <c r="J560" s="832"/>
      <c r="K560" s="832"/>
      <c r="L560" s="832"/>
      <c r="M560" s="832"/>
      <c r="N560" s="832"/>
      <c r="O560" s="832"/>
      <c r="P560" s="833"/>
      <c r="Q560" s="826"/>
      <c r="R560" s="826"/>
      <c r="S560" s="826"/>
      <c r="T560" s="826"/>
      <c r="U560" s="826"/>
      <c r="V560" s="826"/>
    </row>
    <row r="561" spans="1:22">
      <c r="A561" s="826"/>
      <c r="B561" s="831"/>
      <c r="C561" s="832"/>
      <c r="D561" s="832"/>
      <c r="E561" s="832"/>
      <c r="F561" s="832"/>
      <c r="G561" s="832"/>
      <c r="H561" s="832"/>
      <c r="I561" s="832"/>
      <c r="J561" s="832"/>
      <c r="K561" s="832"/>
      <c r="L561" s="832"/>
      <c r="M561" s="832"/>
      <c r="N561" s="832"/>
      <c r="O561" s="832"/>
      <c r="P561" s="833"/>
      <c r="Q561" s="826"/>
      <c r="R561" s="826"/>
      <c r="S561" s="826"/>
      <c r="T561" s="826"/>
      <c r="U561" s="826"/>
      <c r="V561" s="826"/>
    </row>
    <row r="562" spans="1:22">
      <c r="A562" s="826"/>
      <c r="B562" s="831"/>
      <c r="C562" s="832"/>
      <c r="D562" s="832"/>
      <c r="E562" s="832"/>
      <c r="F562" s="832"/>
      <c r="G562" s="832"/>
      <c r="H562" s="832"/>
      <c r="I562" s="832"/>
      <c r="J562" s="832"/>
      <c r="K562" s="832"/>
      <c r="L562" s="832"/>
      <c r="M562" s="832"/>
      <c r="N562" s="832"/>
      <c r="O562" s="832"/>
      <c r="P562" s="833"/>
      <c r="Q562" s="826"/>
      <c r="R562" s="826"/>
      <c r="S562" s="826"/>
      <c r="T562" s="826"/>
      <c r="U562" s="826"/>
      <c r="V562" s="826"/>
    </row>
    <row r="563" spans="1:22">
      <c r="A563" s="826"/>
      <c r="B563" s="831"/>
      <c r="C563" s="832"/>
      <c r="D563" s="832"/>
      <c r="E563" s="832"/>
      <c r="F563" s="832"/>
      <c r="G563" s="832"/>
      <c r="H563" s="832"/>
      <c r="I563" s="832"/>
      <c r="J563" s="832"/>
      <c r="K563" s="832"/>
      <c r="L563" s="832"/>
      <c r="M563" s="832"/>
      <c r="N563" s="832"/>
      <c r="O563" s="832"/>
      <c r="P563" s="833"/>
      <c r="Q563" s="826"/>
      <c r="R563" s="826"/>
      <c r="S563" s="826"/>
      <c r="T563" s="826"/>
      <c r="U563" s="826"/>
      <c r="V563" s="826"/>
    </row>
    <row r="564" spans="1:22">
      <c r="A564" s="826"/>
      <c r="B564" s="831"/>
      <c r="C564" s="832"/>
      <c r="D564" s="832"/>
      <c r="E564" s="832"/>
      <c r="F564" s="832"/>
      <c r="G564" s="832"/>
      <c r="H564" s="832"/>
      <c r="I564" s="832"/>
      <c r="J564" s="832"/>
      <c r="K564" s="832"/>
      <c r="L564" s="832"/>
      <c r="M564" s="832"/>
      <c r="N564" s="832"/>
      <c r="O564" s="832"/>
      <c r="P564" s="833"/>
      <c r="Q564" s="826"/>
      <c r="R564" s="826"/>
      <c r="S564" s="826"/>
      <c r="T564" s="826"/>
      <c r="U564" s="826"/>
      <c r="V564" s="826"/>
    </row>
    <row r="565" spans="1:22">
      <c r="A565" s="826"/>
      <c r="B565" s="831"/>
      <c r="C565" s="832"/>
      <c r="D565" s="832"/>
      <c r="E565" s="832"/>
      <c r="F565" s="832"/>
      <c r="G565" s="832"/>
      <c r="H565" s="832"/>
      <c r="I565" s="832"/>
      <c r="J565" s="832"/>
      <c r="K565" s="832"/>
      <c r="L565" s="832"/>
      <c r="M565" s="832"/>
      <c r="N565" s="832"/>
      <c r="O565" s="832"/>
      <c r="P565" s="833"/>
      <c r="Q565" s="826"/>
      <c r="R565" s="826"/>
      <c r="S565" s="826"/>
      <c r="T565" s="826"/>
      <c r="U565" s="826"/>
      <c r="V565" s="826"/>
    </row>
    <row r="566" spans="1:22">
      <c r="A566" s="826"/>
      <c r="B566" s="831"/>
      <c r="C566" s="832"/>
      <c r="D566" s="832"/>
      <c r="E566" s="832"/>
      <c r="F566" s="832"/>
      <c r="G566" s="832"/>
      <c r="H566" s="832"/>
      <c r="I566" s="832"/>
      <c r="J566" s="832"/>
      <c r="K566" s="832"/>
      <c r="L566" s="832"/>
      <c r="M566" s="832"/>
      <c r="N566" s="832"/>
      <c r="O566" s="832"/>
      <c r="P566" s="833"/>
      <c r="Q566" s="826"/>
      <c r="R566" s="826"/>
      <c r="S566" s="826"/>
      <c r="T566" s="826"/>
      <c r="U566" s="826"/>
      <c r="V566" s="826"/>
    </row>
    <row r="567" spans="1:22">
      <c r="A567" s="826"/>
      <c r="B567" s="831"/>
      <c r="C567" s="832"/>
      <c r="D567" s="832"/>
      <c r="E567" s="832"/>
      <c r="F567" s="832"/>
      <c r="G567" s="832"/>
      <c r="H567" s="832"/>
      <c r="I567" s="832"/>
      <c r="J567" s="832"/>
      <c r="K567" s="832"/>
      <c r="L567" s="832"/>
      <c r="M567" s="832"/>
      <c r="N567" s="832"/>
      <c r="O567" s="832"/>
      <c r="P567" s="833"/>
      <c r="Q567" s="826"/>
      <c r="R567" s="826"/>
      <c r="S567" s="826"/>
      <c r="T567" s="826"/>
      <c r="U567" s="826"/>
      <c r="V567" s="826"/>
    </row>
    <row r="568" spans="1:22">
      <c r="A568" s="826"/>
      <c r="B568" s="831"/>
      <c r="C568" s="832"/>
      <c r="D568" s="832"/>
      <c r="E568" s="832"/>
      <c r="F568" s="832"/>
      <c r="G568" s="832"/>
      <c r="H568" s="832"/>
      <c r="I568" s="832"/>
      <c r="J568" s="832"/>
      <c r="K568" s="832"/>
      <c r="L568" s="832"/>
      <c r="M568" s="832"/>
      <c r="N568" s="832"/>
      <c r="O568" s="832"/>
      <c r="P568" s="833"/>
      <c r="Q568" s="826"/>
      <c r="R568" s="826"/>
      <c r="S568" s="826"/>
      <c r="T568" s="826"/>
      <c r="U568" s="826"/>
      <c r="V568" s="826"/>
    </row>
    <row r="569" spans="1:22">
      <c r="A569" s="826"/>
      <c r="B569" s="831"/>
      <c r="C569" s="832"/>
      <c r="D569" s="832"/>
      <c r="E569" s="832"/>
      <c r="F569" s="832"/>
      <c r="G569" s="832"/>
      <c r="H569" s="832"/>
      <c r="I569" s="832"/>
      <c r="J569" s="832"/>
      <c r="K569" s="832"/>
      <c r="L569" s="832"/>
      <c r="M569" s="832"/>
      <c r="N569" s="832"/>
      <c r="O569" s="832"/>
      <c r="P569" s="833"/>
      <c r="Q569" s="826"/>
      <c r="R569" s="826"/>
      <c r="S569" s="826"/>
      <c r="T569" s="826"/>
      <c r="U569" s="826"/>
      <c r="V569" s="826"/>
    </row>
    <row r="570" spans="1:22">
      <c r="A570" s="826"/>
      <c r="B570" s="831"/>
      <c r="C570" s="832"/>
      <c r="D570" s="832"/>
      <c r="E570" s="832"/>
      <c r="F570" s="832"/>
      <c r="G570" s="832"/>
      <c r="H570" s="832"/>
      <c r="I570" s="832"/>
      <c r="J570" s="832"/>
      <c r="K570" s="832"/>
      <c r="L570" s="832"/>
      <c r="M570" s="832"/>
      <c r="N570" s="832"/>
      <c r="O570" s="832"/>
      <c r="P570" s="833"/>
      <c r="Q570" s="826"/>
      <c r="R570" s="826"/>
      <c r="S570" s="826"/>
      <c r="T570" s="826"/>
      <c r="U570" s="826"/>
      <c r="V570" s="826"/>
    </row>
    <row r="571" spans="1:22">
      <c r="A571" s="826"/>
      <c r="B571" s="831"/>
      <c r="C571" s="832"/>
      <c r="D571" s="832"/>
      <c r="E571" s="832"/>
      <c r="F571" s="832"/>
      <c r="G571" s="832"/>
      <c r="H571" s="832"/>
      <c r="I571" s="832"/>
      <c r="J571" s="832"/>
      <c r="K571" s="832"/>
      <c r="L571" s="832"/>
      <c r="M571" s="832"/>
      <c r="N571" s="832"/>
      <c r="O571" s="832"/>
      <c r="P571" s="833"/>
      <c r="Q571" s="826"/>
      <c r="R571" s="826"/>
      <c r="S571" s="826"/>
      <c r="T571" s="826"/>
      <c r="U571" s="826"/>
      <c r="V571" s="826"/>
    </row>
    <row r="572" spans="1:22">
      <c r="A572" s="826"/>
      <c r="B572" s="831"/>
      <c r="C572" s="834"/>
      <c r="D572" s="835" t="s">
        <v>656</v>
      </c>
      <c r="E572" s="835" t="s">
        <v>657</v>
      </c>
      <c r="F572" s="835" t="s">
        <v>658</v>
      </c>
      <c r="G572" s="835" t="s">
        <v>659</v>
      </c>
      <c r="H572" s="835" t="s">
        <v>660</v>
      </c>
      <c r="I572" s="835" t="s">
        <v>661</v>
      </c>
      <c r="J572" s="835" t="s">
        <v>662</v>
      </c>
      <c r="K572" s="835" t="s">
        <v>663</v>
      </c>
      <c r="L572" s="835" t="s">
        <v>664</v>
      </c>
      <c r="M572" s="835" t="s">
        <v>665</v>
      </c>
      <c r="N572" s="835" t="s">
        <v>666</v>
      </c>
      <c r="O572" s="835" t="s">
        <v>667</v>
      </c>
      <c r="P572" s="833"/>
      <c r="Q572" s="826"/>
      <c r="R572" s="826"/>
      <c r="S572" s="826"/>
      <c r="T572" s="826"/>
      <c r="U572" s="826"/>
      <c r="V572" s="826"/>
    </row>
    <row r="573" spans="1:22">
      <c r="A573" s="826"/>
      <c r="B573" s="831"/>
      <c r="C573" s="836" t="s">
        <v>668</v>
      </c>
      <c r="D573" s="838">
        <f>(DICIEMBRE!$X$246/12)/1000</f>
        <v>13750</v>
      </c>
      <c r="E573" s="838">
        <f>((DICIEMBRE!$X$246/12)/1000)+'GRAF. EJECUCIÓN GASTOS'!D573</f>
        <v>27500</v>
      </c>
      <c r="F573" s="838">
        <f>((MARZO!$X$246/12)/1000)+'GRAF. EJECUCIÓN GASTOS'!E573</f>
        <v>37083.333333333336</v>
      </c>
      <c r="G573" s="838">
        <f>((ABRIL!$X$246/12)/1000)+'GRAF. EJECUCIÓN GASTOS'!F573</f>
        <v>49916.666666666672</v>
      </c>
      <c r="H573" s="838">
        <f>((MAYO!$X$246/12)/1000)+'GRAF. EJECUCIÓN GASTOS'!G573</f>
        <v>62750.000000000007</v>
      </c>
      <c r="I573" s="838">
        <f>((JUNIO!$X$246/12)/1000)+'GRAF. EJECUCIÓN GASTOS'!H573</f>
        <v>72333.333333333343</v>
      </c>
      <c r="J573" s="838">
        <f>((JULIO!$X$246/12)/1000)+'GRAF. EJECUCIÓN GASTOS'!I573</f>
        <v>81916.666666666672</v>
      </c>
      <c r="K573" s="838">
        <f>((AGOSTO!$X$246/12)/1000)+'GRAF. EJECUCIÓN GASTOS'!J573</f>
        <v>91500</v>
      </c>
      <c r="L573" s="838">
        <f>((SEPTIEMBRE!$X$246/12)/1000)+'GRAF. EJECUCIÓN GASTOS'!K573</f>
        <v>101083.33333333333</v>
      </c>
      <c r="M573" s="838">
        <f>((OCTUBRE!$X$246/12)/1000)+'GRAF. EJECUCIÓN GASTOS'!L573</f>
        <v>110666.66666666666</v>
      </c>
      <c r="N573" s="838">
        <f>((NOVIEMBRE!$X$246/12)/1000)+'GRAF. EJECUCIÓN GASTOS'!M573</f>
        <v>120516.87866666666</v>
      </c>
      <c r="O573" s="838">
        <f>((DICIEMBRE!$X$246/12)/1000)+'GRAF. EJECUCIÓN GASTOS'!N573</f>
        <v>134266.87866666666</v>
      </c>
      <c r="P573" s="833"/>
      <c r="Q573" s="826"/>
      <c r="R573" s="826"/>
      <c r="S573" s="826"/>
      <c r="T573" s="826"/>
      <c r="U573" s="826"/>
      <c r="V573" s="826"/>
    </row>
    <row r="574" spans="1:22">
      <c r="A574" s="826"/>
      <c r="B574" s="831"/>
      <c r="C574" s="836" t="s">
        <v>672</v>
      </c>
      <c r="D574" s="838">
        <f>ENERO!$AA$246/1000</f>
        <v>0</v>
      </c>
      <c r="E574" s="838">
        <f>FEBRERO!$AA$246/1000</f>
        <v>2414.5149999999999</v>
      </c>
      <c r="F574" s="838">
        <f>MARZO!$AA$246/1000</f>
        <v>96888.123000000007</v>
      </c>
      <c r="G574" s="838">
        <f>ABRIL!$AA$246/1000</f>
        <v>97011.623000000007</v>
      </c>
      <c r="H574" s="838">
        <f>MAYO!$AA$246/1000</f>
        <v>109775.175</v>
      </c>
      <c r="I574" s="838">
        <f>JUNIO!$AA$246/1000</f>
        <v>110335.175</v>
      </c>
      <c r="J574" s="838">
        <f>JULIO!$AA$246/1000</f>
        <v>104316.523</v>
      </c>
      <c r="K574" s="838">
        <f>AGOSTO!$AA$246/1000</f>
        <v>104425.073</v>
      </c>
      <c r="L574" s="838">
        <f>SEPTIEMBRE!$AA$246/1000</f>
        <v>104560.375</v>
      </c>
      <c r="M574" s="838">
        <f>OCTUBRE!$AA$246/1000</f>
        <v>104560.375</v>
      </c>
      <c r="N574" s="838">
        <f>NOVIEMBRE!$AA$246/1000</f>
        <v>127226.315</v>
      </c>
      <c r="O574" s="838">
        <f>DICIEMBRE!$AA$246/1000</f>
        <v>133239.38399999999</v>
      </c>
      <c r="P574" s="833"/>
      <c r="Q574" s="826"/>
      <c r="R574" s="826"/>
      <c r="S574" s="826"/>
      <c r="T574" s="826"/>
      <c r="U574" s="826"/>
      <c r="V574" s="826"/>
    </row>
    <row r="575" spans="1:22">
      <c r="A575" s="826"/>
      <c r="B575" s="831"/>
      <c r="C575" s="836" t="s">
        <v>672</v>
      </c>
      <c r="D575" s="838">
        <f>ENERO!$AD$246/1000</f>
        <v>0</v>
      </c>
      <c r="E575" s="838">
        <f>FEBRERO!$AD$246/1000</f>
        <v>2414.5149999999999</v>
      </c>
      <c r="F575" s="838">
        <f>MARZO!$AD$246/1000</f>
        <v>9123.0390000000007</v>
      </c>
      <c r="G575" s="838">
        <f>ABRIL!$AD$246/1000</f>
        <v>19055.715</v>
      </c>
      <c r="H575" s="838">
        <f>MAYO!$AD$246/1000</f>
        <v>28910.091</v>
      </c>
      <c r="I575" s="838">
        <f>JUNIO!$AD$246/1000</f>
        <v>39279.267</v>
      </c>
      <c r="J575" s="838">
        <f>JULIO!$AD$246/1000</f>
        <v>55788.142999999996</v>
      </c>
      <c r="K575" s="838">
        <f>AGOSTO!$AD$246/1000</f>
        <v>65705.865999999995</v>
      </c>
      <c r="L575" s="838">
        <f>SEPTIEMBRE!$AD$246/1000</f>
        <v>75650.342999999993</v>
      </c>
      <c r="M575" s="838">
        <f>OCTUBRE!$AD$246/1000</f>
        <v>85459.519</v>
      </c>
      <c r="N575" s="838">
        <f>NOVIEMBRE!$AD$246/1000</f>
        <v>107240.84600000001</v>
      </c>
      <c r="O575" s="838">
        <f>DICIEMBRE!$AD$246/1000</f>
        <v>149119.20199999999</v>
      </c>
      <c r="P575" s="833"/>
      <c r="Q575" s="826"/>
      <c r="R575" s="826"/>
      <c r="S575" s="826"/>
      <c r="T575" s="826"/>
      <c r="U575" s="826"/>
      <c r="V575" s="826"/>
    </row>
    <row r="576" spans="1:22" ht="13.5" thickBot="1">
      <c r="A576" s="826"/>
      <c r="B576" s="839"/>
      <c r="C576" s="840"/>
      <c r="D576" s="840"/>
      <c r="E576" s="840"/>
      <c r="F576" s="840"/>
      <c r="G576" s="840"/>
      <c r="H576" s="840"/>
      <c r="I576" s="840"/>
      <c r="J576" s="840"/>
      <c r="K576" s="840"/>
      <c r="L576" s="840"/>
      <c r="M576" s="840"/>
      <c r="N576" s="840"/>
      <c r="O576" s="840"/>
      <c r="P576" s="841"/>
      <c r="Q576" s="826"/>
      <c r="R576" s="826"/>
      <c r="S576" s="826"/>
      <c r="T576" s="826"/>
      <c r="U576" s="826"/>
      <c r="V576" s="826"/>
    </row>
    <row r="577" spans="1:22" ht="13.5" thickBot="1">
      <c r="A577" s="826"/>
      <c r="B577" s="826"/>
      <c r="C577" s="826"/>
      <c r="D577" s="826"/>
      <c r="E577" s="826"/>
      <c r="F577" s="826"/>
      <c r="G577" s="826"/>
      <c r="H577" s="826"/>
      <c r="I577" s="826"/>
      <c r="J577" s="826"/>
      <c r="K577" s="826"/>
      <c r="L577" s="826"/>
      <c r="M577" s="826"/>
      <c r="N577" s="826"/>
      <c r="O577" s="826"/>
      <c r="P577" s="826"/>
      <c r="Q577" s="826"/>
      <c r="R577" s="826"/>
      <c r="S577" s="826"/>
      <c r="T577" s="826"/>
      <c r="U577" s="826"/>
      <c r="V577" s="826"/>
    </row>
    <row r="578" spans="1:22">
      <c r="A578" s="826"/>
      <c r="B578" s="828"/>
      <c r="C578" s="829"/>
      <c r="D578" s="829"/>
      <c r="E578" s="829"/>
      <c r="F578" s="829"/>
      <c r="G578" s="829"/>
      <c r="H578" s="829"/>
      <c r="I578" s="829"/>
      <c r="J578" s="829"/>
      <c r="K578" s="829"/>
      <c r="L578" s="829"/>
      <c r="M578" s="829"/>
      <c r="N578" s="829"/>
      <c r="O578" s="829"/>
      <c r="P578" s="830"/>
      <c r="Q578" s="826"/>
      <c r="R578" s="826"/>
      <c r="S578" s="826"/>
      <c r="T578" s="826"/>
      <c r="U578" s="826"/>
      <c r="V578" s="826"/>
    </row>
    <row r="579" spans="1:22">
      <c r="A579" s="826"/>
      <c r="B579" s="831"/>
      <c r="C579" s="832"/>
      <c r="D579" s="832"/>
      <c r="E579" s="832"/>
      <c r="F579" s="832"/>
      <c r="G579" s="832"/>
      <c r="H579" s="832"/>
      <c r="I579" s="832"/>
      <c r="J579" s="832"/>
      <c r="K579" s="832"/>
      <c r="L579" s="832"/>
      <c r="M579" s="832"/>
      <c r="N579" s="832"/>
      <c r="O579" s="832"/>
      <c r="P579" s="833"/>
      <c r="Q579" s="826"/>
      <c r="R579" s="826"/>
      <c r="S579" s="826"/>
      <c r="T579" s="826"/>
      <c r="U579" s="826"/>
      <c r="V579" s="826"/>
    </row>
    <row r="580" spans="1:22">
      <c r="A580" s="826"/>
      <c r="B580" s="831"/>
      <c r="C580" s="832"/>
      <c r="D580" s="832"/>
      <c r="E580" s="832"/>
      <c r="F580" s="832"/>
      <c r="G580" s="832"/>
      <c r="H580" s="832"/>
      <c r="I580" s="832"/>
      <c r="J580" s="832"/>
      <c r="K580" s="832"/>
      <c r="L580" s="832"/>
      <c r="M580" s="832"/>
      <c r="N580" s="832"/>
      <c r="O580" s="832"/>
      <c r="P580" s="833"/>
      <c r="Q580" s="826"/>
      <c r="R580" s="826"/>
      <c r="S580" s="826"/>
      <c r="T580" s="826"/>
      <c r="U580" s="826"/>
      <c r="V580" s="826"/>
    </row>
    <row r="581" spans="1:22">
      <c r="A581" s="826"/>
      <c r="B581" s="831"/>
      <c r="C581" s="832"/>
      <c r="D581" s="832"/>
      <c r="E581" s="832"/>
      <c r="F581" s="832"/>
      <c r="G581" s="832"/>
      <c r="H581" s="832"/>
      <c r="I581" s="832"/>
      <c r="J581" s="832"/>
      <c r="K581" s="832"/>
      <c r="L581" s="832"/>
      <c r="M581" s="832"/>
      <c r="N581" s="832"/>
      <c r="O581" s="832"/>
      <c r="P581" s="833"/>
      <c r="Q581" s="826"/>
      <c r="R581" s="826"/>
      <c r="S581" s="826"/>
      <c r="T581" s="826"/>
      <c r="U581" s="826"/>
      <c r="V581" s="826"/>
    </row>
    <row r="582" spans="1:22">
      <c r="A582" s="826"/>
      <c r="B582" s="831"/>
      <c r="C582" s="832"/>
      <c r="D582" s="832"/>
      <c r="E582" s="832"/>
      <c r="F582" s="832"/>
      <c r="G582" s="832"/>
      <c r="H582" s="832"/>
      <c r="I582" s="832"/>
      <c r="J582" s="832"/>
      <c r="K582" s="832"/>
      <c r="L582" s="832"/>
      <c r="M582" s="832"/>
      <c r="N582" s="832"/>
      <c r="O582" s="832"/>
      <c r="P582" s="833"/>
      <c r="Q582" s="826"/>
      <c r="R582" s="826"/>
      <c r="S582" s="826"/>
      <c r="T582" s="826"/>
      <c r="U582" s="826"/>
      <c r="V582" s="826"/>
    </row>
    <row r="583" spans="1:22">
      <c r="A583" s="826"/>
      <c r="B583" s="831"/>
      <c r="C583" s="832"/>
      <c r="D583" s="832"/>
      <c r="E583" s="832"/>
      <c r="F583" s="832"/>
      <c r="G583" s="832"/>
      <c r="H583" s="832"/>
      <c r="I583" s="832"/>
      <c r="J583" s="832"/>
      <c r="K583" s="832"/>
      <c r="L583" s="832"/>
      <c r="M583" s="832"/>
      <c r="N583" s="832"/>
      <c r="O583" s="832"/>
      <c r="P583" s="833"/>
      <c r="Q583" s="826"/>
      <c r="R583" s="826"/>
      <c r="S583" s="826"/>
      <c r="T583" s="826"/>
      <c r="U583" s="826"/>
      <c r="V583" s="826"/>
    </row>
    <row r="584" spans="1:22">
      <c r="A584" s="826"/>
      <c r="B584" s="831"/>
      <c r="C584" s="832"/>
      <c r="D584" s="832"/>
      <c r="E584" s="832"/>
      <c r="F584" s="832"/>
      <c r="G584" s="832"/>
      <c r="H584" s="832"/>
      <c r="I584" s="832"/>
      <c r="J584" s="832"/>
      <c r="K584" s="832"/>
      <c r="L584" s="832"/>
      <c r="M584" s="832"/>
      <c r="N584" s="832"/>
      <c r="O584" s="832"/>
      <c r="P584" s="833"/>
      <c r="Q584" s="826"/>
      <c r="R584" s="826"/>
      <c r="S584" s="826"/>
      <c r="T584" s="826"/>
      <c r="U584" s="826"/>
      <c r="V584" s="826"/>
    </row>
    <row r="585" spans="1:22">
      <c r="A585" s="826"/>
      <c r="B585" s="831"/>
      <c r="C585" s="832"/>
      <c r="D585" s="832"/>
      <c r="E585" s="832"/>
      <c r="F585" s="832"/>
      <c r="G585" s="832"/>
      <c r="H585" s="832"/>
      <c r="I585" s="832"/>
      <c r="J585" s="832"/>
      <c r="K585" s="832"/>
      <c r="L585" s="832"/>
      <c r="M585" s="832"/>
      <c r="N585" s="832"/>
      <c r="O585" s="832"/>
      <c r="P585" s="833"/>
      <c r="Q585" s="826"/>
      <c r="R585" s="826"/>
      <c r="S585" s="826"/>
      <c r="T585" s="826"/>
      <c r="U585" s="826"/>
      <c r="V585" s="826"/>
    </row>
    <row r="586" spans="1:22">
      <c r="A586" s="826"/>
      <c r="B586" s="831"/>
      <c r="C586" s="832"/>
      <c r="D586" s="832"/>
      <c r="E586" s="832"/>
      <c r="F586" s="832"/>
      <c r="G586" s="832"/>
      <c r="H586" s="832"/>
      <c r="I586" s="832"/>
      <c r="J586" s="832"/>
      <c r="K586" s="832"/>
      <c r="L586" s="832"/>
      <c r="M586" s="832"/>
      <c r="N586" s="832"/>
      <c r="O586" s="832"/>
      <c r="P586" s="833"/>
      <c r="Q586" s="826"/>
      <c r="R586" s="826"/>
      <c r="S586" s="826"/>
      <c r="T586" s="826"/>
      <c r="U586" s="826"/>
      <c r="V586" s="826"/>
    </row>
    <row r="587" spans="1:22">
      <c r="A587" s="826"/>
      <c r="B587" s="831"/>
      <c r="C587" s="832"/>
      <c r="D587" s="832"/>
      <c r="E587" s="832"/>
      <c r="F587" s="832"/>
      <c r="G587" s="832"/>
      <c r="H587" s="832"/>
      <c r="I587" s="832"/>
      <c r="J587" s="832"/>
      <c r="K587" s="832"/>
      <c r="L587" s="832"/>
      <c r="M587" s="832"/>
      <c r="N587" s="832"/>
      <c r="O587" s="832"/>
      <c r="P587" s="833"/>
      <c r="Q587" s="826"/>
      <c r="R587" s="826"/>
      <c r="S587" s="826"/>
      <c r="T587" s="826"/>
      <c r="U587" s="826"/>
      <c r="V587" s="826"/>
    </row>
    <row r="588" spans="1:22">
      <c r="A588" s="826"/>
      <c r="B588" s="831"/>
      <c r="C588" s="832"/>
      <c r="D588" s="832"/>
      <c r="E588" s="832"/>
      <c r="F588" s="832"/>
      <c r="G588" s="832"/>
      <c r="H588" s="832"/>
      <c r="I588" s="832"/>
      <c r="J588" s="832"/>
      <c r="K588" s="832"/>
      <c r="L588" s="832"/>
      <c r="M588" s="832"/>
      <c r="N588" s="832"/>
      <c r="O588" s="832"/>
      <c r="P588" s="833"/>
      <c r="Q588" s="826"/>
      <c r="R588" s="826"/>
      <c r="S588" s="826"/>
      <c r="T588" s="826"/>
      <c r="U588" s="826"/>
      <c r="V588" s="826"/>
    </row>
    <row r="589" spans="1:22">
      <c r="A589" s="826"/>
      <c r="B589" s="831"/>
      <c r="C589" s="832"/>
      <c r="D589" s="832"/>
      <c r="E589" s="832"/>
      <c r="F589" s="832"/>
      <c r="G589" s="832"/>
      <c r="H589" s="832"/>
      <c r="I589" s="832"/>
      <c r="J589" s="832"/>
      <c r="K589" s="832"/>
      <c r="L589" s="832"/>
      <c r="M589" s="832"/>
      <c r="N589" s="832"/>
      <c r="O589" s="832"/>
      <c r="P589" s="833"/>
      <c r="Q589" s="826"/>
      <c r="R589" s="826"/>
      <c r="S589" s="826"/>
      <c r="T589" s="826"/>
      <c r="U589" s="826"/>
      <c r="V589" s="826"/>
    </row>
    <row r="590" spans="1:22">
      <c r="A590" s="826"/>
      <c r="B590" s="831"/>
      <c r="C590" s="832"/>
      <c r="D590" s="832"/>
      <c r="E590" s="832"/>
      <c r="F590" s="832"/>
      <c r="G590" s="832"/>
      <c r="H590" s="832"/>
      <c r="I590" s="832"/>
      <c r="J590" s="832"/>
      <c r="K590" s="832"/>
      <c r="L590" s="832"/>
      <c r="M590" s="832"/>
      <c r="N590" s="832"/>
      <c r="O590" s="832"/>
      <c r="P590" s="833"/>
      <c r="Q590" s="826"/>
      <c r="R590" s="826"/>
      <c r="S590" s="826"/>
      <c r="T590" s="826"/>
      <c r="U590" s="826"/>
      <c r="V590" s="826"/>
    </row>
    <row r="591" spans="1:22">
      <c r="A591" s="826"/>
      <c r="B591" s="831"/>
      <c r="C591" s="832"/>
      <c r="D591" s="832"/>
      <c r="E591" s="832"/>
      <c r="F591" s="832"/>
      <c r="G591" s="832"/>
      <c r="H591" s="832"/>
      <c r="I591" s="832"/>
      <c r="J591" s="832"/>
      <c r="K591" s="832"/>
      <c r="L591" s="832"/>
      <c r="M591" s="832"/>
      <c r="N591" s="832"/>
      <c r="O591" s="832"/>
      <c r="P591" s="833"/>
      <c r="Q591" s="826"/>
      <c r="R591" s="826"/>
      <c r="S591" s="826"/>
      <c r="T591" s="826"/>
      <c r="U591" s="826"/>
      <c r="V591" s="826"/>
    </row>
    <row r="592" spans="1:22">
      <c r="A592" s="826"/>
      <c r="B592" s="831"/>
      <c r="C592" s="832"/>
      <c r="D592" s="832"/>
      <c r="E592" s="832"/>
      <c r="F592" s="832"/>
      <c r="G592" s="832"/>
      <c r="H592" s="832"/>
      <c r="I592" s="832"/>
      <c r="J592" s="832"/>
      <c r="K592" s="832"/>
      <c r="L592" s="832"/>
      <c r="M592" s="832"/>
      <c r="N592" s="832"/>
      <c r="O592" s="832"/>
      <c r="P592" s="833"/>
      <c r="Q592" s="826"/>
      <c r="R592" s="826"/>
      <c r="S592" s="826"/>
      <c r="T592" s="826"/>
      <c r="U592" s="826"/>
      <c r="V592" s="826"/>
    </row>
    <row r="593" spans="1:22">
      <c r="A593" s="826"/>
      <c r="B593" s="831"/>
      <c r="C593" s="832"/>
      <c r="D593" s="832"/>
      <c r="E593" s="832"/>
      <c r="F593" s="832"/>
      <c r="G593" s="832"/>
      <c r="H593" s="832"/>
      <c r="I593" s="832"/>
      <c r="J593" s="832"/>
      <c r="K593" s="832"/>
      <c r="L593" s="832"/>
      <c r="M593" s="832"/>
      <c r="N593" s="832"/>
      <c r="O593" s="832"/>
      <c r="P593" s="833"/>
      <c r="Q593" s="826"/>
      <c r="R593" s="826"/>
      <c r="S593" s="826"/>
      <c r="T593" s="826"/>
      <c r="U593" s="826"/>
      <c r="V593" s="826"/>
    </row>
    <row r="594" spans="1:22">
      <c r="A594" s="826"/>
      <c r="B594" s="831"/>
      <c r="C594" s="832"/>
      <c r="D594" s="832"/>
      <c r="E594" s="832"/>
      <c r="F594" s="832"/>
      <c r="G594" s="832"/>
      <c r="H594" s="832"/>
      <c r="I594" s="832"/>
      <c r="J594" s="832"/>
      <c r="K594" s="832"/>
      <c r="L594" s="832"/>
      <c r="M594" s="832"/>
      <c r="N594" s="832"/>
      <c r="O594" s="832"/>
      <c r="P594" s="833"/>
      <c r="Q594" s="826"/>
      <c r="R594" s="826"/>
      <c r="S594" s="826"/>
      <c r="T594" s="826"/>
      <c r="U594" s="826"/>
      <c r="V594" s="826"/>
    </row>
    <row r="595" spans="1:22">
      <c r="A595" s="826"/>
      <c r="B595" s="831"/>
      <c r="C595" s="832"/>
      <c r="D595" s="832"/>
      <c r="E595" s="832"/>
      <c r="F595" s="832"/>
      <c r="G595" s="832"/>
      <c r="H595" s="832"/>
      <c r="I595" s="832"/>
      <c r="J595" s="832"/>
      <c r="K595" s="832"/>
      <c r="L595" s="832"/>
      <c r="M595" s="832"/>
      <c r="N595" s="832"/>
      <c r="O595" s="832"/>
      <c r="P595" s="833"/>
      <c r="Q595" s="826"/>
      <c r="R595" s="826"/>
      <c r="S595" s="826"/>
      <c r="T595" s="826"/>
      <c r="U595" s="826"/>
      <c r="V595" s="826"/>
    </row>
    <row r="596" spans="1:22">
      <c r="A596" s="826"/>
      <c r="B596" s="831"/>
      <c r="C596" s="832"/>
      <c r="D596" s="832"/>
      <c r="E596" s="832"/>
      <c r="F596" s="832"/>
      <c r="G596" s="832"/>
      <c r="H596" s="832"/>
      <c r="I596" s="832"/>
      <c r="J596" s="832"/>
      <c r="K596" s="832"/>
      <c r="L596" s="832"/>
      <c r="M596" s="832"/>
      <c r="N596" s="832"/>
      <c r="O596" s="832"/>
      <c r="P596" s="833"/>
      <c r="Q596" s="826"/>
      <c r="R596" s="826"/>
      <c r="S596" s="826"/>
      <c r="T596" s="826"/>
      <c r="U596" s="826"/>
      <c r="V596" s="826"/>
    </row>
    <row r="597" spans="1:22">
      <c r="A597" s="826"/>
      <c r="B597" s="831"/>
      <c r="C597" s="832"/>
      <c r="D597" s="832"/>
      <c r="E597" s="832"/>
      <c r="F597" s="832"/>
      <c r="G597" s="832"/>
      <c r="H597" s="832"/>
      <c r="I597" s="832"/>
      <c r="J597" s="832"/>
      <c r="K597" s="832"/>
      <c r="L597" s="832"/>
      <c r="M597" s="832"/>
      <c r="N597" s="832"/>
      <c r="O597" s="832"/>
      <c r="P597" s="833"/>
      <c r="Q597" s="826"/>
      <c r="R597" s="826"/>
      <c r="S597" s="826"/>
      <c r="T597" s="826"/>
      <c r="U597" s="826"/>
      <c r="V597" s="826"/>
    </row>
    <row r="598" spans="1:22">
      <c r="A598" s="826"/>
      <c r="B598" s="831"/>
      <c r="C598" s="832"/>
      <c r="D598" s="832"/>
      <c r="E598" s="832"/>
      <c r="F598" s="832"/>
      <c r="G598" s="832"/>
      <c r="H598" s="832"/>
      <c r="I598" s="832"/>
      <c r="J598" s="832"/>
      <c r="K598" s="832"/>
      <c r="L598" s="832"/>
      <c r="M598" s="832"/>
      <c r="N598" s="832"/>
      <c r="O598" s="832"/>
      <c r="P598" s="833"/>
      <c r="Q598" s="826"/>
      <c r="R598" s="826"/>
      <c r="S598" s="826"/>
      <c r="T598" s="826"/>
      <c r="U598" s="826"/>
      <c r="V598" s="826"/>
    </row>
    <row r="599" spans="1:22">
      <c r="A599" s="826"/>
      <c r="B599" s="831"/>
      <c r="C599" s="832"/>
      <c r="D599" s="832"/>
      <c r="E599" s="832"/>
      <c r="F599" s="832"/>
      <c r="G599" s="832"/>
      <c r="H599" s="832"/>
      <c r="I599" s="832"/>
      <c r="J599" s="832"/>
      <c r="K599" s="832"/>
      <c r="L599" s="832"/>
      <c r="M599" s="832"/>
      <c r="N599" s="832"/>
      <c r="O599" s="832"/>
      <c r="P599" s="833"/>
      <c r="Q599" s="826"/>
      <c r="R599" s="826"/>
      <c r="S599" s="826"/>
      <c r="T599" s="826"/>
      <c r="U599" s="826"/>
      <c r="V599" s="826"/>
    </row>
    <row r="600" spans="1:22">
      <c r="A600" s="826"/>
      <c r="B600" s="831"/>
      <c r="C600" s="832"/>
      <c r="D600" s="832"/>
      <c r="E600" s="832"/>
      <c r="F600" s="832"/>
      <c r="G600" s="832"/>
      <c r="H600" s="832"/>
      <c r="I600" s="832"/>
      <c r="J600" s="832"/>
      <c r="K600" s="832"/>
      <c r="L600" s="832"/>
      <c r="M600" s="832"/>
      <c r="N600" s="832"/>
      <c r="O600" s="832"/>
      <c r="P600" s="833"/>
      <c r="Q600" s="826"/>
      <c r="R600" s="826"/>
      <c r="S600" s="826"/>
      <c r="T600" s="826"/>
      <c r="U600" s="826"/>
      <c r="V600" s="826"/>
    </row>
    <row r="601" spans="1:22">
      <c r="A601" s="826"/>
      <c r="B601" s="831"/>
      <c r="C601" s="832"/>
      <c r="D601" s="832"/>
      <c r="E601" s="832"/>
      <c r="F601" s="832"/>
      <c r="G601" s="832"/>
      <c r="H601" s="832"/>
      <c r="I601" s="832"/>
      <c r="J601" s="832"/>
      <c r="K601" s="832"/>
      <c r="L601" s="832"/>
      <c r="M601" s="832"/>
      <c r="N601" s="832"/>
      <c r="O601" s="832"/>
      <c r="P601" s="833"/>
      <c r="Q601" s="826"/>
      <c r="R601" s="826"/>
      <c r="S601" s="826"/>
      <c r="T601" s="826"/>
      <c r="U601" s="826"/>
      <c r="V601" s="826"/>
    </row>
    <row r="602" spans="1:22">
      <c r="A602" s="826"/>
      <c r="B602" s="831"/>
      <c r="C602" s="832"/>
      <c r="D602" s="832"/>
      <c r="E602" s="832"/>
      <c r="F602" s="832"/>
      <c r="G602" s="832"/>
      <c r="H602" s="832"/>
      <c r="I602" s="832"/>
      <c r="J602" s="832"/>
      <c r="K602" s="832"/>
      <c r="L602" s="832"/>
      <c r="M602" s="832"/>
      <c r="N602" s="832"/>
      <c r="O602" s="832"/>
      <c r="P602" s="833"/>
      <c r="Q602" s="826"/>
      <c r="R602" s="826"/>
      <c r="S602" s="826"/>
      <c r="T602" s="826"/>
      <c r="U602" s="826"/>
      <c r="V602" s="826"/>
    </row>
    <row r="603" spans="1:22">
      <c r="A603" s="826"/>
      <c r="B603" s="831"/>
      <c r="C603" s="832"/>
      <c r="D603" s="832"/>
      <c r="E603" s="832"/>
      <c r="F603" s="832"/>
      <c r="G603" s="832"/>
      <c r="H603" s="832"/>
      <c r="I603" s="832"/>
      <c r="J603" s="832"/>
      <c r="K603" s="832"/>
      <c r="L603" s="832"/>
      <c r="M603" s="832"/>
      <c r="N603" s="832"/>
      <c r="O603" s="832"/>
      <c r="P603" s="833"/>
      <c r="Q603" s="826"/>
      <c r="R603" s="826"/>
      <c r="S603" s="826"/>
      <c r="T603" s="826"/>
      <c r="U603" s="826"/>
      <c r="V603" s="826"/>
    </row>
    <row r="604" spans="1:22">
      <c r="A604" s="826"/>
      <c r="B604" s="831"/>
      <c r="C604" s="834"/>
      <c r="D604" s="835" t="s">
        <v>656</v>
      </c>
      <c r="E604" s="835" t="s">
        <v>657</v>
      </c>
      <c r="F604" s="835" t="s">
        <v>658</v>
      </c>
      <c r="G604" s="835" t="s">
        <v>659</v>
      </c>
      <c r="H604" s="835" t="s">
        <v>660</v>
      </c>
      <c r="I604" s="835" t="s">
        <v>661</v>
      </c>
      <c r="J604" s="835" t="s">
        <v>662</v>
      </c>
      <c r="K604" s="835" t="s">
        <v>663</v>
      </c>
      <c r="L604" s="835" t="s">
        <v>664</v>
      </c>
      <c r="M604" s="835" t="s">
        <v>665</v>
      </c>
      <c r="N604" s="835" t="s">
        <v>666</v>
      </c>
      <c r="O604" s="835" t="s">
        <v>667</v>
      </c>
      <c r="P604" s="833"/>
      <c r="Q604" s="826"/>
      <c r="R604" s="826"/>
      <c r="S604" s="826"/>
      <c r="T604" s="826"/>
      <c r="U604" s="826"/>
      <c r="V604" s="826"/>
    </row>
    <row r="605" spans="1:22">
      <c r="A605" s="826"/>
      <c r="B605" s="831"/>
      <c r="C605" s="836" t="s">
        <v>668</v>
      </c>
      <c r="D605" s="838"/>
      <c r="E605" s="838"/>
      <c r="F605" s="838"/>
      <c r="G605" s="838"/>
      <c r="H605" s="838"/>
      <c r="I605" s="838"/>
      <c r="J605" s="838"/>
      <c r="K605" s="838"/>
      <c r="L605" s="838"/>
      <c r="M605" s="838"/>
      <c r="N605" s="838"/>
      <c r="O605" s="838"/>
      <c r="P605" s="833"/>
      <c r="Q605" s="826"/>
      <c r="R605" s="826"/>
      <c r="S605" s="826"/>
      <c r="T605" s="826"/>
      <c r="U605" s="826"/>
      <c r="V605" s="826"/>
    </row>
    <row r="606" spans="1:22">
      <c r="A606" s="826"/>
      <c r="B606" s="831"/>
      <c r="C606" s="836" t="s">
        <v>672</v>
      </c>
      <c r="D606" s="838"/>
      <c r="E606" s="838"/>
      <c r="F606" s="838"/>
      <c r="G606" s="838"/>
      <c r="H606" s="838"/>
      <c r="I606" s="838"/>
      <c r="J606" s="838"/>
      <c r="K606" s="838"/>
      <c r="L606" s="838"/>
      <c r="M606" s="838"/>
      <c r="N606" s="838"/>
      <c r="O606" s="838"/>
      <c r="P606" s="833"/>
      <c r="Q606" s="826"/>
      <c r="R606" s="826"/>
      <c r="S606" s="826"/>
      <c r="T606" s="826"/>
      <c r="U606" s="826"/>
      <c r="V606" s="826"/>
    </row>
    <row r="607" spans="1:22" ht="13.5" thickBot="1">
      <c r="A607" s="826"/>
      <c r="B607" s="839"/>
      <c r="C607" s="840"/>
      <c r="D607" s="840"/>
      <c r="E607" s="840"/>
      <c r="F607" s="840"/>
      <c r="G607" s="840"/>
      <c r="H607" s="840"/>
      <c r="I607" s="840"/>
      <c r="J607" s="840"/>
      <c r="K607" s="840"/>
      <c r="L607" s="840"/>
      <c r="M607" s="840"/>
      <c r="N607" s="840"/>
      <c r="O607" s="840"/>
      <c r="P607" s="841"/>
      <c r="Q607" s="826"/>
      <c r="R607" s="826"/>
      <c r="S607" s="826"/>
      <c r="T607" s="826"/>
      <c r="U607" s="826"/>
      <c r="V607" s="826"/>
    </row>
    <row r="608" spans="1:22" ht="13.5" thickBot="1">
      <c r="A608" s="826"/>
      <c r="B608" s="826"/>
      <c r="C608" s="826"/>
      <c r="D608" s="826"/>
      <c r="E608" s="826"/>
      <c r="F608" s="826"/>
      <c r="G608" s="826"/>
      <c r="H608" s="826"/>
      <c r="I608" s="826"/>
      <c r="J608" s="826"/>
      <c r="K608" s="826"/>
      <c r="L608" s="826"/>
      <c r="M608" s="826"/>
      <c r="N608" s="826"/>
      <c r="O608" s="826"/>
      <c r="P608" s="826"/>
      <c r="Q608" s="826"/>
      <c r="R608" s="826"/>
      <c r="S608" s="826"/>
      <c r="T608" s="826"/>
      <c r="U608" s="826"/>
      <c r="V608" s="826"/>
    </row>
    <row r="609" spans="1:22">
      <c r="A609" s="826"/>
      <c r="B609" s="828"/>
      <c r="C609" s="829"/>
      <c r="D609" s="829"/>
      <c r="E609" s="829"/>
      <c r="F609" s="829"/>
      <c r="G609" s="829"/>
      <c r="H609" s="829"/>
      <c r="I609" s="829"/>
      <c r="J609" s="829"/>
      <c r="K609" s="829"/>
      <c r="L609" s="829"/>
      <c r="M609" s="829"/>
      <c r="N609" s="829"/>
      <c r="O609" s="829"/>
      <c r="P609" s="830"/>
      <c r="Q609" s="826"/>
      <c r="R609" s="826"/>
      <c r="S609" s="826"/>
      <c r="T609" s="826"/>
      <c r="U609" s="826"/>
      <c r="V609" s="826"/>
    </row>
    <row r="610" spans="1:22">
      <c r="A610" s="826"/>
      <c r="B610" s="831"/>
      <c r="C610" s="832"/>
      <c r="D610" s="832"/>
      <c r="E610" s="832"/>
      <c r="F610" s="832"/>
      <c r="G610" s="832"/>
      <c r="H610" s="832"/>
      <c r="I610" s="832"/>
      <c r="J610" s="832"/>
      <c r="K610" s="832"/>
      <c r="L610" s="832"/>
      <c r="M610" s="832"/>
      <c r="N610" s="832"/>
      <c r="O610" s="832"/>
      <c r="P610" s="833"/>
      <c r="Q610" s="826"/>
      <c r="R610" s="826"/>
      <c r="S610" s="826"/>
      <c r="T610" s="826"/>
      <c r="U610" s="826"/>
      <c r="V610" s="826"/>
    </row>
    <row r="611" spans="1:22">
      <c r="A611" s="826"/>
      <c r="B611" s="831"/>
      <c r="C611" s="832"/>
      <c r="D611" s="832"/>
      <c r="E611" s="832"/>
      <c r="F611" s="832"/>
      <c r="G611" s="832"/>
      <c r="H611" s="832"/>
      <c r="I611" s="832"/>
      <c r="J611" s="832"/>
      <c r="K611" s="832"/>
      <c r="L611" s="832"/>
      <c r="M611" s="832"/>
      <c r="N611" s="832"/>
      <c r="O611" s="832"/>
      <c r="P611" s="833"/>
      <c r="Q611" s="826"/>
      <c r="R611" s="826"/>
      <c r="S611" s="826"/>
      <c r="T611" s="826"/>
      <c r="U611" s="826"/>
      <c r="V611" s="826"/>
    </row>
    <row r="612" spans="1:22">
      <c r="A612" s="826"/>
      <c r="B612" s="831"/>
      <c r="C612" s="832"/>
      <c r="D612" s="832"/>
      <c r="E612" s="832"/>
      <c r="F612" s="832"/>
      <c r="G612" s="832"/>
      <c r="H612" s="832"/>
      <c r="I612" s="832"/>
      <c r="J612" s="832"/>
      <c r="K612" s="832"/>
      <c r="L612" s="832"/>
      <c r="M612" s="832"/>
      <c r="N612" s="832"/>
      <c r="O612" s="832"/>
      <c r="P612" s="833"/>
      <c r="Q612" s="826"/>
      <c r="R612" s="826"/>
      <c r="S612" s="826"/>
      <c r="T612" s="826"/>
      <c r="U612" s="826"/>
      <c r="V612" s="826"/>
    </row>
    <row r="613" spans="1:22">
      <c r="A613" s="826"/>
      <c r="B613" s="831"/>
      <c r="C613" s="832"/>
      <c r="D613" s="832"/>
      <c r="E613" s="832"/>
      <c r="F613" s="832"/>
      <c r="G613" s="832"/>
      <c r="H613" s="832"/>
      <c r="I613" s="832"/>
      <c r="J613" s="832"/>
      <c r="K613" s="832"/>
      <c r="L613" s="832"/>
      <c r="M613" s="832"/>
      <c r="N613" s="832"/>
      <c r="O613" s="832"/>
      <c r="P613" s="833"/>
      <c r="Q613" s="826"/>
      <c r="R613" s="826"/>
      <c r="S613" s="826"/>
      <c r="T613" s="826"/>
      <c r="U613" s="826"/>
      <c r="V613" s="826"/>
    </row>
    <row r="614" spans="1:22">
      <c r="A614" s="826"/>
      <c r="B614" s="831"/>
      <c r="C614" s="832"/>
      <c r="D614" s="832"/>
      <c r="E614" s="832"/>
      <c r="F614" s="832"/>
      <c r="G614" s="832"/>
      <c r="H614" s="832"/>
      <c r="I614" s="832"/>
      <c r="J614" s="832"/>
      <c r="K614" s="832"/>
      <c r="L614" s="832"/>
      <c r="M614" s="832"/>
      <c r="N614" s="832"/>
      <c r="O614" s="832"/>
      <c r="P614" s="833"/>
      <c r="Q614" s="826"/>
      <c r="R614" s="826"/>
      <c r="S614" s="826"/>
      <c r="T614" s="826"/>
      <c r="U614" s="826"/>
      <c r="V614" s="826"/>
    </row>
    <row r="615" spans="1:22">
      <c r="A615" s="826"/>
      <c r="B615" s="831"/>
      <c r="C615" s="832"/>
      <c r="D615" s="832"/>
      <c r="E615" s="832"/>
      <c r="F615" s="832"/>
      <c r="G615" s="832"/>
      <c r="H615" s="832"/>
      <c r="I615" s="832"/>
      <c r="J615" s="832"/>
      <c r="K615" s="832"/>
      <c r="L615" s="832"/>
      <c r="M615" s="832"/>
      <c r="N615" s="832"/>
      <c r="O615" s="832"/>
      <c r="P615" s="833"/>
      <c r="Q615" s="826"/>
      <c r="R615" s="826"/>
      <c r="S615" s="826"/>
      <c r="T615" s="826"/>
      <c r="U615" s="826"/>
      <c r="V615" s="826"/>
    </row>
    <row r="616" spans="1:22">
      <c r="A616" s="826"/>
      <c r="B616" s="831"/>
      <c r="C616" s="832"/>
      <c r="D616" s="832"/>
      <c r="E616" s="832"/>
      <c r="F616" s="832"/>
      <c r="G616" s="832"/>
      <c r="H616" s="832"/>
      <c r="I616" s="832"/>
      <c r="J616" s="832"/>
      <c r="K616" s="832"/>
      <c r="L616" s="832"/>
      <c r="M616" s="832"/>
      <c r="N616" s="832"/>
      <c r="O616" s="832"/>
      <c r="P616" s="833"/>
      <c r="Q616" s="826"/>
      <c r="R616" s="826"/>
      <c r="S616" s="826"/>
      <c r="T616" s="826"/>
      <c r="U616" s="826"/>
      <c r="V616" s="826"/>
    </row>
    <row r="617" spans="1:22">
      <c r="A617" s="826"/>
      <c r="B617" s="831"/>
      <c r="C617" s="832"/>
      <c r="D617" s="832"/>
      <c r="E617" s="832"/>
      <c r="F617" s="832"/>
      <c r="G617" s="832"/>
      <c r="H617" s="832"/>
      <c r="I617" s="832"/>
      <c r="J617" s="832"/>
      <c r="K617" s="832"/>
      <c r="L617" s="832"/>
      <c r="M617" s="832"/>
      <c r="N617" s="832"/>
      <c r="O617" s="832"/>
      <c r="P617" s="833"/>
      <c r="Q617" s="826"/>
      <c r="R617" s="826"/>
      <c r="S617" s="826"/>
      <c r="T617" s="826"/>
      <c r="U617" s="826"/>
      <c r="V617" s="826"/>
    </row>
    <row r="618" spans="1:22">
      <c r="A618" s="826"/>
      <c r="B618" s="831"/>
      <c r="C618" s="832"/>
      <c r="D618" s="832"/>
      <c r="E618" s="832"/>
      <c r="F618" s="832"/>
      <c r="G618" s="832"/>
      <c r="H618" s="832"/>
      <c r="I618" s="832"/>
      <c r="J618" s="832"/>
      <c r="K618" s="832"/>
      <c r="L618" s="832"/>
      <c r="M618" s="832"/>
      <c r="N618" s="832"/>
      <c r="O618" s="832"/>
      <c r="P618" s="833"/>
      <c r="Q618" s="826"/>
      <c r="R618" s="826"/>
      <c r="S618" s="826"/>
      <c r="T618" s="826"/>
      <c r="U618" s="826"/>
      <c r="V618" s="826"/>
    </row>
    <row r="619" spans="1:22">
      <c r="A619" s="826"/>
      <c r="B619" s="831"/>
      <c r="C619" s="832"/>
      <c r="D619" s="832"/>
      <c r="E619" s="832"/>
      <c r="F619" s="832"/>
      <c r="G619" s="832"/>
      <c r="H619" s="832"/>
      <c r="I619" s="832"/>
      <c r="J619" s="832"/>
      <c r="K619" s="832"/>
      <c r="L619" s="832"/>
      <c r="M619" s="832"/>
      <c r="N619" s="832"/>
      <c r="O619" s="832"/>
      <c r="P619" s="833"/>
      <c r="Q619" s="826"/>
      <c r="R619" s="826"/>
      <c r="S619" s="826"/>
      <c r="T619" s="826"/>
      <c r="U619" s="826"/>
      <c r="V619" s="826"/>
    </row>
    <row r="620" spans="1:22">
      <c r="A620" s="826"/>
      <c r="B620" s="831"/>
      <c r="C620" s="832"/>
      <c r="D620" s="832"/>
      <c r="E620" s="832"/>
      <c r="F620" s="832"/>
      <c r="G620" s="832"/>
      <c r="H620" s="832"/>
      <c r="I620" s="832"/>
      <c r="J620" s="832"/>
      <c r="K620" s="832"/>
      <c r="L620" s="832"/>
      <c r="M620" s="832"/>
      <c r="N620" s="832"/>
      <c r="O620" s="832"/>
      <c r="P620" s="833"/>
      <c r="Q620" s="826"/>
      <c r="R620" s="826"/>
      <c r="S620" s="826"/>
      <c r="T620" s="826"/>
      <c r="U620" s="826"/>
      <c r="V620" s="826"/>
    </row>
    <row r="621" spans="1:22">
      <c r="A621" s="826"/>
      <c r="B621" s="831"/>
      <c r="C621" s="832"/>
      <c r="D621" s="832"/>
      <c r="E621" s="832"/>
      <c r="F621" s="832"/>
      <c r="G621" s="832"/>
      <c r="H621" s="832"/>
      <c r="I621" s="832"/>
      <c r="J621" s="832"/>
      <c r="K621" s="832"/>
      <c r="L621" s="832"/>
      <c r="M621" s="832"/>
      <c r="N621" s="832"/>
      <c r="O621" s="832"/>
      <c r="P621" s="833"/>
      <c r="Q621" s="826"/>
      <c r="R621" s="826"/>
      <c r="S621" s="826"/>
      <c r="T621" s="826"/>
      <c r="U621" s="826"/>
      <c r="V621" s="826"/>
    </row>
    <row r="622" spans="1:22">
      <c r="A622" s="826"/>
      <c r="B622" s="831"/>
      <c r="C622" s="832"/>
      <c r="D622" s="832"/>
      <c r="E622" s="832"/>
      <c r="F622" s="832"/>
      <c r="G622" s="832"/>
      <c r="H622" s="832"/>
      <c r="I622" s="832"/>
      <c r="J622" s="832"/>
      <c r="K622" s="832"/>
      <c r="L622" s="832"/>
      <c r="M622" s="832"/>
      <c r="N622" s="832"/>
      <c r="O622" s="832"/>
      <c r="P622" s="833"/>
      <c r="Q622" s="826"/>
      <c r="R622" s="826"/>
      <c r="S622" s="826"/>
      <c r="T622" s="826"/>
      <c r="U622" s="826"/>
      <c r="V622" s="826"/>
    </row>
    <row r="623" spans="1:22">
      <c r="A623" s="826"/>
      <c r="B623" s="831"/>
      <c r="C623" s="832"/>
      <c r="D623" s="832"/>
      <c r="E623" s="832"/>
      <c r="F623" s="832"/>
      <c r="G623" s="832"/>
      <c r="H623" s="832"/>
      <c r="I623" s="832"/>
      <c r="J623" s="832"/>
      <c r="K623" s="832"/>
      <c r="L623" s="832"/>
      <c r="M623" s="832"/>
      <c r="N623" s="832"/>
      <c r="O623" s="832"/>
      <c r="P623" s="833"/>
      <c r="Q623" s="826"/>
      <c r="R623" s="826"/>
      <c r="S623" s="826"/>
      <c r="T623" s="826"/>
      <c r="U623" s="826"/>
      <c r="V623" s="826"/>
    </row>
    <row r="624" spans="1:22">
      <c r="A624" s="826"/>
      <c r="B624" s="831"/>
      <c r="C624" s="832"/>
      <c r="D624" s="832"/>
      <c r="E624" s="832"/>
      <c r="F624" s="832"/>
      <c r="G624" s="832"/>
      <c r="H624" s="832"/>
      <c r="I624" s="832"/>
      <c r="J624" s="832"/>
      <c r="K624" s="832"/>
      <c r="L624" s="832"/>
      <c r="M624" s="832"/>
      <c r="N624" s="832"/>
      <c r="O624" s="832"/>
      <c r="P624" s="833"/>
      <c r="Q624" s="826"/>
      <c r="R624" s="826"/>
      <c r="S624" s="826"/>
      <c r="T624" s="826"/>
      <c r="U624" s="826"/>
      <c r="V624" s="826"/>
    </row>
    <row r="625" spans="1:22">
      <c r="A625" s="826"/>
      <c r="B625" s="831"/>
      <c r="C625" s="832"/>
      <c r="D625" s="832"/>
      <c r="E625" s="832"/>
      <c r="F625" s="832"/>
      <c r="G625" s="832"/>
      <c r="H625" s="832"/>
      <c r="I625" s="832"/>
      <c r="J625" s="832"/>
      <c r="K625" s="832"/>
      <c r="L625" s="832"/>
      <c r="M625" s="832"/>
      <c r="N625" s="832"/>
      <c r="O625" s="832"/>
      <c r="P625" s="833"/>
      <c r="Q625" s="826"/>
      <c r="R625" s="826"/>
      <c r="S625" s="826"/>
      <c r="T625" s="826"/>
      <c r="U625" s="826"/>
      <c r="V625" s="826"/>
    </row>
    <row r="626" spans="1:22">
      <c r="A626" s="826"/>
      <c r="B626" s="831"/>
      <c r="C626" s="832"/>
      <c r="D626" s="832"/>
      <c r="E626" s="832"/>
      <c r="F626" s="832"/>
      <c r="G626" s="832"/>
      <c r="H626" s="832"/>
      <c r="I626" s="832"/>
      <c r="J626" s="832"/>
      <c r="K626" s="832"/>
      <c r="L626" s="832"/>
      <c r="M626" s="832"/>
      <c r="N626" s="832"/>
      <c r="O626" s="832"/>
      <c r="P626" s="833"/>
      <c r="Q626" s="826"/>
      <c r="R626" s="826"/>
      <c r="S626" s="826"/>
      <c r="T626" s="826"/>
      <c r="U626" s="826"/>
      <c r="V626" s="826"/>
    </row>
    <row r="627" spans="1:22">
      <c r="A627" s="826"/>
      <c r="B627" s="831"/>
      <c r="C627" s="832"/>
      <c r="D627" s="832"/>
      <c r="E627" s="832"/>
      <c r="F627" s="832"/>
      <c r="G627" s="832"/>
      <c r="H627" s="832"/>
      <c r="I627" s="832"/>
      <c r="J627" s="832"/>
      <c r="K627" s="832"/>
      <c r="L627" s="832"/>
      <c r="M627" s="832"/>
      <c r="N627" s="832"/>
      <c r="O627" s="832"/>
      <c r="P627" s="833"/>
      <c r="Q627" s="826"/>
      <c r="R627" s="826"/>
      <c r="S627" s="826"/>
      <c r="T627" s="826"/>
      <c r="U627" s="826"/>
      <c r="V627" s="826"/>
    </row>
    <row r="628" spans="1:22">
      <c r="A628" s="826"/>
      <c r="B628" s="831"/>
      <c r="C628" s="832"/>
      <c r="D628" s="832"/>
      <c r="E628" s="832"/>
      <c r="F628" s="832"/>
      <c r="G628" s="832"/>
      <c r="H628" s="832"/>
      <c r="I628" s="832"/>
      <c r="J628" s="832"/>
      <c r="K628" s="832"/>
      <c r="L628" s="832"/>
      <c r="M628" s="832"/>
      <c r="N628" s="832"/>
      <c r="O628" s="832"/>
      <c r="P628" s="833"/>
      <c r="Q628" s="826"/>
      <c r="R628" s="826"/>
      <c r="S628" s="826"/>
      <c r="T628" s="826"/>
      <c r="U628" s="826"/>
      <c r="V628" s="826"/>
    </row>
    <row r="629" spans="1:22">
      <c r="A629" s="826"/>
      <c r="B629" s="831"/>
      <c r="C629" s="832"/>
      <c r="D629" s="832"/>
      <c r="E629" s="832"/>
      <c r="F629" s="832"/>
      <c r="G629" s="832"/>
      <c r="H629" s="832"/>
      <c r="I629" s="832"/>
      <c r="J629" s="832"/>
      <c r="K629" s="832"/>
      <c r="L629" s="832"/>
      <c r="M629" s="832"/>
      <c r="N629" s="832"/>
      <c r="O629" s="832"/>
      <c r="P629" s="833"/>
      <c r="Q629" s="826"/>
      <c r="R629" s="826"/>
      <c r="S629" s="826"/>
      <c r="T629" s="826"/>
      <c r="U629" s="826"/>
      <c r="V629" s="826"/>
    </row>
    <row r="630" spans="1:22">
      <c r="A630" s="826"/>
      <c r="B630" s="831"/>
      <c r="C630" s="832"/>
      <c r="D630" s="832"/>
      <c r="E630" s="832"/>
      <c r="F630" s="832"/>
      <c r="G630" s="832"/>
      <c r="H630" s="832"/>
      <c r="I630" s="832"/>
      <c r="J630" s="832"/>
      <c r="K630" s="832"/>
      <c r="L630" s="832"/>
      <c r="M630" s="832"/>
      <c r="N630" s="832"/>
      <c r="O630" s="832"/>
      <c r="P630" s="833"/>
      <c r="Q630" s="826"/>
      <c r="R630" s="826"/>
      <c r="S630" s="826"/>
      <c r="T630" s="826"/>
      <c r="U630" s="826"/>
      <c r="V630" s="826"/>
    </row>
    <row r="631" spans="1:22">
      <c r="A631" s="826"/>
      <c r="B631" s="831"/>
      <c r="C631" s="832"/>
      <c r="D631" s="832"/>
      <c r="E631" s="832"/>
      <c r="F631" s="832"/>
      <c r="G631" s="832"/>
      <c r="H631" s="832"/>
      <c r="I631" s="832"/>
      <c r="J631" s="832"/>
      <c r="K631" s="832"/>
      <c r="L631" s="832"/>
      <c r="M631" s="832"/>
      <c r="N631" s="832"/>
      <c r="O631" s="832"/>
      <c r="P631" s="833"/>
      <c r="Q631" s="826"/>
      <c r="R631" s="826"/>
      <c r="S631" s="826"/>
      <c r="T631" s="826"/>
      <c r="U631" s="826"/>
      <c r="V631" s="826"/>
    </row>
    <row r="632" spans="1:22">
      <c r="A632" s="826"/>
      <c r="B632" s="831"/>
      <c r="C632" s="832"/>
      <c r="D632" s="832"/>
      <c r="E632" s="832"/>
      <c r="F632" s="832"/>
      <c r="G632" s="832"/>
      <c r="H632" s="832"/>
      <c r="I632" s="832"/>
      <c r="J632" s="832"/>
      <c r="K632" s="832"/>
      <c r="L632" s="832"/>
      <c r="M632" s="832"/>
      <c r="N632" s="832"/>
      <c r="O632" s="832"/>
      <c r="P632" s="833"/>
      <c r="Q632" s="826"/>
      <c r="R632" s="826"/>
      <c r="S632" s="826"/>
      <c r="T632" s="826"/>
      <c r="U632" s="826"/>
      <c r="V632" s="826"/>
    </row>
    <row r="633" spans="1:22">
      <c r="A633" s="826"/>
      <c r="B633" s="831"/>
      <c r="C633" s="832"/>
      <c r="D633" s="832"/>
      <c r="E633" s="832"/>
      <c r="F633" s="832"/>
      <c r="G633" s="832"/>
      <c r="H633" s="832"/>
      <c r="I633" s="832"/>
      <c r="J633" s="832"/>
      <c r="K633" s="832"/>
      <c r="L633" s="832"/>
      <c r="M633" s="832"/>
      <c r="N633" s="832"/>
      <c r="O633" s="832"/>
      <c r="P633" s="833"/>
      <c r="Q633" s="826"/>
      <c r="R633" s="826"/>
      <c r="S633" s="826"/>
      <c r="T633" s="826"/>
      <c r="U633" s="826"/>
      <c r="V633" s="826"/>
    </row>
    <row r="634" spans="1:22">
      <c r="A634" s="826"/>
      <c r="B634" s="831"/>
      <c r="C634" s="832"/>
      <c r="D634" s="832"/>
      <c r="E634" s="832"/>
      <c r="F634" s="832"/>
      <c r="G634" s="832"/>
      <c r="H634" s="832"/>
      <c r="I634" s="832"/>
      <c r="J634" s="832"/>
      <c r="K634" s="832"/>
      <c r="L634" s="832"/>
      <c r="M634" s="832"/>
      <c r="N634" s="832"/>
      <c r="O634" s="832"/>
      <c r="P634" s="833"/>
      <c r="Q634" s="826"/>
      <c r="R634" s="826"/>
      <c r="S634" s="826"/>
      <c r="T634" s="826"/>
      <c r="U634" s="826"/>
      <c r="V634" s="826"/>
    </row>
    <row r="635" spans="1:22">
      <c r="A635" s="826"/>
      <c r="B635" s="831"/>
      <c r="C635" s="834"/>
      <c r="D635" s="835" t="s">
        <v>656</v>
      </c>
      <c r="E635" s="835" t="s">
        <v>657</v>
      </c>
      <c r="F635" s="835" t="s">
        <v>658</v>
      </c>
      <c r="G635" s="835" t="s">
        <v>659</v>
      </c>
      <c r="H635" s="835" t="s">
        <v>660</v>
      </c>
      <c r="I635" s="835" t="s">
        <v>661</v>
      </c>
      <c r="J635" s="835" t="s">
        <v>662</v>
      </c>
      <c r="K635" s="835" t="s">
        <v>663</v>
      </c>
      <c r="L635" s="835" t="s">
        <v>664</v>
      </c>
      <c r="M635" s="835" t="s">
        <v>665</v>
      </c>
      <c r="N635" s="835" t="s">
        <v>666</v>
      </c>
      <c r="O635" s="835" t="s">
        <v>667</v>
      </c>
      <c r="P635" s="833"/>
      <c r="Q635" s="826"/>
      <c r="R635" s="826"/>
      <c r="S635" s="826"/>
      <c r="T635" s="826"/>
      <c r="U635" s="826"/>
      <c r="V635" s="826"/>
    </row>
    <row r="636" spans="1:22">
      <c r="A636" s="826"/>
      <c r="B636" s="831"/>
      <c r="C636" s="836" t="s">
        <v>668</v>
      </c>
      <c r="D636" s="838"/>
      <c r="E636" s="838"/>
      <c r="F636" s="838"/>
      <c r="G636" s="838"/>
      <c r="H636" s="838"/>
      <c r="I636" s="838"/>
      <c r="J636" s="838"/>
      <c r="K636" s="838"/>
      <c r="L636" s="838"/>
      <c r="M636" s="838"/>
      <c r="N636" s="838"/>
      <c r="O636" s="838"/>
      <c r="P636" s="833"/>
      <c r="Q636" s="826"/>
      <c r="R636" s="826"/>
      <c r="S636" s="826"/>
      <c r="T636" s="826"/>
      <c r="U636" s="826"/>
      <c r="V636" s="826"/>
    </row>
    <row r="637" spans="1:22">
      <c r="A637" s="826"/>
      <c r="B637" s="831"/>
      <c r="C637" s="836" t="s">
        <v>672</v>
      </c>
      <c r="D637" s="838"/>
      <c r="E637" s="838"/>
      <c r="F637" s="838"/>
      <c r="G637" s="838"/>
      <c r="H637" s="838"/>
      <c r="I637" s="838"/>
      <c r="J637" s="838"/>
      <c r="K637" s="838"/>
      <c r="L637" s="838"/>
      <c r="M637" s="838"/>
      <c r="N637" s="838"/>
      <c r="O637" s="838"/>
      <c r="P637" s="833"/>
      <c r="Q637" s="826"/>
      <c r="R637" s="826"/>
      <c r="S637" s="826"/>
      <c r="T637" s="826"/>
      <c r="U637" s="826"/>
      <c r="V637" s="826"/>
    </row>
    <row r="638" spans="1:22" ht="13.5" thickBot="1">
      <c r="A638" s="826"/>
      <c r="B638" s="839"/>
      <c r="C638" s="840"/>
      <c r="D638" s="840"/>
      <c r="E638" s="840"/>
      <c r="F638" s="840"/>
      <c r="G638" s="840"/>
      <c r="H638" s="840"/>
      <c r="I638" s="840"/>
      <c r="J638" s="840"/>
      <c r="K638" s="840"/>
      <c r="L638" s="840"/>
      <c r="M638" s="840"/>
      <c r="N638" s="840"/>
      <c r="O638" s="840"/>
      <c r="P638" s="841"/>
      <c r="Q638" s="826"/>
      <c r="R638" s="826"/>
      <c r="S638" s="826"/>
      <c r="T638" s="826"/>
      <c r="U638" s="826"/>
      <c r="V638" s="826"/>
    </row>
    <row r="639" spans="1:22" ht="13.5" thickBot="1">
      <c r="A639" s="826"/>
      <c r="B639" s="826"/>
      <c r="C639" s="826"/>
      <c r="D639" s="826"/>
      <c r="E639" s="826"/>
      <c r="F639" s="826"/>
      <c r="G639" s="826"/>
      <c r="H639" s="826"/>
      <c r="I639" s="826"/>
      <c r="J639" s="826"/>
      <c r="K639" s="826"/>
      <c r="L639" s="826"/>
      <c r="M639" s="826"/>
      <c r="N639" s="826"/>
      <c r="O639" s="826"/>
      <c r="P639" s="826"/>
      <c r="Q639" s="826"/>
      <c r="R639" s="826"/>
      <c r="S639" s="826"/>
      <c r="T639" s="826"/>
      <c r="U639" s="826"/>
      <c r="V639" s="826"/>
    </row>
    <row r="640" spans="1:22">
      <c r="A640" s="826"/>
      <c r="B640" s="828"/>
      <c r="C640" s="829"/>
      <c r="D640" s="829"/>
      <c r="E640" s="829"/>
      <c r="F640" s="829"/>
      <c r="G640" s="829"/>
      <c r="H640" s="829"/>
      <c r="I640" s="829"/>
      <c r="J640" s="829"/>
      <c r="K640" s="829"/>
      <c r="L640" s="829"/>
      <c r="M640" s="829"/>
      <c r="N640" s="829"/>
      <c r="O640" s="829"/>
      <c r="P640" s="830"/>
      <c r="Q640" s="826"/>
      <c r="R640" s="826"/>
      <c r="S640" s="826"/>
      <c r="T640" s="826"/>
      <c r="U640" s="826"/>
      <c r="V640" s="826"/>
    </row>
    <row r="641" spans="1:22">
      <c r="A641" s="826"/>
      <c r="B641" s="831"/>
      <c r="C641" s="832"/>
      <c r="D641" s="832"/>
      <c r="E641" s="832"/>
      <c r="F641" s="832"/>
      <c r="G641" s="832"/>
      <c r="H641" s="832"/>
      <c r="I641" s="832"/>
      <c r="J641" s="832"/>
      <c r="K641" s="832"/>
      <c r="L641" s="832"/>
      <c r="M641" s="832"/>
      <c r="N641" s="832"/>
      <c r="O641" s="832"/>
      <c r="P641" s="833"/>
      <c r="Q641" s="826"/>
      <c r="R641" s="826"/>
      <c r="S641" s="826"/>
      <c r="T641" s="826"/>
      <c r="U641" s="826"/>
      <c r="V641" s="826"/>
    </row>
    <row r="642" spans="1:22">
      <c r="A642" s="826"/>
      <c r="B642" s="831"/>
      <c r="C642" s="832"/>
      <c r="D642" s="832"/>
      <c r="E642" s="832"/>
      <c r="F642" s="832"/>
      <c r="G642" s="832"/>
      <c r="H642" s="832"/>
      <c r="I642" s="832"/>
      <c r="J642" s="832"/>
      <c r="K642" s="832"/>
      <c r="L642" s="832"/>
      <c r="M642" s="832"/>
      <c r="N642" s="832"/>
      <c r="O642" s="832"/>
      <c r="P642" s="833"/>
      <c r="Q642" s="826"/>
      <c r="R642" s="826"/>
      <c r="S642" s="826"/>
      <c r="T642" s="826"/>
      <c r="U642" s="826"/>
      <c r="V642" s="826"/>
    </row>
    <row r="643" spans="1:22">
      <c r="A643" s="826"/>
      <c r="B643" s="831"/>
      <c r="C643" s="832"/>
      <c r="D643" s="832"/>
      <c r="E643" s="832"/>
      <c r="F643" s="832"/>
      <c r="G643" s="832"/>
      <c r="H643" s="832"/>
      <c r="I643" s="832"/>
      <c r="J643" s="832"/>
      <c r="K643" s="832"/>
      <c r="L643" s="832"/>
      <c r="M643" s="832"/>
      <c r="N643" s="832"/>
      <c r="O643" s="832"/>
      <c r="P643" s="833"/>
      <c r="Q643" s="826"/>
      <c r="R643" s="826"/>
      <c r="S643" s="826"/>
      <c r="T643" s="826"/>
      <c r="U643" s="826"/>
      <c r="V643" s="826"/>
    </row>
    <row r="644" spans="1:22">
      <c r="A644" s="826"/>
      <c r="B644" s="831"/>
      <c r="C644" s="832"/>
      <c r="D644" s="832"/>
      <c r="E644" s="832"/>
      <c r="F644" s="832"/>
      <c r="G644" s="832"/>
      <c r="H644" s="832"/>
      <c r="I644" s="832"/>
      <c r="J644" s="832"/>
      <c r="K644" s="832"/>
      <c r="L644" s="832"/>
      <c r="M644" s="832"/>
      <c r="N644" s="832"/>
      <c r="O644" s="832"/>
      <c r="P644" s="833"/>
      <c r="Q644" s="826"/>
      <c r="R644" s="826"/>
      <c r="S644" s="826"/>
      <c r="T644" s="826"/>
      <c r="U644" s="826"/>
      <c r="V644" s="826"/>
    </row>
    <row r="645" spans="1:22">
      <c r="A645" s="826"/>
      <c r="B645" s="831"/>
      <c r="C645" s="832"/>
      <c r="D645" s="832"/>
      <c r="E645" s="832"/>
      <c r="F645" s="832"/>
      <c r="G645" s="832"/>
      <c r="H645" s="832"/>
      <c r="I645" s="832"/>
      <c r="J645" s="832"/>
      <c r="K645" s="832"/>
      <c r="L645" s="832"/>
      <c r="M645" s="832"/>
      <c r="N645" s="832"/>
      <c r="O645" s="832"/>
      <c r="P645" s="833"/>
      <c r="Q645" s="826"/>
      <c r="R645" s="826"/>
      <c r="S645" s="826"/>
      <c r="T645" s="826"/>
      <c r="U645" s="826"/>
      <c r="V645" s="826"/>
    </row>
    <row r="646" spans="1:22">
      <c r="A646" s="826"/>
      <c r="B646" s="831"/>
      <c r="C646" s="832"/>
      <c r="D646" s="832"/>
      <c r="E646" s="832"/>
      <c r="F646" s="832"/>
      <c r="G646" s="832"/>
      <c r="H646" s="832"/>
      <c r="I646" s="832"/>
      <c r="J646" s="832"/>
      <c r="K646" s="832"/>
      <c r="L646" s="832"/>
      <c r="M646" s="832"/>
      <c r="N646" s="832"/>
      <c r="O646" s="832"/>
      <c r="P646" s="833"/>
      <c r="Q646" s="826"/>
      <c r="R646" s="826"/>
      <c r="S646" s="826"/>
      <c r="T646" s="826"/>
      <c r="U646" s="826"/>
      <c r="V646" s="826"/>
    </row>
    <row r="647" spans="1:22">
      <c r="A647" s="826"/>
      <c r="B647" s="831"/>
      <c r="C647" s="832"/>
      <c r="D647" s="832"/>
      <c r="E647" s="832"/>
      <c r="F647" s="832"/>
      <c r="G647" s="832"/>
      <c r="H647" s="832"/>
      <c r="I647" s="832"/>
      <c r="J647" s="832"/>
      <c r="K647" s="832"/>
      <c r="L647" s="832"/>
      <c r="M647" s="832"/>
      <c r="N647" s="832"/>
      <c r="O647" s="832"/>
      <c r="P647" s="833"/>
      <c r="Q647" s="826"/>
      <c r="R647" s="826"/>
      <c r="S647" s="826"/>
      <c r="T647" s="826"/>
      <c r="U647" s="826"/>
      <c r="V647" s="826"/>
    </row>
    <row r="648" spans="1:22">
      <c r="A648" s="826"/>
      <c r="B648" s="831"/>
      <c r="C648" s="832"/>
      <c r="D648" s="832"/>
      <c r="E648" s="832"/>
      <c r="F648" s="832"/>
      <c r="G648" s="832"/>
      <c r="H648" s="832"/>
      <c r="I648" s="832"/>
      <c r="J648" s="832"/>
      <c r="K648" s="832"/>
      <c r="L648" s="832"/>
      <c r="M648" s="832"/>
      <c r="N648" s="832"/>
      <c r="O648" s="832"/>
      <c r="P648" s="833"/>
      <c r="Q648" s="826"/>
      <c r="R648" s="826"/>
      <c r="S648" s="826"/>
      <c r="T648" s="826"/>
      <c r="U648" s="826"/>
      <c r="V648" s="826"/>
    </row>
    <row r="649" spans="1:22">
      <c r="A649" s="826"/>
      <c r="B649" s="831"/>
      <c r="C649" s="832"/>
      <c r="D649" s="832"/>
      <c r="E649" s="832"/>
      <c r="F649" s="832"/>
      <c r="G649" s="832"/>
      <c r="H649" s="832"/>
      <c r="I649" s="832"/>
      <c r="J649" s="832"/>
      <c r="K649" s="832"/>
      <c r="L649" s="832"/>
      <c r="M649" s="832"/>
      <c r="N649" s="832"/>
      <c r="O649" s="832"/>
      <c r="P649" s="833"/>
      <c r="Q649" s="826"/>
      <c r="R649" s="826"/>
      <c r="S649" s="826"/>
      <c r="T649" s="826"/>
      <c r="U649" s="826"/>
      <c r="V649" s="826"/>
    </row>
    <row r="650" spans="1:22">
      <c r="A650" s="826"/>
      <c r="B650" s="831"/>
      <c r="C650" s="832"/>
      <c r="D650" s="832"/>
      <c r="E650" s="832"/>
      <c r="F650" s="832"/>
      <c r="G650" s="832"/>
      <c r="H650" s="832"/>
      <c r="I650" s="832"/>
      <c r="J650" s="832"/>
      <c r="K650" s="832"/>
      <c r="L650" s="832"/>
      <c r="M650" s="832"/>
      <c r="N650" s="832"/>
      <c r="O650" s="832"/>
      <c r="P650" s="833"/>
      <c r="Q650" s="826"/>
      <c r="R650" s="826"/>
      <c r="S650" s="826"/>
      <c r="T650" s="826"/>
      <c r="U650" s="826"/>
      <c r="V650" s="826"/>
    </row>
    <row r="651" spans="1:22">
      <c r="A651" s="826"/>
      <c r="B651" s="831"/>
      <c r="C651" s="832"/>
      <c r="D651" s="832"/>
      <c r="E651" s="832"/>
      <c r="F651" s="832"/>
      <c r="G651" s="832"/>
      <c r="H651" s="832"/>
      <c r="I651" s="832"/>
      <c r="J651" s="832"/>
      <c r="K651" s="832"/>
      <c r="L651" s="832"/>
      <c r="M651" s="832"/>
      <c r="N651" s="832"/>
      <c r="O651" s="832"/>
      <c r="P651" s="833"/>
      <c r="Q651" s="826"/>
      <c r="R651" s="826"/>
      <c r="S651" s="826"/>
      <c r="T651" s="826"/>
      <c r="U651" s="826"/>
      <c r="V651" s="826"/>
    </row>
    <row r="652" spans="1:22">
      <c r="A652" s="826"/>
      <c r="B652" s="831"/>
      <c r="C652" s="832"/>
      <c r="D652" s="832"/>
      <c r="E652" s="832"/>
      <c r="F652" s="832"/>
      <c r="G652" s="832"/>
      <c r="H652" s="832"/>
      <c r="I652" s="832"/>
      <c r="J652" s="832"/>
      <c r="K652" s="832"/>
      <c r="L652" s="832"/>
      <c r="M652" s="832"/>
      <c r="N652" s="832"/>
      <c r="O652" s="832"/>
      <c r="P652" s="833"/>
      <c r="Q652" s="826"/>
      <c r="R652" s="826"/>
      <c r="S652" s="826"/>
      <c r="T652" s="826"/>
      <c r="U652" s="826"/>
      <c r="V652" s="826"/>
    </row>
    <row r="653" spans="1:22">
      <c r="A653" s="826"/>
      <c r="B653" s="831"/>
      <c r="C653" s="832"/>
      <c r="D653" s="832"/>
      <c r="E653" s="832"/>
      <c r="F653" s="832"/>
      <c r="G653" s="832"/>
      <c r="H653" s="832"/>
      <c r="I653" s="832"/>
      <c r="J653" s="832"/>
      <c r="K653" s="832"/>
      <c r="L653" s="832"/>
      <c r="M653" s="832"/>
      <c r="N653" s="832"/>
      <c r="O653" s="832"/>
      <c r="P653" s="833"/>
      <c r="Q653" s="826"/>
      <c r="R653" s="826"/>
      <c r="S653" s="826"/>
      <c r="T653" s="826"/>
      <c r="U653" s="826"/>
      <c r="V653" s="826"/>
    </row>
    <row r="654" spans="1:22">
      <c r="A654" s="826"/>
      <c r="B654" s="831"/>
      <c r="C654" s="832"/>
      <c r="D654" s="832"/>
      <c r="E654" s="832"/>
      <c r="F654" s="832"/>
      <c r="G654" s="832"/>
      <c r="H654" s="832"/>
      <c r="I654" s="832"/>
      <c r="J654" s="832"/>
      <c r="K654" s="832"/>
      <c r="L654" s="832"/>
      <c r="M654" s="832"/>
      <c r="N654" s="832"/>
      <c r="O654" s="832"/>
      <c r="P654" s="833"/>
      <c r="Q654" s="826"/>
      <c r="R654" s="826"/>
      <c r="S654" s="826"/>
      <c r="T654" s="826"/>
      <c r="U654" s="826"/>
      <c r="V654" s="826"/>
    </row>
    <row r="655" spans="1:22">
      <c r="A655" s="826"/>
      <c r="B655" s="831"/>
      <c r="C655" s="832"/>
      <c r="D655" s="832"/>
      <c r="E655" s="832"/>
      <c r="F655" s="832"/>
      <c r="G655" s="832"/>
      <c r="H655" s="832"/>
      <c r="I655" s="832"/>
      <c r="J655" s="832"/>
      <c r="K655" s="832"/>
      <c r="L655" s="832"/>
      <c r="M655" s="832"/>
      <c r="N655" s="832"/>
      <c r="O655" s="832"/>
      <c r="P655" s="833"/>
      <c r="Q655" s="826"/>
      <c r="R655" s="826"/>
      <c r="S655" s="826"/>
      <c r="T655" s="826"/>
      <c r="U655" s="826"/>
      <c r="V655" s="826"/>
    </row>
    <row r="656" spans="1:22">
      <c r="A656" s="826"/>
      <c r="B656" s="831"/>
      <c r="C656" s="832"/>
      <c r="D656" s="832"/>
      <c r="E656" s="832"/>
      <c r="F656" s="832"/>
      <c r="G656" s="832"/>
      <c r="H656" s="832"/>
      <c r="I656" s="832"/>
      <c r="J656" s="832"/>
      <c r="K656" s="832"/>
      <c r="L656" s="832"/>
      <c r="M656" s="832"/>
      <c r="N656" s="832"/>
      <c r="O656" s="832"/>
      <c r="P656" s="833"/>
      <c r="Q656" s="826"/>
      <c r="R656" s="826"/>
      <c r="S656" s="826"/>
      <c r="T656" s="826"/>
      <c r="U656" s="826"/>
      <c r="V656" s="826"/>
    </row>
    <row r="657" spans="1:22">
      <c r="A657" s="826"/>
      <c r="B657" s="831"/>
      <c r="C657" s="832"/>
      <c r="D657" s="832"/>
      <c r="E657" s="832"/>
      <c r="F657" s="832"/>
      <c r="G657" s="832"/>
      <c r="H657" s="832"/>
      <c r="I657" s="832"/>
      <c r="J657" s="832"/>
      <c r="K657" s="832"/>
      <c r="L657" s="832"/>
      <c r="M657" s="832"/>
      <c r="N657" s="832"/>
      <c r="O657" s="832"/>
      <c r="P657" s="833"/>
      <c r="Q657" s="826"/>
      <c r="R657" s="826"/>
      <c r="S657" s="826"/>
      <c r="T657" s="826"/>
      <c r="U657" s="826"/>
      <c r="V657" s="826"/>
    </row>
    <row r="658" spans="1:22">
      <c r="A658" s="826"/>
      <c r="B658" s="831"/>
      <c r="C658" s="832"/>
      <c r="D658" s="832"/>
      <c r="E658" s="832"/>
      <c r="F658" s="832"/>
      <c r="G658" s="832"/>
      <c r="H658" s="832"/>
      <c r="I658" s="832"/>
      <c r="J658" s="832"/>
      <c r="K658" s="832"/>
      <c r="L658" s="832"/>
      <c r="M658" s="832"/>
      <c r="N658" s="832"/>
      <c r="O658" s="832"/>
      <c r="P658" s="833"/>
      <c r="Q658" s="826"/>
      <c r="R658" s="826"/>
      <c r="S658" s="826"/>
      <c r="T658" s="826"/>
      <c r="U658" s="826"/>
      <c r="V658" s="826"/>
    </row>
    <row r="659" spans="1:22">
      <c r="A659" s="826"/>
      <c r="B659" s="831"/>
      <c r="C659" s="832"/>
      <c r="D659" s="832"/>
      <c r="E659" s="832"/>
      <c r="F659" s="832"/>
      <c r="G659" s="832"/>
      <c r="H659" s="832"/>
      <c r="I659" s="832"/>
      <c r="J659" s="832"/>
      <c r="K659" s="832"/>
      <c r="L659" s="832"/>
      <c r="M659" s="832"/>
      <c r="N659" s="832"/>
      <c r="O659" s="832"/>
      <c r="P659" s="833"/>
      <c r="Q659" s="826"/>
      <c r="R659" s="826"/>
      <c r="S659" s="826"/>
      <c r="T659" s="826"/>
      <c r="U659" s="826"/>
      <c r="V659" s="826"/>
    </row>
    <row r="660" spans="1:22">
      <c r="A660" s="826"/>
      <c r="B660" s="831"/>
      <c r="C660" s="832"/>
      <c r="D660" s="832"/>
      <c r="E660" s="832"/>
      <c r="F660" s="832"/>
      <c r="G660" s="832"/>
      <c r="H660" s="832"/>
      <c r="I660" s="832"/>
      <c r="J660" s="832"/>
      <c r="K660" s="832"/>
      <c r="L660" s="832"/>
      <c r="M660" s="832"/>
      <c r="N660" s="832"/>
      <c r="O660" s="832"/>
      <c r="P660" s="833"/>
      <c r="Q660" s="826"/>
      <c r="R660" s="826"/>
      <c r="S660" s="826"/>
      <c r="T660" s="826"/>
      <c r="U660" s="826"/>
      <c r="V660" s="826"/>
    </row>
    <row r="661" spans="1:22">
      <c r="A661" s="826"/>
      <c r="B661" s="831"/>
      <c r="C661" s="832"/>
      <c r="D661" s="832"/>
      <c r="E661" s="832"/>
      <c r="F661" s="832"/>
      <c r="G661" s="832"/>
      <c r="H661" s="832"/>
      <c r="I661" s="832"/>
      <c r="J661" s="832"/>
      <c r="K661" s="832"/>
      <c r="L661" s="832"/>
      <c r="M661" s="832"/>
      <c r="N661" s="832"/>
      <c r="O661" s="832"/>
      <c r="P661" s="833"/>
      <c r="Q661" s="826"/>
      <c r="R661" s="826"/>
      <c r="S661" s="826"/>
      <c r="T661" s="826"/>
      <c r="U661" s="826"/>
      <c r="V661" s="826"/>
    </row>
    <row r="662" spans="1:22">
      <c r="A662" s="826"/>
      <c r="B662" s="831"/>
      <c r="C662" s="832"/>
      <c r="D662" s="832"/>
      <c r="E662" s="832"/>
      <c r="F662" s="832"/>
      <c r="G662" s="832"/>
      <c r="H662" s="832"/>
      <c r="I662" s="832"/>
      <c r="J662" s="832"/>
      <c r="K662" s="832"/>
      <c r="L662" s="832"/>
      <c r="M662" s="832"/>
      <c r="N662" s="832"/>
      <c r="O662" s="832"/>
      <c r="P662" s="833"/>
      <c r="Q662" s="826"/>
      <c r="R662" s="826"/>
      <c r="S662" s="826"/>
      <c r="T662" s="826"/>
      <c r="U662" s="826"/>
      <c r="V662" s="826"/>
    </row>
    <row r="663" spans="1:22">
      <c r="A663" s="826"/>
      <c r="B663" s="831"/>
      <c r="C663" s="832"/>
      <c r="D663" s="832"/>
      <c r="E663" s="832"/>
      <c r="F663" s="832"/>
      <c r="G663" s="832"/>
      <c r="H663" s="832"/>
      <c r="I663" s="832"/>
      <c r="J663" s="832"/>
      <c r="K663" s="832"/>
      <c r="L663" s="832"/>
      <c r="M663" s="832"/>
      <c r="N663" s="832"/>
      <c r="O663" s="832"/>
      <c r="P663" s="833"/>
      <c r="Q663" s="826"/>
      <c r="R663" s="826"/>
      <c r="S663" s="826"/>
      <c r="T663" s="826"/>
      <c r="U663" s="826"/>
      <c r="V663" s="826"/>
    </row>
    <row r="664" spans="1:22">
      <c r="A664" s="826"/>
      <c r="B664" s="831"/>
      <c r="C664" s="832"/>
      <c r="D664" s="832"/>
      <c r="E664" s="832"/>
      <c r="F664" s="832"/>
      <c r="G664" s="832"/>
      <c r="H664" s="832"/>
      <c r="I664" s="832"/>
      <c r="J664" s="832"/>
      <c r="K664" s="832"/>
      <c r="L664" s="832"/>
      <c r="M664" s="832"/>
      <c r="N664" s="832"/>
      <c r="O664" s="832"/>
      <c r="P664" s="833"/>
      <c r="Q664" s="826"/>
      <c r="R664" s="826"/>
      <c r="S664" s="826"/>
      <c r="T664" s="826"/>
      <c r="U664" s="826"/>
      <c r="V664" s="826"/>
    </row>
    <row r="665" spans="1:22">
      <c r="A665" s="826"/>
      <c r="B665" s="831"/>
      <c r="C665" s="832"/>
      <c r="D665" s="832"/>
      <c r="E665" s="832"/>
      <c r="F665" s="832"/>
      <c r="G665" s="832"/>
      <c r="H665" s="832"/>
      <c r="I665" s="832"/>
      <c r="J665" s="832"/>
      <c r="K665" s="832"/>
      <c r="L665" s="832"/>
      <c r="M665" s="832"/>
      <c r="N665" s="832"/>
      <c r="O665" s="832"/>
      <c r="P665" s="833"/>
      <c r="Q665" s="826"/>
      <c r="R665" s="826"/>
      <c r="S665" s="826"/>
      <c r="T665" s="826"/>
      <c r="U665" s="826"/>
      <c r="V665" s="826"/>
    </row>
    <row r="666" spans="1:22">
      <c r="A666" s="826"/>
      <c r="B666" s="831"/>
      <c r="C666" s="834"/>
      <c r="D666" s="835" t="s">
        <v>656</v>
      </c>
      <c r="E666" s="835" t="s">
        <v>657</v>
      </c>
      <c r="F666" s="835" t="s">
        <v>658</v>
      </c>
      <c r="G666" s="835" t="s">
        <v>659</v>
      </c>
      <c r="H666" s="835" t="s">
        <v>660</v>
      </c>
      <c r="I666" s="835" t="s">
        <v>661</v>
      </c>
      <c r="J666" s="835" t="s">
        <v>662</v>
      </c>
      <c r="K666" s="835" t="s">
        <v>663</v>
      </c>
      <c r="L666" s="835" t="s">
        <v>664</v>
      </c>
      <c r="M666" s="835" t="s">
        <v>665</v>
      </c>
      <c r="N666" s="835" t="s">
        <v>666</v>
      </c>
      <c r="O666" s="835" t="s">
        <v>667</v>
      </c>
      <c r="P666" s="833"/>
      <c r="Q666" s="826"/>
      <c r="R666" s="826"/>
      <c r="S666" s="826"/>
      <c r="T666" s="826"/>
      <c r="U666" s="826"/>
      <c r="V666" s="826"/>
    </row>
    <row r="667" spans="1:22">
      <c r="A667" s="826"/>
      <c r="B667" s="831"/>
      <c r="C667" s="836" t="s">
        <v>668</v>
      </c>
      <c r="D667" s="838"/>
      <c r="E667" s="838"/>
      <c r="F667" s="838"/>
      <c r="G667" s="838"/>
      <c r="H667" s="838"/>
      <c r="I667" s="838"/>
      <c r="J667" s="838"/>
      <c r="K667" s="838"/>
      <c r="L667" s="838"/>
      <c r="M667" s="838"/>
      <c r="N667" s="838"/>
      <c r="O667" s="838"/>
      <c r="P667" s="833"/>
      <c r="Q667" s="826"/>
      <c r="R667" s="826"/>
      <c r="S667" s="826"/>
      <c r="T667" s="826"/>
      <c r="U667" s="826"/>
      <c r="V667" s="826"/>
    </row>
    <row r="668" spans="1:22">
      <c r="A668" s="826"/>
      <c r="B668" s="831"/>
      <c r="C668" s="836" t="s">
        <v>672</v>
      </c>
      <c r="D668" s="838"/>
      <c r="E668" s="838"/>
      <c r="F668" s="838"/>
      <c r="G668" s="838"/>
      <c r="H668" s="838"/>
      <c r="I668" s="838"/>
      <c r="J668" s="838"/>
      <c r="K668" s="838"/>
      <c r="L668" s="838"/>
      <c r="M668" s="838"/>
      <c r="N668" s="838"/>
      <c r="O668" s="838"/>
      <c r="P668" s="833"/>
      <c r="Q668" s="826"/>
      <c r="R668" s="826"/>
      <c r="S668" s="826"/>
      <c r="T668" s="826"/>
      <c r="U668" s="826"/>
      <c r="V668" s="826"/>
    </row>
    <row r="669" spans="1:22" ht="13.5" thickBot="1">
      <c r="A669" s="826"/>
      <c r="B669" s="839"/>
      <c r="C669" s="840"/>
      <c r="D669" s="840"/>
      <c r="E669" s="840"/>
      <c r="F669" s="840"/>
      <c r="G669" s="840"/>
      <c r="H669" s="840"/>
      <c r="I669" s="840"/>
      <c r="J669" s="840"/>
      <c r="K669" s="840"/>
      <c r="L669" s="840"/>
      <c r="M669" s="840"/>
      <c r="N669" s="840"/>
      <c r="O669" s="840"/>
      <c r="P669" s="841"/>
      <c r="Q669" s="826"/>
      <c r="R669" s="826"/>
      <c r="S669" s="826"/>
      <c r="T669" s="826"/>
      <c r="U669" s="826"/>
      <c r="V669" s="826"/>
    </row>
    <row r="670" spans="1:22" ht="13.5" thickBot="1">
      <c r="A670" s="826"/>
      <c r="B670" s="826"/>
      <c r="C670" s="826"/>
      <c r="D670" s="826"/>
      <c r="E670" s="826"/>
      <c r="F670" s="826"/>
      <c r="G670" s="826"/>
      <c r="H670" s="826"/>
      <c r="I670" s="826"/>
      <c r="J670" s="826"/>
      <c r="K670" s="826"/>
      <c r="L670" s="826"/>
      <c r="M670" s="826"/>
      <c r="N670" s="826"/>
      <c r="O670" s="826"/>
      <c r="P670" s="826"/>
      <c r="Q670" s="826"/>
      <c r="R670" s="826"/>
      <c r="S670" s="826"/>
      <c r="T670" s="826"/>
      <c r="U670" s="826"/>
      <c r="V670" s="826"/>
    </row>
    <row r="671" spans="1:22">
      <c r="A671" s="826"/>
      <c r="B671" s="828"/>
      <c r="C671" s="829"/>
      <c r="D671" s="829"/>
      <c r="E671" s="829"/>
      <c r="F671" s="829"/>
      <c r="G671" s="829"/>
      <c r="H671" s="829"/>
      <c r="I671" s="829"/>
      <c r="J671" s="829"/>
      <c r="K671" s="829"/>
      <c r="L671" s="829"/>
      <c r="M671" s="829"/>
      <c r="N671" s="829"/>
      <c r="O671" s="829"/>
      <c r="P671" s="830"/>
      <c r="Q671" s="826"/>
      <c r="R671" s="826"/>
      <c r="S671" s="826"/>
      <c r="T671" s="826"/>
      <c r="U671" s="826"/>
      <c r="V671" s="826"/>
    </row>
    <row r="672" spans="1:22">
      <c r="A672" s="826"/>
      <c r="B672" s="831"/>
      <c r="C672" s="832"/>
      <c r="D672" s="832"/>
      <c r="E672" s="832"/>
      <c r="F672" s="832"/>
      <c r="G672" s="832"/>
      <c r="H672" s="832"/>
      <c r="I672" s="832"/>
      <c r="J672" s="832"/>
      <c r="K672" s="832"/>
      <c r="L672" s="832"/>
      <c r="M672" s="832"/>
      <c r="N672" s="832"/>
      <c r="O672" s="832"/>
      <c r="P672" s="833"/>
      <c r="Q672" s="826"/>
      <c r="R672" s="826"/>
      <c r="S672" s="826"/>
      <c r="T672" s="826"/>
      <c r="U672" s="826"/>
      <c r="V672" s="826"/>
    </row>
    <row r="673" spans="1:22">
      <c r="A673" s="826"/>
      <c r="B673" s="831"/>
      <c r="C673" s="832"/>
      <c r="D673" s="832"/>
      <c r="E673" s="832"/>
      <c r="F673" s="832"/>
      <c r="G673" s="832"/>
      <c r="H673" s="832"/>
      <c r="I673" s="832"/>
      <c r="J673" s="832"/>
      <c r="K673" s="832"/>
      <c r="L673" s="832"/>
      <c r="M673" s="832"/>
      <c r="N673" s="832"/>
      <c r="O673" s="832"/>
      <c r="P673" s="833"/>
      <c r="Q673" s="826"/>
      <c r="R673" s="826"/>
      <c r="S673" s="826"/>
      <c r="T673" s="826"/>
      <c r="U673" s="826"/>
      <c r="V673" s="826"/>
    </row>
    <row r="674" spans="1:22">
      <c r="A674" s="826"/>
      <c r="B674" s="831"/>
      <c r="C674" s="832"/>
      <c r="D674" s="832"/>
      <c r="E674" s="832"/>
      <c r="F674" s="832"/>
      <c r="G674" s="832"/>
      <c r="H674" s="832"/>
      <c r="I674" s="832"/>
      <c r="J674" s="832"/>
      <c r="K674" s="832"/>
      <c r="L674" s="832"/>
      <c r="M674" s="832"/>
      <c r="N674" s="832"/>
      <c r="O674" s="832"/>
      <c r="P674" s="833"/>
      <c r="Q674" s="826"/>
      <c r="R674" s="826"/>
      <c r="S674" s="826"/>
      <c r="T674" s="826"/>
      <c r="U674" s="826"/>
      <c r="V674" s="826"/>
    </row>
    <row r="675" spans="1:22">
      <c r="A675" s="826"/>
      <c r="B675" s="831"/>
      <c r="C675" s="832"/>
      <c r="D675" s="832"/>
      <c r="E675" s="832"/>
      <c r="F675" s="832"/>
      <c r="G675" s="832"/>
      <c r="H675" s="832"/>
      <c r="I675" s="832"/>
      <c r="J675" s="832"/>
      <c r="K675" s="832"/>
      <c r="L675" s="832"/>
      <c r="M675" s="832"/>
      <c r="N675" s="832"/>
      <c r="O675" s="832"/>
      <c r="P675" s="833"/>
      <c r="Q675" s="826"/>
      <c r="R675" s="826"/>
      <c r="S675" s="826"/>
      <c r="T675" s="826"/>
      <c r="U675" s="826"/>
      <c r="V675" s="826"/>
    </row>
    <row r="676" spans="1:22">
      <c r="A676" s="826"/>
      <c r="B676" s="831"/>
      <c r="C676" s="832"/>
      <c r="D676" s="832"/>
      <c r="E676" s="832"/>
      <c r="F676" s="832"/>
      <c r="G676" s="832"/>
      <c r="H676" s="832"/>
      <c r="I676" s="832"/>
      <c r="J676" s="832"/>
      <c r="K676" s="832"/>
      <c r="L676" s="832"/>
      <c r="M676" s="832"/>
      <c r="N676" s="832"/>
      <c r="O676" s="832"/>
      <c r="P676" s="833"/>
      <c r="Q676" s="826"/>
      <c r="R676" s="826"/>
      <c r="S676" s="826"/>
      <c r="T676" s="826"/>
      <c r="U676" s="826"/>
      <c r="V676" s="826"/>
    </row>
    <row r="677" spans="1:22">
      <c r="A677" s="826"/>
      <c r="B677" s="831"/>
      <c r="C677" s="832"/>
      <c r="D677" s="832"/>
      <c r="E677" s="832"/>
      <c r="F677" s="832"/>
      <c r="G677" s="832"/>
      <c r="H677" s="832"/>
      <c r="I677" s="832"/>
      <c r="J677" s="832"/>
      <c r="K677" s="832"/>
      <c r="L677" s="832"/>
      <c r="M677" s="832"/>
      <c r="N677" s="832"/>
      <c r="O677" s="832"/>
      <c r="P677" s="833"/>
      <c r="Q677" s="826"/>
      <c r="R677" s="826"/>
      <c r="S677" s="826"/>
      <c r="T677" s="826"/>
      <c r="U677" s="826"/>
      <c r="V677" s="826"/>
    </row>
    <row r="678" spans="1:22">
      <c r="A678" s="826"/>
      <c r="B678" s="831"/>
      <c r="C678" s="832"/>
      <c r="D678" s="832"/>
      <c r="E678" s="832"/>
      <c r="F678" s="832"/>
      <c r="G678" s="832"/>
      <c r="H678" s="832"/>
      <c r="I678" s="832"/>
      <c r="J678" s="832"/>
      <c r="K678" s="832"/>
      <c r="L678" s="832"/>
      <c r="M678" s="832"/>
      <c r="N678" s="832"/>
      <c r="O678" s="832"/>
      <c r="P678" s="833"/>
      <c r="Q678" s="826"/>
      <c r="R678" s="826"/>
      <c r="S678" s="826"/>
      <c r="T678" s="826"/>
      <c r="U678" s="826"/>
      <c r="V678" s="826"/>
    </row>
    <row r="679" spans="1:22">
      <c r="A679" s="826"/>
      <c r="B679" s="831"/>
      <c r="C679" s="832"/>
      <c r="D679" s="832"/>
      <c r="E679" s="832"/>
      <c r="F679" s="832"/>
      <c r="G679" s="832"/>
      <c r="H679" s="832"/>
      <c r="I679" s="832"/>
      <c r="J679" s="832"/>
      <c r="K679" s="832"/>
      <c r="L679" s="832"/>
      <c r="M679" s="832"/>
      <c r="N679" s="832"/>
      <c r="O679" s="832"/>
      <c r="P679" s="833"/>
      <c r="Q679" s="826"/>
      <c r="R679" s="826"/>
      <c r="S679" s="826"/>
      <c r="T679" s="826"/>
      <c r="U679" s="826"/>
      <c r="V679" s="826"/>
    </row>
    <row r="680" spans="1:22">
      <c r="A680" s="826"/>
      <c r="B680" s="831"/>
      <c r="C680" s="832"/>
      <c r="D680" s="832"/>
      <c r="E680" s="832"/>
      <c r="F680" s="832"/>
      <c r="G680" s="832"/>
      <c r="H680" s="832"/>
      <c r="I680" s="832"/>
      <c r="J680" s="832"/>
      <c r="K680" s="832"/>
      <c r="L680" s="832"/>
      <c r="M680" s="832"/>
      <c r="N680" s="832"/>
      <c r="O680" s="832"/>
      <c r="P680" s="833"/>
      <c r="Q680" s="826"/>
      <c r="R680" s="826"/>
      <c r="S680" s="826"/>
      <c r="T680" s="826"/>
      <c r="U680" s="826"/>
      <c r="V680" s="826"/>
    </row>
    <row r="681" spans="1:22">
      <c r="A681" s="826"/>
      <c r="B681" s="831"/>
      <c r="C681" s="832"/>
      <c r="D681" s="832"/>
      <c r="E681" s="832"/>
      <c r="F681" s="832"/>
      <c r="G681" s="832"/>
      <c r="H681" s="832"/>
      <c r="I681" s="832"/>
      <c r="J681" s="832"/>
      <c r="K681" s="832"/>
      <c r="L681" s="832"/>
      <c r="M681" s="832"/>
      <c r="N681" s="832"/>
      <c r="O681" s="832"/>
      <c r="P681" s="833"/>
      <c r="Q681" s="826"/>
      <c r="R681" s="826"/>
      <c r="S681" s="826"/>
      <c r="T681" s="826"/>
      <c r="U681" s="826"/>
      <c r="V681" s="826"/>
    </row>
    <row r="682" spans="1:22">
      <c r="A682" s="826"/>
      <c r="B682" s="831"/>
      <c r="C682" s="832"/>
      <c r="D682" s="832"/>
      <c r="E682" s="832"/>
      <c r="F682" s="832"/>
      <c r="G682" s="832"/>
      <c r="H682" s="832"/>
      <c r="I682" s="832"/>
      <c r="J682" s="832"/>
      <c r="K682" s="832"/>
      <c r="L682" s="832"/>
      <c r="M682" s="832"/>
      <c r="N682" s="832"/>
      <c r="O682" s="832"/>
      <c r="P682" s="833"/>
      <c r="Q682" s="826"/>
      <c r="R682" s="826"/>
      <c r="S682" s="826"/>
      <c r="T682" s="826"/>
      <c r="U682" s="826"/>
      <c r="V682" s="826"/>
    </row>
    <row r="683" spans="1:22">
      <c r="A683" s="826"/>
      <c r="B683" s="831"/>
      <c r="C683" s="832"/>
      <c r="D683" s="832"/>
      <c r="E683" s="832"/>
      <c r="F683" s="832"/>
      <c r="G683" s="832"/>
      <c r="H683" s="832"/>
      <c r="I683" s="832"/>
      <c r="J683" s="832"/>
      <c r="K683" s="832"/>
      <c r="L683" s="832"/>
      <c r="M683" s="832"/>
      <c r="N683" s="832"/>
      <c r="O683" s="832"/>
      <c r="P683" s="833"/>
      <c r="Q683" s="826"/>
      <c r="R683" s="826"/>
      <c r="S683" s="826"/>
      <c r="T683" s="826"/>
      <c r="U683" s="826"/>
      <c r="V683" s="826"/>
    </row>
    <row r="684" spans="1:22">
      <c r="A684" s="826"/>
      <c r="B684" s="831"/>
      <c r="C684" s="832"/>
      <c r="D684" s="832"/>
      <c r="E684" s="832"/>
      <c r="F684" s="832"/>
      <c r="G684" s="832"/>
      <c r="H684" s="832"/>
      <c r="I684" s="832"/>
      <c r="J684" s="832"/>
      <c r="K684" s="832"/>
      <c r="L684" s="832"/>
      <c r="M684" s="832"/>
      <c r="N684" s="832"/>
      <c r="O684" s="832"/>
      <c r="P684" s="833"/>
      <c r="Q684" s="826"/>
      <c r="R684" s="826"/>
      <c r="S684" s="826"/>
      <c r="T684" s="826"/>
      <c r="U684" s="826"/>
      <c r="V684" s="826"/>
    </row>
    <row r="685" spans="1:22">
      <c r="A685" s="826"/>
      <c r="B685" s="831"/>
      <c r="C685" s="832"/>
      <c r="D685" s="832"/>
      <c r="E685" s="832"/>
      <c r="F685" s="832"/>
      <c r="G685" s="832"/>
      <c r="H685" s="832"/>
      <c r="I685" s="832"/>
      <c r="J685" s="832"/>
      <c r="K685" s="832"/>
      <c r="L685" s="832"/>
      <c r="M685" s="832"/>
      <c r="N685" s="832"/>
      <c r="O685" s="832"/>
      <c r="P685" s="833"/>
      <c r="Q685" s="826"/>
      <c r="R685" s="826"/>
      <c r="S685" s="826"/>
      <c r="T685" s="826"/>
      <c r="U685" s="826"/>
      <c r="V685" s="826"/>
    </row>
    <row r="686" spans="1:22">
      <c r="A686" s="826"/>
      <c r="B686" s="831"/>
      <c r="C686" s="832"/>
      <c r="D686" s="832"/>
      <c r="E686" s="832"/>
      <c r="F686" s="832"/>
      <c r="G686" s="832"/>
      <c r="H686" s="832"/>
      <c r="I686" s="832"/>
      <c r="J686" s="832"/>
      <c r="K686" s="832"/>
      <c r="L686" s="832"/>
      <c r="M686" s="832"/>
      <c r="N686" s="832"/>
      <c r="O686" s="832"/>
      <c r="P686" s="833"/>
      <c r="Q686" s="826"/>
      <c r="R686" s="826"/>
      <c r="S686" s="826"/>
      <c r="T686" s="826"/>
      <c r="U686" s="826"/>
      <c r="V686" s="826"/>
    </row>
    <row r="687" spans="1:22">
      <c r="A687" s="826"/>
      <c r="B687" s="831"/>
      <c r="C687" s="832"/>
      <c r="D687" s="832"/>
      <c r="E687" s="832"/>
      <c r="F687" s="832"/>
      <c r="G687" s="832"/>
      <c r="H687" s="832"/>
      <c r="I687" s="832"/>
      <c r="J687" s="832"/>
      <c r="K687" s="832"/>
      <c r="L687" s="832"/>
      <c r="M687" s="832"/>
      <c r="N687" s="832"/>
      <c r="O687" s="832"/>
      <c r="P687" s="833"/>
      <c r="Q687" s="826"/>
      <c r="R687" s="826"/>
      <c r="S687" s="826"/>
      <c r="T687" s="826"/>
      <c r="U687" s="826"/>
      <c r="V687" s="826"/>
    </row>
    <row r="688" spans="1:22">
      <c r="A688" s="826"/>
      <c r="B688" s="831"/>
      <c r="C688" s="832"/>
      <c r="D688" s="832"/>
      <c r="E688" s="832"/>
      <c r="F688" s="832"/>
      <c r="G688" s="832"/>
      <c r="H688" s="832"/>
      <c r="I688" s="832"/>
      <c r="J688" s="832"/>
      <c r="K688" s="832"/>
      <c r="L688" s="832"/>
      <c r="M688" s="832"/>
      <c r="N688" s="832"/>
      <c r="O688" s="832"/>
      <c r="P688" s="833"/>
      <c r="Q688" s="826"/>
      <c r="R688" s="826"/>
      <c r="S688" s="826"/>
      <c r="T688" s="826"/>
      <c r="U688" s="826"/>
      <c r="V688" s="826"/>
    </row>
    <row r="689" spans="1:22">
      <c r="A689" s="826"/>
      <c r="B689" s="831"/>
      <c r="C689" s="832"/>
      <c r="D689" s="832"/>
      <c r="E689" s="832"/>
      <c r="F689" s="832"/>
      <c r="G689" s="832"/>
      <c r="H689" s="832"/>
      <c r="I689" s="832"/>
      <c r="J689" s="832"/>
      <c r="K689" s="832"/>
      <c r="L689" s="832"/>
      <c r="M689" s="832"/>
      <c r="N689" s="832"/>
      <c r="O689" s="832"/>
      <c r="P689" s="833"/>
      <c r="Q689" s="826"/>
      <c r="R689" s="826"/>
      <c r="S689" s="826"/>
      <c r="T689" s="826"/>
      <c r="U689" s="826"/>
      <c r="V689" s="826"/>
    </row>
    <row r="690" spans="1:22">
      <c r="A690" s="826"/>
      <c r="B690" s="831"/>
      <c r="C690" s="832"/>
      <c r="D690" s="832"/>
      <c r="E690" s="832"/>
      <c r="F690" s="832"/>
      <c r="G690" s="832"/>
      <c r="H690" s="832"/>
      <c r="I690" s="832"/>
      <c r="J690" s="832"/>
      <c r="K690" s="832"/>
      <c r="L690" s="832"/>
      <c r="M690" s="832"/>
      <c r="N690" s="832"/>
      <c r="O690" s="832"/>
      <c r="P690" s="833"/>
      <c r="Q690" s="826"/>
      <c r="R690" s="826"/>
      <c r="S690" s="826"/>
      <c r="T690" s="826"/>
      <c r="U690" s="826"/>
      <c r="V690" s="826"/>
    </row>
    <row r="691" spans="1:22">
      <c r="A691" s="826"/>
      <c r="B691" s="831"/>
      <c r="C691" s="832"/>
      <c r="D691" s="832"/>
      <c r="E691" s="832"/>
      <c r="F691" s="832"/>
      <c r="G691" s="832"/>
      <c r="H691" s="832"/>
      <c r="I691" s="832"/>
      <c r="J691" s="832"/>
      <c r="K691" s="832"/>
      <c r="L691" s="832"/>
      <c r="M691" s="832"/>
      <c r="N691" s="832"/>
      <c r="O691" s="832"/>
      <c r="P691" s="833"/>
      <c r="Q691" s="826"/>
      <c r="R691" s="826"/>
      <c r="S691" s="826"/>
      <c r="T691" s="826"/>
      <c r="U691" s="826"/>
      <c r="V691" s="826"/>
    </row>
    <row r="692" spans="1:22">
      <c r="A692" s="826"/>
      <c r="B692" s="831"/>
      <c r="C692" s="832"/>
      <c r="D692" s="832"/>
      <c r="E692" s="832"/>
      <c r="F692" s="832"/>
      <c r="G692" s="832"/>
      <c r="H692" s="832"/>
      <c r="I692" s="832"/>
      <c r="J692" s="832"/>
      <c r="K692" s="832"/>
      <c r="L692" s="832"/>
      <c r="M692" s="832"/>
      <c r="N692" s="832"/>
      <c r="O692" s="832"/>
      <c r="P692" s="833"/>
      <c r="Q692" s="826"/>
      <c r="R692" s="826"/>
      <c r="S692" s="826"/>
      <c r="T692" s="826"/>
      <c r="U692" s="826"/>
      <c r="V692" s="826"/>
    </row>
    <row r="693" spans="1:22">
      <c r="A693" s="826"/>
      <c r="B693" s="831"/>
      <c r="C693" s="832"/>
      <c r="D693" s="832"/>
      <c r="E693" s="832"/>
      <c r="F693" s="832"/>
      <c r="G693" s="832"/>
      <c r="H693" s="832"/>
      <c r="I693" s="832"/>
      <c r="J693" s="832"/>
      <c r="K693" s="832"/>
      <c r="L693" s="832"/>
      <c r="M693" s="832"/>
      <c r="N693" s="832"/>
      <c r="O693" s="832"/>
      <c r="P693" s="833"/>
      <c r="Q693" s="826"/>
      <c r="R693" s="826"/>
      <c r="S693" s="826"/>
      <c r="T693" s="826"/>
      <c r="U693" s="826"/>
      <c r="V693" s="826"/>
    </row>
    <row r="694" spans="1:22">
      <c r="A694" s="826"/>
      <c r="B694" s="831"/>
      <c r="C694" s="832"/>
      <c r="D694" s="832"/>
      <c r="E694" s="832"/>
      <c r="F694" s="832"/>
      <c r="G694" s="832"/>
      <c r="H694" s="832"/>
      <c r="I694" s="832"/>
      <c r="J694" s="832"/>
      <c r="K694" s="832"/>
      <c r="L694" s="832"/>
      <c r="M694" s="832"/>
      <c r="N694" s="832"/>
      <c r="O694" s="832"/>
      <c r="P694" s="833"/>
      <c r="Q694" s="826"/>
      <c r="R694" s="826"/>
      <c r="S694" s="826"/>
      <c r="T694" s="826"/>
      <c r="U694" s="826"/>
      <c r="V694" s="826"/>
    </row>
    <row r="695" spans="1:22">
      <c r="A695" s="826"/>
      <c r="B695" s="831"/>
      <c r="C695" s="832"/>
      <c r="D695" s="832"/>
      <c r="E695" s="832"/>
      <c r="F695" s="832"/>
      <c r="G695" s="832"/>
      <c r="H695" s="832"/>
      <c r="I695" s="832"/>
      <c r="J695" s="832"/>
      <c r="K695" s="832"/>
      <c r="L695" s="832"/>
      <c r="M695" s="832"/>
      <c r="N695" s="832"/>
      <c r="O695" s="832"/>
      <c r="P695" s="833"/>
      <c r="Q695" s="826"/>
      <c r="R695" s="826"/>
      <c r="S695" s="826"/>
      <c r="T695" s="826"/>
      <c r="U695" s="826"/>
      <c r="V695" s="826"/>
    </row>
    <row r="696" spans="1:22">
      <c r="A696" s="826"/>
      <c r="B696" s="831"/>
      <c r="C696" s="832"/>
      <c r="D696" s="832"/>
      <c r="E696" s="832"/>
      <c r="F696" s="832"/>
      <c r="G696" s="832"/>
      <c r="H696" s="832"/>
      <c r="I696" s="832"/>
      <c r="J696" s="832"/>
      <c r="K696" s="832"/>
      <c r="L696" s="832"/>
      <c r="M696" s="832"/>
      <c r="N696" s="832"/>
      <c r="O696" s="832"/>
      <c r="P696" s="833"/>
      <c r="Q696" s="826"/>
      <c r="R696" s="826"/>
      <c r="S696" s="826"/>
      <c r="T696" s="826"/>
      <c r="U696" s="826"/>
      <c r="V696" s="826"/>
    </row>
    <row r="697" spans="1:22">
      <c r="A697" s="826"/>
      <c r="B697" s="831"/>
      <c r="C697" s="834"/>
      <c r="D697" s="835" t="s">
        <v>656</v>
      </c>
      <c r="E697" s="835" t="s">
        <v>657</v>
      </c>
      <c r="F697" s="835" t="s">
        <v>658</v>
      </c>
      <c r="G697" s="835" t="s">
        <v>659</v>
      </c>
      <c r="H697" s="835" t="s">
        <v>660</v>
      </c>
      <c r="I697" s="835" t="s">
        <v>661</v>
      </c>
      <c r="J697" s="835" t="s">
        <v>662</v>
      </c>
      <c r="K697" s="835" t="s">
        <v>663</v>
      </c>
      <c r="L697" s="835" t="s">
        <v>664</v>
      </c>
      <c r="M697" s="835" t="s">
        <v>665</v>
      </c>
      <c r="N697" s="835" t="s">
        <v>666</v>
      </c>
      <c r="O697" s="835" t="s">
        <v>667</v>
      </c>
      <c r="P697" s="833"/>
      <c r="Q697" s="826"/>
      <c r="R697" s="826"/>
      <c r="S697" s="826"/>
      <c r="T697" s="826"/>
      <c r="U697" s="826"/>
      <c r="V697" s="826"/>
    </row>
    <row r="698" spans="1:22">
      <c r="A698" s="826"/>
      <c r="B698" s="831"/>
      <c r="C698" s="836" t="s">
        <v>668</v>
      </c>
      <c r="D698" s="838"/>
      <c r="E698" s="838"/>
      <c r="F698" s="838"/>
      <c r="G698" s="838"/>
      <c r="H698" s="838"/>
      <c r="I698" s="838"/>
      <c r="J698" s="838"/>
      <c r="K698" s="838"/>
      <c r="L698" s="838"/>
      <c r="M698" s="838"/>
      <c r="N698" s="838"/>
      <c r="O698" s="838"/>
      <c r="P698" s="833"/>
      <c r="Q698" s="826"/>
      <c r="R698" s="826"/>
      <c r="S698" s="826"/>
      <c r="T698" s="826"/>
      <c r="U698" s="826"/>
      <c r="V698" s="826"/>
    </row>
    <row r="699" spans="1:22">
      <c r="A699" s="826"/>
      <c r="B699" s="831"/>
      <c r="C699" s="836" t="s">
        <v>672</v>
      </c>
      <c r="D699" s="838"/>
      <c r="E699" s="838"/>
      <c r="F699" s="838"/>
      <c r="G699" s="838"/>
      <c r="H699" s="838"/>
      <c r="I699" s="838"/>
      <c r="J699" s="838"/>
      <c r="K699" s="838"/>
      <c r="L699" s="838"/>
      <c r="M699" s="838"/>
      <c r="N699" s="838"/>
      <c r="O699" s="838"/>
      <c r="P699" s="833"/>
      <c r="Q699" s="826"/>
      <c r="R699" s="826"/>
      <c r="S699" s="826"/>
      <c r="T699" s="826"/>
      <c r="U699" s="826"/>
      <c r="V699" s="826"/>
    </row>
    <row r="700" spans="1:22" ht="13.5" thickBot="1">
      <c r="A700" s="826"/>
      <c r="B700" s="839"/>
      <c r="C700" s="840"/>
      <c r="D700" s="840"/>
      <c r="E700" s="840"/>
      <c r="F700" s="840"/>
      <c r="G700" s="840"/>
      <c r="H700" s="840"/>
      <c r="I700" s="840"/>
      <c r="J700" s="840"/>
      <c r="K700" s="840"/>
      <c r="L700" s="840"/>
      <c r="M700" s="840"/>
      <c r="N700" s="840"/>
      <c r="O700" s="840"/>
      <c r="P700" s="841"/>
      <c r="Q700" s="826"/>
      <c r="R700" s="826"/>
      <c r="S700" s="826"/>
      <c r="T700" s="826"/>
      <c r="U700" s="826"/>
      <c r="V700" s="826"/>
    </row>
    <row r="701" spans="1:22">
      <c r="A701" s="826"/>
      <c r="B701" s="826"/>
      <c r="C701" s="826"/>
      <c r="D701" s="826"/>
      <c r="E701" s="826"/>
      <c r="F701" s="826"/>
      <c r="G701" s="826"/>
      <c r="H701" s="826"/>
      <c r="I701" s="826"/>
      <c r="J701" s="826"/>
      <c r="K701" s="826"/>
      <c r="L701" s="826"/>
      <c r="M701" s="826"/>
      <c r="N701" s="826"/>
      <c r="O701" s="826"/>
      <c r="P701" s="826"/>
      <c r="Q701" s="826"/>
      <c r="R701" s="826"/>
      <c r="S701" s="826"/>
      <c r="T701" s="826"/>
      <c r="U701" s="826"/>
      <c r="V701" s="826"/>
    </row>
  </sheetData>
  <mergeCells count="1">
    <mergeCell ref="B2:P2"/>
  </mergeCells>
  <printOptions horizontalCentered="1"/>
  <pageMargins left="0" right="0" top="0.98425196850393704" bottom="0.98425196850393704" header="0" footer="0"/>
  <pageSetup scale="50" orientation="landscape" horizontalDpi="300" verticalDpi="300" r:id="rId1"/>
  <headerFooter alignWithMargins="0"/>
  <rowBreaks count="6" manualBreakCount="6">
    <brk id="66" max="32" man="1"/>
    <brk id="194" max="32" man="1"/>
    <brk id="258" max="32" man="1"/>
    <brk id="322" max="32" man="1"/>
    <brk id="386" max="32" man="1"/>
    <brk id="512" max="32"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S264"/>
  <sheetViews>
    <sheetView showGridLines="0" topLeftCell="R1" zoomScale="80" zoomScaleNormal="80" workbookViewId="0">
      <pane xSplit="3" ySplit="8" topLeftCell="Y9" activePane="bottomRight" state="frozen"/>
      <selection activeCell="R1" sqref="R1"/>
      <selection pane="topRight" activeCell="U1" sqref="U1"/>
      <selection pane="bottomLeft" activeCell="R9" sqref="R9"/>
      <selection pane="bottomRight" activeCell="AG10" sqref="AG10"/>
    </sheetView>
  </sheetViews>
  <sheetFormatPr baseColWidth="10" defaultColWidth="0" defaultRowHeight="24.95" customHeight="1"/>
  <cols>
    <col min="1" max="1" width="14.7109375" style="750" customWidth="1"/>
    <col min="2" max="2" width="51.7109375" style="662" customWidth="1"/>
    <col min="3" max="3" width="18" style="272" customWidth="1"/>
    <col min="4" max="4" width="16.140625" style="272" customWidth="1"/>
    <col min="5" max="6" width="14.42578125" style="272" customWidth="1"/>
    <col min="7" max="7" width="17.85546875" style="272" customWidth="1"/>
    <col min="8" max="9" width="14.42578125" style="272" customWidth="1"/>
    <col min="10" max="10" width="18" style="272" customWidth="1"/>
    <col min="11"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6.7109375" style="699" customWidth="1"/>
    <col min="20" max="20" width="39" style="675" customWidth="1"/>
    <col min="21" max="21" width="17.42578125" style="272" customWidth="1"/>
    <col min="22" max="22" width="19.7109375" style="272" customWidth="1"/>
    <col min="23" max="23" width="18.140625" style="272" customWidth="1"/>
    <col min="24" max="24" width="17.28515625" style="272" customWidth="1"/>
    <col min="25" max="25" width="14.7109375" style="272" customWidth="1"/>
    <col min="26" max="26" width="19" style="272" customWidth="1"/>
    <col min="27" max="27" width="21.140625" style="272" customWidth="1"/>
    <col min="28" max="28" width="14.7109375" style="272" customWidth="1"/>
    <col min="29" max="29" width="19" style="272" customWidth="1"/>
    <col min="30" max="30" width="18.85546875" style="272" customWidth="1"/>
    <col min="31" max="31" width="22" style="272" customWidth="1"/>
    <col min="32" max="32" width="17" style="272" customWidth="1"/>
    <col min="33" max="33" width="16.85546875" style="272" customWidth="1"/>
    <col min="34" max="36" width="16.7109375" style="272" customWidth="1"/>
    <col min="37" max="37" width="8.85546875" style="1" customWidth="1"/>
    <col min="38" max="39" width="23.7109375" style="272" customWidth="1"/>
    <col min="40" max="40" width="4.85546875" style="272" customWidth="1"/>
    <col min="41" max="41" width="12.28515625" style="272" customWidth="1"/>
    <col min="42" max="42" width="43.285156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3" style="272" customWidth="1"/>
    <col min="60" max="63" width="17.5703125" style="272" customWidth="1"/>
    <col min="64" max="64" width="11" style="272" customWidth="1"/>
    <col min="65" max="65" width="76" style="272" customWidth="1"/>
    <col min="66" max="66" width="19.7109375" style="272" customWidth="1"/>
    <col min="67" max="67" width="15.71093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c r="A1" s="944" t="str">
        <f>IF($F$8-$X$8=0," ","OJO: PRESUPUESTO DESEQUILIBRADO")</f>
        <v xml:space="preserve"> </v>
      </c>
      <c r="B1" s="944"/>
      <c r="C1" s="271" t="str">
        <f>IF(SUM(C12:C15)=0,"",IF(SUM(H12:H15)=SUM(C12:C15),"OJO - EN LA DISPONIBILIDAD INICIAL, NI EL RECONOCIMIENTO NI EL RECAUDO PUEDEN SER IGUALES AL PRESUPUESTO INICIAL, haga click en la celda B8 para mas información",""))</f>
        <v/>
      </c>
      <c r="D1" s="271"/>
      <c r="E1" s="271"/>
      <c r="F1" s="271"/>
      <c r="G1" s="271"/>
      <c r="H1" s="271"/>
      <c r="I1" s="271"/>
      <c r="J1" s="271"/>
      <c r="K1" s="945" t="str">
        <f>+IF(L8&gt;I8,"OJO - SUS RECAUDOS SON SUPERIORES A SUS RECONOCIMIENTOS, VERIFIQUE","")</f>
        <v/>
      </c>
      <c r="L1" s="945"/>
      <c r="M1" s="945"/>
      <c r="N1" s="945"/>
      <c r="U1" s="970" t="str">
        <f>+IF(AA8&gt;X8,"OJO - HA COMPROMETIDO MUCHO MAS DE LO QUE TIENE PRESUPUESTADO","")</f>
        <v/>
      </c>
      <c r="V1" s="970"/>
      <c r="W1" s="970"/>
      <c r="X1" s="970"/>
      <c r="Y1" s="273" t="str">
        <f>+IF(AD8&gt;AA8,"OJO - SUS OBLIGACIONES SUPERAN SUS COMPROMISOS, VERIFIQUE","")</f>
        <v/>
      </c>
      <c r="AC1" s="273" t="str">
        <f>+IF(AG8&gt;AD8,"OJO - SUS PAGOS NO PUEDEN SUPERAR SUS OBLIGACIONES, VERIFIQUE","")</f>
        <v/>
      </c>
    </row>
    <row r="2" spans="1:69" ht="53.25" customHeight="1" thickBot="1">
      <c r="A2" s="729"/>
      <c r="B2" s="674" t="s">
        <v>599</v>
      </c>
      <c r="C2" s="274"/>
      <c r="D2" s="954" t="str">
        <f>+IF(F2="","","MUNICIPIO:")</f>
        <v>MUNICIPIO:</v>
      </c>
      <c r="E2" s="954"/>
      <c r="F2" s="275" t="str">
        <f>IF(INSTRUCCIONES!B3=0,"",INSTRUCCIONES!B3)</f>
        <v>CONCORDIA</v>
      </c>
      <c r="G2" s="276"/>
      <c r="H2" s="276"/>
      <c r="I2" s="276"/>
      <c r="J2" s="276"/>
      <c r="K2" s="277"/>
      <c r="L2" s="955" t="s">
        <v>385</v>
      </c>
      <c r="M2" s="956"/>
      <c r="N2" s="609" t="s">
        <v>386</v>
      </c>
      <c r="P2" s="929" t="s">
        <v>41</v>
      </c>
      <c r="Q2" s="936"/>
      <c r="R2" s="279"/>
      <c r="S2" s="700"/>
      <c r="T2" s="719" t="s">
        <v>599</v>
      </c>
      <c r="U2" s="274"/>
      <c r="V2" s="963" t="str">
        <f>+IF(Y2="","","M U N I C I P I O:")</f>
        <v>M U N I C I P I O:</v>
      </c>
      <c r="W2" s="963"/>
      <c r="X2" s="963"/>
      <c r="Y2" s="987" t="str">
        <f>IF(INSTRUCCIONES!B3=0,"",INSTRUCCIONES!B3)</f>
        <v>CONCORDIA</v>
      </c>
      <c r="Z2" s="987"/>
      <c r="AA2" s="987"/>
      <c r="AB2" s="987"/>
      <c r="AC2" s="987"/>
      <c r="AD2" s="987"/>
      <c r="AE2" s="987"/>
      <c r="AF2" s="987"/>
      <c r="AG2" s="988"/>
      <c r="AH2" s="956" t="s">
        <v>385</v>
      </c>
      <c r="AI2" s="986"/>
      <c r="AJ2" s="278" t="s">
        <v>386</v>
      </c>
      <c r="AL2" s="929" t="s">
        <v>41</v>
      </c>
      <c r="AM2" s="936"/>
      <c r="AO2" s="2">
        <v>1</v>
      </c>
      <c r="AP2" s="280" t="s">
        <v>7</v>
      </c>
      <c r="AQ2" s="281"/>
      <c r="AR2" s="3"/>
      <c r="AS2" s="3"/>
      <c r="AT2" s="3"/>
      <c r="AU2" s="3"/>
      <c r="AV2" s="3"/>
      <c r="AW2" s="3"/>
      <c r="AX2" s="3"/>
      <c r="AY2" s="3"/>
      <c r="AZ2" s="4"/>
      <c r="BB2" s="929" t="s">
        <v>597</v>
      </c>
      <c r="BC2" s="930"/>
      <c r="BD2" s="51" t="s">
        <v>385</v>
      </c>
      <c r="BE2" s="278" t="str">
        <f>+L3</f>
        <v>ENERO</v>
      </c>
      <c r="BF2" s="273"/>
      <c r="BG2" s="929" t="s">
        <v>598</v>
      </c>
      <c r="BH2" s="930"/>
      <c r="BI2" s="930"/>
      <c r="BJ2" s="51" t="s">
        <v>385</v>
      </c>
      <c r="BK2" s="278" t="str">
        <f>+BE2</f>
        <v>ENERO</v>
      </c>
      <c r="BM2" s="929" t="s">
        <v>598</v>
      </c>
      <c r="BN2" s="930"/>
      <c r="BO2" s="930"/>
      <c r="BP2" s="51" t="s">
        <v>385</v>
      </c>
      <c r="BQ2" s="278" t="str">
        <f>+BK2</f>
        <v>ENERO</v>
      </c>
    </row>
    <row r="3" spans="1:69" ht="24.95" customHeight="1" thickBot="1">
      <c r="A3" s="730"/>
      <c r="B3" s="950" t="s">
        <v>8</v>
      </c>
      <c r="C3" s="282"/>
      <c r="D3" s="922" t="str">
        <f>+IF(F3="","","INSTITUCION:")</f>
        <v>INSTITUCION:</v>
      </c>
      <c r="E3" s="922"/>
      <c r="F3" s="946" t="str">
        <f>IF(INSTRUCCIONES!B5=0,"",INSTRUCCIONES!B5)</f>
        <v xml:space="preserve">ESE HOSPITAL SAN JUAN DE DIOS </v>
      </c>
      <c r="G3" s="946"/>
      <c r="H3" s="946"/>
      <c r="I3" s="946"/>
      <c r="J3" s="946"/>
      <c r="K3" s="947"/>
      <c r="L3" s="907" t="s">
        <v>9</v>
      </c>
      <c r="M3" s="908"/>
      <c r="N3" s="952">
        <f>+INSTRUCCIONES!F3</f>
        <v>2018</v>
      </c>
      <c r="P3" s="933" t="s">
        <v>515</v>
      </c>
      <c r="Q3" s="926" t="s">
        <v>516</v>
      </c>
      <c r="R3" s="279"/>
      <c r="S3" s="701"/>
      <c r="T3" s="906" t="s">
        <v>10</v>
      </c>
      <c r="U3" s="283"/>
      <c r="V3" s="976" t="str">
        <f>+IF(F3="","","E.S.E. HOSPITAL:")</f>
        <v>E.S.E. HOSPITAL:</v>
      </c>
      <c r="W3" s="976"/>
      <c r="X3" s="976"/>
      <c r="Y3" s="978" t="str">
        <f>IF(INSTRUCCIONES!B5=0,"",INSTRUCCIONES!B5)</f>
        <v xml:space="preserve">ESE HOSPITAL SAN JUAN DE DIOS </v>
      </c>
      <c r="Z3" s="978"/>
      <c r="AA3" s="978"/>
      <c r="AB3" s="978"/>
      <c r="AC3" s="978"/>
      <c r="AD3" s="978"/>
      <c r="AE3" s="978"/>
      <c r="AF3" s="978"/>
      <c r="AG3" s="979"/>
      <c r="AH3" s="982" t="str">
        <f>+L3</f>
        <v>ENERO</v>
      </c>
      <c r="AI3" s="983"/>
      <c r="AJ3" s="974">
        <f>+N3</f>
        <v>2018</v>
      </c>
      <c r="AL3" s="933" t="s">
        <v>517</v>
      </c>
      <c r="AM3" s="926" t="s">
        <v>518</v>
      </c>
      <c r="AO3" s="5"/>
      <c r="AP3" s="284" t="s">
        <v>11</v>
      </c>
      <c r="AQ3" s="285"/>
      <c r="AR3" s="285"/>
      <c r="AS3" s="285"/>
      <c r="AT3" s="285"/>
      <c r="AU3" s="285"/>
      <c r="AV3" s="285"/>
      <c r="AW3" s="285"/>
      <c r="AX3" s="285"/>
      <c r="AY3" s="285"/>
      <c r="AZ3" s="286"/>
      <c r="BB3" s="931" t="str">
        <f>+CONCATENATE(INSTRUCCIONES!B5, " - ", INSTRUCCIONES!B3)</f>
        <v>ESE HOSPITAL SAN JUAN DE DIOS  - CONCORDIA</v>
      </c>
      <c r="BC3" s="932"/>
      <c r="BD3" s="52" t="s">
        <v>386</v>
      </c>
      <c r="BE3" s="50">
        <f>+N3</f>
        <v>2018</v>
      </c>
      <c r="BF3" s="6" t="s">
        <v>12</v>
      </c>
      <c r="BG3" s="931" t="str">
        <f>+CONCATENATE(INSTRUCCIONES!B5, " - ", INSTRUCCIONES!B3)</f>
        <v>ESE HOSPITAL SAN JUAN DE DIOS  - CONCORDIA</v>
      </c>
      <c r="BH3" s="932"/>
      <c r="BI3" s="932"/>
      <c r="BJ3" s="52" t="s">
        <v>386</v>
      </c>
      <c r="BK3" s="50">
        <f>+BE3</f>
        <v>2018</v>
      </c>
      <c r="BM3" s="931" t="str">
        <f>+CONCATENATE(INSTRUCCIONES!B5, " - ", INSTRUCCIONES!B3)</f>
        <v>ESE HOSPITAL SAN JUAN DE DIOS  - CONCORDIA</v>
      </c>
      <c r="BN3" s="932"/>
      <c r="BO3" s="932"/>
      <c r="BP3" s="52" t="s">
        <v>386</v>
      </c>
      <c r="BQ3" s="50">
        <f>+BK3</f>
        <v>2018</v>
      </c>
    </row>
    <row r="4" spans="1:69" ht="24.95" customHeight="1" thickBot="1">
      <c r="A4" s="730"/>
      <c r="B4" s="951"/>
      <c r="C4" s="287"/>
      <c r="D4" s="923"/>
      <c r="E4" s="923"/>
      <c r="F4" s="948"/>
      <c r="G4" s="948"/>
      <c r="H4" s="948"/>
      <c r="I4" s="948"/>
      <c r="J4" s="948"/>
      <c r="K4" s="949"/>
      <c r="L4" s="909"/>
      <c r="M4" s="910"/>
      <c r="N4" s="953"/>
      <c r="P4" s="934"/>
      <c r="Q4" s="927"/>
      <c r="R4" s="279"/>
      <c r="S4" s="701"/>
      <c r="T4" s="906"/>
      <c r="U4" s="287"/>
      <c r="V4" s="977"/>
      <c r="W4" s="977"/>
      <c r="X4" s="977"/>
      <c r="Y4" s="980"/>
      <c r="Z4" s="980"/>
      <c r="AA4" s="980"/>
      <c r="AB4" s="980"/>
      <c r="AC4" s="980"/>
      <c r="AD4" s="980"/>
      <c r="AE4" s="980"/>
      <c r="AF4" s="980"/>
      <c r="AG4" s="981"/>
      <c r="AH4" s="984"/>
      <c r="AI4" s="985"/>
      <c r="AJ4" s="975"/>
      <c r="AL4" s="934"/>
      <c r="AM4" s="927"/>
      <c r="AO4" s="5"/>
      <c r="AP4" s="288"/>
      <c r="AQ4" s="289" t="s">
        <v>13</v>
      </c>
      <c r="AR4" s="289" t="s">
        <v>14</v>
      </c>
      <c r="AS4" s="289" t="s">
        <v>15</v>
      </c>
      <c r="AT4" s="289" t="s">
        <v>16</v>
      </c>
      <c r="AU4" s="289" t="s">
        <v>16</v>
      </c>
      <c r="AV4" s="290" t="s">
        <v>16</v>
      </c>
      <c r="AW4" s="967" t="str">
        <f>+CONCATENATE("PROYECCION A DICIEMBRE 31 DEL ",N3)</f>
        <v>PROYECCION A DICIEMBRE 31 DEL 2018</v>
      </c>
      <c r="AX4" s="968"/>
      <c r="AY4" s="968"/>
      <c r="AZ4" s="969"/>
      <c r="BB4" s="291"/>
      <c r="BC4" s="292"/>
      <c r="BD4" s="48"/>
      <c r="BE4" s="47"/>
      <c r="BF4" s="7"/>
      <c r="BG4" s="291"/>
      <c r="BH4" s="292"/>
      <c r="BI4" s="48"/>
      <c r="BJ4" s="48"/>
      <c r="BK4" s="293"/>
      <c r="BL4" s="8"/>
      <c r="BM4" s="291"/>
      <c r="BN4" s="294"/>
      <c r="BO4" s="49"/>
      <c r="BP4" s="49"/>
      <c r="BQ4" s="295"/>
    </row>
    <row r="5" spans="1:69" ht="42" customHeight="1" thickBot="1">
      <c r="A5" s="957" t="s">
        <v>17</v>
      </c>
      <c r="B5" s="959" t="str">
        <f>IF(SUM(C8:N125)=0,"DESCRIPCIÓN",IF(I10&gt;0,"DESCRIPCIÓN",IF(MARZO!I10=0,"OJO - RECUERDE RECAUDAR LA DISPONIBLIDAD INICIAL EN ESTE TRIMESTRE, haga clik en H9 para ampliar la información","")))</f>
        <v/>
      </c>
      <c r="C5" s="911" t="s">
        <v>19</v>
      </c>
      <c r="D5" s="912"/>
      <c r="E5" s="912"/>
      <c r="F5" s="913"/>
      <c r="G5" s="914" t="s">
        <v>519</v>
      </c>
      <c r="H5" s="915"/>
      <c r="I5" s="916"/>
      <c r="J5" s="917" t="str">
        <f>+IF(L8&gt;I8,"OJO - RECAUDOS MAYORES QUE RECONOCIMIENTOS","RECAUDO")</f>
        <v>RECAUDO</v>
      </c>
      <c r="K5" s="918"/>
      <c r="L5" s="919"/>
      <c r="M5" s="920" t="s">
        <v>21</v>
      </c>
      <c r="N5" s="921"/>
      <c r="P5" s="935"/>
      <c r="Q5" s="928"/>
      <c r="R5" s="279"/>
      <c r="S5" s="961" t="s">
        <v>471</v>
      </c>
      <c r="T5" s="924" t="s">
        <v>18</v>
      </c>
      <c r="U5" s="296" t="s">
        <v>19</v>
      </c>
      <c r="V5" s="297"/>
      <c r="W5" s="297"/>
      <c r="X5" s="298"/>
      <c r="Y5" s="299" t="s">
        <v>520</v>
      </c>
      <c r="Z5" s="297"/>
      <c r="AA5" s="297"/>
      <c r="AB5" s="971" t="s">
        <v>521</v>
      </c>
      <c r="AC5" s="972"/>
      <c r="AD5" s="973"/>
      <c r="AE5" s="971" t="s">
        <v>22</v>
      </c>
      <c r="AF5" s="972"/>
      <c r="AG5" s="973"/>
      <c r="AH5" s="971" t="s">
        <v>23</v>
      </c>
      <c r="AI5" s="972"/>
      <c r="AJ5" s="973"/>
      <c r="AL5" s="935"/>
      <c r="AM5" s="928"/>
      <c r="AO5" s="300"/>
      <c r="AP5" s="301" t="s">
        <v>24</v>
      </c>
      <c r="AQ5" s="289"/>
      <c r="AR5" s="289" t="s">
        <v>25</v>
      </c>
      <c r="AS5" s="289" t="s">
        <v>25</v>
      </c>
      <c r="AT5" s="289" t="s">
        <v>26</v>
      </c>
      <c r="AU5" s="289" t="s">
        <v>27</v>
      </c>
      <c r="AV5" s="289" t="s">
        <v>27</v>
      </c>
      <c r="AW5" s="289" t="s">
        <v>28</v>
      </c>
      <c r="AX5" s="289" t="s">
        <v>29</v>
      </c>
      <c r="AY5" s="289" t="s">
        <v>30</v>
      </c>
      <c r="AZ5" s="302" t="s">
        <v>30</v>
      </c>
      <c r="BB5" s="303" t="s">
        <v>31</v>
      </c>
      <c r="BC5" s="304" t="str">
        <f>+CONCATENATE("ACUMULADO ",N3)</f>
        <v>ACUMULADO 2018</v>
      </c>
      <c r="BD5" s="305"/>
      <c r="BE5" s="306"/>
      <c r="BF5" s="307" t="s">
        <v>12</v>
      </c>
      <c r="BG5" s="942" t="s">
        <v>32</v>
      </c>
      <c r="BH5" s="939" t="str">
        <f>+CONCATENATE("ACUMULADO ",N3)</f>
        <v>ACUMULADO 2018</v>
      </c>
      <c r="BI5" s="940"/>
      <c r="BJ5" s="940"/>
      <c r="BK5" s="941"/>
      <c r="BM5" s="937" t="s">
        <v>32</v>
      </c>
      <c r="BN5" s="308" t="str">
        <f>+CONCATENATE("ACUMULADO ",BQ3)</f>
        <v>ACUMULADO 2018</v>
      </c>
      <c r="BO5" s="309"/>
      <c r="BP5" s="310"/>
      <c r="BQ5" s="311"/>
    </row>
    <row r="6" spans="1:69" ht="24.95" customHeight="1" thickBot="1">
      <c r="A6" s="958"/>
      <c r="B6" s="960"/>
      <c r="C6" s="127" t="s">
        <v>33</v>
      </c>
      <c r="D6" s="119" t="s">
        <v>34</v>
      </c>
      <c r="E6" s="119" t="s">
        <v>35</v>
      </c>
      <c r="F6" s="120" t="s">
        <v>36</v>
      </c>
      <c r="G6" s="127" t="s">
        <v>37</v>
      </c>
      <c r="H6" s="119" t="s">
        <v>38</v>
      </c>
      <c r="I6" s="120" t="s">
        <v>39</v>
      </c>
      <c r="J6" s="127" t="s">
        <v>37</v>
      </c>
      <c r="K6" s="119" t="s">
        <v>38</v>
      </c>
      <c r="L6" s="120" t="s">
        <v>39</v>
      </c>
      <c r="M6" s="127" t="s">
        <v>40</v>
      </c>
      <c r="N6" s="120" t="s">
        <v>20</v>
      </c>
      <c r="P6" s="159" t="s">
        <v>472</v>
      </c>
      <c r="Q6" s="158" t="s">
        <v>461</v>
      </c>
      <c r="R6" s="279"/>
      <c r="S6" s="962"/>
      <c r="T6" s="925"/>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472</v>
      </c>
      <c r="AM6" s="120" t="s">
        <v>461</v>
      </c>
      <c r="AO6" s="314"/>
      <c r="AP6" s="315"/>
      <c r="AQ6" s="316" t="s">
        <v>36</v>
      </c>
      <c r="AR6" s="316" t="str">
        <f>+L3</f>
        <v>ENERO</v>
      </c>
      <c r="AS6" s="316" t="str">
        <f>AR6</f>
        <v>ENERO</v>
      </c>
      <c r="AT6" s="316" t="str">
        <f>AR6</f>
        <v>ENERO</v>
      </c>
      <c r="AU6" s="316" t="s">
        <v>14</v>
      </c>
      <c r="AV6" s="316" t="s">
        <v>29</v>
      </c>
      <c r="AW6" s="316"/>
      <c r="AX6" s="316"/>
      <c r="AY6" s="316" t="s">
        <v>14</v>
      </c>
      <c r="AZ6" s="317" t="s">
        <v>29</v>
      </c>
      <c r="BB6" s="318"/>
      <c r="BC6" s="319" t="s">
        <v>45</v>
      </c>
      <c r="BD6" s="320" t="s">
        <v>46</v>
      </c>
      <c r="BE6" s="321" t="s">
        <v>47</v>
      </c>
      <c r="BF6" s="322"/>
      <c r="BG6" s="943"/>
      <c r="BH6" s="323" t="s">
        <v>45</v>
      </c>
      <c r="BI6" s="323" t="s">
        <v>48</v>
      </c>
      <c r="BJ6" s="323" t="s">
        <v>49</v>
      </c>
      <c r="BK6" s="324" t="s">
        <v>50</v>
      </c>
      <c r="BM6" s="938"/>
      <c r="BN6" s="325" t="s">
        <v>45</v>
      </c>
      <c r="BO6" s="323" t="s">
        <v>48</v>
      </c>
      <c r="BP6" s="323" t="s">
        <v>49</v>
      </c>
      <c r="BQ6" s="324" t="s">
        <v>50</v>
      </c>
    </row>
    <row r="7" spans="1:69" s="9" customFormat="1" ht="24.95" customHeight="1" thickBot="1">
      <c r="A7" s="668"/>
      <c r="B7" s="613"/>
      <c r="C7" s="182"/>
      <c r="D7" s="182"/>
      <c r="E7" s="182"/>
      <c r="F7" s="182"/>
      <c r="G7" s="182"/>
      <c r="H7" s="182"/>
      <c r="I7" s="182"/>
      <c r="J7" s="182"/>
      <c r="K7" s="182"/>
      <c r="L7" s="182"/>
      <c r="M7" s="182"/>
      <c r="N7" s="183"/>
      <c r="O7" s="279"/>
      <c r="P7" s="184"/>
      <c r="Q7" s="18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879358852</v>
      </c>
      <c r="AR7" s="327">
        <f>I22</f>
        <v>143320209</v>
      </c>
      <c r="AS7" s="327">
        <f>L22</f>
        <v>59344879</v>
      </c>
      <c r="AT7" s="13"/>
      <c r="AU7" s="328">
        <f t="shared" ref="AU7:AU17" si="0">IF(AQ7=0," ",AR7/AQ7)</f>
        <v>0.16298261929590493</v>
      </c>
      <c r="AV7" s="328">
        <f t="shared" ref="AV7:AV17" si="1">IF(AQ7=0," ",AS7/AQ7)</f>
        <v>6.7486531653177695E-2</v>
      </c>
      <c r="AW7" s="327">
        <f>I23/AO$2*12+I24</f>
        <v>1096322039</v>
      </c>
      <c r="AX7" s="327">
        <f>L23/AO$2*12+L24</f>
        <v>88618079</v>
      </c>
      <c r="AY7" s="327">
        <f t="shared" ref="AY7:AY16" si="2">AW7-AQ7</f>
        <v>216963187</v>
      </c>
      <c r="AZ7" s="329">
        <f t="shared" ref="AZ7:AZ16" si="3">AX7-AQ7</f>
        <v>-790740773</v>
      </c>
      <c r="BB7" s="330" t="s">
        <v>53</v>
      </c>
      <c r="BC7" s="54">
        <f>F10</f>
        <v>548920717</v>
      </c>
      <c r="BD7" s="55">
        <f>I10</f>
        <v>0</v>
      </c>
      <c r="BE7" s="56">
        <f>K10</f>
        <v>0</v>
      </c>
      <c r="BF7" s="57"/>
      <c r="BG7" s="58" t="s">
        <v>54</v>
      </c>
      <c r="BH7" s="59">
        <f>+SUM(BH8:BH11)</f>
        <v>4144179046</v>
      </c>
      <c r="BI7" s="59">
        <f>+SUM(BI8:BI11)</f>
        <v>525469661</v>
      </c>
      <c r="BJ7" s="59">
        <f>+SUM(BJ8:BJ11)</f>
        <v>277516074</v>
      </c>
      <c r="BK7" s="60">
        <f>+SUM(BK8:BK11)</f>
        <v>99988476</v>
      </c>
      <c r="BM7" s="61" t="s">
        <v>54</v>
      </c>
      <c r="BN7" s="62">
        <f>BN8+BN15+BN22</f>
        <v>4144179046</v>
      </c>
      <c r="BO7" s="63">
        <f>BO8+BO15+BO22</f>
        <v>525469661</v>
      </c>
      <c r="BP7" s="63">
        <f>BP8+BP15+BP22</f>
        <v>277516074</v>
      </c>
      <c r="BQ7" s="64">
        <f>BQ8+BQ15+BQ22</f>
        <v>99988476</v>
      </c>
    </row>
    <row r="8" spans="1:69" s="9" customFormat="1" ht="24.95" customHeight="1" thickBot="1">
      <c r="A8" s="731">
        <v>1</v>
      </c>
      <c r="B8" s="635" t="s">
        <v>11</v>
      </c>
      <c r="C8" s="331">
        <f>C10+C17+C113</f>
        <v>6098362987</v>
      </c>
      <c r="D8" s="331">
        <f t="shared" ref="D8:N8" si="4">D10+D17+D113</f>
        <v>0</v>
      </c>
      <c r="E8" s="331">
        <f t="shared" si="4"/>
        <v>509563963</v>
      </c>
      <c r="F8" s="331">
        <f t="shared" si="4"/>
        <v>6607926950</v>
      </c>
      <c r="G8" s="331">
        <f t="shared" si="4"/>
        <v>0</v>
      </c>
      <c r="H8" s="331">
        <f t="shared" si="4"/>
        <v>523402316</v>
      </c>
      <c r="I8" s="331">
        <f t="shared" si="4"/>
        <v>523402316</v>
      </c>
      <c r="J8" s="331">
        <f t="shared" si="4"/>
        <v>0</v>
      </c>
      <c r="K8" s="331">
        <f t="shared" si="4"/>
        <v>400839259</v>
      </c>
      <c r="L8" s="331">
        <f t="shared" si="4"/>
        <v>400839259</v>
      </c>
      <c r="M8" s="331">
        <f t="shared" si="4"/>
        <v>6084524634</v>
      </c>
      <c r="N8" s="331">
        <f t="shared" si="4"/>
        <v>6207087691</v>
      </c>
      <c r="O8" s="333"/>
      <c r="P8" s="334">
        <f>P10+P17+P113</f>
        <v>0</v>
      </c>
      <c r="Q8" s="332">
        <f>Q10+Q17+Q113</f>
        <v>509563963</v>
      </c>
      <c r="S8" s="702"/>
      <c r="T8" s="676" t="s">
        <v>51</v>
      </c>
      <c r="U8" s="335">
        <f>U10+U193+U220+U232</f>
        <v>6098362987</v>
      </c>
      <c r="V8" s="336">
        <f t="shared" ref="V8:AJ8" si="5">V10+V193+V220+V232</f>
        <v>0</v>
      </c>
      <c r="W8" s="336">
        <f t="shared" si="5"/>
        <v>509563963</v>
      </c>
      <c r="X8" s="337">
        <f t="shared" si="5"/>
        <v>6607926950</v>
      </c>
      <c r="Y8" s="338">
        <f t="shared" si="5"/>
        <v>0</v>
      </c>
      <c r="Z8" s="336">
        <f t="shared" si="5"/>
        <v>1990151272</v>
      </c>
      <c r="AA8" s="337">
        <f t="shared" si="5"/>
        <v>1990151272</v>
      </c>
      <c r="AB8" s="338">
        <f t="shared" si="5"/>
        <v>0</v>
      </c>
      <c r="AC8" s="336">
        <f t="shared" si="5"/>
        <v>1082340859</v>
      </c>
      <c r="AD8" s="337">
        <f t="shared" si="5"/>
        <v>1082340859</v>
      </c>
      <c r="AE8" s="338">
        <f t="shared" si="5"/>
        <v>0</v>
      </c>
      <c r="AF8" s="336">
        <f t="shared" si="5"/>
        <v>354820045</v>
      </c>
      <c r="AG8" s="337">
        <f t="shared" si="5"/>
        <v>354820045</v>
      </c>
      <c r="AH8" s="338">
        <f t="shared" si="5"/>
        <v>4617775678</v>
      </c>
      <c r="AI8" s="336">
        <f t="shared" si="5"/>
        <v>5525586091</v>
      </c>
      <c r="AJ8" s="339">
        <f t="shared" si="5"/>
        <v>6253106905</v>
      </c>
      <c r="AL8" s="340">
        <f t="shared" ref="AL8:AM8" si="6">AL10+AL193+AL220+AL232</f>
        <v>0</v>
      </c>
      <c r="AM8" s="341">
        <f t="shared" si="6"/>
        <v>509563963</v>
      </c>
      <c r="AO8" s="21"/>
      <c r="AP8" s="11" t="s">
        <v>56</v>
      </c>
      <c r="AQ8" s="12">
        <f>F25</f>
        <v>2997277173</v>
      </c>
      <c r="AR8" s="12">
        <f>I25</f>
        <v>246930296</v>
      </c>
      <c r="AS8" s="12">
        <f>L25</f>
        <v>225635377</v>
      </c>
      <c r="AT8" s="13"/>
      <c r="AU8" s="342">
        <f t="shared" si="0"/>
        <v>8.2384871917883185E-2</v>
      </c>
      <c r="AV8" s="342">
        <f t="shared" si="1"/>
        <v>7.528011724526619E-2</v>
      </c>
      <c r="AW8" s="12">
        <f>I26/AO$2*12+I27</f>
        <v>2818945687</v>
      </c>
      <c r="AX8" s="12">
        <f>L26/AO$2*12+L27</f>
        <v>2563406659</v>
      </c>
      <c r="AY8" s="12">
        <f t="shared" si="2"/>
        <v>-178331486</v>
      </c>
      <c r="AZ8" s="343">
        <f t="shared" si="3"/>
        <v>-433870514</v>
      </c>
      <c r="BB8" s="140" t="s">
        <v>57</v>
      </c>
      <c r="BC8" s="65">
        <f>BC9+BC19</f>
        <v>5221208444</v>
      </c>
      <c r="BD8" s="66">
        <f>BD9+BD19</f>
        <v>355996565</v>
      </c>
      <c r="BE8" s="67">
        <f>BE9+BE19</f>
        <v>233433508</v>
      </c>
      <c r="BF8" s="57"/>
      <c r="BG8" s="68" t="s">
        <v>58</v>
      </c>
      <c r="BH8" s="69">
        <f>BN9+BN13</f>
        <v>2996250660</v>
      </c>
      <c r="BI8" s="69">
        <f>BO9+BO13</f>
        <v>209714708</v>
      </c>
      <c r="BJ8" s="69">
        <f>BP9+BP13</f>
        <v>209714708</v>
      </c>
      <c r="BK8" s="70">
        <f>BQ9+BQ13</f>
        <v>81127883</v>
      </c>
      <c r="BM8" s="71" t="s">
        <v>59</v>
      </c>
      <c r="BN8" s="72">
        <f>BN9+BN14+BN13</f>
        <v>3262686103</v>
      </c>
      <c r="BO8" s="69">
        <f>BO9+BO14+BO13</f>
        <v>419937388</v>
      </c>
      <c r="BP8" s="69">
        <f>BP9+BP14+BP13</f>
        <v>232508124</v>
      </c>
      <c r="BQ8" s="70">
        <f>BQ9+BQ14+BQ13</f>
        <v>81127883</v>
      </c>
    </row>
    <row r="9" spans="1:69" s="9" customFormat="1" ht="24.95" customHeight="1" thickBot="1">
      <c r="A9" s="669"/>
      <c r="B9" s="636"/>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247152498</v>
      </c>
      <c r="AR9" s="12">
        <f>I28+I75</f>
        <v>0</v>
      </c>
      <c r="AS9" s="12">
        <f>L28+L75</f>
        <v>0</v>
      </c>
      <c r="AT9" s="13"/>
      <c r="AU9" s="350">
        <f t="shared" si="0"/>
        <v>0</v>
      </c>
      <c r="AV9" s="350">
        <f t="shared" si="1"/>
        <v>0</v>
      </c>
      <c r="AW9" s="351">
        <f>(I30+I33+I36+I76)/AO$2*12+I31+I34+I37+I38+I39+I40+I77</f>
        <v>0</v>
      </c>
      <c r="AX9" s="351">
        <f>(L30+L33+L36+L76)/AO$2*12+L31+L34+L37+L38+L39+L40+L77</f>
        <v>0</v>
      </c>
      <c r="AY9" s="351">
        <f t="shared" si="2"/>
        <v>-247152498</v>
      </c>
      <c r="AZ9" s="352">
        <f t="shared" si="3"/>
        <v>-247152498</v>
      </c>
      <c r="BB9" s="353" t="s">
        <v>421</v>
      </c>
      <c r="BC9" s="73">
        <f>BC10+BC18</f>
        <v>5206014834</v>
      </c>
      <c r="BD9" s="74">
        <f>BD10+BD18</f>
        <v>355610292</v>
      </c>
      <c r="BE9" s="75">
        <f>BE10+BE18</f>
        <v>233047235</v>
      </c>
      <c r="BF9" s="76"/>
      <c r="BG9" s="77" t="s">
        <v>62</v>
      </c>
      <c r="BH9" s="78">
        <f t="shared" ref="BH9:BK10" si="7">BN14</f>
        <v>266435443</v>
      </c>
      <c r="BI9" s="78">
        <f t="shared" si="7"/>
        <v>210222680</v>
      </c>
      <c r="BJ9" s="78">
        <f t="shared" si="7"/>
        <v>22793416</v>
      </c>
      <c r="BK9" s="79">
        <f t="shared" si="7"/>
        <v>0</v>
      </c>
      <c r="BM9" s="137" t="s">
        <v>63</v>
      </c>
      <c r="BN9" s="80">
        <f>SUM(BN10:BN12)</f>
        <v>2200128718</v>
      </c>
      <c r="BO9" s="78">
        <f>SUM(BO10:BO12)</f>
        <v>159953060</v>
      </c>
      <c r="BP9" s="78">
        <f>SUM(BP10:BP12)</f>
        <v>159953060</v>
      </c>
      <c r="BQ9" s="79">
        <f>SUM(BQ10:BQ12)</f>
        <v>81127883</v>
      </c>
    </row>
    <row r="10" spans="1:69" s="9" customFormat="1" ht="24.95" customHeight="1">
      <c r="A10" s="732">
        <v>10</v>
      </c>
      <c r="B10" s="637" t="s">
        <v>55</v>
      </c>
      <c r="C10" s="174">
        <f t="shared" ref="C10:N10" si="8">SUM(C12:C15)</f>
        <v>165000000</v>
      </c>
      <c r="D10" s="354">
        <f t="shared" si="8"/>
        <v>0</v>
      </c>
      <c r="E10" s="354">
        <f t="shared" si="8"/>
        <v>383920717</v>
      </c>
      <c r="F10" s="175">
        <f t="shared" si="8"/>
        <v>548920717</v>
      </c>
      <c r="G10" s="355">
        <f t="shared" si="8"/>
        <v>0</v>
      </c>
      <c r="H10" s="354">
        <f t="shared" si="8"/>
        <v>0</v>
      </c>
      <c r="I10" s="356">
        <f t="shared" si="8"/>
        <v>0</v>
      </c>
      <c r="J10" s="174">
        <f t="shared" si="8"/>
        <v>0</v>
      </c>
      <c r="K10" s="354">
        <f t="shared" si="8"/>
        <v>0</v>
      </c>
      <c r="L10" s="175">
        <f t="shared" si="8"/>
        <v>0</v>
      </c>
      <c r="M10" s="174">
        <f t="shared" si="8"/>
        <v>548920717</v>
      </c>
      <c r="N10" s="175">
        <f t="shared" si="8"/>
        <v>548920717</v>
      </c>
      <c r="O10" s="13"/>
      <c r="P10" s="174">
        <f>SUM(P12:P15)</f>
        <v>0</v>
      </c>
      <c r="Q10" s="175">
        <f>SUM(Q12:Q15)</f>
        <v>383920717</v>
      </c>
      <c r="S10" s="357" t="s">
        <v>25</v>
      </c>
      <c r="T10" s="677" t="s">
        <v>54</v>
      </c>
      <c r="U10" s="358">
        <f>U12+U110+U170</f>
        <v>4338474358</v>
      </c>
      <c r="V10" s="359">
        <f t="shared" ref="V10:AJ10" si="9">V12+V110+V170</f>
        <v>-44969121</v>
      </c>
      <c r="W10" s="359">
        <f t="shared" si="9"/>
        <v>290368399</v>
      </c>
      <c r="X10" s="360">
        <f t="shared" si="9"/>
        <v>4583873636</v>
      </c>
      <c r="Y10" s="361">
        <f t="shared" si="9"/>
        <v>0</v>
      </c>
      <c r="Z10" s="359">
        <f t="shared" si="9"/>
        <v>918153235</v>
      </c>
      <c r="AA10" s="360">
        <f t="shared" si="9"/>
        <v>918153235</v>
      </c>
      <c r="AB10" s="361">
        <f t="shared" si="9"/>
        <v>0</v>
      </c>
      <c r="AC10" s="359">
        <f t="shared" si="9"/>
        <v>670199648</v>
      </c>
      <c r="AD10" s="362">
        <f t="shared" si="9"/>
        <v>670199648</v>
      </c>
      <c r="AE10" s="361">
        <f t="shared" si="9"/>
        <v>0</v>
      </c>
      <c r="AF10" s="359">
        <f t="shared" si="9"/>
        <v>288211567</v>
      </c>
      <c r="AG10" s="360">
        <f t="shared" si="9"/>
        <v>288211567</v>
      </c>
      <c r="AH10" s="361">
        <f t="shared" si="9"/>
        <v>3665720401</v>
      </c>
      <c r="AI10" s="359">
        <f t="shared" si="9"/>
        <v>3913673988</v>
      </c>
      <c r="AJ10" s="360">
        <f t="shared" si="9"/>
        <v>4295662069</v>
      </c>
      <c r="AL10" s="363">
        <f t="shared" ref="AL10:AM10" si="10">AL12+AL110+AL170</f>
        <v>-44969121</v>
      </c>
      <c r="AM10" s="364">
        <f t="shared" si="10"/>
        <v>290368399</v>
      </c>
      <c r="AO10" s="349"/>
      <c r="AP10" s="11" t="s">
        <v>65</v>
      </c>
      <c r="AQ10" s="12">
        <f>F42</f>
        <v>86000000</v>
      </c>
      <c r="AR10" s="12">
        <f>I42</f>
        <v>0</v>
      </c>
      <c r="AS10" s="12">
        <f>L42</f>
        <v>0</v>
      </c>
      <c r="AT10" s="13"/>
      <c r="AU10" s="350">
        <f t="shared" si="0"/>
        <v>0</v>
      </c>
      <c r="AV10" s="350">
        <f t="shared" si="1"/>
        <v>0</v>
      </c>
      <c r="AW10" s="351">
        <f>I43/AO$2*12+I44</f>
        <v>0</v>
      </c>
      <c r="AX10" s="351">
        <f>L43/AO$2*12+L44</f>
        <v>0</v>
      </c>
      <c r="AY10" s="351">
        <f t="shared" si="2"/>
        <v>-86000000</v>
      </c>
      <c r="AZ10" s="352">
        <f t="shared" si="3"/>
        <v>-86000000</v>
      </c>
      <c r="BB10" s="365" t="s">
        <v>422</v>
      </c>
      <c r="BC10" s="73">
        <f>BC11+BC12+BC13+BC14+BC16+BC17+BC15</f>
        <v>5206014834</v>
      </c>
      <c r="BD10" s="74">
        <f>BD11+BD12+BD13+BD14+BD16+BD17+BD15</f>
        <v>355610292</v>
      </c>
      <c r="BE10" s="75">
        <f>BE11+BE12+BE13+BE14+BE16+BE17+BE15</f>
        <v>233047235</v>
      </c>
      <c r="BF10" s="76"/>
      <c r="BG10" s="68" t="s">
        <v>66</v>
      </c>
      <c r="BH10" s="81">
        <f t="shared" si="7"/>
        <v>714516627</v>
      </c>
      <c r="BI10" s="81">
        <f t="shared" si="7"/>
        <v>95261601</v>
      </c>
      <c r="BJ10" s="81">
        <f t="shared" si="7"/>
        <v>34737278</v>
      </c>
      <c r="BK10" s="82">
        <f t="shared" si="7"/>
        <v>13725257</v>
      </c>
      <c r="BM10" s="134" t="s">
        <v>434</v>
      </c>
      <c r="BN10" s="83">
        <f>X17+X66</f>
        <v>1590369498</v>
      </c>
      <c r="BO10" s="81">
        <f>AA17+AA66</f>
        <v>131888744</v>
      </c>
      <c r="BP10" s="81">
        <f>AD17+AD66</f>
        <v>131888744</v>
      </c>
      <c r="BQ10" s="82">
        <f>AF17+AF66</f>
        <v>63991748</v>
      </c>
    </row>
    <row r="11" spans="1:69" s="9" customFormat="1" ht="24.95" customHeight="1">
      <c r="A11" s="669"/>
      <c r="B11" s="636"/>
      <c r="C11" s="344"/>
      <c r="D11" s="344"/>
      <c r="E11" s="344"/>
      <c r="F11" s="344"/>
      <c r="G11" s="344"/>
      <c r="H11" s="344"/>
      <c r="I11" s="344"/>
      <c r="J11" s="344"/>
      <c r="K11" s="344"/>
      <c r="L11" s="344"/>
      <c r="M11" s="344"/>
      <c r="N11" s="345"/>
      <c r="O11" s="333"/>
      <c r="P11" s="346"/>
      <c r="Q11" s="345"/>
      <c r="S11" s="366"/>
      <c r="T11" s="678"/>
      <c r="U11" s="161"/>
      <c r="V11" s="161"/>
      <c r="W11" s="161"/>
      <c r="X11" s="166"/>
      <c r="Y11" s="367"/>
      <c r="Z11" s="161"/>
      <c r="AA11" s="166"/>
      <c r="AB11" s="367"/>
      <c r="AC11" s="161"/>
      <c r="AD11" s="161"/>
      <c r="AE11" s="367"/>
      <c r="AF11" s="161"/>
      <c r="AG11" s="166"/>
      <c r="AH11" s="367"/>
      <c r="AI11" s="161"/>
      <c r="AJ11" s="166"/>
      <c r="AL11" s="368"/>
      <c r="AM11" s="369"/>
      <c r="AO11" s="370" t="s">
        <v>11</v>
      </c>
      <c r="AP11" s="527" t="s">
        <v>527</v>
      </c>
      <c r="AQ11" s="12">
        <f>F88</f>
        <v>0</v>
      </c>
      <c r="AR11" s="12">
        <f>I88</f>
        <v>0</v>
      </c>
      <c r="AS11" s="12">
        <f>L88</f>
        <v>0</v>
      </c>
      <c r="AT11" s="371">
        <f>AO2/12</f>
        <v>8.3333333333333329E-2</v>
      </c>
      <c r="AU11" s="350" t="str">
        <f t="shared" si="0"/>
        <v xml:space="preserve"> </v>
      </c>
      <c r="AV11" s="350" t="str">
        <f t="shared" si="1"/>
        <v xml:space="preserve"> </v>
      </c>
      <c r="AW11" s="351">
        <f>I88</f>
        <v>0</v>
      </c>
      <c r="AX11" s="351">
        <f>L88</f>
        <v>0</v>
      </c>
      <c r="AY11" s="351">
        <f t="shared" si="2"/>
        <v>0</v>
      </c>
      <c r="AZ11" s="352">
        <f t="shared" si="3"/>
        <v>0</v>
      </c>
      <c r="BB11" s="365" t="s">
        <v>423</v>
      </c>
      <c r="BC11" s="73">
        <f>F26</f>
        <v>2868716784</v>
      </c>
      <c r="BD11" s="74">
        <f>I26</f>
        <v>233819581</v>
      </c>
      <c r="BE11" s="75">
        <f>K26</f>
        <v>212524662</v>
      </c>
      <c r="BF11" s="76"/>
      <c r="BG11" s="68" t="s">
        <v>67</v>
      </c>
      <c r="BH11" s="84">
        <f>BN22</f>
        <v>166976316</v>
      </c>
      <c r="BI11" s="84">
        <f>BO22</f>
        <v>10270672</v>
      </c>
      <c r="BJ11" s="84">
        <f>BP22</f>
        <v>10270672</v>
      </c>
      <c r="BK11" s="85">
        <f>BQ22</f>
        <v>5135336</v>
      </c>
      <c r="BM11" s="135" t="s">
        <v>435</v>
      </c>
      <c r="BN11" s="86">
        <f>X18+X67</f>
        <v>224789912</v>
      </c>
      <c r="BO11" s="84">
        <f>AA18+AA67</f>
        <v>13738919</v>
      </c>
      <c r="BP11" s="84">
        <f>AD18+AD67</f>
        <v>13738919</v>
      </c>
      <c r="BQ11" s="85">
        <f>AF18+AF67</f>
        <v>13354669</v>
      </c>
    </row>
    <row r="12" spans="1:69" s="9" customFormat="1" ht="24.95" customHeight="1">
      <c r="A12" s="611">
        <v>1001</v>
      </c>
      <c r="B12" s="638" t="str">
        <f>+CONCATENATE("Bienestar Social (Caja, Bancos, Inversiones Tempor.) a Dic-31-",INSTRUCCIONES!$F$3-1)</f>
        <v>Bienestar Social (Caja, Bancos, Inversiones Tempor.) a Dic-31-2017</v>
      </c>
      <c r="C12" s="372">
        <v>0</v>
      </c>
      <c r="D12" s="373">
        <f t="shared" ref="D12:E15" si="11">P12</f>
        <v>0</v>
      </c>
      <c r="E12" s="373">
        <f t="shared" si="11"/>
        <v>0</v>
      </c>
      <c r="F12" s="143">
        <f>SUM(C12:E12)</f>
        <v>0</v>
      </c>
      <c r="G12" s="219">
        <v>0</v>
      </c>
      <c r="H12" s="374">
        <v>0</v>
      </c>
      <c r="I12" s="143">
        <f>SUM(G12:H12)</f>
        <v>0</v>
      </c>
      <c r="J12" s="219">
        <v>0</v>
      </c>
      <c r="K12" s="131">
        <f>+H12</f>
        <v>0</v>
      </c>
      <c r="L12" s="143">
        <f>SUM(J12:K12)</f>
        <v>0</v>
      </c>
      <c r="M12" s="219">
        <f>F12-I12</f>
        <v>0</v>
      </c>
      <c r="N12" s="143">
        <f>F12-L12</f>
        <v>0</v>
      </c>
      <c r="O12" s="294"/>
      <c r="P12" s="372">
        <v>0</v>
      </c>
      <c r="Q12" s="375">
        <v>0</v>
      </c>
      <c r="S12" s="703">
        <v>1000000</v>
      </c>
      <c r="T12" s="679" t="s">
        <v>60</v>
      </c>
      <c r="U12" s="376">
        <f t="shared" ref="U12:AJ12" si="12">U14+U63</f>
        <v>3452834077</v>
      </c>
      <c r="V12" s="377">
        <f t="shared" si="12"/>
        <v>-63694846</v>
      </c>
      <c r="W12" s="377">
        <f t="shared" si="12"/>
        <v>121677224</v>
      </c>
      <c r="X12" s="364">
        <f t="shared" si="12"/>
        <v>3510816455</v>
      </c>
      <c r="Y12" s="363">
        <f t="shared" si="12"/>
        <v>0</v>
      </c>
      <c r="Z12" s="377">
        <f t="shared" si="12"/>
        <v>621056724</v>
      </c>
      <c r="AA12" s="364">
        <f t="shared" si="12"/>
        <v>621056724</v>
      </c>
      <c r="AB12" s="363">
        <f t="shared" si="12"/>
        <v>0</v>
      </c>
      <c r="AC12" s="377">
        <f t="shared" si="12"/>
        <v>433627460</v>
      </c>
      <c r="AD12" s="378">
        <f t="shared" si="12"/>
        <v>433627460</v>
      </c>
      <c r="AE12" s="363">
        <f t="shared" si="12"/>
        <v>0</v>
      </c>
      <c r="AF12" s="377">
        <f t="shared" si="12"/>
        <v>214993047</v>
      </c>
      <c r="AG12" s="364">
        <f t="shared" si="12"/>
        <v>214993047</v>
      </c>
      <c r="AH12" s="363">
        <f t="shared" si="12"/>
        <v>2889759731</v>
      </c>
      <c r="AI12" s="377">
        <f t="shared" si="12"/>
        <v>3077188995</v>
      </c>
      <c r="AJ12" s="364">
        <f t="shared" si="12"/>
        <v>3295823408</v>
      </c>
      <c r="AK12" s="10"/>
      <c r="AL12" s="379">
        <f>AL14+AL63</f>
        <v>-63694846</v>
      </c>
      <c r="AM12" s="380">
        <f>AM14+AM63</f>
        <v>121677224</v>
      </c>
      <c r="AO12" s="370"/>
      <c r="AP12" s="527" t="s">
        <v>528</v>
      </c>
      <c r="AQ12" s="12">
        <f>F89</f>
        <v>837747443</v>
      </c>
      <c r="AR12" s="12">
        <f>I89</f>
        <v>3400000</v>
      </c>
      <c r="AS12" s="12">
        <f>L89</f>
        <v>3400000</v>
      </c>
      <c r="AT12" s="13"/>
      <c r="AU12" s="350">
        <f t="shared" si="0"/>
        <v>4.0585023904394059E-3</v>
      </c>
      <c r="AV12" s="350">
        <f t="shared" si="1"/>
        <v>4.0585023904394059E-3</v>
      </c>
      <c r="AW12" s="351">
        <f>I89</f>
        <v>3400000</v>
      </c>
      <c r="AX12" s="351">
        <f>L89</f>
        <v>3400000</v>
      </c>
      <c r="AY12" s="351">
        <f t="shared" si="2"/>
        <v>-834347443</v>
      </c>
      <c r="AZ12" s="352">
        <f t="shared" si="3"/>
        <v>-834347443</v>
      </c>
      <c r="BB12" s="365" t="s">
        <v>424</v>
      </c>
      <c r="BC12" s="73">
        <f>F23</f>
        <v>759358852</v>
      </c>
      <c r="BD12" s="74">
        <f>I23</f>
        <v>86636530</v>
      </c>
      <c r="BE12" s="75">
        <f>K23</f>
        <v>2661200</v>
      </c>
      <c r="BF12" s="76"/>
      <c r="BG12" s="381" t="s">
        <v>388</v>
      </c>
      <c r="BH12" s="84">
        <f>BN25</f>
        <v>464300000</v>
      </c>
      <c r="BI12" s="15">
        <f>BO25</f>
        <v>336829028</v>
      </c>
      <c r="BJ12" s="84">
        <f>BP25</f>
        <v>35472059</v>
      </c>
      <c r="BK12" s="85">
        <f>BQ25</f>
        <v>411740</v>
      </c>
      <c r="BM12" s="136" t="s">
        <v>436</v>
      </c>
      <c r="BN12" s="86">
        <f>X16+X65-X81-X33-BN10-BN11</f>
        <v>384969308</v>
      </c>
      <c r="BO12" s="84">
        <f>AA16+AA65-AA81-AA33-BO10-BO11</f>
        <v>14325397</v>
      </c>
      <c r="BP12" s="84">
        <f>AD16+AD65-AD81-AD33-BP10-BP11</f>
        <v>14325397</v>
      </c>
      <c r="BQ12" s="85">
        <f>AF16+AF65-AF81-AF33-BQ10-BQ11</f>
        <v>3781466</v>
      </c>
    </row>
    <row r="13" spans="1:69" s="9" customFormat="1" ht="24.95" customHeight="1">
      <c r="A13" s="611">
        <v>1002</v>
      </c>
      <c r="B13" s="638" t="str">
        <f>+CONCATENATE("Fondo Vivienda (Caja, Bancos, Inversiones Tempor.) a Dic-31-",INSTRUCCIONES!$F$3-1)</f>
        <v>Fondo Vivienda (Caja, Bancos, Inversiones Tempor.) a Dic-31-2017</v>
      </c>
      <c r="C13" s="372">
        <v>0</v>
      </c>
      <c r="D13" s="373">
        <f t="shared" si="11"/>
        <v>0</v>
      </c>
      <c r="E13" s="373">
        <f t="shared" si="11"/>
        <v>0</v>
      </c>
      <c r="F13" s="143">
        <f>SUM(C13:E13)</f>
        <v>0</v>
      </c>
      <c r="G13" s="219">
        <v>0</v>
      </c>
      <c r="H13" s="374">
        <v>0</v>
      </c>
      <c r="I13" s="143">
        <f>SUM(G13:H13)</f>
        <v>0</v>
      </c>
      <c r="J13" s="219">
        <v>0</v>
      </c>
      <c r="K13" s="131">
        <f>+H13</f>
        <v>0</v>
      </c>
      <c r="L13" s="143">
        <f>SUM(J13:K13)</f>
        <v>0</v>
      </c>
      <c r="M13" s="219">
        <f>F13-I13</f>
        <v>0</v>
      </c>
      <c r="N13" s="143">
        <f>F13-L13</f>
        <v>0</v>
      </c>
      <c r="O13" s="382"/>
      <c r="P13" s="372">
        <v>0</v>
      </c>
      <c r="Q13" s="375">
        <v>0</v>
      </c>
      <c r="S13" s="366"/>
      <c r="T13" s="678"/>
      <c r="U13" s="161"/>
      <c r="V13" s="161"/>
      <c r="W13" s="161"/>
      <c r="X13" s="166"/>
      <c r="Y13" s="367"/>
      <c r="Z13" s="161"/>
      <c r="AA13" s="166"/>
      <c r="AB13" s="367"/>
      <c r="AC13" s="161"/>
      <c r="AD13" s="161"/>
      <c r="AE13" s="367"/>
      <c r="AF13" s="161"/>
      <c r="AG13" s="166"/>
      <c r="AH13" s="367"/>
      <c r="AI13" s="161"/>
      <c r="AJ13" s="166"/>
      <c r="AK13" s="10"/>
      <c r="AL13" s="368"/>
      <c r="AM13" s="369"/>
      <c r="AO13" s="20"/>
      <c r="AP13" s="527" t="s">
        <v>529</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526" t="s">
        <v>425</v>
      </c>
      <c r="BC13" s="87">
        <f>+F30+F33+F36+F38+F39+F40</f>
        <v>247152498</v>
      </c>
      <c r="BD13" s="88">
        <f>+I30+I33+I36+I38+I39+I40</f>
        <v>0</v>
      </c>
      <c r="BE13" s="89">
        <f>+K30+K33+K36+K38+K39+K40</f>
        <v>0</v>
      </c>
      <c r="BF13" s="90"/>
      <c r="BG13" s="91" t="s">
        <v>70</v>
      </c>
      <c r="BH13" s="84">
        <f t="shared" ref="BH13:BK15" si="13">BN29</f>
        <v>1210624613</v>
      </c>
      <c r="BI13" s="84">
        <f t="shared" si="13"/>
        <v>386040308</v>
      </c>
      <c r="BJ13" s="84">
        <f t="shared" si="13"/>
        <v>27540451</v>
      </c>
      <c r="BK13" s="85">
        <f t="shared" si="13"/>
        <v>4637039</v>
      </c>
      <c r="BM13" s="139" t="s">
        <v>437</v>
      </c>
      <c r="BN13" s="83">
        <f>X43-X55+X57-X61+X90-X102+X104-X108</f>
        <v>796121942</v>
      </c>
      <c r="BO13" s="81">
        <f>AA43-AA55+AA57-AA61+AA90-AA102+AA104-AA108</f>
        <v>49761648</v>
      </c>
      <c r="BP13" s="81">
        <f>AD43-AD55+AD57-AD61+AD90-AD102+AD104-AD108</f>
        <v>49761648</v>
      </c>
      <c r="BQ13" s="82">
        <f>AF43-AF55+AF57-AF61+AF90-AF102+AF104-AF108</f>
        <v>0</v>
      </c>
    </row>
    <row r="14" spans="1:69" s="9" customFormat="1" ht="24.95" customHeight="1">
      <c r="A14" s="611">
        <v>1003</v>
      </c>
      <c r="B14" s="638" t="str">
        <f>+CONCATENATE("Fondos Comunes y Especiales (Caja, Bancos, Invers. Tempor.) a Dic-31-",INSTRUCCIONES!$F$3-1)</f>
        <v>Fondos Comunes y Especiales (Caja, Bancos, Invers. Tempor.) a Dic-31-2017</v>
      </c>
      <c r="C14" s="372">
        <v>20000000</v>
      </c>
      <c r="D14" s="373">
        <f t="shared" si="11"/>
        <v>0</v>
      </c>
      <c r="E14" s="373">
        <f t="shared" si="11"/>
        <v>383920717</v>
      </c>
      <c r="F14" s="143">
        <f>SUM(C14:E14)</f>
        <v>403920717</v>
      </c>
      <c r="G14" s="219">
        <v>0</v>
      </c>
      <c r="H14" s="374">
        <v>0</v>
      </c>
      <c r="I14" s="143">
        <f>SUM(G14:H14)</f>
        <v>0</v>
      </c>
      <c r="J14" s="219">
        <v>0</v>
      </c>
      <c r="K14" s="131">
        <f>+H14</f>
        <v>0</v>
      </c>
      <c r="L14" s="143">
        <f>SUM(J14:K14)</f>
        <v>0</v>
      </c>
      <c r="M14" s="219">
        <f>F14-I14</f>
        <v>403920717</v>
      </c>
      <c r="N14" s="143">
        <f>F14-L14</f>
        <v>403920717</v>
      </c>
      <c r="O14" s="382"/>
      <c r="P14" s="372">
        <v>0</v>
      </c>
      <c r="Q14" s="375">
        <v>383920717</v>
      </c>
      <c r="S14" s="704">
        <v>1010000</v>
      </c>
      <c r="T14" s="680" t="s">
        <v>64</v>
      </c>
      <c r="U14" s="132">
        <f t="shared" ref="U14:AJ14" si="14">U16+U35+U43+U57</f>
        <v>993993872</v>
      </c>
      <c r="V14" s="122">
        <f t="shared" si="14"/>
        <v>9792988</v>
      </c>
      <c r="W14" s="122">
        <f t="shared" si="14"/>
        <v>30374979</v>
      </c>
      <c r="X14" s="130">
        <f t="shared" si="14"/>
        <v>1034161839</v>
      </c>
      <c r="Y14" s="128">
        <f t="shared" si="14"/>
        <v>0</v>
      </c>
      <c r="Z14" s="122">
        <f t="shared" si="14"/>
        <v>264849801</v>
      </c>
      <c r="AA14" s="130">
        <f t="shared" si="14"/>
        <v>264849801</v>
      </c>
      <c r="AB14" s="128">
        <f t="shared" si="14"/>
        <v>0</v>
      </c>
      <c r="AC14" s="122">
        <f t="shared" si="14"/>
        <v>112160868</v>
      </c>
      <c r="AD14" s="129">
        <f t="shared" si="14"/>
        <v>112160868</v>
      </c>
      <c r="AE14" s="128">
        <f t="shared" si="14"/>
        <v>0</v>
      </c>
      <c r="AF14" s="122">
        <f t="shared" si="14"/>
        <v>50587178</v>
      </c>
      <c r="AG14" s="130">
        <f t="shared" si="14"/>
        <v>50587178</v>
      </c>
      <c r="AH14" s="128">
        <f t="shared" si="14"/>
        <v>769312038</v>
      </c>
      <c r="AI14" s="122">
        <f t="shared" si="14"/>
        <v>922000971</v>
      </c>
      <c r="AJ14" s="130">
        <f t="shared" si="14"/>
        <v>983574661</v>
      </c>
      <c r="AK14" s="10"/>
      <c r="AL14" s="128">
        <f>AL16+AL35+AL43+AL57</f>
        <v>9792988</v>
      </c>
      <c r="AM14" s="130">
        <f>AM16+AM35+AM43+AM57</f>
        <v>30374979</v>
      </c>
      <c r="AO14" s="21"/>
      <c r="AP14" s="11" t="s">
        <v>73</v>
      </c>
      <c r="AQ14" s="12">
        <f>F19-AQ7-AQ8-AQ9-AQ10-AQ11-AQ12-AQ13</f>
        <v>676577463</v>
      </c>
      <c r="AR14" s="12">
        <f>I19-AR7-AR8-AR9-AR10-AR11-AR12-AR13</f>
        <v>128968673</v>
      </c>
      <c r="AS14" s="12">
        <f>L19-AS7-AS8-AS9-AS10-AS11-AS12-AS13</f>
        <v>111675865</v>
      </c>
      <c r="AT14" s="382"/>
      <c r="AU14" s="350">
        <f t="shared" si="0"/>
        <v>0.19061922699603726</v>
      </c>
      <c r="AV14" s="350">
        <f t="shared" si="1"/>
        <v>0.16505998367846905</v>
      </c>
      <c r="AW14" s="671">
        <f>(I41+I46+I49+I52+I55+I58+I61+I64+I67+I70+I73+I78+I81+I82+I83+I85+I94+I104)/AO$2*12+I47+I50+I53+I56+I59+I62+I65+I68+I71+I74</f>
        <v>1508235349</v>
      </c>
      <c r="AX14" s="351">
        <f>(L41+L46+L49+L52+L55+L58+L61+L64+L67+L70+L73+L78+L81+L82+L83+L85+L94+L104)/AO$2*12+L47+L50+L53+L56+L59+L62+L65+L68+L71+L74</f>
        <v>1300721653</v>
      </c>
      <c r="AY14" s="351">
        <f t="shared" si="2"/>
        <v>831657886</v>
      </c>
      <c r="AZ14" s="352">
        <f t="shared" si="3"/>
        <v>624144190</v>
      </c>
      <c r="BB14" s="383" t="s">
        <v>426</v>
      </c>
      <c r="BC14" s="92">
        <f>+F64</f>
        <v>76217515</v>
      </c>
      <c r="BD14" s="93">
        <f>+I64</f>
        <v>6406069</v>
      </c>
      <c r="BE14" s="94">
        <f>K64</f>
        <v>0</v>
      </c>
      <c r="BF14" s="95"/>
      <c r="BG14" s="91" t="s">
        <v>74</v>
      </c>
      <c r="BH14" s="81">
        <f t="shared" si="13"/>
        <v>0</v>
      </c>
      <c r="BI14" s="81">
        <f t="shared" si="13"/>
        <v>0</v>
      </c>
      <c r="BJ14" s="81">
        <f t="shared" si="13"/>
        <v>0</v>
      </c>
      <c r="BK14" s="82">
        <f t="shared" si="13"/>
        <v>0</v>
      </c>
      <c r="BM14" s="138" t="s">
        <v>433</v>
      </c>
      <c r="BN14" s="86">
        <f>X35-X41+X83-X88</f>
        <v>266435443</v>
      </c>
      <c r="BO14" s="84">
        <f>AA35-AA41+AA83-AA88</f>
        <v>210222680</v>
      </c>
      <c r="BP14" s="84">
        <f>AD35-AD41+AD83-AD88</f>
        <v>22793416</v>
      </c>
      <c r="BQ14" s="85">
        <f>AF35-AF41+AF83-AF88</f>
        <v>0</v>
      </c>
    </row>
    <row r="15" spans="1:69" s="9" customFormat="1" ht="24.95" customHeight="1" thickBot="1">
      <c r="A15" s="612">
        <v>1004</v>
      </c>
      <c r="B15" s="638" t="str">
        <f>+CONCATENATE("Cesantias Ley 50/1990 a Dic-31-",INSTRUCCIONES!$F$3-1)</f>
        <v>Cesantias Ley 50/1990 a Dic-31-2017</v>
      </c>
      <c r="C15" s="384">
        <v>145000000</v>
      </c>
      <c r="D15" s="385">
        <f t="shared" si="11"/>
        <v>0</v>
      </c>
      <c r="E15" s="385">
        <f t="shared" si="11"/>
        <v>0</v>
      </c>
      <c r="F15" s="386">
        <f>SUM(C15:E15)</f>
        <v>145000000</v>
      </c>
      <c r="G15" s="387">
        <v>0</v>
      </c>
      <c r="H15" s="388">
        <v>0</v>
      </c>
      <c r="I15" s="386">
        <f>SUM(G15:H15)</f>
        <v>0</v>
      </c>
      <c r="J15" s="387">
        <v>0</v>
      </c>
      <c r="K15" s="165">
        <f>+H15</f>
        <v>0</v>
      </c>
      <c r="L15" s="386">
        <f>SUM(J15:K15)</f>
        <v>0</v>
      </c>
      <c r="M15" s="387">
        <f>F15-I15</f>
        <v>145000000</v>
      </c>
      <c r="N15" s="386">
        <f>F15-L15</f>
        <v>145000000</v>
      </c>
      <c r="O15" s="382"/>
      <c r="P15" s="384">
        <v>0</v>
      </c>
      <c r="Q15" s="389">
        <v>0</v>
      </c>
      <c r="S15" s="366"/>
      <c r="T15" s="678" t="str">
        <f>IF($F$8-$X$8=0," ","OJO: PRESUPUESTO DESEQUILIBRADO")</f>
        <v xml:space="preserve"> </v>
      </c>
      <c r="U15" s="161"/>
      <c r="V15" s="161"/>
      <c r="W15" s="161"/>
      <c r="X15" s="166"/>
      <c r="Y15" s="367"/>
      <c r="Z15" s="161"/>
      <c r="AA15" s="166"/>
      <c r="AB15" s="367"/>
      <c r="AC15" s="161"/>
      <c r="AD15" s="161"/>
      <c r="AE15" s="367"/>
      <c r="AF15" s="161"/>
      <c r="AG15" s="166"/>
      <c r="AH15" s="367"/>
      <c r="AI15" s="161"/>
      <c r="AJ15" s="166"/>
      <c r="AK15" s="10"/>
      <c r="AL15" s="170"/>
      <c r="AM15" s="171"/>
      <c r="AO15" s="20"/>
      <c r="AP15" s="11" t="s">
        <v>76</v>
      </c>
      <c r="AQ15" s="12">
        <f>F113</f>
        <v>319699194</v>
      </c>
      <c r="AR15" s="12">
        <f>I113</f>
        <v>396865</v>
      </c>
      <c r="AS15" s="12">
        <f>L113</f>
        <v>396865</v>
      </c>
      <c r="AT15" s="13"/>
      <c r="AU15" s="350">
        <f t="shared" si="0"/>
        <v>1.2413700361096312E-3</v>
      </c>
      <c r="AV15" s="342">
        <f t="shared" si="1"/>
        <v>1.2413700361096312E-3</v>
      </c>
      <c r="AW15" s="12">
        <f>+AR15</f>
        <v>396865</v>
      </c>
      <c r="AX15" s="12">
        <f>+AS15</f>
        <v>396865</v>
      </c>
      <c r="AY15" s="12">
        <f t="shared" si="2"/>
        <v>-319302329</v>
      </c>
      <c r="AZ15" s="343">
        <f t="shared" si="3"/>
        <v>-319302329</v>
      </c>
      <c r="BA15" s="382"/>
      <c r="BB15" s="365" t="s">
        <v>77</v>
      </c>
      <c r="BC15" s="92">
        <f>F46+F49</f>
        <v>0</v>
      </c>
      <c r="BD15" s="93">
        <f>I46+I49</f>
        <v>0</v>
      </c>
      <c r="BE15" s="94">
        <f>K46+K49</f>
        <v>0</v>
      </c>
      <c r="BF15" s="95"/>
      <c r="BG15" s="91" t="s">
        <v>78</v>
      </c>
      <c r="BH15" s="81">
        <f t="shared" si="13"/>
        <v>788823291</v>
      </c>
      <c r="BI15" s="81">
        <f t="shared" si="13"/>
        <v>741812275</v>
      </c>
      <c r="BJ15" s="81">
        <f t="shared" si="13"/>
        <v>741812275</v>
      </c>
      <c r="BK15" s="82">
        <f t="shared" si="13"/>
        <v>249782790</v>
      </c>
      <c r="BM15" s="71" t="s">
        <v>66</v>
      </c>
      <c r="BN15" s="83">
        <f>SUM(BN16:BN21)</f>
        <v>714516627</v>
      </c>
      <c r="BO15" s="81">
        <f>SUM(BO16:BO21)</f>
        <v>95261601</v>
      </c>
      <c r="BP15" s="81">
        <f>SUM(BP16:BP21)</f>
        <v>34737278</v>
      </c>
      <c r="BQ15" s="82">
        <f>SUM(BQ16:BQ21)</f>
        <v>13725257</v>
      </c>
    </row>
    <row r="16" spans="1:69" s="9" customFormat="1" ht="24.95" customHeight="1" thickBot="1">
      <c r="A16" s="733"/>
      <c r="B16" s="639"/>
      <c r="C16" s="390"/>
      <c r="D16" s="390"/>
      <c r="E16" s="390"/>
      <c r="F16" s="390"/>
      <c r="G16" s="390"/>
      <c r="H16" s="390"/>
      <c r="I16" s="390"/>
      <c r="J16" s="390"/>
      <c r="K16" s="390"/>
      <c r="L16" s="390"/>
      <c r="M16" s="390"/>
      <c r="N16" s="391"/>
      <c r="O16" s="382"/>
      <c r="P16" s="392"/>
      <c r="Q16" s="393"/>
      <c r="S16" s="705">
        <v>1010100</v>
      </c>
      <c r="T16" s="681" t="s">
        <v>68</v>
      </c>
      <c r="U16" s="132">
        <f t="shared" ref="U16:AJ16" si="15">SUM(U17:U20)+U33</f>
        <v>581632025</v>
      </c>
      <c r="V16" s="122">
        <f t="shared" si="15"/>
        <v>-1771123</v>
      </c>
      <c r="W16" s="122">
        <f t="shared" si="15"/>
        <v>30374979</v>
      </c>
      <c r="X16" s="130">
        <f t="shared" si="15"/>
        <v>610235881</v>
      </c>
      <c r="Y16" s="128">
        <f t="shared" si="15"/>
        <v>0</v>
      </c>
      <c r="Z16" s="122">
        <f t="shared" si="15"/>
        <v>60975439</v>
      </c>
      <c r="AA16" s="130">
        <f t="shared" si="15"/>
        <v>60975439</v>
      </c>
      <c r="AB16" s="128">
        <f t="shared" si="15"/>
        <v>0</v>
      </c>
      <c r="AC16" s="122">
        <f t="shared" si="15"/>
        <v>60975439</v>
      </c>
      <c r="AD16" s="129">
        <f t="shared" si="15"/>
        <v>60975439</v>
      </c>
      <c r="AE16" s="128">
        <f t="shared" si="15"/>
        <v>0</v>
      </c>
      <c r="AF16" s="122">
        <f t="shared" si="15"/>
        <v>35288404</v>
      </c>
      <c r="AG16" s="130">
        <f t="shared" si="15"/>
        <v>35288404</v>
      </c>
      <c r="AH16" s="128">
        <f t="shared" si="15"/>
        <v>549260442</v>
      </c>
      <c r="AI16" s="122">
        <f t="shared" si="15"/>
        <v>549260442</v>
      </c>
      <c r="AJ16" s="130">
        <f t="shared" si="15"/>
        <v>574947477</v>
      </c>
      <c r="AK16" s="10"/>
      <c r="AL16" s="128">
        <f>SUM(AL17:AL20)+AL33</f>
        <v>-1771123</v>
      </c>
      <c r="AM16" s="130">
        <f>SUM(AM17:AM20)+AM33</f>
        <v>30374979</v>
      </c>
      <c r="AO16" s="21"/>
      <c r="AP16" s="394" t="s">
        <v>81</v>
      </c>
      <c r="AQ16" s="395">
        <f>F10</f>
        <v>548920717</v>
      </c>
      <c r="AR16" s="395">
        <f>I10</f>
        <v>0</v>
      </c>
      <c r="AS16" s="395">
        <f>L10</f>
        <v>0</v>
      </c>
      <c r="AT16" s="382"/>
      <c r="AU16" s="396">
        <f t="shared" si="0"/>
        <v>0</v>
      </c>
      <c r="AV16" s="396">
        <f t="shared" si="1"/>
        <v>0</v>
      </c>
      <c r="AW16" s="395">
        <f t="shared" ref="AW16:AW17" si="16">+AR16</f>
        <v>0</v>
      </c>
      <c r="AX16" s="395">
        <f t="shared" ref="AX16:AX17" si="17">+AS16</f>
        <v>0</v>
      </c>
      <c r="AY16" s="12">
        <f t="shared" si="2"/>
        <v>-548920717</v>
      </c>
      <c r="AZ16" s="397">
        <f t="shared" si="3"/>
        <v>-548920717</v>
      </c>
      <c r="BA16" s="382"/>
      <c r="BB16" s="383" t="s">
        <v>427</v>
      </c>
      <c r="BC16" s="92">
        <f>F43</f>
        <v>76000000</v>
      </c>
      <c r="BD16" s="93">
        <f>I43</f>
        <v>0</v>
      </c>
      <c r="BE16" s="94">
        <f>K43</f>
        <v>0</v>
      </c>
      <c r="BF16" s="76"/>
      <c r="BG16" s="91" t="s">
        <v>82</v>
      </c>
      <c r="BH16" s="96">
        <f>BH7+BH12+BH13+BH14+BH15</f>
        <v>6607926950</v>
      </c>
      <c r="BI16" s="96">
        <f>BI7+BI12+BI13+BI14+BI15</f>
        <v>1990151272</v>
      </c>
      <c r="BJ16" s="96">
        <f>BJ7+BJ12+BJ13+BJ14+BJ15</f>
        <v>1082340859</v>
      </c>
      <c r="BK16" s="97">
        <f>BK7+BK12+BK13+BK14+BK15</f>
        <v>354820045</v>
      </c>
      <c r="BM16" s="199" t="s">
        <v>83</v>
      </c>
      <c r="BN16" s="83">
        <f>X114-X121+X147-X148-X153</f>
        <v>154452662</v>
      </c>
      <c r="BO16" s="81">
        <f>AA114-AA121+AA147-AA148-AA153</f>
        <v>5400030</v>
      </c>
      <c r="BP16" s="81">
        <f>AD114-AD121+AD147-AD148-AD153</f>
        <v>5000030</v>
      </c>
      <c r="BQ16" s="82">
        <f>AF114-AF121+AF147-AF148-AF153</f>
        <v>1030308</v>
      </c>
    </row>
    <row r="17" spans="1:70" s="382" customFormat="1" ht="24.95" customHeight="1" thickBot="1">
      <c r="A17" s="732">
        <v>11</v>
      </c>
      <c r="B17" s="640" t="s">
        <v>71</v>
      </c>
      <c r="C17" s="334">
        <f>C19+C94+C104</f>
        <v>5768854735</v>
      </c>
      <c r="D17" s="331">
        <f t="shared" ref="D17:N17" si="18">D19+D94+D104</f>
        <v>0</v>
      </c>
      <c r="E17" s="331">
        <f t="shared" si="18"/>
        <v>-29547696</v>
      </c>
      <c r="F17" s="331">
        <f t="shared" si="18"/>
        <v>5739307039</v>
      </c>
      <c r="G17" s="331">
        <f t="shared" si="18"/>
        <v>0</v>
      </c>
      <c r="H17" s="331">
        <f t="shared" si="18"/>
        <v>523005451</v>
      </c>
      <c r="I17" s="331">
        <f t="shared" si="18"/>
        <v>523005451</v>
      </c>
      <c r="J17" s="331">
        <f t="shared" si="18"/>
        <v>0</v>
      </c>
      <c r="K17" s="331">
        <f t="shared" si="18"/>
        <v>400442394</v>
      </c>
      <c r="L17" s="331">
        <f t="shared" si="18"/>
        <v>400442394</v>
      </c>
      <c r="M17" s="331">
        <f t="shared" si="18"/>
        <v>5216301588</v>
      </c>
      <c r="N17" s="332">
        <f t="shared" si="18"/>
        <v>5338864645</v>
      </c>
      <c r="P17" s="174">
        <f>P19+P94+P104</f>
        <v>0</v>
      </c>
      <c r="Q17" s="175">
        <f>Q19+Q94+Q104</f>
        <v>-29547696</v>
      </c>
      <c r="R17" s="9"/>
      <c r="S17" s="706">
        <v>1010101</v>
      </c>
      <c r="T17" s="682" t="s">
        <v>69</v>
      </c>
      <c r="U17" s="398">
        <v>438834836</v>
      </c>
      <c r="V17" s="15">
        <f t="shared" ref="V17:W19" si="19">AL17</f>
        <v>0</v>
      </c>
      <c r="W17" s="15">
        <f t="shared" si="19"/>
        <v>0</v>
      </c>
      <c r="X17" s="16">
        <f>SUM(U17:W17)</f>
        <v>438834836</v>
      </c>
      <c r="Y17" s="19">
        <v>0</v>
      </c>
      <c r="Z17" s="374">
        <v>36189510</v>
      </c>
      <c r="AA17" s="16">
        <f>SUM(Y17:Z17)</f>
        <v>36189510</v>
      </c>
      <c r="AB17" s="19">
        <v>0</v>
      </c>
      <c r="AC17" s="374">
        <v>36189510</v>
      </c>
      <c r="AD17" s="18">
        <f>SUM(AB17:AC17)</f>
        <v>36189510</v>
      </c>
      <c r="AE17" s="19">
        <v>0</v>
      </c>
      <c r="AF17" s="374">
        <v>16445217</v>
      </c>
      <c r="AG17" s="16">
        <f>SUM(AE17:AF17)</f>
        <v>16445217</v>
      </c>
      <c r="AH17" s="19">
        <f>X17-AA17</f>
        <v>402645326</v>
      </c>
      <c r="AI17" s="15">
        <f>X17-AD17</f>
        <v>402645326</v>
      </c>
      <c r="AJ17" s="16">
        <f>X17-AG17</f>
        <v>422389619</v>
      </c>
      <c r="AK17" s="9"/>
      <c r="AL17" s="372">
        <v>0</v>
      </c>
      <c r="AM17" s="375">
        <v>0</v>
      </c>
      <c r="AN17" s="9"/>
      <c r="AO17" s="349"/>
      <c r="AP17" s="399" t="s">
        <v>85</v>
      </c>
      <c r="AQ17" s="400">
        <f>SUM(AQ7:AQ16)</f>
        <v>6592733340</v>
      </c>
      <c r="AR17" s="401">
        <f>SUM(AR7:AR16)</f>
        <v>523016043</v>
      </c>
      <c r="AS17" s="402">
        <f>SUM(AS7:AS16)</f>
        <v>400452986</v>
      </c>
      <c r="AT17" s="403"/>
      <c r="AU17" s="401">
        <f t="shared" si="0"/>
        <v>7.9332200473923614E-2</v>
      </c>
      <c r="AV17" s="401">
        <f t="shared" si="1"/>
        <v>6.0741571871311267E-2</v>
      </c>
      <c r="AW17" s="404">
        <f t="shared" si="16"/>
        <v>523016043</v>
      </c>
      <c r="AX17" s="404">
        <f t="shared" si="17"/>
        <v>400452986</v>
      </c>
      <c r="AY17" s="404">
        <f>SUM(AY7:AY16)</f>
        <v>-1165433400</v>
      </c>
      <c r="AZ17" s="405">
        <f>SUM(AZ7:AZ16)</f>
        <v>-2636190084</v>
      </c>
      <c r="BA17" s="9"/>
      <c r="BB17" s="365" t="s">
        <v>428</v>
      </c>
      <c r="BC17" s="73">
        <f>F41+F52+F55+F58+F61+F67+F70+F73+F76+F79+F82+F86+F87+F88+F89+F90+F91</f>
        <v>1178569185</v>
      </c>
      <c r="BD17" s="74">
        <f>I41+I52+I55+I58+I61+I67+I70+I73+I76+I79+I82+I86+I87+I88+I89+I90+I91</f>
        <v>28748112</v>
      </c>
      <c r="BE17" s="75">
        <f>K41+K52+K55+K58+K61+K67+K70+K73+K76+K79+K82+K86+K87+K88+K89+K90+K91</f>
        <v>17861373</v>
      </c>
      <c r="BF17" s="76"/>
      <c r="BG17" s="98" t="s">
        <v>86</v>
      </c>
      <c r="BH17" s="99">
        <f>BC22-BH16</f>
        <v>0</v>
      </c>
      <c r="BI17" s="99"/>
      <c r="BJ17" s="99"/>
      <c r="BK17" s="100"/>
      <c r="BM17" s="199" t="s">
        <v>443</v>
      </c>
      <c r="BN17" s="83">
        <f>X123-X126-X139+X155-X156-X167-X168</f>
        <v>225782247</v>
      </c>
      <c r="BO17" s="81">
        <f>AA123-AA126-AA139+AA155-AA156-AA167-AA168</f>
        <v>64353250</v>
      </c>
      <c r="BP17" s="81">
        <f>AD123-AD126-AD139+AD155-AD156-AD167-AD168</f>
        <v>8572677</v>
      </c>
      <c r="BQ17" s="82">
        <f>AF123-AF126-AF139+AF155-AF156-AF167-AF168</f>
        <v>5667598</v>
      </c>
      <c r="BR17" s="9"/>
    </row>
    <row r="18" spans="1:70" s="9" customFormat="1" ht="24.95" customHeight="1" thickBot="1">
      <c r="A18" s="611"/>
      <c r="B18" s="641"/>
      <c r="C18" s="294"/>
      <c r="D18" s="294"/>
      <c r="E18" s="294"/>
      <c r="F18" s="294"/>
      <c r="G18" s="294"/>
      <c r="H18" s="294"/>
      <c r="I18" s="294"/>
      <c r="J18" s="294"/>
      <c r="K18" s="294"/>
      <c r="L18" s="294"/>
      <c r="M18" s="294"/>
      <c r="N18" s="463"/>
      <c r="P18" s="407"/>
      <c r="Q18" s="406"/>
      <c r="S18" s="706">
        <v>1010102</v>
      </c>
      <c r="T18" s="682" t="s">
        <v>72</v>
      </c>
      <c r="U18" s="398">
        <v>24789912</v>
      </c>
      <c r="V18" s="15">
        <f t="shared" si="19"/>
        <v>0</v>
      </c>
      <c r="W18" s="15">
        <f t="shared" si="19"/>
        <v>0</v>
      </c>
      <c r="X18" s="16">
        <f>SUM(U18:W18)</f>
        <v>24789912</v>
      </c>
      <c r="Y18" s="19">
        <v>0</v>
      </c>
      <c r="Z18" s="374">
        <v>1739100</v>
      </c>
      <c r="AA18" s="16">
        <f>SUM(Y18:Z18)</f>
        <v>1739100</v>
      </c>
      <c r="AB18" s="19">
        <v>0</v>
      </c>
      <c r="AC18" s="374">
        <v>1739100</v>
      </c>
      <c r="AD18" s="18">
        <f>SUM(AB18:AC18)</f>
        <v>1739100</v>
      </c>
      <c r="AE18" s="19">
        <v>0</v>
      </c>
      <c r="AF18" s="374">
        <v>1675383</v>
      </c>
      <c r="AG18" s="16">
        <f>SUM(AE18:AF18)</f>
        <v>1675383</v>
      </c>
      <c r="AH18" s="19">
        <f>X18-AA18</f>
        <v>23050812</v>
      </c>
      <c r="AI18" s="15">
        <f>X18-AD18</f>
        <v>23050812</v>
      </c>
      <c r="AJ18" s="16">
        <f>X18-AG18</f>
        <v>23114529</v>
      </c>
      <c r="AL18" s="372">
        <v>0</v>
      </c>
      <c r="AM18" s="375">
        <v>0</v>
      </c>
      <c r="AO18" s="21"/>
      <c r="AP18" s="294" t="s">
        <v>51</v>
      </c>
      <c r="AQ18" s="294"/>
      <c r="AR18" s="294"/>
      <c r="AS18" s="294"/>
      <c r="AT18" s="294"/>
      <c r="AU18" s="294"/>
      <c r="AV18" s="294"/>
      <c r="AW18" s="294"/>
      <c r="AX18" s="294"/>
      <c r="AY18" s="294"/>
      <c r="AZ18" s="294"/>
      <c r="BA18" s="382"/>
      <c r="BB18" s="383" t="s">
        <v>429</v>
      </c>
      <c r="BC18" s="73">
        <f>+F95+F96+F97+F99+F100+F101</f>
        <v>0</v>
      </c>
      <c r="BD18" s="74">
        <f>+I95+I96+I97+I99+I100+I101</f>
        <v>0</v>
      </c>
      <c r="BE18" s="75">
        <f>+K95+K96+K97+K99+K100+K101</f>
        <v>0</v>
      </c>
      <c r="BF18" s="95"/>
      <c r="BM18" s="199" t="s">
        <v>87</v>
      </c>
      <c r="BN18" s="83">
        <f>X148+X156</f>
        <v>264281718</v>
      </c>
      <c r="BO18" s="81">
        <f>AA148+AA156</f>
        <v>19524225</v>
      </c>
      <c r="BP18" s="81">
        <f>AD148+AD156</f>
        <v>15180475</v>
      </c>
      <c r="BQ18" s="82">
        <f>AF148+AF156</f>
        <v>1043255</v>
      </c>
      <c r="BR18" s="382"/>
    </row>
    <row r="19" spans="1:70" s="9" customFormat="1" ht="24.95" customHeight="1" thickBot="1">
      <c r="A19" s="734">
        <v>113</v>
      </c>
      <c r="B19" s="642" t="s">
        <v>79</v>
      </c>
      <c r="C19" s="334">
        <f t="shared" ref="C19:N19" si="20">C21+C85</f>
        <v>5753661125</v>
      </c>
      <c r="D19" s="331">
        <f t="shared" si="20"/>
        <v>0</v>
      </c>
      <c r="E19" s="331">
        <f t="shared" si="20"/>
        <v>-29547696</v>
      </c>
      <c r="F19" s="332">
        <f t="shared" si="20"/>
        <v>5724113429</v>
      </c>
      <c r="G19" s="334">
        <f t="shared" si="20"/>
        <v>0</v>
      </c>
      <c r="H19" s="331">
        <f t="shared" si="20"/>
        <v>522619178</v>
      </c>
      <c r="I19" s="332">
        <f t="shared" si="20"/>
        <v>522619178</v>
      </c>
      <c r="J19" s="334">
        <f t="shared" si="20"/>
        <v>0</v>
      </c>
      <c r="K19" s="331">
        <f t="shared" si="20"/>
        <v>400056121</v>
      </c>
      <c r="L19" s="332">
        <f t="shared" si="20"/>
        <v>400056121</v>
      </c>
      <c r="M19" s="334">
        <f t="shared" si="20"/>
        <v>5201494251</v>
      </c>
      <c r="N19" s="332">
        <f t="shared" si="20"/>
        <v>5324057308</v>
      </c>
      <c r="O19" s="382"/>
      <c r="P19" s="43">
        <f>P21+P85</f>
        <v>0</v>
      </c>
      <c r="Q19" s="45">
        <f>Q21+Q85</f>
        <v>-29547696</v>
      </c>
      <c r="S19" s="706">
        <v>1010103</v>
      </c>
      <c r="T19" s="682" t="s">
        <v>75</v>
      </c>
      <c r="U19" s="398">
        <v>0</v>
      </c>
      <c r="V19" s="15">
        <f t="shared" si="19"/>
        <v>0</v>
      </c>
      <c r="W19" s="15">
        <f t="shared" si="19"/>
        <v>0</v>
      </c>
      <c r="X19" s="16">
        <f>SUM(U19:W19)</f>
        <v>0</v>
      </c>
      <c r="Y19" s="19">
        <v>0</v>
      </c>
      <c r="Z19" s="374">
        <v>0</v>
      </c>
      <c r="AA19" s="16">
        <f>SUM(Y19:Z19)</f>
        <v>0</v>
      </c>
      <c r="AB19" s="19">
        <v>0</v>
      </c>
      <c r="AC19" s="374">
        <v>0</v>
      </c>
      <c r="AD19" s="18">
        <f>SUM(AB19:AC19)</f>
        <v>0</v>
      </c>
      <c r="AE19" s="19">
        <v>0</v>
      </c>
      <c r="AF19" s="374">
        <v>0</v>
      </c>
      <c r="AG19" s="16">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4" t="str">
        <f>+CONCATENATE("PROYECCION A DICIEMBRE 31 DEL ",N3)</f>
        <v>PROYECCION A DICIEMBRE 31 DEL 2018</v>
      </c>
      <c r="AX19" s="965"/>
      <c r="AY19" s="965"/>
      <c r="AZ19" s="966"/>
      <c r="BA19" s="382"/>
      <c r="BB19" s="414" t="s">
        <v>93</v>
      </c>
      <c r="BC19" s="621">
        <f>+F105+F106+F107+F108+F109+F110+F98</f>
        <v>15193610</v>
      </c>
      <c r="BD19" s="93">
        <f>+I105+I106+I107+I108+I109+I110+I98</f>
        <v>386273</v>
      </c>
      <c r="BE19" s="94">
        <f>+K105+K106+K107+K108+K109+K110+K98</f>
        <v>386273</v>
      </c>
      <c r="BF19" s="57"/>
      <c r="BG19" s="382"/>
      <c r="BH19" s="382"/>
      <c r="BI19" s="382"/>
      <c r="BJ19" s="382"/>
      <c r="BK19" s="382"/>
      <c r="BM19" s="199" t="s">
        <v>94</v>
      </c>
      <c r="BN19" s="83">
        <f>X126+X167</f>
        <v>70000000</v>
      </c>
      <c r="BO19" s="81">
        <f>AA126+AA167</f>
        <v>5984096</v>
      </c>
      <c r="BP19" s="81">
        <f>AD126+AD167</f>
        <v>5984096</v>
      </c>
      <c r="BQ19" s="82">
        <f>AF126+AF167</f>
        <v>5984096</v>
      </c>
    </row>
    <row r="20" spans="1:70" s="422" customFormat="1" ht="24.95" customHeight="1" thickBot="1">
      <c r="A20" s="611"/>
      <c r="B20" s="643"/>
      <c r="C20" s="294"/>
      <c r="D20" s="294"/>
      <c r="E20" s="294"/>
      <c r="F20" s="294"/>
      <c r="G20" s="294"/>
      <c r="H20" s="294"/>
      <c r="I20" s="294"/>
      <c r="J20" s="294"/>
      <c r="K20" s="294"/>
      <c r="L20" s="294"/>
      <c r="M20" s="294"/>
      <c r="N20" s="463"/>
      <c r="O20" s="9"/>
      <c r="P20" s="407"/>
      <c r="Q20" s="406"/>
      <c r="R20" s="9"/>
      <c r="S20" s="706">
        <v>1010104</v>
      </c>
      <c r="T20" s="682" t="s">
        <v>80</v>
      </c>
      <c r="U20" s="17">
        <f t="shared" ref="U20:AJ20" si="21">SUM(U21:U32)</f>
        <v>116236154</v>
      </c>
      <c r="V20" s="15">
        <f t="shared" si="21"/>
        <v>0</v>
      </c>
      <c r="W20" s="15">
        <f t="shared" si="21"/>
        <v>0</v>
      </c>
      <c r="X20" s="16">
        <f t="shared" si="21"/>
        <v>116236154</v>
      </c>
      <c r="Y20" s="19">
        <f t="shared" si="21"/>
        <v>0</v>
      </c>
      <c r="Z20" s="142">
        <f t="shared" si="21"/>
        <v>7924514</v>
      </c>
      <c r="AA20" s="16">
        <f t="shared" si="21"/>
        <v>7924514</v>
      </c>
      <c r="AB20" s="19">
        <f t="shared" si="21"/>
        <v>0</v>
      </c>
      <c r="AC20" s="142">
        <f t="shared" si="21"/>
        <v>7924514</v>
      </c>
      <c r="AD20" s="18">
        <f t="shared" si="21"/>
        <v>7924514</v>
      </c>
      <c r="AE20" s="19">
        <f t="shared" si="21"/>
        <v>0</v>
      </c>
      <c r="AF20" s="142">
        <f t="shared" si="21"/>
        <v>2045489</v>
      </c>
      <c r="AG20" s="16">
        <f t="shared" si="21"/>
        <v>2045489</v>
      </c>
      <c r="AH20" s="19">
        <f t="shared" si="21"/>
        <v>108311640</v>
      </c>
      <c r="AI20" s="15">
        <f t="shared" si="21"/>
        <v>108311640</v>
      </c>
      <c r="AJ20" s="16">
        <f t="shared" si="21"/>
        <v>114190665</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430</v>
      </c>
      <c r="BC20" s="65">
        <f>+F115+F117+F119+F120+F121+F123+F124</f>
        <v>0</v>
      </c>
      <c r="BD20" s="66">
        <f>+I115+I117+I119+I120+I121+I123+I124</f>
        <v>150278</v>
      </c>
      <c r="BE20" s="67">
        <f>+K115+K117+K119+K120+K121+K123+K124</f>
        <v>150278</v>
      </c>
      <c r="BF20" s="57"/>
      <c r="BG20" s="382"/>
      <c r="BH20" s="382"/>
      <c r="BI20" s="382"/>
      <c r="BJ20" s="382"/>
      <c r="BK20" s="382"/>
      <c r="BL20" s="382"/>
      <c r="BM20" s="139" t="s">
        <v>438</v>
      </c>
      <c r="BN20" s="83">
        <f>+X141-X143</f>
        <v>0</v>
      </c>
      <c r="BO20" s="81">
        <f>+AA141-AA143</f>
        <v>0</v>
      </c>
      <c r="BP20" s="81">
        <f>+AD141-AD143</f>
        <v>0</v>
      </c>
      <c r="BQ20" s="82">
        <f>+AF141-AF143</f>
        <v>0</v>
      </c>
      <c r="BR20" s="9"/>
    </row>
    <row r="21" spans="1:70" s="422" customFormat="1" ht="24.95" customHeight="1" thickBot="1">
      <c r="A21" s="735">
        <v>11301</v>
      </c>
      <c r="B21" s="644" t="s">
        <v>88</v>
      </c>
      <c r="C21" s="174">
        <f t="shared" ref="C21:N21" si="22">C22+C25+C28+C41+C42+C45+C48+C51+C54+C57+C60+C63+C66+C69+C72+C75+C78+C81</f>
        <v>4656979522</v>
      </c>
      <c r="D21" s="354">
        <f t="shared" si="22"/>
        <v>0</v>
      </c>
      <c r="E21" s="354">
        <f t="shared" si="22"/>
        <v>10000000</v>
      </c>
      <c r="F21" s="354">
        <f t="shared" si="22"/>
        <v>4666979522</v>
      </c>
      <c r="G21" s="354">
        <f t="shared" si="22"/>
        <v>0</v>
      </c>
      <c r="H21" s="354">
        <f t="shared" si="22"/>
        <v>427682359</v>
      </c>
      <c r="I21" s="354">
        <f t="shared" si="22"/>
        <v>427682359</v>
      </c>
      <c r="J21" s="354">
        <f t="shared" si="22"/>
        <v>0</v>
      </c>
      <c r="K21" s="354">
        <f t="shared" si="22"/>
        <v>305119302</v>
      </c>
      <c r="L21" s="354">
        <f t="shared" si="22"/>
        <v>305119302</v>
      </c>
      <c r="M21" s="354">
        <f t="shared" si="22"/>
        <v>4239297163</v>
      </c>
      <c r="N21" s="175">
        <f t="shared" si="22"/>
        <v>4361860220</v>
      </c>
      <c r="O21" s="382"/>
      <c r="P21" s="43">
        <f>P22+P25+P28+P41+P42+P45+P48+P51+P54+P57+P60+P63+P66+P69+P72+P75+P78+P81</f>
        <v>0</v>
      </c>
      <c r="Q21" s="45">
        <f>Q22+Q25+Q28+Q41+Q42+Q45+Q48+Q51+Q54+Q57+Q60+Q63+Q66+Q69+Q72+Q75+Q78+Q81</f>
        <v>10000000</v>
      </c>
      <c r="R21" s="9"/>
      <c r="S21" s="707" t="s">
        <v>84</v>
      </c>
      <c r="T21" s="683" t="s">
        <v>397</v>
      </c>
      <c r="U21" s="398">
        <v>43218582</v>
      </c>
      <c r="V21" s="15">
        <f t="shared" ref="V21:V33" si="23">AL21</f>
        <v>0</v>
      </c>
      <c r="W21" s="15">
        <f t="shared" ref="W21:W33" si="24">AM21</f>
        <v>0</v>
      </c>
      <c r="X21" s="16">
        <f t="shared" ref="X21:X33" si="25">SUM(U21:W21)</f>
        <v>43218582</v>
      </c>
      <c r="Y21" s="19">
        <v>0</v>
      </c>
      <c r="Z21" s="374">
        <v>0</v>
      </c>
      <c r="AA21" s="16">
        <f t="shared" ref="AA21:AA33" si="26">SUM(Y21:Z21)</f>
        <v>0</v>
      </c>
      <c r="AB21" s="19">
        <v>0</v>
      </c>
      <c r="AC21" s="374">
        <v>0</v>
      </c>
      <c r="AD21" s="18">
        <f t="shared" ref="AD21:AD33" si="27">SUM(AB21:AC21)</f>
        <v>0</v>
      </c>
      <c r="AE21" s="19">
        <v>0</v>
      </c>
      <c r="AF21" s="374">
        <v>0</v>
      </c>
      <c r="AG21" s="16">
        <f t="shared" ref="AG21:AG33" si="28">SUM(AE21:AF21)</f>
        <v>0</v>
      </c>
      <c r="AH21" s="19">
        <f t="shared" ref="AH21:AH33" si="29">X21-AA21</f>
        <v>43218582</v>
      </c>
      <c r="AI21" s="15">
        <f t="shared" ref="AI21:AI33" si="30">X21-AD21</f>
        <v>43218582</v>
      </c>
      <c r="AJ21" s="16">
        <f t="shared" ref="AJ21:AJ33" si="31">X21-AG21</f>
        <v>43218582</v>
      </c>
      <c r="AK21" s="9"/>
      <c r="AL21" s="372">
        <v>0</v>
      </c>
      <c r="AM21" s="375">
        <v>0</v>
      </c>
      <c r="AN21" s="9"/>
      <c r="AO21" s="349"/>
      <c r="AP21" s="423"/>
      <c r="AQ21" s="424"/>
      <c r="AR21" s="425" t="str">
        <f>AR6</f>
        <v>ENERO</v>
      </c>
      <c r="AS21" s="426" t="str">
        <f>AR6</f>
        <v>ENERO</v>
      </c>
      <c r="AT21" s="425" t="str">
        <f>AR6</f>
        <v>ENERO</v>
      </c>
      <c r="AU21" s="425" t="s">
        <v>44</v>
      </c>
      <c r="AV21" s="425" t="s">
        <v>22</v>
      </c>
      <c r="AW21" s="427"/>
      <c r="AX21" s="427"/>
      <c r="AY21" s="425" t="s">
        <v>44</v>
      </c>
      <c r="AZ21" s="428" t="s">
        <v>22</v>
      </c>
      <c r="BA21" s="9"/>
      <c r="BB21" s="101" t="s">
        <v>431</v>
      </c>
      <c r="BC21" s="65">
        <f>SUMIF($B8:B122,"*Vigencia Anterior*",F8:F122)+F122</f>
        <v>837797789</v>
      </c>
      <c r="BD21" s="66">
        <f>SUMIF($B8:B122,"*Vigencia Anterior*",I8:I122)+I122</f>
        <v>167255473</v>
      </c>
      <c r="BE21" s="67">
        <f>SUMIF($B8:B122,"*Vigencia Anterior*",K8:K122)+K122</f>
        <v>167255473</v>
      </c>
      <c r="BF21" s="57"/>
      <c r="BG21" s="382"/>
      <c r="BH21" s="382"/>
      <c r="BI21" s="382"/>
      <c r="BJ21" s="382"/>
      <c r="BK21" s="382"/>
      <c r="BL21" s="382"/>
      <c r="BM21" s="137" t="s">
        <v>99</v>
      </c>
      <c r="BN21" s="83">
        <v>0</v>
      </c>
      <c r="BO21" s="81">
        <v>0</v>
      </c>
      <c r="BP21" s="81">
        <v>0</v>
      </c>
      <c r="BQ21" s="82">
        <v>0</v>
      </c>
      <c r="BR21" s="382"/>
    </row>
    <row r="22" spans="1:70" s="9" customFormat="1" ht="24.95" customHeight="1" thickBot="1">
      <c r="A22" s="734">
        <v>1130101</v>
      </c>
      <c r="B22" s="645" t="s">
        <v>90</v>
      </c>
      <c r="C22" s="43">
        <f t="shared" ref="C22:N22" si="32">SUM(C23:C24)</f>
        <v>879358852</v>
      </c>
      <c r="D22" s="44">
        <f t="shared" si="32"/>
        <v>0</v>
      </c>
      <c r="E22" s="44">
        <f t="shared" si="32"/>
        <v>0</v>
      </c>
      <c r="F22" s="44">
        <f t="shared" si="32"/>
        <v>879358852</v>
      </c>
      <c r="G22" s="44">
        <f t="shared" si="32"/>
        <v>0</v>
      </c>
      <c r="H22" s="44">
        <f t="shared" si="32"/>
        <v>143320209</v>
      </c>
      <c r="I22" s="44">
        <f t="shared" si="32"/>
        <v>143320209</v>
      </c>
      <c r="J22" s="44">
        <f t="shared" si="32"/>
        <v>0</v>
      </c>
      <c r="K22" s="44">
        <f t="shared" si="32"/>
        <v>59344879</v>
      </c>
      <c r="L22" s="44">
        <f t="shared" si="32"/>
        <v>59344879</v>
      </c>
      <c r="M22" s="44">
        <f t="shared" si="32"/>
        <v>736038643</v>
      </c>
      <c r="N22" s="45">
        <f t="shared" si="32"/>
        <v>820013973</v>
      </c>
      <c r="P22" s="43">
        <f>SUM(P23:P24)</f>
        <v>0</v>
      </c>
      <c r="Q22" s="45">
        <f>SUM(Q23:Q24)</f>
        <v>0</v>
      </c>
      <c r="S22" s="707" t="s">
        <v>89</v>
      </c>
      <c r="T22" s="683" t="s">
        <v>398</v>
      </c>
      <c r="U22" s="398">
        <v>0</v>
      </c>
      <c r="V22" s="15">
        <f t="shared" si="23"/>
        <v>0</v>
      </c>
      <c r="W22" s="15">
        <f t="shared" si="24"/>
        <v>0</v>
      </c>
      <c r="X22" s="16">
        <f t="shared" si="25"/>
        <v>0</v>
      </c>
      <c r="Y22" s="19">
        <v>0</v>
      </c>
      <c r="Z22" s="374">
        <v>0</v>
      </c>
      <c r="AA22" s="16">
        <f t="shared" si="26"/>
        <v>0</v>
      </c>
      <c r="AB22" s="19">
        <v>0</v>
      </c>
      <c r="AC22" s="374">
        <v>0</v>
      </c>
      <c r="AD22" s="18">
        <f t="shared" si="27"/>
        <v>0</v>
      </c>
      <c r="AE22" s="19">
        <v>0</v>
      </c>
      <c r="AF22" s="374">
        <v>0</v>
      </c>
      <c r="AG22" s="16">
        <f t="shared" si="28"/>
        <v>0</v>
      </c>
      <c r="AH22" s="19">
        <f t="shared" si="29"/>
        <v>0</v>
      </c>
      <c r="AI22" s="15">
        <f t="shared" si="30"/>
        <v>0</v>
      </c>
      <c r="AJ22" s="16">
        <f t="shared" si="31"/>
        <v>0</v>
      </c>
      <c r="AL22" s="372">
        <v>0</v>
      </c>
      <c r="AM22" s="375">
        <v>0</v>
      </c>
      <c r="AO22" s="793"/>
      <c r="AP22" s="795" t="s">
        <v>104</v>
      </c>
      <c r="AQ22" s="433">
        <f>X17+X66</f>
        <v>1590369498</v>
      </c>
      <c r="AR22" s="433">
        <f>AD17+AD66</f>
        <v>131888744</v>
      </c>
      <c r="AS22" s="433">
        <f>AG17+AG66</f>
        <v>63991748</v>
      </c>
      <c r="AT22" s="796"/>
      <c r="AU22" s="432">
        <f t="shared" ref="AU22:AU32" si="33">IF(AQ22=0," ",AR22/AQ22)</f>
        <v>8.2929623691764237E-2</v>
      </c>
      <c r="AV22" s="432">
        <f t="shared" ref="AV22:AV32" si="34">IF(AQ22=0," ",AS22/AQ22)</f>
        <v>4.023703175926982E-2</v>
      </c>
      <c r="AW22" s="433">
        <f>AR22/$AO$2*12</f>
        <v>1582664928</v>
      </c>
      <c r="AX22" s="433">
        <f>AS22/$AO$2*12</f>
        <v>767900976</v>
      </c>
      <c r="AY22" s="433">
        <f t="shared" ref="AY22:AY28" si="35">AQ22-AW22</f>
        <v>7704570</v>
      </c>
      <c r="AZ22" s="434">
        <f t="shared" ref="AZ22:AZ31" si="36">AQ22-AX22</f>
        <v>822468522</v>
      </c>
      <c r="BA22" s="382"/>
      <c r="BB22" s="102" t="s">
        <v>109</v>
      </c>
      <c r="BC22" s="103">
        <f>BC7+BC8+BC20+BC21</f>
        <v>6607926950</v>
      </c>
      <c r="BD22" s="104">
        <f>BD7+BD8+BD20+BD21</f>
        <v>523402316</v>
      </c>
      <c r="BE22" s="105">
        <f>BE7+BE8+BE20+BE21</f>
        <v>400839259</v>
      </c>
      <c r="BF22" s="57"/>
      <c r="BG22" s="382"/>
      <c r="BH22" s="382"/>
      <c r="BI22" s="382"/>
      <c r="BJ22" s="382"/>
      <c r="BK22" s="382"/>
      <c r="BM22" s="71" t="s">
        <v>67</v>
      </c>
      <c r="BN22" s="83">
        <f>BN23+BN24</f>
        <v>166976316</v>
      </c>
      <c r="BO22" s="81">
        <f>BO23+BO24</f>
        <v>10270672</v>
      </c>
      <c r="BP22" s="81">
        <f>BP23+BP24</f>
        <v>10270672</v>
      </c>
      <c r="BQ22" s="82">
        <f>BQ23+BQ24</f>
        <v>5135336</v>
      </c>
      <c r="BR22" s="382"/>
    </row>
    <row r="23" spans="1:70" s="422" customFormat="1" ht="24.95" customHeight="1">
      <c r="A23" s="611" t="s">
        <v>95</v>
      </c>
      <c r="B23" s="646" t="str">
        <f>+CONCATENATE("Vigencia ",INSTRUCCIONES!$F$3)</f>
        <v>Vigencia 2018</v>
      </c>
      <c r="C23" s="372">
        <v>759358852</v>
      </c>
      <c r="D23" s="373">
        <f>P23</f>
        <v>0</v>
      </c>
      <c r="E23" s="373">
        <f>Q23</f>
        <v>0</v>
      </c>
      <c r="F23" s="373">
        <f>SUM(C23:E23)</f>
        <v>759358852</v>
      </c>
      <c r="G23" s="373">
        <v>0</v>
      </c>
      <c r="H23" s="374">
        <v>86636530</v>
      </c>
      <c r="I23" s="373">
        <f>SUM(G23:H23)</f>
        <v>86636530</v>
      </c>
      <c r="J23" s="373">
        <v>0</v>
      </c>
      <c r="K23" s="374">
        <v>2661200</v>
      </c>
      <c r="L23" s="373">
        <f>SUM(J23:K23)</f>
        <v>2661200</v>
      </c>
      <c r="M23" s="373">
        <f>F23-I23</f>
        <v>672722322</v>
      </c>
      <c r="N23" s="143">
        <f>F23-L23</f>
        <v>756697652</v>
      </c>
      <c r="O23" s="9"/>
      <c r="P23" s="372">
        <v>0</v>
      </c>
      <c r="Q23" s="375">
        <v>0</v>
      </c>
      <c r="R23" s="9"/>
      <c r="S23" s="707" t="s">
        <v>91</v>
      </c>
      <c r="T23" s="683" t="s">
        <v>399</v>
      </c>
      <c r="U23" s="398">
        <v>19947038</v>
      </c>
      <c r="V23" s="15">
        <f t="shared" si="23"/>
        <v>0</v>
      </c>
      <c r="W23" s="15">
        <f t="shared" si="24"/>
        <v>0</v>
      </c>
      <c r="X23" s="16">
        <f t="shared" si="25"/>
        <v>19947038</v>
      </c>
      <c r="Y23" s="19">
        <v>0</v>
      </c>
      <c r="Z23" s="374">
        <v>1752306</v>
      </c>
      <c r="AA23" s="16">
        <f t="shared" si="26"/>
        <v>1752306</v>
      </c>
      <c r="AB23" s="19">
        <v>0</v>
      </c>
      <c r="AC23" s="374">
        <v>1752306</v>
      </c>
      <c r="AD23" s="18">
        <f t="shared" si="27"/>
        <v>1752306</v>
      </c>
      <c r="AE23" s="19">
        <v>0</v>
      </c>
      <c r="AF23" s="374">
        <v>1248336</v>
      </c>
      <c r="AG23" s="16">
        <f t="shared" si="28"/>
        <v>1248336</v>
      </c>
      <c r="AH23" s="19">
        <f t="shared" si="29"/>
        <v>18194732</v>
      </c>
      <c r="AI23" s="15">
        <f t="shared" si="30"/>
        <v>18194732</v>
      </c>
      <c r="AJ23" s="16">
        <f t="shared" si="31"/>
        <v>18698702</v>
      </c>
      <c r="AK23" s="9"/>
      <c r="AL23" s="372">
        <v>0</v>
      </c>
      <c r="AM23" s="375">
        <v>0</v>
      </c>
      <c r="AN23" s="9"/>
      <c r="AO23" s="794"/>
      <c r="AP23" s="797" t="s">
        <v>108</v>
      </c>
      <c r="AQ23" s="436">
        <f>X16+X65-AQ22</f>
        <v>747836603</v>
      </c>
      <c r="AR23" s="436">
        <f>AD16+AD65-AR22</f>
        <v>119130683</v>
      </c>
      <c r="AS23" s="436">
        <f>AG16+AG65-AS22</f>
        <v>77088323</v>
      </c>
      <c r="AT23" s="327"/>
      <c r="AU23" s="342">
        <f t="shared" si="33"/>
        <v>0.15930041739345033</v>
      </c>
      <c r="AV23" s="342">
        <f t="shared" si="34"/>
        <v>0.10308177306480411</v>
      </c>
      <c r="AW23" s="436">
        <f>(AR23-AD21-AD22-AD23-AD25-AD30-AD33-AD70-AD71-AD72-AD74-AD78-AD81)/$AO$2*12+AX22/12*2.5+AD30+AD33+AD78+AD81</f>
        <v>549308545</v>
      </c>
      <c r="AX23" s="436">
        <f>(AS23-AG21-AG22-AG23-AG25-AG30-AG33-AG70-AG71-AG72-AG74-AG78-AG81)/$AO$2*12+AX22/12*2.5+AG30+AG33+AG78+AG81</f>
        <v>393103834</v>
      </c>
      <c r="AY23" s="436">
        <f t="shared" si="35"/>
        <v>198528058</v>
      </c>
      <c r="AZ23" s="46">
        <f t="shared" si="36"/>
        <v>354732769</v>
      </c>
      <c r="BA23" s="382"/>
      <c r="BF23" s="382"/>
      <c r="BG23" s="382"/>
      <c r="BH23" s="382"/>
      <c r="BI23" s="382"/>
      <c r="BJ23" s="382"/>
      <c r="BK23" s="382"/>
      <c r="BL23" s="382"/>
      <c r="BM23" s="137" t="s">
        <v>105</v>
      </c>
      <c r="BN23" s="83">
        <f>X177</f>
        <v>140230476</v>
      </c>
      <c r="BO23" s="81">
        <f>AA177</f>
        <v>10270672</v>
      </c>
      <c r="BP23" s="81">
        <f>AD177</f>
        <v>10270672</v>
      </c>
      <c r="BQ23" s="82">
        <f>AF177</f>
        <v>5135336</v>
      </c>
      <c r="BR23" s="9"/>
    </row>
    <row r="24" spans="1:70" s="422" customFormat="1" ht="24.95" customHeight="1">
      <c r="A24" s="611" t="s">
        <v>100</v>
      </c>
      <c r="B24" s="646" t="s">
        <v>654</v>
      </c>
      <c r="C24" s="372">
        <v>120000000</v>
      </c>
      <c r="D24" s="373">
        <f>P24</f>
        <v>0</v>
      </c>
      <c r="E24" s="373">
        <f>Q24</f>
        <v>0</v>
      </c>
      <c r="F24" s="373">
        <f>SUM(C24:E24)</f>
        <v>120000000</v>
      </c>
      <c r="G24" s="373">
        <v>0</v>
      </c>
      <c r="H24" s="374">
        <v>56683679</v>
      </c>
      <c r="I24" s="373">
        <f>SUM(G24:H24)</f>
        <v>56683679</v>
      </c>
      <c r="J24" s="373">
        <v>0</v>
      </c>
      <c r="K24" s="374">
        <v>56683679</v>
      </c>
      <c r="L24" s="373">
        <f>SUM(J24:K24)</f>
        <v>56683679</v>
      </c>
      <c r="M24" s="373">
        <f>F24-I24</f>
        <v>63316321</v>
      </c>
      <c r="N24" s="143">
        <f>F24-L24</f>
        <v>63316321</v>
      </c>
      <c r="O24" s="382"/>
      <c r="P24" s="372">
        <v>0</v>
      </c>
      <c r="Q24" s="375">
        <v>0</v>
      </c>
      <c r="R24" s="9"/>
      <c r="S24" s="707" t="s">
        <v>96</v>
      </c>
      <c r="T24" s="683" t="s">
        <v>400</v>
      </c>
      <c r="U24" s="398">
        <v>0</v>
      </c>
      <c r="V24" s="15">
        <f t="shared" si="23"/>
        <v>0</v>
      </c>
      <c r="W24" s="15">
        <f t="shared" si="24"/>
        <v>0</v>
      </c>
      <c r="X24" s="16">
        <f t="shared" si="25"/>
        <v>0</v>
      </c>
      <c r="Y24" s="19">
        <v>0</v>
      </c>
      <c r="Z24" s="374">
        <v>0</v>
      </c>
      <c r="AA24" s="16">
        <f t="shared" si="26"/>
        <v>0</v>
      </c>
      <c r="AB24" s="19">
        <v>0</v>
      </c>
      <c r="AC24" s="374">
        <v>0</v>
      </c>
      <c r="AD24" s="18">
        <f t="shared" si="27"/>
        <v>0</v>
      </c>
      <c r="AE24" s="19">
        <v>0</v>
      </c>
      <c r="AF24" s="374">
        <v>0</v>
      </c>
      <c r="AG24" s="16">
        <f t="shared" si="28"/>
        <v>0</v>
      </c>
      <c r="AH24" s="19">
        <f t="shared" si="29"/>
        <v>0</v>
      </c>
      <c r="AI24" s="15">
        <f t="shared" si="30"/>
        <v>0</v>
      </c>
      <c r="AJ24" s="16">
        <f t="shared" si="31"/>
        <v>0</v>
      </c>
      <c r="AK24" s="9"/>
      <c r="AL24" s="372">
        <v>0</v>
      </c>
      <c r="AM24" s="375">
        <v>0</v>
      </c>
      <c r="AN24" s="9"/>
      <c r="AO24" s="794"/>
      <c r="AP24" s="798" t="s">
        <v>113</v>
      </c>
      <c r="AQ24" s="431">
        <f>X35+X83</f>
        <v>333162372</v>
      </c>
      <c r="AR24" s="431">
        <f>AD35+AD83</f>
        <v>89520345</v>
      </c>
      <c r="AS24" s="431">
        <f>AG35+AG83</f>
        <v>37180177</v>
      </c>
      <c r="AT24" s="431"/>
      <c r="AU24" s="373">
        <f t="shared" si="33"/>
        <v>0.26869884633910579</v>
      </c>
      <c r="AV24" s="373">
        <f t="shared" si="34"/>
        <v>0.11159776770949392</v>
      </c>
      <c r="AW24" s="373">
        <f>(AR24-AD41-AD88)/$AO$2*12+AD41+AD88</f>
        <v>340247921</v>
      </c>
      <c r="AX24" s="373">
        <f>(AS24-AG41-AG88)/$AO$2*12+AG41+AG88</f>
        <v>37180177</v>
      </c>
      <c r="AY24" s="373">
        <f t="shared" si="35"/>
        <v>-7085549</v>
      </c>
      <c r="AZ24" s="143">
        <f t="shared" si="36"/>
        <v>295982195</v>
      </c>
      <c r="BA24" s="9"/>
      <c r="BB24" s="437"/>
      <c r="BC24" s="382"/>
      <c r="BD24" s="382"/>
      <c r="BE24" s="382"/>
      <c r="BF24" s="382"/>
      <c r="BG24" s="382"/>
      <c r="BH24" s="382"/>
      <c r="BI24" s="382"/>
      <c r="BJ24" s="382"/>
      <c r="BK24" s="382"/>
      <c r="BL24" s="382"/>
      <c r="BM24" s="137" t="s">
        <v>110</v>
      </c>
      <c r="BN24" s="83">
        <f>X170-X177-X174-X183-X191</f>
        <v>26745840</v>
      </c>
      <c r="BO24" s="81">
        <f>AA170-AA177-AA174-AA183-AA191</f>
        <v>0</v>
      </c>
      <c r="BP24" s="81">
        <f>AD170-AD177-AD174-AD183-AD191</f>
        <v>0</v>
      </c>
      <c r="BQ24" s="82">
        <f>AF170-AF177-AF174-AF183-AF191</f>
        <v>0</v>
      </c>
      <c r="BR24" s="382"/>
    </row>
    <row r="25" spans="1:70" s="382" customFormat="1" ht="24.95" customHeight="1">
      <c r="A25" s="734">
        <v>1130102</v>
      </c>
      <c r="B25" s="645" t="s">
        <v>102</v>
      </c>
      <c r="C25" s="43">
        <f t="shared" ref="C25:N25" si="37">SUM(C26:C27)</f>
        <v>2997277173</v>
      </c>
      <c r="D25" s="44">
        <f t="shared" si="37"/>
        <v>0</v>
      </c>
      <c r="E25" s="44">
        <f t="shared" si="37"/>
        <v>0</v>
      </c>
      <c r="F25" s="44">
        <f t="shared" si="37"/>
        <v>2997277173</v>
      </c>
      <c r="G25" s="44">
        <f t="shared" si="37"/>
        <v>0</v>
      </c>
      <c r="H25" s="44">
        <f t="shared" si="37"/>
        <v>246930296</v>
      </c>
      <c r="I25" s="44">
        <f t="shared" si="37"/>
        <v>246930296</v>
      </c>
      <c r="J25" s="44">
        <f t="shared" si="37"/>
        <v>0</v>
      </c>
      <c r="K25" s="44">
        <f t="shared" si="37"/>
        <v>225635377</v>
      </c>
      <c r="L25" s="44">
        <f t="shared" si="37"/>
        <v>225635377</v>
      </c>
      <c r="M25" s="44">
        <f t="shared" si="37"/>
        <v>2750346877</v>
      </c>
      <c r="N25" s="45">
        <f t="shared" si="37"/>
        <v>2771641796</v>
      </c>
      <c r="P25" s="43">
        <f>SUM(P26:P27)</f>
        <v>0</v>
      </c>
      <c r="Q25" s="45">
        <f>SUM(Q26:Q27)</f>
        <v>0</v>
      </c>
      <c r="R25" s="9"/>
      <c r="S25" s="707" t="s">
        <v>101</v>
      </c>
      <c r="T25" s="683" t="s">
        <v>401</v>
      </c>
      <c r="U25" s="398">
        <v>19947038</v>
      </c>
      <c r="V25" s="15">
        <f t="shared" si="23"/>
        <v>0</v>
      </c>
      <c r="W25" s="15">
        <f t="shared" si="24"/>
        <v>0</v>
      </c>
      <c r="X25" s="16">
        <f t="shared" si="25"/>
        <v>19947038</v>
      </c>
      <c r="Y25" s="19">
        <v>0</v>
      </c>
      <c r="Z25" s="374">
        <v>0</v>
      </c>
      <c r="AA25" s="16">
        <f t="shared" si="26"/>
        <v>0</v>
      </c>
      <c r="AB25" s="19">
        <v>0</v>
      </c>
      <c r="AC25" s="374">
        <v>0</v>
      </c>
      <c r="AD25" s="18">
        <f t="shared" si="27"/>
        <v>0</v>
      </c>
      <c r="AE25" s="19">
        <v>0</v>
      </c>
      <c r="AF25" s="374">
        <v>0</v>
      </c>
      <c r="AG25" s="16">
        <f t="shared" si="28"/>
        <v>0</v>
      </c>
      <c r="AH25" s="19">
        <f t="shared" si="29"/>
        <v>19947038</v>
      </c>
      <c r="AI25" s="15">
        <f t="shared" si="30"/>
        <v>19947038</v>
      </c>
      <c r="AJ25" s="16">
        <f t="shared" si="31"/>
        <v>19947038</v>
      </c>
      <c r="AK25" s="9"/>
      <c r="AL25" s="372">
        <v>0</v>
      </c>
      <c r="AM25" s="375">
        <v>0</v>
      </c>
      <c r="AN25" s="9"/>
      <c r="AO25" s="793"/>
      <c r="AP25" s="219" t="s">
        <v>116</v>
      </c>
      <c r="AQ25" s="373">
        <f>X43+X57+X90+X104</f>
        <v>839447982</v>
      </c>
      <c r="AR25" s="373">
        <f>AD43+AD57+AD90+AD104</f>
        <v>93087688</v>
      </c>
      <c r="AS25" s="373">
        <f>AG43+AG57+AG90+AG104</f>
        <v>36732799</v>
      </c>
      <c r="AT25" s="431"/>
      <c r="AU25" s="373">
        <f t="shared" si="33"/>
        <v>0.11089155015682675</v>
      </c>
      <c r="AV25" s="373">
        <f t="shared" si="34"/>
        <v>4.3758278997208903E-2</v>
      </c>
      <c r="AW25" s="373">
        <f>(AR25-AD55-AD61-AD102-AD108)/$AO$2*12+AD55+AD61+AD102+AD108</f>
        <v>640465816</v>
      </c>
      <c r="AX25" s="373">
        <f>(AS25-AG55-AG61-AG102-AG108)/$AO$2*12+AG55+AG61+AG102+AG108</f>
        <v>36732799</v>
      </c>
      <c r="AY25" s="373">
        <f t="shared" si="35"/>
        <v>198982166</v>
      </c>
      <c r="AZ25" s="143">
        <f t="shared" si="36"/>
        <v>802715183</v>
      </c>
      <c r="BB25" s="437"/>
      <c r="BM25" s="140" t="s">
        <v>439</v>
      </c>
      <c r="BN25" s="106">
        <f>+SUM(BN26:BN28)</f>
        <v>464300000</v>
      </c>
      <c r="BO25" s="107">
        <f>+SUM(BO26:BO28)</f>
        <v>336829028</v>
      </c>
      <c r="BP25" s="107">
        <f>+SUM(BP26:BP28)</f>
        <v>35472059</v>
      </c>
      <c r="BQ25" s="108">
        <f>+SUM(BQ26:BQ28)</f>
        <v>411740</v>
      </c>
    </row>
    <row r="26" spans="1:70" s="9" customFormat="1" ht="24.95" customHeight="1">
      <c r="A26" s="611" t="s">
        <v>106</v>
      </c>
      <c r="B26" s="646" t="str">
        <f>+CONCATENATE("Vigencia ",INSTRUCCIONES!$F$3)</f>
        <v>Vigencia 2018</v>
      </c>
      <c r="C26" s="372">
        <v>2868716784</v>
      </c>
      <c r="D26" s="373">
        <f>P26</f>
        <v>0</v>
      </c>
      <c r="E26" s="373">
        <f>Q26</f>
        <v>0</v>
      </c>
      <c r="F26" s="373">
        <f>SUM(C26:E26)</f>
        <v>2868716784</v>
      </c>
      <c r="G26" s="373">
        <v>0</v>
      </c>
      <c r="H26" s="374">
        <v>233819581</v>
      </c>
      <c r="I26" s="373">
        <f>SUM(G26:H26)</f>
        <v>233819581</v>
      </c>
      <c r="J26" s="373">
        <v>0</v>
      </c>
      <c r="K26" s="374">
        <v>212524662</v>
      </c>
      <c r="L26" s="373">
        <f>SUM(J26:K26)</f>
        <v>212524662</v>
      </c>
      <c r="M26" s="373">
        <f>F26-I26</f>
        <v>2634897203</v>
      </c>
      <c r="N26" s="143">
        <f>F26-L26</f>
        <v>2656192122</v>
      </c>
      <c r="P26" s="372">
        <v>0</v>
      </c>
      <c r="Q26" s="375">
        <v>0</v>
      </c>
      <c r="S26" s="707" t="s">
        <v>103</v>
      </c>
      <c r="T26" s="683" t="s">
        <v>575</v>
      </c>
      <c r="U26" s="398">
        <v>16690680</v>
      </c>
      <c r="V26" s="15">
        <f t="shared" si="23"/>
        <v>0</v>
      </c>
      <c r="W26" s="15">
        <f t="shared" si="24"/>
        <v>0</v>
      </c>
      <c r="X26" s="16">
        <f t="shared" si="25"/>
        <v>16690680</v>
      </c>
      <c r="Y26" s="19">
        <v>0</v>
      </c>
      <c r="Z26" s="374">
        <v>4704784</v>
      </c>
      <c r="AA26" s="16">
        <f t="shared" si="26"/>
        <v>4704784</v>
      </c>
      <c r="AB26" s="19">
        <v>0</v>
      </c>
      <c r="AC26" s="374">
        <v>4704784</v>
      </c>
      <c r="AD26" s="18">
        <f t="shared" si="27"/>
        <v>4704784</v>
      </c>
      <c r="AE26" s="19">
        <v>0</v>
      </c>
      <c r="AF26" s="374">
        <v>0</v>
      </c>
      <c r="AG26" s="16">
        <f t="shared" si="28"/>
        <v>0</v>
      </c>
      <c r="AH26" s="19">
        <f t="shared" si="29"/>
        <v>11985896</v>
      </c>
      <c r="AI26" s="15">
        <f t="shared" si="30"/>
        <v>11985896</v>
      </c>
      <c r="AJ26" s="16">
        <f t="shared" si="31"/>
        <v>16690680</v>
      </c>
      <c r="AL26" s="372">
        <v>0</v>
      </c>
      <c r="AM26" s="375">
        <v>0</v>
      </c>
      <c r="AO26" s="793"/>
      <c r="AP26" s="799" t="s">
        <v>120</v>
      </c>
      <c r="AQ26" s="327">
        <f>X110</f>
        <v>828999031</v>
      </c>
      <c r="AR26" s="327">
        <f>AD110</f>
        <v>149219682</v>
      </c>
      <c r="AS26" s="327">
        <f>AG110</f>
        <v>34317974</v>
      </c>
      <c r="AT26" s="371">
        <f>AO2/12</f>
        <v>8.3333333333333329E-2</v>
      </c>
      <c r="AU26" s="342">
        <f t="shared" si="33"/>
        <v>0.17999982680317511</v>
      </c>
      <c r="AV26" s="342">
        <f t="shared" si="34"/>
        <v>4.1396880716016181E-2</v>
      </c>
      <c r="AW26" s="436">
        <f>(AR26-AD121-AD139-AD143-AD153-AD168)/$AO$2*12+AD121+AD139+AD143+AD153+AD168</f>
        <v>531329740</v>
      </c>
      <c r="AX26" s="436">
        <f>(AS26-AG121-AG139-AG143-AG153-AG168)/$AO$2*12+AG121+AG139+AG143+AG153+AG168</f>
        <v>185295801</v>
      </c>
      <c r="AY26" s="436">
        <f t="shared" si="35"/>
        <v>297669291</v>
      </c>
      <c r="AZ26" s="46">
        <f t="shared" si="36"/>
        <v>643703230</v>
      </c>
      <c r="BA26" s="382"/>
      <c r="BB26" s="382"/>
      <c r="BC26" s="382"/>
      <c r="BD26" s="382"/>
      <c r="BE26" s="382"/>
      <c r="BF26" s="382"/>
      <c r="BG26" s="382"/>
      <c r="BH26" s="382"/>
      <c r="BI26" s="382"/>
      <c r="BJ26" s="382"/>
      <c r="BK26" s="382"/>
      <c r="BM26" s="109" t="s">
        <v>440</v>
      </c>
      <c r="BN26" s="86">
        <f>+X198+X212</f>
        <v>285000000</v>
      </c>
      <c r="BO26" s="84">
        <f>+AA198+AA212</f>
        <v>254743028</v>
      </c>
      <c r="BP26" s="84">
        <f>+AD198+AD212</f>
        <v>24672559</v>
      </c>
      <c r="BQ26" s="85">
        <f>+AF198+AF212</f>
        <v>0</v>
      </c>
      <c r="BR26" s="382"/>
    </row>
    <row r="27" spans="1:70" s="422" customFormat="1" ht="24.95" customHeight="1">
      <c r="A27" s="611" t="s">
        <v>111</v>
      </c>
      <c r="B27" s="646" t="s">
        <v>616</v>
      </c>
      <c r="C27" s="372">
        <v>128560389</v>
      </c>
      <c r="D27" s="373">
        <f>P27</f>
        <v>0</v>
      </c>
      <c r="E27" s="373">
        <f>Q27</f>
        <v>0</v>
      </c>
      <c r="F27" s="373">
        <f>SUM(C27:E27)</f>
        <v>128560389</v>
      </c>
      <c r="G27" s="373">
        <v>0</v>
      </c>
      <c r="H27" s="374">
        <v>13110715</v>
      </c>
      <c r="I27" s="373">
        <f>SUM(G27:H27)</f>
        <v>13110715</v>
      </c>
      <c r="J27" s="373">
        <v>0</v>
      </c>
      <c r="K27" s="374">
        <v>13110715</v>
      </c>
      <c r="L27" s="373">
        <f>SUM(J27:K27)</f>
        <v>13110715</v>
      </c>
      <c r="M27" s="373">
        <f>F27-I27</f>
        <v>115449674</v>
      </c>
      <c r="N27" s="143">
        <f>F27-L27</f>
        <v>115449674</v>
      </c>
      <c r="O27" s="382"/>
      <c r="P27" s="372">
        <v>0</v>
      </c>
      <c r="Q27" s="375">
        <v>0</v>
      </c>
      <c r="R27" s="9"/>
      <c r="S27" s="707" t="s">
        <v>107</v>
      </c>
      <c r="T27" s="683" t="s">
        <v>402</v>
      </c>
      <c r="U27" s="398">
        <v>0</v>
      </c>
      <c r="V27" s="15">
        <f t="shared" si="23"/>
        <v>0</v>
      </c>
      <c r="W27" s="15">
        <f t="shared" si="24"/>
        <v>0</v>
      </c>
      <c r="X27" s="16">
        <f t="shared" si="25"/>
        <v>0</v>
      </c>
      <c r="Y27" s="19">
        <v>0</v>
      </c>
      <c r="Z27" s="374">
        <v>0</v>
      </c>
      <c r="AA27" s="16">
        <f t="shared" si="26"/>
        <v>0</v>
      </c>
      <c r="AB27" s="19">
        <v>0</v>
      </c>
      <c r="AC27" s="374">
        <v>0</v>
      </c>
      <c r="AD27" s="18">
        <f t="shared" si="27"/>
        <v>0</v>
      </c>
      <c r="AE27" s="19">
        <v>0</v>
      </c>
      <c r="AF27" s="374">
        <v>0</v>
      </c>
      <c r="AG27" s="16">
        <f t="shared" si="28"/>
        <v>0</v>
      </c>
      <c r="AH27" s="19">
        <f t="shared" si="29"/>
        <v>0</v>
      </c>
      <c r="AI27" s="15">
        <f t="shared" si="30"/>
        <v>0</v>
      </c>
      <c r="AJ27" s="16">
        <f t="shared" si="31"/>
        <v>0</v>
      </c>
      <c r="AK27" s="9"/>
      <c r="AL27" s="372">
        <v>0</v>
      </c>
      <c r="AM27" s="375">
        <v>0</v>
      </c>
      <c r="AN27" s="9"/>
      <c r="AO27" s="792"/>
      <c r="AP27" s="219" t="s">
        <v>124</v>
      </c>
      <c r="AQ27" s="373">
        <f>X170</f>
        <v>244058150</v>
      </c>
      <c r="AR27" s="373">
        <f>AD170</f>
        <v>87352506</v>
      </c>
      <c r="AS27" s="373">
        <f>AG170</f>
        <v>38900546</v>
      </c>
      <c r="AT27" s="431"/>
      <c r="AU27" s="373">
        <f t="shared" si="33"/>
        <v>0.35791677516198495</v>
      </c>
      <c r="AV27" s="373">
        <f t="shared" si="34"/>
        <v>0.15939048132586434</v>
      </c>
      <c r="AW27" s="373">
        <f>(AR27-AD174-AD183-AD191)/$AO$2*12+AD174+AD183+AD191</f>
        <v>200329898</v>
      </c>
      <c r="AX27" s="373">
        <f>(AS27-AG174-AG183-AG191)/$AO$2*12+AG174+AG183+AG191</f>
        <v>95389242</v>
      </c>
      <c r="AY27" s="373">
        <f t="shared" si="35"/>
        <v>43728252</v>
      </c>
      <c r="AZ27" s="143">
        <f t="shared" si="36"/>
        <v>148668908</v>
      </c>
      <c r="BA27" s="9"/>
      <c r="BB27" s="382"/>
      <c r="BC27" s="382"/>
      <c r="BD27" s="382"/>
      <c r="BE27" s="382"/>
      <c r="BF27" s="382"/>
      <c r="BG27" s="382"/>
      <c r="BH27" s="382"/>
      <c r="BI27" s="382"/>
      <c r="BJ27" s="382"/>
      <c r="BK27" s="382"/>
      <c r="BL27" s="382"/>
      <c r="BM27" s="109" t="s">
        <v>441</v>
      </c>
      <c r="BN27" s="86">
        <f>+X209-X212-X218</f>
        <v>0</v>
      </c>
      <c r="BO27" s="84">
        <f>+AA209-AA212-AA218</f>
        <v>0</v>
      </c>
      <c r="BP27" s="84">
        <f>+AD209-AD212-AD218</f>
        <v>0</v>
      </c>
      <c r="BQ27" s="85">
        <f>+AF209-AF212-AF218</f>
        <v>0</v>
      </c>
      <c r="BR27" s="382"/>
    </row>
    <row r="28" spans="1:70" s="422" customFormat="1" ht="24.95" customHeight="1">
      <c r="A28" s="734">
        <v>1130103</v>
      </c>
      <c r="B28" s="622" t="s">
        <v>114</v>
      </c>
      <c r="C28" s="43">
        <f>C29+C32+C35+C38+C39+C40</f>
        <v>247152498</v>
      </c>
      <c r="D28" s="44">
        <f>+D29+D32+D35+D38+D39+D40</f>
        <v>0</v>
      </c>
      <c r="E28" s="44">
        <f>+E29+E32+E35+E38+E39+E40</f>
        <v>0</v>
      </c>
      <c r="F28" s="44">
        <f>+F29+F32+F35+F38+F39+F40</f>
        <v>247152498</v>
      </c>
      <c r="G28" s="44">
        <f t="shared" ref="G28:N28" si="38">G29+G32+G35+G38+G39+G40</f>
        <v>0</v>
      </c>
      <c r="H28" s="44">
        <f t="shared" si="38"/>
        <v>0</v>
      </c>
      <c r="I28" s="44">
        <f t="shared" si="38"/>
        <v>0</v>
      </c>
      <c r="J28" s="44">
        <f t="shared" si="38"/>
        <v>0</v>
      </c>
      <c r="K28" s="44">
        <f t="shared" si="38"/>
        <v>0</v>
      </c>
      <c r="L28" s="44">
        <f t="shared" si="38"/>
        <v>0</v>
      </c>
      <c r="M28" s="44">
        <f t="shared" si="38"/>
        <v>247152498</v>
      </c>
      <c r="N28" s="45">
        <f t="shared" si="38"/>
        <v>247152498</v>
      </c>
      <c r="O28" s="382"/>
      <c r="P28" s="43">
        <f>P29+P32+P35+P38+P39+P940</f>
        <v>0</v>
      </c>
      <c r="Q28" s="45">
        <f>Q29+Q32+Q35+Q38+Q39+Q40</f>
        <v>0</v>
      </c>
      <c r="R28" s="9"/>
      <c r="S28" s="707" t="s">
        <v>112</v>
      </c>
      <c r="T28" s="683" t="s">
        <v>403</v>
      </c>
      <c r="U28" s="398">
        <v>13773211</v>
      </c>
      <c r="V28" s="15">
        <f t="shared" si="23"/>
        <v>0</v>
      </c>
      <c r="W28" s="15">
        <f t="shared" si="24"/>
        <v>0</v>
      </c>
      <c r="X28" s="16">
        <f t="shared" si="25"/>
        <v>13773211</v>
      </c>
      <c r="Y28" s="19">
        <v>0</v>
      </c>
      <c r="Z28" s="374">
        <v>1110728</v>
      </c>
      <c r="AA28" s="16">
        <f t="shared" si="26"/>
        <v>1110728</v>
      </c>
      <c r="AB28" s="19">
        <v>0</v>
      </c>
      <c r="AC28" s="374">
        <v>1110728</v>
      </c>
      <c r="AD28" s="18">
        <f t="shared" si="27"/>
        <v>1110728</v>
      </c>
      <c r="AE28" s="19">
        <v>0</v>
      </c>
      <c r="AF28" s="374">
        <v>507653</v>
      </c>
      <c r="AG28" s="16">
        <f t="shared" si="28"/>
        <v>507653</v>
      </c>
      <c r="AH28" s="19">
        <f t="shared" si="29"/>
        <v>12662483</v>
      </c>
      <c r="AI28" s="15">
        <f t="shared" si="30"/>
        <v>12662483</v>
      </c>
      <c r="AJ28" s="16">
        <f t="shared" si="31"/>
        <v>13265558</v>
      </c>
      <c r="AK28" s="9"/>
      <c r="AL28" s="372">
        <v>0</v>
      </c>
      <c r="AM28" s="375">
        <v>0</v>
      </c>
      <c r="AN28" s="9"/>
      <c r="AO28" s="792"/>
      <c r="AP28" s="797" t="s">
        <v>574</v>
      </c>
      <c r="AQ28" s="373">
        <f>X195</f>
        <v>662176147</v>
      </c>
      <c r="AR28" s="373">
        <f>AD195</f>
        <v>233348206</v>
      </c>
      <c r="AS28" s="373">
        <f>AG195</f>
        <v>33149437</v>
      </c>
      <c r="AT28" s="431"/>
      <c r="AU28" s="373">
        <f t="shared" si="33"/>
        <v>0.35239597055434252</v>
      </c>
      <c r="AV28" s="373">
        <f t="shared" si="34"/>
        <v>5.0061357767391762E-2</v>
      </c>
      <c r="AW28" s="373">
        <f>(AR28-AD207)/$AO$2*12+AD207</f>
        <v>623540855</v>
      </c>
      <c r="AX28" s="373">
        <f>(AS28-AG207)/$AO$2*12+AG207</f>
        <v>37678577</v>
      </c>
      <c r="AY28" s="373">
        <f t="shared" si="35"/>
        <v>38635292</v>
      </c>
      <c r="AZ28" s="143">
        <f t="shared" si="36"/>
        <v>624497570</v>
      </c>
      <c r="BA28" s="382"/>
      <c r="BB28" s="382"/>
      <c r="BC28" s="382"/>
      <c r="BD28" s="382"/>
      <c r="BE28" s="382"/>
      <c r="BF28" s="382"/>
      <c r="BG28" s="382"/>
      <c r="BH28" s="382"/>
      <c r="BI28" s="382"/>
      <c r="BJ28" s="382"/>
      <c r="BK28" s="382"/>
      <c r="BL28" s="382"/>
      <c r="BM28" s="71" t="s">
        <v>442</v>
      </c>
      <c r="BN28" s="83">
        <f>+X196-X198-X207</f>
        <v>179300000</v>
      </c>
      <c r="BO28" s="81">
        <f>+AA196-AA198-AA207</f>
        <v>82086000</v>
      </c>
      <c r="BP28" s="81">
        <f>+AD196-AD198-AD207</f>
        <v>10799500</v>
      </c>
      <c r="BQ28" s="82">
        <f>+AF196-AF198-AF207</f>
        <v>411740</v>
      </c>
      <c r="BR28" s="9"/>
    </row>
    <row r="29" spans="1:70" s="9" customFormat="1" ht="24.95" customHeight="1">
      <c r="A29" s="611" t="s">
        <v>117</v>
      </c>
      <c r="B29" s="647" t="s">
        <v>118</v>
      </c>
      <c r="C29" s="19">
        <f t="shared" ref="C29:N29" si="39">SUM(C30:C31)</f>
        <v>0</v>
      </c>
      <c r="D29" s="15">
        <f t="shared" si="39"/>
        <v>0</v>
      </c>
      <c r="E29" s="15">
        <f t="shared" si="39"/>
        <v>0</v>
      </c>
      <c r="F29" s="15">
        <f t="shared" si="39"/>
        <v>0</v>
      </c>
      <c r="G29" s="15">
        <f t="shared" si="39"/>
        <v>0</v>
      </c>
      <c r="H29" s="15">
        <f t="shared" si="39"/>
        <v>0</v>
      </c>
      <c r="I29" s="15">
        <f t="shared" si="39"/>
        <v>0</v>
      </c>
      <c r="J29" s="15">
        <f t="shared" si="39"/>
        <v>0</v>
      </c>
      <c r="K29" s="15">
        <f t="shared" si="39"/>
        <v>0</v>
      </c>
      <c r="L29" s="15">
        <f t="shared" si="39"/>
        <v>0</v>
      </c>
      <c r="M29" s="15">
        <f t="shared" si="39"/>
        <v>0</v>
      </c>
      <c r="N29" s="16">
        <f t="shared" si="39"/>
        <v>0</v>
      </c>
      <c r="O29" s="382"/>
      <c r="P29" s="144">
        <f>SUM(P30:P31)</f>
        <v>0</v>
      </c>
      <c r="Q29" s="145">
        <f>SUM(Q30:Q31)</f>
        <v>0</v>
      </c>
      <c r="S29" s="707" t="s">
        <v>115</v>
      </c>
      <c r="T29" s="683" t="s">
        <v>404</v>
      </c>
      <c r="U29" s="398">
        <v>0</v>
      </c>
      <c r="V29" s="15">
        <f t="shared" si="23"/>
        <v>0</v>
      </c>
      <c r="W29" s="15">
        <f t="shared" si="24"/>
        <v>0</v>
      </c>
      <c r="X29" s="16">
        <f t="shared" si="25"/>
        <v>0</v>
      </c>
      <c r="Y29" s="19">
        <v>0</v>
      </c>
      <c r="Z29" s="374">
        <v>0</v>
      </c>
      <c r="AA29" s="16">
        <f t="shared" si="26"/>
        <v>0</v>
      </c>
      <c r="AB29" s="19">
        <v>0</v>
      </c>
      <c r="AC29" s="374">
        <v>0</v>
      </c>
      <c r="AD29" s="18">
        <f t="shared" si="27"/>
        <v>0</v>
      </c>
      <c r="AE29" s="19">
        <v>0</v>
      </c>
      <c r="AF29" s="374">
        <v>0</v>
      </c>
      <c r="AG29" s="16">
        <f t="shared" si="28"/>
        <v>0</v>
      </c>
      <c r="AH29" s="19">
        <f t="shared" si="29"/>
        <v>0</v>
      </c>
      <c r="AI29" s="15">
        <f t="shared" si="30"/>
        <v>0</v>
      </c>
      <c r="AJ29" s="16">
        <f t="shared" si="31"/>
        <v>0</v>
      </c>
      <c r="AL29" s="372">
        <v>0</v>
      </c>
      <c r="AM29" s="375">
        <v>0</v>
      </c>
      <c r="AO29" s="793"/>
      <c r="AP29" s="797" t="s">
        <v>573</v>
      </c>
      <c r="AQ29" s="373">
        <f>X209</f>
        <v>0</v>
      </c>
      <c r="AR29" s="373">
        <f>AD209</f>
        <v>0</v>
      </c>
      <c r="AS29" s="373">
        <f>AG209</f>
        <v>0</v>
      </c>
      <c r="AT29" s="327"/>
      <c r="AU29" s="342" t="str">
        <f t="shared" si="33"/>
        <v xml:space="preserve"> </v>
      </c>
      <c r="AV29" s="342" t="str">
        <f t="shared" si="34"/>
        <v xml:space="preserve"> </v>
      </c>
      <c r="AW29" s="436">
        <f>(AR29-AD218)/$AO$2*12+AD218</f>
        <v>0</v>
      </c>
      <c r="AX29" s="436">
        <f>(AS29-AG218)/$AO$2*12+AG218</f>
        <v>0</v>
      </c>
      <c r="AY29" s="436">
        <v>0</v>
      </c>
      <c r="AZ29" s="46">
        <f t="shared" si="36"/>
        <v>0</v>
      </c>
      <c r="BA29" s="382"/>
      <c r="BB29" s="382"/>
      <c r="BC29" s="382"/>
      <c r="BD29" s="382"/>
      <c r="BE29" s="382"/>
      <c r="BF29" s="422"/>
      <c r="BG29" s="382"/>
      <c r="BH29" s="382"/>
      <c r="BI29" s="382"/>
      <c r="BJ29" s="382"/>
      <c r="BK29" s="382"/>
      <c r="BM29" s="110" t="s">
        <v>70</v>
      </c>
      <c r="BN29" s="106">
        <f>X232-X256-X241</f>
        <v>1210624613</v>
      </c>
      <c r="BO29" s="107">
        <f>AA232-AA256-AA241</f>
        <v>386040308</v>
      </c>
      <c r="BP29" s="107">
        <f>AD232-AD256-AD241</f>
        <v>27540451</v>
      </c>
      <c r="BQ29" s="108">
        <f>AF232-AF256-AF241</f>
        <v>4637039</v>
      </c>
      <c r="BR29" s="382"/>
    </row>
    <row r="30" spans="1:70" s="422" customFormat="1" ht="24.95" customHeight="1">
      <c r="A30" s="611" t="s">
        <v>121</v>
      </c>
      <c r="B30" s="646" t="str">
        <f>+CONCATENATE("Vigencia ",INSTRUCCIONES!$F$3)</f>
        <v>Vigencia 2018</v>
      </c>
      <c r="C30" s="372">
        <v>0</v>
      </c>
      <c r="D30" s="373">
        <f>P30</f>
        <v>0</v>
      </c>
      <c r="E30" s="373">
        <f>Q30</f>
        <v>0</v>
      </c>
      <c r="F30" s="373">
        <f>SUM(C30:E30)</f>
        <v>0</v>
      </c>
      <c r="G30" s="373">
        <v>0</v>
      </c>
      <c r="H30" s="374">
        <v>0</v>
      </c>
      <c r="I30" s="373">
        <f>SUM(G30:H30)</f>
        <v>0</v>
      </c>
      <c r="J30" s="373">
        <v>0</v>
      </c>
      <c r="K30" s="374">
        <v>0</v>
      </c>
      <c r="L30" s="373">
        <f>SUM(J30:K30)</f>
        <v>0</v>
      </c>
      <c r="M30" s="373">
        <f>F30-I30</f>
        <v>0</v>
      </c>
      <c r="N30" s="143">
        <f>F30-L30</f>
        <v>0</v>
      </c>
      <c r="O30" s="9"/>
      <c r="P30" s="372">
        <v>0</v>
      </c>
      <c r="Q30" s="375">
        <v>0</v>
      </c>
      <c r="R30" s="9"/>
      <c r="S30" s="707" t="s">
        <v>119</v>
      </c>
      <c r="T30" s="683" t="s">
        <v>405</v>
      </c>
      <c r="U30" s="398">
        <v>0</v>
      </c>
      <c r="V30" s="15">
        <f t="shared" si="23"/>
        <v>0</v>
      </c>
      <c r="W30" s="15">
        <f t="shared" si="24"/>
        <v>0</v>
      </c>
      <c r="X30" s="16">
        <f t="shared" si="25"/>
        <v>0</v>
      </c>
      <c r="Y30" s="19">
        <v>0</v>
      </c>
      <c r="Z30" s="374">
        <v>0</v>
      </c>
      <c r="AA30" s="16">
        <f t="shared" si="26"/>
        <v>0</v>
      </c>
      <c r="AB30" s="19">
        <v>0</v>
      </c>
      <c r="AC30" s="374">
        <v>0</v>
      </c>
      <c r="AD30" s="18">
        <f t="shared" si="27"/>
        <v>0</v>
      </c>
      <c r="AE30" s="19">
        <v>0</v>
      </c>
      <c r="AF30" s="374">
        <v>0</v>
      </c>
      <c r="AG30" s="16">
        <f t="shared" si="28"/>
        <v>0</v>
      </c>
      <c r="AH30" s="19">
        <f t="shared" si="29"/>
        <v>0</v>
      </c>
      <c r="AI30" s="15">
        <f t="shared" si="30"/>
        <v>0</v>
      </c>
      <c r="AJ30" s="16">
        <f t="shared" si="31"/>
        <v>0</v>
      </c>
      <c r="AK30" s="9"/>
      <c r="AL30" s="372">
        <v>0</v>
      </c>
      <c r="AM30" s="375">
        <v>0</v>
      </c>
      <c r="AN30" s="9"/>
      <c r="AO30" s="794" t="s">
        <v>51</v>
      </c>
      <c r="AP30" s="219" t="s">
        <v>131</v>
      </c>
      <c r="AQ30" s="373">
        <f>X220+X232</f>
        <v>1361877167</v>
      </c>
      <c r="AR30" s="373">
        <f>AD220+AD232</f>
        <v>178793005</v>
      </c>
      <c r="AS30" s="373">
        <f>AG220+AG232</f>
        <v>33459041</v>
      </c>
      <c r="AT30" s="431"/>
      <c r="AU30" s="373">
        <f t="shared" si="33"/>
        <v>0.13128423717819773</v>
      </c>
      <c r="AV30" s="373">
        <f t="shared" si="34"/>
        <v>2.4568325110923897E-2</v>
      </c>
      <c r="AW30" s="373">
        <f>(AR30-AD225-AD230-AD241-AD256)/$AO$2*12+AD225+AD230+AD241+AD256</f>
        <v>481737966</v>
      </c>
      <c r="AX30" s="373">
        <f>(AS30-AG225-AG230-AG241-AG256)/$AO$2*12+AG225+AG230+AG241+AG256</f>
        <v>84466470</v>
      </c>
      <c r="AY30" s="373">
        <f>AQ30-AW30</f>
        <v>880139201</v>
      </c>
      <c r="AZ30" s="143">
        <f t="shared" si="36"/>
        <v>1277410697</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
        <v>125</v>
      </c>
      <c r="B31" s="646" t="s">
        <v>617</v>
      </c>
      <c r="C31" s="372">
        <v>0</v>
      </c>
      <c r="D31" s="373">
        <f>P31</f>
        <v>0</v>
      </c>
      <c r="E31" s="373">
        <f>Q31</f>
        <v>0</v>
      </c>
      <c r="F31" s="373">
        <f>SUM(C31:E31)</f>
        <v>0</v>
      </c>
      <c r="G31" s="373">
        <v>0</v>
      </c>
      <c r="H31" s="374">
        <v>0</v>
      </c>
      <c r="I31" s="373">
        <f>SUM(G31:H31)</f>
        <v>0</v>
      </c>
      <c r="J31" s="373">
        <v>0</v>
      </c>
      <c r="K31" s="374">
        <v>0</v>
      </c>
      <c r="L31" s="373">
        <f>SUM(J31:K31)</f>
        <v>0</v>
      </c>
      <c r="M31" s="373">
        <f>F31-I31</f>
        <v>0</v>
      </c>
      <c r="N31" s="143">
        <f>F31-L31</f>
        <v>0</v>
      </c>
      <c r="O31" s="382"/>
      <c r="P31" s="372">
        <v>0</v>
      </c>
      <c r="Q31" s="375">
        <v>0</v>
      </c>
      <c r="R31" s="9"/>
      <c r="S31" s="707" t="s">
        <v>122</v>
      </c>
      <c r="T31" s="683" t="s">
        <v>123</v>
      </c>
      <c r="U31" s="398">
        <v>2659605</v>
      </c>
      <c r="V31" s="15">
        <f t="shared" si="23"/>
        <v>0</v>
      </c>
      <c r="W31" s="15">
        <f t="shared" si="24"/>
        <v>0</v>
      </c>
      <c r="X31" s="16">
        <f t="shared" si="25"/>
        <v>2659605</v>
      </c>
      <c r="Y31" s="19">
        <v>0</v>
      </c>
      <c r="Z31" s="374">
        <v>356696</v>
      </c>
      <c r="AA31" s="16">
        <f t="shared" si="26"/>
        <v>356696</v>
      </c>
      <c r="AB31" s="19">
        <v>0</v>
      </c>
      <c r="AC31" s="374">
        <v>356696</v>
      </c>
      <c r="AD31" s="18">
        <f t="shared" si="27"/>
        <v>356696</v>
      </c>
      <c r="AE31" s="19">
        <v>0</v>
      </c>
      <c r="AF31" s="374">
        <v>289500</v>
      </c>
      <c r="AG31" s="16">
        <f t="shared" si="28"/>
        <v>289500</v>
      </c>
      <c r="AH31" s="19">
        <f t="shared" si="29"/>
        <v>2302909</v>
      </c>
      <c r="AI31" s="15">
        <f t="shared" si="30"/>
        <v>2302909</v>
      </c>
      <c r="AJ31" s="16">
        <f t="shared" si="31"/>
        <v>2370105</v>
      </c>
      <c r="AK31" s="9"/>
      <c r="AL31" s="372">
        <v>0</v>
      </c>
      <c r="AM31" s="375">
        <v>0</v>
      </c>
      <c r="AN31" s="9"/>
      <c r="AO31" s="792"/>
      <c r="AP31" s="798" t="s">
        <v>134</v>
      </c>
      <c r="AQ31" s="431">
        <f>X258</f>
        <v>0</v>
      </c>
      <c r="AR31" s="431">
        <f>AD258</f>
        <v>-681501600</v>
      </c>
      <c r="AS31" s="431">
        <f>AG258</f>
        <v>-354820045</v>
      </c>
      <c r="AT31" s="431"/>
      <c r="AU31" s="373" t="str">
        <f t="shared" si="33"/>
        <v xml:space="preserve"> </v>
      </c>
      <c r="AV31" s="373" t="str">
        <f t="shared" si="34"/>
        <v xml:space="preserve"> </v>
      </c>
      <c r="AW31" s="373">
        <f>AQ31</f>
        <v>0</v>
      </c>
      <c r="AX31" s="373">
        <f>AQ31</f>
        <v>0</v>
      </c>
      <c r="AY31" s="373">
        <f>AQ31-AW31</f>
        <v>0</v>
      </c>
      <c r="AZ31" s="143">
        <f t="shared" si="36"/>
        <v>0</v>
      </c>
      <c r="BA31" s="382"/>
      <c r="BF31" s="382"/>
      <c r="BG31" s="382"/>
      <c r="BH31" s="382"/>
      <c r="BI31" s="382"/>
      <c r="BJ31" s="382"/>
      <c r="BK31" s="382"/>
      <c r="BL31" s="382"/>
      <c r="BM31" s="110" t="s">
        <v>129</v>
      </c>
      <c r="BN31" s="106">
        <f>X33+X41+X55+X61+X81+X88+X102+X108+X121+X139+X143+X153+X168+X174+X183+X191+X207+X218+X230+X241+X256+X225</f>
        <v>788823291</v>
      </c>
      <c r="BO31" s="107">
        <f>AA33+AA41+AA55+AA61+AA81+AA88+AA102+AA108+AA121+AA139+AA143+AA153+AA168+AA174+AA183+AA191+AA207+AA218+AA230+AA241+AA256+AA225</f>
        <v>741812275</v>
      </c>
      <c r="BP31" s="107">
        <f>AD33+AD41+AD55+AD61+AD81+AD88+AD102+AD108+AD121+AD139+AD143+AD153+AD168+AD174+AD183+AD191+AD207+AD218+AD230+AD241+AD256+AD225</f>
        <v>741812275</v>
      </c>
      <c r="BQ31" s="108">
        <f>AF33+AF41+AF55+AF61+AF81+AF88+AF102+AF108+AF121+AF139+AF143+AF153+AF168+AF174+AF183+AF191+AF207+AF218+AF230+AF241+AF256+AF225</f>
        <v>249782790</v>
      </c>
      <c r="BR31" s="9"/>
    </row>
    <row r="32" spans="1:70" s="9" customFormat="1" ht="24.95" customHeight="1" thickBot="1">
      <c r="A32" s="611" t="s">
        <v>127</v>
      </c>
      <c r="B32" s="647" t="s">
        <v>128</v>
      </c>
      <c r="C32" s="19">
        <f t="shared" ref="C32:N32" si="40">SUM(C33:C34)</f>
        <v>0</v>
      </c>
      <c r="D32" s="15">
        <f t="shared" si="40"/>
        <v>0</v>
      </c>
      <c r="E32" s="15">
        <f t="shared" si="40"/>
        <v>0</v>
      </c>
      <c r="F32" s="15">
        <f t="shared" si="40"/>
        <v>0</v>
      </c>
      <c r="G32" s="15">
        <f t="shared" si="40"/>
        <v>0</v>
      </c>
      <c r="H32" s="15">
        <f t="shared" si="40"/>
        <v>0</v>
      </c>
      <c r="I32" s="15">
        <f t="shared" si="40"/>
        <v>0</v>
      </c>
      <c r="J32" s="15">
        <f t="shared" si="40"/>
        <v>0</v>
      </c>
      <c r="K32" s="15">
        <f t="shared" si="40"/>
        <v>0</v>
      </c>
      <c r="L32" s="15">
        <f t="shared" si="40"/>
        <v>0</v>
      </c>
      <c r="M32" s="15">
        <f t="shared" si="40"/>
        <v>0</v>
      </c>
      <c r="N32" s="16">
        <f t="shared" si="40"/>
        <v>0</v>
      </c>
      <c r="O32" s="382"/>
      <c r="P32" s="144">
        <f>SUM(P33:P34)</f>
        <v>0</v>
      </c>
      <c r="Q32" s="145">
        <f>SUM(Q33:Q34)</f>
        <v>0</v>
      </c>
      <c r="S32" s="707" t="s">
        <v>126</v>
      </c>
      <c r="T32" s="684"/>
      <c r="U32" s="398">
        <v>0</v>
      </c>
      <c r="V32" s="15">
        <f t="shared" si="23"/>
        <v>0</v>
      </c>
      <c r="W32" s="15">
        <f t="shared" si="24"/>
        <v>0</v>
      </c>
      <c r="X32" s="16">
        <f t="shared" si="25"/>
        <v>0</v>
      </c>
      <c r="Y32" s="19">
        <v>0</v>
      </c>
      <c r="Z32" s="374">
        <v>0</v>
      </c>
      <c r="AA32" s="16">
        <f t="shared" si="26"/>
        <v>0</v>
      </c>
      <c r="AB32" s="19">
        <v>0</v>
      </c>
      <c r="AC32" s="374">
        <v>0</v>
      </c>
      <c r="AD32" s="18">
        <f t="shared" si="27"/>
        <v>0</v>
      </c>
      <c r="AE32" s="19">
        <v>0</v>
      </c>
      <c r="AF32" s="374">
        <v>0</v>
      </c>
      <c r="AG32" s="16">
        <f t="shared" si="28"/>
        <v>0</v>
      </c>
      <c r="AH32" s="19">
        <f t="shared" si="29"/>
        <v>0</v>
      </c>
      <c r="AI32" s="15">
        <f t="shared" si="30"/>
        <v>0</v>
      </c>
      <c r="AJ32" s="16">
        <f t="shared" si="31"/>
        <v>0</v>
      </c>
      <c r="AL32" s="372">
        <v>0</v>
      </c>
      <c r="AM32" s="375">
        <v>0</v>
      </c>
      <c r="AO32" s="793"/>
      <c r="AP32" s="800" t="s">
        <v>139</v>
      </c>
      <c r="AQ32" s="395">
        <f>SUM(AQ22:AQ31)</f>
        <v>6607926950</v>
      </c>
      <c r="AR32" s="395">
        <f>SUM(AR22:AR31)</f>
        <v>400839259</v>
      </c>
      <c r="AS32" s="395">
        <f>SUM(AS22:AS31)</f>
        <v>0</v>
      </c>
      <c r="AT32" s="441"/>
      <c r="AU32" s="442">
        <f t="shared" si="33"/>
        <v>6.066036474570894E-2</v>
      </c>
      <c r="AV32" s="442">
        <f t="shared" si="34"/>
        <v>0</v>
      </c>
      <c r="AW32" s="385">
        <f>SUM(AW22:AW31)</f>
        <v>4949625669</v>
      </c>
      <c r="AX32" s="385">
        <f>SUM(AX22:AX31)</f>
        <v>1637747876</v>
      </c>
      <c r="AY32" s="385">
        <f>SUM(AY22:AY31)</f>
        <v>1658301281</v>
      </c>
      <c r="AZ32" s="386">
        <f>SUM(AZ22:AZ31)</f>
        <v>4970179074</v>
      </c>
      <c r="BA32" s="382"/>
      <c r="BB32" s="382"/>
      <c r="BC32" s="382"/>
      <c r="BD32" s="382"/>
      <c r="BE32" s="382"/>
      <c r="BF32" s="422"/>
      <c r="BG32" s="382"/>
      <c r="BH32" s="382"/>
      <c r="BI32" s="382"/>
      <c r="BJ32" s="382"/>
      <c r="BK32" s="382"/>
      <c r="BM32" s="110" t="s">
        <v>135</v>
      </c>
      <c r="BN32" s="106">
        <f>+BN7+BN25+BN29+BN30+BN31</f>
        <v>6607926950</v>
      </c>
      <c r="BO32" s="107">
        <f t="shared" ref="BO32:BQ32" si="41">+BO7+BO25+BO29+BO30+BO31</f>
        <v>1990151272</v>
      </c>
      <c r="BP32" s="107">
        <f t="shared" si="41"/>
        <v>1082340859</v>
      </c>
      <c r="BQ32" s="108">
        <f t="shared" si="41"/>
        <v>354820045</v>
      </c>
      <c r="BR32" s="382"/>
    </row>
    <row r="33" spans="1:70" s="422" customFormat="1" ht="24.95" customHeight="1" thickBot="1">
      <c r="A33" s="611" t="s">
        <v>130</v>
      </c>
      <c r="B33" s="646" t="str">
        <f>+CONCATENATE("Vigencia ",INSTRUCCIONES!$F$3)</f>
        <v>Vigencia 2018</v>
      </c>
      <c r="C33" s="372">
        <v>0</v>
      </c>
      <c r="D33" s="373">
        <f>P33</f>
        <v>0</v>
      </c>
      <c r="E33" s="373">
        <f>Q33</f>
        <v>0</v>
      </c>
      <c r="F33" s="373">
        <f>SUM(C33:E33)</f>
        <v>0</v>
      </c>
      <c r="G33" s="373">
        <v>0</v>
      </c>
      <c r="H33" s="374">
        <v>0</v>
      </c>
      <c r="I33" s="373">
        <f>SUM(G33:H33)</f>
        <v>0</v>
      </c>
      <c r="J33" s="373">
        <v>0</v>
      </c>
      <c r="K33" s="374">
        <v>0</v>
      </c>
      <c r="L33" s="373">
        <f>SUM(J33:K33)</f>
        <v>0</v>
      </c>
      <c r="M33" s="373">
        <f>F33-I33</f>
        <v>0</v>
      </c>
      <c r="N33" s="143">
        <f>F33-L33</f>
        <v>0</v>
      </c>
      <c r="O33" s="9"/>
      <c r="P33" s="372">
        <v>0</v>
      </c>
      <c r="Q33" s="375">
        <v>0</v>
      </c>
      <c r="R33" s="9"/>
      <c r="S33" s="706">
        <v>1010199</v>
      </c>
      <c r="T33" s="682" t="s">
        <v>633</v>
      </c>
      <c r="U33" s="398">
        <v>1771123</v>
      </c>
      <c r="V33" s="15">
        <f t="shared" si="23"/>
        <v>-1771123</v>
      </c>
      <c r="W33" s="15">
        <f t="shared" si="24"/>
        <v>30374979</v>
      </c>
      <c r="X33" s="847">
        <f t="shared" si="25"/>
        <v>30374979</v>
      </c>
      <c r="Y33" s="19">
        <v>0</v>
      </c>
      <c r="Z33" s="374">
        <v>15122315</v>
      </c>
      <c r="AA33" s="16">
        <f t="shared" si="26"/>
        <v>15122315</v>
      </c>
      <c r="AB33" s="19">
        <v>0</v>
      </c>
      <c r="AC33" s="374">
        <v>15122315</v>
      </c>
      <c r="AD33" s="18">
        <f t="shared" si="27"/>
        <v>15122315</v>
      </c>
      <c r="AE33" s="19">
        <v>0</v>
      </c>
      <c r="AF33" s="374">
        <v>15122315</v>
      </c>
      <c r="AG33" s="16">
        <f t="shared" si="28"/>
        <v>15122315</v>
      </c>
      <c r="AH33" s="19">
        <f t="shared" si="29"/>
        <v>15252664</v>
      </c>
      <c r="AI33" s="15">
        <f t="shared" si="30"/>
        <v>15252664</v>
      </c>
      <c r="AJ33" s="16">
        <f t="shared" si="31"/>
        <v>15252664</v>
      </c>
      <c r="AK33" s="9"/>
      <c r="AL33" s="824">
        <v>-1771123</v>
      </c>
      <c r="AM33" s="375">
        <v>30374979</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132</v>
      </c>
      <c r="BN33" s="112">
        <f>X258</f>
        <v>0</v>
      </c>
      <c r="BO33" s="113">
        <f>AA258</f>
        <v>-1466748956</v>
      </c>
      <c r="BP33" s="113">
        <f>AD258</f>
        <v>-681501600</v>
      </c>
      <c r="BQ33" s="114">
        <f>AF258</f>
        <v>5852267646</v>
      </c>
      <c r="BR33" s="382"/>
    </row>
    <row r="34" spans="1:70" s="422" customFormat="1" ht="24.95" customHeight="1" thickBot="1">
      <c r="A34" s="611" t="s">
        <v>133</v>
      </c>
      <c r="B34" s="646" t="s">
        <v>554</v>
      </c>
      <c r="C34" s="372">
        <v>0</v>
      </c>
      <c r="D34" s="373">
        <f>P34</f>
        <v>0</v>
      </c>
      <c r="E34" s="373">
        <f>Q34</f>
        <v>0</v>
      </c>
      <c r="F34" s="373">
        <f>SUM(C34:E34)</f>
        <v>0</v>
      </c>
      <c r="G34" s="373">
        <v>0</v>
      </c>
      <c r="H34" s="374">
        <v>0</v>
      </c>
      <c r="I34" s="373">
        <f>SUM(G34:H34)</f>
        <v>0</v>
      </c>
      <c r="J34" s="373">
        <v>0</v>
      </c>
      <c r="K34" s="374">
        <v>0</v>
      </c>
      <c r="L34" s="373">
        <f>SUM(J34:K34)</f>
        <v>0</v>
      </c>
      <c r="M34" s="373">
        <f>F34-I34</f>
        <v>0</v>
      </c>
      <c r="N34" s="143">
        <f>F34-L34</f>
        <v>0</v>
      </c>
      <c r="O34" s="382"/>
      <c r="P34" s="372">
        <v>0</v>
      </c>
      <c r="Q34" s="375">
        <v>0</v>
      </c>
      <c r="R34" s="9"/>
      <c r="S34" s="366"/>
      <c r="T34" s="678"/>
      <c r="U34" s="161"/>
      <c r="V34" s="161"/>
      <c r="W34" s="161"/>
      <c r="X34" s="166"/>
      <c r="Y34" s="367"/>
      <c r="Z34" s="161"/>
      <c r="AA34" s="166"/>
      <c r="AB34" s="367"/>
      <c r="AC34" s="161"/>
      <c r="AD34" s="161"/>
      <c r="AE34" s="367"/>
      <c r="AF34" s="161"/>
      <c r="AG34" s="166"/>
      <c r="AH34" s="367"/>
      <c r="AI34" s="161"/>
      <c r="AJ34" s="166"/>
      <c r="AK34" s="9"/>
      <c r="AL34" s="170"/>
      <c r="AM34" s="171"/>
      <c r="AN34" s="9"/>
      <c r="AO34" s="349"/>
      <c r="AP34" s="446"/>
      <c r="AQ34" s="13"/>
      <c r="AR34" s="13"/>
      <c r="AS34" s="13" t="s">
        <v>146</v>
      </c>
      <c r="AT34" s="13"/>
      <c r="AU34" s="447" t="s">
        <v>147</v>
      </c>
      <c r="AV34" s="448" t="s">
        <v>148</v>
      </c>
      <c r="AW34" s="385" t="s">
        <v>146</v>
      </c>
      <c r="AX34" s="449"/>
      <c r="AY34" s="385" t="s">
        <v>149</v>
      </c>
      <c r="AZ34" s="386" t="s">
        <v>150</v>
      </c>
      <c r="BA34" s="382"/>
      <c r="BF34" s="382"/>
      <c r="BG34" s="382"/>
      <c r="BH34" s="382"/>
      <c r="BI34" s="382"/>
      <c r="BJ34" s="382"/>
      <c r="BK34" s="382"/>
      <c r="BL34" s="382"/>
      <c r="BM34" s="9"/>
      <c r="BN34" s="9"/>
      <c r="BO34" s="9"/>
      <c r="BP34" s="9"/>
      <c r="BQ34" s="9"/>
      <c r="BR34" s="9"/>
    </row>
    <row r="35" spans="1:70" s="382" customFormat="1" ht="24.95" customHeight="1" thickBot="1">
      <c r="A35" s="611" t="s">
        <v>136</v>
      </c>
      <c r="B35" s="647" t="s">
        <v>137</v>
      </c>
      <c r="C35" s="19">
        <f t="shared" ref="C35:N35" si="42">SUM(C36:C37)</f>
        <v>0</v>
      </c>
      <c r="D35" s="15">
        <f t="shared" si="42"/>
        <v>0</v>
      </c>
      <c r="E35" s="15">
        <f t="shared" si="42"/>
        <v>0</v>
      </c>
      <c r="F35" s="15">
        <f t="shared" si="42"/>
        <v>0</v>
      </c>
      <c r="G35" s="15">
        <f t="shared" si="42"/>
        <v>0</v>
      </c>
      <c r="H35" s="15">
        <f t="shared" si="42"/>
        <v>0</v>
      </c>
      <c r="I35" s="15">
        <f t="shared" si="42"/>
        <v>0</v>
      </c>
      <c r="J35" s="15">
        <f t="shared" si="42"/>
        <v>0</v>
      </c>
      <c r="K35" s="15">
        <f t="shared" si="42"/>
        <v>0</v>
      </c>
      <c r="L35" s="15">
        <f t="shared" si="42"/>
        <v>0</v>
      </c>
      <c r="M35" s="15">
        <f t="shared" si="42"/>
        <v>0</v>
      </c>
      <c r="N35" s="16">
        <f t="shared" si="42"/>
        <v>0</v>
      </c>
      <c r="P35" s="144">
        <f>SUM(P36:P37)</f>
        <v>0</v>
      </c>
      <c r="Q35" s="145">
        <f>SUM(Q36:Q37)</f>
        <v>0</v>
      </c>
      <c r="R35" s="9"/>
      <c r="S35" s="705">
        <v>1010200</v>
      </c>
      <c r="T35" s="681" t="s">
        <v>113</v>
      </c>
      <c r="U35" s="132">
        <f t="shared" ref="U35:AJ35" si="43">SUM(U36:U41)</f>
        <v>189117672</v>
      </c>
      <c r="V35" s="122">
        <f t="shared" si="43"/>
        <v>26266550</v>
      </c>
      <c r="W35" s="122">
        <f t="shared" si="43"/>
        <v>0</v>
      </c>
      <c r="X35" s="130">
        <f t="shared" si="43"/>
        <v>215384222</v>
      </c>
      <c r="Y35" s="128">
        <f t="shared" si="43"/>
        <v>0</v>
      </c>
      <c r="Z35" s="122">
        <f t="shared" si="43"/>
        <v>190897996</v>
      </c>
      <c r="AA35" s="130">
        <f t="shared" si="43"/>
        <v>190897996</v>
      </c>
      <c r="AB35" s="128">
        <f t="shared" si="43"/>
        <v>0</v>
      </c>
      <c r="AC35" s="122">
        <f t="shared" si="43"/>
        <v>38209063</v>
      </c>
      <c r="AD35" s="129">
        <f t="shared" si="43"/>
        <v>38209063</v>
      </c>
      <c r="AE35" s="128">
        <f t="shared" si="43"/>
        <v>0</v>
      </c>
      <c r="AF35" s="122">
        <f t="shared" si="43"/>
        <v>15298774</v>
      </c>
      <c r="AG35" s="130">
        <f t="shared" si="43"/>
        <v>15298774</v>
      </c>
      <c r="AH35" s="128">
        <f t="shared" si="43"/>
        <v>24486226</v>
      </c>
      <c r="AI35" s="122">
        <f t="shared" si="43"/>
        <v>177175159</v>
      </c>
      <c r="AJ35" s="130">
        <f t="shared" si="43"/>
        <v>200085448</v>
      </c>
      <c r="AK35" s="9"/>
      <c r="AL35" s="128">
        <f>SUM(AL36:AL41)</f>
        <v>26266550</v>
      </c>
      <c r="AM35" s="130">
        <f>SUM(AM36:AM41)</f>
        <v>0</v>
      </c>
      <c r="AN35" s="9"/>
      <c r="AO35" s="349"/>
      <c r="AP35" s="450"/>
      <c r="AQ35" s="292"/>
      <c r="AR35" s="451"/>
      <c r="AS35" s="451"/>
      <c r="AT35" s="451"/>
      <c r="AU35" s="452">
        <f>AR17-AR32</f>
        <v>122176784</v>
      </c>
      <c r="AV35" s="453">
        <f>AS17-AR32</f>
        <v>-386273</v>
      </c>
      <c r="AW35" s="453" t="s">
        <v>152</v>
      </c>
      <c r="AX35" s="454"/>
      <c r="AY35" s="453">
        <f>AY17+AY32</f>
        <v>492867881</v>
      </c>
      <c r="AZ35" s="455">
        <f>AZ17+AY32</f>
        <v>-977888803</v>
      </c>
      <c r="BF35" s="422"/>
    </row>
    <row r="36" spans="1:70" s="382" customFormat="1" ht="24.95" customHeight="1" thickBot="1">
      <c r="A36" s="611" t="s">
        <v>140</v>
      </c>
      <c r="B36" s="646" t="str">
        <f>+CONCATENATE("Vigencia ",INSTRUCCIONES!$F$3)</f>
        <v>Vigencia 2018</v>
      </c>
      <c r="C36" s="372">
        <v>0</v>
      </c>
      <c r="D36" s="373">
        <f t="shared" ref="D36:E41" si="44">P36</f>
        <v>0</v>
      </c>
      <c r="E36" s="373">
        <f t="shared" si="44"/>
        <v>0</v>
      </c>
      <c r="F36" s="373">
        <f t="shared" ref="F36:F41" si="45">SUM(C36:E36)</f>
        <v>0</v>
      </c>
      <c r="G36" s="373">
        <v>0</v>
      </c>
      <c r="H36" s="374">
        <v>0</v>
      </c>
      <c r="I36" s="373">
        <f t="shared" ref="I36:I41" si="46">SUM(G36:H36)</f>
        <v>0</v>
      </c>
      <c r="J36" s="373">
        <v>0</v>
      </c>
      <c r="K36" s="374">
        <v>0</v>
      </c>
      <c r="L36" s="373">
        <f t="shared" ref="L36:L41" si="47">SUM(J36:K36)</f>
        <v>0</v>
      </c>
      <c r="M36" s="373">
        <f t="shared" ref="M36:M41" si="48">F36-I36</f>
        <v>0</v>
      </c>
      <c r="N36" s="143">
        <f t="shared" ref="N36:N41" si="49">F36-L36</f>
        <v>0</v>
      </c>
      <c r="O36" s="9"/>
      <c r="P36" s="372">
        <v>0</v>
      </c>
      <c r="Q36" s="375">
        <v>0</v>
      </c>
      <c r="R36" s="9"/>
      <c r="S36" s="706" t="s">
        <v>138</v>
      </c>
      <c r="T36" s="682" t="s">
        <v>445</v>
      </c>
      <c r="U36" s="398">
        <v>66358680</v>
      </c>
      <c r="V36" s="15">
        <f t="shared" ref="V36:W41" si="50">AL36</f>
        <v>0</v>
      </c>
      <c r="W36" s="15">
        <f t="shared" si="50"/>
        <v>0</v>
      </c>
      <c r="X36" s="16">
        <f t="shared" ref="X36:X41" si="51">SUM(U36:W36)</f>
        <v>66358680</v>
      </c>
      <c r="Y36" s="19">
        <v>0</v>
      </c>
      <c r="Z36" s="374">
        <v>66358680</v>
      </c>
      <c r="AA36" s="16">
        <f t="shared" ref="AA36:AA41" si="52">SUM(Y36:Z36)</f>
        <v>66358680</v>
      </c>
      <c r="AB36" s="19">
        <v>0</v>
      </c>
      <c r="AC36" s="374">
        <v>3962706</v>
      </c>
      <c r="AD36" s="18">
        <f t="shared" ref="AD36:AD41" si="53">SUM(AB36:AC36)</f>
        <v>3962706</v>
      </c>
      <c r="AE36" s="19">
        <v>0</v>
      </c>
      <c r="AF36" s="374">
        <v>0</v>
      </c>
      <c r="AG36" s="16">
        <f t="shared" ref="AG36:AG41" si="54">SUM(AE36:AF36)</f>
        <v>0</v>
      </c>
      <c r="AH36" s="19">
        <f t="shared" ref="AH36:AH41" si="55">X36-AA36</f>
        <v>0</v>
      </c>
      <c r="AI36" s="15">
        <f t="shared" ref="AI36:AI41" si="56">X36-AD36</f>
        <v>62395974</v>
      </c>
      <c r="AJ36" s="16">
        <f t="shared" ref="AJ36:AJ41" si="57">X36-AG36</f>
        <v>66358680</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
        <v>143</v>
      </c>
      <c r="B37" s="646" t="s">
        <v>554</v>
      </c>
      <c r="C37" s="372">
        <v>0</v>
      </c>
      <c r="D37" s="373">
        <f t="shared" si="44"/>
        <v>0</v>
      </c>
      <c r="E37" s="373">
        <f t="shared" si="44"/>
        <v>0</v>
      </c>
      <c r="F37" s="373">
        <f t="shared" si="45"/>
        <v>0</v>
      </c>
      <c r="G37" s="373">
        <v>0</v>
      </c>
      <c r="H37" s="374">
        <v>0</v>
      </c>
      <c r="I37" s="373">
        <f t="shared" si="46"/>
        <v>0</v>
      </c>
      <c r="J37" s="373">
        <v>0</v>
      </c>
      <c r="K37" s="374">
        <v>0</v>
      </c>
      <c r="L37" s="373">
        <f t="shared" si="47"/>
        <v>0</v>
      </c>
      <c r="M37" s="373">
        <f t="shared" si="48"/>
        <v>0</v>
      </c>
      <c r="N37" s="143">
        <f t="shared" si="49"/>
        <v>0</v>
      </c>
      <c r="P37" s="372">
        <v>0</v>
      </c>
      <c r="Q37" s="375">
        <v>0</v>
      </c>
      <c r="R37" s="9"/>
      <c r="S37" s="706" t="s">
        <v>141</v>
      </c>
      <c r="T37" s="682" t="s">
        <v>142</v>
      </c>
      <c r="U37" s="398">
        <v>0</v>
      </c>
      <c r="V37" s="15">
        <f t="shared" si="50"/>
        <v>0</v>
      </c>
      <c r="W37" s="15">
        <f t="shared" si="50"/>
        <v>0</v>
      </c>
      <c r="X37" s="16">
        <f t="shared" si="51"/>
        <v>0</v>
      </c>
      <c r="Y37" s="19">
        <v>0</v>
      </c>
      <c r="Z37" s="374">
        <v>0</v>
      </c>
      <c r="AA37" s="16">
        <f t="shared" si="52"/>
        <v>0</v>
      </c>
      <c r="AB37" s="19">
        <v>0</v>
      </c>
      <c r="AC37" s="374">
        <v>0</v>
      </c>
      <c r="AD37" s="18">
        <f t="shared" si="53"/>
        <v>0</v>
      </c>
      <c r="AE37" s="19">
        <v>0</v>
      </c>
      <c r="AF37" s="374">
        <v>0</v>
      </c>
      <c r="AG37" s="16">
        <f t="shared" si="54"/>
        <v>0</v>
      </c>
      <c r="AH37" s="19">
        <f t="shared" si="55"/>
        <v>0</v>
      </c>
      <c r="AI37" s="15">
        <f t="shared" si="56"/>
        <v>0</v>
      </c>
      <c r="AJ37" s="16">
        <f t="shared" si="57"/>
        <v>0</v>
      </c>
      <c r="AK37" s="9"/>
      <c r="AL37" s="372">
        <v>0</v>
      </c>
      <c r="AM37" s="375">
        <v>0</v>
      </c>
      <c r="AN37" s="9"/>
      <c r="AO37" s="24" t="s">
        <v>155</v>
      </c>
      <c r="BB37" s="422"/>
      <c r="BC37" s="422"/>
      <c r="BD37" s="422"/>
      <c r="BE37" s="422"/>
    </row>
    <row r="38" spans="1:70" s="382" customFormat="1" ht="24.95" customHeight="1">
      <c r="A38" s="736" t="s">
        <v>541</v>
      </c>
      <c r="B38" s="648" t="s">
        <v>544</v>
      </c>
      <c r="C38" s="372">
        <v>247152498</v>
      </c>
      <c r="D38" s="373">
        <f t="shared" si="44"/>
        <v>0</v>
      </c>
      <c r="E38" s="373">
        <f t="shared" si="44"/>
        <v>0</v>
      </c>
      <c r="F38" s="373">
        <f t="shared" si="45"/>
        <v>247152498</v>
      </c>
      <c r="G38" s="373">
        <v>0</v>
      </c>
      <c r="H38" s="374">
        <v>0</v>
      </c>
      <c r="I38" s="373">
        <f t="shared" si="46"/>
        <v>0</v>
      </c>
      <c r="J38" s="373">
        <v>0</v>
      </c>
      <c r="K38" s="374">
        <v>0</v>
      </c>
      <c r="L38" s="373">
        <f t="shared" si="47"/>
        <v>0</v>
      </c>
      <c r="M38" s="373">
        <f t="shared" si="48"/>
        <v>247152498</v>
      </c>
      <c r="N38" s="143">
        <f t="shared" si="49"/>
        <v>247152498</v>
      </c>
      <c r="O38" s="525"/>
      <c r="P38" s="372">
        <v>0</v>
      </c>
      <c r="Q38" s="375">
        <v>0</v>
      </c>
      <c r="R38" s="9"/>
      <c r="S38" s="706" t="s">
        <v>144</v>
      </c>
      <c r="T38" s="682" t="s">
        <v>145</v>
      </c>
      <c r="U38" s="398">
        <v>1768800</v>
      </c>
      <c r="V38" s="15">
        <f t="shared" si="50"/>
        <v>0</v>
      </c>
      <c r="W38" s="15">
        <f t="shared" si="50"/>
        <v>0</v>
      </c>
      <c r="X38" s="16">
        <f t="shared" si="51"/>
        <v>1768800</v>
      </c>
      <c r="Y38" s="19">
        <v>0</v>
      </c>
      <c r="Z38" s="374">
        <v>0</v>
      </c>
      <c r="AA38" s="16">
        <f t="shared" si="52"/>
        <v>0</v>
      </c>
      <c r="AB38" s="19">
        <v>0</v>
      </c>
      <c r="AC38" s="374">
        <v>0</v>
      </c>
      <c r="AD38" s="18">
        <f t="shared" si="53"/>
        <v>0</v>
      </c>
      <c r="AE38" s="19">
        <v>0</v>
      </c>
      <c r="AF38" s="374">
        <v>0</v>
      </c>
      <c r="AG38" s="16">
        <f t="shared" si="54"/>
        <v>0</v>
      </c>
      <c r="AH38" s="19">
        <f t="shared" si="55"/>
        <v>1768800</v>
      </c>
      <c r="AI38" s="15">
        <f t="shared" si="56"/>
        <v>1768800</v>
      </c>
      <c r="AJ38" s="16">
        <f t="shared" si="57"/>
        <v>1768800</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6" t="s">
        <v>542</v>
      </c>
      <c r="B39" s="648" t="s">
        <v>545</v>
      </c>
      <c r="C39" s="372">
        <v>0</v>
      </c>
      <c r="D39" s="373">
        <f t="shared" si="44"/>
        <v>0</v>
      </c>
      <c r="E39" s="373">
        <f t="shared" si="44"/>
        <v>0</v>
      </c>
      <c r="F39" s="373">
        <f t="shared" si="45"/>
        <v>0</v>
      </c>
      <c r="G39" s="373">
        <v>0</v>
      </c>
      <c r="H39" s="374">
        <v>0</v>
      </c>
      <c r="I39" s="373">
        <f t="shared" si="46"/>
        <v>0</v>
      </c>
      <c r="J39" s="373">
        <v>0</v>
      </c>
      <c r="K39" s="374">
        <v>0</v>
      </c>
      <c r="L39" s="373">
        <f t="shared" si="47"/>
        <v>0</v>
      </c>
      <c r="M39" s="373">
        <f t="shared" si="48"/>
        <v>0</v>
      </c>
      <c r="N39" s="143">
        <f t="shared" si="49"/>
        <v>0</v>
      </c>
      <c r="O39" s="525"/>
      <c r="P39" s="372">
        <v>0</v>
      </c>
      <c r="Q39" s="375">
        <v>0</v>
      </c>
      <c r="R39" s="9"/>
      <c r="S39" s="706" t="s">
        <v>151</v>
      </c>
      <c r="T39" s="682" t="s">
        <v>591</v>
      </c>
      <c r="U39" s="398">
        <v>120990192</v>
      </c>
      <c r="V39" s="15">
        <f t="shared" si="50"/>
        <v>0</v>
      </c>
      <c r="W39" s="15">
        <f t="shared" si="50"/>
        <v>0</v>
      </c>
      <c r="X39" s="16">
        <f t="shared" si="51"/>
        <v>120990192</v>
      </c>
      <c r="Y39" s="19">
        <v>0</v>
      </c>
      <c r="Z39" s="374">
        <v>98272766</v>
      </c>
      <c r="AA39" s="16">
        <f t="shared" si="52"/>
        <v>98272766</v>
      </c>
      <c r="AB39" s="19">
        <v>0</v>
      </c>
      <c r="AC39" s="374">
        <v>7979807</v>
      </c>
      <c r="AD39" s="18">
        <f t="shared" si="53"/>
        <v>7979807</v>
      </c>
      <c r="AE39" s="19">
        <v>0</v>
      </c>
      <c r="AF39" s="374">
        <v>0</v>
      </c>
      <c r="AG39" s="16">
        <f t="shared" si="54"/>
        <v>0</v>
      </c>
      <c r="AH39" s="19">
        <f t="shared" si="55"/>
        <v>22717426</v>
      </c>
      <c r="AI39" s="15">
        <f t="shared" si="56"/>
        <v>113010385</v>
      </c>
      <c r="AJ39" s="16">
        <f t="shared" si="57"/>
        <v>120990192</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6" t="s">
        <v>543</v>
      </c>
      <c r="B40" s="648" t="s">
        <v>546</v>
      </c>
      <c r="C40" s="372">
        <v>0</v>
      </c>
      <c r="D40" s="373">
        <f t="shared" si="44"/>
        <v>0</v>
      </c>
      <c r="E40" s="373">
        <f t="shared" si="44"/>
        <v>0</v>
      </c>
      <c r="F40" s="373">
        <f t="shared" si="45"/>
        <v>0</v>
      </c>
      <c r="G40" s="373">
        <v>0</v>
      </c>
      <c r="H40" s="374">
        <v>0</v>
      </c>
      <c r="I40" s="373">
        <f t="shared" si="46"/>
        <v>0</v>
      </c>
      <c r="J40" s="373">
        <v>0</v>
      </c>
      <c r="K40" s="374">
        <v>0</v>
      </c>
      <c r="L40" s="373">
        <f t="shared" si="47"/>
        <v>0</v>
      </c>
      <c r="M40" s="373">
        <f t="shared" si="48"/>
        <v>0</v>
      </c>
      <c r="N40" s="143">
        <f t="shared" si="49"/>
        <v>0</v>
      </c>
      <c r="O40" s="525"/>
      <c r="P40" s="372">
        <v>0</v>
      </c>
      <c r="Q40" s="375">
        <v>0</v>
      </c>
      <c r="R40" s="9"/>
      <c r="S40" s="706" t="s">
        <v>153</v>
      </c>
      <c r="T40" s="682" t="s">
        <v>154</v>
      </c>
      <c r="U40" s="398">
        <v>0</v>
      </c>
      <c r="V40" s="15">
        <f t="shared" si="50"/>
        <v>0</v>
      </c>
      <c r="W40" s="15">
        <f t="shared" si="50"/>
        <v>0</v>
      </c>
      <c r="X40" s="16">
        <f t="shared" si="51"/>
        <v>0</v>
      </c>
      <c r="Y40" s="19">
        <v>0</v>
      </c>
      <c r="Z40" s="374">
        <v>0</v>
      </c>
      <c r="AA40" s="16">
        <f t="shared" si="52"/>
        <v>0</v>
      </c>
      <c r="AB40" s="19">
        <v>0</v>
      </c>
      <c r="AC40" s="374">
        <v>0</v>
      </c>
      <c r="AD40" s="18">
        <f t="shared" si="53"/>
        <v>0</v>
      </c>
      <c r="AE40" s="19">
        <v>0</v>
      </c>
      <c r="AF40" s="374">
        <v>0</v>
      </c>
      <c r="AG40" s="16">
        <f t="shared" si="54"/>
        <v>0</v>
      </c>
      <c r="AH40" s="19">
        <f t="shared" si="55"/>
        <v>0</v>
      </c>
      <c r="AI40" s="15">
        <f t="shared" si="56"/>
        <v>0</v>
      </c>
      <c r="AJ40" s="16">
        <f t="shared" si="57"/>
        <v>0</v>
      </c>
      <c r="AK40" s="9"/>
      <c r="AL40" s="372">
        <v>0</v>
      </c>
      <c r="AM40" s="375">
        <v>0</v>
      </c>
      <c r="AN40" s="9"/>
      <c r="AO40" s="382"/>
      <c r="AP40" s="382"/>
      <c r="AQ40" s="382"/>
      <c r="AR40" s="382"/>
      <c r="AS40" s="382"/>
      <c r="AT40" s="382"/>
      <c r="AU40" s="382"/>
      <c r="AV40" s="382"/>
      <c r="AW40" s="382"/>
      <c r="AX40" s="382"/>
      <c r="AY40" s="382"/>
      <c r="AZ40" s="382"/>
      <c r="BA40" s="382"/>
      <c r="BB40" s="382"/>
      <c r="BC40" s="382"/>
      <c r="BD40" s="382"/>
      <c r="BE40" s="382"/>
      <c r="BF40" s="382"/>
      <c r="BG40" s="382"/>
      <c r="BH40" s="382"/>
      <c r="BI40" s="382"/>
      <c r="BJ40" s="382"/>
      <c r="BK40" s="382"/>
      <c r="BL40" s="382"/>
      <c r="BM40" s="382"/>
      <c r="BN40" s="382"/>
      <c r="BO40" s="382"/>
      <c r="BP40" s="382"/>
      <c r="BQ40" s="382"/>
      <c r="BR40" s="382"/>
    </row>
    <row r="41" spans="1:70" s="422" customFormat="1" ht="24.95" customHeight="1">
      <c r="A41" s="734">
        <v>1130104</v>
      </c>
      <c r="B41" s="645" t="s">
        <v>156</v>
      </c>
      <c r="C41" s="372">
        <v>0</v>
      </c>
      <c r="D41" s="122">
        <f t="shared" si="44"/>
        <v>0</v>
      </c>
      <c r="E41" s="122">
        <f t="shared" si="44"/>
        <v>0</v>
      </c>
      <c r="F41" s="122">
        <f t="shared" si="45"/>
        <v>0</v>
      </c>
      <c r="G41" s="122">
        <v>0</v>
      </c>
      <c r="H41" s="374">
        <v>0</v>
      </c>
      <c r="I41" s="122">
        <f t="shared" si="46"/>
        <v>0</v>
      </c>
      <c r="J41" s="122">
        <v>0</v>
      </c>
      <c r="K41" s="374">
        <v>0</v>
      </c>
      <c r="L41" s="122">
        <f t="shared" si="47"/>
        <v>0</v>
      </c>
      <c r="M41" s="122">
        <f t="shared" si="48"/>
        <v>0</v>
      </c>
      <c r="N41" s="130">
        <f t="shared" si="49"/>
        <v>0</v>
      </c>
      <c r="O41" s="382"/>
      <c r="P41" s="374">
        <v>0</v>
      </c>
      <c r="Q41" s="375">
        <v>0</v>
      </c>
      <c r="R41" s="9"/>
      <c r="S41" s="706">
        <v>1010299</v>
      </c>
      <c r="T41" s="682" t="s">
        <v>634</v>
      </c>
      <c r="U41" s="398">
        <v>0</v>
      </c>
      <c r="V41" s="15">
        <f t="shared" si="50"/>
        <v>26266550</v>
      </c>
      <c r="W41" s="15">
        <f t="shared" si="50"/>
        <v>0</v>
      </c>
      <c r="X41" s="847">
        <f t="shared" si="51"/>
        <v>26266550</v>
      </c>
      <c r="Y41" s="19">
        <v>0</v>
      </c>
      <c r="Z41" s="374">
        <v>26266550</v>
      </c>
      <c r="AA41" s="16">
        <f t="shared" si="52"/>
        <v>26266550</v>
      </c>
      <c r="AB41" s="19">
        <v>0</v>
      </c>
      <c r="AC41" s="374">
        <v>26266550</v>
      </c>
      <c r="AD41" s="18">
        <f t="shared" si="53"/>
        <v>26266550</v>
      </c>
      <c r="AE41" s="19">
        <v>0</v>
      </c>
      <c r="AF41" s="374">
        <v>15298774</v>
      </c>
      <c r="AG41" s="16">
        <f t="shared" si="54"/>
        <v>15298774</v>
      </c>
      <c r="AH41" s="19">
        <f t="shared" si="55"/>
        <v>0</v>
      </c>
      <c r="AI41" s="15">
        <f t="shared" si="56"/>
        <v>0</v>
      </c>
      <c r="AJ41" s="16">
        <f t="shared" si="57"/>
        <v>10967776</v>
      </c>
      <c r="AK41" s="9"/>
      <c r="AL41" s="372">
        <v>26266550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4">
        <v>1130106</v>
      </c>
      <c r="B42" s="645" t="s">
        <v>512</v>
      </c>
      <c r="C42" s="43">
        <f t="shared" ref="C42:N42" si="58">SUM(C43:C44)</f>
        <v>76000000</v>
      </c>
      <c r="D42" s="44">
        <f t="shared" si="58"/>
        <v>0</v>
      </c>
      <c r="E42" s="44">
        <f t="shared" si="58"/>
        <v>10000000</v>
      </c>
      <c r="F42" s="44">
        <f t="shared" si="58"/>
        <v>86000000</v>
      </c>
      <c r="G42" s="44">
        <f t="shared" si="58"/>
        <v>0</v>
      </c>
      <c r="H42" s="44">
        <f t="shared" si="58"/>
        <v>0</v>
      </c>
      <c r="I42" s="44">
        <f t="shared" si="58"/>
        <v>0</v>
      </c>
      <c r="J42" s="44">
        <f t="shared" si="58"/>
        <v>0</v>
      </c>
      <c r="K42" s="44">
        <f t="shared" si="58"/>
        <v>0</v>
      </c>
      <c r="L42" s="44">
        <f t="shared" si="58"/>
        <v>0</v>
      </c>
      <c r="M42" s="44">
        <f t="shared" si="58"/>
        <v>86000000</v>
      </c>
      <c r="N42" s="45">
        <f t="shared" si="58"/>
        <v>86000000</v>
      </c>
      <c r="P42" s="43">
        <f>SUM(P43:P44)</f>
        <v>0</v>
      </c>
      <c r="Q42" s="45">
        <f>SUM(Q43:Q44)</f>
        <v>10000000</v>
      </c>
      <c r="R42" s="9"/>
      <c r="S42" s="366"/>
      <c r="T42" s="678"/>
      <c r="U42" s="161"/>
      <c r="V42" s="161"/>
      <c r="W42" s="161"/>
      <c r="X42" s="166"/>
      <c r="Y42" s="367"/>
      <c r="Z42" s="161"/>
      <c r="AA42" s="166"/>
      <c r="AB42" s="367"/>
      <c r="AC42" s="161"/>
      <c r="AD42" s="161"/>
      <c r="AE42" s="367"/>
      <c r="AF42" s="161"/>
      <c r="AG42" s="166"/>
      <c r="AH42" s="367"/>
      <c r="AI42" s="161"/>
      <c r="AJ42" s="166"/>
      <c r="AK42" s="10"/>
      <c r="AL42" s="172"/>
      <c r="AM42" s="173"/>
      <c r="AN42" s="9"/>
      <c r="AO42" s="294"/>
      <c r="AP42" s="294"/>
      <c r="AQ42" s="294"/>
      <c r="AR42" s="294"/>
      <c r="AS42" s="294"/>
      <c r="AT42" s="294"/>
      <c r="AU42" s="294"/>
      <c r="AV42" s="294"/>
      <c r="AW42" s="294"/>
      <c r="AX42" s="294"/>
      <c r="AY42" s="294"/>
      <c r="AZ42" s="294"/>
      <c r="BB42" s="422"/>
      <c r="BC42" s="422"/>
      <c r="BD42" s="422"/>
      <c r="BE42" s="422"/>
    </row>
    <row r="43" spans="1:70" s="422" customFormat="1" ht="24.95" customHeight="1">
      <c r="A43" s="611" t="s">
        <v>158</v>
      </c>
      <c r="B43" s="646" t="str">
        <f>+CONCATENATE("Vigencia ",INSTRUCCIONES!$F$3)</f>
        <v>Vigencia 2018</v>
      </c>
      <c r="C43" s="372">
        <v>76000000</v>
      </c>
      <c r="D43" s="373">
        <f>P43</f>
        <v>0</v>
      </c>
      <c r="E43" s="373">
        <f>Q43</f>
        <v>0</v>
      </c>
      <c r="F43" s="373">
        <f>SUM(C43:E43)</f>
        <v>76000000</v>
      </c>
      <c r="G43" s="373">
        <v>0</v>
      </c>
      <c r="H43" s="374">
        <v>0</v>
      </c>
      <c r="I43" s="373">
        <f>SUM(G43:H43)</f>
        <v>0</v>
      </c>
      <c r="J43" s="373">
        <v>0</v>
      </c>
      <c r="K43" s="374">
        <v>0</v>
      </c>
      <c r="L43" s="373">
        <f>SUM(J43:K43)</f>
        <v>0</v>
      </c>
      <c r="M43" s="373">
        <f>F43-I43</f>
        <v>76000000</v>
      </c>
      <c r="N43" s="143">
        <f>F43-L43</f>
        <v>76000000</v>
      </c>
      <c r="O43" s="382"/>
      <c r="P43" s="372">
        <v>0</v>
      </c>
      <c r="Q43" s="375">
        <v>0</v>
      </c>
      <c r="R43" s="9"/>
      <c r="S43" s="705">
        <v>1010300</v>
      </c>
      <c r="T43" s="681" t="s">
        <v>157</v>
      </c>
      <c r="U43" s="132">
        <f t="shared" ref="U43:AJ43" si="59">U44+U49+U55</f>
        <v>193912600</v>
      </c>
      <c r="V43" s="122">
        <f t="shared" si="59"/>
        <v>-14702439</v>
      </c>
      <c r="W43" s="122">
        <f t="shared" si="59"/>
        <v>0</v>
      </c>
      <c r="X43" s="130">
        <f t="shared" si="59"/>
        <v>179210161</v>
      </c>
      <c r="Y43" s="128">
        <f t="shared" si="59"/>
        <v>0</v>
      </c>
      <c r="Z43" s="122">
        <f t="shared" si="59"/>
        <v>10879866</v>
      </c>
      <c r="AA43" s="130">
        <f t="shared" si="59"/>
        <v>10879866</v>
      </c>
      <c r="AB43" s="128">
        <f t="shared" si="59"/>
        <v>0</v>
      </c>
      <c r="AC43" s="122">
        <f t="shared" si="59"/>
        <v>10879866</v>
      </c>
      <c r="AD43" s="129">
        <f t="shared" si="59"/>
        <v>10879866</v>
      </c>
      <c r="AE43" s="128">
        <f t="shared" si="59"/>
        <v>0</v>
      </c>
      <c r="AF43" s="122">
        <f t="shared" si="59"/>
        <v>0</v>
      </c>
      <c r="AG43" s="130">
        <f t="shared" si="59"/>
        <v>0</v>
      </c>
      <c r="AH43" s="128">
        <f t="shared" si="59"/>
        <v>168330295</v>
      </c>
      <c r="AI43" s="122">
        <f t="shared" si="59"/>
        <v>168330295</v>
      </c>
      <c r="AJ43" s="130">
        <f t="shared" si="59"/>
        <v>179210161</v>
      </c>
      <c r="AK43" s="9"/>
      <c r="AL43" s="128">
        <f>AL44+AL49+AL55</f>
        <v>-14702439</v>
      </c>
      <c r="AM43" s="130">
        <f>AM44+AM49+AM55</f>
        <v>0</v>
      </c>
      <c r="AN43" s="9"/>
      <c r="AO43" s="382"/>
      <c r="AP43" s="457"/>
      <c r="AQ43" s="294"/>
      <c r="AR43" s="294"/>
      <c r="AS43" s="294"/>
      <c r="AT43" s="294"/>
      <c r="AU43" s="294"/>
      <c r="AV43" s="294"/>
      <c r="AW43" s="294"/>
      <c r="AX43" s="294"/>
      <c r="AY43" s="294"/>
      <c r="AZ43" s="294"/>
      <c r="BA43" s="382"/>
      <c r="BB43" s="382"/>
      <c r="BC43" s="382"/>
      <c r="BD43" s="382"/>
      <c r="BE43" s="382"/>
      <c r="BF43" s="382"/>
      <c r="BG43" s="382"/>
      <c r="BH43" s="382"/>
      <c r="BI43" s="382"/>
      <c r="BJ43" s="382"/>
      <c r="BK43" s="382"/>
      <c r="BL43" s="382"/>
      <c r="BM43" s="382"/>
      <c r="BN43" s="382"/>
      <c r="BO43" s="382"/>
      <c r="BP43" s="382"/>
      <c r="BQ43" s="382"/>
      <c r="BR43" s="382"/>
    </row>
    <row r="44" spans="1:70" s="422" customFormat="1" ht="24.95" customHeight="1">
      <c r="A44" s="611" t="s">
        <v>159</v>
      </c>
      <c r="B44" s="646" t="s">
        <v>618</v>
      </c>
      <c r="C44" s="372">
        <v>0</v>
      </c>
      <c r="D44" s="373">
        <f>P44</f>
        <v>0</v>
      </c>
      <c r="E44" s="373">
        <f>Q44</f>
        <v>10000000</v>
      </c>
      <c r="F44" s="373">
        <f>SUM(C44:E44)</f>
        <v>10000000</v>
      </c>
      <c r="G44" s="373">
        <v>0</v>
      </c>
      <c r="H44" s="374">
        <v>0</v>
      </c>
      <c r="I44" s="373">
        <f>SUM(G44:H44)</f>
        <v>0</v>
      </c>
      <c r="J44" s="373">
        <v>0</v>
      </c>
      <c r="K44" s="374">
        <v>0</v>
      </c>
      <c r="L44" s="373">
        <f>SUM(J44:K44)</f>
        <v>0</v>
      </c>
      <c r="M44" s="373">
        <f>F44-I44</f>
        <v>10000000</v>
      </c>
      <c r="N44" s="143">
        <f>F44-L44</f>
        <v>10000000</v>
      </c>
      <c r="O44" s="382"/>
      <c r="P44" s="372">
        <v>0</v>
      </c>
      <c r="Q44" s="375">
        <v>10000000</v>
      </c>
      <c r="R44" s="9"/>
      <c r="S44" s="706">
        <v>1010301</v>
      </c>
      <c r="T44" s="682" t="s">
        <v>605</v>
      </c>
      <c r="U44" s="27">
        <f t="shared" ref="U44:AJ44" si="60">SUM(U45:U48)</f>
        <v>54094142</v>
      </c>
      <c r="V44" s="25">
        <f t="shared" si="60"/>
        <v>36297561</v>
      </c>
      <c r="W44" s="25">
        <f t="shared" si="60"/>
        <v>0</v>
      </c>
      <c r="X44" s="26">
        <f t="shared" si="60"/>
        <v>90391703</v>
      </c>
      <c r="Y44" s="29">
        <f t="shared" si="60"/>
        <v>0</v>
      </c>
      <c r="Z44" s="25">
        <f t="shared" si="60"/>
        <v>8772866</v>
      </c>
      <c r="AA44" s="26">
        <f t="shared" si="60"/>
        <v>8772866</v>
      </c>
      <c r="AB44" s="29">
        <f t="shared" si="60"/>
        <v>0</v>
      </c>
      <c r="AC44" s="25">
        <f t="shared" si="60"/>
        <v>8772866</v>
      </c>
      <c r="AD44" s="28">
        <f t="shared" si="60"/>
        <v>8772866</v>
      </c>
      <c r="AE44" s="29">
        <f t="shared" si="60"/>
        <v>0</v>
      </c>
      <c r="AF44" s="25">
        <f t="shared" si="60"/>
        <v>0</v>
      </c>
      <c r="AG44" s="26">
        <f t="shared" si="60"/>
        <v>0</v>
      </c>
      <c r="AH44" s="19">
        <f t="shared" si="60"/>
        <v>81618837</v>
      </c>
      <c r="AI44" s="15">
        <f t="shared" si="60"/>
        <v>81618837</v>
      </c>
      <c r="AJ44" s="16">
        <f t="shared" si="60"/>
        <v>90391703</v>
      </c>
      <c r="AK44" s="9"/>
      <c r="AL44" s="29">
        <f>SUM(AL45:AL48)</f>
        <v>36297561</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4">
        <v>1130107</v>
      </c>
      <c r="B45" s="645" t="s">
        <v>161</v>
      </c>
      <c r="C45" s="43">
        <f t="shared" ref="C45:N45" si="61">SUM(C46:C47)</f>
        <v>0</v>
      </c>
      <c r="D45" s="44">
        <f t="shared" si="61"/>
        <v>0</v>
      </c>
      <c r="E45" s="44">
        <f t="shared" si="61"/>
        <v>0</v>
      </c>
      <c r="F45" s="44">
        <f t="shared" si="61"/>
        <v>0</v>
      </c>
      <c r="G45" s="44">
        <f t="shared" si="61"/>
        <v>0</v>
      </c>
      <c r="H45" s="44">
        <f t="shared" si="61"/>
        <v>0</v>
      </c>
      <c r="I45" s="44">
        <f t="shared" si="61"/>
        <v>0</v>
      </c>
      <c r="J45" s="44">
        <f t="shared" si="61"/>
        <v>0</v>
      </c>
      <c r="K45" s="44">
        <f t="shared" si="61"/>
        <v>0</v>
      </c>
      <c r="L45" s="44">
        <f t="shared" si="61"/>
        <v>0</v>
      </c>
      <c r="M45" s="44">
        <f t="shared" si="61"/>
        <v>0</v>
      </c>
      <c r="N45" s="45">
        <f t="shared" si="61"/>
        <v>0</v>
      </c>
      <c r="P45" s="43">
        <f>SUM(P46:P47)</f>
        <v>0</v>
      </c>
      <c r="Q45" s="45">
        <f>SUM(Q46:Q47)</f>
        <v>0</v>
      </c>
      <c r="R45" s="9"/>
      <c r="S45" s="707" t="s">
        <v>160</v>
      </c>
      <c r="T45" s="683" t="s">
        <v>606</v>
      </c>
      <c r="U45" s="398">
        <v>20661530</v>
      </c>
      <c r="V45" s="15">
        <f t="shared" ref="V45:W48" si="62">AL45</f>
        <v>16669381</v>
      </c>
      <c r="W45" s="15">
        <f t="shared" si="62"/>
        <v>0</v>
      </c>
      <c r="X45" s="16">
        <f>SUM(U45:W45)</f>
        <v>37330911</v>
      </c>
      <c r="Y45" s="19">
        <v>0</v>
      </c>
      <c r="Z45" s="374">
        <v>3637527</v>
      </c>
      <c r="AA45" s="16">
        <f>SUM(Y45:Z45)</f>
        <v>3637527</v>
      </c>
      <c r="AB45" s="19">
        <v>0</v>
      </c>
      <c r="AC45" s="374">
        <v>3637527</v>
      </c>
      <c r="AD45" s="18">
        <f>SUM(AB45:AC45)</f>
        <v>3637527</v>
      </c>
      <c r="AE45" s="19">
        <v>0</v>
      </c>
      <c r="AF45" s="374">
        <v>0</v>
      </c>
      <c r="AG45" s="16">
        <f>SUM(AE45:AF45)</f>
        <v>0</v>
      </c>
      <c r="AH45" s="19">
        <f>X45-AA45</f>
        <v>33693384</v>
      </c>
      <c r="AI45" s="15">
        <f>X45-AD45</f>
        <v>33693384</v>
      </c>
      <c r="AJ45" s="16">
        <f>X45-AG45</f>
        <v>37330911</v>
      </c>
      <c r="AK45" s="9"/>
      <c r="AL45" s="372">
        <v>16669381</v>
      </c>
      <c r="AM45" s="375">
        <v>0</v>
      </c>
      <c r="AN45" s="9"/>
      <c r="AO45" s="294"/>
      <c r="AP45" s="294"/>
      <c r="AQ45" s="294"/>
      <c r="AR45" s="294"/>
      <c r="AS45" s="294"/>
      <c r="AT45" s="294"/>
      <c r="AU45" s="294"/>
      <c r="AV45" s="294"/>
      <c r="AW45" s="294"/>
      <c r="AX45" s="294"/>
      <c r="AY45" s="294"/>
      <c r="AZ45" s="294"/>
      <c r="BB45" s="422"/>
      <c r="BC45" s="422"/>
      <c r="BD45" s="422"/>
      <c r="BE45" s="422"/>
    </row>
    <row r="46" spans="1:70" s="422" customFormat="1" ht="24.95" customHeight="1">
      <c r="A46" s="611" t="s">
        <v>163</v>
      </c>
      <c r="B46" s="646" t="str">
        <f>+CONCATENATE("Vigencia ",INSTRUCCIONES!$F$3)</f>
        <v>Vigencia 2018</v>
      </c>
      <c r="C46" s="372">
        <v>0</v>
      </c>
      <c r="D46" s="373">
        <f>P46</f>
        <v>0</v>
      </c>
      <c r="E46" s="373">
        <f>Q46</f>
        <v>0</v>
      </c>
      <c r="F46" s="373">
        <f>SUM(C46:E46)</f>
        <v>0</v>
      </c>
      <c r="G46" s="373">
        <v>0</v>
      </c>
      <c r="H46" s="374">
        <v>0</v>
      </c>
      <c r="I46" s="373">
        <f>SUM(G46:H46)</f>
        <v>0</v>
      </c>
      <c r="J46" s="373">
        <v>0</v>
      </c>
      <c r="K46" s="374">
        <v>0</v>
      </c>
      <c r="L46" s="373">
        <f>SUM(J46:K46)</f>
        <v>0</v>
      </c>
      <c r="M46" s="373">
        <f>F46-I46</f>
        <v>0</v>
      </c>
      <c r="N46" s="143">
        <f>F46-L46</f>
        <v>0</v>
      </c>
      <c r="O46" s="382"/>
      <c r="P46" s="372">
        <v>0</v>
      </c>
      <c r="Q46" s="375">
        <v>0</v>
      </c>
      <c r="R46" s="9"/>
      <c r="S46" s="707" t="s">
        <v>162</v>
      </c>
      <c r="T46" s="683" t="s">
        <v>607</v>
      </c>
      <c r="U46" s="398">
        <v>26366539</v>
      </c>
      <c r="V46" s="15">
        <f t="shared" si="62"/>
        <v>26694253</v>
      </c>
      <c r="W46" s="15">
        <f t="shared" si="62"/>
        <v>0</v>
      </c>
      <c r="X46" s="16">
        <f>SUM(U46:W46)</f>
        <v>53060792</v>
      </c>
      <c r="Y46" s="19">
        <v>0</v>
      </c>
      <c r="Z46" s="374">
        <v>5135339</v>
      </c>
      <c r="AA46" s="16">
        <f>SUM(Y46:Z46)</f>
        <v>5135339</v>
      </c>
      <c r="AB46" s="19">
        <v>0</v>
      </c>
      <c r="AC46" s="374">
        <v>5135339</v>
      </c>
      <c r="AD46" s="18">
        <f>SUM(AB46:AC46)</f>
        <v>5135339</v>
      </c>
      <c r="AE46" s="19">
        <v>0</v>
      </c>
      <c r="AF46" s="374">
        <v>0</v>
      </c>
      <c r="AG46" s="16">
        <f>SUM(AE46:AF46)</f>
        <v>0</v>
      </c>
      <c r="AH46" s="19">
        <f>X46-AA46</f>
        <v>47925453</v>
      </c>
      <c r="AI46" s="15">
        <f>X46-AD46</f>
        <v>47925453</v>
      </c>
      <c r="AJ46" s="16">
        <f>X46-AG46</f>
        <v>53060792</v>
      </c>
      <c r="AK46" s="9"/>
      <c r="AL46" s="372">
        <v>26694253</v>
      </c>
      <c r="AM46" s="375">
        <v>0</v>
      </c>
      <c r="AN46" s="9"/>
      <c r="AO46" s="458"/>
      <c r="AP46" s="457"/>
      <c r="AQ46" s="294"/>
      <c r="AR46" s="294"/>
      <c r="AS46" s="294"/>
      <c r="AT46" s="294"/>
      <c r="AU46" s="294"/>
      <c r="AV46" s="294"/>
      <c r="AW46" s="294"/>
      <c r="AX46" s="294"/>
      <c r="AY46" s="294"/>
      <c r="AZ46" s="294"/>
      <c r="BA46" s="382"/>
      <c r="BB46" s="382"/>
      <c r="BC46" s="382"/>
      <c r="BD46" s="382"/>
      <c r="BE46" s="382"/>
      <c r="BF46" s="382"/>
      <c r="BG46" s="382"/>
      <c r="BH46" s="382"/>
      <c r="BI46" s="382"/>
      <c r="BJ46" s="382"/>
      <c r="BK46" s="382"/>
      <c r="BL46" s="382"/>
    </row>
    <row r="47" spans="1:70" s="422" customFormat="1" ht="24.95" customHeight="1">
      <c r="A47" s="611" t="s">
        <v>165</v>
      </c>
      <c r="B47" s="646" t="s">
        <v>554</v>
      </c>
      <c r="C47" s="372">
        <v>0</v>
      </c>
      <c r="D47" s="373">
        <f>P47</f>
        <v>0</v>
      </c>
      <c r="E47" s="373">
        <f>Q47</f>
        <v>0</v>
      </c>
      <c r="F47" s="373">
        <f>SUM(C47:E47)</f>
        <v>0</v>
      </c>
      <c r="G47" s="373">
        <v>0</v>
      </c>
      <c r="H47" s="374">
        <v>0</v>
      </c>
      <c r="I47" s="373">
        <f>SUM(G47:H47)</f>
        <v>0</v>
      </c>
      <c r="J47" s="373">
        <v>0</v>
      </c>
      <c r="K47" s="374">
        <v>0</v>
      </c>
      <c r="L47" s="373">
        <f>SUM(J47:K47)</f>
        <v>0</v>
      </c>
      <c r="M47" s="373">
        <f>F47-I47</f>
        <v>0</v>
      </c>
      <c r="N47" s="143">
        <f>F47-L47</f>
        <v>0</v>
      </c>
      <c r="O47" s="382"/>
      <c r="P47" s="372">
        <v>0</v>
      </c>
      <c r="Q47" s="375">
        <v>0</v>
      </c>
      <c r="R47" s="9"/>
      <c r="S47" s="707" t="s">
        <v>164</v>
      </c>
      <c r="T47" s="683" t="s">
        <v>608</v>
      </c>
      <c r="U47" s="398">
        <v>7066073</v>
      </c>
      <c r="V47" s="15">
        <f t="shared" si="62"/>
        <v>-7066073</v>
      </c>
      <c r="W47" s="15">
        <f t="shared" si="62"/>
        <v>0</v>
      </c>
      <c r="X47" s="16">
        <f>SUM(U47:W47)</f>
        <v>0</v>
      </c>
      <c r="Y47" s="19">
        <v>0</v>
      </c>
      <c r="Z47" s="374">
        <v>0</v>
      </c>
      <c r="AA47" s="16">
        <f>SUM(Y47:Z47)</f>
        <v>0</v>
      </c>
      <c r="AB47" s="19">
        <v>0</v>
      </c>
      <c r="AC47" s="374">
        <v>0</v>
      </c>
      <c r="AD47" s="18">
        <f>SUM(AB47:AC47)</f>
        <v>0</v>
      </c>
      <c r="AE47" s="19">
        <v>0</v>
      </c>
      <c r="AF47" s="374">
        <v>0</v>
      </c>
      <c r="AG47" s="16">
        <f>SUM(AE47:AF47)</f>
        <v>0</v>
      </c>
      <c r="AH47" s="19">
        <f>X47-AA47</f>
        <v>0</v>
      </c>
      <c r="AI47" s="15">
        <f>X47-AD47</f>
        <v>0</v>
      </c>
      <c r="AJ47" s="16">
        <f>X47-AG47</f>
        <v>0</v>
      </c>
      <c r="AK47" s="9"/>
      <c r="AL47" s="372">
        <v>-7066073</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4">
        <v>1130108</v>
      </c>
      <c r="B48" s="645" t="s">
        <v>167</v>
      </c>
      <c r="C48" s="43">
        <f t="shared" ref="C48:N48" si="63">SUM(C49:C50)</f>
        <v>0</v>
      </c>
      <c r="D48" s="44">
        <f t="shared" si="63"/>
        <v>0</v>
      </c>
      <c r="E48" s="44">
        <f t="shared" si="63"/>
        <v>0</v>
      </c>
      <c r="F48" s="44">
        <f t="shared" si="63"/>
        <v>0</v>
      </c>
      <c r="G48" s="44">
        <f t="shared" si="63"/>
        <v>0</v>
      </c>
      <c r="H48" s="44">
        <f t="shared" si="63"/>
        <v>0</v>
      </c>
      <c r="I48" s="44">
        <f t="shared" si="63"/>
        <v>0</v>
      </c>
      <c r="J48" s="44">
        <f t="shared" si="63"/>
        <v>0</v>
      </c>
      <c r="K48" s="44">
        <f t="shared" si="63"/>
        <v>0</v>
      </c>
      <c r="L48" s="44">
        <f t="shared" si="63"/>
        <v>0</v>
      </c>
      <c r="M48" s="44">
        <f t="shared" si="63"/>
        <v>0</v>
      </c>
      <c r="N48" s="45">
        <f t="shared" si="63"/>
        <v>0</v>
      </c>
      <c r="P48" s="43">
        <f>SUM(P49:P50)</f>
        <v>0</v>
      </c>
      <c r="Q48" s="45">
        <f>SUM(Q49:Q50)</f>
        <v>0</v>
      </c>
      <c r="R48" s="9"/>
      <c r="S48" s="707" t="s">
        <v>166</v>
      </c>
      <c r="T48" s="683" t="s">
        <v>609</v>
      </c>
      <c r="U48" s="398">
        <v>0</v>
      </c>
      <c r="V48" s="15">
        <f t="shared" si="62"/>
        <v>0</v>
      </c>
      <c r="W48" s="15">
        <f t="shared" si="62"/>
        <v>0</v>
      </c>
      <c r="X48" s="16">
        <f>SUM(U48:W48)</f>
        <v>0</v>
      </c>
      <c r="Y48" s="19">
        <v>0</v>
      </c>
      <c r="Z48" s="374">
        <v>0</v>
      </c>
      <c r="AA48" s="16">
        <f>SUM(Y48:Z48)</f>
        <v>0</v>
      </c>
      <c r="AB48" s="19">
        <v>0</v>
      </c>
      <c r="AC48" s="374">
        <v>0</v>
      </c>
      <c r="AD48" s="18">
        <f>SUM(AB48:AC48)</f>
        <v>0</v>
      </c>
      <c r="AE48" s="19">
        <v>0</v>
      </c>
      <c r="AF48" s="374">
        <v>0</v>
      </c>
      <c r="AG48" s="16">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c r="BB48" s="422"/>
      <c r="BC48" s="422"/>
      <c r="BD48" s="422"/>
      <c r="BE48" s="422"/>
    </row>
    <row r="49" spans="1:70" s="422" customFormat="1" ht="24.95" customHeight="1">
      <c r="A49" s="611" t="s">
        <v>383</v>
      </c>
      <c r="B49" s="646" t="str">
        <f>+CONCATENATE("Vigencia ",INSTRUCCIONES!$F$3)</f>
        <v>Vigencia 2018</v>
      </c>
      <c r="C49" s="372">
        <v>0</v>
      </c>
      <c r="D49" s="373">
        <f>P49</f>
        <v>0</v>
      </c>
      <c r="E49" s="373">
        <f>Q49</f>
        <v>0</v>
      </c>
      <c r="F49" s="373">
        <f>SUM(C49:E49)</f>
        <v>0</v>
      </c>
      <c r="G49" s="373">
        <v>0</v>
      </c>
      <c r="H49" s="374">
        <v>0</v>
      </c>
      <c r="I49" s="373">
        <f>SUM(G49:H49)</f>
        <v>0</v>
      </c>
      <c r="J49" s="373">
        <v>0</v>
      </c>
      <c r="K49" s="374">
        <v>0</v>
      </c>
      <c r="L49" s="373">
        <f>SUM(J49:K49)</f>
        <v>0</v>
      </c>
      <c r="M49" s="373">
        <f>F49-I49</f>
        <v>0</v>
      </c>
      <c r="N49" s="143">
        <f>F49-L49</f>
        <v>0</v>
      </c>
      <c r="O49" s="382"/>
      <c r="P49" s="372">
        <v>0</v>
      </c>
      <c r="Q49" s="375">
        <v>0</v>
      </c>
      <c r="R49" s="9"/>
      <c r="S49" s="706">
        <v>1010302</v>
      </c>
      <c r="T49" s="682" t="s">
        <v>168</v>
      </c>
      <c r="U49" s="17">
        <f t="shared" ref="U49:AJ49" si="64">SUM(U50:U54)</f>
        <v>98818458</v>
      </c>
      <c r="V49" s="15">
        <f t="shared" si="64"/>
        <v>-10000000</v>
      </c>
      <c r="W49" s="15">
        <f t="shared" si="64"/>
        <v>0</v>
      </c>
      <c r="X49" s="16">
        <f t="shared" si="64"/>
        <v>88818458</v>
      </c>
      <c r="Y49" s="19">
        <f t="shared" si="64"/>
        <v>0</v>
      </c>
      <c r="Z49" s="142">
        <f t="shared" si="64"/>
        <v>2107000</v>
      </c>
      <c r="AA49" s="16">
        <f t="shared" si="64"/>
        <v>2107000</v>
      </c>
      <c r="AB49" s="19">
        <f t="shared" si="64"/>
        <v>0</v>
      </c>
      <c r="AC49" s="142">
        <f t="shared" si="64"/>
        <v>2107000</v>
      </c>
      <c r="AD49" s="18">
        <f t="shared" si="64"/>
        <v>2107000</v>
      </c>
      <c r="AE49" s="19">
        <f t="shared" si="64"/>
        <v>0</v>
      </c>
      <c r="AF49" s="142">
        <f t="shared" si="64"/>
        <v>0</v>
      </c>
      <c r="AG49" s="16">
        <f t="shared" si="64"/>
        <v>0</v>
      </c>
      <c r="AH49" s="19">
        <f t="shared" si="64"/>
        <v>86711458</v>
      </c>
      <c r="AI49" s="15">
        <f t="shared" si="64"/>
        <v>86711458</v>
      </c>
      <c r="AJ49" s="16">
        <f t="shared" si="64"/>
        <v>88818458</v>
      </c>
      <c r="AK49" s="9"/>
      <c r="AL49" s="29">
        <f>SUM(AL50:AL54)</f>
        <v>-10000000</v>
      </c>
      <c r="AM49" s="26">
        <f>SUM(AM50:AM54)</f>
        <v>0</v>
      </c>
      <c r="AN49" s="9"/>
      <c r="AO49" s="458"/>
      <c r="AP49" s="457"/>
      <c r="AQ49" s="294"/>
      <c r="AR49" s="294"/>
      <c r="AS49" s="294"/>
      <c r="AT49" s="294"/>
      <c r="AU49" s="294"/>
      <c r="AV49" s="294"/>
      <c r="AW49" s="294"/>
      <c r="AX49" s="294"/>
      <c r="AY49" s="294"/>
      <c r="AZ49" s="294"/>
      <c r="BA49" s="382"/>
      <c r="BB49" s="382"/>
      <c r="BC49" s="382"/>
      <c r="BD49" s="382"/>
      <c r="BE49" s="382"/>
      <c r="BF49" s="382"/>
      <c r="BG49" s="382"/>
      <c r="BH49" s="382"/>
      <c r="BI49" s="382"/>
      <c r="BJ49" s="382"/>
      <c r="BK49" s="382"/>
      <c r="BL49" s="382"/>
      <c r="BM49" s="382"/>
      <c r="BN49" s="382"/>
      <c r="BO49" s="382"/>
      <c r="BP49" s="382"/>
      <c r="BQ49" s="382"/>
      <c r="BR49" s="382"/>
    </row>
    <row r="50" spans="1:70" s="422" customFormat="1" ht="24.95" customHeight="1">
      <c r="A50" s="611" t="s">
        <v>384</v>
      </c>
      <c r="B50" s="646" t="s">
        <v>619</v>
      </c>
      <c r="C50" s="372">
        <v>0</v>
      </c>
      <c r="D50" s="373">
        <f>P50</f>
        <v>0</v>
      </c>
      <c r="E50" s="373">
        <f>Q50</f>
        <v>0</v>
      </c>
      <c r="F50" s="373">
        <f>SUM(C50:E50)</f>
        <v>0</v>
      </c>
      <c r="G50" s="373">
        <v>0</v>
      </c>
      <c r="H50" s="374">
        <v>0</v>
      </c>
      <c r="I50" s="373">
        <f>SUM(G50:H50)</f>
        <v>0</v>
      </c>
      <c r="J50" s="373">
        <v>0</v>
      </c>
      <c r="K50" s="374">
        <v>0</v>
      </c>
      <c r="L50" s="373">
        <f>SUM(J50:K50)</f>
        <v>0</v>
      </c>
      <c r="M50" s="373">
        <f>F50-I50</f>
        <v>0</v>
      </c>
      <c r="N50" s="143">
        <f>F50-L50</f>
        <v>0</v>
      </c>
      <c r="O50" s="382"/>
      <c r="P50" s="372">
        <v>0</v>
      </c>
      <c r="Q50" s="375">
        <v>0</v>
      </c>
      <c r="R50" s="9"/>
      <c r="S50" s="707" t="s">
        <v>169</v>
      </c>
      <c r="T50" s="683" t="s">
        <v>601</v>
      </c>
      <c r="U50" s="398">
        <v>22137574</v>
      </c>
      <c r="V50" s="15">
        <f t="shared" ref="V50:W55" si="65">AL50</f>
        <v>-10000000</v>
      </c>
      <c r="W50" s="15">
        <f t="shared" si="65"/>
        <v>0</v>
      </c>
      <c r="X50" s="16">
        <f t="shared" ref="X50:X55" si="66">SUM(U50:W50)</f>
        <v>12137574</v>
      </c>
      <c r="Y50" s="19">
        <v>0</v>
      </c>
      <c r="Z50" s="374">
        <v>0</v>
      </c>
      <c r="AA50" s="16">
        <f t="shared" ref="AA50:AA55" si="67">SUM(Y50:Z50)</f>
        <v>0</v>
      </c>
      <c r="AB50" s="19">
        <v>0</v>
      </c>
      <c r="AC50" s="374">
        <v>0</v>
      </c>
      <c r="AD50" s="18">
        <f t="shared" ref="AD50:AD55" si="68">SUM(AB50:AC50)</f>
        <v>0</v>
      </c>
      <c r="AE50" s="19">
        <v>0</v>
      </c>
      <c r="AF50" s="374">
        <v>0</v>
      </c>
      <c r="AG50" s="16">
        <f t="shared" ref="AG50:AG55" si="69">SUM(AE50:AF50)</f>
        <v>0</v>
      </c>
      <c r="AH50" s="19">
        <f t="shared" ref="AH50:AH55" si="70">X50-AA50</f>
        <v>12137574</v>
      </c>
      <c r="AI50" s="15">
        <f t="shared" ref="AI50:AI55" si="71">X50-AD50</f>
        <v>12137574</v>
      </c>
      <c r="AJ50" s="16">
        <f t="shared" ref="AJ50:AJ55" si="72">X50-AG50</f>
        <v>12137574</v>
      </c>
      <c r="AK50" s="9"/>
      <c r="AL50" s="372">
        <v>-10000000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4">
        <v>1130109</v>
      </c>
      <c r="B51" s="645" t="s">
        <v>171</v>
      </c>
      <c r="C51" s="43">
        <f t="shared" ref="C51:N51" si="73">SUM(C52:C53)</f>
        <v>0</v>
      </c>
      <c r="D51" s="44">
        <f t="shared" si="73"/>
        <v>0</v>
      </c>
      <c r="E51" s="44">
        <f t="shared" si="73"/>
        <v>0</v>
      </c>
      <c r="F51" s="44">
        <f t="shared" si="73"/>
        <v>0</v>
      </c>
      <c r="G51" s="44">
        <f t="shared" si="73"/>
        <v>0</v>
      </c>
      <c r="H51" s="44">
        <f t="shared" si="73"/>
        <v>0</v>
      </c>
      <c r="I51" s="44">
        <f t="shared" si="73"/>
        <v>0</v>
      </c>
      <c r="J51" s="44">
        <f t="shared" si="73"/>
        <v>0</v>
      </c>
      <c r="K51" s="44">
        <f t="shared" si="73"/>
        <v>0</v>
      </c>
      <c r="L51" s="44">
        <f t="shared" si="73"/>
        <v>0</v>
      </c>
      <c r="M51" s="44">
        <f t="shared" si="73"/>
        <v>0</v>
      </c>
      <c r="N51" s="45">
        <f t="shared" si="73"/>
        <v>0</v>
      </c>
      <c r="P51" s="43">
        <f>SUM(P52:P53)</f>
        <v>0</v>
      </c>
      <c r="Q51" s="45">
        <f>SUM(Q52:Q53)</f>
        <v>0</v>
      </c>
      <c r="R51" s="9"/>
      <c r="S51" s="707" t="s">
        <v>170</v>
      </c>
      <c r="T51" s="683" t="s">
        <v>602</v>
      </c>
      <c r="U51" s="398">
        <v>8767373</v>
      </c>
      <c r="V51" s="15">
        <f t="shared" si="65"/>
        <v>0</v>
      </c>
      <c r="W51" s="15">
        <f t="shared" si="65"/>
        <v>0</v>
      </c>
      <c r="X51" s="16">
        <f t="shared" si="66"/>
        <v>8767373</v>
      </c>
      <c r="Y51" s="19">
        <v>0</v>
      </c>
      <c r="Z51" s="374">
        <v>0</v>
      </c>
      <c r="AA51" s="16">
        <f t="shared" si="67"/>
        <v>0</v>
      </c>
      <c r="AB51" s="19">
        <v>0</v>
      </c>
      <c r="AC51" s="374">
        <v>0</v>
      </c>
      <c r="AD51" s="18">
        <f t="shared" si="68"/>
        <v>0</v>
      </c>
      <c r="AE51" s="19">
        <v>0</v>
      </c>
      <c r="AF51" s="374">
        <v>0</v>
      </c>
      <c r="AG51" s="16">
        <f t="shared" si="69"/>
        <v>0</v>
      </c>
      <c r="AH51" s="19">
        <f t="shared" si="70"/>
        <v>8767373</v>
      </c>
      <c r="AI51" s="15">
        <f t="shared" si="71"/>
        <v>8767373</v>
      </c>
      <c r="AJ51" s="16">
        <f t="shared" si="72"/>
        <v>8767373</v>
      </c>
      <c r="AK51" s="9"/>
      <c r="AL51" s="372">
        <v>0</v>
      </c>
      <c r="AM51" s="375">
        <v>0</v>
      </c>
      <c r="AN51" s="9"/>
      <c r="AO51" s="294"/>
      <c r="AP51" s="294"/>
      <c r="AQ51" s="294"/>
      <c r="AR51" s="294"/>
      <c r="AS51" s="294"/>
      <c r="AT51" s="294"/>
      <c r="AU51" s="294"/>
      <c r="AV51" s="294"/>
      <c r="AW51" s="294"/>
      <c r="AX51" s="294"/>
      <c r="AY51" s="294"/>
      <c r="AZ51" s="294"/>
      <c r="BB51" s="422"/>
      <c r="BC51" s="422"/>
      <c r="BD51" s="422"/>
      <c r="BE51" s="422"/>
    </row>
    <row r="52" spans="1:70" s="422" customFormat="1" ht="24.95" customHeight="1">
      <c r="A52" s="611" t="s">
        <v>173</v>
      </c>
      <c r="B52" s="646" t="str">
        <f>+CONCATENATE("Vigencia ",INSTRUCCIONES!$F$3)</f>
        <v>Vigencia 2018</v>
      </c>
      <c r="C52" s="372">
        <v>0</v>
      </c>
      <c r="D52" s="373">
        <f>P52</f>
        <v>0</v>
      </c>
      <c r="E52" s="373">
        <f>Q52</f>
        <v>0</v>
      </c>
      <c r="F52" s="373">
        <f>SUM(C52:E52)</f>
        <v>0</v>
      </c>
      <c r="G52" s="373">
        <v>0</v>
      </c>
      <c r="H52" s="374">
        <v>0</v>
      </c>
      <c r="I52" s="373">
        <f>SUM(G52:H52)</f>
        <v>0</v>
      </c>
      <c r="J52" s="373">
        <v>0</v>
      </c>
      <c r="K52" s="374">
        <v>0</v>
      </c>
      <c r="L52" s="373">
        <f>SUM(J52:K52)</f>
        <v>0</v>
      </c>
      <c r="M52" s="373">
        <f>F52-I52</f>
        <v>0</v>
      </c>
      <c r="N52" s="143">
        <f>F52-L52</f>
        <v>0</v>
      </c>
      <c r="O52" s="382"/>
      <c r="P52" s="372">
        <v>0</v>
      </c>
      <c r="Q52" s="375">
        <v>0</v>
      </c>
      <c r="R52" s="9"/>
      <c r="S52" s="707" t="s">
        <v>172</v>
      </c>
      <c r="T52" s="683" t="s">
        <v>603</v>
      </c>
      <c r="U52" s="398">
        <v>41819883</v>
      </c>
      <c r="V52" s="15">
        <f t="shared" si="65"/>
        <v>0</v>
      </c>
      <c r="W52" s="15">
        <f t="shared" si="65"/>
        <v>0</v>
      </c>
      <c r="X52" s="16">
        <f t="shared" si="66"/>
        <v>41819883</v>
      </c>
      <c r="Y52" s="19">
        <v>0</v>
      </c>
      <c r="Z52" s="374">
        <v>0</v>
      </c>
      <c r="AA52" s="16">
        <f t="shared" si="67"/>
        <v>0</v>
      </c>
      <c r="AB52" s="19">
        <v>0</v>
      </c>
      <c r="AC52" s="374">
        <v>0</v>
      </c>
      <c r="AD52" s="18">
        <f t="shared" si="68"/>
        <v>0</v>
      </c>
      <c r="AE52" s="19">
        <v>0</v>
      </c>
      <c r="AF52" s="374">
        <v>0</v>
      </c>
      <c r="AG52" s="16">
        <f t="shared" si="69"/>
        <v>0</v>
      </c>
      <c r="AH52" s="19">
        <f t="shared" si="70"/>
        <v>41819883</v>
      </c>
      <c r="AI52" s="15">
        <f t="shared" si="71"/>
        <v>41819883</v>
      </c>
      <c r="AJ52" s="16">
        <f t="shared" si="72"/>
        <v>41819883</v>
      </c>
      <c r="AK52" s="9"/>
      <c r="AL52" s="372">
        <v>0</v>
      </c>
      <c r="AM52" s="375">
        <v>0</v>
      </c>
      <c r="AN52" s="9"/>
      <c r="AO52" s="459"/>
      <c r="AP52" s="459"/>
      <c r="AQ52" s="459"/>
      <c r="AR52" s="294"/>
      <c r="AS52" s="458"/>
      <c r="AT52" s="458"/>
      <c r="AU52" s="458"/>
      <c r="AV52" s="458"/>
      <c r="AW52" s="458"/>
      <c r="AX52" s="458"/>
      <c r="AY52" s="458"/>
      <c r="AZ52" s="458"/>
      <c r="BA52" s="382"/>
      <c r="BB52" s="382"/>
      <c r="BC52" s="382"/>
      <c r="BD52" s="382"/>
      <c r="BE52" s="382"/>
      <c r="BF52" s="382"/>
      <c r="BG52" s="382"/>
      <c r="BH52" s="382"/>
      <c r="BI52" s="382"/>
      <c r="BJ52" s="382"/>
      <c r="BK52" s="382"/>
      <c r="BL52" s="382"/>
      <c r="BM52" s="382"/>
      <c r="BN52" s="382"/>
      <c r="BO52" s="382"/>
      <c r="BP52" s="382"/>
      <c r="BQ52" s="382"/>
      <c r="BR52" s="382"/>
    </row>
    <row r="53" spans="1:70" s="422" customFormat="1" ht="24.95" customHeight="1">
      <c r="A53" s="611" t="s">
        <v>175</v>
      </c>
      <c r="B53" s="646" t="s">
        <v>620</v>
      </c>
      <c r="C53" s="372">
        <v>0</v>
      </c>
      <c r="D53" s="373">
        <f>P53</f>
        <v>0</v>
      </c>
      <c r="E53" s="373">
        <f>Q53</f>
        <v>0</v>
      </c>
      <c r="F53" s="373">
        <f>SUM(C53:E53)</f>
        <v>0</v>
      </c>
      <c r="G53" s="373">
        <v>0</v>
      </c>
      <c r="H53" s="374">
        <v>0</v>
      </c>
      <c r="I53" s="373">
        <f>SUM(G53:H53)</f>
        <v>0</v>
      </c>
      <c r="J53" s="373">
        <v>0</v>
      </c>
      <c r="K53" s="374">
        <v>0</v>
      </c>
      <c r="L53" s="373">
        <f>SUM(J53:K53)</f>
        <v>0</v>
      </c>
      <c r="M53" s="373">
        <f>F53-I53</f>
        <v>0</v>
      </c>
      <c r="N53" s="143">
        <f>F53-L53</f>
        <v>0</v>
      </c>
      <c r="O53" s="382"/>
      <c r="P53" s="372">
        <v>0</v>
      </c>
      <c r="Q53" s="375">
        <v>0</v>
      </c>
      <c r="R53" s="9"/>
      <c r="S53" s="707" t="s">
        <v>174</v>
      </c>
      <c r="T53" s="683" t="s">
        <v>604</v>
      </c>
      <c r="U53" s="398">
        <v>2628368</v>
      </c>
      <c r="V53" s="15">
        <f t="shared" si="65"/>
        <v>0</v>
      </c>
      <c r="W53" s="15">
        <f t="shared" si="65"/>
        <v>0</v>
      </c>
      <c r="X53" s="16">
        <f t="shared" si="66"/>
        <v>2628368</v>
      </c>
      <c r="Y53" s="19">
        <v>0</v>
      </c>
      <c r="Z53" s="374">
        <v>430600</v>
      </c>
      <c r="AA53" s="16">
        <f t="shared" si="67"/>
        <v>430600</v>
      </c>
      <c r="AB53" s="19">
        <v>0</v>
      </c>
      <c r="AC53" s="374">
        <v>430600</v>
      </c>
      <c r="AD53" s="18">
        <f t="shared" si="68"/>
        <v>430600</v>
      </c>
      <c r="AE53" s="19">
        <v>0</v>
      </c>
      <c r="AF53" s="374">
        <v>0</v>
      </c>
      <c r="AG53" s="16">
        <f t="shared" si="69"/>
        <v>0</v>
      </c>
      <c r="AH53" s="19">
        <f t="shared" si="70"/>
        <v>2197768</v>
      </c>
      <c r="AI53" s="15">
        <f t="shared" si="71"/>
        <v>2197768</v>
      </c>
      <c r="AJ53" s="16">
        <f t="shared" si="72"/>
        <v>2628368</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4">
        <v>1130110</v>
      </c>
      <c r="B54" s="645" t="s">
        <v>177</v>
      </c>
      <c r="C54" s="43">
        <f>SUM(C55:C56)</f>
        <v>0</v>
      </c>
      <c r="D54" s="44">
        <f t="shared" ref="D54:N54" si="74">SUM(D55:D56)</f>
        <v>0</v>
      </c>
      <c r="E54" s="44">
        <f t="shared" si="74"/>
        <v>0</v>
      </c>
      <c r="F54" s="44">
        <f t="shared" si="74"/>
        <v>0</v>
      </c>
      <c r="G54" s="44">
        <f t="shared" si="74"/>
        <v>0</v>
      </c>
      <c r="H54" s="44">
        <f t="shared" si="74"/>
        <v>0</v>
      </c>
      <c r="I54" s="44">
        <f t="shared" si="74"/>
        <v>0</v>
      </c>
      <c r="J54" s="44">
        <f t="shared" si="74"/>
        <v>0</v>
      </c>
      <c r="K54" s="44">
        <f t="shared" si="74"/>
        <v>0</v>
      </c>
      <c r="L54" s="44">
        <f t="shared" si="74"/>
        <v>0</v>
      </c>
      <c r="M54" s="44">
        <f t="shared" si="74"/>
        <v>0</v>
      </c>
      <c r="N54" s="45">
        <f t="shared" si="74"/>
        <v>0</v>
      </c>
      <c r="P54" s="43">
        <f>SUM(P55:P56)</f>
        <v>0</v>
      </c>
      <c r="Q54" s="45">
        <f>SUM(Q55:Q56)</f>
        <v>0</v>
      </c>
      <c r="R54" s="9"/>
      <c r="S54" s="707" t="s">
        <v>176</v>
      </c>
      <c r="T54" s="683" t="s">
        <v>406</v>
      </c>
      <c r="U54" s="398">
        <v>23465260</v>
      </c>
      <c r="V54" s="15">
        <f t="shared" si="65"/>
        <v>0</v>
      </c>
      <c r="W54" s="15">
        <f t="shared" si="65"/>
        <v>0</v>
      </c>
      <c r="X54" s="16">
        <f t="shared" si="66"/>
        <v>23465260</v>
      </c>
      <c r="Y54" s="19">
        <v>0</v>
      </c>
      <c r="Z54" s="374">
        <v>1676400</v>
      </c>
      <c r="AA54" s="16">
        <f t="shared" si="67"/>
        <v>1676400</v>
      </c>
      <c r="AB54" s="19">
        <v>0</v>
      </c>
      <c r="AC54" s="374">
        <v>1676400</v>
      </c>
      <c r="AD54" s="18">
        <f t="shared" si="68"/>
        <v>1676400</v>
      </c>
      <c r="AE54" s="19">
        <v>0</v>
      </c>
      <c r="AF54" s="374">
        <v>0</v>
      </c>
      <c r="AG54" s="16">
        <f t="shared" si="69"/>
        <v>0</v>
      </c>
      <c r="AH54" s="19">
        <f t="shared" si="70"/>
        <v>21788860</v>
      </c>
      <c r="AI54" s="15">
        <f t="shared" si="71"/>
        <v>21788860</v>
      </c>
      <c r="AJ54" s="16">
        <f t="shared" si="72"/>
        <v>23465260</v>
      </c>
      <c r="AK54" s="9"/>
      <c r="AL54" s="372">
        <v>0</v>
      </c>
      <c r="AM54" s="375">
        <v>0</v>
      </c>
      <c r="AN54" s="9"/>
      <c r="AO54" s="294"/>
      <c r="AP54" s="294"/>
      <c r="AQ54" s="294"/>
      <c r="AR54" s="294"/>
      <c r="AS54" s="294"/>
      <c r="AT54" s="294"/>
      <c r="AU54" s="294"/>
      <c r="AV54" s="294"/>
      <c r="AW54" s="294"/>
      <c r="AX54" s="294"/>
      <c r="AY54" s="294"/>
      <c r="AZ54" s="294"/>
      <c r="BB54" s="422"/>
      <c r="BC54" s="422"/>
      <c r="BD54" s="422"/>
      <c r="BE54" s="422"/>
    </row>
    <row r="55" spans="1:70" s="422" customFormat="1" ht="39" customHeight="1">
      <c r="A55" s="611" t="s">
        <v>178</v>
      </c>
      <c r="B55" s="646" t="str">
        <f>+CONCATENATE("Vigencia ",INSTRUCCIONES!$F$3)</f>
        <v>Vigencia 2018</v>
      </c>
      <c r="C55" s="372">
        <v>0</v>
      </c>
      <c r="D55" s="373">
        <f>P55</f>
        <v>0</v>
      </c>
      <c r="E55" s="373">
        <f>Q55</f>
        <v>0</v>
      </c>
      <c r="F55" s="373">
        <f>SUM(C55:E55)</f>
        <v>0</v>
      </c>
      <c r="G55" s="373">
        <v>0</v>
      </c>
      <c r="H55" s="374">
        <v>0</v>
      </c>
      <c r="I55" s="373">
        <f>SUM(G55:H55)</f>
        <v>0</v>
      </c>
      <c r="J55" s="373">
        <v>0</v>
      </c>
      <c r="K55" s="374">
        <v>0</v>
      </c>
      <c r="L55" s="373">
        <f>SUM(J55:K55)</f>
        <v>0</v>
      </c>
      <c r="M55" s="373">
        <f>F55-I55</f>
        <v>0</v>
      </c>
      <c r="N55" s="143">
        <f>F55-L55</f>
        <v>0</v>
      </c>
      <c r="O55" s="382"/>
      <c r="P55" s="372">
        <v>0</v>
      </c>
      <c r="Q55" s="375">
        <v>0</v>
      </c>
      <c r="R55" s="9"/>
      <c r="S55" s="706">
        <v>1010399</v>
      </c>
      <c r="T55" s="682" t="s">
        <v>635</v>
      </c>
      <c r="U55" s="398">
        <v>41000000</v>
      </c>
      <c r="V55" s="15">
        <f t="shared" si="65"/>
        <v>-41000000</v>
      </c>
      <c r="W55" s="15">
        <f t="shared" si="65"/>
        <v>0</v>
      </c>
      <c r="X55" s="847">
        <f t="shared" si="66"/>
        <v>0</v>
      </c>
      <c r="Y55" s="19">
        <v>0</v>
      </c>
      <c r="Z55" s="374">
        <v>0</v>
      </c>
      <c r="AA55" s="16">
        <f t="shared" si="67"/>
        <v>0</v>
      </c>
      <c r="AB55" s="19">
        <v>0</v>
      </c>
      <c r="AC55" s="374">
        <v>0</v>
      </c>
      <c r="AD55" s="18">
        <f t="shared" si="68"/>
        <v>0</v>
      </c>
      <c r="AE55" s="19">
        <v>0</v>
      </c>
      <c r="AF55" s="374">
        <v>0</v>
      </c>
      <c r="AG55" s="16">
        <f t="shared" si="69"/>
        <v>0</v>
      </c>
      <c r="AH55" s="19">
        <f t="shared" si="70"/>
        <v>0</v>
      </c>
      <c r="AI55" s="15">
        <f t="shared" si="71"/>
        <v>0</v>
      </c>
      <c r="AJ55" s="16">
        <f t="shared" si="72"/>
        <v>0</v>
      </c>
      <c r="AK55" s="9"/>
      <c r="AL55" s="824">
        <v>-41000000</v>
      </c>
      <c r="AM55" s="375">
        <v>0</v>
      </c>
      <c r="AN55" s="9"/>
      <c r="AO55" s="294"/>
      <c r="AP55" s="457"/>
      <c r="AQ55" s="294"/>
      <c r="AR55" s="294"/>
      <c r="AS55" s="294"/>
      <c r="AT55" s="294"/>
      <c r="AU55" s="294"/>
      <c r="AV55" s="294"/>
      <c r="AW55" s="294"/>
      <c r="AX55" s="294"/>
      <c r="AY55" s="294"/>
      <c r="AZ55" s="294"/>
      <c r="BA55" s="382"/>
      <c r="BB55" s="382"/>
      <c r="BC55" s="382"/>
      <c r="BD55" s="382"/>
      <c r="BE55" s="382"/>
      <c r="BF55" s="382"/>
      <c r="BG55" s="382"/>
      <c r="BH55" s="382"/>
      <c r="BI55" s="382"/>
      <c r="BJ55" s="382"/>
      <c r="BK55" s="382"/>
      <c r="BL55" s="382"/>
      <c r="BM55" s="382"/>
      <c r="BN55" s="382"/>
      <c r="BO55" s="382"/>
      <c r="BP55" s="382"/>
      <c r="BQ55" s="382"/>
      <c r="BR55" s="382"/>
    </row>
    <row r="56" spans="1:70" s="422" customFormat="1" ht="24.95" customHeight="1">
      <c r="A56" s="611" t="s">
        <v>179</v>
      </c>
      <c r="B56" s="646" t="s">
        <v>621</v>
      </c>
      <c r="C56" s="372">
        <v>0</v>
      </c>
      <c r="D56" s="373">
        <f>P56</f>
        <v>0</v>
      </c>
      <c r="E56" s="373">
        <f>Q56</f>
        <v>0</v>
      </c>
      <c r="F56" s="373">
        <f>SUM(C56:E56)</f>
        <v>0</v>
      </c>
      <c r="G56" s="373">
        <v>0</v>
      </c>
      <c r="H56" s="374">
        <v>0</v>
      </c>
      <c r="I56" s="373">
        <f>SUM(G56:H56)</f>
        <v>0</v>
      </c>
      <c r="J56" s="373">
        <v>0</v>
      </c>
      <c r="K56" s="374">
        <v>0</v>
      </c>
      <c r="L56" s="373">
        <f>SUM(J56:K56)</f>
        <v>0</v>
      </c>
      <c r="M56" s="373">
        <f>F56-I56</f>
        <v>0</v>
      </c>
      <c r="N56" s="143">
        <f>F56-L56</f>
        <v>0</v>
      </c>
      <c r="O56" s="382"/>
      <c r="P56" s="372">
        <v>0</v>
      </c>
      <c r="Q56" s="375">
        <v>0</v>
      </c>
      <c r="R56" s="9"/>
      <c r="S56" s="366"/>
      <c r="T56" s="678"/>
      <c r="U56" s="200"/>
      <c r="V56" s="161"/>
      <c r="W56" s="161"/>
      <c r="X56" s="166"/>
      <c r="Y56" s="367"/>
      <c r="Z56" s="161"/>
      <c r="AA56" s="166"/>
      <c r="AB56" s="367"/>
      <c r="AC56" s="161"/>
      <c r="AD56" s="161"/>
      <c r="AE56" s="367"/>
      <c r="AF56" s="161"/>
      <c r="AG56" s="166"/>
      <c r="AH56" s="367"/>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4">
        <v>1130111</v>
      </c>
      <c r="B57" s="645" t="s">
        <v>181</v>
      </c>
      <c r="C57" s="43">
        <f t="shared" ref="C57:N57" si="75">SUM(C58:C59)</f>
        <v>0</v>
      </c>
      <c r="D57" s="44">
        <f t="shared" si="75"/>
        <v>0</v>
      </c>
      <c r="E57" s="44">
        <f t="shared" si="75"/>
        <v>0</v>
      </c>
      <c r="F57" s="44">
        <f t="shared" si="75"/>
        <v>0</v>
      </c>
      <c r="G57" s="44">
        <f t="shared" si="75"/>
        <v>0</v>
      </c>
      <c r="H57" s="44">
        <f t="shared" si="75"/>
        <v>0</v>
      </c>
      <c r="I57" s="44">
        <f t="shared" si="75"/>
        <v>0</v>
      </c>
      <c r="J57" s="44">
        <f t="shared" si="75"/>
        <v>0</v>
      </c>
      <c r="K57" s="44">
        <f t="shared" si="75"/>
        <v>0</v>
      </c>
      <c r="L57" s="44">
        <f t="shared" si="75"/>
        <v>0</v>
      </c>
      <c r="M57" s="44">
        <f t="shared" si="75"/>
        <v>0</v>
      </c>
      <c r="N57" s="45">
        <f t="shared" si="75"/>
        <v>0</v>
      </c>
      <c r="P57" s="43">
        <f>SUM(P58:P59)</f>
        <v>0</v>
      </c>
      <c r="Q57" s="45">
        <f>SUM(Q58:Q59)</f>
        <v>0</v>
      </c>
      <c r="R57" s="9"/>
      <c r="S57" s="705">
        <v>1010400</v>
      </c>
      <c r="T57" s="681" t="s">
        <v>180</v>
      </c>
      <c r="U57" s="132">
        <f t="shared" ref="U57:AJ57" si="76">U58+U61</f>
        <v>29331575</v>
      </c>
      <c r="V57" s="122">
        <f t="shared" si="76"/>
        <v>0</v>
      </c>
      <c r="W57" s="122">
        <f t="shared" si="76"/>
        <v>0</v>
      </c>
      <c r="X57" s="130">
        <f t="shared" si="76"/>
        <v>29331575</v>
      </c>
      <c r="Y57" s="128">
        <f t="shared" si="76"/>
        <v>0</v>
      </c>
      <c r="Z57" s="122">
        <f t="shared" si="76"/>
        <v>2096500</v>
      </c>
      <c r="AA57" s="130">
        <f t="shared" si="76"/>
        <v>2096500</v>
      </c>
      <c r="AB57" s="128">
        <f t="shared" si="76"/>
        <v>0</v>
      </c>
      <c r="AC57" s="122">
        <f t="shared" si="76"/>
        <v>2096500</v>
      </c>
      <c r="AD57" s="129">
        <f t="shared" si="76"/>
        <v>2096500</v>
      </c>
      <c r="AE57" s="128">
        <f t="shared" si="76"/>
        <v>0</v>
      </c>
      <c r="AF57" s="122">
        <f t="shared" si="76"/>
        <v>0</v>
      </c>
      <c r="AG57" s="130">
        <f t="shared" si="76"/>
        <v>0</v>
      </c>
      <c r="AH57" s="128">
        <f t="shared" si="76"/>
        <v>27235075</v>
      </c>
      <c r="AI57" s="122">
        <f t="shared" si="76"/>
        <v>27235075</v>
      </c>
      <c r="AJ57" s="130">
        <f t="shared" si="76"/>
        <v>29331575</v>
      </c>
      <c r="AK57" s="9"/>
      <c r="AL57" s="128">
        <f>AL58+AL61</f>
        <v>0</v>
      </c>
      <c r="AM57" s="130">
        <f>AM58+AM61</f>
        <v>0</v>
      </c>
      <c r="AN57" s="9"/>
      <c r="AO57" s="294"/>
      <c r="AP57" s="294"/>
      <c r="AQ57" s="294"/>
      <c r="AR57" s="294"/>
      <c r="AS57" s="294"/>
      <c r="AT57" s="294"/>
      <c r="AU57" s="294"/>
      <c r="AV57" s="294"/>
      <c r="AW57" s="294"/>
      <c r="AX57" s="294"/>
      <c r="AY57" s="294"/>
      <c r="AZ57" s="294"/>
      <c r="BB57" s="422"/>
      <c r="BC57" s="422"/>
      <c r="BD57" s="422"/>
      <c r="BE57" s="422"/>
    </row>
    <row r="58" spans="1:70" s="422" customFormat="1" ht="24.95" customHeight="1">
      <c r="A58" s="611" t="s">
        <v>182</v>
      </c>
      <c r="B58" s="646" t="str">
        <f>+CONCATENATE("Vigencia ",INSTRUCCIONES!$F$3)</f>
        <v>Vigencia 2018</v>
      </c>
      <c r="C58" s="372">
        <v>0</v>
      </c>
      <c r="D58" s="373">
        <f>P58</f>
        <v>0</v>
      </c>
      <c r="E58" s="373">
        <f>Q58</f>
        <v>0</v>
      </c>
      <c r="F58" s="373">
        <f>SUM(C58:E58)</f>
        <v>0</v>
      </c>
      <c r="G58" s="373">
        <v>0</v>
      </c>
      <c r="H58" s="374">
        <v>0</v>
      </c>
      <c r="I58" s="373">
        <f>SUM(G58:H58)</f>
        <v>0</v>
      </c>
      <c r="J58" s="373">
        <v>0</v>
      </c>
      <c r="K58" s="374">
        <v>0</v>
      </c>
      <c r="L58" s="373">
        <f>SUM(J58:K58)</f>
        <v>0</v>
      </c>
      <c r="M58" s="373">
        <f>F58-I58</f>
        <v>0</v>
      </c>
      <c r="N58" s="143">
        <f>F58-L58</f>
        <v>0</v>
      </c>
      <c r="O58" s="382"/>
      <c r="P58" s="372">
        <v>0</v>
      </c>
      <c r="Q58" s="375">
        <v>0</v>
      </c>
      <c r="R58" s="9"/>
      <c r="S58" s="706">
        <v>1010402</v>
      </c>
      <c r="T58" s="682" t="s">
        <v>168</v>
      </c>
      <c r="U58" s="17">
        <f t="shared" ref="U58:AJ58" si="77">SUM(U59:U60)</f>
        <v>29331575</v>
      </c>
      <c r="V58" s="15">
        <f t="shared" si="77"/>
        <v>0</v>
      </c>
      <c r="W58" s="15">
        <f t="shared" si="77"/>
        <v>0</v>
      </c>
      <c r="X58" s="16">
        <f t="shared" si="77"/>
        <v>29331575</v>
      </c>
      <c r="Y58" s="19">
        <f t="shared" si="77"/>
        <v>0</v>
      </c>
      <c r="Z58" s="142">
        <f t="shared" si="77"/>
        <v>2096500</v>
      </c>
      <c r="AA58" s="16">
        <f t="shared" si="77"/>
        <v>2096500</v>
      </c>
      <c r="AB58" s="19">
        <f t="shared" si="77"/>
        <v>0</v>
      </c>
      <c r="AC58" s="142">
        <f t="shared" si="77"/>
        <v>2096500</v>
      </c>
      <c r="AD58" s="18">
        <f t="shared" si="77"/>
        <v>2096500</v>
      </c>
      <c r="AE58" s="19">
        <f t="shared" si="77"/>
        <v>0</v>
      </c>
      <c r="AF58" s="142">
        <f t="shared" si="77"/>
        <v>0</v>
      </c>
      <c r="AG58" s="16">
        <f t="shared" si="77"/>
        <v>0</v>
      </c>
      <c r="AH58" s="19">
        <f t="shared" si="77"/>
        <v>27235075</v>
      </c>
      <c r="AI58" s="15">
        <f t="shared" si="77"/>
        <v>27235075</v>
      </c>
      <c r="AJ58" s="16">
        <f t="shared" si="77"/>
        <v>29331575</v>
      </c>
      <c r="AK58" s="9"/>
      <c r="AL58" s="29">
        <f>SUM(AL59:AL60)</f>
        <v>0</v>
      </c>
      <c r="AM58" s="26">
        <f>SUM(AM59:AM60)</f>
        <v>0</v>
      </c>
      <c r="AN58" s="9"/>
      <c r="AO58" s="458"/>
      <c r="AP58" s="457"/>
      <c r="AQ58" s="294"/>
      <c r="AR58" s="294"/>
      <c r="AS58" s="294"/>
      <c r="AT58" s="294"/>
      <c r="AU58" s="294"/>
      <c r="AV58" s="294"/>
      <c r="AW58" s="294"/>
      <c r="AX58" s="294"/>
      <c r="AY58" s="294"/>
      <c r="AZ58" s="294"/>
      <c r="BA58" s="382"/>
      <c r="BB58" s="382"/>
      <c r="BC58" s="382"/>
      <c r="BD58" s="382"/>
      <c r="BE58" s="382"/>
      <c r="BF58" s="382"/>
      <c r="BG58" s="382"/>
      <c r="BH58" s="382"/>
      <c r="BI58" s="382"/>
      <c r="BJ58" s="382"/>
      <c r="BK58" s="382"/>
      <c r="BL58" s="382"/>
      <c r="BM58" s="382"/>
      <c r="BN58" s="382"/>
      <c r="BO58" s="382"/>
      <c r="BP58" s="382"/>
      <c r="BQ58" s="382"/>
      <c r="BR58" s="382"/>
    </row>
    <row r="59" spans="1:70" s="422" customFormat="1" ht="24.95" customHeight="1">
      <c r="A59" s="611" t="s">
        <v>184</v>
      </c>
      <c r="B59" s="646" t="s">
        <v>554</v>
      </c>
      <c r="C59" s="372">
        <v>0</v>
      </c>
      <c r="D59" s="373">
        <f>P59</f>
        <v>0</v>
      </c>
      <c r="E59" s="373">
        <f>Q59</f>
        <v>0</v>
      </c>
      <c r="F59" s="373">
        <f>SUM(C59:E59)</f>
        <v>0</v>
      </c>
      <c r="G59" s="373">
        <v>0</v>
      </c>
      <c r="H59" s="374">
        <v>0</v>
      </c>
      <c r="I59" s="373">
        <f>SUM(G59:H59)</f>
        <v>0</v>
      </c>
      <c r="J59" s="373">
        <v>0</v>
      </c>
      <c r="K59" s="374">
        <v>0</v>
      </c>
      <c r="L59" s="373">
        <f>SUM(J59:K59)</f>
        <v>0</v>
      </c>
      <c r="M59" s="373">
        <f>F59-I59</f>
        <v>0</v>
      </c>
      <c r="N59" s="143">
        <f>F59-L59</f>
        <v>0</v>
      </c>
      <c r="O59" s="382"/>
      <c r="P59" s="372">
        <v>0</v>
      </c>
      <c r="Q59" s="375">
        <v>0</v>
      </c>
      <c r="R59" s="9"/>
      <c r="S59" s="707" t="s">
        <v>183</v>
      </c>
      <c r="T59" s="683" t="s">
        <v>407</v>
      </c>
      <c r="U59" s="398">
        <v>11732630</v>
      </c>
      <c r="V59" s="15">
        <f t="shared" ref="V59:W61" si="78">AL59</f>
        <v>0</v>
      </c>
      <c r="W59" s="15">
        <f t="shared" si="78"/>
        <v>0</v>
      </c>
      <c r="X59" s="16">
        <f>SUM(U59:W59)</f>
        <v>11732630</v>
      </c>
      <c r="Y59" s="19">
        <v>0</v>
      </c>
      <c r="Z59" s="374">
        <v>838700</v>
      </c>
      <c r="AA59" s="16">
        <f>SUM(Y59:Z59)</f>
        <v>838700</v>
      </c>
      <c r="AB59" s="19">
        <v>0</v>
      </c>
      <c r="AC59" s="374">
        <v>838700</v>
      </c>
      <c r="AD59" s="18">
        <f>SUM(AB59:AC59)</f>
        <v>838700</v>
      </c>
      <c r="AE59" s="19">
        <v>0</v>
      </c>
      <c r="AF59" s="374">
        <v>0</v>
      </c>
      <c r="AG59" s="16">
        <f>SUM(AE59:AF59)</f>
        <v>0</v>
      </c>
      <c r="AH59" s="19">
        <f>X59-AA59</f>
        <v>10893930</v>
      </c>
      <c r="AI59" s="15">
        <f>X59-AD59</f>
        <v>10893930</v>
      </c>
      <c r="AJ59" s="16">
        <f>X59-AG59</f>
        <v>11732630</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4">
        <v>1130112</v>
      </c>
      <c r="B60" s="645" t="s">
        <v>186</v>
      </c>
      <c r="C60" s="43">
        <f t="shared" ref="C60:N60" si="79">SUM(C61:C62)</f>
        <v>9643484</v>
      </c>
      <c r="D60" s="44">
        <f t="shared" si="79"/>
        <v>0</v>
      </c>
      <c r="E60" s="44">
        <f t="shared" si="79"/>
        <v>0</v>
      </c>
      <c r="F60" s="44">
        <f t="shared" si="79"/>
        <v>9643484</v>
      </c>
      <c r="G60" s="44">
        <f t="shared" si="79"/>
        <v>0</v>
      </c>
      <c r="H60" s="44">
        <f t="shared" si="79"/>
        <v>75750</v>
      </c>
      <c r="I60" s="44">
        <f t="shared" si="79"/>
        <v>75750</v>
      </c>
      <c r="J60" s="44">
        <f t="shared" si="79"/>
        <v>0</v>
      </c>
      <c r="K60" s="44">
        <f t="shared" si="79"/>
        <v>0</v>
      </c>
      <c r="L60" s="44">
        <f t="shared" si="79"/>
        <v>0</v>
      </c>
      <c r="M60" s="44">
        <f t="shared" si="79"/>
        <v>9567734</v>
      </c>
      <c r="N60" s="45">
        <f t="shared" si="79"/>
        <v>9643484</v>
      </c>
      <c r="P60" s="43">
        <f>SUM(P61:P62)</f>
        <v>0</v>
      </c>
      <c r="Q60" s="45">
        <f>SUM(Q61:Q62)</f>
        <v>0</v>
      </c>
      <c r="R60" s="9"/>
      <c r="S60" s="707" t="s">
        <v>185</v>
      </c>
      <c r="T60" s="683" t="s">
        <v>408</v>
      </c>
      <c r="U60" s="398">
        <v>17598945</v>
      </c>
      <c r="V60" s="15">
        <f t="shared" si="78"/>
        <v>0</v>
      </c>
      <c r="W60" s="15">
        <f t="shared" si="78"/>
        <v>0</v>
      </c>
      <c r="X60" s="16">
        <f>SUM(U60:W60)</f>
        <v>17598945</v>
      </c>
      <c r="Y60" s="19">
        <v>0</v>
      </c>
      <c r="Z60" s="374">
        <v>1257800</v>
      </c>
      <c r="AA60" s="16">
        <f>SUM(Y60:Z60)</f>
        <v>1257800</v>
      </c>
      <c r="AB60" s="19">
        <v>0</v>
      </c>
      <c r="AC60" s="374">
        <v>1257800</v>
      </c>
      <c r="AD60" s="18">
        <f>SUM(AB60:AC60)</f>
        <v>1257800</v>
      </c>
      <c r="AE60" s="19">
        <v>0</v>
      </c>
      <c r="AF60" s="374">
        <v>0</v>
      </c>
      <c r="AG60" s="16">
        <f>SUM(AE60:AF60)</f>
        <v>0</v>
      </c>
      <c r="AH60" s="19">
        <f>X60-AA60</f>
        <v>16341145</v>
      </c>
      <c r="AI60" s="15">
        <f>X60-AD60</f>
        <v>16341145</v>
      </c>
      <c r="AJ60" s="16">
        <f>X60-AG60</f>
        <v>17598945</v>
      </c>
      <c r="AK60" s="9"/>
      <c r="AL60" s="372">
        <v>0</v>
      </c>
      <c r="AM60" s="375">
        <v>0</v>
      </c>
      <c r="AN60" s="9"/>
      <c r="AO60" s="294"/>
      <c r="AP60" s="294"/>
      <c r="AQ60" s="294"/>
      <c r="AR60" s="294"/>
      <c r="AS60" s="294"/>
      <c r="AT60" s="294"/>
      <c r="AU60" s="294"/>
      <c r="AV60" s="294"/>
      <c r="AW60" s="294"/>
      <c r="AX60" s="294"/>
      <c r="AY60" s="294"/>
      <c r="AZ60" s="294"/>
      <c r="BB60" s="422"/>
      <c r="BC60" s="422"/>
      <c r="BD60" s="422"/>
      <c r="BE60" s="422"/>
    </row>
    <row r="61" spans="1:70" s="422" customFormat="1" ht="42" customHeight="1">
      <c r="A61" s="611" t="s">
        <v>187</v>
      </c>
      <c r="B61" s="646" t="str">
        <f>+CONCATENATE("Vigencia ",INSTRUCCIONES!$F$3)</f>
        <v>Vigencia 2018</v>
      </c>
      <c r="C61" s="372">
        <v>4821742</v>
      </c>
      <c r="D61" s="373">
        <f>P61</f>
        <v>0</v>
      </c>
      <c r="E61" s="373">
        <f>Q61</f>
        <v>0</v>
      </c>
      <c r="F61" s="373">
        <f>SUM(C61:E61)</f>
        <v>4821742</v>
      </c>
      <c r="G61" s="373">
        <v>0</v>
      </c>
      <c r="H61" s="374">
        <v>75750</v>
      </c>
      <c r="I61" s="373">
        <f>SUM(G61:H61)</f>
        <v>75750</v>
      </c>
      <c r="J61" s="373">
        <v>0</v>
      </c>
      <c r="K61" s="374">
        <v>0</v>
      </c>
      <c r="L61" s="373">
        <f>SUM(J61:K61)</f>
        <v>0</v>
      </c>
      <c r="M61" s="373">
        <f>F61-I61</f>
        <v>4745992</v>
      </c>
      <c r="N61" s="143">
        <f>F61-L61</f>
        <v>4821742</v>
      </c>
      <c r="O61" s="382"/>
      <c r="P61" s="372">
        <v>0</v>
      </c>
      <c r="Q61" s="375">
        <v>0</v>
      </c>
      <c r="R61" s="9"/>
      <c r="S61" s="706">
        <v>1010499</v>
      </c>
      <c r="T61" s="682" t="s">
        <v>636</v>
      </c>
      <c r="U61" s="398">
        <v>0</v>
      </c>
      <c r="V61" s="15">
        <f t="shared" si="78"/>
        <v>0</v>
      </c>
      <c r="W61" s="15">
        <f t="shared" si="78"/>
        <v>0</v>
      </c>
      <c r="X61" s="847">
        <f>SUM(U61:W61)</f>
        <v>0</v>
      </c>
      <c r="Y61" s="19">
        <v>0</v>
      </c>
      <c r="Z61" s="374">
        <v>0</v>
      </c>
      <c r="AA61" s="16">
        <f>SUM(Y61:Z61)</f>
        <v>0</v>
      </c>
      <c r="AB61" s="19">
        <v>0</v>
      </c>
      <c r="AC61" s="374">
        <v>0</v>
      </c>
      <c r="AD61" s="18">
        <f>SUM(AB61:AC61)</f>
        <v>0</v>
      </c>
      <c r="AE61" s="19">
        <v>0</v>
      </c>
      <c r="AF61" s="374">
        <v>0</v>
      </c>
      <c r="AG61" s="16">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B61" s="382"/>
      <c r="BC61" s="382"/>
      <c r="BD61" s="382"/>
      <c r="BE61" s="382"/>
      <c r="BF61" s="382"/>
      <c r="BG61" s="382"/>
      <c r="BH61" s="382"/>
      <c r="BI61" s="382"/>
      <c r="BJ61" s="382"/>
      <c r="BK61" s="382"/>
      <c r="BL61" s="382"/>
      <c r="BM61" s="382"/>
      <c r="BN61" s="382"/>
      <c r="BO61" s="382"/>
      <c r="BP61" s="382"/>
      <c r="BQ61" s="382"/>
      <c r="BR61" s="382"/>
    </row>
    <row r="62" spans="1:70" s="422" customFormat="1" ht="24.95" customHeight="1">
      <c r="A62" s="611" t="s">
        <v>188</v>
      </c>
      <c r="B62" s="646" t="s">
        <v>622</v>
      </c>
      <c r="C62" s="372">
        <v>4821742</v>
      </c>
      <c r="D62" s="373">
        <f>P62</f>
        <v>0</v>
      </c>
      <c r="E62" s="373">
        <f>Q62</f>
        <v>0</v>
      </c>
      <c r="F62" s="373">
        <f>SUM(C62:E62)</f>
        <v>4821742</v>
      </c>
      <c r="G62" s="373">
        <v>0</v>
      </c>
      <c r="H62" s="374">
        <v>0</v>
      </c>
      <c r="I62" s="373">
        <f>SUM(G62:H62)</f>
        <v>0</v>
      </c>
      <c r="J62" s="373">
        <v>0</v>
      </c>
      <c r="K62" s="374">
        <v>0</v>
      </c>
      <c r="L62" s="373">
        <f>SUM(J62:K62)</f>
        <v>0</v>
      </c>
      <c r="M62" s="373">
        <f>F62-I62</f>
        <v>4821742</v>
      </c>
      <c r="N62" s="143">
        <f>F62-L62</f>
        <v>4821742</v>
      </c>
      <c r="O62" s="382"/>
      <c r="P62" s="372">
        <v>0</v>
      </c>
      <c r="Q62" s="375">
        <v>0</v>
      </c>
      <c r="R62" s="9"/>
      <c r="S62" s="366"/>
      <c r="T62" s="678"/>
      <c r="U62" s="161"/>
      <c r="V62" s="161"/>
      <c r="W62" s="161"/>
      <c r="X62" s="166"/>
      <c r="Y62" s="367"/>
      <c r="Z62" s="161"/>
      <c r="AA62" s="166"/>
      <c r="AB62" s="367"/>
      <c r="AC62" s="161"/>
      <c r="AD62" s="161"/>
      <c r="AE62" s="367"/>
      <c r="AF62" s="161"/>
      <c r="AG62" s="166"/>
      <c r="AH62" s="367"/>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4">
        <v>1130113</v>
      </c>
      <c r="B63" s="645" t="s">
        <v>190</v>
      </c>
      <c r="C63" s="43">
        <f t="shared" ref="C63:N63" si="80">SUM(C64:C65)</f>
        <v>101217515</v>
      </c>
      <c r="D63" s="44">
        <f t="shared" si="80"/>
        <v>0</v>
      </c>
      <c r="E63" s="44">
        <f t="shared" si="80"/>
        <v>0</v>
      </c>
      <c r="F63" s="44">
        <f t="shared" si="80"/>
        <v>101217515</v>
      </c>
      <c r="G63" s="44">
        <f t="shared" si="80"/>
        <v>0</v>
      </c>
      <c r="H63" s="44">
        <f t="shared" si="80"/>
        <v>12449559</v>
      </c>
      <c r="I63" s="44">
        <f t="shared" si="80"/>
        <v>12449559</v>
      </c>
      <c r="J63" s="44">
        <f t="shared" si="80"/>
        <v>0</v>
      </c>
      <c r="K63" s="44">
        <f t="shared" si="80"/>
        <v>6043490</v>
      </c>
      <c r="L63" s="44">
        <f t="shared" si="80"/>
        <v>6043490</v>
      </c>
      <c r="M63" s="44">
        <f t="shared" si="80"/>
        <v>88767956</v>
      </c>
      <c r="N63" s="45">
        <f t="shared" si="80"/>
        <v>95174025</v>
      </c>
      <c r="P63" s="43">
        <f>SUM(P64:P65)</f>
        <v>0</v>
      </c>
      <c r="Q63" s="45">
        <f>SUM(Q64:Q65)</f>
        <v>0</v>
      </c>
      <c r="R63" s="9"/>
      <c r="S63" s="704">
        <v>1020010</v>
      </c>
      <c r="T63" s="680" t="s">
        <v>189</v>
      </c>
      <c r="U63" s="132">
        <f t="shared" ref="U63:AJ63" si="81">U65+U83+U90+U104</f>
        <v>2458840205</v>
      </c>
      <c r="V63" s="122">
        <f t="shared" si="81"/>
        <v>-73487834</v>
      </c>
      <c r="W63" s="122">
        <f t="shared" si="81"/>
        <v>91302245</v>
      </c>
      <c r="X63" s="130">
        <f t="shared" si="81"/>
        <v>2476654616</v>
      </c>
      <c r="Y63" s="128">
        <f t="shared" si="81"/>
        <v>0</v>
      </c>
      <c r="Z63" s="122">
        <f t="shared" si="81"/>
        <v>356206923</v>
      </c>
      <c r="AA63" s="130">
        <f t="shared" si="81"/>
        <v>356206923</v>
      </c>
      <c r="AB63" s="128">
        <f t="shared" si="81"/>
        <v>0</v>
      </c>
      <c r="AC63" s="122">
        <f t="shared" si="81"/>
        <v>321466592</v>
      </c>
      <c r="AD63" s="129">
        <f t="shared" si="81"/>
        <v>321466592</v>
      </c>
      <c r="AE63" s="128">
        <f t="shared" si="81"/>
        <v>0</v>
      </c>
      <c r="AF63" s="122">
        <f t="shared" si="81"/>
        <v>164405869</v>
      </c>
      <c r="AG63" s="130">
        <f t="shared" si="81"/>
        <v>164405869</v>
      </c>
      <c r="AH63" s="128">
        <f t="shared" si="81"/>
        <v>2120447693</v>
      </c>
      <c r="AI63" s="122">
        <f t="shared" si="81"/>
        <v>2155188024</v>
      </c>
      <c r="AJ63" s="130">
        <f t="shared" si="81"/>
        <v>2312248747</v>
      </c>
      <c r="AK63" s="9"/>
      <c r="AL63" s="128">
        <f>AL65+AL83+AL90+AL104</f>
        <v>-73487834</v>
      </c>
      <c r="AM63" s="130">
        <f>AM65+AM83+AM90+AM104</f>
        <v>91302245</v>
      </c>
      <c r="AN63" s="9"/>
      <c r="AO63" s="294"/>
      <c r="AP63" s="294"/>
      <c r="AQ63" s="294"/>
      <c r="AR63" s="294"/>
      <c r="AS63" s="294"/>
      <c r="AT63" s="294"/>
      <c r="AU63" s="294"/>
      <c r="AV63" s="294"/>
      <c r="AW63" s="294"/>
      <c r="AX63" s="294"/>
      <c r="AY63" s="294"/>
      <c r="AZ63" s="294"/>
      <c r="BB63" s="422"/>
      <c r="BC63" s="422"/>
      <c r="BD63" s="422"/>
      <c r="BE63" s="422"/>
    </row>
    <row r="64" spans="1:70" s="422" customFormat="1" ht="24.95" customHeight="1">
      <c r="A64" s="611" t="s">
        <v>191</v>
      </c>
      <c r="B64" s="646" t="str">
        <f>+CONCATENATE("Vigencia ",INSTRUCCIONES!$F$3)</f>
        <v>Vigencia 2018</v>
      </c>
      <c r="C64" s="372">
        <v>76217515</v>
      </c>
      <c r="D64" s="373">
        <f>P64</f>
        <v>0</v>
      </c>
      <c r="E64" s="373">
        <f>Q64</f>
        <v>0</v>
      </c>
      <c r="F64" s="373">
        <f>SUM(C64:E64)</f>
        <v>76217515</v>
      </c>
      <c r="G64" s="373">
        <v>0</v>
      </c>
      <c r="H64" s="374">
        <v>6406069</v>
      </c>
      <c r="I64" s="373">
        <f>SUM(G64:H64)</f>
        <v>6406069</v>
      </c>
      <c r="J64" s="373">
        <v>0</v>
      </c>
      <c r="K64" s="374">
        <v>0</v>
      </c>
      <c r="L64" s="373">
        <f>SUM(J64:K64)</f>
        <v>0</v>
      </c>
      <c r="M64" s="373">
        <f>F64-I64</f>
        <v>69811446</v>
      </c>
      <c r="N64" s="143">
        <f>F64-L64</f>
        <v>76217515</v>
      </c>
      <c r="O64" s="382"/>
      <c r="P64" s="372">
        <v>0</v>
      </c>
      <c r="Q64" s="375">
        <v>0</v>
      </c>
      <c r="R64" s="9"/>
      <c r="S64" s="366"/>
      <c r="T64" s="678"/>
      <c r="U64" s="161"/>
      <c r="V64" s="161"/>
      <c r="W64" s="161"/>
      <c r="X64" s="166"/>
      <c r="Y64" s="367"/>
      <c r="Z64" s="161"/>
      <c r="AA64" s="166"/>
      <c r="AB64" s="367"/>
      <c r="AC64" s="161"/>
      <c r="AD64" s="161"/>
      <c r="AE64" s="367"/>
      <c r="AF64" s="161"/>
      <c r="AG64" s="166"/>
      <c r="AH64" s="367"/>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
        <v>192</v>
      </c>
      <c r="B65" s="646" t="s">
        <v>623</v>
      </c>
      <c r="C65" s="372">
        <v>25000000</v>
      </c>
      <c r="D65" s="373">
        <f>P65</f>
        <v>0</v>
      </c>
      <c r="E65" s="373">
        <f>Q65</f>
        <v>0</v>
      </c>
      <c r="F65" s="373">
        <f>SUM(C65:E65)</f>
        <v>25000000</v>
      </c>
      <c r="G65" s="373">
        <v>0</v>
      </c>
      <c r="H65" s="374">
        <v>6043490</v>
      </c>
      <c r="I65" s="373">
        <f>SUM(G65:H65)</f>
        <v>6043490</v>
      </c>
      <c r="J65" s="373">
        <v>0</v>
      </c>
      <c r="K65" s="374">
        <v>6043490</v>
      </c>
      <c r="L65" s="373">
        <f>SUM(J65:K65)</f>
        <v>6043490</v>
      </c>
      <c r="M65" s="373">
        <f>F65-I65</f>
        <v>18956510</v>
      </c>
      <c r="N65" s="143">
        <f>F65-L65</f>
        <v>18956510</v>
      </c>
      <c r="O65" s="382"/>
      <c r="P65" s="372">
        <v>0</v>
      </c>
      <c r="Q65" s="375">
        <v>0</v>
      </c>
      <c r="R65" s="9"/>
      <c r="S65" s="705">
        <v>1020100</v>
      </c>
      <c r="T65" s="681" t="s">
        <v>68</v>
      </c>
      <c r="U65" s="132">
        <f t="shared" ref="U65:AJ65" si="82">SUM(U66:U69)+U81</f>
        <v>1674033669</v>
      </c>
      <c r="V65" s="122">
        <f t="shared" si="82"/>
        <v>13483687</v>
      </c>
      <c r="W65" s="122">
        <f t="shared" si="82"/>
        <v>40452864</v>
      </c>
      <c r="X65" s="130">
        <f t="shared" si="82"/>
        <v>1727970220</v>
      </c>
      <c r="Y65" s="128">
        <f t="shared" si="82"/>
        <v>0</v>
      </c>
      <c r="Z65" s="122">
        <f t="shared" si="82"/>
        <v>190043988</v>
      </c>
      <c r="AA65" s="130">
        <f t="shared" si="82"/>
        <v>190043988</v>
      </c>
      <c r="AB65" s="128">
        <f t="shared" si="82"/>
        <v>0</v>
      </c>
      <c r="AC65" s="122">
        <f t="shared" si="82"/>
        <v>190043988</v>
      </c>
      <c r="AD65" s="129">
        <f t="shared" si="82"/>
        <v>190043988</v>
      </c>
      <c r="AE65" s="128">
        <f t="shared" si="82"/>
        <v>0</v>
      </c>
      <c r="AF65" s="122">
        <f t="shared" si="82"/>
        <v>105791667</v>
      </c>
      <c r="AG65" s="130">
        <f t="shared" si="82"/>
        <v>105791667</v>
      </c>
      <c r="AH65" s="128">
        <f t="shared" si="82"/>
        <v>1537926232</v>
      </c>
      <c r="AI65" s="122">
        <f t="shared" si="82"/>
        <v>1537926232</v>
      </c>
      <c r="AJ65" s="130">
        <f t="shared" si="82"/>
        <v>1622178553</v>
      </c>
      <c r="AK65" s="9"/>
      <c r="AL65" s="128">
        <f>SUM(AL66:AL69)+AL81</f>
        <v>13483687</v>
      </c>
      <c r="AM65" s="130">
        <f>SUM(AM66:AM69)+AM81</f>
        <v>40452864</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4">
        <v>1130114</v>
      </c>
      <c r="B66" s="645" t="s">
        <v>193</v>
      </c>
      <c r="C66" s="43">
        <f t="shared" ref="C66:N66" si="83">SUM(C67:C68)</f>
        <v>0</v>
      </c>
      <c r="D66" s="44">
        <f t="shared" si="83"/>
        <v>0</v>
      </c>
      <c r="E66" s="44">
        <f t="shared" si="83"/>
        <v>0</v>
      </c>
      <c r="F66" s="44">
        <f t="shared" si="83"/>
        <v>0</v>
      </c>
      <c r="G66" s="44">
        <f t="shared" si="83"/>
        <v>0</v>
      </c>
      <c r="H66" s="44">
        <f t="shared" si="83"/>
        <v>0</v>
      </c>
      <c r="I66" s="44">
        <f t="shared" si="83"/>
        <v>0</v>
      </c>
      <c r="J66" s="44">
        <f t="shared" si="83"/>
        <v>0</v>
      </c>
      <c r="K66" s="44">
        <f t="shared" si="83"/>
        <v>0</v>
      </c>
      <c r="L66" s="44">
        <f t="shared" si="83"/>
        <v>0</v>
      </c>
      <c r="M66" s="44">
        <f t="shared" si="83"/>
        <v>0</v>
      </c>
      <c r="N66" s="45">
        <f t="shared" si="83"/>
        <v>0</v>
      </c>
      <c r="P66" s="43">
        <f>SUM(P67:P68)</f>
        <v>0</v>
      </c>
      <c r="Q66" s="45">
        <f>SUM(Q67:Q68)</f>
        <v>0</v>
      </c>
      <c r="R66" s="9"/>
      <c r="S66" s="706">
        <v>1020101</v>
      </c>
      <c r="T66" s="682" t="s">
        <v>69</v>
      </c>
      <c r="U66" s="398">
        <v>1142841348</v>
      </c>
      <c r="V66" s="15">
        <f t="shared" ref="V66:W68" si="84">AL66</f>
        <v>0</v>
      </c>
      <c r="W66" s="15">
        <f t="shared" si="84"/>
        <v>8693314</v>
      </c>
      <c r="X66" s="16">
        <f>SUM(U66:W66)</f>
        <v>1151534662</v>
      </c>
      <c r="Y66" s="19">
        <v>0</v>
      </c>
      <c r="Z66" s="374">
        <v>95699234</v>
      </c>
      <c r="AA66" s="16">
        <f>SUM(Y66:Z66)</f>
        <v>95699234</v>
      </c>
      <c r="AB66" s="19">
        <v>0</v>
      </c>
      <c r="AC66" s="374">
        <v>95699234</v>
      </c>
      <c r="AD66" s="18">
        <f>SUM(AB66:AC66)</f>
        <v>95699234</v>
      </c>
      <c r="AE66" s="19">
        <v>0</v>
      </c>
      <c r="AF66" s="374">
        <v>47546531</v>
      </c>
      <c r="AG66" s="16">
        <f>SUM(AE66:AF66)</f>
        <v>47546531</v>
      </c>
      <c r="AH66" s="19">
        <f>X66-AA66</f>
        <v>1055835428</v>
      </c>
      <c r="AI66" s="15">
        <f>X66-AD66</f>
        <v>1055835428</v>
      </c>
      <c r="AJ66" s="16">
        <f>X66-AG66</f>
        <v>1103988131</v>
      </c>
      <c r="AK66" s="9"/>
      <c r="AL66" s="372">
        <v>0</v>
      </c>
      <c r="AM66" s="375">
        <v>8693314</v>
      </c>
      <c r="AN66" s="9"/>
      <c r="AO66" s="294"/>
      <c r="AP66" s="294"/>
      <c r="AQ66" s="294"/>
      <c r="AR66" s="294"/>
      <c r="AS66" s="294"/>
      <c r="AT66" s="294"/>
      <c r="AU66" s="294"/>
      <c r="AV66" s="294"/>
      <c r="AW66" s="294"/>
      <c r="AX66" s="294"/>
      <c r="AY66" s="294"/>
      <c r="AZ66" s="294"/>
    </row>
    <row r="67" spans="1:70" s="422" customFormat="1" ht="24.95" customHeight="1">
      <c r="A67" s="611" t="s">
        <v>194</v>
      </c>
      <c r="B67" s="646" t="str">
        <f>+CONCATENATE("Vigencia ",INSTRUCCIONES!$F$3)</f>
        <v>Vigencia 2018</v>
      </c>
      <c r="C67" s="372">
        <v>0</v>
      </c>
      <c r="D67" s="373">
        <f>P67</f>
        <v>0</v>
      </c>
      <c r="E67" s="373">
        <f>Q67</f>
        <v>0</v>
      </c>
      <c r="F67" s="373">
        <f>SUM(C67:E67)</f>
        <v>0</v>
      </c>
      <c r="G67" s="373">
        <v>0</v>
      </c>
      <c r="H67" s="374">
        <v>0</v>
      </c>
      <c r="I67" s="373">
        <f>SUM(G67:H67)</f>
        <v>0</v>
      </c>
      <c r="J67" s="373">
        <v>0</v>
      </c>
      <c r="K67" s="374">
        <v>0</v>
      </c>
      <c r="L67" s="373">
        <f>SUM(J67:K67)</f>
        <v>0</v>
      </c>
      <c r="M67" s="373">
        <f>F67-I67</f>
        <v>0</v>
      </c>
      <c r="N67" s="143">
        <f>F67-L67</f>
        <v>0</v>
      </c>
      <c r="O67" s="382"/>
      <c r="P67" s="372">
        <v>0</v>
      </c>
      <c r="Q67" s="375">
        <v>0</v>
      </c>
      <c r="R67" s="9"/>
      <c r="S67" s="706">
        <v>1020102</v>
      </c>
      <c r="T67" s="682" t="s">
        <v>72</v>
      </c>
      <c r="U67" s="398">
        <v>200000000</v>
      </c>
      <c r="V67" s="15">
        <f t="shared" si="84"/>
        <v>0</v>
      </c>
      <c r="W67" s="15">
        <f t="shared" si="84"/>
        <v>0</v>
      </c>
      <c r="X67" s="16">
        <f>SUM(U67:W67)</f>
        <v>200000000</v>
      </c>
      <c r="Y67" s="19">
        <v>0</v>
      </c>
      <c r="Z67" s="374">
        <v>11999819</v>
      </c>
      <c r="AA67" s="16">
        <f>SUM(Y67:Z67)</f>
        <v>11999819</v>
      </c>
      <c r="AB67" s="19">
        <v>0</v>
      </c>
      <c r="AC67" s="374">
        <v>11999819</v>
      </c>
      <c r="AD67" s="18">
        <f>SUM(AB67:AC67)</f>
        <v>11999819</v>
      </c>
      <c r="AE67" s="19">
        <v>0</v>
      </c>
      <c r="AF67" s="374">
        <v>11679286</v>
      </c>
      <c r="AG67" s="16">
        <f>SUM(AE67:AF67)</f>
        <v>11679286</v>
      </c>
      <c r="AH67" s="19">
        <f>X67-AA67</f>
        <v>188000181</v>
      </c>
      <c r="AI67" s="15">
        <f>X67-AD67</f>
        <v>188000181</v>
      </c>
      <c r="AJ67" s="16">
        <f>X67-AG67</f>
        <v>188320714</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
        <v>195</v>
      </c>
      <c r="B68" s="646" t="s">
        <v>624</v>
      </c>
      <c r="C68" s="372">
        <v>0</v>
      </c>
      <c r="D68" s="373">
        <f>P68</f>
        <v>0</v>
      </c>
      <c r="E68" s="373">
        <f>Q68</f>
        <v>0</v>
      </c>
      <c r="F68" s="373">
        <f>SUM(C68:E68)</f>
        <v>0</v>
      </c>
      <c r="G68" s="373">
        <v>0</v>
      </c>
      <c r="H68" s="374">
        <v>0</v>
      </c>
      <c r="I68" s="373">
        <f>SUM(G68:H68)</f>
        <v>0</v>
      </c>
      <c r="J68" s="373">
        <v>0</v>
      </c>
      <c r="K68" s="374">
        <v>0</v>
      </c>
      <c r="L68" s="373">
        <f>SUM(J68:K68)</f>
        <v>0</v>
      </c>
      <c r="M68" s="373">
        <f>F68-I68</f>
        <v>0</v>
      </c>
      <c r="N68" s="143">
        <f>F68-L68</f>
        <v>0</v>
      </c>
      <c r="O68" s="382"/>
      <c r="P68" s="372">
        <v>0</v>
      </c>
      <c r="Q68" s="375">
        <v>0</v>
      </c>
      <c r="R68" s="9"/>
      <c r="S68" s="706">
        <v>1020103</v>
      </c>
      <c r="T68" s="682" t="s">
        <v>75</v>
      </c>
      <c r="U68" s="398">
        <v>0</v>
      </c>
      <c r="V68" s="15">
        <f t="shared" si="84"/>
        <v>0</v>
      </c>
      <c r="W68" s="15">
        <f t="shared" si="84"/>
        <v>0</v>
      </c>
      <c r="X68" s="16">
        <f>SUM(U68:W68)</f>
        <v>0</v>
      </c>
      <c r="Y68" s="19">
        <v>0</v>
      </c>
      <c r="Z68" s="374">
        <v>0</v>
      </c>
      <c r="AA68" s="16">
        <f>SUM(Y68:Z68)</f>
        <v>0</v>
      </c>
      <c r="AB68" s="19">
        <v>0</v>
      </c>
      <c r="AC68" s="374">
        <v>0</v>
      </c>
      <c r="AD68" s="18">
        <f>SUM(AB68:AC68)</f>
        <v>0</v>
      </c>
      <c r="AE68" s="19">
        <v>0</v>
      </c>
      <c r="AF68" s="374">
        <v>0</v>
      </c>
      <c r="AG68" s="16">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4">
        <v>1130115</v>
      </c>
      <c r="B69" s="645" t="s">
        <v>196</v>
      </c>
      <c r="C69" s="43">
        <f t="shared" ref="C69:N69" si="85">SUM(C70:C71)</f>
        <v>154330000</v>
      </c>
      <c r="D69" s="44">
        <f t="shared" si="85"/>
        <v>0</v>
      </c>
      <c r="E69" s="44">
        <f t="shared" si="85"/>
        <v>0</v>
      </c>
      <c r="F69" s="44">
        <f t="shared" si="85"/>
        <v>154330000</v>
      </c>
      <c r="G69" s="44">
        <f t="shared" si="85"/>
        <v>0</v>
      </c>
      <c r="H69" s="44">
        <f t="shared" si="85"/>
        <v>7539832</v>
      </c>
      <c r="I69" s="44">
        <f t="shared" si="85"/>
        <v>7539832</v>
      </c>
      <c r="J69" s="44">
        <f t="shared" si="85"/>
        <v>0</v>
      </c>
      <c r="K69" s="44">
        <f t="shared" si="85"/>
        <v>737357</v>
      </c>
      <c r="L69" s="44">
        <f t="shared" si="85"/>
        <v>737357</v>
      </c>
      <c r="M69" s="44">
        <f t="shared" si="85"/>
        <v>146790168</v>
      </c>
      <c r="N69" s="45">
        <f t="shared" si="85"/>
        <v>153592643</v>
      </c>
      <c r="P69" s="43">
        <f>SUM(P70:P71)</f>
        <v>0</v>
      </c>
      <c r="Q69" s="45">
        <f>SUM(Q70:Q71)</f>
        <v>0</v>
      </c>
      <c r="R69" s="9"/>
      <c r="S69" s="706">
        <v>1020104</v>
      </c>
      <c r="T69" s="682" t="s">
        <v>80</v>
      </c>
      <c r="U69" s="17">
        <f t="shared" ref="U69:AJ69" si="86">SUM(U70:U80)</f>
        <v>268733154</v>
      </c>
      <c r="V69" s="15">
        <f t="shared" si="86"/>
        <v>0</v>
      </c>
      <c r="W69" s="15">
        <f t="shared" si="86"/>
        <v>0</v>
      </c>
      <c r="X69" s="16">
        <f t="shared" si="86"/>
        <v>268733154</v>
      </c>
      <c r="Y69" s="19">
        <f t="shared" si="86"/>
        <v>0</v>
      </c>
      <c r="Z69" s="142">
        <f t="shared" si="86"/>
        <v>6400883</v>
      </c>
      <c r="AA69" s="16">
        <f t="shared" si="86"/>
        <v>6400883</v>
      </c>
      <c r="AB69" s="19">
        <f t="shared" si="86"/>
        <v>0</v>
      </c>
      <c r="AC69" s="142">
        <f t="shared" si="86"/>
        <v>6400883</v>
      </c>
      <c r="AD69" s="18">
        <f t="shared" si="86"/>
        <v>6400883</v>
      </c>
      <c r="AE69" s="19">
        <f t="shared" si="86"/>
        <v>0</v>
      </c>
      <c r="AF69" s="142">
        <f t="shared" si="86"/>
        <v>1735977</v>
      </c>
      <c r="AG69" s="16">
        <f t="shared" si="86"/>
        <v>1735977</v>
      </c>
      <c r="AH69" s="19">
        <f t="shared" si="86"/>
        <v>262332271</v>
      </c>
      <c r="AI69" s="15">
        <f t="shared" si="86"/>
        <v>262332271</v>
      </c>
      <c r="AJ69" s="16">
        <f t="shared" si="86"/>
        <v>266997177</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c r="A70" s="611" t="s">
        <v>198</v>
      </c>
      <c r="B70" s="646" t="str">
        <f>+CONCATENATE("Vigencia ",INSTRUCCIONES!$F$3)</f>
        <v>Vigencia 2018</v>
      </c>
      <c r="C70" s="372">
        <v>118000000</v>
      </c>
      <c r="D70" s="373">
        <f>P70</f>
        <v>0</v>
      </c>
      <c r="E70" s="373">
        <f>Q70</f>
        <v>0</v>
      </c>
      <c r="F70" s="373">
        <f>SUM(C70:E70)</f>
        <v>118000000</v>
      </c>
      <c r="G70" s="373">
        <v>0</v>
      </c>
      <c r="H70" s="374">
        <v>6802475</v>
      </c>
      <c r="I70" s="373">
        <f>SUM(G70:H70)</f>
        <v>6802475</v>
      </c>
      <c r="J70" s="373">
        <v>0</v>
      </c>
      <c r="K70" s="374">
        <v>0</v>
      </c>
      <c r="L70" s="373">
        <f>SUM(J70:K70)</f>
        <v>0</v>
      </c>
      <c r="M70" s="373">
        <f>F70-I70</f>
        <v>111197525</v>
      </c>
      <c r="N70" s="143">
        <f>F70-L70</f>
        <v>118000000</v>
      </c>
      <c r="O70" s="382"/>
      <c r="P70" s="372">
        <v>0</v>
      </c>
      <c r="Q70" s="375">
        <v>0</v>
      </c>
      <c r="R70" s="9"/>
      <c r="S70" s="707" t="s">
        <v>197</v>
      </c>
      <c r="T70" s="683" t="s">
        <v>397</v>
      </c>
      <c r="U70" s="398">
        <v>112552557</v>
      </c>
      <c r="V70" s="15">
        <f t="shared" ref="V70:V81" si="87">AL70</f>
        <v>0</v>
      </c>
      <c r="W70" s="15">
        <f t="shared" ref="W70:W81" si="88">AM70</f>
        <v>0</v>
      </c>
      <c r="X70" s="16">
        <f t="shared" ref="X70:X80" si="89">SUM(U70:W70)</f>
        <v>112552557</v>
      </c>
      <c r="Y70" s="19">
        <v>0</v>
      </c>
      <c r="Z70" s="374">
        <v>0</v>
      </c>
      <c r="AA70" s="16">
        <f t="shared" ref="AA70:AA81" si="90">SUM(Y70:Z70)</f>
        <v>0</v>
      </c>
      <c r="AB70" s="19">
        <v>0</v>
      </c>
      <c r="AC70" s="374">
        <v>0</v>
      </c>
      <c r="AD70" s="18">
        <f t="shared" ref="AD70:AD81" si="91">SUM(AB70:AC70)</f>
        <v>0</v>
      </c>
      <c r="AE70" s="19">
        <v>0</v>
      </c>
      <c r="AF70" s="374">
        <v>0</v>
      </c>
      <c r="AG70" s="16">
        <f t="shared" ref="AG70:AG81" si="92">SUM(AE70:AF70)</f>
        <v>0</v>
      </c>
      <c r="AH70" s="19">
        <f t="shared" ref="AH70:AH81" si="93">X70-AA70</f>
        <v>112552557</v>
      </c>
      <c r="AI70" s="15">
        <f t="shared" ref="AI70:AI81" si="94">X70-AD70</f>
        <v>112552557</v>
      </c>
      <c r="AJ70" s="16">
        <f t="shared" ref="AJ70:AJ81" si="95">X70-AG70</f>
        <v>112552557</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
        <v>200</v>
      </c>
      <c r="B71" s="646" t="s">
        <v>625</v>
      </c>
      <c r="C71" s="372">
        <v>36330000</v>
      </c>
      <c r="D71" s="373">
        <f>P71</f>
        <v>0</v>
      </c>
      <c r="E71" s="373">
        <f>Q71</f>
        <v>0</v>
      </c>
      <c r="F71" s="373">
        <f>SUM(C71:E71)</f>
        <v>36330000</v>
      </c>
      <c r="G71" s="373">
        <v>0</v>
      </c>
      <c r="H71" s="374">
        <v>737357</v>
      </c>
      <c r="I71" s="373">
        <f>SUM(G71:H71)</f>
        <v>737357</v>
      </c>
      <c r="J71" s="373">
        <v>0</v>
      </c>
      <c r="K71" s="374">
        <v>737357</v>
      </c>
      <c r="L71" s="373">
        <f>SUM(J71:K71)</f>
        <v>737357</v>
      </c>
      <c r="M71" s="373">
        <f>F71-I71</f>
        <v>35592643</v>
      </c>
      <c r="N71" s="143">
        <f>F71-L71</f>
        <v>35592643</v>
      </c>
      <c r="O71" s="382"/>
      <c r="P71" s="372">
        <v>0</v>
      </c>
      <c r="Q71" s="375">
        <v>0</v>
      </c>
      <c r="R71" s="9"/>
      <c r="S71" s="707" t="s">
        <v>199</v>
      </c>
      <c r="T71" s="683" t="s">
        <v>398</v>
      </c>
      <c r="U71" s="398">
        <v>0</v>
      </c>
      <c r="V71" s="15">
        <f t="shared" si="87"/>
        <v>0</v>
      </c>
      <c r="W71" s="15">
        <f t="shared" si="88"/>
        <v>0</v>
      </c>
      <c r="X71" s="16">
        <f t="shared" si="89"/>
        <v>0</v>
      </c>
      <c r="Y71" s="19">
        <v>0</v>
      </c>
      <c r="Z71" s="374">
        <v>0</v>
      </c>
      <c r="AA71" s="16">
        <f t="shared" si="90"/>
        <v>0</v>
      </c>
      <c r="AB71" s="19">
        <v>0</v>
      </c>
      <c r="AC71" s="374">
        <v>0</v>
      </c>
      <c r="AD71" s="18">
        <f t="shared" si="91"/>
        <v>0</v>
      </c>
      <c r="AE71" s="19">
        <v>0</v>
      </c>
      <c r="AF71" s="374">
        <v>0</v>
      </c>
      <c r="AG71" s="16">
        <f t="shared" si="92"/>
        <v>0</v>
      </c>
      <c r="AH71" s="19">
        <f t="shared" si="93"/>
        <v>0</v>
      </c>
      <c r="AI71" s="15">
        <f t="shared" si="94"/>
        <v>0</v>
      </c>
      <c r="AJ71" s="16">
        <f t="shared" si="95"/>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4">
        <v>1130116</v>
      </c>
      <c r="B72" s="645" t="s">
        <v>600</v>
      </c>
      <c r="C72" s="43">
        <f t="shared" ref="C72:N72" si="96">SUM(C73:C74)</f>
        <v>32000000</v>
      </c>
      <c r="D72" s="44">
        <f t="shared" si="96"/>
        <v>0</v>
      </c>
      <c r="E72" s="44">
        <f t="shared" si="96"/>
        <v>0</v>
      </c>
      <c r="F72" s="44">
        <f t="shared" si="96"/>
        <v>32000000</v>
      </c>
      <c r="G72" s="44">
        <f t="shared" si="96"/>
        <v>0</v>
      </c>
      <c r="H72" s="44">
        <f t="shared" si="96"/>
        <v>2718261</v>
      </c>
      <c r="I72" s="44">
        <f t="shared" si="96"/>
        <v>2718261</v>
      </c>
      <c r="J72" s="44">
        <f t="shared" si="96"/>
        <v>0</v>
      </c>
      <c r="K72" s="44">
        <f t="shared" si="96"/>
        <v>930426</v>
      </c>
      <c r="L72" s="44">
        <f t="shared" si="96"/>
        <v>930426</v>
      </c>
      <c r="M72" s="44">
        <f t="shared" si="96"/>
        <v>29281739</v>
      </c>
      <c r="N72" s="45">
        <f t="shared" si="96"/>
        <v>31069574</v>
      </c>
      <c r="P72" s="43">
        <f>SUM(P73:P74)</f>
        <v>0</v>
      </c>
      <c r="Q72" s="45">
        <f>SUM(Q73:Q74)</f>
        <v>0</v>
      </c>
      <c r="R72" s="9"/>
      <c r="S72" s="707" t="s">
        <v>201</v>
      </c>
      <c r="T72" s="683" t="s">
        <v>399</v>
      </c>
      <c r="U72" s="398">
        <v>51947334</v>
      </c>
      <c r="V72" s="15">
        <f t="shared" si="87"/>
        <v>0</v>
      </c>
      <c r="W72" s="15">
        <f t="shared" si="88"/>
        <v>0</v>
      </c>
      <c r="X72" s="16">
        <f t="shared" si="89"/>
        <v>51947334</v>
      </c>
      <c r="Y72" s="19">
        <v>0</v>
      </c>
      <c r="Z72" s="374">
        <v>1456776</v>
      </c>
      <c r="AA72" s="16">
        <f t="shared" si="90"/>
        <v>1456776</v>
      </c>
      <c r="AB72" s="19">
        <v>0</v>
      </c>
      <c r="AC72" s="374">
        <v>1456776</v>
      </c>
      <c r="AD72" s="18">
        <f t="shared" si="91"/>
        <v>1456776</v>
      </c>
      <c r="AE72" s="19">
        <v>0</v>
      </c>
      <c r="AF72" s="374">
        <v>1456776</v>
      </c>
      <c r="AG72" s="16">
        <f t="shared" si="92"/>
        <v>1456776</v>
      </c>
      <c r="AH72" s="19">
        <f t="shared" si="93"/>
        <v>50490558</v>
      </c>
      <c r="AI72" s="15">
        <f t="shared" si="94"/>
        <v>50490558</v>
      </c>
      <c r="AJ72" s="16">
        <f t="shared" si="95"/>
        <v>50490558</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
        <v>203</v>
      </c>
      <c r="B73" s="646" t="str">
        <f>+CONCATENATE("Vigencia ",INSTRUCCIONES!$F$3)</f>
        <v>Vigencia 2018</v>
      </c>
      <c r="C73" s="372">
        <v>28000000</v>
      </c>
      <c r="D73" s="373">
        <f>P73</f>
        <v>0</v>
      </c>
      <c r="E73" s="373">
        <f>Q73</f>
        <v>0</v>
      </c>
      <c r="F73" s="373">
        <f>SUM(C73:E73)</f>
        <v>28000000</v>
      </c>
      <c r="G73" s="373">
        <v>0</v>
      </c>
      <c r="H73" s="374">
        <v>1787835</v>
      </c>
      <c r="I73" s="373">
        <f>SUM(G73:H73)</f>
        <v>1787835</v>
      </c>
      <c r="J73" s="373">
        <v>0</v>
      </c>
      <c r="K73" s="374">
        <v>0</v>
      </c>
      <c r="L73" s="373">
        <f>SUM(J73:K73)</f>
        <v>0</v>
      </c>
      <c r="M73" s="373">
        <f>F73-I73</f>
        <v>26212165</v>
      </c>
      <c r="N73" s="143">
        <f>F73-L73</f>
        <v>28000000</v>
      </c>
      <c r="O73" s="382"/>
      <c r="P73" s="372">
        <v>0</v>
      </c>
      <c r="Q73" s="375">
        <v>0</v>
      </c>
      <c r="R73" s="9"/>
      <c r="S73" s="707" t="s">
        <v>202</v>
      </c>
      <c r="T73" s="683" t="s">
        <v>400</v>
      </c>
      <c r="U73" s="398">
        <v>0</v>
      </c>
      <c r="V73" s="15">
        <f t="shared" si="87"/>
        <v>0</v>
      </c>
      <c r="W73" s="15">
        <f t="shared" si="88"/>
        <v>0</v>
      </c>
      <c r="X73" s="16">
        <f t="shared" si="89"/>
        <v>0</v>
      </c>
      <c r="Y73" s="19">
        <v>0</v>
      </c>
      <c r="Z73" s="374">
        <v>0</v>
      </c>
      <c r="AA73" s="16">
        <f t="shared" si="90"/>
        <v>0</v>
      </c>
      <c r="AB73" s="19">
        <v>0</v>
      </c>
      <c r="AC73" s="374">
        <v>0</v>
      </c>
      <c r="AD73" s="18">
        <f t="shared" si="91"/>
        <v>0</v>
      </c>
      <c r="AE73" s="19">
        <v>0</v>
      </c>
      <c r="AF73" s="374">
        <v>0</v>
      </c>
      <c r="AG73" s="16">
        <f t="shared" si="92"/>
        <v>0</v>
      </c>
      <c r="AH73" s="19">
        <f t="shared" si="93"/>
        <v>0</v>
      </c>
      <c r="AI73" s="15">
        <f t="shared" si="94"/>
        <v>0</v>
      </c>
      <c r="AJ73" s="16">
        <f t="shared" si="95"/>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
        <v>205</v>
      </c>
      <c r="B74" s="646" t="s">
        <v>626</v>
      </c>
      <c r="C74" s="372">
        <v>4000000</v>
      </c>
      <c r="D74" s="373">
        <f>P74</f>
        <v>0</v>
      </c>
      <c r="E74" s="373">
        <f>Q74</f>
        <v>0</v>
      </c>
      <c r="F74" s="373">
        <f>SUM(C74:E74)</f>
        <v>4000000</v>
      </c>
      <c r="G74" s="373">
        <v>0</v>
      </c>
      <c r="H74" s="374">
        <v>930426</v>
      </c>
      <c r="I74" s="373">
        <f>SUM(G74:H74)</f>
        <v>930426</v>
      </c>
      <c r="J74" s="373">
        <v>0</v>
      </c>
      <c r="K74" s="374">
        <v>930426</v>
      </c>
      <c r="L74" s="373">
        <f>SUM(J74:K74)</f>
        <v>930426</v>
      </c>
      <c r="M74" s="373">
        <f>F74-I74</f>
        <v>3069574</v>
      </c>
      <c r="N74" s="143">
        <f>F74-L74</f>
        <v>3069574</v>
      </c>
      <c r="O74" s="382"/>
      <c r="P74" s="372">
        <v>0</v>
      </c>
      <c r="Q74" s="375">
        <v>0</v>
      </c>
      <c r="R74" s="9"/>
      <c r="S74" s="707" t="s">
        <v>204</v>
      </c>
      <c r="T74" s="683" t="s">
        <v>401</v>
      </c>
      <c r="U74" s="398">
        <v>51947334</v>
      </c>
      <c r="V74" s="15">
        <f t="shared" si="87"/>
        <v>0</v>
      </c>
      <c r="W74" s="15">
        <f t="shared" si="88"/>
        <v>0</v>
      </c>
      <c r="X74" s="16">
        <f t="shared" si="89"/>
        <v>51947334</v>
      </c>
      <c r="Y74" s="19">
        <v>0</v>
      </c>
      <c r="Z74" s="374">
        <v>0</v>
      </c>
      <c r="AA74" s="16">
        <f t="shared" si="90"/>
        <v>0</v>
      </c>
      <c r="AB74" s="19">
        <v>0</v>
      </c>
      <c r="AC74" s="374">
        <v>0</v>
      </c>
      <c r="AD74" s="18">
        <f t="shared" si="91"/>
        <v>0</v>
      </c>
      <c r="AE74" s="19">
        <v>0</v>
      </c>
      <c r="AF74" s="374">
        <v>0</v>
      </c>
      <c r="AG74" s="16">
        <f t="shared" si="92"/>
        <v>0</v>
      </c>
      <c r="AH74" s="19">
        <f t="shared" si="93"/>
        <v>51947334</v>
      </c>
      <c r="AI74" s="15">
        <f t="shared" si="94"/>
        <v>51947334</v>
      </c>
      <c r="AJ74" s="16">
        <f t="shared" si="95"/>
        <v>51947334</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4">
        <v>1130117</v>
      </c>
      <c r="B75" s="645" t="s">
        <v>207</v>
      </c>
      <c r="C75" s="43">
        <f t="shared" ref="C75:N75" si="97">SUM(C76:C77)</f>
        <v>0</v>
      </c>
      <c r="D75" s="44">
        <f t="shared" si="97"/>
        <v>0</v>
      </c>
      <c r="E75" s="44">
        <f t="shared" si="97"/>
        <v>0</v>
      </c>
      <c r="F75" s="44">
        <f t="shared" si="97"/>
        <v>0</v>
      </c>
      <c r="G75" s="44">
        <f t="shared" si="97"/>
        <v>0</v>
      </c>
      <c r="H75" s="44">
        <f t="shared" si="97"/>
        <v>0</v>
      </c>
      <c r="I75" s="44">
        <f t="shared" si="97"/>
        <v>0</v>
      </c>
      <c r="J75" s="44">
        <f t="shared" si="97"/>
        <v>0</v>
      </c>
      <c r="K75" s="44">
        <f t="shared" si="97"/>
        <v>0</v>
      </c>
      <c r="L75" s="44">
        <f t="shared" si="97"/>
        <v>0</v>
      </c>
      <c r="M75" s="44">
        <f t="shared" si="97"/>
        <v>0</v>
      </c>
      <c r="N75" s="45">
        <f t="shared" si="97"/>
        <v>0</v>
      </c>
      <c r="P75" s="43">
        <f>SUM(P76:P77)</f>
        <v>0</v>
      </c>
      <c r="Q75" s="45">
        <f>SUM(Q76:Q77)</f>
        <v>0</v>
      </c>
      <c r="R75" s="9"/>
      <c r="S75" s="707" t="s">
        <v>206</v>
      </c>
      <c r="T75" s="683" t="s">
        <v>575</v>
      </c>
      <c r="U75" s="398">
        <v>39850334</v>
      </c>
      <c r="V75" s="15">
        <f t="shared" si="87"/>
        <v>0</v>
      </c>
      <c r="W75" s="15">
        <f t="shared" si="88"/>
        <v>0</v>
      </c>
      <c r="X75" s="16">
        <f t="shared" si="89"/>
        <v>39850334</v>
      </c>
      <c r="Y75" s="19">
        <v>0</v>
      </c>
      <c r="Z75" s="374">
        <v>4458794</v>
      </c>
      <c r="AA75" s="16">
        <f t="shared" si="90"/>
        <v>4458794</v>
      </c>
      <c r="AB75" s="19">
        <v>0</v>
      </c>
      <c r="AC75" s="374">
        <v>4458794</v>
      </c>
      <c r="AD75" s="18">
        <f t="shared" si="91"/>
        <v>4458794</v>
      </c>
      <c r="AE75" s="19">
        <v>0</v>
      </c>
      <c r="AF75" s="374">
        <v>0</v>
      </c>
      <c r="AG75" s="16">
        <f t="shared" si="92"/>
        <v>0</v>
      </c>
      <c r="AH75" s="19">
        <f t="shared" si="93"/>
        <v>35391540</v>
      </c>
      <c r="AI75" s="15">
        <f t="shared" si="94"/>
        <v>35391540</v>
      </c>
      <c r="AJ75" s="16">
        <f t="shared" si="95"/>
        <v>39850334</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
        <v>209</v>
      </c>
      <c r="B76" s="646" t="str">
        <f>+CONCATENATE("Vigencia ",INSTRUCCIONES!$F$3)</f>
        <v>Vigencia 2018</v>
      </c>
      <c r="C76" s="372">
        <v>0</v>
      </c>
      <c r="D76" s="373">
        <f>P76</f>
        <v>0</v>
      </c>
      <c r="E76" s="373">
        <f>Q76</f>
        <v>0</v>
      </c>
      <c r="F76" s="373">
        <f t="shared" ref="F76:F83" si="98">SUM(C76:E76)</f>
        <v>0</v>
      </c>
      <c r="G76" s="373">
        <v>0</v>
      </c>
      <c r="H76" s="374">
        <v>0</v>
      </c>
      <c r="I76" s="373">
        <f t="shared" ref="I76:I83" si="99">SUM(G76:H76)</f>
        <v>0</v>
      </c>
      <c r="J76" s="373">
        <v>0</v>
      </c>
      <c r="K76" s="374">
        <v>0</v>
      </c>
      <c r="L76" s="373">
        <f t="shared" ref="L76:L83" si="100">SUM(J76:K76)</f>
        <v>0</v>
      </c>
      <c r="M76" s="373">
        <f t="shared" ref="M76:M83" si="101">F76-I76</f>
        <v>0</v>
      </c>
      <c r="N76" s="143">
        <f t="shared" ref="N76:N83" si="102">F76-L76</f>
        <v>0</v>
      </c>
      <c r="O76" s="382"/>
      <c r="P76" s="372">
        <v>0</v>
      </c>
      <c r="Q76" s="375">
        <v>0</v>
      </c>
      <c r="R76" s="9"/>
      <c r="S76" s="707" t="s">
        <v>208</v>
      </c>
      <c r="T76" s="683" t="s">
        <v>402</v>
      </c>
      <c r="U76" s="398">
        <v>0</v>
      </c>
      <c r="V76" s="15">
        <f t="shared" si="87"/>
        <v>0</v>
      </c>
      <c r="W76" s="15">
        <f t="shared" si="88"/>
        <v>0</v>
      </c>
      <c r="X76" s="16">
        <f t="shared" si="89"/>
        <v>0</v>
      </c>
      <c r="Y76" s="19">
        <v>0</v>
      </c>
      <c r="Z76" s="374">
        <v>0</v>
      </c>
      <c r="AA76" s="16">
        <f t="shared" si="90"/>
        <v>0</v>
      </c>
      <c r="AB76" s="19">
        <v>0</v>
      </c>
      <c r="AC76" s="374">
        <v>0</v>
      </c>
      <c r="AD76" s="18">
        <f t="shared" si="91"/>
        <v>0</v>
      </c>
      <c r="AE76" s="19">
        <v>0</v>
      </c>
      <c r="AF76" s="374">
        <v>0</v>
      </c>
      <c r="AG76" s="16">
        <f t="shared" si="92"/>
        <v>0</v>
      </c>
      <c r="AH76" s="19">
        <f t="shared" si="93"/>
        <v>0</v>
      </c>
      <c r="AI76" s="15">
        <f t="shared" si="94"/>
        <v>0</v>
      </c>
      <c r="AJ76" s="16">
        <f t="shared" si="95"/>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
        <v>211</v>
      </c>
      <c r="B77" s="646" t="s">
        <v>627</v>
      </c>
      <c r="C77" s="372">
        <v>0</v>
      </c>
      <c r="D77" s="373">
        <f>P77</f>
        <v>0</v>
      </c>
      <c r="E77" s="373">
        <f>Q77</f>
        <v>0</v>
      </c>
      <c r="F77" s="373">
        <f t="shared" si="98"/>
        <v>0</v>
      </c>
      <c r="G77" s="373">
        <v>0</v>
      </c>
      <c r="H77" s="374">
        <v>0</v>
      </c>
      <c r="I77" s="373">
        <f t="shared" si="99"/>
        <v>0</v>
      </c>
      <c r="J77" s="373">
        <v>0</v>
      </c>
      <c r="K77" s="374">
        <v>0</v>
      </c>
      <c r="L77" s="373">
        <f t="shared" si="100"/>
        <v>0</v>
      </c>
      <c r="M77" s="373">
        <f t="shared" si="101"/>
        <v>0</v>
      </c>
      <c r="N77" s="143">
        <f t="shared" si="102"/>
        <v>0</v>
      </c>
      <c r="O77" s="382"/>
      <c r="P77" s="372">
        <v>0</v>
      </c>
      <c r="Q77" s="375">
        <v>0</v>
      </c>
      <c r="R77" s="9"/>
      <c r="S77" s="707" t="s">
        <v>210</v>
      </c>
      <c r="T77" s="683" t="s">
        <v>403</v>
      </c>
      <c r="U77" s="398">
        <v>5509284</v>
      </c>
      <c r="V77" s="15">
        <f t="shared" si="87"/>
        <v>0</v>
      </c>
      <c r="W77" s="15">
        <f t="shared" si="88"/>
        <v>0</v>
      </c>
      <c r="X77" s="16">
        <f t="shared" si="89"/>
        <v>5509284</v>
      </c>
      <c r="Y77" s="19">
        <v>0</v>
      </c>
      <c r="Z77" s="374">
        <v>414133</v>
      </c>
      <c r="AA77" s="16">
        <f t="shared" si="90"/>
        <v>414133</v>
      </c>
      <c r="AB77" s="19">
        <v>0</v>
      </c>
      <c r="AC77" s="374">
        <v>414133</v>
      </c>
      <c r="AD77" s="18">
        <f t="shared" si="91"/>
        <v>414133</v>
      </c>
      <c r="AE77" s="19">
        <v>0</v>
      </c>
      <c r="AF77" s="374">
        <v>208021</v>
      </c>
      <c r="AG77" s="16">
        <f t="shared" si="92"/>
        <v>208021</v>
      </c>
      <c r="AH77" s="19">
        <f t="shared" si="93"/>
        <v>5095151</v>
      </c>
      <c r="AI77" s="15">
        <f t="shared" si="94"/>
        <v>5095151</v>
      </c>
      <c r="AJ77" s="16">
        <f t="shared" si="95"/>
        <v>5301263</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4">
        <v>1130118</v>
      </c>
      <c r="B78" s="645" t="s">
        <v>213</v>
      </c>
      <c r="C78" s="43">
        <f>SUM(C79:C80)</f>
        <v>160000000</v>
      </c>
      <c r="D78" s="44">
        <f>SUM(D79:D80)</f>
        <v>0</v>
      </c>
      <c r="E78" s="44">
        <f>SUM(E79:E80)</f>
        <v>0</v>
      </c>
      <c r="F78" s="44">
        <f t="shared" si="98"/>
        <v>160000000</v>
      </c>
      <c r="G78" s="44">
        <f>SUM(G79:G80)</f>
        <v>0</v>
      </c>
      <c r="H78" s="44">
        <f>SUM(H79:H80)</f>
        <v>14648452</v>
      </c>
      <c r="I78" s="44">
        <f t="shared" si="99"/>
        <v>14648452</v>
      </c>
      <c r="J78" s="44">
        <f>SUM(J79:J80)</f>
        <v>0</v>
      </c>
      <c r="K78" s="44">
        <f>SUM(K79:K80)</f>
        <v>12427773</v>
      </c>
      <c r="L78" s="44">
        <f t="shared" si="100"/>
        <v>12427773</v>
      </c>
      <c r="M78" s="44">
        <f t="shared" si="101"/>
        <v>145351548</v>
      </c>
      <c r="N78" s="45">
        <f t="shared" si="102"/>
        <v>147572227</v>
      </c>
      <c r="O78" s="382"/>
      <c r="P78" s="43">
        <f>SUM(P79:P80)</f>
        <v>0</v>
      </c>
      <c r="Q78" s="45">
        <f>SUM(Q79:Q80)</f>
        <v>0</v>
      </c>
      <c r="R78" s="9"/>
      <c r="S78" s="707" t="s">
        <v>212</v>
      </c>
      <c r="T78" s="683" t="s">
        <v>409</v>
      </c>
      <c r="U78" s="398">
        <v>0</v>
      </c>
      <c r="V78" s="15">
        <f t="shared" si="87"/>
        <v>0</v>
      </c>
      <c r="W78" s="15">
        <f t="shared" si="88"/>
        <v>0</v>
      </c>
      <c r="X78" s="16">
        <f t="shared" si="89"/>
        <v>0</v>
      </c>
      <c r="Y78" s="19">
        <v>0</v>
      </c>
      <c r="Z78" s="374">
        <v>0</v>
      </c>
      <c r="AA78" s="16">
        <f t="shared" si="90"/>
        <v>0</v>
      </c>
      <c r="AB78" s="19">
        <v>0</v>
      </c>
      <c r="AC78" s="374">
        <v>0</v>
      </c>
      <c r="AD78" s="18">
        <f t="shared" si="91"/>
        <v>0</v>
      </c>
      <c r="AE78" s="19">
        <v>0</v>
      </c>
      <c r="AF78" s="374">
        <v>0</v>
      </c>
      <c r="AG78" s="16">
        <f t="shared" si="92"/>
        <v>0</v>
      </c>
      <c r="AH78" s="19">
        <f t="shared" si="93"/>
        <v>0</v>
      </c>
      <c r="AI78" s="15">
        <f t="shared" si="94"/>
        <v>0</v>
      </c>
      <c r="AJ78" s="16">
        <f t="shared" si="95"/>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
        <v>215</v>
      </c>
      <c r="B79" s="646" t="str">
        <f>+CONCATENATE("Vigencia ",INSTRUCCIONES!$F$3)</f>
        <v>Vigencia 2018</v>
      </c>
      <c r="C79" s="372">
        <v>160000000</v>
      </c>
      <c r="D79" s="373">
        <f t="shared" ref="D79:E83" si="103">P79</f>
        <v>0</v>
      </c>
      <c r="E79" s="373">
        <f t="shared" si="103"/>
        <v>0</v>
      </c>
      <c r="F79" s="373">
        <f t="shared" si="98"/>
        <v>160000000</v>
      </c>
      <c r="G79" s="373">
        <v>0</v>
      </c>
      <c r="H79" s="374">
        <v>14648452</v>
      </c>
      <c r="I79" s="373">
        <f t="shared" si="99"/>
        <v>14648452</v>
      </c>
      <c r="J79" s="373">
        <v>0</v>
      </c>
      <c r="K79" s="374">
        <v>12427773</v>
      </c>
      <c r="L79" s="373">
        <f t="shared" si="100"/>
        <v>12427773</v>
      </c>
      <c r="M79" s="373">
        <f t="shared" si="101"/>
        <v>145351548</v>
      </c>
      <c r="N79" s="143">
        <f t="shared" si="102"/>
        <v>147572227</v>
      </c>
      <c r="P79" s="372">
        <v>0</v>
      </c>
      <c r="Q79" s="375">
        <v>0</v>
      </c>
      <c r="R79" s="9"/>
      <c r="S79" s="707" t="s">
        <v>214</v>
      </c>
      <c r="T79" s="683" t="s">
        <v>123</v>
      </c>
      <c r="U79" s="398">
        <v>6926311</v>
      </c>
      <c r="V79" s="15">
        <f t="shared" si="87"/>
        <v>0</v>
      </c>
      <c r="W79" s="15">
        <f t="shared" si="88"/>
        <v>0</v>
      </c>
      <c r="X79" s="16">
        <f t="shared" si="89"/>
        <v>6926311</v>
      </c>
      <c r="Y79" s="19">
        <v>0</v>
      </c>
      <c r="Z79" s="374">
        <v>71180</v>
      </c>
      <c r="AA79" s="16">
        <f t="shared" si="90"/>
        <v>71180</v>
      </c>
      <c r="AB79" s="19">
        <v>0</v>
      </c>
      <c r="AC79" s="374">
        <v>71180</v>
      </c>
      <c r="AD79" s="18">
        <f t="shared" si="91"/>
        <v>71180</v>
      </c>
      <c r="AE79" s="19">
        <v>0</v>
      </c>
      <c r="AF79" s="374">
        <v>71180</v>
      </c>
      <c r="AG79" s="16">
        <f t="shared" si="92"/>
        <v>71180</v>
      </c>
      <c r="AH79" s="19">
        <f t="shared" si="93"/>
        <v>6855131</v>
      </c>
      <c r="AI79" s="15">
        <f t="shared" si="94"/>
        <v>6855131</v>
      </c>
      <c r="AJ79" s="16">
        <f t="shared" si="95"/>
        <v>6855131</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
        <v>217</v>
      </c>
      <c r="B80" s="646" t="s">
        <v>628</v>
      </c>
      <c r="C80" s="372">
        <v>0</v>
      </c>
      <c r="D80" s="373">
        <f t="shared" si="103"/>
        <v>0</v>
      </c>
      <c r="E80" s="373">
        <f t="shared" si="103"/>
        <v>0</v>
      </c>
      <c r="F80" s="373">
        <f t="shared" si="98"/>
        <v>0</v>
      </c>
      <c r="G80" s="373">
        <v>0</v>
      </c>
      <c r="H80" s="374">
        <v>0</v>
      </c>
      <c r="I80" s="373">
        <f t="shared" si="99"/>
        <v>0</v>
      </c>
      <c r="J80" s="373">
        <v>0</v>
      </c>
      <c r="K80" s="374">
        <v>0</v>
      </c>
      <c r="L80" s="373">
        <f t="shared" si="100"/>
        <v>0</v>
      </c>
      <c r="M80" s="373">
        <f t="shared" si="101"/>
        <v>0</v>
      </c>
      <c r="N80" s="143">
        <f t="shared" si="102"/>
        <v>0</v>
      </c>
      <c r="O80" s="382"/>
      <c r="P80" s="372">
        <v>0</v>
      </c>
      <c r="Q80" s="375">
        <v>0</v>
      </c>
      <c r="S80" s="707" t="s">
        <v>216</v>
      </c>
      <c r="T80" s="684"/>
      <c r="U80" s="398">
        <v>0</v>
      </c>
      <c r="V80" s="15">
        <f t="shared" si="87"/>
        <v>0</v>
      </c>
      <c r="W80" s="15">
        <f t="shared" si="88"/>
        <v>0</v>
      </c>
      <c r="X80" s="16">
        <f t="shared" si="89"/>
        <v>0</v>
      </c>
      <c r="Y80" s="19">
        <v>0</v>
      </c>
      <c r="Z80" s="374">
        <v>0</v>
      </c>
      <c r="AA80" s="16">
        <f t="shared" si="90"/>
        <v>0</v>
      </c>
      <c r="AB80" s="19">
        <v>0</v>
      </c>
      <c r="AC80" s="374">
        <v>0</v>
      </c>
      <c r="AD80" s="18">
        <f t="shared" si="91"/>
        <v>0</v>
      </c>
      <c r="AE80" s="19">
        <v>0</v>
      </c>
      <c r="AF80" s="374">
        <v>0</v>
      </c>
      <c r="AG80" s="16">
        <f t="shared" si="92"/>
        <v>0</v>
      </c>
      <c r="AH80" s="19">
        <f t="shared" si="93"/>
        <v>0</v>
      </c>
      <c r="AI80" s="15">
        <f t="shared" si="94"/>
        <v>0</v>
      </c>
      <c r="AJ80" s="16">
        <f t="shared" si="95"/>
        <v>0</v>
      </c>
      <c r="AL80" s="372">
        <v>0</v>
      </c>
      <c r="AM80" s="375">
        <v>0</v>
      </c>
      <c r="AO80" s="294"/>
      <c r="AP80" s="294"/>
      <c r="AQ80" s="294"/>
      <c r="AR80" s="294"/>
      <c r="AS80" s="294"/>
      <c r="AT80" s="294"/>
      <c r="AU80" s="294"/>
      <c r="AV80" s="294"/>
      <c r="AW80" s="294"/>
      <c r="AX80" s="294"/>
      <c r="AY80" s="294"/>
      <c r="AZ80" s="294"/>
      <c r="BA80" s="382"/>
      <c r="BB80" s="382"/>
      <c r="BC80" s="382"/>
      <c r="BD80" s="382"/>
      <c r="BE80" s="382"/>
      <c r="BL80" s="382"/>
      <c r="BM80" s="382"/>
      <c r="BN80" s="382"/>
      <c r="BO80" s="382"/>
      <c r="BP80" s="382"/>
      <c r="BQ80" s="382"/>
      <c r="BR80" s="382"/>
    </row>
    <row r="81" spans="1:70" s="382" customFormat="1" ht="24.95" customHeight="1">
      <c r="A81" s="734">
        <v>1130119</v>
      </c>
      <c r="B81" s="649" t="s">
        <v>218</v>
      </c>
      <c r="C81" s="43">
        <f>SUM(C82:C83)</f>
        <v>0</v>
      </c>
      <c r="D81" s="44">
        <f t="shared" ref="D81:Q81" si="104">SUM(D82:D83)</f>
        <v>0</v>
      </c>
      <c r="E81" s="44">
        <f t="shared" si="104"/>
        <v>0</v>
      </c>
      <c r="F81" s="44">
        <f t="shared" si="104"/>
        <v>0</v>
      </c>
      <c r="G81" s="44">
        <f t="shared" si="104"/>
        <v>0</v>
      </c>
      <c r="H81" s="44">
        <f t="shared" si="104"/>
        <v>0</v>
      </c>
      <c r="I81" s="44">
        <f t="shared" si="104"/>
        <v>0</v>
      </c>
      <c r="J81" s="44">
        <f t="shared" si="104"/>
        <v>0</v>
      </c>
      <c r="K81" s="44">
        <f t="shared" si="104"/>
        <v>0</v>
      </c>
      <c r="L81" s="44">
        <f t="shared" si="104"/>
        <v>0</v>
      </c>
      <c r="M81" s="44">
        <f t="shared" si="104"/>
        <v>0</v>
      </c>
      <c r="N81" s="45">
        <f t="shared" si="104"/>
        <v>0</v>
      </c>
      <c r="P81" s="43">
        <f t="shared" si="104"/>
        <v>0</v>
      </c>
      <c r="Q81" s="45">
        <f t="shared" si="104"/>
        <v>0</v>
      </c>
      <c r="R81" s="9"/>
      <c r="S81" s="706">
        <v>1020199</v>
      </c>
      <c r="T81" s="682" t="s">
        <v>634</v>
      </c>
      <c r="U81" s="398">
        <v>62459167</v>
      </c>
      <c r="V81" s="15">
        <f t="shared" si="87"/>
        <v>13483687</v>
      </c>
      <c r="W81" s="15">
        <f t="shared" si="88"/>
        <v>31759550</v>
      </c>
      <c r="X81" s="847">
        <f>SUM(U81:W81)</f>
        <v>107702404</v>
      </c>
      <c r="Y81" s="19">
        <v>0</v>
      </c>
      <c r="Z81" s="374">
        <v>75944052</v>
      </c>
      <c r="AA81" s="16">
        <f t="shared" si="90"/>
        <v>75944052</v>
      </c>
      <c r="AB81" s="19">
        <v>0</v>
      </c>
      <c r="AC81" s="374">
        <v>75944052</v>
      </c>
      <c r="AD81" s="18">
        <f t="shared" si="91"/>
        <v>75944052</v>
      </c>
      <c r="AE81" s="19">
        <v>0</v>
      </c>
      <c r="AF81" s="374">
        <v>44829873</v>
      </c>
      <c r="AG81" s="16">
        <f t="shared" si="92"/>
        <v>44829873</v>
      </c>
      <c r="AH81" s="19">
        <f t="shared" si="93"/>
        <v>31758352</v>
      </c>
      <c r="AI81" s="15">
        <f t="shared" si="94"/>
        <v>31758352</v>
      </c>
      <c r="AJ81" s="16">
        <f t="shared" si="95"/>
        <v>62872531</v>
      </c>
      <c r="AK81" s="9"/>
      <c r="AL81" s="372">
        <v>13483687</v>
      </c>
      <c r="AM81" s="375">
        <v>31759550</v>
      </c>
      <c r="AN81" s="9"/>
      <c r="AO81" s="294"/>
      <c r="AP81" s="294"/>
      <c r="AQ81" s="294"/>
      <c r="AR81" s="294"/>
      <c r="AS81" s="294"/>
      <c r="AT81" s="294"/>
      <c r="AU81" s="294"/>
      <c r="AV81" s="294"/>
      <c r="AW81" s="294"/>
      <c r="AX81" s="294"/>
      <c r="AY81" s="294"/>
      <c r="AZ81" s="294"/>
      <c r="BA81" s="9"/>
      <c r="BB81" s="9"/>
    </row>
    <row r="82" spans="1:70" s="382" customFormat="1" ht="24.95" customHeight="1">
      <c r="A82" s="611" t="s">
        <v>395</v>
      </c>
      <c r="B82" s="646" t="str">
        <f>+CONCATENATE("Vigencia ",INSTRUCCIONES!$F$3)</f>
        <v>Vigencia 2018</v>
      </c>
      <c r="C82" s="372">
        <v>0</v>
      </c>
      <c r="D82" s="373">
        <f t="shared" si="103"/>
        <v>0</v>
      </c>
      <c r="E82" s="373">
        <f t="shared" si="103"/>
        <v>0</v>
      </c>
      <c r="F82" s="373">
        <f t="shared" si="98"/>
        <v>0</v>
      </c>
      <c r="G82" s="373">
        <v>0</v>
      </c>
      <c r="H82" s="374">
        <v>0</v>
      </c>
      <c r="I82" s="373">
        <f t="shared" si="99"/>
        <v>0</v>
      </c>
      <c r="J82" s="373">
        <v>0</v>
      </c>
      <c r="K82" s="374">
        <v>0</v>
      </c>
      <c r="L82" s="373">
        <f t="shared" si="100"/>
        <v>0</v>
      </c>
      <c r="M82" s="373">
        <f t="shared" si="101"/>
        <v>0</v>
      </c>
      <c r="N82" s="143">
        <f t="shared" si="102"/>
        <v>0</v>
      </c>
      <c r="P82" s="372">
        <v>0</v>
      </c>
      <c r="Q82" s="375">
        <v>0</v>
      </c>
      <c r="R82" s="9"/>
      <c r="S82" s="366"/>
      <c r="T82" s="678"/>
      <c r="U82" s="161"/>
      <c r="V82" s="161"/>
      <c r="W82" s="161"/>
      <c r="X82" s="166"/>
      <c r="Y82" s="367"/>
      <c r="Z82" s="161"/>
      <c r="AA82" s="166"/>
      <c r="AB82" s="367"/>
      <c r="AC82" s="161"/>
      <c r="AD82" s="161"/>
      <c r="AE82" s="367"/>
      <c r="AF82" s="161"/>
      <c r="AG82" s="166"/>
      <c r="AH82" s="367"/>
      <c r="AI82" s="161"/>
      <c r="AJ82" s="166"/>
      <c r="AK82" s="9"/>
      <c r="AL82" s="172"/>
      <c r="AM82" s="173"/>
      <c r="AN82" s="9"/>
      <c r="AO82" s="294"/>
      <c r="AP82" s="294"/>
      <c r="AQ82" s="294"/>
      <c r="AR82" s="294"/>
      <c r="AS82" s="294"/>
      <c r="AT82" s="294"/>
      <c r="AU82" s="294"/>
      <c r="AV82" s="294"/>
      <c r="AW82" s="294"/>
      <c r="AX82" s="294"/>
      <c r="AY82" s="294"/>
      <c r="AZ82" s="294"/>
      <c r="BC82" s="9"/>
      <c r="BD82" s="9"/>
      <c r="BE82" s="9"/>
      <c r="BN82" s="9"/>
      <c r="BO82" s="9"/>
      <c r="BP82" s="9"/>
      <c r="BQ82" s="9"/>
      <c r="BR82" s="9"/>
    </row>
    <row r="83" spans="1:70" s="382" customFormat="1" ht="24.95" customHeight="1" thickBot="1">
      <c r="A83" s="611" t="s">
        <v>396</v>
      </c>
      <c r="B83" s="650" t="s">
        <v>554</v>
      </c>
      <c r="C83" s="384">
        <v>0</v>
      </c>
      <c r="D83" s="385">
        <f t="shared" si="103"/>
        <v>0</v>
      </c>
      <c r="E83" s="385">
        <f t="shared" si="103"/>
        <v>0</v>
      </c>
      <c r="F83" s="385">
        <f t="shared" si="98"/>
        <v>0</v>
      </c>
      <c r="G83" s="385">
        <v>0</v>
      </c>
      <c r="H83" s="388">
        <v>0</v>
      </c>
      <c r="I83" s="385">
        <f t="shared" si="99"/>
        <v>0</v>
      </c>
      <c r="J83" s="385">
        <v>0</v>
      </c>
      <c r="K83" s="388">
        <v>0</v>
      </c>
      <c r="L83" s="385">
        <f t="shared" si="100"/>
        <v>0</v>
      </c>
      <c r="M83" s="385">
        <f t="shared" si="101"/>
        <v>0</v>
      </c>
      <c r="N83" s="386">
        <f t="shared" si="102"/>
        <v>0</v>
      </c>
      <c r="P83" s="372">
        <v>0</v>
      </c>
      <c r="Q83" s="375">
        <v>0</v>
      </c>
      <c r="R83" s="9"/>
      <c r="S83" s="705">
        <v>1020200</v>
      </c>
      <c r="T83" s="681" t="s">
        <v>113</v>
      </c>
      <c r="U83" s="132">
        <f t="shared" ref="U83:AJ83" si="105">SUM(U84:U88)</f>
        <v>66928769</v>
      </c>
      <c r="V83" s="122">
        <f t="shared" si="105"/>
        <v>0</v>
      </c>
      <c r="W83" s="122">
        <f t="shared" si="105"/>
        <v>50849381</v>
      </c>
      <c r="X83" s="130">
        <f t="shared" si="105"/>
        <v>117778150</v>
      </c>
      <c r="Y83" s="128">
        <f t="shared" si="105"/>
        <v>0</v>
      </c>
      <c r="Z83" s="122">
        <f t="shared" si="105"/>
        <v>86051613</v>
      </c>
      <c r="AA83" s="130">
        <f t="shared" si="105"/>
        <v>86051613</v>
      </c>
      <c r="AB83" s="128">
        <f t="shared" si="105"/>
        <v>0</v>
      </c>
      <c r="AC83" s="122">
        <f t="shared" si="105"/>
        <v>51311282</v>
      </c>
      <c r="AD83" s="129">
        <f t="shared" si="105"/>
        <v>51311282</v>
      </c>
      <c r="AE83" s="128">
        <f t="shared" si="105"/>
        <v>0</v>
      </c>
      <c r="AF83" s="122">
        <f t="shared" si="105"/>
        <v>21881403</v>
      </c>
      <c r="AG83" s="130">
        <f t="shared" si="105"/>
        <v>21881403</v>
      </c>
      <c r="AH83" s="128">
        <f t="shared" si="105"/>
        <v>31726537</v>
      </c>
      <c r="AI83" s="122">
        <f t="shared" si="105"/>
        <v>66466868</v>
      </c>
      <c r="AJ83" s="130">
        <f t="shared" si="105"/>
        <v>95896747</v>
      </c>
      <c r="AK83" s="9"/>
      <c r="AL83" s="128">
        <f>SUM(AL84:AL88)</f>
        <v>0</v>
      </c>
      <c r="AM83" s="130">
        <f>SUM(AM84:AM88)</f>
        <v>50849381</v>
      </c>
      <c r="AN83" s="9"/>
      <c r="AO83" s="294"/>
      <c r="AP83" s="294"/>
      <c r="AQ83" s="294"/>
      <c r="AR83" s="294"/>
      <c r="AS83" s="294"/>
      <c r="AT83" s="294"/>
      <c r="AU83" s="294"/>
      <c r="AV83" s="294"/>
      <c r="AW83" s="294"/>
      <c r="AX83" s="294"/>
      <c r="AY83" s="294"/>
      <c r="AZ83" s="294"/>
      <c r="BM83" s="9"/>
    </row>
    <row r="84" spans="1:70" s="382" customFormat="1" ht="24.95" customHeight="1" thickBot="1">
      <c r="A84" s="737"/>
      <c r="B84" s="651"/>
      <c r="C84" s="294"/>
      <c r="D84" s="294"/>
      <c r="E84" s="294"/>
      <c r="F84" s="294"/>
      <c r="G84" s="294"/>
      <c r="H84" s="294"/>
      <c r="I84" s="294"/>
      <c r="J84" s="294"/>
      <c r="K84" s="294"/>
      <c r="L84" s="294"/>
      <c r="M84" s="294"/>
      <c r="N84" s="463"/>
      <c r="O84" s="461"/>
      <c r="P84" s="467"/>
      <c r="Q84" s="391"/>
      <c r="R84" s="9"/>
      <c r="S84" s="706" t="s">
        <v>219</v>
      </c>
      <c r="T84" s="682" t="s">
        <v>445</v>
      </c>
      <c r="U84" s="398">
        <v>9984769</v>
      </c>
      <c r="V84" s="15">
        <f t="shared" ref="V84:W88" si="106">AL84</f>
        <v>0</v>
      </c>
      <c r="W84" s="15">
        <f t="shared" si="106"/>
        <v>10389002</v>
      </c>
      <c r="X84" s="16">
        <f>SUM(U84:W84)</f>
        <v>20373771</v>
      </c>
      <c r="Y84" s="19">
        <v>0</v>
      </c>
      <c r="Z84" s="374">
        <v>7712786</v>
      </c>
      <c r="AA84" s="16">
        <f>SUM(Y84:Z84)</f>
        <v>7712786</v>
      </c>
      <c r="AB84" s="19">
        <v>0</v>
      </c>
      <c r="AC84" s="374">
        <v>4453949</v>
      </c>
      <c r="AD84" s="18">
        <f>SUM(AB84:AC84)</f>
        <v>4453949</v>
      </c>
      <c r="AE84" s="19">
        <v>0</v>
      </c>
      <c r="AF84" s="374">
        <v>0</v>
      </c>
      <c r="AG84" s="16">
        <f>SUM(AE84:AF84)</f>
        <v>0</v>
      </c>
      <c r="AH84" s="19">
        <f>X84-AA84</f>
        <v>12660985</v>
      </c>
      <c r="AI84" s="15">
        <f>X84-AD84</f>
        <v>15919822</v>
      </c>
      <c r="AJ84" s="16">
        <f>X84-AG84</f>
        <v>20373771</v>
      </c>
      <c r="AK84" s="9"/>
      <c r="AL84" s="372">
        <v>0</v>
      </c>
      <c r="AM84" s="375">
        <v>10389002</v>
      </c>
      <c r="AN84" s="9"/>
      <c r="AO84" s="294"/>
      <c r="AP84" s="294"/>
      <c r="AQ84" s="294"/>
      <c r="AR84" s="294"/>
      <c r="AS84" s="294"/>
      <c r="AT84" s="294"/>
      <c r="AU84" s="294"/>
      <c r="AV84" s="294"/>
      <c r="AW84" s="294"/>
      <c r="AX84" s="294"/>
      <c r="AY84" s="294"/>
      <c r="AZ84" s="294"/>
    </row>
    <row r="85" spans="1:70" s="382" customFormat="1" ht="24.95" customHeight="1">
      <c r="A85" s="738">
        <v>11302</v>
      </c>
      <c r="B85" s="652" t="s">
        <v>565</v>
      </c>
      <c r="C85" s="617">
        <f t="shared" ref="C85:N85" si="107">SUM(C86:C92)</f>
        <v>1096681603</v>
      </c>
      <c r="D85" s="615">
        <f t="shared" si="107"/>
        <v>0</v>
      </c>
      <c r="E85" s="615">
        <f t="shared" si="107"/>
        <v>-39547696</v>
      </c>
      <c r="F85" s="615">
        <f t="shared" si="107"/>
        <v>1057133907</v>
      </c>
      <c r="G85" s="615">
        <f t="shared" si="107"/>
        <v>0</v>
      </c>
      <c r="H85" s="615">
        <f t="shared" si="107"/>
        <v>94936819</v>
      </c>
      <c r="I85" s="615">
        <f t="shared" si="107"/>
        <v>94936819</v>
      </c>
      <c r="J85" s="615">
        <f t="shared" si="107"/>
        <v>0</v>
      </c>
      <c r="K85" s="615">
        <f t="shared" si="107"/>
        <v>94936819</v>
      </c>
      <c r="L85" s="615">
        <f t="shared" si="107"/>
        <v>94936819</v>
      </c>
      <c r="M85" s="615">
        <f t="shared" si="107"/>
        <v>962197088</v>
      </c>
      <c r="N85" s="616">
        <f t="shared" si="107"/>
        <v>962197088</v>
      </c>
      <c r="P85" s="43">
        <f>SUM(P86:P92)</f>
        <v>0</v>
      </c>
      <c r="Q85" s="45">
        <f>SUM(Q86:Q92)</f>
        <v>-39547696</v>
      </c>
      <c r="R85" s="9"/>
      <c r="S85" s="706" t="s">
        <v>220</v>
      </c>
      <c r="T85" s="682" t="s">
        <v>142</v>
      </c>
      <c r="U85" s="398">
        <v>0</v>
      </c>
      <c r="V85" s="15">
        <f t="shared" si="106"/>
        <v>0</v>
      </c>
      <c r="W85" s="15">
        <f t="shared" si="106"/>
        <v>0</v>
      </c>
      <c r="X85" s="16">
        <f>SUM(U85:W85)</f>
        <v>0</v>
      </c>
      <c r="Y85" s="19">
        <v>0</v>
      </c>
      <c r="Z85" s="374">
        <v>0</v>
      </c>
      <c r="AA85" s="16">
        <f>SUM(Y85:Z85)</f>
        <v>0</v>
      </c>
      <c r="AB85" s="19">
        <v>0</v>
      </c>
      <c r="AC85" s="374">
        <v>0</v>
      </c>
      <c r="AD85" s="18">
        <f>SUM(AB85:AC85)</f>
        <v>0</v>
      </c>
      <c r="AE85" s="19">
        <v>0</v>
      </c>
      <c r="AF85" s="374">
        <v>0</v>
      </c>
      <c r="AG85" s="16">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39">
        <v>1130201</v>
      </c>
      <c r="B86" s="766"/>
      <c r="C86" s="398">
        <v>0</v>
      </c>
      <c r="D86" s="373">
        <f t="shared" ref="D86:E92" si="108">P86</f>
        <v>0</v>
      </c>
      <c r="E86" s="373">
        <f t="shared" si="108"/>
        <v>0</v>
      </c>
      <c r="F86" s="373">
        <f t="shared" ref="F86:F92" si="109">SUM(C86:E86)</f>
        <v>0</v>
      </c>
      <c r="G86" s="373">
        <v>0</v>
      </c>
      <c r="H86" s="374">
        <v>0</v>
      </c>
      <c r="I86" s="373">
        <f t="shared" ref="I86:I92" si="110">SUM(G86:H86)</f>
        <v>0</v>
      </c>
      <c r="J86" s="373">
        <v>0</v>
      </c>
      <c r="K86" s="374">
        <v>0</v>
      </c>
      <c r="L86" s="373">
        <f t="shared" ref="L86:L92" si="111">SUM(J86:K86)</f>
        <v>0</v>
      </c>
      <c r="M86" s="373">
        <f t="shared" ref="M86:M92" si="112">F86-I86</f>
        <v>0</v>
      </c>
      <c r="N86" s="143">
        <f t="shared" ref="N86:N92" si="113">F86-L86</f>
        <v>0</v>
      </c>
      <c r="O86" s="382"/>
      <c r="P86" s="372">
        <v>0</v>
      </c>
      <c r="Q86" s="375">
        <v>0</v>
      </c>
      <c r="S86" s="706" t="s">
        <v>221</v>
      </c>
      <c r="T86" s="682" t="s">
        <v>591</v>
      </c>
      <c r="U86" s="398">
        <v>56944000</v>
      </c>
      <c r="V86" s="15">
        <f t="shared" si="106"/>
        <v>0</v>
      </c>
      <c r="W86" s="15">
        <f t="shared" si="106"/>
        <v>0</v>
      </c>
      <c r="X86" s="16">
        <f>SUM(U86:W86)</f>
        <v>56944000</v>
      </c>
      <c r="Y86" s="19">
        <v>0</v>
      </c>
      <c r="Z86" s="374">
        <v>37878448</v>
      </c>
      <c r="AA86" s="16">
        <f>SUM(Y86:Z86)</f>
        <v>37878448</v>
      </c>
      <c r="AB86" s="19">
        <v>0</v>
      </c>
      <c r="AC86" s="374">
        <v>6396954</v>
      </c>
      <c r="AD86" s="18">
        <f>SUM(AB86:AC86)</f>
        <v>6396954</v>
      </c>
      <c r="AE86" s="19">
        <v>0</v>
      </c>
      <c r="AF86" s="374">
        <v>0</v>
      </c>
      <c r="AG86" s="16">
        <f>SUM(AE86:AF86)</f>
        <v>0</v>
      </c>
      <c r="AH86" s="19">
        <f>X86-AA86</f>
        <v>19065552</v>
      </c>
      <c r="AI86" s="15">
        <f>X86-AD86</f>
        <v>50547046</v>
      </c>
      <c r="AJ86" s="16">
        <f>X86-AG86</f>
        <v>56944000</v>
      </c>
      <c r="AL86" s="372">
        <v>0</v>
      </c>
      <c r="AM86" s="375">
        <v>0</v>
      </c>
      <c r="AO86" s="294"/>
      <c r="AP86" s="294"/>
      <c r="AQ86" s="294"/>
      <c r="AR86" s="294"/>
      <c r="AS86" s="294"/>
      <c r="AT86" s="294"/>
      <c r="AU86" s="294"/>
      <c r="AV86" s="294"/>
      <c r="AW86" s="294"/>
      <c r="AX86" s="294"/>
      <c r="AY86" s="294"/>
      <c r="AZ86" s="294"/>
      <c r="BA86" s="382"/>
      <c r="BB86" s="382"/>
      <c r="BC86" s="382"/>
      <c r="BD86" s="382"/>
      <c r="BE86" s="382"/>
      <c r="BL86" s="382"/>
      <c r="BM86" s="382"/>
      <c r="BN86" s="382"/>
      <c r="BO86" s="382"/>
      <c r="BP86" s="382"/>
      <c r="BQ86" s="382"/>
      <c r="BR86" s="382"/>
    </row>
    <row r="87" spans="1:70" s="382" customFormat="1" ht="24.95" customHeight="1">
      <c r="A87" s="739">
        <v>1130202</v>
      </c>
      <c r="B87" s="766" t="s">
        <v>682</v>
      </c>
      <c r="C87" s="398">
        <v>30000000</v>
      </c>
      <c r="D87" s="373">
        <f t="shared" si="108"/>
        <v>0</v>
      </c>
      <c r="E87" s="373">
        <f t="shared" si="108"/>
        <v>0</v>
      </c>
      <c r="F87" s="373">
        <f t="shared" si="109"/>
        <v>30000000</v>
      </c>
      <c r="G87" s="373">
        <v>0</v>
      </c>
      <c r="H87" s="374">
        <v>2033600</v>
      </c>
      <c r="I87" s="373">
        <f t="shared" si="110"/>
        <v>2033600</v>
      </c>
      <c r="J87" s="373">
        <v>0</v>
      </c>
      <c r="K87" s="374">
        <v>2033600</v>
      </c>
      <c r="L87" s="373">
        <f t="shared" si="111"/>
        <v>2033600</v>
      </c>
      <c r="M87" s="373">
        <f t="shared" si="112"/>
        <v>27966400</v>
      </c>
      <c r="N87" s="143">
        <f t="shared" si="113"/>
        <v>27966400</v>
      </c>
      <c r="P87" s="372">
        <v>0</v>
      </c>
      <c r="Q87" s="375">
        <v>0</v>
      </c>
      <c r="R87" s="9"/>
      <c r="S87" s="708"/>
      <c r="T87" s="685"/>
      <c r="U87" s="398"/>
      <c r="V87" s="15">
        <f>AL87</f>
        <v>0</v>
      </c>
      <c r="W87" s="15">
        <f>AM87</f>
        <v>0</v>
      </c>
      <c r="X87" s="16">
        <f>SUM(U87:W87)</f>
        <v>0</v>
      </c>
      <c r="Y87" s="19">
        <v>0</v>
      </c>
      <c r="Z87" s="374">
        <v>0</v>
      </c>
      <c r="AA87" s="16">
        <f>SUM(Y87:Z87)</f>
        <v>0</v>
      </c>
      <c r="AB87" s="19">
        <v>0</v>
      </c>
      <c r="AC87" s="374">
        <v>0</v>
      </c>
      <c r="AD87" s="18">
        <f>SUM(AB87:AC87)</f>
        <v>0</v>
      </c>
      <c r="AE87" s="19">
        <v>0</v>
      </c>
      <c r="AF87" s="374">
        <v>0</v>
      </c>
      <c r="AG87" s="16">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B87" s="9"/>
    </row>
    <row r="88" spans="1:70" s="382" customFormat="1" ht="32.25" customHeight="1">
      <c r="A88" s="739">
        <v>1130203</v>
      </c>
      <c r="B88" s="627" t="s">
        <v>547</v>
      </c>
      <c r="C88" s="398">
        <v>0</v>
      </c>
      <c r="D88" s="373">
        <f t="shared" si="108"/>
        <v>0</v>
      </c>
      <c r="E88" s="373">
        <f t="shared" si="108"/>
        <v>0</v>
      </c>
      <c r="F88" s="373">
        <f t="shared" si="109"/>
        <v>0</v>
      </c>
      <c r="G88" s="373">
        <v>0</v>
      </c>
      <c r="H88" s="374">
        <v>0</v>
      </c>
      <c r="I88" s="373">
        <f t="shared" si="110"/>
        <v>0</v>
      </c>
      <c r="J88" s="373">
        <v>0</v>
      </c>
      <c r="K88" s="374">
        <v>0</v>
      </c>
      <c r="L88" s="373">
        <f t="shared" si="111"/>
        <v>0</v>
      </c>
      <c r="M88" s="373">
        <f t="shared" si="112"/>
        <v>0</v>
      </c>
      <c r="N88" s="143">
        <f t="shared" si="113"/>
        <v>0</v>
      </c>
      <c r="P88" s="372">
        <v>0</v>
      </c>
      <c r="Q88" s="375">
        <v>0</v>
      </c>
      <c r="R88" s="9"/>
      <c r="S88" s="706">
        <v>1020299</v>
      </c>
      <c r="T88" s="682" t="s">
        <v>637</v>
      </c>
      <c r="U88" s="398">
        <v>0</v>
      </c>
      <c r="V88" s="15">
        <f t="shared" si="106"/>
        <v>0</v>
      </c>
      <c r="W88" s="15">
        <f t="shared" si="106"/>
        <v>40460379</v>
      </c>
      <c r="X88" s="847">
        <f>SUM(U88:W88)</f>
        <v>40460379</v>
      </c>
      <c r="Y88" s="19">
        <v>0</v>
      </c>
      <c r="Z88" s="374">
        <v>40460379</v>
      </c>
      <c r="AA88" s="16">
        <f>SUM(Y88:Z88)</f>
        <v>40460379</v>
      </c>
      <c r="AB88" s="19">
        <v>0</v>
      </c>
      <c r="AC88" s="374">
        <v>40460379</v>
      </c>
      <c r="AD88" s="18">
        <f>SUM(AB88:AC88)</f>
        <v>40460379</v>
      </c>
      <c r="AE88" s="19">
        <v>0</v>
      </c>
      <c r="AF88" s="374">
        <v>21881403</v>
      </c>
      <c r="AG88" s="16">
        <f>SUM(AE88:AF88)</f>
        <v>21881403</v>
      </c>
      <c r="AH88" s="19">
        <f>X88-AA88</f>
        <v>0</v>
      </c>
      <c r="AI88" s="15">
        <f>X88-AD88</f>
        <v>0</v>
      </c>
      <c r="AJ88" s="16">
        <f>X88-AG88</f>
        <v>18578976</v>
      </c>
      <c r="AK88" s="9"/>
      <c r="AL88" s="372">
        <v>0</v>
      </c>
      <c r="AM88" s="375">
        <v>40460379</v>
      </c>
      <c r="AN88" s="9"/>
      <c r="AO88" s="294"/>
      <c r="AP88" s="294"/>
      <c r="AQ88" s="294"/>
      <c r="AR88" s="294"/>
      <c r="AS88" s="294"/>
      <c r="AT88" s="294"/>
      <c r="AU88" s="294"/>
      <c r="AV88" s="294"/>
      <c r="AW88" s="294"/>
      <c r="AX88" s="294"/>
      <c r="AY88" s="294"/>
      <c r="AZ88" s="294"/>
      <c r="BC88" s="9"/>
      <c r="BD88" s="9"/>
      <c r="BE88" s="9"/>
      <c r="BN88" s="9"/>
      <c r="BO88" s="9"/>
      <c r="BP88" s="9"/>
      <c r="BQ88" s="9"/>
      <c r="BR88" s="9"/>
    </row>
    <row r="89" spans="1:70" s="382" customFormat="1" ht="28.5" customHeight="1">
      <c r="A89" s="739">
        <v>1130204</v>
      </c>
      <c r="B89" s="627" t="s">
        <v>548</v>
      </c>
      <c r="C89" s="398">
        <v>1066681603</v>
      </c>
      <c r="D89" s="373">
        <f t="shared" si="108"/>
        <v>0</v>
      </c>
      <c r="E89" s="373">
        <f t="shared" si="108"/>
        <v>-228934160</v>
      </c>
      <c r="F89" s="373">
        <f t="shared" si="109"/>
        <v>837747443</v>
      </c>
      <c r="G89" s="373">
        <v>0</v>
      </c>
      <c r="H89" s="374">
        <v>3400000</v>
      </c>
      <c r="I89" s="373">
        <f t="shared" si="110"/>
        <v>3400000</v>
      </c>
      <c r="J89" s="373">
        <v>0</v>
      </c>
      <c r="K89" s="374">
        <v>3400000</v>
      </c>
      <c r="L89" s="373">
        <f t="shared" si="111"/>
        <v>3400000</v>
      </c>
      <c r="M89" s="373">
        <f t="shared" si="112"/>
        <v>834347443</v>
      </c>
      <c r="N89" s="143">
        <f t="shared" si="113"/>
        <v>834347443</v>
      </c>
      <c r="P89" s="372">
        <v>0</v>
      </c>
      <c r="Q89" s="375">
        <v>-228934160</v>
      </c>
      <c r="R89" s="9"/>
      <c r="S89" s="366"/>
      <c r="T89" s="678"/>
      <c r="U89" s="161"/>
      <c r="V89" s="161"/>
      <c r="W89" s="161"/>
      <c r="X89" s="166"/>
      <c r="Y89" s="367"/>
      <c r="Z89" s="161"/>
      <c r="AA89" s="166"/>
      <c r="AB89" s="367"/>
      <c r="AC89" s="161"/>
      <c r="AD89" s="161"/>
      <c r="AE89" s="367"/>
      <c r="AF89" s="161"/>
      <c r="AG89" s="166"/>
      <c r="AH89" s="367"/>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30.75" customHeight="1">
      <c r="A90" s="739">
        <v>1130205</v>
      </c>
      <c r="B90" s="627" t="s">
        <v>549</v>
      </c>
      <c r="C90" s="398">
        <v>0</v>
      </c>
      <c r="D90" s="373">
        <f t="shared" si="108"/>
        <v>0</v>
      </c>
      <c r="E90" s="373">
        <f t="shared" si="108"/>
        <v>0</v>
      </c>
      <c r="F90" s="373">
        <f t="shared" si="109"/>
        <v>0</v>
      </c>
      <c r="G90" s="373">
        <v>0</v>
      </c>
      <c r="H90" s="374">
        <v>0</v>
      </c>
      <c r="I90" s="373">
        <f t="shared" si="110"/>
        <v>0</v>
      </c>
      <c r="J90" s="373">
        <v>0</v>
      </c>
      <c r="K90" s="374">
        <v>0</v>
      </c>
      <c r="L90" s="373">
        <f t="shared" si="111"/>
        <v>0</v>
      </c>
      <c r="M90" s="373">
        <f t="shared" si="112"/>
        <v>0</v>
      </c>
      <c r="N90" s="143">
        <f t="shared" si="113"/>
        <v>0</v>
      </c>
      <c r="O90" s="382"/>
      <c r="P90" s="372">
        <v>0</v>
      </c>
      <c r="Q90" s="375">
        <v>0</v>
      </c>
      <c r="R90" s="30"/>
      <c r="S90" s="705">
        <v>1020300</v>
      </c>
      <c r="T90" s="681" t="s">
        <v>157</v>
      </c>
      <c r="U90" s="132">
        <f t="shared" ref="U90:AJ90" si="114">U91+U96+U102</f>
        <v>630980140</v>
      </c>
      <c r="V90" s="122">
        <f t="shared" si="114"/>
        <v>-92736421</v>
      </c>
      <c r="W90" s="122">
        <f t="shared" si="114"/>
        <v>0</v>
      </c>
      <c r="X90" s="130">
        <f t="shared" si="114"/>
        <v>538243719</v>
      </c>
      <c r="Y90" s="128">
        <f t="shared" si="114"/>
        <v>0</v>
      </c>
      <c r="Z90" s="122">
        <f t="shared" si="114"/>
        <v>68543722</v>
      </c>
      <c r="AA90" s="130">
        <f t="shared" si="114"/>
        <v>68543722</v>
      </c>
      <c r="AB90" s="128">
        <f t="shared" si="114"/>
        <v>0</v>
      </c>
      <c r="AC90" s="122">
        <f t="shared" si="114"/>
        <v>68543722</v>
      </c>
      <c r="AD90" s="129">
        <f t="shared" si="114"/>
        <v>68543722</v>
      </c>
      <c r="AE90" s="128">
        <f t="shared" si="114"/>
        <v>0</v>
      </c>
      <c r="AF90" s="122">
        <f t="shared" si="114"/>
        <v>30967899</v>
      </c>
      <c r="AG90" s="130">
        <f t="shared" si="114"/>
        <v>30967899</v>
      </c>
      <c r="AH90" s="128">
        <f t="shared" si="114"/>
        <v>469699997</v>
      </c>
      <c r="AI90" s="122">
        <f t="shared" si="114"/>
        <v>469699997</v>
      </c>
      <c r="AJ90" s="130">
        <f t="shared" si="114"/>
        <v>507275820</v>
      </c>
      <c r="AK90" s="9"/>
      <c r="AL90" s="128">
        <f>AL91+AL96+AL102</f>
        <v>-92736421</v>
      </c>
      <c r="AM90" s="130">
        <f>AM91+AM96+AM102</f>
        <v>0</v>
      </c>
      <c r="AN90" s="30"/>
      <c r="AO90" s="460"/>
      <c r="AP90" s="460"/>
      <c r="AQ90" s="460"/>
      <c r="AR90" s="460"/>
      <c r="AS90" s="460"/>
      <c r="AT90" s="460"/>
      <c r="AU90" s="460"/>
      <c r="AV90" s="460"/>
      <c r="AW90" s="460"/>
      <c r="AX90" s="460"/>
      <c r="AY90" s="460"/>
      <c r="AZ90" s="460"/>
      <c r="BB90" s="382"/>
      <c r="BC90" s="382"/>
      <c r="BD90" s="382"/>
      <c r="BE90" s="382"/>
      <c r="BM90" s="382"/>
      <c r="BN90" s="382"/>
      <c r="BO90" s="382"/>
      <c r="BP90" s="382"/>
      <c r="BQ90" s="382"/>
      <c r="BR90" s="382"/>
    </row>
    <row r="91" spans="1:70" s="461" customFormat="1" ht="32.25" customHeight="1">
      <c r="A91" s="739">
        <v>1130206</v>
      </c>
      <c r="B91" s="627" t="s">
        <v>550</v>
      </c>
      <c r="C91" s="398">
        <v>0</v>
      </c>
      <c r="D91" s="373">
        <f t="shared" si="108"/>
        <v>0</v>
      </c>
      <c r="E91" s="373">
        <f t="shared" si="108"/>
        <v>0</v>
      </c>
      <c r="F91" s="373">
        <f t="shared" si="109"/>
        <v>0</v>
      </c>
      <c r="G91" s="373">
        <v>0</v>
      </c>
      <c r="H91" s="374">
        <v>0</v>
      </c>
      <c r="I91" s="373">
        <f t="shared" si="110"/>
        <v>0</v>
      </c>
      <c r="J91" s="373">
        <v>0</v>
      </c>
      <c r="K91" s="374">
        <v>0</v>
      </c>
      <c r="L91" s="373">
        <f t="shared" si="111"/>
        <v>0</v>
      </c>
      <c r="M91" s="373">
        <f t="shared" si="112"/>
        <v>0</v>
      </c>
      <c r="N91" s="143">
        <f t="shared" si="113"/>
        <v>0</v>
      </c>
      <c r="O91" s="382"/>
      <c r="P91" s="372">
        <v>0</v>
      </c>
      <c r="Q91" s="375">
        <v>0</v>
      </c>
      <c r="R91" s="30"/>
      <c r="S91" s="706">
        <v>1020301</v>
      </c>
      <c r="T91" s="682" t="s">
        <v>605</v>
      </c>
      <c r="U91" s="27">
        <f t="shared" ref="U91:AJ91" si="115">SUM(U92:U95)</f>
        <v>193058356</v>
      </c>
      <c r="V91" s="25">
        <f t="shared" si="115"/>
        <v>-36297561</v>
      </c>
      <c r="W91" s="25">
        <f t="shared" si="115"/>
        <v>0</v>
      </c>
      <c r="X91" s="26">
        <f t="shared" si="115"/>
        <v>156760795</v>
      </c>
      <c r="Y91" s="29">
        <f t="shared" si="115"/>
        <v>0</v>
      </c>
      <c r="Z91" s="25">
        <f t="shared" si="115"/>
        <v>15662005</v>
      </c>
      <c r="AA91" s="26">
        <f t="shared" si="115"/>
        <v>15662005</v>
      </c>
      <c r="AB91" s="29">
        <f t="shared" si="115"/>
        <v>0</v>
      </c>
      <c r="AC91" s="25">
        <f t="shared" si="115"/>
        <v>15662005</v>
      </c>
      <c r="AD91" s="28">
        <f t="shared" si="115"/>
        <v>15662005</v>
      </c>
      <c r="AE91" s="29">
        <f t="shared" si="115"/>
        <v>0</v>
      </c>
      <c r="AF91" s="25">
        <f t="shared" si="115"/>
        <v>0</v>
      </c>
      <c r="AG91" s="26">
        <f t="shared" si="115"/>
        <v>0</v>
      </c>
      <c r="AH91" s="19">
        <f t="shared" si="115"/>
        <v>141098790</v>
      </c>
      <c r="AI91" s="15">
        <f t="shared" si="115"/>
        <v>141098790</v>
      </c>
      <c r="AJ91" s="16">
        <f t="shared" si="115"/>
        <v>156760795</v>
      </c>
      <c r="AK91" s="9"/>
      <c r="AL91" s="29">
        <f>SUM(AL92:AL95)</f>
        <v>-36297561</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39">
        <v>1130207</v>
      </c>
      <c r="B92" s="628" t="s">
        <v>629</v>
      </c>
      <c r="C92" s="488">
        <v>0</v>
      </c>
      <c r="D92" s="385">
        <f t="shared" si="108"/>
        <v>0</v>
      </c>
      <c r="E92" s="385">
        <f t="shared" si="108"/>
        <v>189386464</v>
      </c>
      <c r="F92" s="385">
        <f t="shared" si="109"/>
        <v>189386464</v>
      </c>
      <c r="G92" s="385">
        <v>0</v>
      </c>
      <c r="H92" s="388">
        <v>89503219</v>
      </c>
      <c r="I92" s="385">
        <f t="shared" si="110"/>
        <v>89503219</v>
      </c>
      <c r="J92" s="385">
        <v>0</v>
      </c>
      <c r="K92" s="388">
        <v>89503219</v>
      </c>
      <c r="L92" s="385">
        <f t="shared" si="111"/>
        <v>89503219</v>
      </c>
      <c r="M92" s="385">
        <f t="shared" si="112"/>
        <v>99883245</v>
      </c>
      <c r="N92" s="386">
        <f t="shared" si="113"/>
        <v>99883245</v>
      </c>
      <c r="O92" s="382"/>
      <c r="P92" s="372">
        <v>0</v>
      </c>
      <c r="Q92" s="375">
        <v>189386464</v>
      </c>
      <c r="R92" s="30"/>
      <c r="S92" s="707" t="s">
        <v>222</v>
      </c>
      <c r="T92" s="683" t="s">
        <v>606</v>
      </c>
      <c r="U92" s="398">
        <v>62490968</v>
      </c>
      <c r="V92" s="15">
        <f t="shared" ref="V92:W95" si="116">AL92</f>
        <v>45413603</v>
      </c>
      <c r="W92" s="15">
        <f t="shared" si="116"/>
        <v>0</v>
      </c>
      <c r="X92" s="16">
        <f>SUM(U92:W92)</f>
        <v>107904571</v>
      </c>
      <c r="Y92" s="19">
        <v>0</v>
      </c>
      <c r="Z92" s="374">
        <v>9803238</v>
      </c>
      <c r="AA92" s="16">
        <f>SUM(Y92:Z92)</f>
        <v>9803238</v>
      </c>
      <c r="AB92" s="19">
        <v>0</v>
      </c>
      <c r="AC92" s="374">
        <v>9803238</v>
      </c>
      <c r="AD92" s="18">
        <f>SUM(AB92:AC92)</f>
        <v>9803238</v>
      </c>
      <c r="AE92" s="19">
        <v>0</v>
      </c>
      <c r="AF92" s="374">
        <v>0</v>
      </c>
      <c r="AG92" s="16">
        <f>SUM(AE92:AF92)</f>
        <v>0</v>
      </c>
      <c r="AH92" s="19">
        <f>X92-AA92</f>
        <v>98101333</v>
      </c>
      <c r="AI92" s="15">
        <f>X92-AD92</f>
        <v>98101333</v>
      </c>
      <c r="AJ92" s="16">
        <f>X92-AG92</f>
        <v>107904571</v>
      </c>
      <c r="AK92" s="9"/>
      <c r="AL92" s="372">
        <v>45413603</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37"/>
      <c r="B93" s="651"/>
      <c r="C93" s="294"/>
      <c r="D93" s="294"/>
      <c r="E93" s="294"/>
      <c r="F93" s="294"/>
      <c r="G93" s="294"/>
      <c r="H93" s="294"/>
      <c r="I93" s="294"/>
      <c r="J93" s="294"/>
      <c r="K93" s="294"/>
      <c r="L93" s="294"/>
      <c r="M93" s="294"/>
      <c r="N93" s="463"/>
      <c r="P93" s="467"/>
      <c r="Q93" s="391"/>
      <c r="R93" s="30"/>
      <c r="S93" s="707" t="s">
        <v>223</v>
      </c>
      <c r="T93" s="683" t="s">
        <v>607</v>
      </c>
      <c r="U93" s="398">
        <v>109633461</v>
      </c>
      <c r="V93" s="15">
        <f t="shared" si="116"/>
        <v>-60777237</v>
      </c>
      <c r="W93" s="15">
        <f t="shared" si="116"/>
        <v>0</v>
      </c>
      <c r="X93" s="16">
        <f>SUM(U93:W93)</f>
        <v>48856224</v>
      </c>
      <c r="Y93" s="19">
        <v>0</v>
      </c>
      <c r="Z93" s="374">
        <v>5858767</v>
      </c>
      <c r="AA93" s="16">
        <f>SUM(Y93:Z93)</f>
        <v>5858767</v>
      </c>
      <c r="AB93" s="19">
        <v>0</v>
      </c>
      <c r="AC93" s="374">
        <v>5858767</v>
      </c>
      <c r="AD93" s="18">
        <f>SUM(AB93:AC93)</f>
        <v>5858767</v>
      </c>
      <c r="AE93" s="19">
        <v>0</v>
      </c>
      <c r="AF93" s="374">
        <v>0</v>
      </c>
      <c r="AG93" s="16">
        <f>SUM(AE93:AF93)</f>
        <v>0</v>
      </c>
      <c r="AH93" s="19">
        <f>X93-AA93</f>
        <v>42997457</v>
      </c>
      <c r="AI93" s="15">
        <f>X93-AD93</f>
        <v>42997457</v>
      </c>
      <c r="AJ93" s="16">
        <f>X93-AG93</f>
        <v>48856224</v>
      </c>
      <c r="AK93" s="9"/>
      <c r="AL93" s="372">
        <v>-60777237</v>
      </c>
      <c r="AM93" s="375">
        <v>0</v>
      </c>
      <c r="AN93" s="30"/>
      <c r="AO93" s="460"/>
      <c r="AP93" s="460"/>
      <c r="AQ93" s="460"/>
      <c r="AR93" s="460"/>
      <c r="AS93" s="460"/>
      <c r="AT93" s="460"/>
      <c r="AU93" s="460"/>
      <c r="AV93" s="460"/>
      <c r="AW93" s="460"/>
      <c r="AX93" s="460"/>
      <c r="AY93" s="460"/>
      <c r="AZ93" s="460"/>
      <c r="BL93" s="30"/>
    </row>
    <row r="94" spans="1:70" s="461" customFormat="1" ht="39.75" customHeight="1">
      <c r="A94" s="740">
        <v>11303</v>
      </c>
      <c r="B94" s="618" t="s">
        <v>566</v>
      </c>
      <c r="C94" s="617">
        <f>SUM(C95:C102)</f>
        <v>0</v>
      </c>
      <c r="D94" s="615">
        <f t="shared" ref="D94:N94" si="117">SUM(D95:D102)</f>
        <v>0</v>
      </c>
      <c r="E94" s="615">
        <f t="shared" si="117"/>
        <v>0</v>
      </c>
      <c r="F94" s="615">
        <f t="shared" si="117"/>
        <v>0</v>
      </c>
      <c r="G94" s="615">
        <f t="shared" si="117"/>
        <v>0</v>
      </c>
      <c r="H94" s="615">
        <f t="shared" si="117"/>
        <v>0</v>
      </c>
      <c r="I94" s="615">
        <f t="shared" si="117"/>
        <v>0</v>
      </c>
      <c r="J94" s="615">
        <f t="shared" si="117"/>
        <v>0</v>
      </c>
      <c r="K94" s="615">
        <f t="shared" si="117"/>
        <v>0</v>
      </c>
      <c r="L94" s="615">
        <f t="shared" si="117"/>
        <v>0</v>
      </c>
      <c r="M94" s="615">
        <f t="shared" si="117"/>
        <v>0</v>
      </c>
      <c r="N94" s="616">
        <f t="shared" si="117"/>
        <v>0</v>
      </c>
      <c r="O94" s="382"/>
      <c r="P94" s="43">
        <f>SUM(P95:P102)</f>
        <v>0</v>
      </c>
      <c r="Q94" s="45">
        <f>SUM(Q95:Q102)</f>
        <v>0</v>
      </c>
      <c r="R94" s="30"/>
      <c r="S94" s="707" t="s">
        <v>224</v>
      </c>
      <c r="T94" s="683" t="s">
        <v>608</v>
      </c>
      <c r="U94" s="398">
        <v>20933927</v>
      </c>
      <c r="V94" s="15">
        <f t="shared" si="116"/>
        <v>-20933927</v>
      </c>
      <c r="W94" s="15">
        <f t="shared" si="116"/>
        <v>0</v>
      </c>
      <c r="X94" s="16">
        <f>SUM(U94:W94)</f>
        <v>0</v>
      </c>
      <c r="Y94" s="19">
        <v>0</v>
      </c>
      <c r="Z94" s="374">
        <v>0</v>
      </c>
      <c r="AA94" s="16">
        <f>SUM(Y94:Z94)</f>
        <v>0</v>
      </c>
      <c r="AB94" s="19">
        <v>0</v>
      </c>
      <c r="AC94" s="374">
        <v>0</v>
      </c>
      <c r="AD94" s="18">
        <f>SUM(AB94:AC94)</f>
        <v>0</v>
      </c>
      <c r="AE94" s="19">
        <v>0</v>
      </c>
      <c r="AF94" s="374">
        <v>0</v>
      </c>
      <c r="AG94" s="16">
        <f>SUM(AE94:AF94)</f>
        <v>0</v>
      </c>
      <c r="AH94" s="19">
        <f>X94-AA94</f>
        <v>0</v>
      </c>
      <c r="AI94" s="15">
        <f>X94-AD94</f>
        <v>0</v>
      </c>
      <c r="AJ94" s="16">
        <f>X94-AG94</f>
        <v>0</v>
      </c>
      <c r="AK94" s="9"/>
      <c r="AL94" s="372">
        <v>-20933927</v>
      </c>
      <c r="AM94" s="375">
        <v>0</v>
      </c>
      <c r="AN94" s="30"/>
      <c r="AO94" s="460"/>
      <c r="AP94" s="460"/>
      <c r="AQ94" s="460"/>
      <c r="AR94" s="460"/>
      <c r="AS94" s="460"/>
      <c r="AT94" s="460"/>
      <c r="AU94" s="460"/>
      <c r="AV94" s="460"/>
      <c r="AW94" s="460"/>
      <c r="AX94" s="460"/>
      <c r="AY94" s="460"/>
      <c r="AZ94" s="460"/>
      <c r="BL94" s="30"/>
    </row>
    <row r="95" spans="1:70" s="461" customFormat="1" ht="32.25" customHeight="1">
      <c r="A95" s="741" t="s">
        <v>230</v>
      </c>
      <c r="B95" s="627" t="s">
        <v>592</v>
      </c>
      <c r="C95" s="398">
        <v>0</v>
      </c>
      <c r="D95" s="373">
        <f t="shared" ref="D95:D102" si="118">P95</f>
        <v>0</v>
      </c>
      <c r="E95" s="373">
        <f t="shared" ref="E95:E102" si="119">Q95</f>
        <v>0</v>
      </c>
      <c r="F95" s="373">
        <f t="shared" ref="F95:F102" si="120">SUM(C95:E95)</f>
        <v>0</v>
      </c>
      <c r="G95" s="373">
        <v>0</v>
      </c>
      <c r="H95" s="374">
        <v>0</v>
      </c>
      <c r="I95" s="373">
        <f t="shared" ref="I95:I102" si="121">SUM(G95:H95)</f>
        <v>0</v>
      </c>
      <c r="J95" s="373">
        <v>0</v>
      </c>
      <c r="K95" s="374">
        <v>0</v>
      </c>
      <c r="L95" s="373">
        <f t="shared" ref="L95:L102" si="122">SUM(J95:K95)</f>
        <v>0</v>
      </c>
      <c r="M95" s="373">
        <f t="shared" ref="M95:M102" si="123">F95-I95</f>
        <v>0</v>
      </c>
      <c r="N95" s="143">
        <f t="shared" ref="N95:N102" si="124">F95-L95</f>
        <v>0</v>
      </c>
      <c r="O95" s="382"/>
      <c r="P95" s="372">
        <v>0</v>
      </c>
      <c r="Q95" s="375">
        <v>0</v>
      </c>
      <c r="R95" s="30"/>
      <c r="S95" s="707" t="s">
        <v>225</v>
      </c>
      <c r="T95" s="683" t="s">
        <v>609</v>
      </c>
      <c r="U95" s="398">
        <v>0</v>
      </c>
      <c r="V95" s="15">
        <f t="shared" si="116"/>
        <v>0</v>
      </c>
      <c r="W95" s="15">
        <f t="shared" si="116"/>
        <v>0</v>
      </c>
      <c r="X95" s="16">
        <f>SUM(U95:W95)</f>
        <v>0</v>
      </c>
      <c r="Y95" s="19">
        <v>0</v>
      </c>
      <c r="Z95" s="374">
        <v>0</v>
      </c>
      <c r="AA95" s="16">
        <f>SUM(Y95:Z95)</f>
        <v>0</v>
      </c>
      <c r="AB95" s="19">
        <v>0</v>
      </c>
      <c r="AC95" s="374">
        <v>0</v>
      </c>
      <c r="AD95" s="18">
        <f>SUM(AB95:AC95)</f>
        <v>0</v>
      </c>
      <c r="AE95" s="19">
        <v>0</v>
      </c>
      <c r="AF95" s="374">
        <v>0</v>
      </c>
      <c r="AG95" s="16">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30.75" customHeight="1">
      <c r="A96" s="741" t="s">
        <v>232</v>
      </c>
      <c r="B96" s="627" t="s">
        <v>593</v>
      </c>
      <c r="C96" s="398">
        <v>0</v>
      </c>
      <c r="D96" s="373">
        <f t="shared" si="118"/>
        <v>0</v>
      </c>
      <c r="E96" s="373">
        <f t="shared" si="119"/>
        <v>0</v>
      </c>
      <c r="F96" s="373">
        <f t="shared" si="120"/>
        <v>0</v>
      </c>
      <c r="G96" s="373">
        <v>0</v>
      </c>
      <c r="H96" s="374">
        <v>0</v>
      </c>
      <c r="I96" s="373">
        <f t="shared" si="121"/>
        <v>0</v>
      </c>
      <c r="J96" s="373">
        <v>0</v>
      </c>
      <c r="K96" s="374">
        <v>0</v>
      </c>
      <c r="L96" s="373">
        <f t="shared" si="122"/>
        <v>0</v>
      </c>
      <c r="M96" s="373">
        <f t="shared" si="123"/>
        <v>0</v>
      </c>
      <c r="N96" s="143">
        <f t="shared" si="124"/>
        <v>0</v>
      </c>
      <c r="O96" s="382"/>
      <c r="P96" s="372">
        <v>0</v>
      </c>
      <c r="Q96" s="375">
        <v>0</v>
      </c>
      <c r="S96" s="706">
        <v>1020302</v>
      </c>
      <c r="T96" s="682" t="s">
        <v>168</v>
      </c>
      <c r="U96" s="17">
        <f t="shared" ref="U96:AJ96" si="125">SUM(U97:U101)</f>
        <v>333921784</v>
      </c>
      <c r="V96" s="15">
        <f t="shared" si="125"/>
        <v>10000000</v>
      </c>
      <c r="W96" s="15">
        <f t="shared" si="125"/>
        <v>0</v>
      </c>
      <c r="X96" s="16">
        <f t="shared" si="125"/>
        <v>343921784</v>
      </c>
      <c r="Y96" s="19">
        <f t="shared" si="125"/>
        <v>0</v>
      </c>
      <c r="Z96" s="142">
        <f t="shared" si="125"/>
        <v>15320577</v>
      </c>
      <c r="AA96" s="16">
        <f t="shared" si="125"/>
        <v>15320577</v>
      </c>
      <c r="AB96" s="19">
        <f t="shared" si="125"/>
        <v>0</v>
      </c>
      <c r="AC96" s="142">
        <f t="shared" si="125"/>
        <v>15320577</v>
      </c>
      <c r="AD96" s="18">
        <f t="shared" si="125"/>
        <v>15320577</v>
      </c>
      <c r="AE96" s="19">
        <f t="shared" si="125"/>
        <v>0</v>
      </c>
      <c r="AF96" s="142">
        <f t="shared" si="125"/>
        <v>0</v>
      </c>
      <c r="AG96" s="16">
        <f t="shared" si="125"/>
        <v>0</v>
      </c>
      <c r="AH96" s="19">
        <f t="shared" si="125"/>
        <v>328601207</v>
      </c>
      <c r="AI96" s="15">
        <f t="shared" si="125"/>
        <v>328601207</v>
      </c>
      <c r="AJ96" s="16">
        <f t="shared" si="125"/>
        <v>343921784</v>
      </c>
      <c r="AL96" s="32">
        <f>SUM(AL97:AL101)</f>
        <v>10000000</v>
      </c>
      <c r="AM96" s="33">
        <f>SUM(AM97:AM101)</f>
        <v>0</v>
      </c>
      <c r="AO96" s="460"/>
      <c r="AP96" s="460"/>
      <c r="AQ96" s="460"/>
      <c r="AR96" s="460"/>
      <c r="AS96" s="460"/>
      <c r="AT96" s="460"/>
      <c r="AU96" s="460"/>
      <c r="AV96" s="460"/>
      <c r="AW96" s="460"/>
      <c r="AX96" s="460"/>
      <c r="AY96" s="460"/>
      <c r="AZ96" s="460"/>
      <c r="BA96" s="461"/>
      <c r="BB96" s="461"/>
      <c r="BC96" s="461"/>
      <c r="BD96" s="461"/>
      <c r="BE96" s="461"/>
      <c r="BL96" s="461"/>
      <c r="BM96" s="461"/>
      <c r="BN96" s="461"/>
      <c r="BO96" s="461"/>
      <c r="BP96" s="461"/>
      <c r="BQ96" s="461"/>
      <c r="BR96" s="461"/>
    </row>
    <row r="97" spans="1:70" s="461" customFormat="1" ht="31.5" customHeight="1">
      <c r="A97" s="741" t="s">
        <v>233</v>
      </c>
      <c r="B97" s="627" t="s">
        <v>594</v>
      </c>
      <c r="C97" s="398">
        <v>0</v>
      </c>
      <c r="D97" s="373">
        <f t="shared" si="118"/>
        <v>0</v>
      </c>
      <c r="E97" s="373">
        <f t="shared" si="119"/>
        <v>0</v>
      </c>
      <c r="F97" s="373">
        <f t="shared" si="120"/>
        <v>0</v>
      </c>
      <c r="G97" s="373">
        <v>0</v>
      </c>
      <c r="H97" s="374">
        <v>0</v>
      </c>
      <c r="I97" s="373">
        <f t="shared" si="121"/>
        <v>0</v>
      </c>
      <c r="J97" s="373">
        <v>0</v>
      </c>
      <c r="K97" s="374">
        <v>0</v>
      </c>
      <c r="L97" s="373">
        <f t="shared" si="122"/>
        <v>0</v>
      </c>
      <c r="M97" s="373">
        <f t="shared" si="123"/>
        <v>0</v>
      </c>
      <c r="N97" s="143">
        <f t="shared" si="124"/>
        <v>0</v>
      </c>
      <c r="O97" s="382"/>
      <c r="P97" s="372">
        <v>0</v>
      </c>
      <c r="Q97" s="375">
        <v>0</v>
      </c>
      <c r="R97" s="30"/>
      <c r="S97" s="707" t="s">
        <v>226</v>
      </c>
      <c r="T97" s="683" t="s">
        <v>601</v>
      </c>
      <c r="U97" s="398">
        <v>66955276</v>
      </c>
      <c r="V97" s="15">
        <f t="shared" ref="V97:W102" si="126">AL97</f>
        <v>-50000000</v>
      </c>
      <c r="W97" s="15">
        <f t="shared" si="126"/>
        <v>0</v>
      </c>
      <c r="X97" s="16">
        <f t="shared" ref="X97:X102" si="127">SUM(U97:W97)</f>
        <v>16955276</v>
      </c>
      <c r="Y97" s="19">
        <v>0</v>
      </c>
      <c r="Z97" s="374">
        <v>72969</v>
      </c>
      <c r="AA97" s="16">
        <f t="shared" ref="AA97:AA102" si="128">SUM(Y97:Z97)</f>
        <v>72969</v>
      </c>
      <c r="AB97" s="19">
        <v>0</v>
      </c>
      <c r="AC97" s="374">
        <v>72969</v>
      </c>
      <c r="AD97" s="18">
        <f t="shared" ref="AD97:AD102" si="129">SUM(AB97:AC97)</f>
        <v>72969</v>
      </c>
      <c r="AE97" s="19">
        <v>0</v>
      </c>
      <c r="AF97" s="374">
        <v>0</v>
      </c>
      <c r="AG97" s="16">
        <f t="shared" ref="AG97:AG102" si="130">SUM(AE97:AF97)</f>
        <v>0</v>
      </c>
      <c r="AH97" s="19">
        <f t="shared" ref="AH97:AH102" si="131">X97-AA97</f>
        <v>16882307</v>
      </c>
      <c r="AI97" s="15">
        <f t="shared" ref="AI97:AI102" si="132">X97-AD97</f>
        <v>16882307</v>
      </c>
      <c r="AJ97" s="16">
        <f t="shared" ref="AJ97:AJ102" si="133">X97-AG97</f>
        <v>16955276</v>
      </c>
      <c r="AK97" s="30"/>
      <c r="AL97" s="372">
        <v>-50000000</v>
      </c>
      <c r="AM97" s="375">
        <v>0</v>
      </c>
      <c r="AN97" s="30"/>
      <c r="AO97" s="460"/>
      <c r="AP97" s="460"/>
      <c r="AQ97" s="460"/>
      <c r="AR97" s="460"/>
      <c r="AS97" s="460"/>
      <c r="AT97" s="460"/>
      <c r="AU97" s="460"/>
      <c r="AV97" s="460"/>
      <c r="AW97" s="460"/>
      <c r="AX97" s="460"/>
      <c r="AY97" s="460"/>
      <c r="AZ97" s="460"/>
      <c r="BB97" s="30"/>
    </row>
    <row r="98" spans="1:70" s="461" customFormat="1" ht="32.25" customHeight="1">
      <c r="A98" s="741" t="s">
        <v>234</v>
      </c>
      <c r="B98" s="627" t="s">
        <v>595</v>
      </c>
      <c r="C98" s="398">
        <v>0</v>
      </c>
      <c r="D98" s="373">
        <f t="shared" si="118"/>
        <v>0</v>
      </c>
      <c r="E98" s="373">
        <f t="shared" si="119"/>
        <v>0</v>
      </c>
      <c r="F98" s="373">
        <f t="shared" si="120"/>
        <v>0</v>
      </c>
      <c r="G98" s="373">
        <v>0</v>
      </c>
      <c r="H98" s="374">
        <v>0</v>
      </c>
      <c r="I98" s="373">
        <f t="shared" si="121"/>
        <v>0</v>
      </c>
      <c r="J98" s="373">
        <v>0</v>
      </c>
      <c r="K98" s="374">
        <v>0</v>
      </c>
      <c r="L98" s="373">
        <f t="shared" si="122"/>
        <v>0</v>
      </c>
      <c r="M98" s="373">
        <f t="shared" si="123"/>
        <v>0</v>
      </c>
      <c r="N98" s="143">
        <f t="shared" si="124"/>
        <v>0</v>
      </c>
      <c r="O98" s="382"/>
      <c r="P98" s="372">
        <v>0</v>
      </c>
      <c r="Q98" s="375">
        <v>0</v>
      </c>
      <c r="R98" s="30"/>
      <c r="S98" s="707" t="s">
        <v>227</v>
      </c>
      <c r="T98" s="683" t="s">
        <v>602</v>
      </c>
      <c r="U98" s="398">
        <v>36455199</v>
      </c>
      <c r="V98" s="15">
        <f t="shared" si="126"/>
        <v>60000000</v>
      </c>
      <c r="W98" s="15">
        <f t="shared" si="126"/>
        <v>0</v>
      </c>
      <c r="X98" s="16">
        <f t="shared" si="127"/>
        <v>96455199</v>
      </c>
      <c r="Y98" s="19">
        <v>0</v>
      </c>
      <c r="Z98" s="374">
        <v>8084108</v>
      </c>
      <c r="AA98" s="16">
        <f t="shared" si="128"/>
        <v>8084108</v>
      </c>
      <c r="AB98" s="19">
        <v>0</v>
      </c>
      <c r="AC98" s="374">
        <v>8084108</v>
      </c>
      <c r="AD98" s="18">
        <f t="shared" si="129"/>
        <v>8084108</v>
      </c>
      <c r="AE98" s="19">
        <v>0</v>
      </c>
      <c r="AF98" s="374">
        <v>0</v>
      </c>
      <c r="AG98" s="16">
        <f t="shared" si="130"/>
        <v>0</v>
      </c>
      <c r="AH98" s="19">
        <f t="shared" si="131"/>
        <v>88371091</v>
      </c>
      <c r="AI98" s="15">
        <f t="shared" si="132"/>
        <v>88371091</v>
      </c>
      <c r="AJ98" s="16">
        <f t="shared" si="133"/>
        <v>96455199</v>
      </c>
      <c r="AK98" s="30"/>
      <c r="AL98" s="372">
        <v>60000000</v>
      </c>
      <c r="AM98" s="375">
        <v>0</v>
      </c>
      <c r="AN98" s="30"/>
      <c r="AO98" s="460"/>
      <c r="AP98" s="460"/>
      <c r="AQ98" s="460"/>
      <c r="AR98" s="460"/>
      <c r="AS98" s="460"/>
      <c r="AT98" s="460"/>
      <c r="AU98" s="460"/>
      <c r="AV98" s="460"/>
      <c r="AW98" s="460"/>
      <c r="AX98" s="460"/>
      <c r="AY98" s="460"/>
      <c r="AZ98" s="460"/>
      <c r="BC98" s="30"/>
      <c r="BD98" s="30"/>
      <c r="BE98" s="30"/>
      <c r="BN98" s="30"/>
      <c r="BO98" s="30"/>
      <c r="BP98" s="30"/>
      <c r="BQ98" s="30"/>
      <c r="BR98" s="30"/>
    </row>
    <row r="99" spans="1:70" s="461" customFormat="1" ht="32.25" customHeight="1">
      <c r="A99" s="741" t="s">
        <v>235</v>
      </c>
      <c r="B99" s="619" t="s">
        <v>564</v>
      </c>
      <c r="C99" s="398">
        <v>0</v>
      </c>
      <c r="D99" s="373">
        <f t="shared" si="118"/>
        <v>0</v>
      </c>
      <c r="E99" s="373">
        <f t="shared" si="119"/>
        <v>0</v>
      </c>
      <c r="F99" s="373">
        <f t="shared" si="120"/>
        <v>0</v>
      </c>
      <c r="G99" s="373">
        <v>0</v>
      </c>
      <c r="H99" s="374">
        <v>0</v>
      </c>
      <c r="I99" s="373">
        <f t="shared" si="121"/>
        <v>0</v>
      </c>
      <c r="J99" s="373">
        <v>0</v>
      </c>
      <c r="K99" s="374">
        <v>0</v>
      </c>
      <c r="L99" s="373">
        <f t="shared" si="122"/>
        <v>0</v>
      </c>
      <c r="M99" s="373">
        <f t="shared" si="123"/>
        <v>0</v>
      </c>
      <c r="N99" s="143">
        <f t="shared" si="124"/>
        <v>0</v>
      </c>
      <c r="O99" s="820"/>
      <c r="P99" s="372">
        <v>0</v>
      </c>
      <c r="Q99" s="375">
        <v>0</v>
      </c>
      <c r="R99" s="30"/>
      <c r="S99" s="707" t="s">
        <v>228</v>
      </c>
      <c r="T99" s="683" t="s">
        <v>603</v>
      </c>
      <c r="U99" s="398">
        <v>123895451</v>
      </c>
      <c r="V99" s="15">
        <f t="shared" si="126"/>
        <v>0</v>
      </c>
      <c r="W99" s="15">
        <f t="shared" si="126"/>
        <v>0</v>
      </c>
      <c r="X99" s="16">
        <f t="shared" si="127"/>
        <v>123895451</v>
      </c>
      <c r="Y99" s="19">
        <v>0</v>
      </c>
      <c r="Z99" s="374">
        <v>0</v>
      </c>
      <c r="AA99" s="16">
        <f t="shared" si="128"/>
        <v>0</v>
      </c>
      <c r="AB99" s="19">
        <v>0</v>
      </c>
      <c r="AC99" s="374">
        <v>0</v>
      </c>
      <c r="AD99" s="18">
        <f t="shared" si="129"/>
        <v>0</v>
      </c>
      <c r="AE99" s="19">
        <v>0</v>
      </c>
      <c r="AF99" s="374">
        <v>0</v>
      </c>
      <c r="AG99" s="16">
        <f t="shared" si="130"/>
        <v>0</v>
      </c>
      <c r="AH99" s="19">
        <f t="shared" si="131"/>
        <v>123895451</v>
      </c>
      <c r="AI99" s="15">
        <f t="shared" si="132"/>
        <v>123895451</v>
      </c>
      <c r="AJ99" s="16">
        <f t="shared" si="133"/>
        <v>123895451</v>
      </c>
      <c r="AK99" s="30"/>
      <c r="AL99" s="372">
        <v>0</v>
      </c>
      <c r="AM99" s="375">
        <v>0</v>
      </c>
      <c r="AN99" s="30"/>
      <c r="AO99" s="460"/>
      <c r="AP99" s="460"/>
      <c r="AQ99" s="460"/>
      <c r="AR99" s="460"/>
      <c r="AS99" s="460"/>
      <c r="AT99" s="460"/>
      <c r="AU99" s="460"/>
      <c r="AV99" s="460"/>
      <c r="AW99" s="460"/>
      <c r="AX99" s="460"/>
      <c r="AY99" s="460"/>
      <c r="AZ99" s="460"/>
      <c r="BM99" s="30"/>
    </row>
    <row r="100" spans="1:70" s="382" customFormat="1" ht="31.5" customHeight="1">
      <c r="A100" s="741" t="s">
        <v>459</v>
      </c>
      <c r="B100" s="619" t="s">
        <v>551</v>
      </c>
      <c r="C100" s="398">
        <v>0</v>
      </c>
      <c r="D100" s="373">
        <f t="shared" si="118"/>
        <v>0</v>
      </c>
      <c r="E100" s="373">
        <f t="shared" si="119"/>
        <v>0</v>
      </c>
      <c r="F100" s="373">
        <f t="shared" si="120"/>
        <v>0</v>
      </c>
      <c r="G100" s="373">
        <v>0</v>
      </c>
      <c r="H100" s="374">
        <v>0</v>
      </c>
      <c r="I100" s="373">
        <f t="shared" si="121"/>
        <v>0</v>
      </c>
      <c r="J100" s="373">
        <v>0</v>
      </c>
      <c r="K100" s="374">
        <v>0</v>
      </c>
      <c r="L100" s="373">
        <f t="shared" si="122"/>
        <v>0</v>
      </c>
      <c r="M100" s="373">
        <f t="shared" si="123"/>
        <v>0</v>
      </c>
      <c r="N100" s="143">
        <f t="shared" si="124"/>
        <v>0</v>
      </c>
      <c r="P100" s="372">
        <v>0</v>
      </c>
      <c r="Q100" s="375">
        <v>0</v>
      </c>
      <c r="R100" s="9"/>
      <c r="S100" s="707" t="s">
        <v>229</v>
      </c>
      <c r="T100" s="683" t="s">
        <v>604</v>
      </c>
      <c r="U100" s="398">
        <v>37097756</v>
      </c>
      <c r="V100" s="15">
        <f t="shared" si="126"/>
        <v>0</v>
      </c>
      <c r="W100" s="15">
        <f t="shared" si="126"/>
        <v>0</v>
      </c>
      <c r="X100" s="16">
        <f t="shared" si="127"/>
        <v>37097756</v>
      </c>
      <c r="Y100" s="19">
        <v>0</v>
      </c>
      <c r="Z100" s="374">
        <v>2522600</v>
      </c>
      <c r="AA100" s="16">
        <f t="shared" si="128"/>
        <v>2522600</v>
      </c>
      <c r="AB100" s="19">
        <v>0</v>
      </c>
      <c r="AC100" s="374">
        <v>2522600</v>
      </c>
      <c r="AD100" s="18">
        <f t="shared" si="129"/>
        <v>2522600</v>
      </c>
      <c r="AE100" s="19">
        <v>0</v>
      </c>
      <c r="AF100" s="374">
        <v>0</v>
      </c>
      <c r="AG100" s="16">
        <f t="shared" si="130"/>
        <v>0</v>
      </c>
      <c r="AH100" s="19">
        <f t="shared" si="131"/>
        <v>34575156</v>
      </c>
      <c r="AI100" s="15">
        <f t="shared" si="132"/>
        <v>34575156</v>
      </c>
      <c r="AJ100" s="16">
        <f t="shared" si="133"/>
        <v>37097756</v>
      </c>
      <c r="AK100" s="30"/>
      <c r="AL100" s="372">
        <v>0</v>
      </c>
      <c r="AM100" s="375">
        <v>0</v>
      </c>
      <c r="AN100" s="9"/>
      <c r="AO100" s="294"/>
      <c r="AP100" s="294"/>
      <c r="AQ100" s="294"/>
      <c r="AR100" s="294"/>
      <c r="AS100" s="294"/>
      <c r="AT100" s="294"/>
      <c r="AU100" s="294"/>
      <c r="AV100" s="294"/>
      <c r="AW100" s="294"/>
      <c r="AX100" s="294"/>
      <c r="AY100" s="294"/>
      <c r="AZ100" s="294"/>
      <c r="BB100" s="461"/>
      <c r="BC100" s="461"/>
      <c r="BD100" s="461"/>
      <c r="BE100" s="461"/>
      <c r="BM100" s="461"/>
      <c r="BN100" s="461"/>
      <c r="BO100" s="461"/>
      <c r="BP100" s="461"/>
      <c r="BQ100" s="461"/>
      <c r="BR100" s="461"/>
    </row>
    <row r="101" spans="1:70" s="382" customFormat="1" ht="24.95" customHeight="1">
      <c r="A101" s="741" t="s">
        <v>552</v>
      </c>
      <c r="B101" s="765"/>
      <c r="C101" s="398">
        <v>0</v>
      </c>
      <c r="D101" s="373">
        <f t="shared" si="118"/>
        <v>0</v>
      </c>
      <c r="E101" s="373">
        <f t="shared" si="119"/>
        <v>0</v>
      </c>
      <c r="F101" s="373">
        <f t="shared" si="120"/>
        <v>0</v>
      </c>
      <c r="G101" s="373">
        <v>0</v>
      </c>
      <c r="H101" s="374">
        <v>0</v>
      </c>
      <c r="I101" s="373">
        <f t="shared" si="121"/>
        <v>0</v>
      </c>
      <c r="J101" s="373">
        <v>0</v>
      </c>
      <c r="K101" s="374">
        <v>0</v>
      </c>
      <c r="L101" s="373">
        <f t="shared" si="122"/>
        <v>0</v>
      </c>
      <c r="M101" s="373">
        <f t="shared" si="123"/>
        <v>0</v>
      </c>
      <c r="N101" s="143">
        <f t="shared" si="124"/>
        <v>0</v>
      </c>
      <c r="P101" s="372">
        <v>0</v>
      </c>
      <c r="Q101" s="375">
        <v>0</v>
      </c>
      <c r="R101" s="9"/>
      <c r="S101" s="707" t="s">
        <v>231</v>
      </c>
      <c r="T101" s="683" t="s">
        <v>406</v>
      </c>
      <c r="U101" s="398">
        <v>69518102</v>
      </c>
      <c r="V101" s="15">
        <f t="shared" si="126"/>
        <v>0</v>
      </c>
      <c r="W101" s="15">
        <f t="shared" si="126"/>
        <v>0</v>
      </c>
      <c r="X101" s="16">
        <f t="shared" si="127"/>
        <v>69518102</v>
      </c>
      <c r="Y101" s="19">
        <v>0</v>
      </c>
      <c r="Z101" s="374">
        <v>4640900</v>
      </c>
      <c r="AA101" s="16">
        <f t="shared" si="128"/>
        <v>4640900</v>
      </c>
      <c r="AB101" s="19">
        <v>0</v>
      </c>
      <c r="AC101" s="374">
        <v>4640900</v>
      </c>
      <c r="AD101" s="18">
        <f t="shared" si="129"/>
        <v>4640900</v>
      </c>
      <c r="AE101" s="19">
        <v>0</v>
      </c>
      <c r="AF101" s="374">
        <v>0</v>
      </c>
      <c r="AG101" s="16">
        <f t="shared" si="130"/>
        <v>0</v>
      </c>
      <c r="AH101" s="19">
        <f t="shared" si="131"/>
        <v>64877202</v>
      </c>
      <c r="AI101" s="15">
        <f t="shared" si="132"/>
        <v>64877202</v>
      </c>
      <c r="AJ101" s="16">
        <f t="shared" si="133"/>
        <v>69518102</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1" t="s">
        <v>553</v>
      </c>
      <c r="B102" s="628" t="s">
        <v>630</v>
      </c>
      <c r="C102" s="488">
        <v>0</v>
      </c>
      <c r="D102" s="385">
        <f t="shared" si="118"/>
        <v>0</v>
      </c>
      <c r="E102" s="385">
        <f t="shared" si="119"/>
        <v>0</v>
      </c>
      <c r="F102" s="385">
        <f t="shared" si="120"/>
        <v>0</v>
      </c>
      <c r="G102" s="385">
        <v>0</v>
      </c>
      <c r="H102" s="388">
        <v>0</v>
      </c>
      <c r="I102" s="385">
        <f t="shared" si="121"/>
        <v>0</v>
      </c>
      <c r="J102" s="385">
        <v>0</v>
      </c>
      <c r="K102" s="388">
        <v>0</v>
      </c>
      <c r="L102" s="385">
        <f t="shared" si="122"/>
        <v>0</v>
      </c>
      <c r="M102" s="385">
        <f t="shared" si="123"/>
        <v>0</v>
      </c>
      <c r="N102" s="386">
        <f t="shared" si="124"/>
        <v>0</v>
      </c>
      <c r="P102" s="372">
        <v>0</v>
      </c>
      <c r="Q102" s="375">
        <v>0</v>
      </c>
      <c r="R102" s="9"/>
      <c r="S102" s="706">
        <v>1020399</v>
      </c>
      <c r="T102" s="682" t="s">
        <v>638</v>
      </c>
      <c r="U102" s="398">
        <v>104000000</v>
      </c>
      <c r="V102" s="15">
        <f t="shared" si="126"/>
        <v>-66438860</v>
      </c>
      <c r="W102" s="15">
        <f t="shared" si="126"/>
        <v>0</v>
      </c>
      <c r="X102" s="847">
        <f t="shared" si="127"/>
        <v>37561140</v>
      </c>
      <c r="Y102" s="19">
        <v>0</v>
      </c>
      <c r="Z102" s="374">
        <v>37561140</v>
      </c>
      <c r="AA102" s="16">
        <f t="shared" si="128"/>
        <v>37561140</v>
      </c>
      <c r="AB102" s="19">
        <v>0</v>
      </c>
      <c r="AC102" s="374">
        <v>37561140</v>
      </c>
      <c r="AD102" s="18">
        <f t="shared" si="129"/>
        <v>37561140</v>
      </c>
      <c r="AE102" s="19">
        <v>0</v>
      </c>
      <c r="AF102" s="374">
        <v>30967899</v>
      </c>
      <c r="AG102" s="16">
        <f t="shared" si="130"/>
        <v>30967899</v>
      </c>
      <c r="AH102" s="19">
        <f t="shared" si="131"/>
        <v>0</v>
      </c>
      <c r="AI102" s="15">
        <f t="shared" si="132"/>
        <v>0</v>
      </c>
      <c r="AJ102" s="16">
        <f t="shared" si="133"/>
        <v>6593241</v>
      </c>
      <c r="AK102" s="9"/>
      <c r="AL102" s="824">
        <v>-66438860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2"/>
      <c r="B103" s="653"/>
      <c r="C103" s="480"/>
      <c r="D103" s="480"/>
      <c r="E103" s="480"/>
      <c r="F103" s="480"/>
      <c r="G103" s="480"/>
      <c r="H103" s="480"/>
      <c r="I103" s="480"/>
      <c r="J103" s="480"/>
      <c r="K103" s="480"/>
      <c r="L103" s="480"/>
      <c r="M103" s="480"/>
      <c r="N103" s="481"/>
      <c r="P103" s="482"/>
      <c r="Q103" s="481"/>
      <c r="R103" s="9"/>
      <c r="S103" s="366"/>
      <c r="T103" s="678"/>
      <c r="U103" s="161"/>
      <c r="V103" s="161"/>
      <c r="W103" s="161"/>
      <c r="X103" s="166"/>
      <c r="Y103" s="367"/>
      <c r="Z103" s="161"/>
      <c r="AA103" s="166"/>
      <c r="AB103" s="367"/>
      <c r="AC103" s="161"/>
      <c r="AD103" s="161"/>
      <c r="AE103" s="367"/>
      <c r="AF103" s="161"/>
      <c r="AG103" s="166"/>
      <c r="AH103" s="367"/>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40">
        <v>11304</v>
      </c>
      <c r="B104" s="618" t="s">
        <v>93</v>
      </c>
      <c r="C104" s="617">
        <f>SUM(C105:C111)</f>
        <v>15193610</v>
      </c>
      <c r="D104" s="615">
        <f t="shared" ref="D104:N104" si="134">SUM(D105:D111)</f>
        <v>0</v>
      </c>
      <c r="E104" s="615">
        <f t="shared" si="134"/>
        <v>0</v>
      </c>
      <c r="F104" s="615">
        <f t="shared" si="134"/>
        <v>15193610</v>
      </c>
      <c r="G104" s="615">
        <f t="shared" si="134"/>
        <v>0</v>
      </c>
      <c r="H104" s="615">
        <f t="shared" si="134"/>
        <v>386273</v>
      </c>
      <c r="I104" s="615">
        <f t="shared" si="134"/>
        <v>386273</v>
      </c>
      <c r="J104" s="615">
        <f t="shared" si="134"/>
        <v>0</v>
      </c>
      <c r="K104" s="615">
        <f t="shared" si="134"/>
        <v>386273</v>
      </c>
      <c r="L104" s="615">
        <f t="shared" si="134"/>
        <v>386273</v>
      </c>
      <c r="M104" s="615">
        <f t="shared" si="134"/>
        <v>14807337</v>
      </c>
      <c r="N104" s="616">
        <f t="shared" si="134"/>
        <v>14807337</v>
      </c>
      <c r="P104" s="43">
        <f>SUM(P105:P111)</f>
        <v>0</v>
      </c>
      <c r="Q104" s="45">
        <f>SUM(Q105:Q111)</f>
        <v>0</v>
      </c>
      <c r="R104" s="9"/>
      <c r="S104" s="705">
        <v>1020400</v>
      </c>
      <c r="T104" s="681" t="s">
        <v>180</v>
      </c>
      <c r="U104" s="132">
        <f t="shared" ref="U104:AJ104" si="135">U105+U108</f>
        <v>86897627</v>
      </c>
      <c r="V104" s="122">
        <f t="shared" si="135"/>
        <v>5764900</v>
      </c>
      <c r="W104" s="122">
        <f t="shared" si="135"/>
        <v>0</v>
      </c>
      <c r="X104" s="130">
        <f t="shared" si="135"/>
        <v>92662527</v>
      </c>
      <c r="Y104" s="128">
        <f t="shared" si="135"/>
        <v>0</v>
      </c>
      <c r="Z104" s="122">
        <f t="shared" si="135"/>
        <v>11567600</v>
      </c>
      <c r="AA104" s="130">
        <f t="shared" si="135"/>
        <v>11567600</v>
      </c>
      <c r="AB104" s="128">
        <f t="shared" si="135"/>
        <v>0</v>
      </c>
      <c r="AC104" s="122">
        <f t="shared" si="135"/>
        <v>11567600</v>
      </c>
      <c r="AD104" s="129">
        <f t="shared" si="135"/>
        <v>11567600</v>
      </c>
      <c r="AE104" s="128">
        <f t="shared" si="135"/>
        <v>0</v>
      </c>
      <c r="AF104" s="122">
        <f t="shared" si="135"/>
        <v>5764900</v>
      </c>
      <c r="AG104" s="130">
        <f t="shared" si="135"/>
        <v>5764900</v>
      </c>
      <c r="AH104" s="128">
        <f t="shared" si="135"/>
        <v>81094927</v>
      </c>
      <c r="AI104" s="122">
        <f t="shared" si="135"/>
        <v>81094927</v>
      </c>
      <c r="AJ104" s="130">
        <f t="shared" si="135"/>
        <v>86897627</v>
      </c>
      <c r="AK104" s="9"/>
      <c r="AL104" s="128">
        <f>AL105+AL108</f>
        <v>5764900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1" t="s">
        <v>555</v>
      </c>
      <c r="B105" s="619" t="s">
        <v>556</v>
      </c>
      <c r="C105" s="398">
        <v>0</v>
      </c>
      <c r="D105" s="373">
        <f t="shared" ref="D105:D111" si="136">P105</f>
        <v>0</v>
      </c>
      <c r="E105" s="373">
        <f t="shared" ref="E105:E111" si="137">Q105</f>
        <v>0</v>
      </c>
      <c r="F105" s="373">
        <f t="shared" ref="F105:F111" si="138">SUM(C105:E105)</f>
        <v>0</v>
      </c>
      <c r="G105" s="373">
        <v>0</v>
      </c>
      <c r="H105" s="374">
        <v>0</v>
      </c>
      <c r="I105" s="373">
        <f t="shared" ref="I105:I111" si="139">SUM(G105:H105)</f>
        <v>0</v>
      </c>
      <c r="J105" s="373">
        <v>0</v>
      </c>
      <c r="K105" s="374">
        <v>0</v>
      </c>
      <c r="L105" s="373">
        <f t="shared" ref="L105:L111" si="140">SUM(J105:K105)</f>
        <v>0</v>
      </c>
      <c r="M105" s="373">
        <f t="shared" ref="M105:M111" si="141">F105-I105</f>
        <v>0</v>
      </c>
      <c r="N105" s="143">
        <f t="shared" ref="N105:N111" si="142">F105-L105</f>
        <v>0</v>
      </c>
      <c r="P105" s="372">
        <v>0</v>
      </c>
      <c r="Q105" s="375">
        <v>0</v>
      </c>
      <c r="R105" s="9"/>
      <c r="S105" s="706">
        <v>1020402</v>
      </c>
      <c r="T105" s="682" t="s">
        <v>168</v>
      </c>
      <c r="U105" s="17">
        <f t="shared" ref="U105:AJ105" si="143">SUM(U106:U107)</f>
        <v>86897627</v>
      </c>
      <c r="V105" s="15">
        <f t="shared" si="143"/>
        <v>0</v>
      </c>
      <c r="W105" s="15">
        <f t="shared" si="143"/>
        <v>0</v>
      </c>
      <c r="X105" s="16">
        <f t="shared" si="143"/>
        <v>86897627</v>
      </c>
      <c r="Y105" s="19">
        <f t="shared" si="143"/>
        <v>0</v>
      </c>
      <c r="Z105" s="142">
        <f t="shared" si="143"/>
        <v>5802700</v>
      </c>
      <c r="AA105" s="16">
        <f t="shared" si="143"/>
        <v>5802700</v>
      </c>
      <c r="AB105" s="19">
        <f t="shared" si="143"/>
        <v>0</v>
      </c>
      <c r="AC105" s="142">
        <f t="shared" si="143"/>
        <v>5802700</v>
      </c>
      <c r="AD105" s="18">
        <f t="shared" si="143"/>
        <v>5802700</v>
      </c>
      <c r="AE105" s="19">
        <f t="shared" si="143"/>
        <v>0</v>
      </c>
      <c r="AF105" s="142">
        <f t="shared" si="143"/>
        <v>0</v>
      </c>
      <c r="AG105" s="16">
        <f t="shared" si="143"/>
        <v>0</v>
      </c>
      <c r="AH105" s="19">
        <f t="shared" si="143"/>
        <v>81094927</v>
      </c>
      <c r="AI105" s="15">
        <f t="shared" si="143"/>
        <v>81094927</v>
      </c>
      <c r="AJ105" s="16">
        <f t="shared" si="143"/>
        <v>86897627</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1" t="s">
        <v>557</v>
      </c>
      <c r="B106" s="620" t="s">
        <v>558</v>
      </c>
      <c r="C106" s="398">
        <v>0</v>
      </c>
      <c r="D106" s="373">
        <f t="shared" si="136"/>
        <v>0</v>
      </c>
      <c r="E106" s="373">
        <f t="shared" si="137"/>
        <v>0</v>
      </c>
      <c r="F106" s="373">
        <f t="shared" si="138"/>
        <v>0</v>
      </c>
      <c r="G106" s="373">
        <v>0</v>
      </c>
      <c r="H106" s="374">
        <v>0</v>
      </c>
      <c r="I106" s="373">
        <f t="shared" si="139"/>
        <v>0</v>
      </c>
      <c r="J106" s="373">
        <v>0</v>
      </c>
      <c r="K106" s="374">
        <v>0</v>
      </c>
      <c r="L106" s="373">
        <f t="shared" si="140"/>
        <v>0</v>
      </c>
      <c r="M106" s="373">
        <f t="shared" si="141"/>
        <v>0</v>
      </c>
      <c r="N106" s="143">
        <f t="shared" si="142"/>
        <v>0</v>
      </c>
      <c r="P106" s="372">
        <v>0</v>
      </c>
      <c r="Q106" s="375">
        <v>0</v>
      </c>
      <c r="R106" s="9"/>
      <c r="S106" s="707" t="s">
        <v>236</v>
      </c>
      <c r="T106" s="683" t="s">
        <v>407</v>
      </c>
      <c r="U106" s="398">
        <v>34759051</v>
      </c>
      <c r="V106" s="15">
        <f t="shared" ref="V106:W108" si="144">AL106</f>
        <v>0</v>
      </c>
      <c r="W106" s="15">
        <f t="shared" si="144"/>
        <v>0</v>
      </c>
      <c r="X106" s="16">
        <f>SUM(U106:W106)</f>
        <v>34759051</v>
      </c>
      <c r="Y106" s="19">
        <v>0</v>
      </c>
      <c r="Z106" s="374">
        <v>2321400</v>
      </c>
      <c r="AA106" s="16">
        <f>SUM(Y106:Z106)</f>
        <v>2321400</v>
      </c>
      <c r="AB106" s="19">
        <v>0</v>
      </c>
      <c r="AC106" s="374">
        <v>2321400</v>
      </c>
      <c r="AD106" s="18">
        <f>SUM(AB106:AC106)</f>
        <v>2321400</v>
      </c>
      <c r="AE106" s="19">
        <v>0</v>
      </c>
      <c r="AF106" s="374">
        <v>0</v>
      </c>
      <c r="AG106" s="16">
        <f>SUM(AE106:AF106)</f>
        <v>0</v>
      </c>
      <c r="AH106" s="19">
        <f>X106-AA106</f>
        <v>32437651</v>
      </c>
      <c r="AI106" s="15">
        <f>X106-AD106</f>
        <v>32437651</v>
      </c>
      <c r="AJ106" s="16">
        <f>X106-AG106</f>
        <v>34759051</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1" t="s">
        <v>559</v>
      </c>
      <c r="B107" s="619" t="s">
        <v>270</v>
      </c>
      <c r="C107" s="398">
        <v>0</v>
      </c>
      <c r="D107" s="373">
        <f t="shared" si="136"/>
        <v>0</v>
      </c>
      <c r="E107" s="373">
        <f t="shared" si="137"/>
        <v>0</v>
      </c>
      <c r="F107" s="373">
        <f t="shared" si="138"/>
        <v>0</v>
      </c>
      <c r="G107" s="373">
        <v>0</v>
      </c>
      <c r="H107" s="374">
        <v>0</v>
      </c>
      <c r="I107" s="373">
        <f t="shared" si="139"/>
        <v>0</v>
      </c>
      <c r="J107" s="373">
        <v>0</v>
      </c>
      <c r="K107" s="374">
        <v>0</v>
      </c>
      <c r="L107" s="373">
        <f t="shared" si="140"/>
        <v>0</v>
      </c>
      <c r="M107" s="373">
        <f t="shared" si="141"/>
        <v>0</v>
      </c>
      <c r="N107" s="143">
        <f t="shared" si="142"/>
        <v>0</v>
      </c>
      <c r="P107" s="372">
        <v>0</v>
      </c>
      <c r="Q107" s="375">
        <v>0</v>
      </c>
      <c r="R107" s="9"/>
      <c r="S107" s="707" t="s">
        <v>237</v>
      </c>
      <c r="T107" s="683" t="s">
        <v>408</v>
      </c>
      <c r="U107" s="398">
        <v>52138576</v>
      </c>
      <c r="V107" s="15">
        <f t="shared" si="144"/>
        <v>0</v>
      </c>
      <c r="W107" s="15">
        <f t="shared" si="144"/>
        <v>0</v>
      </c>
      <c r="X107" s="16">
        <f>SUM(U107:W107)</f>
        <v>52138576</v>
      </c>
      <c r="Y107" s="19">
        <v>0</v>
      </c>
      <c r="Z107" s="374">
        <v>3481300</v>
      </c>
      <c r="AA107" s="16">
        <f>SUM(Y107:Z107)</f>
        <v>3481300</v>
      </c>
      <c r="AB107" s="19">
        <v>0</v>
      </c>
      <c r="AC107" s="374">
        <v>3481300</v>
      </c>
      <c r="AD107" s="18">
        <f>SUM(AB107:AC107)</f>
        <v>3481300</v>
      </c>
      <c r="AE107" s="19">
        <v>0</v>
      </c>
      <c r="AF107" s="374">
        <v>0</v>
      </c>
      <c r="AG107" s="16">
        <f>SUM(AE107:AF107)</f>
        <v>0</v>
      </c>
      <c r="AH107" s="19">
        <f>X107-AA107</f>
        <v>48657276</v>
      </c>
      <c r="AI107" s="15">
        <f>X107-AD107</f>
        <v>48657276</v>
      </c>
      <c r="AJ107" s="16">
        <f>X107-AG107</f>
        <v>52138576</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1" t="s">
        <v>560</v>
      </c>
      <c r="B108" s="619" t="s">
        <v>353</v>
      </c>
      <c r="C108" s="398">
        <v>0</v>
      </c>
      <c r="D108" s="373">
        <f t="shared" si="136"/>
        <v>0</v>
      </c>
      <c r="E108" s="373">
        <f t="shared" si="137"/>
        <v>0</v>
      </c>
      <c r="F108" s="373">
        <f t="shared" si="138"/>
        <v>0</v>
      </c>
      <c r="G108" s="373">
        <v>0</v>
      </c>
      <c r="H108" s="374">
        <v>0</v>
      </c>
      <c r="I108" s="373">
        <f t="shared" si="139"/>
        <v>0</v>
      </c>
      <c r="J108" s="373">
        <v>0</v>
      </c>
      <c r="K108" s="374">
        <v>0</v>
      </c>
      <c r="L108" s="373">
        <f t="shared" si="140"/>
        <v>0</v>
      </c>
      <c r="M108" s="373">
        <f t="shared" si="141"/>
        <v>0</v>
      </c>
      <c r="N108" s="143">
        <f t="shared" si="142"/>
        <v>0</v>
      </c>
      <c r="P108" s="372">
        <v>0</v>
      </c>
      <c r="Q108" s="375">
        <v>0</v>
      </c>
      <c r="R108" s="9"/>
      <c r="S108" s="706">
        <v>1020499</v>
      </c>
      <c r="T108" s="682" t="s">
        <v>639</v>
      </c>
      <c r="U108" s="398">
        <v>0</v>
      </c>
      <c r="V108" s="15">
        <f t="shared" si="144"/>
        <v>5764900</v>
      </c>
      <c r="W108" s="15">
        <f t="shared" si="144"/>
        <v>0</v>
      </c>
      <c r="X108" s="847">
        <f>SUM(U108:W108)</f>
        <v>5764900</v>
      </c>
      <c r="Y108" s="19">
        <v>0</v>
      </c>
      <c r="Z108" s="374">
        <v>5764900</v>
      </c>
      <c r="AA108" s="16">
        <f>SUM(Y108:Z108)</f>
        <v>5764900</v>
      </c>
      <c r="AB108" s="19">
        <v>0</v>
      </c>
      <c r="AC108" s="374">
        <v>5764900</v>
      </c>
      <c r="AD108" s="18">
        <f>SUM(AB108:AC108)</f>
        <v>5764900</v>
      </c>
      <c r="AE108" s="19">
        <v>0</v>
      </c>
      <c r="AF108" s="374">
        <v>5764900</v>
      </c>
      <c r="AG108" s="16">
        <f>SUM(AE108:AF108)</f>
        <v>5764900</v>
      </c>
      <c r="AH108" s="19">
        <f>X108-AA108</f>
        <v>0</v>
      </c>
      <c r="AI108" s="15">
        <f>X108-AD108</f>
        <v>0</v>
      </c>
      <c r="AJ108" s="16">
        <f>X108-AG108</f>
        <v>0</v>
      </c>
      <c r="AK108" s="9"/>
      <c r="AL108" s="372">
        <v>5764900</v>
      </c>
      <c r="AM108" s="375">
        <v>0</v>
      </c>
      <c r="AN108" s="9"/>
      <c r="AO108" s="294"/>
      <c r="AP108" s="294"/>
      <c r="AQ108" s="294"/>
      <c r="AR108" s="294"/>
      <c r="AS108" s="294"/>
      <c r="AT108" s="294"/>
      <c r="AU108" s="294"/>
      <c r="AV108" s="294"/>
      <c r="AW108" s="294"/>
      <c r="AX108" s="294"/>
      <c r="AY108" s="294"/>
      <c r="AZ108" s="294"/>
    </row>
    <row r="109" spans="1:70" s="382" customFormat="1" ht="24.95" customHeight="1">
      <c r="A109" s="741" t="s">
        <v>561</v>
      </c>
      <c r="B109" s="619" t="s">
        <v>389</v>
      </c>
      <c r="C109" s="398">
        <v>15193610</v>
      </c>
      <c r="D109" s="373">
        <f t="shared" si="136"/>
        <v>0</v>
      </c>
      <c r="E109" s="373">
        <f t="shared" si="137"/>
        <v>0</v>
      </c>
      <c r="F109" s="373">
        <f t="shared" si="138"/>
        <v>15193610</v>
      </c>
      <c r="G109" s="373">
        <v>0</v>
      </c>
      <c r="H109" s="374">
        <v>386273</v>
      </c>
      <c r="I109" s="373">
        <f t="shared" si="139"/>
        <v>386273</v>
      </c>
      <c r="J109" s="373">
        <v>0</v>
      </c>
      <c r="K109" s="374">
        <v>386273</v>
      </c>
      <c r="L109" s="373">
        <f t="shared" si="140"/>
        <v>386273</v>
      </c>
      <c r="M109" s="373">
        <f t="shared" si="141"/>
        <v>14807337</v>
      </c>
      <c r="N109" s="143">
        <f t="shared" si="142"/>
        <v>14807337</v>
      </c>
      <c r="P109" s="372">
        <v>0</v>
      </c>
      <c r="Q109" s="375">
        <v>0</v>
      </c>
      <c r="R109" s="9"/>
      <c r="S109" s="366"/>
      <c r="T109" s="678"/>
      <c r="U109" s="161"/>
      <c r="V109" s="161"/>
      <c r="W109" s="161"/>
      <c r="X109" s="166"/>
      <c r="Y109" s="367"/>
      <c r="Z109" s="161"/>
      <c r="AA109" s="166"/>
      <c r="AB109" s="367"/>
      <c r="AC109" s="161"/>
      <c r="AD109" s="161"/>
      <c r="AE109" s="367"/>
      <c r="AF109" s="161"/>
      <c r="AG109" s="166"/>
      <c r="AH109" s="367"/>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1" t="s">
        <v>562</v>
      </c>
      <c r="B110" s="619" t="s">
        <v>80</v>
      </c>
      <c r="C110" s="398">
        <v>0</v>
      </c>
      <c r="D110" s="373">
        <f t="shared" si="136"/>
        <v>0</v>
      </c>
      <c r="E110" s="373">
        <f t="shared" si="137"/>
        <v>0</v>
      </c>
      <c r="F110" s="373">
        <f t="shared" si="138"/>
        <v>0</v>
      </c>
      <c r="G110" s="373">
        <v>0</v>
      </c>
      <c r="H110" s="374">
        <v>0</v>
      </c>
      <c r="I110" s="373">
        <f t="shared" si="139"/>
        <v>0</v>
      </c>
      <c r="J110" s="373">
        <v>0</v>
      </c>
      <c r="K110" s="374">
        <v>0</v>
      </c>
      <c r="L110" s="373">
        <f t="shared" si="140"/>
        <v>0</v>
      </c>
      <c r="M110" s="373">
        <f t="shared" si="141"/>
        <v>0</v>
      </c>
      <c r="N110" s="143">
        <f t="shared" si="142"/>
        <v>0</v>
      </c>
      <c r="P110" s="372">
        <v>0</v>
      </c>
      <c r="Q110" s="375">
        <v>0</v>
      </c>
      <c r="R110" s="9"/>
      <c r="S110" s="704">
        <v>2000000</v>
      </c>
      <c r="T110" s="686" t="s">
        <v>240</v>
      </c>
      <c r="U110" s="470">
        <f t="shared" ref="U110:AJ110" si="145">U112+U145</f>
        <v>718663965</v>
      </c>
      <c r="V110" s="471">
        <f t="shared" si="145"/>
        <v>14564331</v>
      </c>
      <c r="W110" s="471">
        <f t="shared" si="145"/>
        <v>95770735</v>
      </c>
      <c r="X110" s="380">
        <f t="shared" si="145"/>
        <v>828999031</v>
      </c>
      <c r="Y110" s="379">
        <f t="shared" si="145"/>
        <v>0</v>
      </c>
      <c r="Z110" s="471">
        <f t="shared" si="145"/>
        <v>209744005</v>
      </c>
      <c r="AA110" s="380">
        <f t="shared" si="145"/>
        <v>209744005</v>
      </c>
      <c r="AB110" s="379">
        <f t="shared" si="145"/>
        <v>0</v>
      </c>
      <c r="AC110" s="471">
        <f t="shared" si="145"/>
        <v>149219682</v>
      </c>
      <c r="AD110" s="472">
        <f t="shared" si="145"/>
        <v>149219682</v>
      </c>
      <c r="AE110" s="379">
        <f t="shared" si="145"/>
        <v>0</v>
      </c>
      <c r="AF110" s="471">
        <f t="shared" si="145"/>
        <v>34317974</v>
      </c>
      <c r="AG110" s="380">
        <f t="shared" si="145"/>
        <v>34317974</v>
      </c>
      <c r="AH110" s="379">
        <f t="shared" si="145"/>
        <v>619255026</v>
      </c>
      <c r="AI110" s="471">
        <f t="shared" si="145"/>
        <v>679779349</v>
      </c>
      <c r="AJ110" s="380">
        <f t="shared" si="145"/>
        <v>794681057</v>
      </c>
      <c r="AK110" s="10"/>
      <c r="AL110" s="128">
        <f>AL112+AL145</f>
        <v>14564331</v>
      </c>
      <c r="AM110" s="130">
        <f>AM112+AM145</f>
        <v>95770735</v>
      </c>
      <c r="AN110" s="9"/>
      <c r="AO110" s="294"/>
      <c r="AP110" s="294"/>
      <c r="AQ110" s="294"/>
      <c r="AR110" s="294"/>
      <c r="AS110" s="294"/>
      <c r="AT110" s="294"/>
      <c r="AU110" s="294"/>
      <c r="AV110" s="294"/>
      <c r="AW110" s="294"/>
      <c r="AX110" s="294"/>
      <c r="AY110" s="294"/>
      <c r="AZ110" s="294"/>
    </row>
    <row r="111" spans="1:70" s="382" customFormat="1" ht="24.95" customHeight="1" thickBot="1">
      <c r="A111" s="741" t="s">
        <v>563</v>
      </c>
      <c r="B111" s="654" t="s">
        <v>631</v>
      </c>
      <c r="C111" s="488">
        <v>0</v>
      </c>
      <c r="D111" s="385">
        <f t="shared" si="136"/>
        <v>0</v>
      </c>
      <c r="E111" s="385">
        <f t="shared" si="137"/>
        <v>0</v>
      </c>
      <c r="F111" s="385">
        <f t="shared" si="138"/>
        <v>0</v>
      </c>
      <c r="G111" s="385">
        <v>0</v>
      </c>
      <c r="H111" s="388">
        <v>0</v>
      </c>
      <c r="I111" s="385">
        <f t="shared" si="139"/>
        <v>0</v>
      </c>
      <c r="J111" s="385">
        <v>0</v>
      </c>
      <c r="K111" s="388">
        <v>0</v>
      </c>
      <c r="L111" s="385">
        <f t="shared" si="140"/>
        <v>0</v>
      </c>
      <c r="M111" s="385">
        <f t="shared" si="141"/>
        <v>0</v>
      </c>
      <c r="N111" s="386">
        <f t="shared" si="142"/>
        <v>0</v>
      </c>
      <c r="P111" s="372">
        <v>0</v>
      </c>
      <c r="Q111" s="375">
        <v>0</v>
      </c>
      <c r="R111" s="9"/>
      <c r="S111" s="366"/>
      <c r="T111" s="678"/>
      <c r="U111" s="161"/>
      <c r="V111" s="161"/>
      <c r="W111" s="161"/>
      <c r="X111" s="166"/>
      <c r="Y111" s="367"/>
      <c r="Z111" s="161"/>
      <c r="AA111" s="166"/>
      <c r="AB111" s="367"/>
      <c r="AC111" s="161"/>
      <c r="AD111" s="161"/>
      <c r="AE111" s="367"/>
      <c r="AF111" s="161"/>
      <c r="AG111" s="166"/>
      <c r="AH111" s="367"/>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2"/>
      <c r="B112" s="653"/>
      <c r="C112" s="480"/>
      <c r="D112" s="480"/>
      <c r="E112" s="480"/>
      <c r="F112" s="480"/>
      <c r="G112" s="480"/>
      <c r="H112" s="480"/>
      <c r="I112" s="480"/>
      <c r="J112" s="480"/>
      <c r="K112" s="480"/>
      <c r="L112" s="480"/>
      <c r="M112" s="480"/>
      <c r="N112" s="481"/>
      <c r="P112" s="482"/>
      <c r="Q112" s="481"/>
      <c r="R112" s="9"/>
      <c r="S112" s="704">
        <v>2010000</v>
      </c>
      <c r="T112" s="680" t="s">
        <v>64</v>
      </c>
      <c r="U112" s="132">
        <f t="shared" ref="U112:AJ112" si="146">U114+U123+U141</f>
        <v>190227325</v>
      </c>
      <c r="V112" s="122">
        <f t="shared" si="146"/>
        <v>14564331</v>
      </c>
      <c r="W112" s="122">
        <f t="shared" si="146"/>
        <v>1603319</v>
      </c>
      <c r="X112" s="130">
        <f t="shared" si="146"/>
        <v>206394975</v>
      </c>
      <c r="Y112" s="128">
        <f t="shared" si="146"/>
        <v>0</v>
      </c>
      <c r="Z112" s="122">
        <f t="shared" si="146"/>
        <v>32041037</v>
      </c>
      <c r="AA112" s="130">
        <f t="shared" si="146"/>
        <v>32041037</v>
      </c>
      <c r="AB112" s="128">
        <f t="shared" si="146"/>
        <v>0</v>
      </c>
      <c r="AC112" s="122">
        <f t="shared" si="146"/>
        <v>31641036</v>
      </c>
      <c r="AD112" s="129">
        <f t="shared" si="146"/>
        <v>31641036</v>
      </c>
      <c r="AE112" s="128">
        <f t="shared" si="146"/>
        <v>0</v>
      </c>
      <c r="AF112" s="122">
        <f t="shared" si="146"/>
        <v>15752301</v>
      </c>
      <c r="AG112" s="130">
        <f t="shared" si="146"/>
        <v>15752301</v>
      </c>
      <c r="AH112" s="128">
        <f t="shared" si="146"/>
        <v>174353938</v>
      </c>
      <c r="AI112" s="122">
        <f t="shared" si="146"/>
        <v>174753939</v>
      </c>
      <c r="AJ112" s="130">
        <f t="shared" si="146"/>
        <v>190642674</v>
      </c>
      <c r="AK112" s="9"/>
      <c r="AL112" s="128">
        <f>AL114+AL123+AL141</f>
        <v>14564331</v>
      </c>
      <c r="AM112" s="130">
        <f>AM114+AM123+AM141</f>
        <v>1603319</v>
      </c>
      <c r="AN112" s="9"/>
      <c r="AO112" s="294"/>
      <c r="AP112" s="294"/>
      <c r="AQ112" s="294"/>
      <c r="AR112" s="294"/>
      <c r="AS112" s="294"/>
      <c r="AT112" s="294"/>
      <c r="AU112" s="294"/>
      <c r="AV112" s="294"/>
      <c r="AW112" s="294"/>
      <c r="AX112" s="294"/>
      <c r="AY112" s="294"/>
      <c r="AZ112" s="294"/>
    </row>
    <row r="113" spans="1:52" s="382" customFormat="1" ht="24.95" customHeight="1" thickBot="1">
      <c r="A113" s="731">
        <v>2000</v>
      </c>
      <c r="B113" s="640" t="s">
        <v>98</v>
      </c>
      <c r="C113" s="623">
        <f>SUM(C115:C124)</f>
        <v>164508252</v>
      </c>
      <c r="D113" s="624">
        <f>SUM(D115:D124)</f>
        <v>0</v>
      </c>
      <c r="E113" s="624">
        <f t="shared" ref="E113:N113" si="147">SUM(E115:E124)</f>
        <v>155190942</v>
      </c>
      <c r="F113" s="624">
        <f t="shared" si="147"/>
        <v>319699194</v>
      </c>
      <c r="G113" s="624">
        <f t="shared" si="147"/>
        <v>0</v>
      </c>
      <c r="H113" s="624">
        <f t="shared" si="147"/>
        <v>396865</v>
      </c>
      <c r="I113" s="624">
        <f t="shared" si="147"/>
        <v>396865</v>
      </c>
      <c r="J113" s="624">
        <f t="shared" si="147"/>
        <v>0</v>
      </c>
      <c r="K113" s="624">
        <f t="shared" si="147"/>
        <v>396865</v>
      </c>
      <c r="L113" s="624">
        <f t="shared" si="147"/>
        <v>396865</v>
      </c>
      <c r="M113" s="624">
        <f t="shared" si="147"/>
        <v>319302329</v>
      </c>
      <c r="N113" s="625">
        <f t="shared" si="147"/>
        <v>319302329</v>
      </c>
      <c r="O113" s="461"/>
      <c r="P113" s="174">
        <f>SUM(P115:P124)</f>
        <v>0</v>
      </c>
      <c r="Q113" s="175">
        <f>SUM(Q115:Q124)</f>
        <v>155190942</v>
      </c>
      <c r="R113" s="9"/>
      <c r="S113" s="366"/>
      <c r="T113" s="678"/>
      <c r="U113" s="161"/>
      <c r="V113" s="161"/>
      <c r="W113" s="161"/>
      <c r="X113" s="166"/>
      <c r="Y113" s="367"/>
      <c r="Z113" s="161"/>
      <c r="AA113" s="166"/>
      <c r="AB113" s="367"/>
      <c r="AC113" s="161"/>
      <c r="AD113" s="161"/>
      <c r="AE113" s="367"/>
      <c r="AF113" s="161"/>
      <c r="AG113" s="166"/>
      <c r="AH113" s="367"/>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2"/>
      <c r="B114" s="653"/>
      <c r="C114" s="480"/>
      <c r="D114" s="480"/>
      <c r="E114" s="480"/>
      <c r="F114" s="480"/>
      <c r="G114" s="480"/>
      <c r="H114" s="480"/>
      <c r="I114" s="480"/>
      <c r="J114" s="480"/>
      <c r="K114" s="480"/>
      <c r="L114" s="480"/>
      <c r="M114" s="480"/>
      <c r="N114" s="481"/>
      <c r="P114" s="482"/>
      <c r="Q114" s="481"/>
      <c r="R114" s="9"/>
      <c r="S114" s="705">
        <v>2010100</v>
      </c>
      <c r="T114" s="681" t="s">
        <v>241</v>
      </c>
      <c r="U114" s="132">
        <f t="shared" ref="U114:AJ114" si="148">SUM(U115:U121)</f>
        <v>98600000</v>
      </c>
      <c r="V114" s="122">
        <f t="shared" si="148"/>
        <v>12417992</v>
      </c>
      <c r="W114" s="122">
        <f t="shared" si="148"/>
        <v>0</v>
      </c>
      <c r="X114" s="130">
        <f t="shared" si="148"/>
        <v>111017992</v>
      </c>
      <c r="Y114" s="128">
        <f t="shared" si="148"/>
        <v>0</v>
      </c>
      <c r="Z114" s="122">
        <f t="shared" si="148"/>
        <v>21098102</v>
      </c>
      <c r="AA114" s="130">
        <f t="shared" si="148"/>
        <v>21098102</v>
      </c>
      <c r="AB114" s="128">
        <f t="shared" si="148"/>
        <v>0</v>
      </c>
      <c r="AC114" s="122">
        <f t="shared" si="148"/>
        <v>20698102</v>
      </c>
      <c r="AD114" s="129">
        <f t="shared" si="148"/>
        <v>20698102</v>
      </c>
      <c r="AE114" s="128">
        <f t="shared" si="148"/>
        <v>0</v>
      </c>
      <c r="AF114" s="122">
        <f t="shared" si="148"/>
        <v>8666799</v>
      </c>
      <c r="AG114" s="130">
        <f t="shared" si="148"/>
        <v>8666799</v>
      </c>
      <c r="AH114" s="128">
        <f t="shared" si="148"/>
        <v>89919890</v>
      </c>
      <c r="AI114" s="122">
        <f t="shared" si="148"/>
        <v>90319890</v>
      </c>
      <c r="AJ114" s="130">
        <f t="shared" si="148"/>
        <v>102351193</v>
      </c>
      <c r="AK114" s="9"/>
      <c r="AL114" s="128">
        <f>SUM(AL115:AL121)</f>
        <v>12417992</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c r="A115" s="743">
        <v>2100</v>
      </c>
      <c r="B115" s="626" t="s">
        <v>390</v>
      </c>
      <c r="C115" s="372">
        <v>0</v>
      </c>
      <c r="D115" s="464">
        <f t="shared" ref="D115:D122" si="149">P115</f>
        <v>0</v>
      </c>
      <c r="E115" s="464">
        <f t="shared" ref="E115:E122" si="150">Q115</f>
        <v>0</v>
      </c>
      <c r="F115" s="468">
        <f t="shared" ref="F115:F122" si="151">SUM(C115:E115)</f>
        <v>0</v>
      </c>
      <c r="G115" s="466">
        <v>0</v>
      </c>
      <c r="H115" s="374">
        <v>0</v>
      </c>
      <c r="I115" s="468">
        <f t="shared" ref="I115:I122" si="152">SUM(G115:H115)</f>
        <v>0</v>
      </c>
      <c r="J115" s="466">
        <v>0</v>
      </c>
      <c r="K115" s="374">
        <v>0</v>
      </c>
      <c r="L115" s="465">
        <f t="shared" ref="L115:L122" si="153">SUM(J115:K115)</f>
        <v>0</v>
      </c>
      <c r="M115" s="469">
        <f t="shared" ref="M115:M122" si="154">F115-I115</f>
        <v>0</v>
      </c>
      <c r="N115" s="465">
        <f t="shared" ref="N115:N122" si="155">F115-L115</f>
        <v>0</v>
      </c>
      <c r="O115" s="461"/>
      <c r="P115" s="372">
        <v>0</v>
      </c>
      <c r="Q115" s="375">
        <v>0</v>
      </c>
      <c r="R115" s="9"/>
      <c r="S115" s="706" t="s">
        <v>242</v>
      </c>
      <c r="T115" s="682" t="s">
        <v>243</v>
      </c>
      <c r="U115" s="398">
        <v>20000000</v>
      </c>
      <c r="V115" s="15">
        <f t="shared" ref="V115:W121" si="156">AL115</f>
        <v>0</v>
      </c>
      <c r="W115" s="15">
        <f t="shared" si="156"/>
        <v>0</v>
      </c>
      <c r="X115" s="16">
        <f t="shared" ref="X115:X121" si="157">SUM(U115:W115)</f>
        <v>20000000</v>
      </c>
      <c r="Y115" s="19">
        <v>0</v>
      </c>
      <c r="Z115" s="374">
        <v>0</v>
      </c>
      <c r="AA115" s="16">
        <f t="shared" ref="AA115:AA121" si="158">SUM(Y115:Z115)</f>
        <v>0</v>
      </c>
      <c r="AB115" s="19">
        <v>0</v>
      </c>
      <c r="AC115" s="374">
        <v>0</v>
      </c>
      <c r="AD115" s="18">
        <f t="shared" ref="AD115:AD121" si="159">SUM(AB115:AC115)</f>
        <v>0</v>
      </c>
      <c r="AE115" s="19">
        <v>0</v>
      </c>
      <c r="AF115" s="374">
        <v>0</v>
      </c>
      <c r="AG115" s="16">
        <f t="shared" ref="AG115:AG121" si="160">SUM(AE115:AF115)</f>
        <v>0</v>
      </c>
      <c r="AH115" s="19">
        <f t="shared" ref="AH115:AH121" si="161">X115-AA115</f>
        <v>20000000</v>
      </c>
      <c r="AI115" s="15">
        <f t="shared" ref="AI115:AI121" si="162">X115-AD115</f>
        <v>20000000</v>
      </c>
      <c r="AJ115" s="16">
        <f t="shared" ref="AJ115:AJ121" si="163">X115-AG115</f>
        <v>20000000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3" t="s">
        <v>238</v>
      </c>
      <c r="B116" s="627" t="s">
        <v>554</v>
      </c>
      <c r="C116" s="372">
        <v>0</v>
      </c>
      <c r="D116" s="464">
        <f t="shared" si="149"/>
        <v>0</v>
      </c>
      <c r="E116" s="464">
        <f t="shared" si="150"/>
        <v>0</v>
      </c>
      <c r="F116" s="468">
        <f t="shared" si="151"/>
        <v>0</v>
      </c>
      <c r="G116" s="466">
        <v>0</v>
      </c>
      <c r="H116" s="374">
        <v>0</v>
      </c>
      <c r="I116" s="468">
        <f t="shared" si="152"/>
        <v>0</v>
      </c>
      <c r="J116" s="466">
        <v>0</v>
      </c>
      <c r="K116" s="374">
        <v>0</v>
      </c>
      <c r="L116" s="465">
        <f t="shared" si="153"/>
        <v>0</v>
      </c>
      <c r="M116" s="469">
        <f t="shared" si="154"/>
        <v>0</v>
      </c>
      <c r="N116" s="465">
        <f t="shared" si="155"/>
        <v>0</v>
      </c>
      <c r="O116" s="461"/>
      <c r="P116" s="372">
        <v>0</v>
      </c>
      <c r="Q116" s="375">
        <v>0</v>
      </c>
      <c r="R116" s="9"/>
      <c r="S116" s="706" t="s">
        <v>245</v>
      </c>
      <c r="T116" s="682" t="s">
        <v>246</v>
      </c>
      <c r="U116" s="398">
        <v>75600000</v>
      </c>
      <c r="V116" s="15">
        <f t="shared" si="156"/>
        <v>-4147338</v>
      </c>
      <c r="W116" s="15">
        <f t="shared" si="156"/>
        <v>0</v>
      </c>
      <c r="X116" s="16">
        <f t="shared" si="157"/>
        <v>71452662</v>
      </c>
      <c r="Y116" s="19">
        <v>0</v>
      </c>
      <c r="Z116" s="374">
        <v>4532772</v>
      </c>
      <c r="AA116" s="16">
        <f t="shared" si="158"/>
        <v>4532772</v>
      </c>
      <c r="AB116" s="19">
        <v>0</v>
      </c>
      <c r="AC116" s="374">
        <v>4132772</v>
      </c>
      <c r="AD116" s="18">
        <f t="shared" si="159"/>
        <v>4132772</v>
      </c>
      <c r="AE116" s="19">
        <v>0</v>
      </c>
      <c r="AF116" s="374">
        <v>185000</v>
      </c>
      <c r="AG116" s="16">
        <f t="shared" si="160"/>
        <v>185000</v>
      </c>
      <c r="AH116" s="19">
        <f t="shared" si="161"/>
        <v>66919890</v>
      </c>
      <c r="AI116" s="15">
        <f t="shared" si="162"/>
        <v>67319890</v>
      </c>
      <c r="AJ116" s="16">
        <f t="shared" si="163"/>
        <v>71267662</v>
      </c>
      <c r="AK116" s="9"/>
      <c r="AL116" s="372">
        <v>-4147338</v>
      </c>
      <c r="AM116" s="375">
        <v>0</v>
      </c>
      <c r="AN116" s="9"/>
      <c r="AO116" s="294"/>
      <c r="AP116" s="294"/>
      <c r="AQ116" s="294"/>
      <c r="AR116" s="294"/>
      <c r="AS116" s="294"/>
      <c r="AT116" s="294"/>
      <c r="AU116" s="294"/>
      <c r="AV116" s="294"/>
      <c r="AW116" s="294"/>
      <c r="AX116" s="294"/>
      <c r="AY116" s="294"/>
      <c r="AZ116" s="294"/>
    </row>
    <row r="117" spans="1:52" s="382" customFormat="1" ht="24.95" customHeight="1">
      <c r="A117" s="743">
        <v>2200</v>
      </c>
      <c r="B117" s="626" t="s">
        <v>391</v>
      </c>
      <c r="C117" s="372">
        <v>0</v>
      </c>
      <c r="D117" s="464">
        <f t="shared" si="149"/>
        <v>0</v>
      </c>
      <c r="E117" s="464">
        <f t="shared" si="150"/>
        <v>0</v>
      </c>
      <c r="F117" s="468">
        <f t="shared" si="151"/>
        <v>0</v>
      </c>
      <c r="G117" s="466">
        <v>0</v>
      </c>
      <c r="H117" s="374">
        <v>0</v>
      </c>
      <c r="I117" s="468">
        <f t="shared" si="152"/>
        <v>0</v>
      </c>
      <c r="J117" s="466">
        <v>0</v>
      </c>
      <c r="K117" s="374">
        <v>0</v>
      </c>
      <c r="L117" s="465">
        <f t="shared" si="153"/>
        <v>0</v>
      </c>
      <c r="M117" s="469">
        <f t="shared" si="154"/>
        <v>0</v>
      </c>
      <c r="N117" s="465">
        <f t="shared" si="155"/>
        <v>0</v>
      </c>
      <c r="O117" s="461"/>
      <c r="P117" s="372">
        <v>0</v>
      </c>
      <c r="Q117" s="375">
        <v>0</v>
      </c>
      <c r="R117" s="9"/>
      <c r="S117" s="706" t="s">
        <v>248</v>
      </c>
      <c r="T117" s="682" t="s">
        <v>249</v>
      </c>
      <c r="U117" s="398">
        <v>3000000</v>
      </c>
      <c r="V117" s="15">
        <f t="shared" si="156"/>
        <v>0</v>
      </c>
      <c r="W117" s="15">
        <f t="shared" si="156"/>
        <v>0</v>
      </c>
      <c r="X117" s="16">
        <f t="shared" si="157"/>
        <v>3000000</v>
      </c>
      <c r="Y117" s="19">
        <v>0</v>
      </c>
      <c r="Z117" s="374">
        <v>0</v>
      </c>
      <c r="AA117" s="16">
        <f t="shared" si="158"/>
        <v>0</v>
      </c>
      <c r="AB117" s="19">
        <v>0</v>
      </c>
      <c r="AC117" s="374">
        <v>0</v>
      </c>
      <c r="AD117" s="18">
        <f t="shared" si="159"/>
        <v>0</v>
      </c>
      <c r="AE117" s="19">
        <v>0</v>
      </c>
      <c r="AF117" s="374">
        <v>0</v>
      </c>
      <c r="AG117" s="16">
        <f t="shared" si="160"/>
        <v>0</v>
      </c>
      <c r="AH117" s="19">
        <f t="shared" si="161"/>
        <v>3000000</v>
      </c>
      <c r="AI117" s="15">
        <f t="shared" si="162"/>
        <v>3000000</v>
      </c>
      <c r="AJ117" s="16">
        <f t="shared" si="163"/>
        <v>3000000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4" t="s">
        <v>239</v>
      </c>
      <c r="B118" s="627" t="s">
        <v>632</v>
      </c>
      <c r="C118" s="372">
        <v>0</v>
      </c>
      <c r="D118" s="464">
        <f t="shared" si="149"/>
        <v>0</v>
      </c>
      <c r="E118" s="464">
        <f t="shared" si="150"/>
        <v>0</v>
      </c>
      <c r="F118" s="468">
        <f t="shared" si="151"/>
        <v>0</v>
      </c>
      <c r="G118" s="466">
        <v>0</v>
      </c>
      <c r="H118" s="374">
        <v>0</v>
      </c>
      <c r="I118" s="468">
        <f t="shared" si="152"/>
        <v>0</v>
      </c>
      <c r="J118" s="466">
        <v>0</v>
      </c>
      <c r="K118" s="374">
        <v>0</v>
      </c>
      <c r="L118" s="465">
        <f t="shared" si="153"/>
        <v>0</v>
      </c>
      <c r="M118" s="469">
        <f t="shared" si="154"/>
        <v>0</v>
      </c>
      <c r="N118" s="465">
        <f t="shared" si="155"/>
        <v>0</v>
      </c>
      <c r="O118" s="461"/>
      <c r="P118" s="372">
        <v>0</v>
      </c>
      <c r="Q118" s="375">
        <v>0</v>
      </c>
      <c r="R118" s="9"/>
      <c r="S118" s="706" t="s">
        <v>251</v>
      </c>
      <c r="T118" s="685"/>
      <c r="U118" s="398">
        <v>0</v>
      </c>
      <c r="V118" s="15">
        <f t="shared" si="156"/>
        <v>0</v>
      </c>
      <c r="W118" s="15">
        <f t="shared" si="156"/>
        <v>0</v>
      </c>
      <c r="X118" s="16">
        <f t="shared" si="157"/>
        <v>0</v>
      </c>
      <c r="Y118" s="19">
        <v>0</v>
      </c>
      <c r="Z118" s="374">
        <v>0</v>
      </c>
      <c r="AA118" s="16">
        <f t="shared" si="158"/>
        <v>0</v>
      </c>
      <c r="AB118" s="19">
        <v>0</v>
      </c>
      <c r="AC118" s="374">
        <v>0</v>
      </c>
      <c r="AD118" s="18">
        <f t="shared" si="159"/>
        <v>0</v>
      </c>
      <c r="AE118" s="19">
        <v>0</v>
      </c>
      <c r="AF118" s="374">
        <v>0</v>
      </c>
      <c r="AG118" s="16">
        <f t="shared" si="160"/>
        <v>0</v>
      </c>
      <c r="AH118" s="19">
        <f t="shared" si="161"/>
        <v>0</v>
      </c>
      <c r="AI118" s="15">
        <f t="shared" si="162"/>
        <v>0</v>
      </c>
      <c r="AJ118" s="16">
        <f t="shared" si="163"/>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3">
        <v>2300</v>
      </c>
      <c r="B119" s="626" t="s">
        <v>392</v>
      </c>
      <c r="C119" s="372">
        <v>0</v>
      </c>
      <c r="D119" s="464">
        <f t="shared" si="149"/>
        <v>0</v>
      </c>
      <c r="E119" s="464">
        <f t="shared" si="150"/>
        <v>0</v>
      </c>
      <c r="F119" s="468">
        <f t="shared" si="151"/>
        <v>0</v>
      </c>
      <c r="G119" s="219">
        <v>0</v>
      </c>
      <c r="H119" s="374">
        <v>150278</v>
      </c>
      <c r="I119" s="473">
        <f t="shared" si="152"/>
        <v>150278</v>
      </c>
      <c r="J119" s="219">
        <v>0</v>
      </c>
      <c r="K119" s="374">
        <v>150278</v>
      </c>
      <c r="L119" s="143">
        <f t="shared" si="153"/>
        <v>150278</v>
      </c>
      <c r="M119" s="438">
        <f t="shared" si="154"/>
        <v>-150278</v>
      </c>
      <c r="N119" s="143">
        <f t="shared" si="155"/>
        <v>-150278</v>
      </c>
      <c r="O119" s="461"/>
      <c r="P119" s="372">
        <v>0</v>
      </c>
      <c r="Q119" s="375">
        <v>0</v>
      </c>
      <c r="R119" s="9"/>
      <c r="S119" s="706" t="s">
        <v>252</v>
      </c>
      <c r="T119" s="685"/>
      <c r="U119" s="398">
        <v>0</v>
      </c>
      <c r="V119" s="15">
        <f t="shared" si="156"/>
        <v>0</v>
      </c>
      <c r="W119" s="15">
        <f t="shared" si="156"/>
        <v>0</v>
      </c>
      <c r="X119" s="16">
        <f t="shared" si="157"/>
        <v>0</v>
      </c>
      <c r="Y119" s="19">
        <v>0</v>
      </c>
      <c r="Z119" s="374">
        <v>0</v>
      </c>
      <c r="AA119" s="16">
        <f t="shared" si="158"/>
        <v>0</v>
      </c>
      <c r="AB119" s="19">
        <v>0</v>
      </c>
      <c r="AC119" s="374">
        <v>0</v>
      </c>
      <c r="AD119" s="18">
        <f t="shared" si="159"/>
        <v>0</v>
      </c>
      <c r="AE119" s="19">
        <v>0</v>
      </c>
      <c r="AF119" s="374">
        <v>0</v>
      </c>
      <c r="AG119" s="16">
        <f t="shared" si="160"/>
        <v>0</v>
      </c>
      <c r="AH119" s="19">
        <f t="shared" si="161"/>
        <v>0</v>
      </c>
      <c r="AI119" s="15">
        <f t="shared" si="162"/>
        <v>0</v>
      </c>
      <c r="AJ119" s="16">
        <f t="shared" si="163"/>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5">
        <v>2400</v>
      </c>
      <c r="B120" s="627" t="s">
        <v>393</v>
      </c>
      <c r="C120" s="372">
        <v>0</v>
      </c>
      <c r="D120" s="464">
        <f t="shared" si="149"/>
        <v>0</v>
      </c>
      <c r="E120" s="464">
        <f t="shared" si="150"/>
        <v>0</v>
      </c>
      <c r="F120" s="468">
        <f t="shared" si="151"/>
        <v>0</v>
      </c>
      <c r="G120" s="219">
        <v>0</v>
      </c>
      <c r="H120" s="374">
        <v>0</v>
      </c>
      <c r="I120" s="473">
        <f t="shared" si="152"/>
        <v>0</v>
      </c>
      <c r="J120" s="219">
        <v>0</v>
      </c>
      <c r="K120" s="374">
        <v>0</v>
      </c>
      <c r="L120" s="143">
        <f t="shared" si="153"/>
        <v>0</v>
      </c>
      <c r="M120" s="438">
        <f t="shared" si="154"/>
        <v>0</v>
      </c>
      <c r="N120" s="143">
        <f t="shared" si="155"/>
        <v>0</v>
      </c>
      <c r="P120" s="372">
        <v>0</v>
      </c>
      <c r="Q120" s="375">
        <v>0</v>
      </c>
      <c r="R120" s="9"/>
      <c r="S120" s="706" t="s">
        <v>253</v>
      </c>
      <c r="T120" s="685"/>
      <c r="U120" s="398">
        <v>0</v>
      </c>
      <c r="V120" s="15">
        <f t="shared" si="156"/>
        <v>0</v>
      </c>
      <c r="W120" s="15">
        <f t="shared" si="156"/>
        <v>0</v>
      </c>
      <c r="X120" s="16">
        <f t="shared" si="157"/>
        <v>0</v>
      </c>
      <c r="Y120" s="19">
        <v>0</v>
      </c>
      <c r="Z120" s="374">
        <v>0</v>
      </c>
      <c r="AA120" s="16">
        <f t="shared" si="158"/>
        <v>0</v>
      </c>
      <c r="AB120" s="19">
        <v>0</v>
      </c>
      <c r="AC120" s="374">
        <v>0</v>
      </c>
      <c r="AD120" s="18">
        <f t="shared" si="159"/>
        <v>0</v>
      </c>
      <c r="AE120" s="19">
        <v>0</v>
      </c>
      <c r="AF120" s="374">
        <v>0</v>
      </c>
      <c r="AG120" s="16">
        <f t="shared" si="160"/>
        <v>0</v>
      </c>
      <c r="AH120" s="19">
        <f t="shared" si="161"/>
        <v>0</v>
      </c>
      <c r="AI120" s="15">
        <f t="shared" si="162"/>
        <v>0</v>
      </c>
      <c r="AJ120" s="16">
        <f t="shared" si="163"/>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5">
        <v>2500</v>
      </c>
      <c r="B121" s="627" t="s">
        <v>394</v>
      </c>
      <c r="C121" s="372">
        <v>0</v>
      </c>
      <c r="D121" s="464">
        <f t="shared" si="149"/>
        <v>0</v>
      </c>
      <c r="E121" s="464">
        <f t="shared" si="150"/>
        <v>0</v>
      </c>
      <c r="F121" s="468">
        <f t="shared" si="151"/>
        <v>0</v>
      </c>
      <c r="G121" s="219">
        <v>0</v>
      </c>
      <c r="H121" s="374">
        <v>0</v>
      </c>
      <c r="I121" s="473">
        <f t="shared" si="152"/>
        <v>0</v>
      </c>
      <c r="J121" s="219">
        <v>0</v>
      </c>
      <c r="K121" s="374">
        <v>0</v>
      </c>
      <c r="L121" s="143">
        <f t="shared" si="153"/>
        <v>0</v>
      </c>
      <c r="M121" s="438">
        <f t="shared" si="154"/>
        <v>0</v>
      </c>
      <c r="N121" s="143">
        <f t="shared" si="155"/>
        <v>0</v>
      </c>
      <c r="P121" s="372">
        <v>0</v>
      </c>
      <c r="Q121" s="375">
        <v>0</v>
      </c>
      <c r="R121" s="9"/>
      <c r="S121" s="706">
        <v>2010199</v>
      </c>
      <c r="T121" s="682" t="s">
        <v>640</v>
      </c>
      <c r="U121" s="398">
        <v>0</v>
      </c>
      <c r="V121" s="15">
        <f t="shared" si="156"/>
        <v>16565330</v>
      </c>
      <c r="W121" s="15">
        <f t="shared" si="156"/>
        <v>0</v>
      </c>
      <c r="X121" s="847">
        <f t="shared" si="157"/>
        <v>16565330</v>
      </c>
      <c r="Y121" s="19">
        <v>0</v>
      </c>
      <c r="Z121" s="374">
        <v>16565330</v>
      </c>
      <c r="AA121" s="16">
        <f t="shared" si="158"/>
        <v>16565330</v>
      </c>
      <c r="AB121" s="19">
        <v>0</v>
      </c>
      <c r="AC121" s="374">
        <v>16565330</v>
      </c>
      <c r="AD121" s="18">
        <f t="shared" si="159"/>
        <v>16565330</v>
      </c>
      <c r="AE121" s="19">
        <v>0</v>
      </c>
      <c r="AF121" s="374">
        <v>8481799</v>
      </c>
      <c r="AG121" s="16">
        <f t="shared" si="160"/>
        <v>8481799</v>
      </c>
      <c r="AH121" s="19">
        <f t="shared" si="161"/>
        <v>0</v>
      </c>
      <c r="AI121" s="15">
        <f t="shared" si="162"/>
        <v>0</v>
      </c>
      <c r="AJ121" s="16">
        <f t="shared" si="163"/>
        <v>8083531</v>
      </c>
      <c r="AK121" s="9"/>
      <c r="AL121" s="372">
        <v>16565330</v>
      </c>
      <c r="AM121" s="375">
        <v>0</v>
      </c>
      <c r="AN121" s="9"/>
      <c r="AO121" s="294"/>
      <c r="AP121" s="294"/>
      <c r="AQ121" s="294"/>
      <c r="AR121" s="294"/>
      <c r="AS121" s="294"/>
      <c r="AT121" s="294"/>
      <c r="AU121" s="294"/>
      <c r="AV121" s="294"/>
      <c r="AW121" s="294"/>
      <c r="AX121" s="294"/>
      <c r="AY121" s="294"/>
      <c r="AZ121" s="294"/>
    </row>
    <row r="122" spans="1:52" s="382" customFormat="1" ht="24.95" customHeight="1">
      <c r="A122" s="745">
        <v>2600</v>
      </c>
      <c r="B122" s="627" t="str">
        <f>+CONCATENATE("RECUPERACIÓN DE CARTERA (AÑO ",INSTRUCCIONES!F3-2," Y ANTERIORES)")</f>
        <v>RECUPERACIÓN DE CARTERA (AÑO 2016 Y ANTERIORES)</v>
      </c>
      <c r="C122" s="372">
        <v>164508252</v>
      </c>
      <c r="D122" s="464">
        <f t="shared" si="149"/>
        <v>0</v>
      </c>
      <c r="E122" s="464">
        <f t="shared" si="150"/>
        <v>155190942</v>
      </c>
      <c r="F122" s="468">
        <f t="shared" si="151"/>
        <v>319699194</v>
      </c>
      <c r="G122" s="219">
        <v>0</v>
      </c>
      <c r="H122" s="374">
        <v>246587</v>
      </c>
      <c r="I122" s="473">
        <f t="shared" si="152"/>
        <v>246587</v>
      </c>
      <c r="J122" s="219">
        <v>0</v>
      </c>
      <c r="K122" s="374">
        <v>246587</v>
      </c>
      <c r="L122" s="143">
        <f t="shared" si="153"/>
        <v>246587</v>
      </c>
      <c r="M122" s="438">
        <f t="shared" si="154"/>
        <v>319452607</v>
      </c>
      <c r="N122" s="143">
        <f t="shared" si="155"/>
        <v>319452607</v>
      </c>
      <c r="P122" s="372">
        <v>0</v>
      </c>
      <c r="Q122" s="375">
        <v>155190942</v>
      </c>
      <c r="R122" s="9"/>
      <c r="S122" s="366"/>
      <c r="T122" s="678"/>
      <c r="U122" s="161"/>
      <c r="V122" s="161"/>
      <c r="W122" s="161"/>
      <c r="X122" s="166"/>
      <c r="Y122" s="367"/>
      <c r="Z122" s="161"/>
      <c r="AA122" s="166"/>
      <c r="AB122" s="367"/>
      <c r="AC122" s="161"/>
      <c r="AD122" s="161"/>
      <c r="AE122" s="367"/>
      <c r="AF122" s="161"/>
      <c r="AG122" s="166"/>
      <c r="AH122" s="367"/>
      <c r="AI122" s="161"/>
      <c r="AJ122" s="166"/>
      <c r="AK122" s="9"/>
      <c r="AL122" s="172"/>
      <c r="AM122" s="173"/>
      <c r="AN122" s="9"/>
      <c r="AO122" s="294"/>
      <c r="AP122" s="294"/>
      <c r="AQ122" s="294"/>
      <c r="AR122" s="294"/>
      <c r="AS122" s="294"/>
      <c r="AT122" s="294"/>
      <c r="AU122" s="294"/>
      <c r="AV122" s="294"/>
      <c r="AW122" s="294"/>
      <c r="AX122" s="294"/>
      <c r="AY122" s="294"/>
      <c r="AZ122" s="294"/>
    </row>
    <row r="123" spans="1:52" s="461" customFormat="1" ht="24.95" customHeight="1">
      <c r="A123" s="746">
        <v>2700</v>
      </c>
      <c r="B123" s="627" t="s">
        <v>568</v>
      </c>
      <c r="C123" s="372">
        <v>0</v>
      </c>
      <c r="D123" s="464">
        <f t="shared" ref="D123:D124" si="164">P123</f>
        <v>0</v>
      </c>
      <c r="E123" s="464">
        <f t="shared" ref="E123:E124" si="165">Q123</f>
        <v>0</v>
      </c>
      <c r="F123" s="468">
        <f t="shared" ref="F123:F124" si="166">SUM(C123:E123)</f>
        <v>0</v>
      </c>
      <c r="G123" s="219">
        <v>0</v>
      </c>
      <c r="H123" s="374">
        <v>0</v>
      </c>
      <c r="I123" s="473">
        <f t="shared" ref="I123:I124" si="167">SUM(G123:H123)</f>
        <v>0</v>
      </c>
      <c r="J123" s="219">
        <v>0</v>
      </c>
      <c r="K123" s="374">
        <v>0</v>
      </c>
      <c r="L123" s="143">
        <f t="shared" ref="L123:L124" si="168">SUM(J123:K123)</f>
        <v>0</v>
      </c>
      <c r="M123" s="438">
        <f t="shared" ref="M123:M124" si="169">F123-I123</f>
        <v>0</v>
      </c>
      <c r="N123" s="143">
        <f t="shared" ref="N123:N124" si="170">F123-L123</f>
        <v>0</v>
      </c>
      <c r="O123" s="382"/>
      <c r="P123" s="372">
        <v>0</v>
      </c>
      <c r="Q123" s="375">
        <v>0</v>
      </c>
      <c r="R123" s="30"/>
      <c r="S123" s="709">
        <v>2010200</v>
      </c>
      <c r="T123" s="687" t="s">
        <v>254</v>
      </c>
      <c r="U123" s="215">
        <f t="shared" ref="U123:AJ123" si="171">SUM(U124:U139)</f>
        <v>91627325</v>
      </c>
      <c r="V123" s="131">
        <f t="shared" si="171"/>
        <v>2146339</v>
      </c>
      <c r="W123" s="131">
        <f t="shared" si="171"/>
        <v>1603319</v>
      </c>
      <c r="X123" s="216">
        <f t="shared" si="171"/>
        <v>95376983</v>
      </c>
      <c r="Y123" s="217">
        <f t="shared" si="171"/>
        <v>0</v>
      </c>
      <c r="Z123" s="131">
        <f t="shared" si="171"/>
        <v>10942935</v>
      </c>
      <c r="AA123" s="216">
        <f t="shared" si="171"/>
        <v>10942935</v>
      </c>
      <c r="AB123" s="217">
        <f t="shared" si="171"/>
        <v>0</v>
      </c>
      <c r="AC123" s="131">
        <f t="shared" si="171"/>
        <v>10942934</v>
      </c>
      <c r="AD123" s="218">
        <f t="shared" si="171"/>
        <v>10942934</v>
      </c>
      <c r="AE123" s="217">
        <f t="shared" si="171"/>
        <v>0</v>
      </c>
      <c r="AF123" s="131">
        <f t="shared" si="171"/>
        <v>7085502</v>
      </c>
      <c r="AG123" s="216">
        <f t="shared" si="171"/>
        <v>7085502</v>
      </c>
      <c r="AH123" s="217">
        <f t="shared" si="171"/>
        <v>84434048</v>
      </c>
      <c r="AI123" s="131">
        <f t="shared" si="171"/>
        <v>84434049</v>
      </c>
      <c r="AJ123" s="216">
        <f t="shared" si="171"/>
        <v>88291481</v>
      </c>
      <c r="AK123" s="30"/>
      <c r="AL123" s="217">
        <f>SUM(AL124:AL139)</f>
        <v>2146339</v>
      </c>
      <c r="AM123" s="216">
        <f>SUM(AM124:AM139)</f>
        <v>1603319</v>
      </c>
      <c r="AN123" s="30"/>
      <c r="AO123" s="460"/>
      <c r="AP123" s="460"/>
      <c r="AQ123" s="460"/>
      <c r="AR123" s="460"/>
      <c r="AS123" s="460"/>
      <c r="AT123" s="460"/>
      <c r="AU123" s="460"/>
      <c r="AV123" s="460"/>
      <c r="AW123" s="460"/>
      <c r="AX123" s="460"/>
      <c r="AY123" s="460"/>
      <c r="AZ123" s="460"/>
    </row>
    <row r="124" spans="1:52" s="382" customFormat="1" ht="24.95" customHeight="1" thickBot="1">
      <c r="A124" s="747">
        <v>2800</v>
      </c>
      <c r="B124" s="655"/>
      <c r="C124" s="384">
        <v>0</v>
      </c>
      <c r="D124" s="462">
        <f t="shared" si="164"/>
        <v>0</v>
      </c>
      <c r="E124" s="462">
        <f t="shared" si="165"/>
        <v>0</v>
      </c>
      <c r="F124" s="474">
        <f t="shared" si="166"/>
        <v>0</v>
      </c>
      <c r="G124" s="387">
        <v>0</v>
      </c>
      <c r="H124" s="388">
        <v>0</v>
      </c>
      <c r="I124" s="475">
        <f t="shared" si="167"/>
        <v>0</v>
      </c>
      <c r="J124" s="387">
        <v>0</v>
      </c>
      <c r="K124" s="388">
        <v>0</v>
      </c>
      <c r="L124" s="386">
        <f t="shared" si="168"/>
        <v>0</v>
      </c>
      <c r="M124" s="476">
        <f t="shared" si="169"/>
        <v>0</v>
      </c>
      <c r="N124" s="386">
        <f t="shared" si="170"/>
        <v>0</v>
      </c>
      <c r="P124" s="384">
        <v>0</v>
      </c>
      <c r="Q124" s="389">
        <v>0</v>
      </c>
      <c r="R124" s="9"/>
      <c r="S124" s="706" t="s">
        <v>255</v>
      </c>
      <c r="T124" s="682" t="s">
        <v>256</v>
      </c>
      <c r="U124" s="398">
        <v>0</v>
      </c>
      <c r="V124" s="15">
        <f t="shared" ref="V124:V139" si="172">AL124</f>
        <v>0</v>
      </c>
      <c r="W124" s="15">
        <f t="shared" ref="W124:W139" si="173">AM124</f>
        <v>0</v>
      </c>
      <c r="X124" s="16">
        <f t="shared" ref="X124:X139" si="174">SUM(U124:W124)</f>
        <v>0</v>
      </c>
      <c r="Y124" s="19">
        <v>0</v>
      </c>
      <c r="Z124" s="374">
        <v>0</v>
      </c>
      <c r="AA124" s="16">
        <f t="shared" ref="AA124:AA139" si="175">SUM(Y124:Z124)</f>
        <v>0</v>
      </c>
      <c r="AB124" s="19">
        <v>0</v>
      </c>
      <c r="AC124" s="374">
        <v>0</v>
      </c>
      <c r="AD124" s="18">
        <f t="shared" ref="AD124:AD139" si="176">SUM(AB124:AC124)</f>
        <v>0</v>
      </c>
      <c r="AE124" s="19">
        <v>0</v>
      </c>
      <c r="AF124" s="374">
        <v>0</v>
      </c>
      <c r="AG124" s="16">
        <f t="shared" ref="AG124:AG139" si="177">SUM(AE124:AF124)</f>
        <v>0</v>
      </c>
      <c r="AH124" s="19">
        <f t="shared" ref="AH124:AH139" si="178">X124-AA124</f>
        <v>0</v>
      </c>
      <c r="AI124" s="15">
        <f t="shared" ref="AI124:AI139" si="179">X124-AD124</f>
        <v>0</v>
      </c>
      <c r="AJ124" s="16">
        <f t="shared" ref="AJ124:AJ139" si="180">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2"/>
      <c r="B125" s="653"/>
      <c r="C125" s="480"/>
      <c r="D125" s="480"/>
      <c r="E125" s="480"/>
      <c r="F125" s="480"/>
      <c r="G125" s="480"/>
      <c r="H125" s="480"/>
      <c r="I125" s="480"/>
      <c r="J125" s="480"/>
      <c r="K125" s="480"/>
      <c r="L125" s="480"/>
      <c r="M125" s="480"/>
      <c r="N125" s="481"/>
      <c r="P125" s="482"/>
      <c r="Q125" s="481"/>
      <c r="R125" s="9"/>
      <c r="S125" s="706" t="s">
        <v>257</v>
      </c>
      <c r="T125" s="682" t="s">
        <v>258</v>
      </c>
      <c r="U125" s="398">
        <v>0</v>
      </c>
      <c r="V125" s="15">
        <f t="shared" si="172"/>
        <v>0</v>
      </c>
      <c r="W125" s="15">
        <f t="shared" si="173"/>
        <v>0</v>
      </c>
      <c r="X125" s="16">
        <f t="shared" si="174"/>
        <v>0</v>
      </c>
      <c r="Y125" s="19">
        <v>0</v>
      </c>
      <c r="Z125" s="374">
        <v>0</v>
      </c>
      <c r="AA125" s="16">
        <f t="shared" si="175"/>
        <v>0</v>
      </c>
      <c r="AB125" s="19">
        <v>0</v>
      </c>
      <c r="AC125" s="374">
        <v>0</v>
      </c>
      <c r="AD125" s="18">
        <f t="shared" si="176"/>
        <v>0</v>
      </c>
      <c r="AE125" s="19">
        <v>0</v>
      </c>
      <c r="AF125" s="374">
        <v>0</v>
      </c>
      <c r="AG125" s="16">
        <f t="shared" si="177"/>
        <v>0</v>
      </c>
      <c r="AH125" s="19">
        <f t="shared" si="178"/>
        <v>0</v>
      </c>
      <c r="AI125" s="15">
        <f t="shared" si="179"/>
        <v>0</v>
      </c>
      <c r="AJ125" s="16">
        <f t="shared" si="180"/>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34.5" customHeight="1" thickBot="1">
      <c r="A126" s="767" t="s">
        <v>244</v>
      </c>
      <c r="B126" s="656"/>
      <c r="C126" s="477">
        <f t="shared" ref="C126:N126" si="181">C8-C128</f>
        <v>5615142604</v>
      </c>
      <c r="D126" s="477">
        <f t="shared" si="181"/>
        <v>0</v>
      </c>
      <c r="E126" s="477">
        <f t="shared" si="181"/>
        <v>154986557</v>
      </c>
      <c r="F126" s="477">
        <f t="shared" si="181"/>
        <v>5770129161</v>
      </c>
      <c r="G126" s="477">
        <f t="shared" si="181"/>
        <v>0</v>
      </c>
      <c r="H126" s="477">
        <f t="shared" si="181"/>
        <v>356146843</v>
      </c>
      <c r="I126" s="477">
        <f t="shared" si="181"/>
        <v>356146843</v>
      </c>
      <c r="J126" s="477">
        <f t="shared" si="181"/>
        <v>0</v>
      </c>
      <c r="K126" s="477">
        <f t="shared" si="181"/>
        <v>233583786</v>
      </c>
      <c r="L126" s="477">
        <f t="shared" si="181"/>
        <v>233583786</v>
      </c>
      <c r="M126" s="477">
        <f t="shared" si="181"/>
        <v>5413982318</v>
      </c>
      <c r="N126" s="614">
        <f t="shared" si="181"/>
        <v>5536545375</v>
      </c>
      <c r="P126" s="478">
        <f>P8-P128</f>
        <v>0</v>
      </c>
      <c r="Q126" s="479">
        <f>Q8-Q128</f>
        <v>354373021</v>
      </c>
      <c r="R126" s="9"/>
      <c r="S126" s="706" t="s">
        <v>259</v>
      </c>
      <c r="T126" s="682" t="s">
        <v>260</v>
      </c>
      <c r="U126" s="398">
        <v>70000000</v>
      </c>
      <c r="V126" s="15">
        <f t="shared" si="172"/>
        <v>0</v>
      </c>
      <c r="W126" s="15">
        <f t="shared" si="173"/>
        <v>0</v>
      </c>
      <c r="X126" s="16">
        <f t="shared" si="174"/>
        <v>70000000</v>
      </c>
      <c r="Y126" s="19">
        <v>0</v>
      </c>
      <c r="Z126" s="374">
        <v>5984096</v>
      </c>
      <c r="AA126" s="16">
        <f t="shared" si="175"/>
        <v>5984096</v>
      </c>
      <c r="AB126" s="19">
        <v>0</v>
      </c>
      <c r="AC126" s="374">
        <v>5984096</v>
      </c>
      <c r="AD126" s="18">
        <f t="shared" si="176"/>
        <v>5984096</v>
      </c>
      <c r="AE126" s="19">
        <v>0</v>
      </c>
      <c r="AF126" s="374">
        <v>5984096</v>
      </c>
      <c r="AG126" s="16">
        <f t="shared" si="177"/>
        <v>5984096</v>
      </c>
      <c r="AH126" s="19">
        <f t="shared" si="178"/>
        <v>64015904</v>
      </c>
      <c r="AI126" s="15">
        <f t="shared" si="179"/>
        <v>64015904</v>
      </c>
      <c r="AJ126" s="16">
        <f t="shared" si="180"/>
        <v>64015904</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42"/>
      <c r="B127" s="653"/>
      <c r="C127" s="480"/>
      <c r="D127" s="480"/>
      <c r="E127" s="480"/>
      <c r="F127" s="480"/>
      <c r="G127" s="480"/>
      <c r="H127" s="480"/>
      <c r="I127" s="480"/>
      <c r="J127" s="480"/>
      <c r="K127" s="480"/>
      <c r="L127" s="480"/>
      <c r="M127" s="480"/>
      <c r="N127" s="481"/>
      <c r="P127" s="482"/>
      <c r="Q127" s="481"/>
      <c r="R127" s="9"/>
      <c r="S127" s="706" t="s">
        <v>261</v>
      </c>
      <c r="T127" s="682" t="s">
        <v>262</v>
      </c>
      <c r="U127" s="398">
        <v>0</v>
      </c>
      <c r="V127" s="15">
        <f t="shared" si="172"/>
        <v>0</v>
      </c>
      <c r="W127" s="15">
        <f t="shared" si="173"/>
        <v>0</v>
      </c>
      <c r="X127" s="16">
        <f t="shared" si="174"/>
        <v>0</v>
      </c>
      <c r="Y127" s="19">
        <v>0</v>
      </c>
      <c r="Z127" s="374">
        <v>0</v>
      </c>
      <c r="AA127" s="16">
        <f t="shared" si="175"/>
        <v>0</v>
      </c>
      <c r="AB127" s="19">
        <v>0</v>
      </c>
      <c r="AC127" s="374">
        <v>0</v>
      </c>
      <c r="AD127" s="18">
        <f t="shared" si="176"/>
        <v>0</v>
      </c>
      <c r="AE127" s="19">
        <v>0</v>
      </c>
      <c r="AF127" s="374">
        <v>0</v>
      </c>
      <c r="AG127" s="16">
        <f t="shared" si="177"/>
        <v>0</v>
      </c>
      <c r="AH127" s="19">
        <f t="shared" si="178"/>
        <v>0</v>
      </c>
      <c r="AI127" s="15">
        <f t="shared" si="179"/>
        <v>0</v>
      </c>
      <c r="AJ127" s="16">
        <f t="shared" si="180"/>
        <v>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68" t="s">
        <v>247</v>
      </c>
      <c r="B128" s="657"/>
      <c r="C128" s="483">
        <f t="shared" ref="C128:E128" si="182">SUMIF($B$8:$B$122,"*Vigencia Anterior*",C8:C122)+C122</f>
        <v>483220383</v>
      </c>
      <c r="D128" s="483">
        <f t="shared" si="182"/>
        <v>0</v>
      </c>
      <c r="E128" s="483">
        <f t="shared" si="182"/>
        <v>354577406</v>
      </c>
      <c r="F128" s="483">
        <f>SUMIF($B$8:$B$122,"*Vigencia Anterior*",F8:F122)+F122</f>
        <v>837797789</v>
      </c>
      <c r="G128" s="483">
        <f t="shared" ref="G128:N128" si="183">SUMIF($B$8:$B$122,"*Vigencia Anterior*",G8:G122)+G122</f>
        <v>0</v>
      </c>
      <c r="H128" s="483">
        <f t="shared" si="183"/>
        <v>167255473</v>
      </c>
      <c r="I128" s="483">
        <f t="shared" si="183"/>
        <v>167255473</v>
      </c>
      <c r="J128" s="483">
        <f t="shared" si="183"/>
        <v>0</v>
      </c>
      <c r="K128" s="483">
        <f t="shared" si="183"/>
        <v>167255473</v>
      </c>
      <c r="L128" s="483">
        <f t="shared" si="183"/>
        <v>167255473</v>
      </c>
      <c r="M128" s="483">
        <f t="shared" si="183"/>
        <v>670542316</v>
      </c>
      <c r="N128" s="483">
        <f t="shared" si="183"/>
        <v>670542316</v>
      </c>
      <c r="O128" s="461"/>
      <c r="P128" s="483">
        <f>SUMIF($B8:$B$122,$B$24,P8:P122)+P122</f>
        <v>0</v>
      </c>
      <c r="Q128" s="484">
        <f>SUMIF($B8:$B$122,$B$24,Q8:Q122)+Q122</f>
        <v>155190942</v>
      </c>
      <c r="R128" s="9"/>
      <c r="S128" s="706" t="s">
        <v>263</v>
      </c>
      <c r="T128" s="682" t="s">
        <v>264</v>
      </c>
      <c r="U128" s="398">
        <v>3000000</v>
      </c>
      <c r="V128" s="15">
        <f t="shared" si="172"/>
        <v>0</v>
      </c>
      <c r="W128" s="15">
        <f t="shared" si="173"/>
        <v>0</v>
      </c>
      <c r="X128" s="16">
        <f t="shared" si="174"/>
        <v>3000000</v>
      </c>
      <c r="Y128" s="19">
        <v>0</v>
      </c>
      <c r="Z128" s="374">
        <v>204789</v>
      </c>
      <c r="AA128" s="16">
        <f t="shared" si="175"/>
        <v>204789</v>
      </c>
      <c r="AB128" s="19">
        <v>0</v>
      </c>
      <c r="AC128" s="374">
        <v>204789</v>
      </c>
      <c r="AD128" s="18">
        <f t="shared" si="176"/>
        <v>204789</v>
      </c>
      <c r="AE128" s="19">
        <v>0</v>
      </c>
      <c r="AF128" s="374">
        <v>204789</v>
      </c>
      <c r="AG128" s="16">
        <f t="shared" si="177"/>
        <v>204789</v>
      </c>
      <c r="AH128" s="19">
        <f t="shared" si="178"/>
        <v>2795211</v>
      </c>
      <c r="AI128" s="15">
        <f t="shared" si="179"/>
        <v>2795211</v>
      </c>
      <c r="AJ128" s="16">
        <f t="shared" si="180"/>
        <v>2795211</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42"/>
      <c r="B129" s="653"/>
      <c r="C129" s="480"/>
      <c r="D129" s="480"/>
      <c r="E129" s="480"/>
      <c r="F129" s="480"/>
      <c r="G129" s="480"/>
      <c r="H129" s="480"/>
      <c r="I129" s="480"/>
      <c r="J129" s="480"/>
      <c r="K129" s="480"/>
      <c r="L129" s="480"/>
      <c r="M129" s="480"/>
      <c r="N129" s="481"/>
      <c r="P129" s="482"/>
      <c r="Q129" s="481"/>
      <c r="R129" s="9"/>
      <c r="S129" s="706" t="s">
        <v>265</v>
      </c>
      <c r="T129" s="682" t="s">
        <v>266</v>
      </c>
      <c r="U129" s="398">
        <v>0</v>
      </c>
      <c r="V129" s="15">
        <f t="shared" si="172"/>
        <v>0</v>
      </c>
      <c r="W129" s="15">
        <f t="shared" si="173"/>
        <v>0</v>
      </c>
      <c r="X129" s="16">
        <f t="shared" si="174"/>
        <v>0</v>
      </c>
      <c r="Y129" s="19">
        <v>0</v>
      </c>
      <c r="Z129" s="374">
        <v>0</v>
      </c>
      <c r="AA129" s="16">
        <f t="shared" si="175"/>
        <v>0</v>
      </c>
      <c r="AB129" s="19">
        <v>0</v>
      </c>
      <c r="AC129" s="374">
        <v>0</v>
      </c>
      <c r="AD129" s="18">
        <f t="shared" si="176"/>
        <v>0</v>
      </c>
      <c r="AE129" s="19">
        <v>0</v>
      </c>
      <c r="AF129" s="374">
        <v>0</v>
      </c>
      <c r="AG129" s="16">
        <f t="shared" si="177"/>
        <v>0</v>
      </c>
      <c r="AH129" s="19">
        <f t="shared" si="178"/>
        <v>0</v>
      </c>
      <c r="AI129" s="15">
        <f t="shared" si="179"/>
        <v>0</v>
      </c>
      <c r="AJ129" s="16">
        <f t="shared" si="180"/>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69" t="s">
        <v>250</v>
      </c>
      <c r="B130" s="658"/>
      <c r="C130" s="485">
        <f t="shared" ref="C130:N130" si="184">C128+C126</f>
        <v>6098362987</v>
      </c>
      <c r="D130" s="486">
        <f t="shared" si="184"/>
        <v>0</v>
      </c>
      <c r="E130" s="486">
        <f t="shared" si="184"/>
        <v>509563963</v>
      </c>
      <c r="F130" s="487">
        <f t="shared" si="184"/>
        <v>6607926950</v>
      </c>
      <c r="G130" s="485">
        <f t="shared" si="184"/>
        <v>0</v>
      </c>
      <c r="H130" s="486">
        <f t="shared" si="184"/>
        <v>523402316</v>
      </c>
      <c r="I130" s="487">
        <f t="shared" si="184"/>
        <v>523402316</v>
      </c>
      <c r="J130" s="485">
        <f t="shared" si="184"/>
        <v>0</v>
      </c>
      <c r="K130" s="486">
        <f t="shared" si="184"/>
        <v>400839259</v>
      </c>
      <c r="L130" s="487">
        <f t="shared" si="184"/>
        <v>400839259</v>
      </c>
      <c r="M130" s="485">
        <f t="shared" si="184"/>
        <v>6084524634</v>
      </c>
      <c r="N130" s="487">
        <f t="shared" si="184"/>
        <v>6207087691</v>
      </c>
      <c r="P130" s="478">
        <f>P128+P126</f>
        <v>0</v>
      </c>
      <c r="Q130" s="479">
        <f>Q128+Q126</f>
        <v>509563963</v>
      </c>
      <c r="R130" s="9"/>
      <c r="S130" s="706" t="s">
        <v>267</v>
      </c>
      <c r="T130" s="682" t="s">
        <v>268</v>
      </c>
      <c r="U130" s="398">
        <v>0</v>
      </c>
      <c r="V130" s="15">
        <f t="shared" si="172"/>
        <v>0</v>
      </c>
      <c r="W130" s="15">
        <f t="shared" si="173"/>
        <v>0</v>
      </c>
      <c r="X130" s="16">
        <f t="shared" si="174"/>
        <v>0</v>
      </c>
      <c r="Y130" s="19">
        <v>0</v>
      </c>
      <c r="Z130" s="374">
        <v>0</v>
      </c>
      <c r="AA130" s="16">
        <f t="shared" si="175"/>
        <v>0</v>
      </c>
      <c r="AB130" s="19">
        <v>0</v>
      </c>
      <c r="AC130" s="374">
        <v>0</v>
      </c>
      <c r="AD130" s="18">
        <f t="shared" si="176"/>
        <v>0</v>
      </c>
      <c r="AE130" s="19">
        <v>0</v>
      </c>
      <c r="AF130" s="374">
        <v>0</v>
      </c>
      <c r="AG130" s="16">
        <f t="shared" si="177"/>
        <v>0</v>
      </c>
      <c r="AH130" s="19">
        <f t="shared" si="178"/>
        <v>0</v>
      </c>
      <c r="AI130" s="15">
        <f t="shared" si="179"/>
        <v>0</v>
      </c>
      <c r="AJ130" s="16">
        <f t="shared" si="180"/>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48"/>
      <c r="B131" s="659"/>
      <c r="C131" s="610"/>
      <c r="D131" s="610"/>
      <c r="E131" s="610"/>
      <c r="F131" s="610"/>
      <c r="G131" s="610"/>
      <c r="H131" s="610"/>
      <c r="I131" s="610"/>
      <c r="J131" s="610"/>
      <c r="K131" s="610"/>
      <c r="L131" s="610"/>
      <c r="M131" s="610"/>
      <c r="N131" s="610"/>
      <c r="O131" s="294"/>
      <c r="P131" s="610"/>
      <c r="Q131" s="610"/>
      <c r="R131" s="9"/>
      <c r="S131" s="706" t="s">
        <v>269</v>
      </c>
      <c r="T131" s="682" t="s">
        <v>270</v>
      </c>
      <c r="U131" s="398">
        <v>8627325</v>
      </c>
      <c r="V131" s="15">
        <f t="shared" si="172"/>
        <v>0</v>
      </c>
      <c r="W131" s="15">
        <f t="shared" si="173"/>
        <v>0</v>
      </c>
      <c r="X131" s="16">
        <f t="shared" si="174"/>
        <v>8627325</v>
      </c>
      <c r="Y131" s="19">
        <v>0</v>
      </c>
      <c r="Z131" s="374">
        <v>0</v>
      </c>
      <c r="AA131" s="16">
        <f t="shared" si="175"/>
        <v>0</v>
      </c>
      <c r="AB131" s="19">
        <v>0</v>
      </c>
      <c r="AC131" s="374">
        <v>0</v>
      </c>
      <c r="AD131" s="18">
        <f t="shared" si="176"/>
        <v>0</v>
      </c>
      <c r="AE131" s="19">
        <v>0</v>
      </c>
      <c r="AF131" s="374">
        <v>0</v>
      </c>
      <c r="AG131" s="16">
        <f t="shared" si="177"/>
        <v>0</v>
      </c>
      <c r="AH131" s="19">
        <f t="shared" si="178"/>
        <v>8627325</v>
      </c>
      <c r="AI131" s="15">
        <f t="shared" si="179"/>
        <v>8627325</v>
      </c>
      <c r="AJ131" s="16">
        <f t="shared" si="180"/>
        <v>8627325</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49"/>
      <c r="B132" s="660"/>
      <c r="N132" s="9"/>
      <c r="R132" s="9"/>
      <c r="S132" s="706" t="s">
        <v>271</v>
      </c>
      <c r="T132" s="682" t="s">
        <v>272</v>
      </c>
      <c r="U132" s="398">
        <v>0</v>
      </c>
      <c r="V132" s="15">
        <f t="shared" si="172"/>
        <v>0</v>
      </c>
      <c r="W132" s="15">
        <f t="shared" si="173"/>
        <v>0</v>
      </c>
      <c r="X132" s="16">
        <f t="shared" si="174"/>
        <v>0</v>
      </c>
      <c r="Y132" s="19">
        <v>0</v>
      </c>
      <c r="Z132" s="374">
        <v>0</v>
      </c>
      <c r="AA132" s="16">
        <f t="shared" si="175"/>
        <v>0</v>
      </c>
      <c r="AB132" s="19">
        <v>0</v>
      </c>
      <c r="AC132" s="374">
        <v>0</v>
      </c>
      <c r="AD132" s="18">
        <f t="shared" si="176"/>
        <v>0</v>
      </c>
      <c r="AE132" s="19">
        <v>0</v>
      </c>
      <c r="AF132" s="374">
        <v>0</v>
      </c>
      <c r="AG132" s="16">
        <f t="shared" si="177"/>
        <v>0</v>
      </c>
      <c r="AH132" s="19">
        <f t="shared" si="178"/>
        <v>0</v>
      </c>
      <c r="AI132" s="15">
        <f t="shared" si="179"/>
        <v>0</v>
      </c>
      <c r="AJ132" s="16">
        <f t="shared" si="180"/>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49"/>
      <c r="B133" s="660"/>
      <c r="N133" s="9"/>
      <c r="R133" s="9"/>
      <c r="S133" s="706" t="s">
        <v>273</v>
      </c>
      <c r="T133" s="682" t="s">
        <v>468</v>
      </c>
      <c r="U133" s="398">
        <v>5000000</v>
      </c>
      <c r="V133" s="15">
        <f t="shared" si="172"/>
        <v>0</v>
      </c>
      <c r="W133" s="15">
        <f t="shared" si="173"/>
        <v>0</v>
      </c>
      <c r="X133" s="16">
        <f t="shared" si="174"/>
        <v>5000000</v>
      </c>
      <c r="Y133" s="19">
        <v>0</v>
      </c>
      <c r="Z133" s="374">
        <v>153274</v>
      </c>
      <c r="AA133" s="16">
        <f t="shared" si="175"/>
        <v>153274</v>
      </c>
      <c r="AB133" s="19">
        <v>0</v>
      </c>
      <c r="AC133" s="374">
        <v>153274</v>
      </c>
      <c r="AD133" s="18">
        <f t="shared" si="176"/>
        <v>153274</v>
      </c>
      <c r="AE133" s="19">
        <v>0</v>
      </c>
      <c r="AF133" s="374">
        <v>0</v>
      </c>
      <c r="AG133" s="16">
        <f t="shared" si="177"/>
        <v>0</v>
      </c>
      <c r="AH133" s="19">
        <f t="shared" si="178"/>
        <v>4846726</v>
      </c>
      <c r="AI133" s="15">
        <f t="shared" si="179"/>
        <v>4846726</v>
      </c>
      <c r="AJ133" s="16">
        <f t="shared" si="180"/>
        <v>5000000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49"/>
      <c r="B134" s="660"/>
      <c r="N134" s="9"/>
      <c r="R134" s="9"/>
      <c r="S134" s="706" t="s">
        <v>274</v>
      </c>
      <c r="T134" s="682" t="s">
        <v>275</v>
      </c>
      <c r="U134" s="398">
        <v>5000000</v>
      </c>
      <c r="V134" s="15">
        <f t="shared" si="172"/>
        <v>0</v>
      </c>
      <c r="W134" s="15">
        <f t="shared" si="173"/>
        <v>0</v>
      </c>
      <c r="X134" s="16">
        <f t="shared" si="174"/>
        <v>5000000</v>
      </c>
      <c r="Y134" s="19">
        <v>0</v>
      </c>
      <c r="Z134" s="374">
        <v>851118</v>
      </c>
      <c r="AA134" s="16">
        <f t="shared" si="175"/>
        <v>851118</v>
      </c>
      <c r="AB134" s="19">
        <v>0</v>
      </c>
      <c r="AC134" s="374">
        <v>851117</v>
      </c>
      <c r="AD134" s="18">
        <f t="shared" si="176"/>
        <v>851117</v>
      </c>
      <c r="AE134" s="19">
        <v>0</v>
      </c>
      <c r="AF134" s="374">
        <v>851117</v>
      </c>
      <c r="AG134" s="16">
        <f t="shared" si="177"/>
        <v>851117</v>
      </c>
      <c r="AH134" s="19">
        <f t="shared" si="178"/>
        <v>4148882</v>
      </c>
      <c r="AI134" s="15">
        <f t="shared" si="179"/>
        <v>4148883</v>
      </c>
      <c r="AJ134" s="16">
        <f t="shared" si="180"/>
        <v>4148883</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c r="A135" s="749"/>
      <c r="B135" s="660"/>
      <c r="N135" s="9"/>
      <c r="R135" s="9"/>
      <c r="S135" s="706" t="s">
        <v>276</v>
      </c>
      <c r="T135" s="685"/>
      <c r="U135" s="398">
        <v>0</v>
      </c>
      <c r="V135" s="15">
        <f t="shared" si="172"/>
        <v>0</v>
      </c>
      <c r="W135" s="15">
        <f t="shared" si="173"/>
        <v>0</v>
      </c>
      <c r="X135" s="16">
        <f t="shared" si="174"/>
        <v>0</v>
      </c>
      <c r="Y135" s="19">
        <v>0</v>
      </c>
      <c r="Z135" s="374">
        <v>0</v>
      </c>
      <c r="AA135" s="16">
        <f t="shared" si="175"/>
        <v>0</v>
      </c>
      <c r="AB135" s="19">
        <v>0</v>
      </c>
      <c r="AC135" s="374">
        <v>0</v>
      </c>
      <c r="AD135" s="18">
        <f t="shared" si="176"/>
        <v>0</v>
      </c>
      <c r="AE135" s="19">
        <v>0</v>
      </c>
      <c r="AF135" s="374">
        <v>0</v>
      </c>
      <c r="AG135" s="16">
        <f t="shared" si="177"/>
        <v>0</v>
      </c>
      <c r="AH135" s="19">
        <f t="shared" si="178"/>
        <v>0</v>
      </c>
      <c r="AI135" s="15">
        <f t="shared" si="179"/>
        <v>0</v>
      </c>
      <c r="AJ135" s="16">
        <f t="shared" si="180"/>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49"/>
      <c r="B136" s="660"/>
      <c r="N136" s="9"/>
      <c r="R136" s="9"/>
      <c r="S136" s="706" t="s">
        <v>277</v>
      </c>
      <c r="T136" s="685"/>
      <c r="U136" s="398">
        <v>0</v>
      </c>
      <c r="V136" s="15">
        <f t="shared" si="172"/>
        <v>0</v>
      </c>
      <c r="W136" s="15">
        <f t="shared" si="173"/>
        <v>0</v>
      </c>
      <c r="X136" s="16">
        <f t="shared" si="174"/>
        <v>0</v>
      </c>
      <c r="Y136" s="19">
        <v>0</v>
      </c>
      <c r="Z136" s="374">
        <v>0</v>
      </c>
      <c r="AA136" s="16">
        <f t="shared" si="175"/>
        <v>0</v>
      </c>
      <c r="AB136" s="19">
        <v>0</v>
      </c>
      <c r="AC136" s="374">
        <v>0</v>
      </c>
      <c r="AD136" s="18">
        <f t="shared" si="176"/>
        <v>0</v>
      </c>
      <c r="AE136" s="19">
        <v>0</v>
      </c>
      <c r="AF136" s="374">
        <v>0</v>
      </c>
      <c r="AG136" s="16">
        <f t="shared" si="177"/>
        <v>0</v>
      </c>
      <c r="AH136" s="19">
        <f t="shared" si="178"/>
        <v>0</v>
      </c>
      <c r="AI136" s="15">
        <f t="shared" si="179"/>
        <v>0</v>
      </c>
      <c r="AJ136" s="16">
        <f t="shared" si="180"/>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49"/>
      <c r="B137" s="660"/>
      <c r="N137" s="9"/>
      <c r="R137" s="9"/>
      <c r="S137" s="706" t="s">
        <v>278</v>
      </c>
      <c r="T137" s="685"/>
      <c r="U137" s="398">
        <v>0</v>
      </c>
      <c r="V137" s="15">
        <f t="shared" si="172"/>
        <v>0</v>
      </c>
      <c r="W137" s="15">
        <f t="shared" si="173"/>
        <v>0</v>
      </c>
      <c r="X137" s="16">
        <f t="shared" si="174"/>
        <v>0</v>
      </c>
      <c r="Y137" s="19">
        <v>0</v>
      </c>
      <c r="Z137" s="374">
        <v>0</v>
      </c>
      <c r="AA137" s="16">
        <f t="shared" si="175"/>
        <v>0</v>
      </c>
      <c r="AB137" s="19">
        <v>0</v>
      </c>
      <c r="AC137" s="374">
        <v>0</v>
      </c>
      <c r="AD137" s="18">
        <f t="shared" si="176"/>
        <v>0</v>
      </c>
      <c r="AE137" s="19">
        <v>0</v>
      </c>
      <c r="AF137" s="374">
        <v>0</v>
      </c>
      <c r="AG137" s="16">
        <f t="shared" si="177"/>
        <v>0</v>
      </c>
      <c r="AH137" s="19">
        <f t="shared" si="178"/>
        <v>0</v>
      </c>
      <c r="AI137" s="15">
        <f t="shared" si="179"/>
        <v>0</v>
      </c>
      <c r="AJ137" s="16">
        <f t="shared" si="180"/>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49"/>
      <c r="B138" s="660"/>
      <c r="N138" s="9"/>
      <c r="R138" s="9"/>
      <c r="S138" s="706" t="s">
        <v>279</v>
      </c>
      <c r="T138" s="685"/>
      <c r="U138" s="398">
        <v>0</v>
      </c>
      <c r="V138" s="15">
        <f t="shared" si="172"/>
        <v>0</v>
      </c>
      <c r="W138" s="15">
        <f t="shared" si="173"/>
        <v>0</v>
      </c>
      <c r="X138" s="16">
        <f t="shared" si="174"/>
        <v>0</v>
      </c>
      <c r="Y138" s="19">
        <v>0</v>
      </c>
      <c r="Z138" s="374">
        <v>0</v>
      </c>
      <c r="AA138" s="16">
        <f t="shared" si="175"/>
        <v>0</v>
      </c>
      <c r="AB138" s="19">
        <v>0</v>
      </c>
      <c r="AC138" s="374">
        <v>0</v>
      </c>
      <c r="AD138" s="18">
        <f t="shared" si="176"/>
        <v>0</v>
      </c>
      <c r="AE138" s="19">
        <v>0</v>
      </c>
      <c r="AF138" s="374">
        <v>0</v>
      </c>
      <c r="AG138" s="16">
        <f t="shared" si="177"/>
        <v>0</v>
      </c>
      <c r="AH138" s="19">
        <f t="shared" si="178"/>
        <v>0</v>
      </c>
      <c r="AI138" s="15">
        <f t="shared" si="179"/>
        <v>0</v>
      </c>
      <c r="AJ138" s="16">
        <f t="shared" si="180"/>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49"/>
      <c r="B139" s="660"/>
      <c r="N139" s="9"/>
      <c r="R139" s="9"/>
      <c r="S139" s="706">
        <v>2010299</v>
      </c>
      <c r="T139" s="682" t="s">
        <v>641</v>
      </c>
      <c r="U139" s="398">
        <v>0</v>
      </c>
      <c r="V139" s="15">
        <f t="shared" si="172"/>
        <v>2146339</v>
      </c>
      <c r="W139" s="15">
        <f t="shared" si="173"/>
        <v>1603319</v>
      </c>
      <c r="X139" s="847">
        <f t="shared" si="174"/>
        <v>3749658</v>
      </c>
      <c r="Y139" s="19">
        <v>0</v>
      </c>
      <c r="Z139" s="374">
        <v>3749658</v>
      </c>
      <c r="AA139" s="16">
        <f t="shared" si="175"/>
        <v>3749658</v>
      </c>
      <c r="AB139" s="19">
        <v>0</v>
      </c>
      <c r="AC139" s="374">
        <v>3749658</v>
      </c>
      <c r="AD139" s="18">
        <f t="shared" si="176"/>
        <v>3749658</v>
      </c>
      <c r="AE139" s="19">
        <v>0</v>
      </c>
      <c r="AF139" s="374">
        <v>45500</v>
      </c>
      <c r="AG139" s="16">
        <f t="shared" si="177"/>
        <v>45500</v>
      </c>
      <c r="AH139" s="19">
        <f t="shared" si="178"/>
        <v>0</v>
      </c>
      <c r="AI139" s="15">
        <f t="shared" si="179"/>
        <v>0</v>
      </c>
      <c r="AJ139" s="16">
        <f t="shared" si="180"/>
        <v>3704158</v>
      </c>
      <c r="AK139" s="9"/>
      <c r="AL139" s="372">
        <v>2146339</v>
      </c>
      <c r="AM139" s="375">
        <v>1603319</v>
      </c>
      <c r="AN139" s="9"/>
      <c r="AO139" s="294"/>
      <c r="AP139" s="294"/>
      <c r="AQ139" s="294"/>
    </row>
    <row r="140" spans="1:52" s="382" customFormat="1" ht="24.95" customHeight="1">
      <c r="A140" s="749"/>
      <c r="B140" s="660"/>
      <c r="N140" s="9"/>
      <c r="R140" s="9"/>
      <c r="S140" s="366"/>
      <c r="T140" s="678"/>
      <c r="U140" s="161"/>
      <c r="V140" s="161"/>
      <c r="W140" s="161"/>
      <c r="X140" s="166"/>
      <c r="Y140" s="367"/>
      <c r="Z140" s="161"/>
      <c r="AA140" s="166"/>
      <c r="AB140" s="367"/>
      <c r="AC140" s="161"/>
      <c r="AD140" s="161"/>
      <c r="AE140" s="367"/>
      <c r="AF140" s="161"/>
      <c r="AG140" s="166"/>
      <c r="AH140" s="367"/>
      <c r="AI140" s="161"/>
      <c r="AJ140" s="166"/>
      <c r="AK140" s="10"/>
      <c r="AL140" s="172"/>
      <c r="AM140" s="173"/>
      <c r="AN140" s="9"/>
    </row>
    <row r="141" spans="1:52" s="382" customFormat="1" ht="24.95" customHeight="1">
      <c r="A141" s="749"/>
      <c r="B141" s="660"/>
      <c r="N141" s="9"/>
      <c r="R141" s="9"/>
      <c r="S141" s="705">
        <v>2010300</v>
      </c>
      <c r="T141" s="681" t="s">
        <v>280</v>
      </c>
      <c r="U141" s="132">
        <f t="shared" ref="U141:AJ141" si="185">U142+U143</f>
        <v>0</v>
      </c>
      <c r="V141" s="122">
        <f t="shared" si="185"/>
        <v>0</v>
      </c>
      <c r="W141" s="122">
        <f t="shared" si="185"/>
        <v>0</v>
      </c>
      <c r="X141" s="130">
        <f t="shared" si="185"/>
        <v>0</v>
      </c>
      <c r="Y141" s="128">
        <f t="shared" si="185"/>
        <v>0</v>
      </c>
      <c r="Z141" s="122">
        <f t="shared" si="185"/>
        <v>0</v>
      </c>
      <c r="AA141" s="130">
        <f t="shared" si="185"/>
        <v>0</v>
      </c>
      <c r="AB141" s="128">
        <f t="shared" si="185"/>
        <v>0</v>
      </c>
      <c r="AC141" s="122">
        <f t="shared" si="185"/>
        <v>0</v>
      </c>
      <c r="AD141" s="129">
        <f t="shared" si="185"/>
        <v>0</v>
      </c>
      <c r="AE141" s="128">
        <f t="shared" si="185"/>
        <v>0</v>
      </c>
      <c r="AF141" s="122">
        <f t="shared" si="185"/>
        <v>0</v>
      </c>
      <c r="AG141" s="130">
        <f t="shared" si="185"/>
        <v>0</v>
      </c>
      <c r="AH141" s="128">
        <f t="shared" si="185"/>
        <v>0</v>
      </c>
      <c r="AI141" s="122">
        <f t="shared" si="185"/>
        <v>0</v>
      </c>
      <c r="AJ141" s="130">
        <f t="shared" si="185"/>
        <v>0</v>
      </c>
      <c r="AK141" s="10"/>
      <c r="AL141" s="128">
        <f>AL142+AL143</f>
        <v>0</v>
      </c>
      <c r="AM141" s="130">
        <f>AM142+AM143</f>
        <v>0</v>
      </c>
      <c r="AN141" s="9"/>
    </row>
    <row r="142" spans="1:52" s="382" customFormat="1" ht="24.95" customHeight="1">
      <c r="A142" s="749"/>
      <c r="B142" s="660"/>
      <c r="N142" s="9"/>
      <c r="R142" s="9"/>
      <c r="S142" s="706" t="s">
        <v>281</v>
      </c>
      <c r="T142" s="682" t="s">
        <v>282</v>
      </c>
      <c r="U142" s="398">
        <v>0</v>
      </c>
      <c r="V142" s="15">
        <f>AL142</f>
        <v>0</v>
      </c>
      <c r="W142" s="15">
        <f>AM142</f>
        <v>0</v>
      </c>
      <c r="X142" s="16">
        <f>SUM(U142:W142)</f>
        <v>0</v>
      </c>
      <c r="Y142" s="19">
        <v>0</v>
      </c>
      <c r="Z142" s="374">
        <v>0</v>
      </c>
      <c r="AA142" s="16">
        <f>SUM(Y142:Z142)</f>
        <v>0</v>
      </c>
      <c r="AB142" s="19">
        <v>0</v>
      </c>
      <c r="AC142" s="374">
        <v>0</v>
      </c>
      <c r="AD142" s="18">
        <f>SUM(AB142:AC142)</f>
        <v>0</v>
      </c>
      <c r="AE142" s="19">
        <v>0</v>
      </c>
      <c r="AF142" s="374">
        <v>0</v>
      </c>
      <c r="AG142" s="16">
        <f>SUM(AE142:AF142)</f>
        <v>0</v>
      </c>
      <c r="AH142" s="19">
        <f>X142-AA142</f>
        <v>0</v>
      </c>
      <c r="AI142" s="15">
        <f>X142-AD142</f>
        <v>0</v>
      </c>
      <c r="AJ142" s="16">
        <f>X142-AG142</f>
        <v>0</v>
      </c>
      <c r="AK142" s="9"/>
      <c r="AL142" s="372">
        <v>0</v>
      </c>
      <c r="AM142" s="375">
        <v>0</v>
      </c>
      <c r="AN142" s="9"/>
    </row>
    <row r="143" spans="1:52" s="382" customFormat="1" ht="24.95" customHeight="1">
      <c r="A143" s="749"/>
      <c r="B143" s="660"/>
      <c r="N143" s="9"/>
      <c r="R143" s="9"/>
      <c r="S143" s="706">
        <v>2010399</v>
      </c>
      <c r="T143" s="682" t="s">
        <v>642</v>
      </c>
      <c r="U143" s="398">
        <v>0</v>
      </c>
      <c r="V143" s="15">
        <f>AL143</f>
        <v>0</v>
      </c>
      <c r="W143" s="15">
        <f>AM143</f>
        <v>0</v>
      </c>
      <c r="X143" s="847">
        <f>SUM(U143:W143)</f>
        <v>0</v>
      </c>
      <c r="Y143" s="19">
        <v>0</v>
      </c>
      <c r="Z143" s="374">
        <v>0</v>
      </c>
      <c r="AA143" s="16">
        <f>SUM(Y143:Z143)</f>
        <v>0</v>
      </c>
      <c r="AB143" s="19">
        <v>0</v>
      </c>
      <c r="AC143" s="374">
        <v>0</v>
      </c>
      <c r="AD143" s="18">
        <f>SUM(AB143:AC143)</f>
        <v>0</v>
      </c>
      <c r="AE143" s="19">
        <v>0</v>
      </c>
      <c r="AF143" s="374">
        <v>0</v>
      </c>
      <c r="AG143" s="16">
        <f>SUM(AE143:AF143)</f>
        <v>0</v>
      </c>
      <c r="AH143" s="19">
        <f>X143-AA143</f>
        <v>0</v>
      </c>
      <c r="AI143" s="15">
        <f>X143-AD143</f>
        <v>0</v>
      </c>
      <c r="AJ143" s="16">
        <f>X143-AG143</f>
        <v>0</v>
      </c>
      <c r="AK143" s="9"/>
      <c r="AL143" s="372">
        <v>0</v>
      </c>
      <c r="AM143" s="375">
        <v>0</v>
      </c>
      <c r="AN143" s="9"/>
    </row>
    <row r="144" spans="1:52" s="382" customFormat="1" ht="24.95" customHeight="1">
      <c r="A144" s="749"/>
      <c r="B144" s="660"/>
      <c r="N144" s="9"/>
      <c r="R144" s="9"/>
      <c r="S144" s="366"/>
      <c r="T144" s="678"/>
      <c r="U144" s="161"/>
      <c r="V144" s="161"/>
      <c r="W144" s="161"/>
      <c r="X144" s="166"/>
      <c r="Y144" s="367"/>
      <c r="Z144" s="161"/>
      <c r="AA144" s="166"/>
      <c r="AB144" s="367"/>
      <c r="AC144" s="161"/>
      <c r="AD144" s="161"/>
      <c r="AE144" s="367"/>
      <c r="AF144" s="161"/>
      <c r="AG144" s="166"/>
      <c r="AH144" s="367"/>
      <c r="AI144" s="161"/>
      <c r="AJ144" s="166"/>
      <c r="AK144" s="9"/>
      <c r="AL144" s="172"/>
      <c r="AM144" s="173"/>
      <c r="AN144" s="9"/>
    </row>
    <row r="145" spans="1:40" s="382" customFormat="1" ht="24.95" customHeight="1">
      <c r="A145" s="749"/>
      <c r="B145" s="660"/>
      <c r="N145" s="9"/>
      <c r="R145" s="9"/>
      <c r="S145" s="704">
        <v>2020010</v>
      </c>
      <c r="T145" s="680" t="s">
        <v>189</v>
      </c>
      <c r="U145" s="132">
        <f t="shared" ref="U145:AJ145" si="186">U147+U155</f>
        <v>528436640</v>
      </c>
      <c r="V145" s="122">
        <f t="shared" si="186"/>
        <v>0</v>
      </c>
      <c r="W145" s="122">
        <f t="shared" si="186"/>
        <v>94167416</v>
      </c>
      <c r="X145" s="130">
        <f t="shared" si="186"/>
        <v>622604056</v>
      </c>
      <c r="Y145" s="128">
        <f t="shared" si="186"/>
        <v>0</v>
      </c>
      <c r="Z145" s="122">
        <f t="shared" si="186"/>
        <v>177702968</v>
      </c>
      <c r="AA145" s="130">
        <f t="shared" si="186"/>
        <v>177702968</v>
      </c>
      <c r="AB145" s="128">
        <f t="shared" si="186"/>
        <v>0</v>
      </c>
      <c r="AC145" s="122">
        <f t="shared" si="186"/>
        <v>117578646</v>
      </c>
      <c r="AD145" s="129">
        <f t="shared" si="186"/>
        <v>117578646</v>
      </c>
      <c r="AE145" s="128">
        <f t="shared" si="186"/>
        <v>0</v>
      </c>
      <c r="AF145" s="122">
        <f t="shared" si="186"/>
        <v>18565673</v>
      </c>
      <c r="AG145" s="130">
        <f t="shared" si="186"/>
        <v>18565673</v>
      </c>
      <c r="AH145" s="128">
        <f t="shared" si="186"/>
        <v>444901088</v>
      </c>
      <c r="AI145" s="122">
        <f t="shared" si="186"/>
        <v>505025410</v>
      </c>
      <c r="AJ145" s="130">
        <f t="shared" si="186"/>
        <v>604038383</v>
      </c>
      <c r="AK145" s="10"/>
      <c r="AL145" s="128">
        <f>AL147+AL155</f>
        <v>0</v>
      </c>
      <c r="AM145" s="130">
        <f>AM147+AM155</f>
        <v>94167416</v>
      </c>
      <c r="AN145" s="9"/>
    </row>
    <row r="146" spans="1:40" s="382" customFormat="1" ht="24.95" customHeight="1">
      <c r="A146" s="749"/>
      <c r="B146" s="660"/>
      <c r="N146" s="9"/>
      <c r="R146" s="9"/>
      <c r="S146" s="707"/>
      <c r="T146" s="683"/>
      <c r="U146" s="17"/>
      <c r="V146" s="15"/>
      <c r="W146" s="15"/>
      <c r="X146" s="16"/>
      <c r="Y146" s="19"/>
      <c r="Z146" s="15"/>
      <c r="AA146" s="16"/>
      <c r="AB146" s="19"/>
      <c r="AC146" s="15"/>
      <c r="AD146" s="18"/>
      <c r="AE146" s="19"/>
      <c r="AF146" s="15"/>
      <c r="AG146" s="16"/>
      <c r="AH146" s="19"/>
      <c r="AI146" s="15"/>
      <c r="AJ146" s="16"/>
      <c r="AK146" s="9"/>
      <c r="AL146" s="172"/>
      <c r="AM146" s="173"/>
      <c r="AN146" s="9"/>
    </row>
    <row r="147" spans="1:40" s="382" customFormat="1" ht="24.95" customHeight="1">
      <c r="A147" s="749"/>
      <c r="B147" s="660"/>
      <c r="N147" s="9"/>
      <c r="R147" s="9"/>
      <c r="S147" s="705">
        <v>2020100</v>
      </c>
      <c r="T147" s="681" t="s">
        <v>241</v>
      </c>
      <c r="U147" s="132">
        <f t="shared" ref="U147:AJ147" si="187">SUM(U148:U149)+U153</f>
        <v>187400000</v>
      </c>
      <c r="V147" s="122">
        <f t="shared" si="187"/>
        <v>0</v>
      </c>
      <c r="W147" s="122">
        <f t="shared" si="187"/>
        <v>32823293</v>
      </c>
      <c r="X147" s="130">
        <f t="shared" si="187"/>
        <v>220223293</v>
      </c>
      <c r="Y147" s="128">
        <f t="shared" si="187"/>
        <v>0</v>
      </c>
      <c r="Z147" s="122">
        <f t="shared" si="187"/>
        <v>40062488</v>
      </c>
      <c r="AA147" s="130">
        <f t="shared" si="187"/>
        <v>40062488</v>
      </c>
      <c r="AB147" s="128">
        <f t="shared" si="187"/>
        <v>0</v>
      </c>
      <c r="AC147" s="122">
        <f t="shared" si="187"/>
        <v>38862488</v>
      </c>
      <c r="AD147" s="129">
        <f t="shared" si="187"/>
        <v>38862488</v>
      </c>
      <c r="AE147" s="128">
        <f t="shared" si="187"/>
        <v>0</v>
      </c>
      <c r="AF147" s="122">
        <f t="shared" si="187"/>
        <v>5672451</v>
      </c>
      <c r="AG147" s="130">
        <f t="shared" si="187"/>
        <v>5672451</v>
      </c>
      <c r="AH147" s="128">
        <f t="shared" si="187"/>
        <v>180160805</v>
      </c>
      <c r="AI147" s="122">
        <f t="shared" si="187"/>
        <v>181360805</v>
      </c>
      <c r="AJ147" s="130">
        <f t="shared" si="187"/>
        <v>214550842</v>
      </c>
      <c r="AK147" s="9"/>
      <c r="AL147" s="128">
        <f>SUM(AL148:AL149)+AL153</f>
        <v>0</v>
      </c>
      <c r="AM147" s="130">
        <f>SUM(AM148:AM149)+AM153</f>
        <v>32823293</v>
      </c>
      <c r="AN147" s="9"/>
    </row>
    <row r="148" spans="1:40" s="382" customFormat="1" ht="24.95" customHeight="1">
      <c r="A148" s="749"/>
      <c r="B148" s="660"/>
      <c r="N148" s="9"/>
      <c r="R148" s="9"/>
      <c r="S148" s="706">
        <v>2020101</v>
      </c>
      <c r="T148" s="682" t="s">
        <v>283</v>
      </c>
      <c r="U148" s="398">
        <v>127400000</v>
      </c>
      <c r="V148" s="15">
        <f>AL148</f>
        <v>0</v>
      </c>
      <c r="W148" s="15">
        <f>AM148</f>
        <v>0</v>
      </c>
      <c r="X148" s="16">
        <f>SUM(U148:W148)</f>
        <v>127400000</v>
      </c>
      <c r="Y148" s="19">
        <v>0</v>
      </c>
      <c r="Z148" s="374">
        <v>6371937</v>
      </c>
      <c r="AA148" s="16">
        <f>SUM(Y148:Z148)</f>
        <v>6371937</v>
      </c>
      <c r="AB148" s="19">
        <v>0</v>
      </c>
      <c r="AC148" s="374">
        <v>5171937</v>
      </c>
      <c r="AD148" s="18">
        <f>SUM(AB148:AC148)</f>
        <v>5171937</v>
      </c>
      <c r="AE148" s="19">
        <v>0</v>
      </c>
      <c r="AF148" s="374">
        <v>162383</v>
      </c>
      <c r="AG148" s="16">
        <f>SUM(AE148:AF148)</f>
        <v>162383</v>
      </c>
      <c r="AH148" s="19">
        <f>X148-AA148</f>
        <v>121028063</v>
      </c>
      <c r="AI148" s="15">
        <f>X148-AD148</f>
        <v>122228063</v>
      </c>
      <c r="AJ148" s="16">
        <f>X148-AG148</f>
        <v>127237617</v>
      </c>
      <c r="AK148" s="9"/>
      <c r="AL148" s="372">
        <v>0</v>
      </c>
      <c r="AM148" s="375">
        <v>0</v>
      </c>
      <c r="AN148" s="9"/>
    </row>
    <row r="149" spans="1:40" s="382" customFormat="1" ht="24.95" customHeight="1">
      <c r="A149" s="749"/>
      <c r="B149" s="660"/>
      <c r="N149" s="9"/>
      <c r="R149" s="9"/>
      <c r="S149" s="706">
        <v>2020102</v>
      </c>
      <c r="T149" s="682" t="s">
        <v>80</v>
      </c>
      <c r="U149" s="17">
        <f t="shared" ref="U149:AJ149" si="188">SUM(U150:U152)</f>
        <v>60000000</v>
      </c>
      <c r="V149" s="15">
        <f t="shared" si="188"/>
        <v>0</v>
      </c>
      <c r="W149" s="15">
        <f t="shared" si="188"/>
        <v>0</v>
      </c>
      <c r="X149" s="16">
        <f t="shared" si="188"/>
        <v>60000000</v>
      </c>
      <c r="Y149" s="19">
        <f t="shared" si="188"/>
        <v>0</v>
      </c>
      <c r="Z149" s="142">
        <f t="shared" si="188"/>
        <v>867258</v>
      </c>
      <c r="AA149" s="16">
        <f t="shared" si="188"/>
        <v>867258</v>
      </c>
      <c r="AB149" s="19">
        <f t="shared" si="188"/>
        <v>0</v>
      </c>
      <c r="AC149" s="142">
        <f t="shared" si="188"/>
        <v>867258</v>
      </c>
      <c r="AD149" s="18">
        <f t="shared" si="188"/>
        <v>867258</v>
      </c>
      <c r="AE149" s="19">
        <f t="shared" si="188"/>
        <v>0</v>
      </c>
      <c r="AF149" s="142">
        <f t="shared" si="188"/>
        <v>845308</v>
      </c>
      <c r="AG149" s="16">
        <f t="shared" si="188"/>
        <v>845308</v>
      </c>
      <c r="AH149" s="19">
        <f t="shared" si="188"/>
        <v>59132742</v>
      </c>
      <c r="AI149" s="15">
        <f t="shared" si="188"/>
        <v>59132742</v>
      </c>
      <c r="AJ149" s="16">
        <f t="shared" si="188"/>
        <v>59154692</v>
      </c>
      <c r="AK149" s="9"/>
      <c r="AL149" s="29">
        <f>SUM(AL150:AL152)</f>
        <v>0</v>
      </c>
      <c r="AM149" s="26">
        <f>SUM(AM150:AM152)</f>
        <v>0</v>
      </c>
      <c r="AN149" s="9"/>
    </row>
    <row r="150" spans="1:40" s="382" customFormat="1" ht="24.95" customHeight="1">
      <c r="A150" s="749"/>
      <c r="B150" s="660"/>
      <c r="N150" s="9"/>
      <c r="R150" s="9"/>
      <c r="S150" s="707" t="s">
        <v>284</v>
      </c>
      <c r="T150" s="683" t="s">
        <v>410</v>
      </c>
      <c r="U150" s="398">
        <v>40000000</v>
      </c>
      <c r="V150" s="15">
        <f t="shared" ref="V150:W153" si="189">AL150</f>
        <v>0</v>
      </c>
      <c r="W150" s="15">
        <f t="shared" si="189"/>
        <v>0</v>
      </c>
      <c r="X150" s="16">
        <f>SUM(U150:W150)</f>
        <v>40000000</v>
      </c>
      <c r="Y150" s="19">
        <v>0</v>
      </c>
      <c r="Z150" s="374">
        <v>0</v>
      </c>
      <c r="AA150" s="16">
        <f>SUM(Y150:Z150)</f>
        <v>0</v>
      </c>
      <c r="AB150" s="19">
        <v>0</v>
      </c>
      <c r="AC150" s="374">
        <v>0</v>
      </c>
      <c r="AD150" s="18">
        <f>SUM(AB150:AC150)</f>
        <v>0</v>
      </c>
      <c r="AE150" s="19">
        <v>0</v>
      </c>
      <c r="AF150" s="374">
        <v>0</v>
      </c>
      <c r="AG150" s="16">
        <f>SUM(AE150:AF150)</f>
        <v>0</v>
      </c>
      <c r="AH150" s="19">
        <f>X150-AA150</f>
        <v>40000000</v>
      </c>
      <c r="AI150" s="15">
        <f>X150-AD150</f>
        <v>40000000</v>
      </c>
      <c r="AJ150" s="16">
        <f>X150-AG150</f>
        <v>40000000</v>
      </c>
      <c r="AK150" s="9"/>
      <c r="AL150" s="372">
        <v>0</v>
      </c>
      <c r="AM150" s="375">
        <v>0</v>
      </c>
      <c r="AN150" s="9"/>
    </row>
    <row r="151" spans="1:40" s="382" customFormat="1" ht="24.95" customHeight="1">
      <c r="A151" s="749"/>
      <c r="B151" s="660"/>
      <c r="N151" s="9"/>
      <c r="R151" s="9"/>
      <c r="S151" s="707" t="s">
        <v>285</v>
      </c>
      <c r="T151" s="683" t="s">
        <v>246</v>
      </c>
      <c r="U151" s="398">
        <v>20000000</v>
      </c>
      <c r="V151" s="15">
        <f t="shared" si="189"/>
        <v>0</v>
      </c>
      <c r="W151" s="15">
        <f t="shared" si="189"/>
        <v>0</v>
      </c>
      <c r="X151" s="16">
        <f>SUM(U151:W151)</f>
        <v>20000000</v>
      </c>
      <c r="Y151" s="19">
        <v>0</v>
      </c>
      <c r="Z151" s="374">
        <v>867258</v>
      </c>
      <c r="AA151" s="16">
        <f>SUM(Y151:Z151)</f>
        <v>867258</v>
      </c>
      <c r="AB151" s="19">
        <v>0</v>
      </c>
      <c r="AC151" s="374">
        <v>867258</v>
      </c>
      <c r="AD151" s="18">
        <f>SUM(AB151:AC151)</f>
        <v>867258</v>
      </c>
      <c r="AE151" s="19">
        <v>0</v>
      </c>
      <c r="AF151" s="374">
        <v>845308</v>
      </c>
      <c r="AG151" s="16">
        <f>SUM(AE151:AF151)</f>
        <v>845308</v>
      </c>
      <c r="AH151" s="19">
        <f>X151-AA151</f>
        <v>19132742</v>
      </c>
      <c r="AI151" s="15">
        <f>X151-AD151</f>
        <v>19132742</v>
      </c>
      <c r="AJ151" s="16">
        <f>X151-AG151</f>
        <v>19154692</v>
      </c>
      <c r="AK151" s="9"/>
      <c r="AL151" s="372">
        <v>0</v>
      </c>
      <c r="AM151" s="375">
        <v>0</v>
      </c>
      <c r="AN151" s="9"/>
    </row>
    <row r="152" spans="1:40" s="382" customFormat="1" ht="24.95" customHeight="1">
      <c r="A152" s="749"/>
      <c r="B152" s="660"/>
      <c r="N152" s="9"/>
      <c r="R152" s="9"/>
      <c r="S152" s="707" t="s">
        <v>286</v>
      </c>
      <c r="T152" s="684"/>
      <c r="U152" s="398">
        <v>0</v>
      </c>
      <c r="V152" s="15">
        <f t="shared" si="189"/>
        <v>0</v>
      </c>
      <c r="W152" s="15">
        <f t="shared" si="189"/>
        <v>0</v>
      </c>
      <c r="X152" s="16">
        <f>SUM(U152:W152)</f>
        <v>0</v>
      </c>
      <c r="Y152" s="19">
        <v>0</v>
      </c>
      <c r="Z152" s="374">
        <v>0</v>
      </c>
      <c r="AA152" s="16">
        <f>SUM(Y152:Z152)</f>
        <v>0</v>
      </c>
      <c r="AB152" s="19">
        <v>0</v>
      </c>
      <c r="AC152" s="374">
        <v>0</v>
      </c>
      <c r="AD152" s="18">
        <f>SUM(AB152:AC152)</f>
        <v>0</v>
      </c>
      <c r="AE152" s="19">
        <v>0</v>
      </c>
      <c r="AF152" s="374">
        <v>0</v>
      </c>
      <c r="AG152" s="16">
        <f>SUM(AE152:AF152)</f>
        <v>0</v>
      </c>
      <c r="AH152" s="19">
        <f>X152-AA152</f>
        <v>0</v>
      </c>
      <c r="AI152" s="15">
        <f>X152-AD152</f>
        <v>0</v>
      </c>
      <c r="AJ152" s="16">
        <f>X152-AG152</f>
        <v>0</v>
      </c>
      <c r="AK152" s="9"/>
      <c r="AL152" s="372">
        <v>0</v>
      </c>
      <c r="AM152" s="375">
        <v>0</v>
      </c>
      <c r="AN152" s="9"/>
    </row>
    <row r="153" spans="1:40" s="382" customFormat="1" ht="24.95" customHeight="1">
      <c r="A153" s="749"/>
      <c r="B153" s="660"/>
      <c r="N153" s="9"/>
      <c r="R153" s="9"/>
      <c r="S153" s="706">
        <v>2020199</v>
      </c>
      <c r="T153" s="682" t="s">
        <v>643</v>
      </c>
      <c r="U153" s="398">
        <v>0</v>
      </c>
      <c r="V153" s="15">
        <f t="shared" si="189"/>
        <v>0</v>
      </c>
      <c r="W153" s="15">
        <f t="shared" si="189"/>
        <v>32823293</v>
      </c>
      <c r="X153" s="847">
        <f>SUM(U153:W153)</f>
        <v>32823293</v>
      </c>
      <c r="Y153" s="19">
        <v>0</v>
      </c>
      <c r="Z153" s="374">
        <v>32823293</v>
      </c>
      <c r="AA153" s="16">
        <f>SUM(Y153:Z153)</f>
        <v>32823293</v>
      </c>
      <c r="AB153" s="19">
        <v>0</v>
      </c>
      <c r="AC153" s="374">
        <v>32823293</v>
      </c>
      <c r="AD153" s="18">
        <f>SUM(AB153:AC153)</f>
        <v>32823293</v>
      </c>
      <c r="AE153" s="19">
        <v>0</v>
      </c>
      <c r="AF153" s="374">
        <v>4664760</v>
      </c>
      <c r="AG153" s="16">
        <f>SUM(AE153:AF153)</f>
        <v>4664760</v>
      </c>
      <c r="AH153" s="19">
        <f>X153-AA153</f>
        <v>0</v>
      </c>
      <c r="AI153" s="15">
        <f>X153-AD153</f>
        <v>0</v>
      </c>
      <c r="AJ153" s="16">
        <f>X153-AG153</f>
        <v>28158533</v>
      </c>
      <c r="AK153" s="9"/>
      <c r="AL153" s="372">
        <v>0</v>
      </c>
      <c r="AM153" s="375">
        <v>32823293</v>
      </c>
      <c r="AN153" s="9"/>
    </row>
    <row r="154" spans="1:40" s="382" customFormat="1" ht="24.95" customHeight="1">
      <c r="A154" s="749"/>
      <c r="B154" s="660"/>
      <c r="N154" s="9"/>
      <c r="R154" s="9"/>
      <c r="S154" s="366"/>
      <c r="T154" s="678"/>
      <c r="U154" s="161"/>
      <c r="V154" s="161"/>
      <c r="W154" s="161"/>
      <c r="X154" s="166"/>
      <c r="Y154" s="367"/>
      <c r="Z154" s="161"/>
      <c r="AA154" s="166"/>
      <c r="AB154" s="367"/>
      <c r="AC154" s="161"/>
      <c r="AD154" s="161"/>
      <c r="AE154" s="367"/>
      <c r="AF154" s="161"/>
      <c r="AG154" s="166"/>
      <c r="AH154" s="367"/>
      <c r="AI154" s="161"/>
      <c r="AJ154" s="166"/>
      <c r="AK154" s="9"/>
      <c r="AL154" s="172"/>
      <c r="AM154" s="173"/>
      <c r="AN154" s="9"/>
    </row>
    <row r="155" spans="1:40" s="382" customFormat="1" ht="24.95" customHeight="1">
      <c r="A155" s="749"/>
      <c r="B155" s="660"/>
      <c r="N155" s="9"/>
      <c r="R155" s="9"/>
      <c r="S155" s="705">
        <v>2020200</v>
      </c>
      <c r="T155" s="681" t="s">
        <v>254</v>
      </c>
      <c r="U155" s="132">
        <f t="shared" ref="U155:AJ155" si="190">SUM(U156:U157)+U168</f>
        <v>341036640</v>
      </c>
      <c r="V155" s="122">
        <f t="shared" si="190"/>
        <v>0</v>
      </c>
      <c r="W155" s="122">
        <f t="shared" si="190"/>
        <v>61344123</v>
      </c>
      <c r="X155" s="130">
        <f t="shared" si="190"/>
        <v>402380763</v>
      </c>
      <c r="Y155" s="128">
        <f t="shared" si="190"/>
        <v>0</v>
      </c>
      <c r="Z155" s="122">
        <f t="shared" si="190"/>
        <v>137640480</v>
      </c>
      <c r="AA155" s="130">
        <f t="shared" si="190"/>
        <v>137640480</v>
      </c>
      <c r="AB155" s="128">
        <f t="shared" si="190"/>
        <v>0</v>
      </c>
      <c r="AC155" s="122">
        <f t="shared" si="190"/>
        <v>78716158</v>
      </c>
      <c r="AD155" s="129">
        <f t="shared" si="190"/>
        <v>78716158</v>
      </c>
      <c r="AE155" s="128">
        <f t="shared" si="190"/>
        <v>0</v>
      </c>
      <c r="AF155" s="122">
        <f t="shared" si="190"/>
        <v>12893222</v>
      </c>
      <c r="AG155" s="130">
        <f t="shared" si="190"/>
        <v>12893222</v>
      </c>
      <c r="AH155" s="128">
        <f t="shared" si="190"/>
        <v>264740283</v>
      </c>
      <c r="AI155" s="122">
        <f t="shared" si="190"/>
        <v>323664605</v>
      </c>
      <c r="AJ155" s="130">
        <f t="shared" si="190"/>
        <v>389487541</v>
      </c>
      <c r="AK155" s="9"/>
      <c r="AL155" s="128">
        <f>SUM(AL156:AL157)+AL168</f>
        <v>0</v>
      </c>
      <c r="AM155" s="130">
        <f>SUM(AM156:AM157)+AM168</f>
        <v>61344123</v>
      </c>
      <c r="AN155" s="9"/>
    </row>
    <row r="156" spans="1:40" s="382" customFormat="1" ht="24.95" customHeight="1">
      <c r="A156" s="749"/>
      <c r="B156" s="660"/>
      <c r="N156" s="9"/>
      <c r="P156" s="9"/>
      <c r="Q156" s="9"/>
      <c r="R156" s="9"/>
      <c r="S156" s="706">
        <v>2020201</v>
      </c>
      <c r="T156" s="682" t="s">
        <v>283</v>
      </c>
      <c r="U156" s="398">
        <v>136881718</v>
      </c>
      <c r="V156" s="15">
        <f>AL156</f>
        <v>0</v>
      </c>
      <c r="W156" s="15">
        <f>AM156</f>
        <v>0</v>
      </c>
      <c r="X156" s="16">
        <f>SUM(U156:W156)</f>
        <v>136881718</v>
      </c>
      <c r="Y156" s="19">
        <v>0</v>
      </c>
      <c r="Z156" s="374">
        <v>13152288</v>
      </c>
      <c r="AA156" s="16">
        <f>SUM(Y156:Z156)</f>
        <v>13152288</v>
      </c>
      <c r="AB156" s="19">
        <v>0</v>
      </c>
      <c r="AC156" s="374">
        <v>10008538</v>
      </c>
      <c r="AD156" s="18">
        <f>SUM(AB156:AC156)</f>
        <v>10008538</v>
      </c>
      <c r="AE156" s="19">
        <v>0</v>
      </c>
      <c r="AF156" s="374">
        <v>880872</v>
      </c>
      <c r="AG156" s="16">
        <f>SUM(AE156:AF156)</f>
        <v>880872</v>
      </c>
      <c r="AH156" s="19">
        <f>X156-AA156</f>
        <v>123729430</v>
      </c>
      <c r="AI156" s="15">
        <f>X156-AD156</f>
        <v>126873180</v>
      </c>
      <c r="AJ156" s="16">
        <f>X156-AG156</f>
        <v>136000846</v>
      </c>
      <c r="AK156" s="9"/>
      <c r="AL156" s="372">
        <v>0</v>
      </c>
      <c r="AM156" s="375">
        <v>0</v>
      </c>
      <c r="AN156" s="9"/>
    </row>
    <row r="157" spans="1:40" s="382" customFormat="1" ht="24.95" customHeight="1">
      <c r="A157" s="749"/>
      <c r="B157" s="660"/>
      <c r="N157" s="9"/>
      <c r="P157" s="9"/>
      <c r="Q157" s="9"/>
      <c r="R157" s="9"/>
      <c r="S157" s="706">
        <v>2020202</v>
      </c>
      <c r="T157" s="682" t="s">
        <v>80</v>
      </c>
      <c r="U157" s="27">
        <f>SUM(U158:U167)</f>
        <v>204154922</v>
      </c>
      <c r="V157" s="27">
        <f t="shared" ref="V157:AJ157" si="191">SUM(V158:V167)</f>
        <v>0</v>
      </c>
      <c r="W157" s="27">
        <f t="shared" si="191"/>
        <v>0</v>
      </c>
      <c r="X157" s="16">
        <f t="shared" si="191"/>
        <v>204154922</v>
      </c>
      <c r="Y157" s="29">
        <f t="shared" si="191"/>
        <v>0</v>
      </c>
      <c r="Z157" s="27">
        <f t="shared" si="191"/>
        <v>63144069</v>
      </c>
      <c r="AA157" s="171">
        <f t="shared" si="191"/>
        <v>63144069</v>
      </c>
      <c r="AB157" s="190">
        <f t="shared" si="191"/>
        <v>0</v>
      </c>
      <c r="AC157" s="206">
        <f t="shared" si="191"/>
        <v>7363497</v>
      </c>
      <c r="AD157" s="18">
        <f t="shared" si="191"/>
        <v>7363497</v>
      </c>
      <c r="AE157" s="29">
        <f t="shared" si="191"/>
        <v>0</v>
      </c>
      <c r="AF157" s="27">
        <f t="shared" si="191"/>
        <v>4611692</v>
      </c>
      <c r="AG157" s="171">
        <f t="shared" si="191"/>
        <v>4611692</v>
      </c>
      <c r="AH157" s="29">
        <f t="shared" si="191"/>
        <v>141010853</v>
      </c>
      <c r="AI157" s="27">
        <f t="shared" si="191"/>
        <v>196791425</v>
      </c>
      <c r="AJ157" s="171">
        <f t="shared" si="191"/>
        <v>199543230</v>
      </c>
      <c r="AK157" s="10"/>
      <c r="AL157" s="29">
        <f>SUM(AL158:AL167)</f>
        <v>0</v>
      </c>
      <c r="AM157" s="26">
        <f>SUM(AM158:AM167)</f>
        <v>0</v>
      </c>
      <c r="AN157" s="9"/>
    </row>
    <row r="158" spans="1:40" s="382" customFormat="1" ht="24.95" customHeight="1">
      <c r="A158" s="749"/>
      <c r="B158" s="660"/>
      <c r="N158" s="9"/>
      <c r="P158" s="9"/>
      <c r="Q158" s="9"/>
      <c r="R158" s="9"/>
      <c r="S158" s="707" t="s">
        <v>287</v>
      </c>
      <c r="T158" s="683" t="s">
        <v>256</v>
      </c>
      <c r="U158" s="398">
        <v>47640589</v>
      </c>
      <c r="V158" s="15">
        <f t="shared" ref="V158:V168" si="192">AL158</f>
        <v>0</v>
      </c>
      <c r="W158" s="15">
        <f t="shared" ref="W158:W168" si="193">AM158</f>
        <v>0</v>
      </c>
      <c r="X158" s="16">
        <f t="shared" ref="X158:X168" si="194">SUM(U158:W158)</f>
        <v>47640589</v>
      </c>
      <c r="Y158" s="19">
        <v>0</v>
      </c>
      <c r="Z158" s="374">
        <v>22000000</v>
      </c>
      <c r="AA158" s="16">
        <f t="shared" ref="AA158:AA168" si="195">SUM(Y158:Z158)</f>
        <v>22000000</v>
      </c>
      <c r="AB158" s="19">
        <v>0</v>
      </c>
      <c r="AC158" s="374">
        <v>2738348</v>
      </c>
      <c r="AD158" s="18">
        <f t="shared" ref="AD158:AD168" si="196">SUM(AB158:AC158)</f>
        <v>2738348</v>
      </c>
      <c r="AE158" s="19">
        <v>0</v>
      </c>
      <c r="AF158" s="374">
        <v>2738348</v>
      </c>
      <c r="AG158" s="16">
        <f t="shared" ref="AG158:AG168" si="197">SUM(AE158:AF158)</f>
        <v>2738348</v>
      </c>
      <c r="AH158" s="19">
        <f t="shared" ref="AH158:AH168" si="198">X158-AA158</f>
        <v>25640589</v>
      </c>
      <c r="AI158" s="15">
        <f t="shared" ref="AI158:AI168" si="199">X158-AD158</f>
        <v>44902241</v>
      </c>
      <c r="AJ158" s="16">
        <f t="shared" ref="AJ158:AJ168" si="200">X158-AG158</f>
        <v>44902241</v>
      </c>
      <c r="AK158" s="9"/>
      <c r="AL158" s="372">
        <v>0</v>
      </c>
      <c r="AM158" s="375">
        <v>0</v>
      </c>
      <c r="AN158" s="9"/>
    </row>
    <row r="159" spans="1:40" s="382" customFormat="1" ht="24.95" customHeight="1">
      <c r="A159" s="749"/>
      <c r="B159" s="660"/>
      <c r="N159" s="9"/>
      <c r="P159" s="9"/>
      <c r="Q159" s="9"/>
      <c r="R159" s="9"/>
      <c r="S159" s="707" t="s">
        <v>288</v>
      </c>
      <c r="T159" s="683" t="s">
        <v>258</v>
      </c>
      <c r="U159" s="398">
        <v>8000000</v>
      </c>
      <c r="V159" s="15">
        <f t="shared" si="192"/>
        <v>0</v>
      </c>
      <c r="W159" s="15">
        <f t="shared" si="193"/>
        <v>0</v>
      </c>
      <c r="X159" s="16">
        <f t="shared" si="194"/>
        <v>8000000</v>
      </c>
      <c r="Y159" s="19">
        <v>0</v>
      </c>
      <c r="Z159" s="374">
        <v>872500</v>
      </c>
      <c r="AA159" s="16">
        <f t="shared" si="195"/>
        <v>872500</v>
      </c>
      <c r="AB159" s="19">
        <v>0</v>
      </c>
      <c r="AC159" s="374">
        <v>72500</v>
      </c>
      <c r="AD159" s="18">
        <f t="shared" si="196"/>
        <v>72500</v>
      </c>
      <c r="AE159" s="19">
        <v>0</v>
      </c>
      <c r="AF159" s="374">
        <v>72500</v>
      </c>
      <c r="AG159" s="16">
        <f t="shared" si="197"/>
        <v>72500</v>
      </c>
      <c r="AH159" s="19">
        <f t="shared" si="198"/>
        <v>7127500</v>
      </c>
      <c r="AI159" s="15">
        <f t="shared" si="199"/>
        <v>7927500</v>
      </c>
      <c r="AJ159" s="16">
        <f t="shared" si="200"/>
        <v>7927500</v>
      </c>
      <c r="AK159" s="9"/>
      <c r="AL159" s="372">
        <v>0</v>
      </c>
      <c r="AM159" s="375">
        <v>0</v>
      </c>
      <c r="AN159" s="9"/>
    </row>
    <row r="160" spans="1:40" s="382" customFormat="1" ht="24.95" customHeight="1">
      <c r="A160" s="749"/>
      <c r="B160" s="660"/>
      <c r="N160" s="9"/>
      <c r="P160" s="9"/>
      <c r="Q160" s="9"/>
      <c r="R160" s="9"/>
      <c r="S160" s="707" t="s">
        <v>289</v>
      </c>
      <c r="T160" s="683" t="s">
        <v>453</v>
      </c>
      <c r="U160" s="398">
        <v>67117184</v>
      </c>
      <c r="V160" s="15">
        <f t="shared" si="192"/>
        <v>0</v>
      </c>
      <c r="W160" s="15">
        <f t="shared" si="193"/>
        <v>0</v>
      </c>
      <c r="X160" s="16">
        <f t="shared" si="194"/>
        <v>67117184</v>
      </c>
      <c r="Y160" s="19">
        <v>0</v>
      </c>
      <c r="Z160" s="374">
        <v>12049000</v>
      </c>
      <c r="AA160" s="16">
        <f t="shared" si="195"/>
        <v>12049000</v>
      </c>
      <c r="AB160" s="19">
        <v>0</v>
      </c>
      <c r="AC160" s="374">
        <v>448000</v>
      </c>
      <c r="AD160" s="18">
        <f t="shared" si="196"/>
        <v>448000</v>
      </c>
      <c r="AE160" s="19">
        <v>0</v>
      </c>
      <c r="AF160" s="374">
        <v>0</v>
      </c>
      <c r="AG160" s="16">
        <f t="shared" si="197"/>
        <v>0</v>
      </c>
      <c r="AH160" s="19">
        <f t="shared" si="198"/>
        <v>55068184</v>
      </c>
      <c r="AI160" s="15">
        <f t="shared" si="199"/>
        <v>66669184</v>
      </c>
      <c r="AJ160" s="16">
        <f t="shared" si="200"/>
        <v>67117184</v>
      </c>
      <c r="AK160" s="9"/>
      <c r="AL160" s="372">
        <v>0</v>
      </c>
      <c r="AM160" s="375">
        <v>0</v>
      </c>
      <c r="AN160" s="9"/>
    </row>
    <row r="161" spans="1:40" s="382" customFormat="1" ht="24.95" customHeight="1">
      <c r="A161" s="749"/>
      <c r="B161" s="660"/>
      <c r="N161" s="9"/>
      <c r="P161" s="9"/>
      <c r="Q161" s="9"/>
      <c r="R161" s="9"/>
      <c r="S161" s="707" t="s">
        <v>290</v>
      </c>
      <c r="T161" s="683" t="s">
        <v>262</v>
      </c>
      <c r="U161" s="398">
        <v>24000000</v>
      </c>
      <c r="V161" s="15">
        <f t="shared" si="192"/>
        <v>0</v>
      </c>
      <c r="W161" s="15">
        <f t="shared" si="193"/>
        <v>0</v>
      </c>
      <c r="X161" s="16">
        <f t="shared" si="194"/>
        <v>24000000</v>
      </c>
      <c r="Y161" s="19">
        <v>0</v>
      </c>
      <c r="Z161" s="374">
        <v>4650000</v>
      </c>
      <c r="AA161" s="16">
        <f t="shared" si="195"/>
        <v>4650000</v>
      </c>
      <c r="AB161" s="19">
        <v>0</v>
      </c>
      <c r="AC161" s="374">
        <v>0</v>
      </c>
      <c r="AD161" s="18">
        <f t="shared" si="196"/>
        <v>0</v>
      </c>
      <c r="AE161" s="19">
        <v>0</v>
      </c>
      <c r="AF161" s="374">
        <v>0</v>
      </c>
      <c r="AG161" s="16">
        <f t="shared" si="197"/>
        <v>0</v>
      </c>
      <c r="AH161" s="19">
        <f t="shared" si="198"/>
        <v>19350000</v>
      </c>
      <c r="AI161" s="15">
        <f t="shared" si="199"/>
        <v>24000000</v>
      </c>
      <c r="AJ161" s="16">
        <f t="shared" si="200"/>
        <v>24000000</v>
      </c>
      <c r="AK161" s="9"/>
      <c r="AL161" s="372">
        <v>0</v>
      </c>
      <c r="AM161" s="375">
        <v>0</v>
      </c>
      <c r="AN161" s="9"/>
    </row>
    <row r="162" spans="1:40" s="382" customFormat="1" ht="24.95" customHeight="1">
      <c r="A162" s="749"/>
      <c r="B162" s="660"/>
      <c r="N162" s="9"/>
      <c r="P162" s="9"/>
      <c r="Q162" s="9"/>
      <c r="R162" s="9"/>
      <c r="S162" s="707" t="s">
        <v>291</v>
      </c>
      <c r="T162" s="683" t="s">
        <v>264</v>
      </c>
      <c r="U162" s="398">
        <v>24397149</v>
      </c>
      <c r="V162" s="15">
        <f t="shared" si="192"/>
        <v>0</v>
      </c>
      <c r="W162" s="15">
        <f t="shared" si="193"/>
        <v>0</v>
      </c>
      <c r="X162" s="16">
        <f t="shared" si="194"/>
        <v>24397149</v>
      </c>
      <c r="Y162" s="19">
        <v>0</v>
      </c>
      <c r="Z162" s="374">
        <v>2072569</v>
      </c>
      <c r="AA162" s="16">
        <f t="shared" si="195"/>
        <v>2072569</v>
      </c>
      <c r="AB162" s="19">
        <v>0</v>
      </c>
      <c r="AC162" s="374">
        <v>2072569</v>
      </c>
      <c r="AD162" s="18">
        <f t="shared" si="196"/>
        <v>2072569</v>
      </c>
      <c r="AE162" s="19">
        <v>0</v>
      </c>
      <c r="AF162" s="374">
        <v>1800844</v>
      </c>
      <c r="AG162" s="16">
        <f t="shared" si="197"/>
        <v>1800844</v>
      </c>
      <c r="AH162" s="19">
        <f t="shared" si="198"/>
        <v>22324580</v>
      </c>
      <c r="AI162" s="15">
        <f t="shared" si="199"/>
        <v>22324580</v>
      </c>
      <c r="AJ162" s="16">
        <f t="shared" si="200"/>
        <v>22596305</v>
      </c>
      <c r="AK162" s="9"/>
      <c r="AL162" s="372">
        <v>0</v>
      </c>
      <c r="AM162" s="375">
        <v>0</v>
      </c>
      <c r="AN162" s="9"/>
    </row>
    <row r="163" spans="1:40" s="382" customFormat="1" ht="24.95" customHeight="1">
      <c r="A163" s="749"/>
      <c r="B163" s="660"/>
      <c r="N163" s="9"/>
      <c r="P163" s="9"/>
      <c r="Q163" s="9"/>
      <c r="R163" s="9"/>
      <c r="S163" s="707" t="s">
        <v>292</v>
      </c>
      <c r="T163" s="683" t="s">
        <v>293</v>
      </c>
      <c r="U163" s="398">
        <v>10000000</v>
      </c>
      <c r="V163" s="15">
        <f t="shared" si="192"/>
        <v>0</v>
      </c>
      <c r="W163" s="15">
        <f t="shared" si="193"/>
        <v>0</v>
      </c>
      <c r="X163" s="16">
        <f t="shared" si="194"/>
        <v>10000000</v>
      </c>
      <c r="Y163" s="19">
        <v>0</v>
      </c>
      <c r="Z163" s="374">
        <v>9500000</v>
      </c>
      <c r="AA163" s="16">
        <f t="shared" si="195"/>
        <v>9500000</v>
      </c>
      <c r="AB163" s="19">
        <v>0</v>
      </c>
      <c r="AC163" s="374">
        <v>823572</v>
      </c>
      <c r="AD163" s="18">
        <f t="shared" si="196"/>
        <v>823572</v>
      </c>
      <c r="AE163" s="19">
        <v>0</v>
      </c>
      <c r="AF163" s="374">
        <v>0</v>
      </c>
      <c r="AG163" s="16">
        <f t="shared" si="197"/>
        <v>0</v>
      </c>
      <c r="AH163" s="19">
        <f t="shared" si="198"/>
        <v>500000</v>
      </c>
      <c r="AI163" s="15">
        <f t="shared" si="199"/>
        <v>9176428</v>
      </c>
      <c r="AJ163" s="16">
        <f t="shared" si="200"/>
        <v>10000000</v>
      </c>
      <c r="AK163" s="9"/>
      <c r="AL163" s="372">
        <v>0</v>
      </c>
      <c r="AM163" s="375">
        <v>0</v>
      </c>
      <c r="AN163" s="9"/>
    </row>
    <row r="164" spans="1:40" s="382" customFormat="1" ht="24.95" customHeight="1">
      <c r="A164" s="749"/>
      <c r="B164" s="660"/>
      <c r="N164" s="9"/>
      <c r="P164" s="9"/>
      <c r="Q164" s="9"/>
      <c r="R164" s="9"/>
      <c r="S164" s="707" t="s">
        <v>294</v>
      </c>
      <c r="T164" s="683" t="s">
        <v>295</v>
      </c>
      <c r="U164" s="398">
        <v>23000000</v>
      </c>
      <c r="V164" s="15">
        <f t="shared" si="192"/>
        <v>0</v>
      </c>
      <c r="W164" s="15">
        <f t="shared" si="193"/>
        <v>0</v>
      </c>
      <c r="X164" s="16">
        <f t="shared" si="194"/>
        <v>23000000</v>
      </c>
      <c r="Y164" s="19">
        <v>0</v>
      </c>
      <c r="Z164" s="374">
        <v>12000000</v>
      </c>
      <c r="AA164" s="16">
        <f t="shared" si="195"/>
        <v>12000000</v>
      </c>
      <c r="AB164" s="19">
        <v>0</v>
      </c>
      <c r="AC164" s="374">
        <v>1208508</v>
      </c>
      <c r="AD164" s="18">
        <f t="shared" si="196"/>
        <v>1208508</v>
      </c>
      <c r="AE164" s="19">
        <v>0</v>
      </c>
      <c r="AF164" s="374">
        <v>0</v>
      </c>
      <c r="AG164" s="16">
        <f t="shared" si="197"/>
        <v>0</v>
      </c>
      <c r="AH164" s="19">
        <f t="shared" si="198"/>
        <v>11000000</v>
      </c>
      <c r="AI164" s="15">
        <f t="shared" si="199"/>
        <v>21791492</v>
      </c>
      <c r="AJ164" s="16">
        <f t="shared" si="200"/>
        <v>23000000</v>
      </c>
      <c r="AK164" s="9"/>
      <c r="AL164" s="372">
        <v>0</v>
      </c>
      <c r="AM164" s="375">
        <v>0</v>
      </c>
      <c r="AN164" s="9"/>
    </row>
    <row r="165" spans="1:40" s="382" customFormat="1" ht="24.95" customHeight="1">
      <c r="A165" s="749"/>
      <c r="B165" s="660"/>
      <c r="N165" s="9"/>
      <c r="P165" s="9"/>
      <c r="Q165" s="9"/>
      <c r="R165" s="9"/>
      <c r="S165" s="707" t="s">
        <v>296</v>
      </c>
      <c r="T165" s="683" t="s">
        <v>297</v>
      </c>
      <c r="U165" s="398">
        <v>0</v>
      </c>
      <c r="V165" s="15">
        <f t="shared" si="192"/>
        <v>0</v>
      </c>
      <c r="W165" s="15">
        <f t="shared" si="193"/>
        <v>0</v>
      </c>
      <c r="X165" s="16">
        <f t="shared" si="194"/>
        <v>0</v>
      </c>
      <c r="Y165" s="19">
        <v>0</v>
      </c>
      <c r="Z165" s="374">
        <v>0</v>
      </c>
      <c r="AA165" s="16">
        <f t="shared" si="195"/>
        <v>0</v>
      </c>
      <c r="AB165" s="19">
        <v>0</v>
      </c>
      <c r="AC165" s="374">
        <v>0</v>
      </c>
      <c r="AD165" s="18">
        <f t="shared" si="196"/>
        <v>0</v>
      </c>
      <c r="AE165" s="19">
        <v>0</v>
      </c>
      <c r="AF165" s="374">
        <v>0</v>
      </c>
      <c r="AG165" s="16">
        <f t="shared" si="197"/>
        <v>0</v>
      </c>
      <c r="AH165" s="19">
        <f t="shared" si="198"/>
        <v>0</v>
      </c>
      <c r="AI165" s="15">
        <f t="shared" si="199"/>
        <v>0</v>
      </c>
      <c r="AJ165" s="16">
        <f t="shared" si="200"/>
        <v>0</v>
      </c>
      <c r="AK165" s="9"/>
      <c r="AL165" s="372">
        <v>0</v>
      </c>
      <c r="AM165" s="375">
        <v>0</v>
      </c>
      <c r="AN165" s="9"/>
    </row>
    <row r="166" spans="1:40" s="382" customFormat="1" ht="24.95" customHeight="1">
      <c r="A166" s="749"/>
      <c r="B166" s="660"/>
      <c r="N166" s="9"/>
      <c r="P166" s="9"/>
      <c r="Q166" s="9"/>
      <c r="R166" s="9"/>
      <c r="S166" s="707" t="s">
        <v>298</v>
      </c>
      <c r="T166" s="683" t="s">
        <v>266</v>
      </c>
      <c r="U166" s="398">
        <v>0</v>
      </c>
      <c r="V166" s="15">
        <f t="shared" si="192"/>
        <v>0</v>
      </c>
      <c r="W166" s="15">
        <f t="shared" si="193"/>
        <v>0</v>
      </c>
      <c r="X166" s="16">
        <f t="shared" si="194"/>
        <v>0</v>
      </c>
      <c r="Y166" s="19">
        <v>0</v>
      </c>
      <c r="Z166" s="374">
        <v>0</v>
      </c>
      <c r="AA166" s="16">
        <f t="shared" si="195"/>
        <v>0</v>
      </c>
      <c r="AB166" s="19">
        <v>0</v>
      </c>
      <c r="AC166" s="374">
        <v>0</v>
      </c>
      <c r="AD166" s="18">
        <f t="shared" si="196"/>
        <v>0</v>
      </c>
      <c r="AE166" s="19">
        <v>0</v>
      </c>
      <c r="AF166" s="374">
        <v>0</v>
      </c>
      <c r="AG166" s="16">
        <f t="shared" si="197"/>
        <v>0</v>
      </c>
      <c r="AH166" s="19">
        <f t="shared" si="198"/>
        <v>0</v>
      </c>
      <c r="AI166" s="15">
        <f t="shared" si="199"/>
        <v>0</v>
      </c>
      <c r="AJ166" s="16">
        <f t="shared" si="200"/>
        <v>0</v>
      </c>
      <c r="AK166" s="9"/>
      <c r="AL166" s="372">
        <v>0</v>
      </c>
      <c r="AM166" s="375">
        <v>0</v>
      </c>
      <c r="AN166" s="9"/>
    </row>
    <row r="167" spans="1:40" s="382" customFormat="1" ht="24.95" customHeight="1">
      <c r="A167" s="749"/>
      <c r="B167" s="660"/>
      <c r="N167" s="9"/>
      <c r="P167" s="9"/>
      <c r="Q167" s="9"/>
      <c r="R167" s="9"/>
      <c r="S167" s="707" t="s">
        <v>469</v>
      </c>
      <c r="T167" s="683" t="s">
        <v>470</v>
      </c>
      <c r="U167" s="398">
        <v>0</v>
      </c>
      <c r="V167" s="15">
        <f t="shared" si="192"/>
        <v>0</v>
      </c>
      <c r="W167" s="15">
        <f t="shared" si="193"/>
        <v>0</v>
      </c>
      <c r="X167" s="16">
        <f t="shared" si="194"/>
        <v>0</v>
      </c>
      <c r="Y167" s="19"/>
      <c r="Z167" s="374">
        <v>0</v>
      </c>
      <c r="AA167" s="16">
        <f t="shared" si="195"/>
        <v>0</v>
      </c>
      <c r="AB167" s="19">
        <v>0</v>
      </c>
      <c r="AC167" s="374">
        <v>0</v>
      </c>
      <c r="AD167" s="18">
        <f t="shared" si="196"/>
        <v>0</v>
      </c>
      <c r="AE167" s="19">
        <v>0</v>
      </c>
      <c r="AF167" s="374">
        <v>0</v>
      </c>
      <c r="AG167" s="16">
        <f t="shared" si="197"/>
        <v>0</v>
      </c>
      <c r="AH167" s="19">
        <f t="shared" si="198"/>
        <v>0</v>
      </c>
      <c r="AI167" s="15">
        <f t="shared" si="199"/>
        <v>0</v>
      </c>
      <c r="AJ167" s="16">
        <f t="shared" si="200"/>
        <v>0</v>
      </c>
      <c r="AK167" s="9"/>
      <c r="AL167" s="372">
        <v>0</v>
      </c>
      <c r="AM167" s="375">
        <v>0</v>
      </c>
      <c r="AN167" s="9"/>
    </row>
    <row r="168" spans="1:40" s="382" customFormat="1" ht="24.95" customHeight="1">
      <c r="A168" s="749"/>
      <c r="B168" s="660"/>
      <c r="N168" s="9"/>
      <c r="P168" s="9"/>
      <c r="Q168" s="9"/>
      <c r="R168" s="9"/>
      <c r="S168" s="706">
        <v>2020299</v>
      </c>
      <c r="T168" s="682" t="s">
        <v>644</v>
      </c>
      <c r="U168" s="398">
        <v>0</v>
      </c>
      <c r="V168" s="15">
        <f t="shared" si="192"/>
        <v>0</v>
      </c>
      <c r="W168" s="15">
        <f t="shared" si="193"/>
        <v>61344123</v>
      </c>
      <c r="X168" s="847">
        <f t="shared" si="194"/>
        <v>61344123</v>
      </c>
      <c r="Y168" s="19">
        <v>0</v>
      </c>
      <c r="Z168" s="374">
        <v>61344123</v>
      </c>
      <c r="AA168" s="16">
        <f t="shared" si="195"/>
        <v>61344123</v>
      </c>
      <c r="AB168" s="19">
        <v>0</v>
      </c>
      <c r="AC168" s="374">
        <v>61344123</v>
      </c>
      <c r="AD168" s="18">
        <f t="shared" si="196"/>
        <v>61344123</v>
      </c>
      <c r="AE168" s="19">
        <v>0</v>
      </c>
      <c r="AF168" s="374">
        <v>7400658</v>
      </c>
      <c r="AG168" s="16">
        <f t="shared" si="197"/>
        <v>7400658</v>
      </c>
      <c r="AH168" s="19">
        <f t="shared" si="198"/>
        <v>0</v>
      </c>
      <c r="AI168" s="15">
        <f t="shared" si="199"/>
        <v>0</v>
      </c>
      <c r="AJ168" s="16">
        <f t="shared" si="200"/>
        <v>53943465</v>
      </c>
      <c r="AK168" s="9"/>
      <c r="AL168" s="372">
        <v>0</v>
      </c>
      <c r="AM168" s="375">
        <v>61344123</v>
      </c>
      <c r="AN168" s="9"/>
    </row>
    <row r="169" spans="1:40" s="382" customFormat="1" ht="24.95" customHeight="1">
      <c r="A169" s="749"/>
      <c r="B169" s="660"/>
      <c r="N169" s="9"/>
      <c r="P169" s="9"/>
      <c r="Q169" s="9"/>
      <c r="R169" s="9"/>
      <c r="S169" s="366"/>
      <c r="T169" s="678"/>
      <c r="U169" s="161"/>
      <c r="V169" s="161"/>
      <c r="W169" s="161"/>
      <c r="X169" s="166"/>
      <c r="Y169" s="367"/>
      <c r="Z169" s="161"/>
      <c r="AA169" s="166"/>
      <c r="AB169" s="367"/>
      <c r="AC169" s="161"/>
      <c r="AD169" s="161"/>
      <c r="AE169" s="367"/>
      <c r="AF169" s="161">
        <v>0</v>
      </c>
      <c r="AG169" s="166"/>
      <c r="AH169" s="367"/>
      <c r="AI169" s="161"/>
      <c r="AJ169" s="166"/>
      <c r="AK169" s="9"/>
      <c r="AL169" s="172"/>
      <c r="AM169" s="173"/>
      <c r="AN169" s="9"/>
    </row>
    <row r="170" spans="1:40" s="382" customFormat="1" ht="24.95" customHeight="1">
      <c r="A170" s="749"/>
      <c r="B170" s="660"/>
      <c r="N170" s="9"/>
      <c r="P170" s="9"/>
      <c r="Q170" s="9"/>
      <c r="R170" s="9"/>
      <c r="S170" s="704">
        <v>3000000</v>
      </c>
      <c r="T170" s="686" t="s">
        <v>299</v>
      </c>
      <c r="U170" s="470">
        <f t="shared" ref="U170:AJ170" si="201">U172+U176+U185</f>
        <v>166976316</v>
      </c>
      <c r="V170" s="471">
        <f t="shared" si="201"/>
        <v>4161394</v>
      </c>
      <c r="W170" s="471">
        <f t="shared" si="201"/>
        <v>72920440</v>
      </c>
      <c r="X170" s="380">
        <f t="shared" si="201"/>
        <v>244058150</v>
      </c>
      <c r="Y170" s="379">
        <f t="shared" si="201"/>
        <v>0</v>
      </c>
      <c r="Z170" s="471">
        <f t="shared" si="201"/>
        <v>87352506</v>
      </c>
      <c r="AA170" s="380">
        <f t="shared" si="201"/>
        <v>87352506</v>
      </c>
      <c r="AB170" s="379">
        <f t="shared" si="201"/>
        <v>0</v>
      </c>
      <c r="AC170" s="471">
        <f t="shared" si="201"/>
        <v>87352506</v>
      </c>
      <c r="AD170" s="472">
        <f t="shared" si="201"/>
        <v>87352506</v>
      </c>
      <c r="AE170" s="379">
        <f t="shared" si="201"/>
        <v>0</v>
      </c>
      <c r="AF170" s="471">
        <f t="shared" si="201"/>
        <v>38900546</v>
      </c>
      <c r="AG170" s="380">
        <f t="shared" si="201"/>
        <v>38900546</v>
      </c>
      <c r="AH170" s="379">
        <f t="shared" si="201"/>
        <v>156705644</v>
      </c>
      <c r="AI170" s="471">
        <f t="shared" si="201"/>
        <v>156705644</v>
      </c>
      <c r="AJ170" s="380">
        <f t="shared" si="201"/>
        <v>205157604</v>
      </c>
      <c r="AK170" s="9"/>
      <c r="AL170" s="128">
        <f>AL172+AL176+AL185</f>
        <v>4161394</v>
      </c>
      <c r="AM170" s="130">
        <f>AM172+AM176+AM185</f>
        <v>72920440</v>
      </c>
      <c r="AN170" s="9"/>
    </row>
    <row r="171" spans="1:40" s="382" customFormat="1" ht="24.95" customHeight="1">
      <c r="A171" s="749"/>
      <c r="B171" s="660"/>
      <c r="N171" s="9"/>
      <c r="P171" s="9"/>
      <c r="Q171" s="9"/>
      <c r="R171" s="9"/>
      <c r="S171" s="366"/>
      <c r="T171" s="678"/>
      <c r="U171" s="161"/>
      <c r="V171" s="161"/>
      <c r="W171" s="161"/>
      <c r="X171" s="166"/>
      <c r="Y171" s="367"/>
      <c r="Z171" s="161"/>
      <c r="AA171" s="166"/>
      <c r="AB171" s="367"/>
      <c r="AC171" s="161"/>
      <c r="AD171" s="161"/>
      <c r="AE171" s="367"/>
      <c r="AF171" s="161"/>
      <c r="AG171" s="166"/>
      <c r="AH171" s="367"/>
      <c r="AI171" s="161"/>
      <c r="AJ171" s="166"/>
      <c r="AK171" s="9"/>
      <c r="AL171" s="172"/>
      <c r="AM171" s="173"/>
      <c r="AN171" s="9"/>
    </row>
    <row r="172" spans="1:40" s="382" customFormat="1" ht="24.95" customHeight="1">
      <c r="A172" s="749"/>
      <c r="B172" s="660"/>
      <c r="N172" s="9"/>
      <c r="P172" s="9"/>
      <c r="Q172" s="9"/>
      <c r="R172" s="9"/>
      <c r="S172" s="705">
        <v>3100000</v>
      </c>
      <c r="T172" s="681" t="s">
        <v>300</v>
      </c>
      <c r="U172" s="132">
        <f t="shared" ref="U172:AJ172" si="202">SUM(U173:U174)</f>
        <v>3500000</v>
      </c>
      <c r="V172" s="122">
        <f t="shared" si="202"/>
        <v>4161394</v>
      </c>
      <c r="W172" s="122">
        <f t="shared" si="202"/>
        <v>0</v>
      </c>
      <c r="X172" s="130">
        <f t="shared" si="202"/>
        <v>7661394</v>
      </c>
      <c r="Y172" s="128">
        <f t="shared" si="202"/>
        <v>0</v>
      </c>
      <c r="Z172" s="122">
        <f t="shared" si="202"/>
        <v>4161394</v>
      </c>
      <c r="AA172" s="130">
        <f t="shared" si="202"/>
        <v>4161394</v>
      </c>
      <c r="AB172" s="128">
        <f t="shared" si="202"/>
        <v>0</v>
      </c>
      <c r="AC172" s="122">
        <f t="shared" si="202"/>
        <v>4161394</v>
      </c>
      <c r="AD172" s="129">
        <f t="shared" si="202"/>
        <v>4161394</v>
      </c>
      <c r="AE172" s="128">
        <f t="shared" si="202"/>
        <v>0</v>
      </c>
      <c r="AF172" s="122">
        <f t="shared" si="202"/>
        <v>4147338</v>
      </c>
      <c r="AG172" s="130">
        <f t="shared" si="202"/>
        <v>4147338</v>
      </c>
      <c r="AH172" s="128">
        <f t="shared" si="202"/>
        <v>3500000</v>
      </c>
      <c r="AI172" s="122">
        <f t="shared" si="202"/>
        <v>3500000</v>
      </c>
      <c r="AJ172" s="130">
        <f t="shared" si="202"/>
        <v>3514056</v>
      </c>
      <c r="AK172" s="9"/>
      <c r="AL172" s="128">
        <f>SUM(AL173:AL174)</f>
        <v>4161394</v>
      </c>
      <c r="AM172" s="130">
        <f>SUM(AM173:AM174)</f>
        <v>0</v>
      </c>
      <c r="AN172" s="9"/>
    </row>
    <row r="173" spans="1:40" s="382" customFormat="1" ht="24.95" customHeight="1">
      <c r="A173" s="749"/>
      <c r="B173" s="660"/>
      <c r="N173" s="9"/>
      <c r="P173" s="9"/>
      <c r="Q173" s="9"/>
      <c r="R173" s="9"/>
      <c r="S173" s="706">
        <v>3100003</v>
      </c>
      <c r="T173" s="682" t="s">
        <v>301</v>
      </c>
      <c r="U173" s="398">
        <v>3500000</v>
      </c>
      <c r="V173" s="15">
        <f>AL173</f>
        <v>0</v>
      </c>
      <c r="W173" s="15">
        <f>AM173</f>
        <v>0</v>
      </c>
      <c r="X173" s="16">
        <f>SUM(U173:W173)</f>
        <v>3500000</v>
      </c>
      <c r="Y173" s="19">
        <v>0</v>
      </c>
      <c r="Z173" s="374">
        <v>0</v>
      </c>
      <c r="AA173" s="16">
        <f>SUM(Y173:Z173)</f>
        <v>0</v>
      </c>
      <c r="AB173" s="19">
        <v>0</v>
      </c>
      <c r="AC173" s="374">
        <v>0</v>
      </c>
      <c r="AD173" s="18">
        <f>SUM(AB173:AC173)</f>
        <v>0</v>
      </c>
      <c r="AE173" s="19">
        <v>0</v>
      </c>
      <c r="AF173" s="374">
        <v>0</v>
      </c>
      <c r="AG173" s="16">
        <f>SUM(AE173:AF173)</f>
        <v>0</v>
      </c>
      <c r="AH173" s="19">
        <f>X173-AA173</f>
        <v>3500000</v>
      </c>
      <c r="AI173" s="15">
        <f>X173-AD173</f>
        <v>3500000</v>
      </c>
      <c r="AJ173" s="16">
        <f>X173-AG173</f>
        <v>3500000</v>
      </c>
      <c r="AK173" s="9"/>
      <c r="AL173" s="372">
        <v>0</v>
      </c>
      <c r="AM173" s="375">
        <v>0</v>
      </c>
      <c r="AN173" s="9"/>
    </row>
    <row r="174" spans="1:40" s="382" customFormat="1" ht="24.95" customHeight="1">
      <c r="A174" s="749"/>
      <c r="B174" s="660"/>
      <c r="N174" s="9"/>
      <c r="P174" s="9"/>
      <c r="Q174" s="9"/>
      <c r="R174" s="9"/>
      <c r="S174" s="706">
        <v>3199999</v>
      </c>
      <c r="T174" s="682" t="s">
        <v>645</v>
      </c>
      <c r="U174" s="398">
        <v>0</v>
      </c>
      <c r="V174" s="15">
        <f>AL174</f>
        <v>4161394</v>
      </c>
      <c r="W174" s="15">
        <f>AM174</f>
        <v>0</v>
      </c>
      <c r="X174" s="847">
        <f>SUM(U174:W174)</f>
        <v>4161394</v>
      </c>
      <c r="Y174" s="19">
        <v>0</v>
      </c>
      <c r="Z174" s="374">
        <v>4161394</v>
      </c>
      <c r="AA174" s="16">
        <f>SUM(Y174:Z174)</f>
        <v>4161394</v>
      </c>
      <c r="AB174" s="19">
        <v>0</v>
      </c>
      <c r="AC174" s="374">
        <v>4161394</v>
      </c>
      <c r="AD174" s="18">
        <f>SUM(AB174:AC174)</f>
        <v>4161394</v>
      </c>
      <c r="AE174" s="19">
        <v>0</v>
      </c>
      <c r="AF174" s="374">
        <v>4147338</v>
      </c>
      <c r="AG174" s="16">
        <f>SUM(AE174:AF174)</f>
        <v>4147338</v>
      </c>
      <c r="AH174" s="19">
        <f>X174-AA174</f>
        <v>0</v>
      </c>
      <c r="AI174" s="15">
        <f>X174-AD174</f>
        <v>0</v>
      </c>
      <c r="AJ174" s="16">
        <f>X174-AG174</f>
        <v>14056</v>
      </c>
      <c r="AK174" s="9"/>
      <c r="AL174" s="372">
        <v>4161394</v>
      </c>
      <c r="AM174" s="375">
        <v>0</v>
      </c>
      <c r="AN174" s="9"/>
    </row>
    <row r="175" spans="1:40" s="382" customFormat="1" ht="24.95" customHeight="1">
      <c r="A175" s="749"/>
      <c r="B175" s="660"/>
      <c r="N175" s="9"/>
      <c r="P175" s="9"/>
      <c r="Q175" s="9"/>
      <c r="R175" s="9"/>
      <c r="S175" s="366"/>
      <c r="T175" s="678"/>
      <c r="U175" s="200"/>
      <c r="V175" s="161"/>
      <c r="W175" s="161"/>
      <c r="X175" s="166"/>
      <c r="Y175" s="367"/>
      <c r="Z175" s="200"/>
      <c r="AA175" s="166"/>
      <c r="AB175" s="367"/>
      <c r="AC175" s="200"/>
      <c r="AD175" s="161"/>
      <c r="AE175" s="367"/>
      <c r="AF175" s="200"/>
      <c r="AG175" s="166"/>
      <c r="AH175" s="367"/>
      <c r="AI175" s="161"/>
      <c r="AJ175" s="166"/>
      <c r="AK175" s="10"/>
      <c r="AL175" s="172"/>
      <c r="AM175" s="173"/>
      <c r="AN175" s="9"/>
    </row>
    <row r="176" spans="1:40" s="382" customFormat="1" ht="24.95" customHeight="1">
      <c r="A176" s="749"/>
      <c r="B176" s="660"/>
      <c r="N176" s="9"/>
      <c r="P176" s="9"/>
      <c r="Q176" s="9"/>
      <c r="R176" s="9"/>
      <c r="S176" s="705">
        <v>320000</v>
      </c>
      <c r="T176" s="681" t="s">
        <v>302</v>
      </c>
      <c r="U176" s="132">
        <f t="shared" ref="U176:AJ176" si="203">SUM(U177:U183)</f>
        <v>163476316</v>
      </c>
      <c r="V176" s="122">
        <f t="shared" si="203"/>
        <v>0</v>
      </c>
      <c r="W176" s="122">
        <f t="shared" si="203"/>
        <v>72920440</v>
      </c>
      <c r="X176" s="130">
        <f t="shared" si="203"/>
        <v>236396756</v>
      </c>
      <c r="Y176" s="128">
        <f t="shared" si="203"/>
        <v>0</v>
      </c>
      <c r="Z176" s="122">
        <f t="shared" si="203"/>
        <v>83191112</v>
      </c>
      <c r="AA176" s="130">
        <f t="shared" si="203"/>
        <v>83191112</v>
      </c>
      <c r="AB176" s="128">
        <f t="shared" si="203"/>
        <v>0</v>
      </c>
      <c r="AC176" s="122">
        <f t="shared" si="203"/>
        <v>83191112</v>
      </c>
      <c r="AD176" s="129">
        <f t="shared" si="203"/>
        <v>83191112</v>
      </c>
      <c r="AE176" s="128">
        <f t="shared" si="203"/>
        <v>0</v>
      </c>
      <c r="AF176" s="122">
        <f t="shared" si="203"/>
        <v>34753208</v>
      </c>
      <c r="AG176" s="130">
        <f t="shared" si="203"/>
        <v>34753208</v>
      </c>
      <c r="AH176" s="128">
        <f t="shared" si="203"/>
        <v>153205644</v>
      </c>
      <c r="AI176" s="122">
        <f t="shared" si="203"/>
        <v>153205644</v>
      </c>
      <c r="AJ176" s="130">
        <f t="shared" si="203"/>
        <v>201643548</v>
      </c>
      <c r="AK176" s="9"/>
      <c r="AL176" s="128">
        <f>SUM(AL177:AL183)</f>
        <v>0</v>
      </c>
      <c r="AM176" s="130">
        <f>SUM(AM177:AM183)</f>
        <v>72920440</v>
      </c>
      <c r="AN176" s="9"/>
    </row>
    <row r="177" spans="1:40" s="382" customFormat="1" ht="24.95" customHeight="1">
      <c r="A177" s="749"/>
      <c r="B177" s="660"/>
      <c r="N177" s="9"/>
      <c r="P177" s="9"/>
      <c r="Q177" s="9"/>
      <c r="R177" s="9"/>
      <c r="S177" s="706">
        <v>3200100</v>
      </c>
      <c r="T177" s="682" t="s">
        <v>303</v>
      </c>
      <c r="U177" s="398">
        <v>140230476</v>
      </c>
      <c r="V177" s="15">
        <f t="shared" ref="V177:W183" si="204">AL177</f>
        <v>0</v>
      </c>
      <c r="W177" s="15">
        <f t="shared" si="204"/>
        <v>0</v>
      </c>
      <c r="X177" s="16">
        <f t="shared" ref="X177:X183" si="205">SUM(U177:W177)</f>
        <v>140230476</v>
      </c>
      <c r="Y177" s="19">
        <v>0</v>
      </c>
      <c r="Z177" s="374">
        <v>10270672</v>
      </c>
      <c r="AA177" s="16">
        <f t="shared" ref="AA177:AA183" si="206">SUM(Y177:Z177)</f>
        <v>10270672</v>
      </c>
      <c r="AB177" s="19">
        <v>0</v>
      </c>
      <c r="AC177" s="374">
        <v>10270672</v>
      </c>
      <c r="AD177" s="18">
        <f t="shared" ref="AD177:AD183" si="207">SUM(AB177:AC177)</f>
        <v>10270672</v>
      </c>
      <c r="AE177" s="19">
        <v>0</v>
      </c>
      <c r="AF177" s="374">
        <v>5135336</v>
      </c>
      <c r="AG177" s="16">
        <f t="shared" ref="AG177:AG183" si="208">SUM(AE177:AF177)</f>
        <v>5135336</v>
      </c>
      <c r="AH177" s="19">
        <f t="shared" ref="AH177:AH183" si="209">X177-AA177</f>
        <v>129959804</v>
      </c>
      <c r="AI177" s="15">
        <f t="shared" ref="AI177:AI183" si="210">X177-AD177</f>
        <v>129959804</v>
      </c>
      <c r="AJ177" s="16">
        <f t="shared" ref="AJ177:AJ183" si="211">X177-AG177</f>
        <v>135095140</v>
      </c>
      <c r="AK177" s="9"/>
      <c r="AL177" s="372">
        <v>0</v>
      </c>
      <c r="AM177" s="375">
        <v>0</v>
      </c>
      <c r="AN177" s="9"/>
    </row>
    <row r="178" spans="1:40" s="382" customFormat="1" ht="24.95" customHeight="1">
      <c r="A178" s="749"/>
      <c r="B178" s="660"/>
      <c r="N178" s="9"/>
      <c r="P178" s="9"/>
      <c r="Q178" s="9"/>
      <c r="R178" s="9"/>
      <c r="S178" s="706">
        <v>3200200</v>
      </c>
      <c r="T178" s="682" t="s">
        <v>304</v>
      </c>
      <c r="U178" s="398">
        <v>0</v>
      </c>
      <c r="V178" s="15">
        <f t="shared" si="204"/>
        <v>0</v>
      </c>
      <c r="W178" s="15">
        <f t="shared" si="204"/>
        <v>0</v>
      </c>
      <c r="X178" s="16">
        <f t="shared" si="205"/>
        <v>0</v>
      </c>
      <c r="Y178" s="19">
        <v>0</v>
      </c>
      <c r="Z178" s="374">
        <v>0</v>
      </c>
      <c r="AA178" s="16">
        <f t="shared" si="206"/>
        <v>0</v>
      </c>
      <c r="AB178" s="19">
        <v>0</v>
      </c>
      <c r="AC178" s="374">
        <v>0</v>
      </c>
      <c r="AD178" s="18">
        <f t="shared" si="207"/>
        <v>0</v>
      </c>
      <c r="AE178" s="19">
        <v>0</v>
      </c>
      <c r="AF178" s="374">
        <v>0</v>
      </c>
      <c r="AG178" s="16">
        <f t="shared" si="208"/>
        <v>0</v>
      </c>
      <c r="AH178" s="19">
        <f t="shared" si="209"/>
        <v>0</v>
      </c>
      <c r="AI178" s="15">
        <f t="shared" si="210"/>
        <v>0</v>
      </c>
      <c r="AJ178" s="16">
        <f t="shared" si="211"/>
        <v>0</v>
      </c>
      <c r="AK178" s="9"/>
      <c r="AL178" s="372">
        <v>0</v>
      </c>
      <c r="AM178" s="375">
        <v>0</v>
      </c>
      <c r="AN178" s="9"/>
    </row>
    <row r="179" spans="1:40" s="382" customFormat="1" ht="24.95" customHeight="1">
      <c r="A179" s="749"/>
      <c r="B179" s="660"/>
      <c r="N179" s="9"/>
      <c r="P179" s="9"/>
      <c r="Q179" s="9"/>
      <c r="R179" s="9"/>
      <c r="S179" s="706">
        <v>3200300</v>
      </c>
      <c r="T179" s="682" t="s">
        <v>305</v>
      </c>
      <c r="U179" s="398">
        <v>0</v>
      </c>
      <c r="V179" s="15">
        <f t="shared" si="204"/>
        <v>0</v>
      </c>
      <c r="W179" s="15">
        <f t="shared" si="204"/>
        <v>0</v>
      </c>
      <c r="X179" s="16">
        <f t="shared" si="205"/>
        <v>0</v>
      </c>
      <c r="Y179" s="19">
        <v>0</v>
      </c>
      <c r="Z179" s="374">
        <v>0</v>
      </c>
      <c r="AA179" s="16">
        <f t="shared" si="206"/>
        <v>0</v>
      </c>
      <c r="AB179" s="19">
        <v>0</v>
      </c>
      <c r="AC179" s="374">
        <v>0</v>
      </c>
      <c r="AD179" s="18">
        <f t="shared" si="207"/>
        <v>0</v>
      </c>
      <c r="AE179" s="19">
        <v>0</v>
      </c>
      <c r="AF179" s="374">
        <v>0</v>
      </c>
      <c r="AG179" s="16">
        <f t="shared" si="208"/>
        <v>0</v>
      </c>
      <c r="AH179" s="19">
        <f t="shared" si="209"/>
        <v>0</v>
      </c>
      <c r="AI179" s="15">
        <f t="shared" si="210"/>
        <v>0</v>
      </c>
      <c r="AJ179" s="16">
        <f t="shared" si="211"/>
        <v>0</v>
      </c>
      <c r="AK179" s="9"/>
      <c r="AL179" s="372">
        <v>0</v>
      </c>
      <c r="AM179" s="375">
        <v>0</v>
      </c>
      <c r="AN179" s="9"/>
    </row>
    <row r="180" spans="1:40" s="382" customFormat="1" ht="24.95" customHeight="1">
      <c r="A180" s="749"/>
      <c r="B180" s="660"/>
      <c r="N180" s="9"/>
      <c r="P180" s="9"/>
      <c r="Q180" s="9"/>
      <c r="R180" s="9"/>
      <c r="S180" s="706">
        <v>3200400</v>
      </c>
      <c r="T180" s="682" t="s">
        <v>306</v>
      </c>
      <c r="U180" s="398">
        <v>23245840</v>
      </c>
      <c r="V180" s="15">
        <f t="shared" si="204"/>
        <v>0</v>
      </c>
      <c r="W180" s="15">
        <f t="shared" si="204"/>
        <v>0</v>
      </c>
      <c r="X180" s="16">
        <f t="shared" si="205"/>
        <v>23245840</v>
      </c>
      <c r="Y180" s="19">
        <v>0</v>
      </c>
      <c r="Z180" s="374">
        <v>0</v>
      </c>
      <c r="AA180" s="16">
        <f t="shared" si="206"/>
        <v>0</v>
      </c>
      <c r="AB180" s="19">
        <v>0</v>
      </c>
      <c r="AC180" s="374">
        <v>0</v>
      </c>
      <c r="AD180" s="18">
        <f t="shared" si="207"/>
        <v>0</v>
      </c>
      <c r="AE180" s="19">
        <v>0</v>
      </c>
      <c r="AF180" s="374">
        <v>0</v>
      </c>
      <c r="AG180" s="16">
        <f t="shared" si="208"/>
        <v>0</v>
      </c>
      <c r="AH180" s="19">
        <f t="shared" si="209"/>
        <v>23245840</v>
      </c>
      <c r="AI180" s="15">
        <f t="shared" si="210"/>
        <v>23245840</v>
      </c>
      <c r="AJ180" s="16">
        <f t="shared" si="211"/>
        <v>23245840</v>
      </c>
      <c r="AK180" s="9"/>
      <c r="AL180" s="372">
        <v>0</v>
      </c>
      <c r="AM180" s="375">
        <v>0</v>
      </c>
      <c r="AN180" s="9"/>
    </row>
    <row r="181" spans="1:40" s="382" customFormat="1" ht="24.95" customHeight="1">
      <c r="A181" s="749"/>
      <c r="B181" s="660"/>
      <c r="N181" s="9"/>
      <c r="P181" s="9"/>
      <c r="Q181" s="9"/>
      <c r="R181" s="9"/>
      <c r="S181" s="708"/>
      <c r="T181" s="685"/>
      <c r="U181" s="398">
        <v>0</v>
      </c>
      <c r="V181" s="15">
        <f>AL181</f>
        <v>0</v>
      </c>
      <c r="W181" s="15">
        <f>AM181</f>
        <v>0</v>
      </c>
      <c r="X181" s="16">
        <f t="shared" si="205"/>
        <v>0</v>
      </c>
      <c r="Y181" s="19">
        <v>0</v>
      </c>
      <c r="Z181" s="374">
        <v>0</v>
      </c>
      <c r="AA181" s="16">
        <f t="shared" si="206"/>
        <v>0</v>
      </c>
      <c r="AB181" s="19">
        <v>0</v>
      </c>
      <c r="AC181" s="374">
        <v>0</v>
      </c>
      <c r="AD181" s="18">
        <f t="shared" si="207"/>
        <v>0</v>
      </c>
      <c r="AE181" s="19">
        <v>0</v>
      </c>
      <c r="AF181" s="374">
        <v>0</v>
      </c>
      <c r="AG181" s="16">
        <f t="shared" si="208"/>
        <v>0</v>
      </c>
      <c r="AH181" s="19">
        <f t="shared" si="209"/>
        <v>0</v>
      </c>
      <c r="AI181" s="15">
        <f t="shared" si="210"/>
        <v>0</v>
      </c>
      <c r="AJ181" s="16">
        <f t="shared" si="211"/>
        <v>0</v>
      </c>
      <c r="AK181" s="9"/>
      <c r="AL181" s="372">
        <v>0</v>
      </c>
      <c r="AM181" s="375">
        <v>0</v>
      </c>
      <c r="AN181" s="9"/>
    </row>
    <row r="182" spans="1:40" s="382" customFormat="1" ht="24.95" customHeight="1">
      <c r="A182" s="749"/>
      <c r="B182" s="660"/>
      <c r="N182" s="9"/>
      <c r="P182" s="9"/>
      <c r="Q182" s="9"/>
      <c r="R182" s="9"/>
      <c r="S182" s="708"/>
      <c r="T182" s="685"/>
      <c r="U182" s="398">
        <v>0</v>
      </c>
      <c r="V182" s="15">
        <f>AL182</f>
        <v>0</v>
      </c>
      <c r="W182" s="15">
        <f>AM182</f>
        <v>0</v>
      </c>
      <c r="X182" s="16">
        <f t="shared" si="205"/>
        <v>0</v>
      </c>
      <c r="Y182" s="19">
        <v>0</v>
      </c>
      <c r="Z182" s="374">
        <v>0</v>
      </c>
      <c r="AA182" s="16">
        <f t="shared" si="206"/>
        <v>0</v>
      </c>
      <c r="AB182" s="19">
        <v>0</v>
      </c>
      <c r="AC182" s="374">
        <v>0</v>
      </c>
      <c r="AD182" s="18">
        <f t="shared" si="207"/>
        <v>0</v>
      </c>
      <c r="AE182" s="19">
        <v>0</v>
      </c>
      <c r="AF182" s="374">
        <v>0</v>
      </c>
      <c r="AG182" s="16">
        <f t="shared" si="208"/>
        <v>0</v>
      </c>
      <c r="AH182" s="19">
        <f t="shared" si="209"/>
        <v>0</v>
      </c>
      <c r="AI182" s="15">
        <f t="shared" si="210"/>
        <v>0</v>
      </c>
      <c r="AJ182" s="16">
        <f t="shared" si="211"/>
        <v>0</v>
      </c>
      <c r="AK182" s="9"/>
      <c r="AL182" s="372">
        <v>0</v>
      </c>
      <c r="AM182" s="375">
        <v>0</v>
      </c>
      <c r="AN182" s="9"/>
    </row>
    <row r="183" spans="1:40" s="382" customFormat="1" ht="24.95" customHeight="1">
      <c r="A183" s="749"/>
      <c r="B183" s="660"/>
      <c r="N183" s="9"/>
      <c r="P183" s="9"/>
      <c r="Q183" s="9"/>
      <c r="R183" s="9"/>
      <c r="S183" s="706">
        <v>3299999</v>
      </c>
      <c r="T183" s="682" t="s">
        <v>646</v>
      </c>
      <c r="U183" s="398">
        <v>0</v>
      </c>
      <c r="V183" s="15">
        <f t="shared" si="204"/>
        <v>0</v>
      </c>
      <c r="W183" s="15">
        <f t="shared" si="204"/>
        <v>72920440</v>
      </c>
      <c r="X183" s="847">
        <f t="shared" si="205"/>
        <v>72920440</v>
      </c>
      <c r="Y183" s="19">
        <v>0</v>
      </c>
      <c r="Z183" s="374">
        <v>72920440</v>
      </c>
      <c r="AA183" s="16">
        <f t="shared" si="206"/>
        <v>72920440</v>
      </c>
      <c r="AB183" s="19">
        <v>0</v>
      </c>
      <c r="AC183" s="374">
        <v>72920440</v>
      </c>
      <c r="AD183" s="18">
        <f t="shared" si="207"/>
        <v>72920440</v>
      </c>
      <c r="AE183" s="19">
        <v>0</v>
      </c>
      <c r="AF183" s="374">
        <v>29617872</v>
      </c>
      <c r="AG183" s="16">
        <f t="shared" si="208"/>
        <v>29617872</v>
      </c>
      <c r="AH183" s="19">
        <f t="shared" si="209"/>
        <v>0</v>
      </c>
      <c r="AI183" s="15">
        <f t="shared" si="210"/>
        <v>0</v>
      </c>
      <c r="AJ183" s="16">
        <f t="shared" si="211"/>
        <v>43302568</v>
      </c>
      <c r="AK183" s="9"/>
      <c r="AL183" s="372">
        <v>0</v>
      </c>
      <c r="AM183" s="375">
        <v>72920440</v>
      </c>
      <c r="AN183" s="9"/>
    </row>
    <row r="184" spans="1:40" s="382" customFormat="1" ht="24.95" customHeight="1">
      <c r="A184" s="749"/>
      <c r="B184" s="660"/>
      <c r="N184" s="9"/>
      <c r="P184" s="9"/>
      <c r="Q184" s="9"/>
      <c r="R184" s="9"/>
      <c r="S184" s="366"/>
      <c r="T184" s="678"/>
      <c r="U184" s="200"/>
      <c r="V184" s="161"/>
      <c r="W184" s="161"/>
      <c r="X184" s="166"/>
      <c r="Y184" s="367"/>
      <c r="Z184" s="200"/>
      <c r="AA184" s="166"/>
      <c r="AB184" s="367"/>
      <c r="AC184" s="200"/>
      <c r="AD184" s="161"/>
      <c r="AE184" s="367"/>
      <c r="AF184" s="200"/>
      <c r="AG184" s="166"/>
      <c r="AH184" s="367"/>
      <c r="AI184" s="161"/>
      <c r="AJ184" s="166"/>
      <c r="AK184" s="9"/>
      <c r="AL184" s="172"/>
      <c r="AM184" s="173"/>
      <c r="AN184" s="9"/>
    </row>
    <row r="185" spans="1:40" s="382" customFormat="1" ht="24.95" customHeight="1">
      <c r="A185" s="749"/>
      <c r="B185" s="660"/>
      <c r="N185" s="9"/>
      <c r="P185" s="9"/>
      <c r="Q185" s="9"/>
      <c r="R185" s="9"/>
      <c r="S185" s="705">
        <v>3300000</v>
      </c>
      <c r="T185" s="681" t="s">
        <v>307</v>
      </c>
      <c r="U185" s="132">
        <f t="shared" ref="U185:AJ185" si="212">U186+U187+U191</f>
        <v>0</v>
      </c>
      <c r="V185" s="122">
        <f t="shared" si="212"/>
        <v>0</v>
      </c>
      <c r="W185" s="122">
        <f t="shared" si="212"/>
        <v>0</v>
      </c>
      <c r="X185" s="130">
        <f t="shared" si="212"/>
        <v>0</v>
      </c>
      <c r="Y185" s="128">
        <f t="shared" si="212"/>
        <v>0</v>
      </c>
      <c r="Z185" s="122">
        <f t="shared" si="212"/>
        <v>0</v>
      </c>
      <c r="AA185" s="130">
        <f t="shared" si="212"/>
        <v>0</v>
      </c>
      <c r="AB185" s="128">
        <f t="shared" si="212"/>
        <v>0</v>
      </c>
      <c r="AC185" s="122">
        <f t="shared" si="212"/>
        <v>0</v>
      </c>
      <c r="AD185" s="129">
        <f t="shared" si="212"/>
        <v>0</v>
      </c>
      <c r="AE185" s="128">
        <f t="shared" si="212"/>
        <v>0</v>
      </c>
      <c r="AF185" s="122">
        <f t="shared" si="212"/>
        <v>0</v>
      </c>
      <c r="AG185" s="130">
        <f t="shared" si="212"/>
        <v>0</v>
      </c>
      <c r="AH185" s="128">
        <f t="shared" si="212"/>
        <v>0</v>
      </c>
      <c r="AI185" s="122">
        <f t="shared" si="212"/>
        <v>0</v>
      </c>
      <c r="AJ185" s="130">
        <f t="shared" si="212"/>
        <v>0</v>
      </c>
      <c r="AK185" s="9"/>
      <c r="AL185" s="128">
        <f>AL186+AL187+AL191</f>
        <v>0</v>
      </c>
      <c r="AM185" s="130">
        <f>AM186+AM187+AM191</f>
        <v>0</v>
      </c>
      <c r="AN185" s="9"/>
    </row>
    <row r="186" spans="1:40" s="382" customFormat="1" ht="24.95" customHeight="1">
      <c r="A186" s="749"/>
      <c r="B186" s="660"/>
      <c r="N186" s="9"/>
      <c r="P186" s="9"/>
      <c r="Q186" s="9"/>
      <c r="R186" s="9"/>
      <c r="S186" s="706">
        <v>3300100</v>
      </c>
      <c r="T186" s="682" t="s">
        <v>308</v>
      </c>
      <c r="U186" s="398">
        <v>0</v>
      </c>
      <c r="V186" s="15">
        <f>AL186</f>
        <v>0</v>
      </c>
      <c r="W186" s="15">
        <f>AM186</f>
        <v>0</v>
      </c>
      <c r="X186" s="16">
        <f>SUM(U186:W186)</f>
        <v>0</v>
      </c>
      <c r="Y186" s="19">
        <v>0</v>
      </c>
      <c r="Z186" s="374">
        <v>0</v>
      </c>
      <c r="AA186" s="16">
        <f>SUM(Y186:Z186)</f>
        <v>0</v>
      </c>
      <c r="AB186" s="19">
        <v>0</v>
      </c>
      <c r="AC186" s="374">
        <v>0</v>
      </c>
      <c r="AD186" s="18">
        <f>SUM(AB186:AC186)</f>
        <v>0</v>
      </c>
      <c r="AE186" s="19">
        <v>0</v>
      </c>
      <c r="AF186" s="374">
        <v>0</v>
      </c>
      <c r="AG186" s="16">
        <f>SUM(AE186:AF186)</f>
        <v>0</v>
      </c>
      <c r="AH186" s="19">
        <f>X186-AA186</f>
        <v>0</v>
      </c>
      <c r="AI186" s="15">
        <f>X186-AD186</f>
        <v>0</v>
      </c>
      <c r="AJ186" s="16">
        <f>X186-AG186</f>
        <v>0</v>
      </c>
      <c r="AK186" s="9"/>
      <c r="AL186" s="372">
        <v>0</v>
      </c>
      <c r="AM186" s="375">
        <v>0</v>
      </c>
      <c r="AN186" s="9"/>
    </row>
    <row r="187" spans="1:40" s="382" customFormat="1" ht="24.95" customHeight="1">
      <c r="A187" s="749"/>
      <c r="B187" s="660"/>
      <c r="N187" s="9"/>
      <c r="P187" s="9"/>
      <c r="Q187" s="9"/>
      <c r="R187" s="9"/>
      <c r="S187" s="706">
        <v>3300200</v>
      </c>
      <c r="T187" s="682" t="s">
        <v>309</v>
      </c>
      <c r="U187" s="17">
        <f t="shared" ref="U187:AM187" si="213">SUM(U188:U190)</f>
        <v>0</v>
      </c>
      <c r="V187" s="15">
        <f t="shared" si="213"/>
        <v>0</v>
      </c>
      <c r="W187" s="15">
        <f t="shared" si="213"/>
        <v>0</v>
      </c>
      <c r="X187" s="16">
        <f t="shared" si="213"/>
        <v>0</v>
      </c>
      <c r="Y187" s="19">
        <f t="shared" si="213"/>
        <v>0</v>
      </c>
      <c r="Z187" s="142">
        <f t="shared" si="213"/>
        <v>0</v>
      </c>
      <c r="AA187" s="16">
        <f t="shared" si="213"/>
        <v>0</v>
      </c>
      <c r="AB187" s="19">
        <f t="shared" si="213"/>
        <v>0</v>
      </c>
      <c r="AC187" s="142">
        <f t="shared" si="213"/>
        <v>0</v>
      </c>
      <c r="AD187" s="18">
        <f t="shared" si="213"/>
        <v>0</v>
      </c>
      <c r="AE187" s="19">
        <f t="shared" si="213"/>
        <v>0</v>
      </c>
      <c r="AF187" s="142">
        <f t="shared" si="213"/>
        <v>0</v>
      </c>
      <c r="AG187" s="16">
        <f t="shared" si="213"/>
        <v>0</v>
      </c>
      <c r="AH187" s="19">
        <f t="shared" si="213"/>
        <v>0</v>
      </c>
      <c r="AI187" s="15">
        <f t="shared" si="213"/>
        <v>0</v>
      </c>
      <c r="AJ187" s="16">
        <f t="shared" si="213"/>
        <v>0</v>
      </c>
      <c r="AK187" s="9"/>
      <c r="AL187" s="29">
        <f t="shared" si="213"/>
        <v>0</v>
      </c>
      <c r="AM187" s="26">
        <f t="shared" si="213"/>
        <v>0</v>
      </c>
      <c r="AN187" s="9"/>
    </row>
    <row r="188" spans="1:40" s="382" customFormat="1" ht="24.95" customHeight="1">
      <c r="A188" s="749"/>
      <c r="B188" s="661"/>
      <c r="N188" s="9"/>
      <c r="P188" s="9"/>
      <c r="Q188" s="9"/>
      <c r="R188" s="9"/>
      <c r="S188" s="707" t="s">
        <v>310</v>
      </c>
      <c r="T188" s="683" t="s">
        <v>411</v>
      </c>
      <c r="U188" s="398">
        <v>0</v>
      </c>
      <c r="V188" s="15">
        <f t="shared" ref="V188:W191" si="214">AL188</f>
        <v>0</v>
      </c>
      <c r="W188" s="15">
        <f t="shared" si="214"/>
        <v>0</v>
      </c>
      <c r="X188" s="16">
        <f>SUM(U188:W188)</f>
        <v>0</v>
      </c>
      <c r="Y188" s="19">
        <v>0</v>
      </c>
      <c r="Z188" s="374">
        <v>0</v>
      </c>
      <c r="AA188" s="16">
        <f>SUM(Y188:Z188)</f>
        <v>0</v>
      </c>
      <c r="AB188" s="19">
        <v>0</v>
      </c>
      <c r="AC188" s="374">
        <v>0</v>
      </c>
      <c r="AD188" s="18">
        <f>SUM(AB188:AC188)</f>
        <v>0</v>
      </c>
      <c r="AE188" s="19">
        <v>0</v>
      </c>
      <c r="AF188" s="374">
        <v>0</v>
      </c>
      <c r="AG188" s="16">
        <f>SUM(AE188:AF188)</f>
        <v>0</v>
      </c>
      <c r="AH188" s="19">
        <f>X188-AA188</f>
        <v>0</v>
      </c>
      <c r="AI188" s="15">
        <f>X188-AD188</f>
        <v>0</v>
      </c>
      <c r="AJ188" s="16">
        <f>X188-AG188</f>
        <v>0</v>
      </c>
      <c r="AK188" s="9"/>
      <c r="AL188" s="372">
        <v>0</v>
      </c>
      <c r="AM188" s="375">
        <v>0</v>
      </c>
      <c r="AN188" s="9"/>
    </row>
    <row r="189" spans="1:40" s="382" customFormat="1" ht="24.95" customHeight="1">
      <c r="A189" s="749"/>
      <c r="B189" s="661"/>
      <c r="N189" s="9"/>
      <c r="P189" s="9"/>
      <c r="Q189" s="9"/>
      <c r="R189" s="9"/>
      <c r="S189" s="707" t="s">
        <v>311</v>
      </c>
      <c r="T189" s="683" t="s">
        <v>412</v>
      </c>
      <c r="U189" s="398">
        <v>0</v>
      </c>
      <c r="V189" s="15">
        <f t="shared" si="214"/>
        <v>0</v>
      </c>
      <c r="W189" s="15">
        <f t="shared" si="214"/>
        <v>0</v>
      </c>
      <c r="X189" s="16">
        <f>SUM(U189:W189)</f>
        <v>0</v>
      </c>
      <c r="Y189" s="19">
        <v>0</v>
      </c>
      <c r="Z189" s="374">
        <v>0</v>
      </c>
      <c r="AA189" s="16">
        <f>SUM(Y189:Z189)</f>
        <v>0</v>
      </c>
      <c r="AB189" s="19">
        <v>0</v>
      </c>
      <c r="AC189" s="374">
        <v>0</v>
      </c>
      <c r="AD189" s="18">
        <f>SUM(AB189:AC189)</f>
        <v>0</v>
      </c>
      <c r="AE189" s="19">
        <v>0</v>
      </c>
      <c r="AF189" s="374">
        <v>0</v>
      </c>
      <c r="AG189" s="16">
        <f>SUM(AE189:AF189)</f>
        <v>0</v>
      </c>
      <c r="AH189" s="19">
        <f>X189-AA189</f>
        <v>0</v>
      </c>
      <c r="AI189" s="15">
        <f>X189-AD189</f>
        <v>0</v>
      </c>
      <c r="AJ189" s="16">
        <f>X189-AG189</f>
        <v>0</v>
      </c>
      <c r="AK189" s="9"/>
      <c r="AL189" s="372">
        <v>0</v>
      </c>
      <c r="AM189" s="375">
        <v>0</v>
      </c>
      <c r="AN189" s="9"/>
    </row>
    <row r="190" spans="1:40" s="382" customFormat="1" ht="24.95" customHeight="1">
      <c r="A190" s="749"/>
      <c r="B190" s="661"/>
      <c r="N190" s="9"/>
      <c r="P190" s="9"/>
      <c r="Q190" s="9"/>
      <c r="R190" s="9"/>
      <c r="S190" s="707" t="s">
        <v>312</v>
      </c>
      <c r="T190" s="683" t="s">
        <v>413</v>
      </c>
      <c r="U190" s="398">
        <v>0</v>
      </c>
      <c r="V190" s="15">
        <f t="shared" si="214"/>
        <v>0</v>
      </c>
      <c r="W190" s="15">
        <f t="shared" si="214"/>
        <v>0</v>
      </c>
      <c r="X190" s="16">
        <f>SUM(U190:W190)</f>
        <v>0</v>
      </c>
      <c r="Y190" s="19">
        <v>0</v>
      </c>
      <c r="Z190" s="374">
        <v>0</v>
      </c>
      <c r="AA190" s="16">
        <f>SUM(Y190:Z190)</f>
        <v>0</v>
      </c>
      <c r="AB190" s="19">
        <v>0</v>
      </c>
      <c r="AC190" s="374">
        <v>0</v>
      </c>
      <c r="AD190" s="18">
        <f>SUM(AB190:AC190)</f>
        <v>0</v>
      </c>
      <c r="AE190" s="19">
        <v>0</v>
      </c>
      <c r="AF190" s="374">
        <v>0</v>
      </c>
      <c r="AG190" s="16">
        <f>SUM(AE190:AF190)</f>
        <v>0</v>
      </c>
      <c r="AH190" s="19">
        <f>X190-AA190</f>
        <v>0</v>
      </c>
      <c r="AI190" s="15">
        <f>X190-AD190</f>
        <v>0</v>
      </c>
      <c r="AJ190" s="16">
        <f>X190-AG190</f>
        <v>0</v>
      </c>
      <c r="AK190" s="9"/>
      <c r="AL190" s="372">
        <v>0</v>
      </c>
      <c r="AM190" s="375">
        <v>0</v>
      </c>
      <c r="AN190" s="9"/>
    </row>
    <row r="191" spans="1:40" s="382" customFormat="1" ht="24.95" customHeight="1" thickBot="1">
      <c r="A191" s="749"/>
      <c r="B191" s="661"/>
      <c r="N191" s="9"/>
      <c r="P191" s="9"/>
      <c r="Q191" s="9"/>
      <c r="R191" s="9"/>
      <c r="S191" s="706">
        <v>3399999</v>
      </c>
      <c r="T191" s="682" t="s">
        <v>647</v>
      </c>
      <c r="U191" s="398">
        <v>0</v>
      </c>
      <c r="V191" s="15">
        <f t="shared" si="214"/>
        <v>0</v>
      </c>
      <c r="W191" s="15">
        <f t="shared" si="214"/>
        <v>0</v>
      </c>
      <c r="X191" s="847">
        <f>SUM(U191:W191)</f>
        <v>0</v>
      </c>
      <c r="Y191" s="19">
        <v>0</v>
      </c>
      <c r="Z191" s="374">
        <v>0</v>
      </c>
      <c r="AA191" s="16">
        <f>SUM(Y191:Z191)</f>
        <v>0</v>
      </c>
      <c r="AB191" s="19">
        <v>0</v>
      </c>
      <c r="AC191" s="374">
        <v>0</v>
      </c>
      <c r="AD191" s="18">
        <f>SUM(AB191:AC191)</f>
        <v>0</v>
      </c>
      <c r="AE191" s="19">
        <v>0</v>
      </c>
      <c r="AF191" s="374">
        <v>0</v>
      </c>
      <c r="AG191" s="16">
        <f>SUM(AE191:AF191)</f>
        <v>0</v>
      </c>
      <c r="AH191" s="19">
        <f>X191-AA191</f>
        <v>0</v>
      </c>
      <c r="AI191" s="15">
        <f>X191-AD191</f>
        <v>0</v>
      </c>
      <c r="AJ191" s="16">
        <f>X191-AG191</f>
        <v>0</v>
      </c>
      <c r="AK191" s="9"/>
      <c r="AL191" s="372">
        <v>0</v>
      </c>
      <c r="AM191" s="375">
        <v>0</v>
      </c>
      <c r="AN191" s="9"/>
    </row>
    <row r="192" spans="1:40" s="382" customFormat="1" ht="24.95" customHeight="1">
      <c r="A192" s="749"/>
      <c r="B192" s="661"/>
      <c r="N192" s="9"/>
      <c r="P192" s="9"/>
      <c r="Q192" s="9"/>
      <c r="R192" s="9"/>
      <c r="S192" s="489"/>
      <c r="T192" s="689"/>
      <c r="U192" s="204"/>
      <c r="V192" s="167"/>
      <c r="W192" s="167"/>
      <c r="X192" s="168"/>
      <c r="Y192" s="490"/>
      <c r="Z192" s="204"/>
      <c r="AA192" s="168"/>
      <c r="AB192" s="167"/>
      <c r="AC192" s="204"/>
      <c r="AD192" s="167"/>
      <c r="AE192" s="490"/>
      <c r="AF192" s="204"/>
      <c r="AG192" s="168"/>
      <c r="AH192" s="490"/>
      <c r="AI192" s="167"/>
      <c r="AJ192" s="168"/>
      <c r="AK192" s="9"/>
      <c r="AL192" s="491"/>
      <c r="AM192" s="492"/>
      <c r="AN192" s="9"/>
    </row>
    <row r="193" spans="1:40" s="382" customFormat="1" ht="36.75" customHeight="1" thickBot="1">
      <c r="A193" s="749"/>
      <c r="B193" s="661"/>
      <c r="N193" s="9"/>
      <c r="P193" s="9"/>
      <c r="Q193" s="9"/>
      <c r="R193" s="9"/>
      <c r="S193" s="493" t="s">
        <v>323</v>
      </c>
      <c r="T193" s="690" t="s">
        <v>569</v>
      </c>
      <c r="U193" s="470">
        <f>U195+U209</f>
        <v>617207026</v>
      </c>
      <c r="V193" s="471">
        <f t="shared" ref="V193:AJ193" si="215">V195+V209</f>
        <v>44969121</v>
      </c>
      <c r="W193" s="471">
        <f t="shared" si="215"/>
        <v>0</v>
      </c>
      <c r="X193" s="380">
        <f t="shared" si="215"/>
        <v>662176147</v>
      </c>
      <c r="Y193" s="379">
        <f t="shared" si="215"/>
        <v>0</v>
      </c>
      <c r="Z193" s="494">
        <f t="shared" si="215"/>
        <v>534705175</v>
      </c>
      <c r="AA193" s="380">
        <f t="shared" si="215"/>
        <v>534705175</v>
      </c>
      <c r="AB193" s="470">
        <f t="shared" si="215"/>
        <v>0</v>
      </c>
      <c r="AC193" s="494">
        <f t="shared" si="215"/>
        <v>233348206</v>
      </c>
      <c r="AD193" s="472">
        <f t="shared" si="215"/>
        <v>233348206</v>
      </c>
      <c r="AE193" s="379">
        <f t="shared" si="215"/>
        <v>0</v>
      </c>
      <c r="AF193" s="494">
        <f t="shared" si="215"/>
        <v>33149437</v>
      </c>
      <c r="AG193" s="380">
        <f t="shared" si="215"/>
        <v>33149437</v>
      </c>
      <c r="AH193" s="379">
        <f t="shared" si="215"/>
        <v>127470972</v>
      </c>
      <c r="AI193" s="471">
        <f t="shared" si="215"/>
        <v>428827941</v>
      </c>
      <c r="AJ193" s="380">
        <f t="shared" si="215"/>
        <v>629026710</v>
      </c>
      <c r="AK193" s="9"/>
      <c r="AL193" s="379">
        <f>AL195+AL209</f>
        <v>44969121</v>
      </c>
      <c r="AM193" s="380">
        <f>AM195+AM209</f>
        <v>0</v>
      </c>
      <c r="AN193" s="9"/>
    </row>
    <row r="194" spans="1:40" s="382" customFormat="1" ht="24.95" customHeight="1">
      <c r="A194" s="749"/>
      <c r="B194" s="661"/>
      <c r="N194" s="9"/>
      <c r="P194" s="9"/>
      <c r="Q194" s="9"/>
      <c r="R194" s="9"/>
      <c r="S194" s="489"/>
      <c r="T194" s="689"/>
      <c r="U194" s="204"/>
      <c r="V194" s="167"/>
      <c r="W194" s="167"/>
      <c r="X194" s="168"/>
      <c r="Y194" s="490"/>
      <c r="Z194" s="204"/>
      <c r="AA194" s="168"/>
      <c r="AB194" s="167"/>
      <c r="AC194" s="204"/>
      <c r="AD194" s="167"/>
      <c r="AE194" s="490"/>
      <c r="AF194" s="204"/>
      <c r="AG194" s="168"/>
      <c r="AH194" s="490"/>
      <c r="AI194" s="167"/>
      <c r="AJ194" s="168"/>
      <c r="AK194" s="9"/>
      <c r="AL194" s="491"/>
      <c r="AM194" s="492"/>
      <c r="AN194" s="9"/>
    </row>
    <row r="195" spans="1:40" s="382" customFormat="1" ht="24.95" customHeight="1">
      <c r="A195" s="749"/>
      <c r="B195" s="661"/>
      <c r="N195" s="9"/>
      <c r="P195" s="9"/>
      <c r="Q195" s="9"/>
      <c r="R195" s="9"/>
      <c r="S195" s="704">
        <v>4000000</v>
      </c>
      <c r="T195" s="686" t="s">
        <v>313</v>
      </c>
      <c r="U195" s="470">
        <f t="shared" ref="U195:AJ195" si="216">U196</f>
        <v>617207026</v>
      </c>
      <c r="V195" s="471">
        <f t="shared" si="216"/>
        <v>44969121</v>
      </c>
      <c r="W195" s="471">
        <f t="shared" si="216"/>
        <v>0</v>
      </c>
      <c r="X195" s="380">
        <f t="shared" si="216"/>
        <v>662176147</v>
      </c>
      <c r="Y195" s="379">
        <f t="shared" si="216"/>
        <v>0</v>
      </c>
      <c r="Z195" s="471">
        <f t="shared" si="216"/>
        <v>534705175</v>
      </c>
      <c r="AA195" s="380">
        <f t="shared" si="216"/>
        <v>534705175</v>
      </c>
      <c r="AB195" s="379">
        <f t="shared" si="216"/>
        <v>0</v>
      </c>
      <c r="AC195" s="471">
        <f t="shared" si="216"/>
        <v>233348206</v>
      </c>
      <c r="AD195" s="472">
        <f t="shared" si="216"/>
        <v>233348206</v>
      </c>
      <c r="AE195" s="379">
        <f t="shared" si="216"/>
        <v>0</v>
      </c>
      <c r="AF195" s="471">
        <f t="shared" si="216"/>
        <v>33149437</v>
      </c>
      <c r="AG195" s="380">
        <f t="shared" si="216"/>
        <v>33149437</v>
      </c>
      <c r="AH195" s="379">
        <f t="shared" si="216"/>
        <v>127470972</v>
      </c>
      <c r="AI195" s="471">
        <f t="shared" si="216"/>
        <v>428827941</v>
      </c>
      <c r="AJ195" s="380">
        <f t="shared" si="216"/>
        <v>629026710</v>
      </c>
      <c r="AK195" s="9"/>
      <c r="AL195" s="128">
        <f>AL196</f>
        <v>44969121</v>
      </c>
      <c r="AM195" s="130">
        <f>AM196</f>
        <v>0</v>
      </c>
      <c r="AN195" s="9"/>
    </row>
    <row r="196" spans="1:40" s="382" customFormat="1" ht="24.95" customHeight="1">
      <c r="A196" s="749"/>
      <c r="B196" s="661"/>
      <c r="N196" s="9"/>
      <c r="P196" s="9"/>
      <c r="Q196" s="9"/>
      <c r="R196" s="9"/>
      <c r="S196" s="705">
        <v>4100000</v>
      </c>
      <c r="T196" s="681" t="s">
        <v>314</v>
      </c>
      <c r="U196" s="132">
        <f t="shared" ref="U196:AJ196" si="217">U197+U205+U207</f>
        <v>617207026</v>
      </c>
      <c r="V196" s="122">
        <f t="shared" si="217"/>
        <v>44969121</v>
      </c>
      <c r="W196" s="122">
        <f t="shared" si="217"/>
        <v>0</v>
      </c>
      <c r="X196" s="130">
        <f t="shared" si="217"/>
        <v>662176147</v>
      </c>
      <c r="Y196" s="128">
        <f t="shared" si="217"/>
        <v>0</v>
      </c>
      <c r="Z196" s="122">
        <f t="shared" si="217"/>
        <v>534705175</v>
      </c>
      <c r="AA196" s="130">
        <f t="shared" si="217"/>
        <v>534705175</v>
      </c>
      <c r="AB196" s="128">
        <f t="shared" si="217"/>
        <v>0</v>
      </c>
      <c r="AC196" s="122">
        <f t="shared" si="217"/>
        <v>233348206</v>
      </c>
      <c r="AD196" s="129">
        <f t="shared" si="217"/>
        <v>233348206</v>
      </c>
      <c r="AE196" s="128">
        <f t="shared" si="217"/>
        <v>0</v>
      </c>
      <c r="AF196" s="122">
        <f t="shared" si="217"/>
        <v>33149437</v>
      </c>
      <c r="AG196" s="130">
        <f t="shared" si="217"/>
        <v>33149437</v>
      </c>
      <c r="AH196" s="128">
        <f t="shared" si="217"/>
        <v>127470972</v>
      </c>
      <c r="AI196" s="122">
        <f t="shared" si="217"/>
        <v>428827941</v>
      </c>
      <c r="AJ196" s="130">
        <f t="shared" si="217"/>
        <v>629026710</v>
      </c>
      <c r="AK196" s="10"/>
      <c r="AL196" s="128">
        <f>AL197+AL205+AL207</f>
        <v>44969121</v>
      </c>
      <c r="AM196" s="130">
        <f>AM197+AM205+AM207</f>
        <v>0</v>
      </c>
      <c r="AN196" s="9"/>
    </row>
    <row r="197" spans="1:40" s="382" customFormat="1" ht="24.95" customHeight="1">
      <c r="A197" s="749"/>
      <c r="B197" s="661"/>
      <c r="N197" s="9"/>
      <c r="P197" s="9"/>
      <c r="Q197" s="9"/>
      <c r="R197" s="9"/>
      <c r="S197" s="706">
        <v>4100100</v>
      </c>
      <c r="T197" s="682" t="s">
        <v>315</v>
      </c>
      <c r="U197" s="17">
        <f t="shared" ref="U197:AJ197" si="218">SUM(U198:U204)</f>
        <v>421300000</v>
      </c>
      <c r="V197" s="15">
        <f t="shared" si="218"/>
        <v>0</v>
      </c>
      <c r="W197" s="15">
        <f t="shared" si="218"/>
        <v>0</v>
      </c>
      <c r="X197" s="16">
        <f t="shared" si="218"/>
        <v>421300000</v>
      </c>
      <c r="Y197" s="19">
        <f t="shared" si="218"/>
        <v>0</v>
      </c>
      <c r="Z197" s="142">
        <f t="shared" si="218"/>
        <v>308829028</v>
      </c>
      <c r="AA197" s="16">
        <f t="shared" si="218"/>
        <v>308829028</v>
      </c>
      <c r="AB197" s="19">
        <f t="shared" si="218"/>
        <v>0</v>
      </c>
      <c r="AC197" s="142">
        <f t="shared" si="218"/>
        <v>32268559</v>
      </c>
      <c r="AD197" s="18">
        <f t="shared" si="218"/>
        <v>32268559</v>
      </c>
      <c r="AE197" s="19">
        <f t="shared" si="218"/>
        <v>0</v>
      </c>
      <c r="AF197" s="142">
        <f t="shared" si="218"/>
        <v>411740</v>
      </c>
      <c r="AG197" s="16">
        <f t="shared" si="218"/>
        <v>411740</v>
      </c>
      <c r="AH197" s="19">
        <f t="shared" si="218"/>
        <v>112470972</v>
      </c>
      <c r="AI197" s="15">
        <f t="shared" si="218"/>
        <v>389031441</v>
      </c>
      <c r="AJ197" s="16">
        <f t="shared" si="218"/>
        <v>420888260</v>
      </c>
      <c r="AK197" s="9"/>
      <c r="AL197" s="29">
        <f>SUM(AL198:AL204)</f>
        <v>0</v>
      </c>
      <c r="AM197" s="26">
        <f>SUM(AM198:AM204)</f>
        <v>0</v>
      </c>
      <c r="AN197" s="9"/>
    </row>
    <row r="198" spans="1:40" s="382" customFormat="1" ht="24.95" customHeight="1">
      <c r="A198" s="749"/>
      <c r="B198" s="661"/>
      <c r="N198" s="9"/>
      <c r="P198" s="9"/>
      <c r="Q198" s="9"/>
      <c r="R198" s="9"/>
      <c r="S198" s="707" t="s">
        <v>316</v>
      </c>
      <c r="T198" s="683" t="s">
        <v>414</v>
      </c>
      <c r="U198" s="398">
        <v>285000000</v>
      </c>
      <c r="V198" s="15">
        <f t="shared" ref="V198:W202" si="219">AL198</f>
        <v>0</v>
      </c>
      <c r="W198" s="15">
        <f t="shared" si="219"/>
        <v>0</v>
      </c>
      <c r="X198" s="791">
        <f t="shared" ref="X198:X204" si="220">SUM(U198:W198)</f>
        <v>285000000</v>
      </c>
      <c r="Y198" s="19">
        <v>0</v>
      </c>
      <c r="Z198" s="374">
        <v>254743028</v>
      </c>
      <c r="AA198" s="16">
        <f t="shared" ref="AA198:AA204" si="221">SUM(Y198:Z198)</f>
        <v>254743028</v>
      </c>
      <c r="AB198" s="19">
        <v>0</v>
      </c>
      <c r="AC198" s="374">
        <v>24672559</v>
      </c>
      <c r="AD198" s="18">
        <f t="shared" ref="AD198:AD204" si="222">SUM(AB198:AC198)</f>
        <v>24672559</v>
      </c>
      <c r="AE198" s="19">
        <v>0</v>
      </c>
      <c r="AF198" s="374">
        <v>0</v>
      </c>
      <c r="AG198" s="16">
        <f t="shared" ref="AG198:AG204" si="223">SUM(AE198:AF198)</f>
        <v>0</v>
      </c>
      <c r="AH198" s="19">
        <f t="shared" ref="AH198:AH204" si="224">X198-AA198</f>
        <v>30256972</v>
      </c>
      <c r="AI198" s="15">
        <f t="shared" ref="AI198:AI204" si="225">X198-AD198</f>
        <v>260327441</v>
      </c>
      <c r="AJ198" s="16">
        <f t="shared" ref="AJ198:AJ204" si="226">X198-AG198</f>
        <v>285000000</v>
      </c>
      <c r="AK198" s="9"/>
      <c r="AL198" s="372">
        <v>0</v>
      </c>
      <c r="AM198" s="375">
        <v>0</v>
      </c>
      <c r="AN198" s="9"/>
    </row>
    <row r="199" spans="1:40" s="382" customFormat="1" ht="24.95" customHeight="1">
      <c r="A199" s="749"/>
      <c r="B199" s="661"/>
      <c r="N199" s="9"/>
      <c r="P199" s="9"/>
      <c r="Q199" s="9"/>
      <c r="R199" s="9"/>
      <c r="S199" s="707" t="s">
        <v>317</v>
      </c>
      <c r="T199" s="683" t="s">
        <v>415</v>
      </c>
      <c r="U199" s="398">
        <v>67000000</v>
      </c>
      <c r="V199" s="15">
        <f t="shared" si="219"/>
        <v>0</v>
      </c>
      <c r="W199" s="15">
        <f t="shared" si="219"/>
        <v>0</v>
      </c>
      <c r="X199" s="16">
        <f t="shared" si="220"/>
        <v>67000000</v>
      </c>
      <c r="Y199" s="19">
        <v>0</v>
      </c>
      <c r="Z199" s="374">
        <v>52311900</v>
      </c>
      <c r="AA199" s="16">
        <f t="shared" si="221"/>
        <v>52311900</v>
      </c>
      <c r="AB199" s="19">
        <v>0</v>
      </c>
      <c r="AC199" s="374">
        <v>6311900</v>
      </c>
      <c r="AD199" s="18">
        <f t="shared" si="222"/>
        <v>6311900</v>
      </c>
      <c r="AE199" s="19">
        <v>0</v>
      </c>
      <c r="AF199" s="374">
        <v>233240</v>
      </c>
      <c r="AG199" s="16">
        <f t="shared" si="223"/>
        <v>233240</v>
      </c>
      <c r="AH199" s="19">
        <f t="shared" si="224"/>
        <v>14688100</v>
      </c>
      <c r="AI199" s="15">
        <f t="shared" si="225"/>
        <v>60688100</v>
      </c>
      <c r="AJ199" s="16">
        <f t="shared" si="226"/>
        <v>66766760</v>
      </c>
      <c r="AK199" s="9"/>
      <c r="AL199" s="372">
        <v>0</v>
      </c>
      <c r="AM199" s="375">
        <v>0</v>
      </c>
      <c r="AN199" s="9"/>
    </row>
    <row r="200" spans="1:40" s="382" customFormat="1" ht="24.95" customHeight="1">
      <c r="A200" s="749"/>
      <c r="B200" s="661"/>
      <c r="N200" s="9"/>
      <c r="P200" s="9"/>
      <c r="Q200" s="9"/>
      <c r="R200" s="9"/>
      <c r="S200" s="707" t="s">
        <v>318</v>
      </c>
      <c r="T200" s="683" t="s">
        <v>416</v>
      </c>
      <c r="U200" s="398">
        <v>55000000</v>
      </c>
      <c r="V200" s="15">
        <f t="shared" si="219"/>
        <v>0</v>
      </c>
      <c r="W200" s="15">
        <f t="shared" si="219"/>
        <v>0</v>
      </c>
      <c r="X200" s="16">
        <f t="shared" si="220"/>
        <v>55000000</v>
      </c>
      <c r="Y200" s="19">
        <v>0</v>
      </c>
      <c r="Z200" s="374">
        <v>490000</v>
      </c>
      <c r="AA200" s="16">
        <f t="shared" si="221"/>
        <v>490000</v>
      </c>
      <c r="AB200" s="19">
        <v>0</v>
      </c>
      <c r="AC200" s="374">
        <v>0</v>
      </c>
      <c r="AD200" s="18">
        <f t="shared" si="222"/>
        <v>0</v>
      </c>
      <c r="AE200" s="19">
        <v>0</v>
      </c>
      <c r="AF200" s="374">
        <v>0</v>
      </c>
      <c r="AG200" s="16">
        <f t="shared" si="223"/>
        <v>0</v>
      </c>
      <c r="AH200" s="19">
        <f t="shared" si="224"/>
        <v>54510000</v>
      </c>
      <c r="AI200" s="15">
        <f t="shared" si="225"/>
        <v>55000000</v>
      </c>
      <c r="AJ200" s="16">
        <f t="shared" si="226"/>
        <v>55000000</v>
      </c>
      <c r="AK200" s="9"/>
      <c r="AL200" s="372">
        <v>0</v>
      </c>
      <c r="AM200" s="375">
        <v>0</v>
      </c>
      <c r="AN200" s="9"/>
    </row>
    <row r="201" spans="1:40" s="382" customFormat="1" ht="24.95" customHeight="1">
      <c r="A201" s="749"/>
      <c r="B201" s="661"/>
      <c r="N201" s="9"/>
      <c r="P201" s="9"/>
      <c r="Q201" s="9"/>
      <c r="R201" s="9"/>
      <c r="S201" s="707" t="s">
        <v>319</v>
      </c>
      <c r="T201" s="683" t="s">
        <v>417</v>
      </c>
      <c r="U201" s="398">
        <v>11300000</v>
      </c>
      <c r="V201" s="15">
        <f t="shared" si="219"/>
        <v>0</v>
      </c>
      <c r="W201" s="15">
        <f t="shared" si="219"/>
        <v>0</v>
      </c>
      <c r="X201" s="16">
        <f t="shared" si="220"/>
        <v>11300000</v>
      </c>
      <c r="Y201" s="19">
        <v>0</v>
      </c>
      <c r="Z201" s="374">
        <v>1105600</v>
      </c>
      <c r="AA201" s="16">
        <f t="shared" si="221"/>
        <v>1105600</v>
      </c>
      <c r="AB201" s="19">
        <v>0</v>
      </c>
      <c r="AC201" s="374">
        <v>1105600</v>
      </c>
      <c r="AD201" s="18">
        <f t="shared" si="222"/>
        <v>1105600</v>
      </c>
      <c r="AE201" s="19">
        <v>0</v>
      </c>
      <c r="AF201" s="374">
        <v>0</v>
      </c>
      <c r="AG201" s="16">
        <f t="shared" si="223"/>
        <v>0</v>
      </c>
      <c r="AH201" s="19">
        <f t="shared" si="224"/>
        <v>10194400</v>
      </c>
      <c r="AI201" s="15">
        <f t="shared" si="225"/>
        <v>10194400</v>
      </c>
      <c r="AJ201" s="16">
        <f t="shared" si="226"/>
        <v>11300000</v>
      </c>
      <c r="AK201" s="9"/>
      <c r="AL201" s="372">
        <v>0</v>
      </c>
      <c r="AM201" s="375">
        <v>0</v>
      </c>
      <c r="AN201" s="9"/>
    </row>
    <row r="202" spans="1:40" s="382" customFormat="1" ht="24.95" customHeight="1">
      <c r="A202" s="749"/>
      <c r="B202" s="661"/>
      <c r="N202" s="9"/>
      <c r="P202" s="9"/>
      <c r="Q202" s="9"/>
      <c r="R202" s="9"/>
      <c r="S202" s="707" t="s">
        <v>320</v>
      </c>
      <c r="T202" s="683" t="s">
        <v>418</v>
      </c>
      <c r="U202" s="398">
        <v>3000000</v>
      </c>
      <c r="V202" s="15">
        <f t="shared" si="219"/>
        <v>0</v>
      </c>
      <c r="W202" s="15">
        <f t="shared" si="219"/>
        <v>0</v>
      </c>
      <c r="X202" s="16">
        <f t="shared" si="220"/>
        <v>3000000</v>
      </c>
      <c r="Y202" s="19">
        <v>0</v>
      </c>
      <c r="Z202" s="374">
        <v>178500</v>
      </c>
      <c r="AA202" s="16">
        <f t="shared" si="221"/>
        <v>178500</v>
      </c>
      <c r="AB202" s="19">
        <v>0</v>
      </c>
      <c r="AC202" s="374">
        <v>178500</v>
      </c>
      <c r="AD202" s="18">
        <f t="shared" si="222"/>
        <v>178500</v>
      </c>
      <c r="AE202" s="19">
        <v>0</v>
      </c>
      <c r="AF202" s="374">
        <v>178500</v>
      </c>
      <c r="AG202" s="16">
        <f t="shared" si="223"/>
        <v>178500</v>
      </c>
      <c r="AH202" s="19">
        <f t="shared" si="224"/>
        <v>2821500</v>
      </c>
      <c r="AI202" s="15">
        <f t="shared" si="225"/>
        <v>2821500</v>
      </c>
      <c r="AJ202" s="16">
        <f t="shared" si="226"/>
        <v>2821500</v>
      </c>
      <c r="AK202" s="9"/>
      <c r="AL202" s="372">
        <v>0</v>
      </c>
      <c r="AM202" s="375">
        <v>0</v>
      </c>
      <c r="AN202" s="9"/>
    </row>
    <row r="203" spans="1:40" s="382" customFormat="1" ht="24.95" customHeight="1">
      <c r="A203" s="749"/>
      <c r="B203" s="661"/>
      <c r="N203" s="9"/>
      <c r="P203" s="9"/>
      <c r="Q203" s="9"/>
      <c r="R203" s="9"/>
      <c r="S203" s="710"/>
      <c r="T203" s="684"/>
      <c r="U203" s="398">
        <v>0</v>
      </c>
      <c r="V203" s="15">
        <f>AL203</f>
        <v>0</v>
      </c>
      <c r="W203" s="15">
        <f>AM203</f>
        <v>0</v>
      </c>
      <c r="X203" s="16">
        <f t="shared" si="220"/>
        <v>0</v>
      </c>
      <c r="Y203" s="19">
        <v>0</v>
      </c>
      <c r="Z203" s="374">
        <v>0</v>
      </c>
      <c r="AA203" s="16">
        <f t="shared" si="221"/>
        <v>0</v>
      </c>
      <c r="AB203" s="19">
        <v>0</v>
      </c>
      <c r="AC203" s="374">
        <v>0</v>
      </c>
      <c r="AD203" s="18">
        <f t="shared" si="222"/>
        <v>0</v>
      </c>
      <c r="AE203" s="19">
        <v>0</v>
      </c>
      <c r="AF203" s="374">
        <v>0</v>
      </c>
      <c r="AG203" s="16">
        <f t="shared" si="223"/>
        <v>0</v>
      </c>
      <c r="AH203" s="19">
        <f t="shared" si="224"/>
        <v>0</v>
      </c>
      <c r="AI203" s="15">
        <f t="shared" si="225"/>
        <v>0</v>
      </c>
      <c r="AJ203" s="16">
        <f t="shared" si="226"/>
        <v>0</v>
      </c>
      <c r="AK203" s="9"/>
      <c r="AL203" s="372">
        <v>0</v>
      </c>
      <c r="AM203" s="375">
        <v>0</v>
      </c>
      <c r="AN203" s="9"/>
    </row>
    <row r="204" spans="1:40" s="382" customFormat="1" ht="24.95" customHeight="1">
      <c r="A204" s="749"/>
      <c r="B204" s="661"/>
      <c r="N204" s="9"/>
      <c r="P204" s="9"/>
      <c r="Q204" s="9"/>
      <c r="R204" s="9"/>
      <c r="S204" s="710"/>
      <c r="T204" s="684"/>
      <c r="U204" s="398">
        <v>0</v>
      </c>
      <c r="V204" s="15">
        <f>AL204</f>
        <v>0</v>
      </c>
      <c r="W204" s="15">
        <f>AM204</f>
        <v>0</v>
      </c>
      <c r="X204" s="16">
        <f t="shared" si="220"/>
        <v>0</v>
      </c>
      <c r="Y204" s="19">
        <v>0</v>
      </c>
      <c r="Z204" s="374">
        <v>0</v>
      </c>
      <c r="AA204" s="16">
        <f t="shared" si="221"/>
        <v>0</v>
      </c>
      <c r="AB204" s="19">
        <v>0</v>
      </c>
      <c r="AC204" s="374">
        <v>0</v>
      </c>
      <c r="AD204" s="18">
        <f t="shared" si="222"/>
        <v>0</v>
      </c>
      <c r="AE204" s="19">
        <v>0</v>
      </c>
      <c r="AF204" s="374">
        <v>0</v>
      </c>
      <c r="AG204" s="16">
        <f t="shared" si="223"/>
        <v>0</v>
      </c>
      <c r="AH204" s="19">
        <f t="shared" si="224"/>
        <v>0</v>
      </c>
      <c r="AI204" s="15">
        <f t="shared" si="225"/>
        <v>0</v>
      </c>
      <c r="AJ204" s="16">
        <f t="shared" si="226"/>
        <v>0</v>
      </c>
      <c r="AK204" s="9"/>
      <c r="AL204" s="372">
        <v>0</v>
      </c>
      <c r="AM204" s="375">
        <v>0</v>
      </c>
      <c r="AN204" s="9"/>
    </row>
    <row r="205" spans="1:40" s="382" customFormat="1" ht="24.95" customHeight="1">
      <c r="A205" s="749"/>
      <c r="B205" s="661"/>
      <c r="N205" s="9"/>
      <c r="P205" s="9"/>
      <c r="Q205" s="9"/>
      <c r="R205" s="9"/>
      <c r="S205" s="706">
        <v>4100200</v>
      </c>
      <c r="T205" s="682" t="s">
        <v>321</v>
      </c>
      <c r="U205" s="17">
        <f t="shared" ref="U205:AJ205" si="227">U206</f>
        <v>43000000</v>
      </c>
      <c r="V205" s="15">
        <f t="shared" si="227"/>
        <v>0</v>
      </c>
      <c r="W205" s="15">
        <f t="shared" si="227"/>
        <v>0</v>
      </c>
      <c r="X205" s="16">
        <f t="shared" si="227"/>
        <v>43000000</v>
      </c>
      <c r="Y205" s="19">
        <f t="shared" si="227"/>
        <v>0</v>
      </c>
      <c r="Z205" s="142">
        <f t="shared" si="227"/>
        <v>28000000</v>
      </c>
      <c r="AA205" s="16">
        <f t="shared" si="227"/>
        <v>28000000</v>
      </c>
      <c r="AB205" s="19">
        <f t="shared" si="227"/>
        <v>0</v>
      </c>
      <c r="AC205" s="142">
        <f t="shared" si="227"/>
        <v>3203500</v>
      </c>
      <c r="AD205" s="18">
        <f t="shared" si="227"/>
        <v>3203500</v>
      </c>
      <c r="AE205" s="19">
        <f t="shared" si="227"/>
        <v>0</v>
      </c>
      <c r="AF205" s="142">
        <f t="shared" si="227"/>
        <v>0</v>
      </c>
      <c r="AG205" s="16">
        <f t="shared" si="227"/>
        <v>0</v>
      </c>
      <c r="AH205" s="19">
        <f t="shared" si="227"/>
        <v>15000000</v>
      </c>
      <c r="AI205" s="15">
        <f t="shared" si="227"/>
        <v>39796500</v>
      </c>
      <c r="AJ205" s="16">
        <f t="shared" si="227"/>
        <v>43000000</v>
      </c>
      <c r="AK205" s="9"/>
      <c r="AL205" s="29">
        <f>AL206</f>
        <v>0</v>
      </c>
      <c r="AM205" s="26">
        <f>AM206</f>
        <v>0</v>
      </c>
      <c r="AN205" s="9"/>
    </row>
    <row r="206" spans="1:40" s="382" customFormat="1" ht="24.95" customHeight="1">
      <c r="A206" s="749"/>
      <c r="B206" s="661"/>
      <c r="N206" s="9"/>
      <c r="P206" s="9"/>
      <c r="Q206" s="9"/>
      <c r="R206" s="9"/>
      <c r="S206" s="707" t="s">
        <v>322</v>
      </c>
      <c r="T206" s="683" t="s">
        <v>419</v>
      </c>
      <c r="U206" s="398">
        <v>43000000</v>
      </c>
      <c r="V206" s="15">
        <f>AL206</f>
        <v>0</v>
      </c>
      <c r="W206" s="15">
        <f>AM206</f>
        <v>0</v>
      </c>
      <c r="X206" s="16">
        <f>SUM(U206:W206)</f>
        <v>43000000</v>
      </c>
      <c r="Y206" s="19">
        <v>0</v>
      </c>
      <c r="Z206" s="374">
        <v>28000000</v>
      </c>
      <c r="AA206" s="16">
        <f>SUM(Y206:Z206)</f>
        <v>28000000</v>
      </c>
      <c r="AB206" s="19">
        <v>0</v>
      </c>
      <c r="AC206" s="374">
        <v>3203500</v>
      </c>
      <c r="AD206" s="18">
        <f>SUM(AB206:AC206)</f>
        <v>3203500</v>
      </c>
      <c r="AE206" s="19">
        <v>0</v>
      </c>
      <c r="AF206" s="374">
        <v>0</v>
      </c>
      <c r="AG206" s="16">
        <f>SUM(AE206:AF206)</f>
        <v>0</v>
      </c>
      <c r="AH206" s="19">
        <f>X206-AA206</f>
        <v>15000000</v>
      </c>
      <c r="AI206" s="15">
        <f>X206-AD206</f>
        <v>39796500</v>
      </c>
      <c r="AJ206" s="16">
        <f>X206-AG206</f>
        <v>43000000</v>
      </c>
      <c r="AK206" s="9"/>
      <c r="AL206" s="372">
        <v>0</v>
      </c>
      <c r="AM206" s="375">
        <v>0</v>
      </c>
      <c r="AN206" s="9"/>
    </row>
    <row r="207" spans="1:40" s="382" customFormat="1" ht="24.95" customHeight="1" thickBot="1">
      <c r="A207" s="749"/>
      <c r="B207" s="661"/>
      <c r="N207" s="9"/>
      <c r="P207" s="9"/>
      <c r="Q207" s="9"/>
      <c r="R207" s="9"/>
      <c r="S207" s="711">
        <v>4199999</v>
      </c>
      <c r="T207" s="688" t="s">
        <v>648</v>
      </c>
      <c r="U207" s="488">
        <v>152907026</v>
      </c>
      <c r="V207" s="121">
        <f>AL207</f>
        <v>44969121</v>
      </c>
      <c r="W207" s="121">
        <f>AM207</f>
        <v>0</v>
      </c>
      <c r="X207" s="848">
        <f>SUM(U207:W207)</f>
        <v>197876147</v>
      </c>
      <c r="Y207" s="124">
        <v>0</v>
      </c>
      <c r="Z207" s="388">
        <v>197876147</v>
      </c>
      <c r="AA207" s="125">
        <f>SUM(Y207:Z207)</f>
        <v>197876147</v>
      </c>
      <c r="AB207" s="124">
        <v>0</v>
      </c>
      <c r="AC207" s="388">
        <v>197876147</v>
      </c>
      <c r="AD207" s="126">
        <f>SUM(AB207:AC207)</f>
        <v>197876147</v>
      </c>
      <c r="AE207" s="124">
        <v>0</v>
      </c>
      <c r="AF207" s="388">
        <v>32737697</v>
      </c>
      <c r="AG207" s="125">
        <f>SUM(AE207:AF207)</f>
        <v>32737697</v>
      </c>
      <c r="AH207" s="124">
        <f>X207-AA207</f>
        <v>0</v>
      </c>
      <c r="AI207" s="121">
        <f>X207-AD207</f>
        <v>0</v>
      </c>
      <c r="AJ207" s="125">
        <f>X207-AG207</f>
        <v>165138450</v>
      </c>
      <c r="AK207" s="9"/>
      <c r="AL207" s="384">
        <v>44969121</v>
      </c>
      <c r="AM207" s="389">
        <v>0</v>
      </c>
      <c r="AN207" s="9"/>
    </row>
    <row r="208" spans="1:40" s="382" customFormat="1" ht="24.95" customHeight="1">
      <c r="A208" s="749"/>
      <c r="B208" s="661"/>
      <c r="N208" s="9"/>
      <c r="P208" s="9"/>
      <c r="Q208" s="9"/>
      <c r="R208" s="9"/>
      <c r="S208" s="489"/>
      <c r="T208" s="689"/>
      <c r="U208" s="204"/>
      <c r="V208" s="167"/>
      <c r="W208" s="167"/>
      <c r="X208" s="168"/>
      <c r="Y208" s="490"/>
      <c r="Z208" s="204"/>
      <c r="AA208" s="168"/>
      <c r="AB208" s="167"/>
      <c r="AC208" s="204"/>
      <c r="AD208" s="167"/>
      <c r="AE208" s="490"/>
      <c r="AF208" s="204"/>
      <c r="AG208" s="168"/>
      <c r="AH208" s="490"/>
      <c r="AI208" s="167"/>
      <c r="AJ208" s="168"/>
      <c r="AK208" s="9"/>
      <c r="AL208" s="491"/>
      <c r="AM208" s="492"/>
      <c r="AN208" s="9"/>
    </row>
    <row r="209" spans="1:40" s="382" customFormat="1" ht="24.95" customHeight="1">
      <c r="A209" s="749"/>
      <c r="B209" s="661"/>
      <c r="N209" s="9"/>
      <c r="P209" s="9"/>
      <c r="Q209" s="9"/>
      <c r="R209" s="9"/>
      <c r="S209" s="712">
        <v>5000000</v>
      </c>
      <c r="T209" s="691" t="s">
        <v>444</v>
      </c>
      <c r="U209" s="470">
        <f t="shared" ref="U209:AJ209" si="228">U210</f>
        <v>0</v>
      </c>
      <c r="V209" s="471">
        <f t="shared" si="228"/>
        <v>0</v>
      </c>
      <c r="W209" s="471">
        <f t="shared" si="228"/>
        <v>0</v>
      </c>
      <c r="X209" s="380">
        <f t="shared" si="228"/>
        <v>0</v>
      </c>
      <c r="Y209" s="379">
        <f t="shared" si="228"/>
        <v>0</v>
      </c>
      <c r="Z209" s="494">
        <f t="shared" si="228"/>
        <v>0</v>
      </c>
      <c r="AA209" s="380">
        <f t="shared" si="228"/>
        <v>0</v>
      </c>
      <c r="AB209" s="470">
        <f t="shared" si="228"/>
        <v>0</v>
      </c>
      <c r="AC209" s="494">
        <f t="shared" si="228"/>
        <v>0</v>
      </c>
      <c r="AD209" s="472">
        <f t="shared" si="228"/>
        <v>0</v>
      </c>
      <c r="AE209" s="379">
        <f t="shared" si="228"/>
        <v>0</v>
      </c>
      <c r="AF209" s="494">
        <f t="shared" si="228"/>
        <v>0</v>
      </c>
      <c r="AG209" s="380">
        <f t="shared" si="228"/>
        <v>0</v>
      </c>
      <c r="AH209" s="379">
        <f t="shared" si="228"/>
        <v>0</v>
      </c>
      <c r="AI209" s="471">
        <f t="shared" si="228"/>
        <v>0</v>
      </c>
      <c r="AJ209" s="380">
        <f t="shared" si="228"/>
        <v>0</v>
      </c>
      <c r="AK209" s="9"/>
      <c r="AL209" s="128">
        <f>AL210</f>
        <v>0</v>
      </c>
      <c r="AM209" s="130">
        <f>AM210</f>
        <v>0</v>
      </c>
      <c r="AN209" s="9"/>
    </row>
    <row r="210" spans="1:40" s="382" customFormat="1" ht="24.95" customHeight="1">
      <c r="A210" s="749"/>
      <c r="B210" s="661"/>
      <c r="N210" s="9"/>
      <c r="P210" s="9"/>
      <c r="Q210" s="9"/>
      <c r="R210" s="9"/>
      <c r="S210" s="713">
        <v>5100000</v>
      </c>
      <c r="T210" s="692" t="s">
        <v>324</v>
      </c>
      <c r="U210" s="132">
        <f t="shared" ref="U210:AJ210" si="229">U211+U218</f>
        <v>0</v>
      </c>
      <c r="V210" s="122">
        <f t="shared" si="229"/>
        <v>0</v>
      </c>
      <c r="W210" s="122">
        <f t="shared" si="229"/>
        <v>0</v>
      </c>
      <c r="X210" s="130">
        <f t="shared" si="229"/>
        <v>0</v>
      </c>
      <c r="Y210" s="128">
        <f t="shared" si="229"/>
        <v>0</v>
      </c>
      <c r="Z210" s="202">
        <f t="shared" si="229"/>
        <v>0</v>
      </c>
      <c r="AA210" s="130">
        <f t="shared" si="229"/>
        <v>0</v>
      </c>
      <c r="AB210" s="132">
        <f t="shared" si="229"/>
        <v>0</v>
      </c>
      <c r="AC210" s="202">
        <f t="shared" si="229"/>
        <v>0</v>
      </c>
      <c r="AD210" s="129">
        <f t="shared" si="229"/>
        <v>0</v>
      </c>
      <c r="AE210" s="128">
        <f t="shared" si="229"/>
        <v>0</v>
      </c>
      <c r="AF210" s="202">
        <f t="shared" si="229"/>
        <v>0</v>
      </c>
      <c r="AG210" s="130">
        <f t="shared" si="229"/>
        <v>0</v>
      </c>
      <c r="AH210" s="128">
        <f t="shared" si="229"/>
        <v>0</v>
      </c>
      <c r="AI210" s="122">
        <f t="shared" si="229"/>
        <v>0</v>
      </c>
      <c r="AJ210" s="130">
        <f t="shared" si="229"/>
        <v>0</v>
      </c>
      <c r="AK210" s="9"/>
      <c r="AL210" s="128">
        <f>AL211+AL218</f>
        <v>0</v>
      </c>
      <c r="AM210" s="130">
        <f>AM211+AM218</f>
        <v>0</v>
      </c>
      <c r="AN210" s="9"/>
    </row>
    <row r="211" spans="1:40" s="382" customFormat="1" ht="24.95" customHeight="1">
      <c r="A211" s="749"/>
      <c r="B211" s="661"/>
      <c r="N211" s="9"/>
      <c r="P211" s="9"/>
      <c r="Q211" s="9"/>
      <c r="R211" s="9"/>
      <c r="S211" s="714">
        <v>5100100</v>
      </c>
      <c r="T211" s="693" t="s">
        <v>325</v>
      </c>
      <c r="U211" s="17">
        <f t="shared" ref="U211:AJ211" si="230">SUM(U212:U217)</f>
        <v>0</v>
      </c>
      <c r="V211" s="15">
        <f t="shared" si="230"/>
        <v>0</v>
      </c>
      <c r="W211" s="15">
        <f t="shared" si="230"/>
        <v>0</v>
      </c>
      <c r="X211" s="16">
        <f t="shared" si="230"/>
        <v>0</v>
      </c>
      <c r="Y211" s="19">
        <f t="shared" si="230"/>
        <v>0</v>
      </c>
      <c r="Z211" s="142">
        <f t="shared" si="230"/>
        <v>0</v>
      </c>
      <c r="AA211" s="16">
        <f t="shared" si="230"/>
        <v>0</v>
      </c>
      <c r="AB211" s="17">
        <f t="shared" si="230"/>
        <v>0</v>
      </c>
      <c r="AC211" s="142">
        <f t="shared" si="230"/>
        <v>0</v>
      </c>
      <c r="AD211" s="18">
        <f t="shared" si="230"/>
        <v>0</v>
      </c>
      <c r="AE211" s="19">
        <f t="shared" si="230"/>
        <v>0</v>
      </c>
      <c r="AF211" s="142">
        <f t="shared" si="230"/>
        <v>0</v>
      </c>
      <c r="AG211" s="16">
        <f t="shared" si="230"/>
        <v>0</v>
      </c>
      <c r="AH211" s="19">
        <f t="shared" si="230"/>
        <v>0</v>
      </c>
      <c r="AI211" s="15">
        <f t="shared" si="230"/>
        <v>0</v>
      </c>
      <c r="AJ211" s="16">
        <f t="shared" si="230"/>
        <v>0</v>
      </c>
      <c r="AK211" s="10"/>
      <c r="AL211" s="29">
        <f>SUM(AL212:AL217)</f>
        <v>0</v>
      </c>
      <c r="AM211" s="26">
        <f>SUM(AM212:AM217)</f>
        <v>0</v>
      </c>
      <c r="AN211" s="9"/>
    </row>
    <row r="212" spans="1:40" s="382" customFormat="1" ht="24.95" customHeight="1">
      <c r="A212" s="749"/>
      <c r="B212" s="661"/>
      <c r="N212" s="9"/>
      <c r="P212" s="9"/>
      <c r="Q212" s="9"/>
      <c r="R212" s="9"/>
      <c r="S212" s="715" t="s">
        <v>326</v>
      </c>
      <c r="T212" s="694" t="s">
        <v>414</v>
      </c>
      <c r="U212" s="398">
        <v>0</v>
      </c>
      <c r="V212" s="15">
        <f t="shared" ref="V212:W218" si="231">AL212</f>
        <v>0</v>
      </c>
      <c r="W212" s="15">
        <f t="shared" si="231"/>
        <v>0</v>
      </c>
      <c r="X212" s="791">
        <f t="shared" ref="X212:X218" si="232">SUM(U212:W212)</f>
        <v>0</v>
      </c>
      <c r="Y212" s="19">
        <v>0</v>
      </c>
      <c r="Z212" s="374">
        <v>0</v>
      </c>
      <c r="AA212" s="16">
        <f t="shared" ref="AA212:AA218" si="233">SUM(Y212:Z212)</f>
        <v>0</v>
      </c>
      <c r="AB212" s="17">
        <v>0</v>
      </c>
      <c r="AC212" s="374">
        <v>0</v>
      </c>
      <c r="AD212" s="18">
        <f t="shared" ref="AD212:AD218" si="234">SUM(AB212:AC212)</f>
        <v>0</v>
      </c>
      <c r="AE212" s="19">
        <v>0</v>
      </c>
      <c r="AF212" s="374">
        <v>0</v>
      </c>
      <c r="AG212" s="16">
        <f t="shared" ref="AG212:AG218" si="235">SUM(AE212:AF212)</f>
        <v>0</v>
      </c>
      <c r="AH212" s="19">
        <f t="shared" ref="AH212:AH218" si="236">X212-AA212</f>
        <v>0</v>
      </c>
      <c r="AI212" s="15">
        <f t="shared" ref="AI212:AI218" si="237">X212-AD212</f>
        <v>0</v>
      </c>
      <c r="AJ212" s="16">
        <f t="shared" ref="AJ212:AJ218" si="238">X212-AG212</f>
        <v>0</v>
      </c>
      <c r="AK212" s="9"/>
      <c r="AL212" s="372">
        <v>0</v>
      </c>
      <c r="AM212" s="375">
        <v>0</v>
      </c>
      <c r="AN212" s="9"/>
    </row>
    <row r="213" spans="1:40" s="382" customFormat="1" ht="24.95" customHeight="1">
      <c r="A213" s="749"/>
      <c r="B213" s="661"/>
      <c r="N213" s="9"/>
      <c r="P213" s="9"/>
      <c r="Q213" s="9"/>
      <c r="R213" s="9"/>
      <c r="S213" s="715" t="s">
        <v>327</v>
      </c>
      <c r="T213" s="694" t="s">
        <v>415</v>
      </c>
      <c r="U213" s="398">
        <v>0</v>
      </c>
      <c r="V213" s="15">
        <f t="shared" si="231"/>
        <v>0</v>
      </c>
      <c r="W213" s="15">
        <f t="shared" si="231"/>
        <v>0</v>
      </c>
      <c r="X213" s="16">
        <f t="shared" si="232"/>
        <v>0</v>
      </c>
      <c r="Y213" s="19">
        <v>0</v>
      </c>
      <c r="Z213" s="374">
        <v>0</v>
      </c>
      <c r="AA213" s="16">
        <f t="shared" si="233"/>
        <v>0</v>
      </c>
      <c r="AB213" s="17">
        <v>0</v>
      </c>
      <c r="AC213" s="374">
        <v>0</v>
      </c>
      <c r="AD213" s="18">
        <f t="shared" si="234"/>
        <v>0</v>
      </c>
      <c r="AE213" s="19">
        <v>0</v>
      </c>
      <c r="AF213" s="374">
        <v>0</v>
      </c>
      <c r="AG213" s="16">
        <f t="shared" si="235"/>
        <v>0</v>
      </c>
      <c r="AH213" s="19">
        <f t="shared" si="236"/>
        <v>0</v>
      </c>
      <c r="AI213" s="15">
        <f t="shared" si="237"/>
        <v>0</v>
      </c>
      <c r="AJ213" s="16">
        <f t="shared" si="238"/>
        <v>0</v>
      </c>
      <c r="AK213" s="9"/>
      <c r="AL213" s="372">
        <v>0</v>
      </c>
      <c r="AM213" s="375">
        <v>0</v>
      </c>
      <c r="AN213" s="9"/>
    </row>
    <row r="214" spans="1:40" s="382" customFormat="1" ht="24.95" customHeight="1">
      <c r="A214" s="749"/>
      <c r="B214" s="661"/>
      <c r="N214" s="9"/>
      <c r="P214" s="9"/>
      <c r="Q214" s="9"/>
      <c r="R214" s="9"/>
      <c r="S214" s="715" t="s">
        <v>328</v>
      </c>
      <c r="T214" s="694" t="s">
        <v>416</v>
      </c>
      <c r="U214" s="398">
        <v>0</v>
      </c>
      <c r="V214" s="15">
        <f t="shared" si="231"/>
        <v>0</v>
      </c>
      <c r="W214" s="15">
        <f t="shared" si="231"/>
        <v>0</v>
      </c>
      <c r="X214" s="16">
        <f t="shared" si="232"/>
        <v>0</v>
      </c>
      <c r="Y214" s="19">
        <v>0</v>
      </c>
      <c r="Z214" s="374">
        <v>0</v>
      </c>
      <c r="AA214" s="16">
        <f t="shared" si="233"/>
        <v>0</v>
      </c>
      <c r="AB214" s="17">
        <v>0</v>
      </c>
      <c r="AC214" s="374">
        <v>0</v>
      </c>
      <c r="AD214" s="18">
        <f t="shared" si="234"/>
        <v>0</v>
      </c>
      <c r="AE214" s="19">
        <v>0</v>
      </c>
      <c r="AF214" s="374">
        <v>0</v>
      </c>
      <c r="AG214" s="16">
        <f t="shared" si="235"/>
        <v>0</v>
      </c>
      <c r="AH214" s="19">
        <f t="shared" si="236"/>
        <v>0</v>
      </c>
      <c r="AI214" s="15">
        <f t="shared" si="237"/>
        <v>0</v>
      </c>
      <c r="AJ214" s="16">
        <f t="shared" si="238"/>
        <v>0</v>
      </c>
      <c r="AK214" s="9"/>
      <c r="AL214" s="372">
        <v>0</v>
      </c>
      <c r="AM214" s="375">
        <v>0</v>
      </c>
      <c r="AN214" s="9"/>
    </row>
    <row r="215" spans="1:40" s="382" customFormat="1" ht="24.95" customHeight="1">
      <c r="A215" s="749"/>
      <c r="B215" s="661"/>
      <c r="N215" s="9"/>
      <c r="P215" s="9"/>
      <c r="Q215" s="9"/>
      <c r="R215" s="9"/>
      <c r="S215" s="715" t="s">
        <v>329</v>
      </c>
      <c r="T215" s="694" t="s">
        <v>417</v>
      </c>
      <c r="U215" s="398">
        <v>0</v>
      </c>
      <c r="V215" s="15">
        <f t="shared" si="231"/>
        <v>0</v>
      </c>
      <c r="W215" s="15">
        <f t="shared" si="231"/>
        <v>0</v>
      </c>
      <c r="X215" s="16">
        <f t="shared" si="232"/>
        <v>0</v>
      </c>
      <c r="Y215" s="19">
        <v>0</v>
      </c>
      <c r="Z215" s="374">
        <v>0</v>
      </c>
      <c r="AA215" s="16">
        <f t="shared" si="233"/>
        <v>0</v>
      </c>
      <c r="AB215" s="17">
        <v>0</v>
      </c>
      <c r="AC215" s="374">
        <v>0</v>
      </c>
      <c r="AD215" s="18">
        <f t="shared" si="234"/>
        <v>0</v>
      </c>
      <c r="AE215" s="19">
        <v>0</v>
      </c>
      <c r="AF215" s="374">
        <v>0</v>
      </c>
      <c r="AG215" s="16">
        <f t="shared" si="235"/>
        <v>0</v>
      </c>
      <c r="AH215" s="19">
        <f t="shared" si="236"/>
        <v>0</v>
      </c>
      <c r="AI215" s="15">
        <f t="shared" si="237"/>
        <v>0</v>
      </c>
      <c r="AJ215" s="16">
        <f t="shared" si="238"/>
        <v>0</v>
      </c>
      <c r="AK215" s="9"/>
      <c r="AL215" s="372">
        <v>0</v>
      </c>
      <c r="AM215" s="375">
        <v>0</v>
      </c>
      <c r="AN215" s="9"/>
    </row>
    <row r="216" spans="1:40" s="382" customFormat="1" ht="24.95" customHeight="1">
      <c r="A216" s="749"/>
      <c r="B216" s="661"/>
      <c r="N216" s="9"/>
      <c r="P216" s="9"/>
      <c r="Q216" s="9"/>
      <c r="R216" s="9"/>
      <c r="S216" s="715" t="s">
        <v>330</v>
      </c>
      <c r="T216" s="694" t="s">
        <v>418</v>
      </c>
      <c r="U216" s="398">
        <v>0</v>
      </c>
      <c r="V216" s="15">
        <f t="shared" si="231"/>
        <v>0</v>
      </c>
      <c r="W216" s="15">
        <f t="shared" si="231"/>
        <v>0</v>
      </c>
      <c r="X216" s="16">
        <f t="shared" si="232"/>
        <v>0</v>
      </c>
      <c r="Y216" s="19">
        <v>0</v>
      </c>
      <c r="Z216" s="374">
        <v>0</v>
      </c>
      <c r="AA216" s="16">
        <f t="shared" si="233"/>
        <v>0</v>
      </c>
      <c r="AB216" s="17">
        <v>0</v>
      </c>
      <c r="AC216" s="374">
        <v>0</v>
      </c>
      <c r="AD216" s="18">
        <f t="shared" si="234"/>
        <v>0</v>
      </c>
      <c r="AE216" s="19">
        <v>0</v>
      </c>
      <c r="AF216" s="374">
        <v>0</v>
      </c>
      <c r="AG216" s="16">
        <f t="shared" si="235"/>
        <v>0</v>
      </c>
      <c r="AH216" s="19">
        <f t="shared" si="236"/>
        <v>0</v>
      </c>
      <c r="AI216" s="15">
        <f t="shared" si="237"/>
        <v>0</v>
      </c>
      <c r="AJ216" s="16">
        <f t="shared" si="238"/>
        <v>0</v>
      </c>
      <c r="AK216" s="9"/>
      <c r="AL216" s="372">
        <v>0</v>
      </c>
      <c r="AM216" s="375">
        <v>0</v>
      </c>
      <c r="AN216" s="9"/>
    </row>
    <row r="217" spans="1:40" s="382" customFormat="1" ht="24.95" customHeight="1">
      <c r="A217" s="749"/>
      <c r="B217" s="661"/>
      <c r="N217" s="9"/>
      <c r="P217" s="9"/>
      <c r="Q217" s="9"/>
      <c r="R217" s="9"/>
      <c r="S217" s="715" t="s">
        <v>331</v>
      </c>
      <c r="T217" s="694" t="s">
        <v>420</v>
      </c>
      <c r="U217" s="398">
        <v>0</v>
      </c>
      <c r="V217" s="15">
        <f t="shared" si="231"/>
        <v>0</v>
      </c>
      <c r="W217" s="15">
        <f t="shared" si="231"/>
        <v>0</v>
      </c>
      <c r="X217" s="16">
        <f t="shared" si="232"/>
        <v>0</v>
      </c>
      <c r="Y217" s="19">
        <v>0</v>
      </c>
      <c r="Z217" s="374">
        <v>0</v>
      </c>
      <c r="AA217" s="16">
        <f t="shared" si="233"/>
        <v>0</v>
      </c>
      <c r="AB217" s="17">
        <v>0</v>
      </c>
      <c r="AC217" s="374">
        <v>0</v>
      </c>
      <c r="AD217" s="18">
        <f t="shared" si="234"/>
        <v>0</v>
      </c>
      <c r="AE217" s="19">
        <v>0</v>
      </c>
      <c r="AF217" s="374">
        <v>0</v>
      </c>
      <c r="AG217" s="16">
        <f t="shared" si="235"/>
        <v>0</v>
      </c>
      <c r="AH217" s="19">
        <f t="shared" si="236"/>
        <v>0</v>
      </c>
      <c r="AI217" s="15">
        <f t="shared" si="237"/>
        <v>0</v>
      </c>
      <c r="AJ217" s="16">
        <f t="shared" si="238"/>
        <v>0</v>
      </c>
      <c r="AK217" s="9"/>
      <c r="AL217" s="372">
        <v>0</v>
      </c>
      <c r="AM217" s="375">
        <v>0</v>
      </c>
      <c r="AN217" s="9"/>
    </row>
    <row r="218" spans="1:40" s="382" customFormat="1" ht="24.95" customHeight="1" thickBot="1">
      <c r="A218" s="749"/>
      <c r="B218" s="661"/>
      <c r="N218" s="9"/>
      <c r="P218" s="9"/>
      <c r="Q218" s="9"/>
      <c r="R218" s="9"/>
      <c r="S218" s="716">
        <v>5199999</v>
      </c>
      <c r="T218" s="694" t="s">
        <v>649</v>
      </c>
      <c r="U218" s="488">
        <v>0</v>
      </c>
      <c r="V218" s="121">
        <f t="shared" si="231"/>
        <v>0</v>
      </c>
      <c r="W218" s="121">
        <f t="shared" si="231"/>
        <v>0</v>
      </c>
      <c r="X218" s="848">
        <f t="shared" si="232"/>
        <v>0</v>
      </c>
      <c r="Y218" s="124">
        <v>0</v>
      </c>
      <c r="Z218" s="388">
        <v>0</v>
      </c>
      <c r="AA218" s="125">
        <f t="shared" si="233"/>
        <v>0</v>
      </c>
      <c r="AB218" s="189">
        <v>0</v>
      </c>
      <c r="AC218" s="388">
        <v>0</v>
      </c>
      <c r="AD218" s="126">
        <f t="shared" si="234"/>
        <v>0</v>
      </c>
      <c r="AE218" s="124">
        <v>0</v>
      </c>
      <c r="AF218" s="388">
        <v>0</v>
      </c>
      <c r="AG218" s="125">
        <f t="shared" si="235"/>
        <v>0</v>
      </c>
      <c r="AH218" s="124">
        <f t="shared" si="236"/>
        <v>0</v>
      </c>
      <c r="AI218" s="121">
        <f t="shared" si="237"/>
        <v>0</v>
      </c>
      <c r="AJ218" s="125">
        <f t="shared" si="238"/>
        <v>0</v>
      </c>
      <c r="AK218" s="9"/>
      <c r="AL218" s="372">
        <v>0</v>
      </c>
      <c r="AM218" s="375">
        <v>0</v>
      </c>
      <c r="AN218" s="9"/>
    </row>
    <row r="219" spans="1:40" s="382" customFormat="1" ht="24.95" customHeight="1" thickBot="1">
      <c r="A219" s="749"/>
      <c r="B219" s="661"/>
      <c r="N219" s="9"/>
      <c r="P219" s="9"/>
      <c r="Q219" s="9"/>
      <c r="R219" s="9"/>
      <c r="S219" s="495"/>
      <c r="T219" s="695"/>
      <c r="U219" s="205"/>
      <c r="V219" s="160"/>
      <c r="W219" s="160"/>
      <c r="X219" s="160"/>
      <c r="Y219" s="160"/>
      <c r="Z219" s="205"/>
      <c r="AA219" s="160"/>
      <c r="AB219" s="160"/>
      <c r="AC219" s="205"/>
      <c r="AD219" s="160"/>
      <c r="AE219" s="160"/>
      <c r="AF219" s="205"/>
      <c r="AG219" s="160"/>
      <c r="AH219" s="496"/>
      <c r="AI219" s="160"/>
      <c r="AJ219" s="169"/>
      <c r="AK219" s="10"/>
      <c r="AL219" s="497"/>
      <c r="AM219" s="498"/>
      <c r="AN219" s="9"/>
    </row>
    <row r="220" spans="1:40" s="382" customFormat="1" ht="24.95" customHeight="1">
      <c r="A220" s="749"/>
      <c r="B220" s="661"/>
      <c r="N220" s="9"/>
      <c r="P220" s="9"/>
      <c r="Q220" s="9"/>
      <c r="R220" s="9"/>
      <c r="S220" s="357" t="s">
        <v>332</v>
      </c>
      <c r="T220" s="677" t="s">
        <v>333</v>
      </c>
      <c r="U220" s="358">
        <f t="shared" ref="U220:AJ220" si="239">U222+U227</f>
        <v>0</v>
      </c>
      <c r="V220" s="359">
        <f t="shared" si="239"/>
        <v>0</v>
      </c>
      <c r="W220" s="359">
        <f t="shared" si="239"/>
        <v>0</v>
      </c>
      <c r="X220" s="362">
        <f t="shared" si="239"/>
        <v>0</v>
      </c>
      <c r="Y220" s="361">
        <f t="shared" si="239"/>
        <v>0</v>
      </c>
      <c r="Z220" s="499">
        <f t="shared" si="239"/>
        <v>0</v>
      </c>
      <c r="AA220" s="362">
        <f t="shared" si="239"/>
        <v>0</v>
      </c>
      <c r="AB220" s="361">
        <f t="shared" si="239"/>
        <v>0</v>
      </c>
      <c r="AC220" s="499">
        <f t="shared" si="239"/>
        <v>0</v>
      </c>
      <c r="AD220" s="362">
        <f t="shared" si="239"/>
        <v>0</v>
      </c>
      <c r="AE220" s="361">
        <f t="shared" si="239"/>
        <v>0</v>
      </c>
      <c r="AF220" s="499">
        <f t="shared" si="239"/>
        <v>0</v>
      </c>
      <c r="AG220" s="362">
        <f t="shared" si="239"/>
        <v>0</v>
      </c>
      <c r="AH220" s="361">
        <f t="shared" si="239"/>
        <v>0</v>
      </c>
      <c r="AI220" s="359">
        <f t="shared" si="239"/>
        <v>0</v>
      </c>
      <c r="AJ220" s="360">
        <f t="shared" si="239"/>
        <v>0</v>
      </c>
      <c r="AK220" s="500"/>
      <c r="AL220" s="361">
        <f>AL222+AL227</f>
        <v>0</v>
      </c>
      <c r="AM220" s="360">
        <f>AM222+AM227</f>
        <v>0</v>
      </c>
      <c r="AN220" s="9"/>
    </row>
    <row r="221" spans="1:40" s="382" customFormat="1" ht="24.95" customHeight="1">
      <c r="A221" s="749"/>
      <c r="B221" s="661"/>
      <c r="N221" s="9"/>
      <c r="P221" s="9"/>
      <c r="Q221" s="9"/>
      <c r="R221" s="9"/>
      <c r="S221" s="366"/>
      <c r="T221" s="696"/>
      <c r="U221" s="200"/>
      <c r="V221" s="161"/>
      <c r="W221" s="161"/>
      <c r="X221" s="161"/>
      <c r="Y221" s="161"/>
      <c r="Z221" s="200"/>
      <c r="AA221" s="161"/>
      <c r="AB221" s="161"/>
      <c r="AC221" s="200"/>
      <c r="AD221" s="161"/>
      <c r="AE221" s="161"/>
      <c r="AF221" s="200"/>
      <c r="AG221" s="161"/>
      <c r="AH221" s="367"/>
      <c r="AI221" s="161"/>
      <c r="AJ221" s="166"/>
      <c r="AK221" s="9"/>
      <c r="AL221" s="172"/>
      <c r="AM221" s="173"/>
      <c r="AN221" s="9"/>
    </row>
    <row r="222" spans="1:40" s="382" customFormat="1" ht="24.95" customHeight="1">
      <c r="A222" s="749"/>
      <c r="B222" s="661"/>
      <c r="N222" s="9"/>
      <c r="P222" s="9"/>
      <c r="Q222" s="9"/>
      <c r="R222" s="9"/>
      <c r="S222" s="705">
        <v>7001000</v>
      </c>
      <c r="T222" s="681" t="s">
        <v>334</v>
      </c>
      <c r="U222" s="201">
        <f t="shared" ref="U222:AJ222" si="240">SUM(U223:U225)</f>
        <v>0</v>
      </c>
      <c r="V222" s="122">
        <f t="shared" si="240"/>
        <v>0</v>
      </c>
      <c r="W222" s="122">
        <f t="shared" si="240"/>
        <v>0</v>
      </c>
      <c r="X222" s="129">
        <f t="shared" si="240"/>
        <v>0</v>
      </c>
      <c r="Y222" s="128">
        <f t="shared" si="240"/>
        <v>0</v>
      </c>
      <c r="Z222" s="202">
        <f t="shared" si="240"/>
        <v>0</v>
      </c>
      <c r="AA222" s="129">
        <f t="shared" si="240"/>
        <v>0</v>
      </c>
      <c r="AB222" s="128">
        <f t="shared" si="240"/>
        <v>0</v>
      </c>
      <c r="AC222" s="202">
        <f t="shared" si="240"/>
        <v>0</v>
      </c>
      <c r="AD222" s="129">
        <f t="shared" si="240"/>
        <v>0</v>
      </c>
      <c r="AE222" s="128">
        <f t="shared" si="240"/>
        <v>0</v>
      </c>
      <c r="AF222" s="202">
        <f t="shared" si="240"/>
        <v>0</v>
      </c>
      <c r="AG222" s="129">
        <f t="shared" si="240"/>
        <v>0</v>
      </c>
      <c r="AH222" s="128">
        <f t="shared" si="240"/>
        <v>0</v>
      </c>
      <c r="AI222" s="122">
        <f t="shared" si="240"/>
        <v>0</v>
      </c>
      <c r="AJ222" s="130">
        <f t="shared" si="240"/>
        <v>0</v>
      </c>
      <c r="AK222" s="9"/>
      <c r="AL222" s="128">
        <f>SUM(AL223:AL225)</f>
        <v>0</v>
      </c>
      <c r="AM222" s="130">
        <f>SUM(AM223:AM225)</f>
        <v>0</v>
      </c>
      <c r="AN222" s="9"/>
    </row>
    <row r="223" spans="1:40" s="382" customFormat="1" ht="24.95" customHeight="1">
      <c r="A223" s="749"/>
      <c r="B223" s="661"/>
      <c r="N223" s="9"/>
      <c r="P223" s="9"/>
      <c r="Q223" s="9"/>
      <c r="R223" s="9"/>
      <c r="S223" s="706">
        <v>7001100</v>
      </c>
      <c r="T223" s="682" t="s">
        <v>335</v>
      </c>
      <c r="U223" s="398">
        <v>0</v>
      </c>
      <c r="V223" s="15">
        <f t="shared" ref="V223:W225" si="241">AL223</f>
        <v>0</v>
      </c>
      <c r="W223" s="15">
        <f t="shared" si="241"/>
        <v>0</v>
      </c>
      <c r="X223" s="18">
        <f>SUM(U223:W223)</f>
        <v>0</v>
      </c>
      <c r="Y223" s="19">
        <v>0</v>
      </c>
      <c r="Z223" s="374">
        <v>0</v>
      </c>
      <c r="AA223" s="18">
        <f>SUM(Y223:Z223)</f>
        <v>0</v>
      </c>
      <c r="AB223" s="19">
        <v>0</v>
      </c>
      <c r="AC223" s="374">
        <v>0</v>
      </c>
      <c r="AD223" s="18">
        <f>SUM(AB223:AC223)</f>
        <v>0</v>
      </c>
      <c r="AE223" s="19">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49"/>
      <c r="B224" s="661"/>
      <c r="N224" s="9"/>
      <c r="P224" s="9"/>
      <c r="Q224" s="9"/>
      <c r="R224" s="9"/>
      <c r="S224" s="706">
        <v>7001200</v>
      </c>
      <c r="T224" s="682" t="s">
        <v>336</v>
      </c>
      <c r="U224" s="398">
        <v>0</v>
      </c>
      <c r="V224" s="15">
        <f t="shared" si="241"/>
        <v>0</v>
      </c>
      <c r="W224" s="15">
        <f t="shared" si="241"/>
        <v>0</v>
      </c>
      <c r="X224" s="18">
        <f>SUM(U224:W224)</f>
        <v>0</v>
      </c>
      <c r="Y224" s="19">
        <v>0</v>
      </c>
      <c r="Z224" s="374">
        <v>0</v>
      </c>
      <c r="AA224" s="18">
        <f>SUM(Y224:Z224)</f>
        <v>0</v>
      </c>
      <c r="AB224" s="19">
        <v>0</v>
      </c>
      <c r="AC224" s="374">
        <v>0</v>
      </c>
      <c r="AD224" s="18">
        <f>SUM(AB224:AC224)</f>
        <v>0</v>
      </c>
      <c r="AE224" s="19">
        <v>0</v>
      </c>
      <c r="AF224" s="374">
        <v>0</v>
      </c>
      <c r="AG224" s="18">
        <f>SUM(AE224:AF224)</f>
        <v>0</v>
      </c>
      <c r="AH224" s="19">
        <f>X224-AA224</f>
        <v>0</v>
      </c>
      <c r="AI224" s="15">
        <f>X224-AD224</f>
        <v>0</v>
      </c>
      <c r="AJ224" s="16">
        <f>X224-AG224</f>
        <v>0</v>
      </c>
      <c r="AK224" s="9"/>
      <c r="AL224" s="372">
        <v>0</v>
      </c>
      <c r="AM224" s="375">
        <v>0</v>
      </c>
      <c r="AN224" s="9"/>
    </row>
    <row r="225" spans="1:70" s="382" customFormat="1" ht="24.95" customHeight="1">
      <c r="A225" s="749"/>
      <c r="B225" s="661"/>
      <c r="N225" s="9"/>
      <c r="P225" s="9"/>
      <c r="Q225" s="9"/>
      <c r="R225" s="9"/>
      <c r="S225" s="706">
        <v>7001999</v>
      </c>
      <c r="T225" s="682" t="s">
        <v>650</v>
      </c>
      <c r="U225" s="398">
        <v>0</v>
      </c>
      <c r="V225" s="15">
        <f t="shared" si="241"/>
        <v>0</v>
      </c>
      <c r="W225" s="15">
        <f t="shared" si="241"/>
        <v>0</v>
      </c>
      <c r="X225" s="849">
        <f>SUM(U225:W225)</f>
        <v>0</v>
      </c>
      <c r="Y225" s="19">
        <v>0</v>
      </c>
      <c r="Z225" s="374">
        <v>0</v>
      </c>
      <c r="AA225" s="18">
        <f>SUM(Y225:Z225)</f>
        <v>0</v>
      </c>
      <c r="AB225" s="19">
        <v>0</v>
      </c>
      <c r="AC225" s="374">
        <v>0</v>
      </c>
      <c r="AD225" s="18">
        <f>SUM(AB225:AC225)</f>
        <v>0</v>
      </c>
      <c r="AE225" s="19">
        <v>0</v>
      </c>
      <c r="AF225" s="374">
        <v>0</v>
      </c>
      <c r="AG225" s="18">
        <f>SUM(AE225:AF225)</f>
        <v>0</v>
      </c>
      <c r="AH225" s="19">
        <f>X225-AA225</f>
        <v>0</v>
      </c>
      <c r="AI225" s="15">
        <f>X225-AD225</f>
        <v>0</v>
      </c>
      <c r="AJ225" s="16">
        <f>X225-AG225</f>
        <v>0</v>
      </c>
      <c r="AK225" s="9"/>
      <c r="AL225" s="372">
        <v>0</v>
      </c>
      <c r="AM225" s="375">
        <v>0</v>
      </c>
      <c r="AN225" s="9"/>
    </row>
    <row r="226" spans="1:70" s="382" customFormat="1" ht="24.95" customHeight="1">
      <c r="A226" s="749"/>
      <c r="B226" s="661"/>
      <c r="N226" s="9"/>
      <c r="P226" s="9"/>
      <c r="Q226" s="9"/>
      <c r="R226" s="9"/>
      <c r="S226" s="366"/>
      <c r="T226" s="696"/>
      <c r="U226" s="200"/>
      <c r="V226" s="161"/>
      <c r="W226" s="161"/>
      <c r="X226" s="161"/>
      <c r="Y226" s="161"/>
      <c r="Z226" s="200"/>
      <c r="AA226" s="161"/>
      <c r="AB226" s="161"/>
      <c r="AC226" s="200"/>
      <c r="AD226" s="161"/>
      <c r="AE226" s="161"/>
      <c r="AF226" s="200"/>
      <c r="AG226" s="161"/>
      <c r="AH226" s="367"/>
      <c r="AI226" s="161"/>
      <c r="AJ226" s="166"/>
      <c r="AK226" s="10"/>
      <c r="AL226" s="172"/>
      <c r="AM226" s="173"/>
      <c r="AN226" s="9"/>
    </row>
    <row r="227" spans="1:70" s="382" customFormat="1" ht="24.95" customHeight="1">
      <c r="A227" s="749"/>
      <c r="B227" s="661"/>
      <c r="N227" s="9"/>
      <c r="P227" s="9"/>
      <c r="Q227" s="9"/>
      <c r="R227" s="9"/>
      <c r="S227" s="705">
        <v>7002001</v>
      </c>
      <c r="T227" s="681" t="s">
        <v>337</v>
      </c>
      <c r="U227" s="201">
        <f t="shared" ref="U227:AJ227" si="242">SUM(U228:U230)</f>
        <v>0</v>
      </c>
      <c r="V227" s="122">
        <f t="shared" si="242"/>
        <v>0</v>
      </c>
      <c r="W227" s="122">
        <f t="shared" si="242"/>
        <v>0</v>
      </c>
      <c r="X227" s="129">
        <f t="shared" si="242"/>
        <v>0</v>
      </c>
      <c r="Y227" s="128">
        <f t="shared" si="242"/>
        <v>0</v>
      </c>
      <c r="Z227" s="202">
        <f t="shared" si="242"/>
        <v>0</v>
      </c>
      <c r="AA227" s="129">
        <f t="shared" si="242"/>
        <v>0</v>
      </c>
      <c r="AB227" s="128">
        <f t="shared" si="242"/>
        <v>0</v>
      </c>
      <c r="AC227" s="202">
        <f t="shared" si="242"/>
        <v>0</v>
      </c>
      <c r="AD227" s="129">
        <f t="shared" si="242"/>
        <v>0</v>
      </c>
      <c r="AE227" s="128">
        <f t="shared" si="242"/>
        <v>0</v>
      </c>
      <c r="AF227" s="202">
        <f t="shared" si="242"/>
        <v>0</v>
      </c>
      <c r="AG227" s="129">
        <f t="shared" si="242"/>
        <v>0</v>
      </c>
      <c r="AH227" s="128">
        <f t="shared" si="242"/>
        <v>0</v>
      </c>
      <c r="AI227" s="122">
        <f t="shared" si="242"/>
        <v>0</v>
      </c>
      <c r="AJ227" s="130">
        <f t="shared" si="242"/>
        <v>0</v>
      </c>
      <c r="AK227" s="10"/>
      <c r="AL227" s="128">
        <f>SUM(AL228:AL230)</f>
        <v>0</v>
      </c>
      <c r="AM227" s="130">
        <f>SUM(AM228:AM230)</f>
        <v>0</v>
      </c>
      <c r="AN227" s="9"/>
    </row>
    <row r="228" spans="1:70" s="382" customFormat="1" ht="24.95" customHeight="1">
      <c r="A228" s="749"/>
      <c r="B228" s="661"/>
      <c r="N228" s="9"/>
      <c r="P228" s="9"/>
      <c r="Q228" s="9"/>
      <c r="R228" s="9"/>
      <c r="S228" s="706">
        <v>7002100</v>
      </c>
      <c r="T228" s="682" t="s">
        <v>338</v>
      </c>
      <c r="U228" s="398">
        <v>0</v>
      </c>
      <c r="V228" s="15">
        <f t="shared" ref="V228:W230" si="243">AL228</f>
        <v>0</v>
      </c>
      <c r="W228" s="15">
        <f t="shared" si="243"/>
        <v>0</v>
      </c>
      <c r="X228" s="18">
        <f>SUM(U228:W228)</f>
        <v>0</v>
      </c>
      <c r="Y228" s="19">
        <v>0</v>
      </c>
      <c r="Z228" s="374">
        <v>0</v>
      </c>
      <c r="AA228" s="18">
        <f>SUM(Y228:Z228)</f>
        <v>0</v>
      </c>
      <c r="AB228" s="19">
        <v>0</v>
      </c>
      <c r="AC228" s="374">
        <v>0</v>
      </c>
      <c r="AD228" s="18">
        <f>SUM(AB228:AC228)</f>
        <v>0</v>
      </c>
      <c r="AE228" s="19">
        <v>0</v>
      </c>
      <c r="AF228" s="374">
        <v>0</v>
      </c>
      <c r="AG228" s="18">
        <f>SUM(AE228:AF228)</f>
        <v>0</v>
      </c>
      <c r="AH228" s="19">
        <f>X228-AA228</f>
        <v>0</v>
      </c>
      <c r="AI228" s="15">
        <f>X228-AD228</f>
        <v>0</v>
      </c>
      <c r="AJ228" s="16">
        <f>X228-AG228</f>
        <v>0</v>
      </c>
      <c r="AK228" s="9"/>
      <c r="AL228" s="372">
        <v>0</v>
      </c>
      <c r="AM228" s="375">
        <v>0</v>
      </c>
      <c r="AN228" s="9"/>
    </row>
    <row r="229" spans="1:70" s="382" customFormat="1" ht="24.95" customHeight="1">
      <c r="A229" s="749"/>
      <c r="B229" s="661"/>
      <c r="N229" s="9"/>
      <c r="P229" s="9"/>
      <c r="Q229" s="9"/>
      <c r="R229" s="9"/>
      <c r="S229" s="706">
        <v>7002200</v>
      </c>
      <c r="T229" s="682" t="s">
        <v>336</v>
      </c>
      <c r="U229" s="398">
        <v>0</v>
      </c>
      <c r="V229" s="15">
        <f t="shared" si="243"/>
        <v>0</v>
      </c>
      <c r="W229" s="15">
        <f t="shared" si="243"/>
        <v>0</v>
      </c>
      <c r="X229" s="18">
        <f>SUM(U229:W229)</f>
        <v>0</v>
      </c>
      <c r="Y229" s="19">
        <v>0</v>
      </c>
      <c r="Z229" s="374">
        <v>0</v>
      </c>
      <c r="AA229" s="18">
        <f>SUM(Y229:Z229)</f>
        <v>0</v>
      </c>
      <c r="AB229" s="19">
        <v>0</v>
      </c>
      <c r="AC229" s="374">
        <v>0</v>
      </c>
      <c r="AD229" s="18">
        <f>SUM(AB229:AC229)</f>
        <v>0</v>
      </c>
      <c r="AE229" s="19">
        <v>0</v>
      </c>
      <c r="AF229" s="374">
        <v>0</v>
      </c>
      <c r="AG229" s="18">
        <f>SUM(AE229:AF229)</f>
        <v>0</v>
      </c>
      <c r="AH229" s="19">
        <f>X229-AA229</f>
        <v>0</v>
      </c>
      <c r="AI229" s="15">
        <f>X229-AD229</f>
        <v>0</v>
      </c>
      <c r="AJ229" s="16">
        <f>X229-AG229</f>
        <v>0</v>
      </c>
      <c r="AK229" s="9"/>
      <c r="AL229" s="372">
        <v>0</v>
      </c>
      <c r="AM229" s="375">
        <v>0</v>
      </c>
      <c r="AN229" s="9"/>
    </row>
    <row r="230" spans="1:70" s="382" customFormat="1" ht="24.95" customHeight="1" thickBot="1">
      <c r="A230" s="749"/>
      <c r="B230" s="661"/>
      <c r="N230" s="9"/>
      <c r="P230" s="9"/>
      <c r="Q230" s="9"/>
      <c r="R230" s="9"/>
      <c r="S230" s="711">
        <v>7002999</v>
      </c>
      <c r="T230" s="688" t="s">
        <v>651</v>
      </c>
      <c r="U230" s="488">
        <v>0</v>
      </c>
      <c r="V230" s="121">
        <f t="shared" si="243"/>
        <v>0</v>
      </c>
      <c r="W230" s="121">
        <f t="shared" si="243"/>
        <v>0</v>
      </c>
      <c r="X230" s="850">
        <f>SUM(U230:W230)</f>
        <v>0</v>
      </c>
      <c r="Y230" s="124">
        <v>0</v>
      </c>
      <c r="Z230" s="388">
        <v>0</v>
      </c>
      <c r="AA230" s="126">
        <f>SUM(Y230:Z230)</f>
        <v>0</v>
      </c>
      <c r="AB230" s="124">
        <v>0</v>
      </c>
      <c r="AC230" s="388">
        <v>0</v>
      </c>
      <c r="AD230" s="126">
        <f>SUM(AB230:AC230)</f>
        <v>0</v>
      </c>
      <c r="AE230" s="124">
        <v>0</v>
      </c>
      <c r="AF230" s="388">
        <v>0</v>
      </c>
      <c r="AG230" s="126">
        <f>SUM(AE230:AF230)</f>
        <v>0</v>
      </c>
      <c r="AH230" s="124">
        <f>X230-AA230</f>
        <v>0</v>
      </c>
      <c r="AI230" s="121">
        <f>X230-AD230</f>
        <v>0</v>
      </c>
      <c r="AJ230" s="125">
        <f>X230-AG230</f>
        <v>0</v>
      </c>
      <c r="AK230" s="9"/>
      <c r="AL230" s="501">
        <v>0</v>
      </c>
      <c r="AM230" s="502">
        <v>0</v>
      </c>
      <c r="AN230" s="9"/>
    </row>
    <row r="231" spans="1:70" s="382" customFormat="1" ht="24.95" customHeight="1">
      <c r="A231" s="749"/>
      <c r="B231" s="661"/>
      <c r="N231" s="9"/>
      <c r="P231" s="9"/>
      <c r="Q231" s="9"/>
      <c r="R231" s="9"/>
      <c r="S231" s="489"/>
      <c r="T231" s="689"/>
      <c r="U231" s="204"/>
      <c r="V231" s="167"/>
      <c r="W231" s="167"/>
      <c r="X231" s="167"/>
      <c r="Y231" s="167"/>
      <c r="Z231" s="204"/>
      <c r="AA231" s="167"/>
      <c r="AB231" s="167"/>
      <c r="AC231" s="204"/>
      <c r="AD231" s="167"/>
      <c r="AE231" s="167"/>
      <c r="AF231" s="204"/>
      <c r="AG231" s="167"/>
      <c r="AH231" s="490"/>
      <c r="AI231" s="167"/>
      <c r="AJ231" s="168"/>
      <c r="AK231" s="9"/>
      <c r="AL231" s="503"/>
      <c r="AM231" s="504"/>
      <c r="AN231" s="9"/>
    </row>
    <row r="232" spans="1:70" s="382" customFormat="1" ht="24.95" customHeight="1">
      <c r="A232" s="749"/>
      <c r="B232" s="661"/>
      <c r="N232" s="9"/>
      <c r="P232" s="9"/>
      <c r="Q232" s="9"/>
      <c r="R232" s="9"/>
      <c r="S232" s="505" t="s">
        <v>339</v>
      </c>
      <c r="T232" s="697" t="s">
        <v>70</v>
      </c>
      <c r="U232" s="470">
        <f>U234+U243</f>
        <v>1142681603</v>
      </c>
      <c r="V232" s="471">
        <f t="shared" ref="V232:AJ232" si="244">V234+V243</f>
        <v>0</v>
      </c>
      <c r="W232" s="471">
        <f t="shared" si="244"/>
        <v>219195564</v>
      </c>
      <c r="X232" s="472">
        <f t="shared" si="244"/>
        <v>1361877167</v>
      </c>
      <c r="Y232" s="379">
        <f t="shared" si="244"/>
        <v>0</v>
      </c>
      <c r="Z232" s="494">
        <f t="shared" si="244"/>
        <v>537292862</v>
      </c>
      <c r="AA232" s="472">
        <f t="shared" si="244"/>
        <v>537292862</v>
      </c>
      <c r="AB232" s="379">
        <f t="shared" si="244"/>
        <v>0</v>
      </c>
      <c r="AC232" s="494">
        <f t="shared" si="244"/>
        <v>178793005</v>
      </c>
      <c r="AD232" s="472">
        <f t="shared" si="244"/>
        <v>178793005</v>
      </c>
      <c r="AE232" s="379">
        <f t="shared" si="244"/>
        <v>0</v>
      </c>
      <c r="AF232" s="494">
        <f t="shared" si="244"/>
        <v>33459041</v>
      </c>
      <c r="AG232" s="472">
        <f t="shared" si="244"/>
        <v>33459041</v>
      </c>
      <c r="AH232" s="379">
        <f t="shared" si="244"/>
        <v>824584305</v>
      </c>
      <c r="AI232" s="471">
        <f t="shared" si="244"/>
        <v>1183084162</v>
      </c>
      <c r="AJ232" s="380">
        <f t="shared" si="244"/>
        <v>1328418126</v>
      </c>
      <c r="AK232" s="500"/>
      <c r="AL232" s="379">
        <f t="shared" ref="AL232:AM232" si="245">AL234+AL243</f>
        <v>0</v>
      </c>
      <c r="AM232" s="380">
        <f t="shared" si="245"/>
        <v>219195564</v>
      </c>
      <c r="AN232" s="9"/>
    </row>
    <row r="233" spans="1:70" s="382" customFormat="1" ht="24.95" customHeight="1">
      <c r="A233" s="749"/>
      <c r="B233" s="661"/>
      <c r="N233" s="9"/>
      <c r="P233" s="9"/>
      <c r="Q233" s="9"/>
      <c r="R233" s="9"/>
      <c r="S233" s="366"/>
      <c r="T233" s="696"/>
      <c r="U233" s="200"/>
      <c r="V233" s="161"/>
      <c r="W233" s="161"/>
      <c r="X233" s="161"/>
      <c r="Y233" s="161"/>
      <c r="Z233" s="200"/>
      <c r="AA233" s="161"/>
      <c r="AB233" s="161"/>
      <c r="AC233" s="200"/>
      <c r="AD233" s="161"/>
      <c r="AE233" s="161"/>
      <c r="AF233" s="200"/>
      <c r="AG233" s="161"/>
      <c r="AH233" s="367"/>
      <c r="AI233" s="161"/>
      <c r="AJ233" s="166"/>
      <c r="AK233" s="9"/>
      <c r="AL233" s="172"/>
      <c r="AM233" s="173"/>
      <c r="AN233" s="9"/>
    </row>
    <row r="234" spans="1:70" s="382" customFormat="1" ht="24.95" customHeight="1">
      <c r="A234" s="749"/>
      <c r="B234" s="661"/>
      <c r="N234" s="9"/>
      <c r="P234" s="9"/>
      <c r="Q234" s="9"/>
      <c r="R234" s="9"/>
      <c r="S234" s="705">
        <v>8000000</v>
      </c>
      <c r="T234" s="681" t="s">
        <v>340</v>
      </c>
      <c r="U234" s="132">
        <f>U235</f>
        <v>0</v>
      </c>
      <c r="V234" s="122">
        <f t="shared" ref="V234:AJ234" si="246">V235</f>
        <v>73375958</v>
      </c>
      <c r="W234" s="122">
        <f t="shared" si="246"/>
        <v>114476591</v>
      </c>
      <c r="X234" s="129">
        <f t="shared" si="246"/>
        <v>187852549</v>
      </c>
      <c r="Y234" s="128">
        <f t="shared" si="246"/>
        <v>0</v>
      </c>
      <c r="Z234" s="202">
        <f t="shared" si="246"/>
        <v>73375958</v>
      </c>
      <c r="AA234" s="129">
        <f t="shared" si="246"/>
        <v>73375958</v>
      </c>
      <c r="AB234" s="128">
        <f t="shared" si="246"/>
        <v>0</v>
      </c>
      <c r="AC234" s="202">
        <f t="shared" si="246"/>
        <v>4637039</v>
      </c>
      <c r="AD234" s="129">
        <f t="shared" si="246"/>
        <v>4637039</v>
      </c>
      <c r="AE234" s="128">
        <f t="shared" si="246"/>
        <v>0</v>
      </c>
      <c r="AF234" s="202">
        <f t="shared" si="246"/>
        <v>4637039</v>
      </c>
      <c r="AG234" s="129">
        <f t="shared" si="246"/>
        <v>4637039</v>
      </c>
      <c r="AH234" s="128">
        <f t="shared" si="246"/>
        <v>114476591</v>
      </c>
      <c r="AI234" s="122">
        <f t="shared" si="246"/>
        <v>183215510</v>
      </c>
      <c r="AJ234" s="130">
        <f t="shared" si="246"/>
        <v>183215510</v>
      </c>
      <c r="AK234" s="9"/>
      <c r="AL234" s="128">
        <f t="shared" ref="AL234:AM234" si="247">AL235</f>
        <v>73375958</v>
      </c>
      <c r="AM234" s="130">
        <f t="shared" si="247"/>
        <v>114476591</v>
      </c>
      <c r="AN234" s="9"/>
    </row>
    <row r="235" spans="1:70" s="382" customFormat="1" ht="24.95" customHeight="1">
      <c r="A235" s="749"/>
      <c r="B235" s="661"/>
      <c r="N235" s="9"/>
      <c r="P235" s="9"/>
      <c r="Q235" s="9"/>
      <c r="R235" s="9"/>
      <c r="S235" s="706">
        <v>8001000</v>
      </c>
      <c r="T235" s="682" t="s">
        <v>341</v>
      </c>
      <c r="U235" s="207">
        <f t="shared" ref="U235:AJ235" si="248">SUM(U236:U241)</f>
        <v>0</v>
      </c>
      <c r="V235" s="15">
        <f t="shared" si="248"/>
        <v>73375958</v>
      </c>
      <c r="W235" s="15">
        <f t="shared" si="248"/>
        <v>114476591</v>
      </c>
      <c r="X235" s="18">
        <f t="shared" si="248"/>
        <v>187852549</v>
      </c>
      <c r="Y235" s="19">
        <f t="shared" si="248"/>
        <v>0</v>
      </c>
      <c r="Z235" s="203">
        <f t="shared" si="248"/>
        <v>73375958</v>
      </c>
      <c r="AA235" s="18">
        <f t="shared" si="248"/>
        <v>73375958</v>
      </c>
      <c r="AB235" s="19">
        <f t="shared" si="248"/>
        <v>0</v>
      </c>
      <c r="AC235" s="203">
        <f t="shared" si="248"/>
        <v>4637039</v>
      </c>
      <c r="AD235" s="18">
        <f t="shared" si="248"/>
        <v>4637039</v>
      </c>
      <c r="AE235" s="19">
        <f t="shared" si="248"/>
        <v>0</v>
      </c>
      <c r="AF235" s="203">
        <f t="shared" si="248"/>
        <v>4637039</v>
      </c>
      <c r="AG235" s="18">
        <f t="shared" si="248"/>
        <v>4637039</v>
      </c>
      <c r="AH235" s="19">
        <f t="shared" si="248"/>
        <v>114476591</v>
      </c>
      <c r="AI235" s="15">
        <f t="shared" si="248"/>
        <v>183215510</v>
      </c>
      <c r="AJ235" s="16">
        <f t="shared" si="248"/>
        <v>183215510</v>
      </c>
      <c r="AK235" s="9"/>
      <c r="AL235" s="29">
        <f>SUM(AL236:AL241)</f>
        <v>73375958</v>
      </c>
      <c r="AM235" s="26">
        <f>SUM(AM236:AM241)</f>
        <v>114476591</v>
      </c>
      <c r="AN235" s="9"/>
    </row>
    <row r="236" spans="1:70" s="382" customFormat="1" ht="24.95" customHeight="1">
      <c r="A236" s="749"/>
      <c r="B236" s="661"/>
      <c r="N236" s="9"/>
      <c r="P236" s="9"/>
      <c r="Q236" s="9"/>
      <c r="R236" s="9"/>
      <c r="S236" s="707" t="s">
        <v>342</v>
      </c>
      <c r="T236" s="684" t="s">
        <v>674</v>
      </c>
      <c r="U236" s="398">
        <v>0</v>
      </c>
      <c r="V236" s="15">
        <f t="shared" ref="V236:W241" si="249">AL236</f>
        <v>73375958</v>
      </c>
      <c r="W236" s="15">
        <f t="shared" si="249"/>
        <v>114476591</v>
      </c>
      <c r="X236" s="18">
        <f t="shared" ref="X236:X241" si="250">SUM(U236:W236)</f>
        <v>187852549</v>
      </c>
      <c r="Y236" s="19">
        <v>0</v>
      </c>
      <c r="Z236" s="374">
        <v>73375958</v>
      </c>
      <c r="AA236" s="18">
        <f t="shared" ref="AA236:AA241" si="251">SUM(Y236:Z236)</f>
        <v>73375958</v>
      </c>
      <c r="AB236" s="19">
        <v>0</v>
      </c>
      <c r="AC236" s="374">
        <v>4637039</v>
      </c>
      <c r="AD236" s="18">
        <f t="shared" ref="AD236:AD241" si="252">SUM(AB236:AC236)</f>
        <v>4637039</v>
      </c>
      <c r="AE236" s="19">
        <v>0</v>
      </c>
      <c r="AF236" s="374">
        <v>4637039</v>
      </c>
      <c r="AG236" s="18">
        <f t="shared" ref="AG236:AG241" si="253">SUM(AE236:AF236)</f>
        <v>4637039</v>
      </c>
      <c r="AH236" s="19">
        <f t="shared" ref="AH236:AH241" si="254">X236-AA236</f>
        <v>114476591</v>
      </c>
      <c r="AI236" s="15">
        <f t="shared" ref="AI236:AI241" si="255">X236-AD236</f>
        <v>183215510</v>
      </c>
      <c r="AJ236" s="16">
        <f t="shared" ref="AJ236:AJ241" si="256">X236-AG236</f>
        <v>183215510</v>
      </c>
      <c r="AK236" s="9"/>
      <c r="AL236" s="372">
        <v>73375958</v>
      </c>
      <c r="AM236" s="375">
        <v>114476591</v>
      </c>
      <c r="AN236" s="9"/>
    </row>
    <row r="237" spans="1:70" s="382" customFormat="1" ht="24.95" customHeight="1">
      <c r="A237" s="749"/>
      <c r="B237" s="661"/>
      <c r="N237" s="9"/>
      <c r="P237" s="9"/>
      <c r="Q237" s="9"/>
      <c r="R237" s="9"/>
      <c r="S237" s="707" t="s">
        <v>343</v>
      </c>
      <c r="T237" s="684" t="s">
        <v>344</v>
      </c>
      <c r="U237" s="398">
        <v>0</v>
      </c>
      <c r="V237" s="15">
        <f t="shared" si="249"/>
        <v>0</v>
      </c>
      <c r="W237" s="15">
        <f t="shared" si="249"/>
        <v>0</v>
      </c>
      <c r="X237" s="18">
        <f t="shared" si="250"/>
        <v>0</v>
      </c>
      <c r="Y237" s="19">
        <v>0</v>
      </c>
      <c r="Z237" s="374">
        <v>0</v>
      </c>
      <c r="AA237" s="18">
        <f t="shared" si="251"/>
        <v>0</v>
      </c>
      <c r="AB237" s="19">
        <v>0</v>
      </c>
      <c r="AC237" s="374">
        <v>0</v>
      </c>
      <c r="AD237" s="18">
        <f t="shared" si="252"/>
        <v>0</v>
      </c>
      <c r="AE237" s="19">
        <v>0</v>
      </c>
      <c r="AF237" s="374">
        <v>0</v>
      </c>
      <c r="AG237" s="18">
        <f>SUM(AE237:AF237)</f>
        <v>0</v>
      </c>
      <c r="AH237" s="19">
        <f t="shared" si="254"/>
        <v>0</v>
      </c>
      <c r="AI237" s="15">
        <f t="shared" si="255"/>
        <v>0</v>
      </c>
      <c r="AJ237" s="16">
        <f t="shared" si="256"/>
        <v>0</v>
      </c>
      <c r="AK237" s="9"/>
      <c r="AL237" s="372">
        <v>0</v>
      </c>
      <c r="AM237" s="375">
        <v>0</v>
      </c>
      <c r="AN237" s="9"/>
    </row>
    <row r="238" spans="1:70" s="382" customFormat="1" ht="24.95" customHeight="1">
      <c r="A238" s="749"/>
      <c r="B238" s="661"/>
      <c r="N238" s="9"/>
      <c r="P238" s="9"/>
      <c r="Q238" s="9"/>
      <c r="R238" s="9"/>
      <c r="S238" s="707" t="s">
        <v>345</v>
      </c>
      <c r="T238" s="684" t="s">
        <v>346</v>
      </c>
      <c r="U238" s="398">
        <v>0</v>
      </c>
      <c r="V238" s="15">
        <f t="shared" si="249"/>
        <v>0</v>
      </c>
      <c r="W238" s="15">
        <f t="shared" si="249"/>
        <v>0</v>
      </c>
      <c r="X238" s="18">
        <f t="shared" si="250"/>
        <v>0</v>
      </c>
      <c r="Y238" s="19">
        <v>0</v>
      </c>
      <c r="Z238" s="374">
        <v>0</v>
      </c>
      <c r="AA238" s="18">
        <f t="shared" si="251"/>
        <v>0</v>
      </c>
      <c r="AB238" s="19">
        <v>0</v>
      </c>
      <c r="AC238" s="374">
        <v>0</v>
      </c>
      <c r="AD238" s="18">
        <f t="shared" si="252"/>
        <v>0</v>
      </c>
      <c r="AE238" s="19">
        <v>0</v>
      </c>
      <c r="AF238" s="374">
        <v>0</v>
      </c>
      <c r="AG238" s="18">
        <f t="shared" si="253"/>
        <v>0</v>
      </c>
      <c r="AH238" s="19">
        <f t="shared" si="254"/>
        <v>0</v>
      </c>
      <c r="AI238" s="15">
        <f t="shared" si="255"/>
        <v>0</v>
      </c>
      <c r="AJ238" s="16">
        <f t="shared" si="256"/>
        <v>0</v>
      </c>
      <c r="AK238" s="9"/>
      <c r="AL238" s="372">
        <v>0</v>
      </c>
      <c r="AM238" s="375">
        <v>0</v>
      </c>
      <c r="AN238" s="9"/>
    </row>
    <row r="239" spans="1:70" s="382" customFormat="1" ht="24.95" customHeight="1">
      <c r="A239" s="749"/>
      <c r="B239" s="661"/>
      <c r="N239" s="9"/>
      <c r="P239" s="9"/>
      <c r="Q239" s="9"/>
      <c r="S239" s="707" t="s">
        <v>347</v>
      </c>
      <c r="T239" s="684" t="s">
        <v>348</v>
      </c>
      <c r="U239" s="398">
        <v>0</v>
      </c>
      <c r="V239" s="15">
        <f t="shared" si="249"/>
        <v>0</v>
      </c>
      <c r="W239" s="15">
        <f t="shared" si="249"/>
        <v>0</v>
      </c>
      <c r="X239" s="18">
        <f t="shared" si="250"/>
        <v>0</v>
      </c>
      <c r="Y239" s="19">
        <v>0</v>
      </c>
      <c r="Z239" s="374">
        <v>0</v>
      </c>
      <c r="AA239" s="18">
        <f t="shared" si="251"/>
        <v>0</v>
      </c>
      <c r="AB239" s="19">
        <v>0</v>
      </c>
      <c r="AC239" s="374">
        <v>0</v>
      </c>
      <c r="AD239" s="18">
        <f t="shared" si="252"/>
        <v>0</v>
      </c>
      <c r="AE239" s="19">
        <v>0</v>
      </c>
      <c r="AF239" s="374">
        <v>0</v>
      </c>
      <c r="AG239" s="18">
        <f t="shared" si="253"/>
        <v>0</v>
      </c>
      <c r="AH239" s="19">
        <f t="shared" si="254"/>
        <v>0</v>
      </c>
      <c r="AI239" s="15">
        <f t="shared" si="255"/>
        <v>0</v>
      </c>
      <c r="AJ239" s="16">
        <f t="shared" si="256"/>
        <v>0</v>
      </c>
      <c r="AK239" s="9"/>
      <c r="AL239" s="372">
        <v>0</v>
      </c>
      <c r="AM239" s="375">
        <v>0</v>
      </c>
      <c r="AN239" s="9"/>
    </row>
    <row r="240" spans="1:70" ht="24.95" customHeight="1">
      <c r="A240" s="749"/>
      <c r="B240" s="661"/>
      <c r="C240" s="382"/>
      <c r="D240" s="382"/>
      <c r="E240" s="382"/>
      <c r="F240" s="382"/>
      <c r="G240" s="382"/>
      <c r="H240" s="382"/>
      <c r="I240" s="382"/>
      <c r="J240" s="382"/>
      <c r="K240" s="382"/>
      <c r="L240" s="382"/>
      <c r="M240" s="382"/>
      <c r="N240" s="9"/>
      <c r="O240" s="382"/>
      <c r="P240" s="9"/>
      <c r="Q240" s="9"/>
      <c r="S240" s="707" t="s">
        <v>349</v>
      </c>
      <c r="T240" s="684" t="s">
        <v>350</v>
      </c>
      <c r="U240" s="398">
        <v>0</v>
      </c>
      <c r="V240" s="15">
        <f t="shared" si="249"/>
        <v>0</v>
      </c>
      <c r="W240" s="15">
        <f t="shared" si="249"/>
        <v>0</v>
      </c>
      <c r="X240" s="18">
        <f t="shared" si="250"/>
        <v>0</v>
      </c>
      <c r="Y240" s="19">
        <v>0</v>
      </c>
      <c r="Z240" s="374">
        <v>0</v>
      </c>
      <c r="AA240" s="18">
        <f t="shared" si="251"/>
        <v>0</v>
      </c>
      <c r="AB240" s="19">
        <v>0</v>
      </c>
      <c r="AC240" s="374">
        <v>0</v>
      </c>
      <c r="AD240" s="18">
        <f t="shared" si="252"/>
        <v>0</v>
      </c>
      <c r="AE240" s="19">
        <v>0</v>
      </c>
      <c r="AF240" s="374">
        <v>0</v>
      </c>
      <c r="AG240" s="18">
        <f t="shared" si="253"/>
        <v>0</v>
      </c>
      <c r="AH240" s="19">
        <f t="shared" si="254"/>
        <v>0</v>
      </c>
      <c r="AI240" s="15">
        <f t="shared" si="255"/>
        <v>0</v>
      </c>
      <c r="AJ240" s="16">
        <f t="shared" si="256"/>
        <v>0</v>
      </c>
      <c r="AK240" s="9"/>
      <c r="AL240" s="372">
        <v>0</v>
      </c>
      <c r="AM240" s="375">
        <v>0</v>
      </c>
      <c r="BB240" s="382"/>
      <c r="BC240" s="382"/>
      <c r="BD240" s="382"/>
      <c r="BE240" s="382"/>
      <c r="BM240" s="382"/>
      <c r="BN240" s="382"/>
      <c r="BO240" s="382"/>
      <c r="BP240" s="382"/>
      <c r="BQ240" s="382"/>
      <c r="BR240" s="382"/>
    </row>
    <row r="241" spans="1:70" ht="24.95" customHeight="1">
      <c r="A241" s="749"/>
      <c r="B241" s="661"/>
      <c r="C241" s="382"/>
      <c r="D241" s="382"/>
      <c r="E241" s="382"/>
      <c r="F241" s="382"/>
      <c r="G241" s="382"/>
      <c r="H241" s="382"/>
      <c r="I241" s="382"/>
      <c r="J241" s="382"/>
      <c r="K241" s="382"/>
      <c r="L241" s="382"/>
      <c r="M241" s="382"/>
      <c r="N241" s="9"/>
      <c r="O241" s="382"/>
      <c r="P241" s="9"/>
      <c r="Q241" s="9"/>
      <c r="S241" s="717">
        <v>8001999</v>
      </c>
      <c r="T241" s="683" t="s">
        <v>652</v>
      </c>
      <c r="U241" s="398">
        <v>0</v>
      </c>
      <c r="V241" s="15">
        <f t="shared" si="249"/>
        <v>0</v>
      </c>
      <c r="W241" s="15">
        <f t="shared" si="249"/>
        <v>0</v>
      </c>
      <c r="X241" s="849">
        <f t="shared" si="250"/>
        <v>0</v>
      </c>
      <c r="Y241" s="19">
        <v>0</v>
      </c>
      <c r="Z241" s="374">
        <v>0</v>
      </c>
      <c r="AA241" s="18">
        <f t="shared" si="251"/>
        <v>0</v>
      </c>
      <c r="AB241" s="19">
        <v>0</v>
      </c>
      <c r="AC241" s="374">
        <v>0</v>
      </c>
      <c r="AD241" s="18">
        <f t="shared" si="252"/>
        <v>0</v>
      </c>
      <c r="AE241" s="19">
        <v>0</v>
      </c>
      <c r="AF241" s="374">
        <v>0</v>
      </c>
      <c r="AG241" s="18">
        <f t="shared" si="253"/>
        <v>0</v>
      </c>
      <c r="AH241" s="19">
        <f t="shared" si="254"/>
        <v>0</v>
      </c>
      <c r="AI241" s="15">
        <f t="shared" si="255"/>
        <v>0</v>
      </c>
      <c r="AJ241" s="16">
        <f t="shared" si="256"/>
        <v>0</v>
      </c>
      <c r="AK241" s="9"/>
      <c r="AL241" s="372">
        <v>0</v>
      </c>
      <c r="AM241" s="375">
        <v>0</v>
      </c>
      <c r="BM241" s="382"/>
      <c r="BN241" s="382"/>
      <c r="BO241" s="382"/>
      <c r="BP241" s="382"/>
      <c r="BQ241" s="382"/>
      <c r="BR241" s="382"/>
    </row>
    <row r="242" spans="1:70" ht="24.95" customHeight="1">
      <c r="A242" s="749"/>
      <c r="B242" s="661"/>
      <c r="C242" s="382"/>
      <c r="D242" s="382"/>
      <c r="E242" s="382"/>
      <c r="F242" s="382"/>
      <c r="G242" s="382"/>
      <c r="H242" s="382"/>
      <c r="I242" s="382"/>
      <c r="J242" s="382"/>
      <c r="K242" s="382"/>
      <c r="L242" s="382"/>
      <c r="M242" s="382"/>
      <c r="N242" s="9"/>
      <c r="O242" s="382"/>
      <c r="P242" s="9"/>
      <c r="Q242" s="9"/>
      <c r="S242" s="366"/>
      <c r="T242" s="696"/>
      <c r="U242" s="200"/>
      <c r="V242" s="161"/>
      <c r="W242" s="161"/>
      <c r="X242" s="161"/>
      <c r="Y242" s="161"/>
      <c r="Z242" s="200"/>
      <c r="AA242" s="161"/>
      <c r="AB242" s="161"/>
      <c r="AC242" s="200"/>
      <c r="AD242" s="161"/>
      <c r="AE242" s="161"/>
      <c r="AF242" s="200"/>
      <c r="AG242" s="161"/>
      <c r="AH242" s="367"/>
      <c r="AI242" s="161"/>
      <c r="AJ242" s="166"/>
      <c r="AK242" s="9"/>
      <c r="AL242" s="172"/>
      <c r="AM242" s="173"/>
    </row>
    <row r="243" spans="1:70" ht="24.95" customHeight="1">
      <c r="A243" s="749"/>
      <c r="B243" s="661"/>
      <c r="C243" s="382"/>
      <c r="D243" s="382"/>
      <c r="E243" s="382"/>
      <c r="F243" s="382"/>
      <c r="G243" s="382"/>
      <c r="H243" s="382"/>
      <c r="I243" s="382"/>
      <c r="J243" s="382"/>
      <c r="K243" s="382"/>
      <c r="L243" s="382"/>
      <c r="M243" s="382"/>
      <c r="N243" s="9"/>
      <c r="O243" s="382"/>
      <c r="P243" s="9"/>
      <c r="Q243" s="9"/>
      <c r="S243" s="811">
        <v>8002001</v>
      </c>
      <c r="T243" s="812" t="s">
        <v>351</v>
      </c>
      <c r="U243" s="813">
        <f t="shared" ref="U243:AJ243" si="257">SUM(U244:U256)</f>
        <v>1142681603</v>
      </c>
      <c r="V243" s="813">
        <f t="shared" si="257"/>
        <v>-73375958</v>
      </c>
      <c r="W243" s="813">
        <f t="shared" si="257"/>
        <v>104718973</v>
      </c>
      <c r="X243" s="813">
        <f t="shared" si="257"/>
        <v>1174024618</v>
      </c>
      <c r="Y243" s="813">
        <f t="shared" si="257"/>
        <v>0</v>
      </c>
      <c r="Z243" s="813">
        <f t="shared" si="257"/>
        <v>463916904</v>
      </c>
      <c r="AA243" s="813">
        <f t="shared" si="257"/>
        <v>463916904</v>
      </c>
      <c r="AB243" s="813">
        <f t="shared" si="257"/>
        <v>0</v>
      </c>
      <c r="AC243" s="813">
        <f t="shared" si="257"/>
        <v>174155966</v>
      </c>
      <c r="AD243" s="813">
        <f t="shared" si="257"/>
        <v>174155966</v>
      </c>
      <c r="AE243" s="813">
        <f t="shared" si="257"/>
        <v>0</v>
      </c>
      <c r="AF243" s="813">
        <f t="shared" si="257"/>
        <v>28822002</v>
      </c>
      <c r="AG243" s="813">
        <f t="shared" si="257"/>
        <v>28822002</v>
      </c>
      <c r="AH243" s="813">
        <f t="shared" si="257"/>
        <v>710107714</v>
      </c>
      <c r="AI243" s="813">
        <f t="shared" si="257"/>
        <v>999868652</v>
      </c>
      <c r="AJ243" s="813">
        <f t="shared" si="257"/>
        <v>1145202616</v>
      </c>
      <c r="AK243" s="9"/>
      <c r="AL243" s="813">
        <f>SUM(AL244:AL256)</f>
        <v>-73375958</v>
      </c>
      <c r="AM243" s="813">
        <f>SUM(AM244:AM256)</f>
        <v>104718973</v>
      </c>
    </row>
    <row r="244" spans="1:70" ht="24.95" customHeight="1">
      <c r="A244" s="749"/>
      <c r="B244" s="661"/>
      <c r="C244" s="382"/>
      <c r="D244" s="382"/>
      <c r="E244" s="382"/>
      <c r="F244" s="382"/>
      <c r="G244" s="382"/>
      <c r="H244" s="382"/>
      <c r="I244" s="382"/>
      <c r="J244" s="382"/>
      <c r="K244" s="382"/>
      <c r="L244" s="382"/>
      <c r="M244" s="382"/>
      <c r="N244" s="9"/>
      <c r="O244" s="382"/>
      <c r="P244" s="9"/>
      <c r="Q244" s="9"/>
      <c r="S244" s="707" t="s">
        <v>352</v>
      </c>
      <c r="T244" s="684" t="s">
        <v>675</v>
      </c>
      <c r="U244" s="398">
        <v>0</v>
      </c>
      <c r="V244" s="15">
        <f t="shared" ref="V244:W256" si="258">AL244</f>
        <v>0</v>
      </c>
      <c r="W244" s="15">
        <f t="shared" si="258"/>
        <v>0</v>
      </c>
      <c r="X244" s="18">
        <f t="shared" ref="X244:X256" si="259">SUM(U244:W244)</f>
        <v>0</v>
      </c>
      <c r="Y244" s="19">
        <v>0</v>
      </c>
      <c r="Z244" s="374">
        <v>0</v>
      </c>
      <c r="AA244" s="18">
        <f t="shared" ref="AA244:AA256" si="260">SUM(Y244:Z244)</f>
        <v>0</v>
      </c>
      <c r="AB244" s="19">
        <v>0</v>
      </c>
      <c r="AC244" s="374">
        <v>0</v>
      </c>
      <c r="AD244" s="18">
        <f t="shared" ref="AD244:AD256" si="261">SUM(AB244:AC244)</f>
        <v>0</v>
      </c>
      <c r="AE244" s="19">
        <v>0</v>
      </c>
      <c r="AF244" s="374">
        <v>0</v>
      </c>
      <c r="AG244" s="18">
        <f t="shared" ref="AG244:AG256" si="262">SUM(AE244:AF244)</f>
        <v>0</v>
      </c>
      <c r="AH244" s="19">
        <f t="shared" ref="AH244:AH256" si="263">X244-AA244</f>
        <v>0</v>
      </c>
      <c r="AI244" s="15">
        <f t="shared" ref="AI244:AI256" si="264">X244-AD244</f>
        <v>0</v>
      </c>
      <c r="AJ244" s="16">
        <f t="shared" ref="AJ244:AJ256" si="265">X244-AG244</f>
        <v>0</v>
      </c>
      <c r="AK244" s="9"/>
      <c r="AL244" s="372">
        <v>0</v>
      </c>
      <c r="AM244" s="375">
        <v>0</v>
      </c>
    </row>
    <row r="245" spans="1:70" ht="24.95" customHeight="1">
      <c r="A245" s="749"/>
      <c r="B245" s="661"/>
      <c r="C245" s="382"/>
      <c r="D245" s="382"/>
      <c r="E245" s="382"/>
      <c r="F245" s="382"/>
      <c r="G245" s="382"/>
      <c r="H245" s="382"/>
      <c r="I245" s="382"/>
      <c r="J245" s="382"/>
      <c r="K245" s="382"/>
      <c r="L245" s="382"/>
      <c r="M245" s="382"/>
      <c r="N245" s="9"/>
      <c r="O245" s="382"/>
      <c r="P245" s="9"/>
      <c r="Q245" s="9"/>
      <c r="S245" s="707" t="s">
        <v>354</v>
      </c>
      <c r="T245" s="684" t="s">
        <v>676</v>
      </c>
      <c r="U245" s="398">
        <v>1066681603</v>
      </c>
      <c r="V245" s="15">
        <f t="shared" si="258"/>
        <v>0</v>
      </c>
      <c r="W245" s="15">
        <f t="shared" si="258"/>
        <v>-228934160</v>
      </c>
      <c r="X245" s="18">
        <f t="shared" si="259"/>
        <v>837747443</v>
      </c>
      <c r="Y245" s="19">
        <v>0</v>
      </c>
      <c r="Z245" s="374">
        <v>312664350</v>
      </c>
      <c r="AA245" s="18">
        <f t="shared" si="260"/>
        <v>312664350</v>
      </c>
      <c r="AB245" s="19">
        <v>0</v>
      </c>
      <c r="AC245" s="374">
        <v>22903412</v>
      </c>
      <c r="AD245" s="18">
        <f t="shared" si="261"/>
        <v>22903412</v>
      </c>
      <c r="AE245" s="19">
        <v>0</v>
      </c>
      <c r="AF245" s="374">
        <v>0</v>
      </c>
      <c r="AG245" s="18">
        <f t="shared" si="262"/>
        <v>0</v>
      </c>
      <c r="AH245" s="19">
        <f t="shared" si="263"/>
        <v>525083093</v>
      </c>
      <c r="AI245" s="15">
        <f t="shared" si="264"/>
        <v>814844031</v>
      </c>
      <c r="AJ245" s="16">
        <f t="shared" si="265"/>
        <v>837747443</v>
      </c>
      <c r="AK245" s="9"/>
      <c r="AL245" s="372">
        <v>0</v>
      </c>
      <c r="AM245" s="375">
        <v>-228934160</v>
      </c>
    </row>
    <row r="246" spans="1:70" ht="24.95" customHeight="1">
      <c r="A246" s="749"/>
      <c r="B246" s="661"/>
      <c r="C246" s="382"/>
      <c r="D246" s="382"/>
      <c r="E246" s="382"/>
      <c r="F246" s="382"/>
      <c r="G246" s="382"/>
      <c r="H246" s="382"/>
      <c r="I246" s="382"/>
      <c r="J246" s="382"/>
      <c r="K246" s="382"/>
      <c r="L246" s="382"/>
      <c r="M246" s="382"/>
      <c r="N246" s="9"/>
      <c r="O246" s="382"/>
      <c r="P246" s="9"/>
      <c r="Q246" s="9"/>
      <c r="S246" s="707" t="s">
        <v>355</v>
      </c>
      <c r="T246" s="684" t="s">
        <v>680</v>
      </c>
      <c r="U246" s="398">
        <v>76000000</v>
      </c>
      <c r="V246" s="15">
        <f t="shared" si="258"/>
        <v>-73375958</v>
      </c>
      <c r="W246" s="15">
        <f t="shared" si="258"/>
        <v>73375958</v>
      </c>
      <c r="X246" s="18">
        <f t="shared" si="259"/>
        <v>76000000</v>
      </c>
      <c r="Y246" s="19">
        <v>0</v>
      </c>
      <c r="Z246" s="374">
        <v>0</v>
      </c>
      <c r="AA246" s="18">
        <f t="shared" si="260"/>
        <v>0</v>
      </c>
      <c r="AB246" s="19">
        <v>0</v>
      </c>
      <c r="AC246" s="374">
        <v>0</v>
      </c>
      <c r="AD246" s="18">
        <f t="shared" si="261"/>
        <v>0</v>
      </c>
      <c r="AE246" s="19">
        <v>0</v>
      </c>
      <c r="AF246" s="374">
        <v>0</v>
      </c>
      <c r="AG246" s="18">
        <f t="shared" si="262"/>
        <v>0</v>
      </c>
      <c r="AH246" s="19">
        <f t="shared" si="263"/>
        <v>76000000</v>
      </c>
      <c r="AI246" s="15">
        <f t="shared" si="264"/>
        <v>76000000</v>
      </c>
      <c r="AJ246" s="16">
        <f t="shared" si="265"/>
        <v>76000000</v>
      </c>
      <c r="AK246" s="9"/>
      <c r="AL246" s="372">
        <v>-73375958</v>
      </c>
      <c r="AM246" s="375">
        <v>73375958</v>
      </c>
    </row>
    <row r="247" spans="1:70" ht="24.95" customHeight="1">
      <c r="A247" s="749"/>
      <c r="B247" s="661"/>
      <c r="C247" s="382"/>
      <c r="D247" s="382"/>
      <c r="E247" s="382"/>
      <c r="F247" s="382"/>
      <c r="G247" s="382"/>
      <c r="H247" s="382"/>
      <c r="I247" s="382"/>
      <c r="J247" s="382"/>
      <c r="K247" s="382"/>
      <c r="L247" s="382"/>
      <c r="M247" s="382"/>
      <c r="N247" s="9"/>
      <c r="O247" s="382"/>
      <c r="P247" s="9"/>
      <c r="Q247" s="9"/>
      <c r="S247" s="707" t="s">
        <v>356</v>
      </c>
      <c r="T247" s="684" t="s">
        <v>681</v>
      </c>
      <c r="U247" s="398">
        <v>0</v>
      </c>
      <c r="V247" s="15">
        <f t="shared" si="258"/>
        <v>0</v>
      </c>
      <c r="W247" s="15">
        <f t="shared" si="258"/>
        <v>0</v>
      </c>
      <c r="X247" s="18">
        <f t="shared" si="259"/>
        <v>0</v>
      </c>
      <c r="Y247" s="19">
        <v>0</v>
      </c>
      <c r="Z247" s="374">
        <v>0</v>
      </c>
      <c r="AA247" s="18">
        <f t="shared" si="260"/>
        <v>0</v>
      </c>
      <c r="AB247" s="19">
        <v>0</v>
      </c>
      <c r="AC247" s="374">
        <v>0</v>
      </c>
      <c r="AD247" s="18">
        <f t="shared" si="261"/>
        <v>0</v>
      </c>
      <c r="AE247" s="19">
        <v>0</v>
      </c>
      <c r="AF247" s="374">
        <v>0</v>
      </c>
      <c r="AG247" s="18">
        <f t="shared" si="262"/>
        <v>0</v>
      </c>
      <c r="AH247" s="19">
        <f t="shared" si="263"/>
        <v>0</v>
      </c>
      <c r="AI247" s="15">
        <f t="shared" si="264"/>
        <v>0</v>
      </c>
      <c r="AJ247" s="16">
        <f t="shared" si="265"/>
        <v>0</v>
      </c>
      <c r="AK247" s="9"/>
      <c r="AL247" s="372">
        <v>0</v>
      </c>
      <c r="AM247" s="375">
        <v>0</v>
      </c>
    </row>
    <row r="248" spans="1:70" ht="24.95" customHeight="1">
      <c r="A248" s="749"/>
      <c r="B248" s="661"/>
      <c r="C248" s="382"/>
      <c r="D248" s="382"/>
      <c r="E248" s="382"/>
      <c r="F248" s="382"/>
      <c r="G248" s="382"/>
      <c r="H248" s="382"/>
      <c r="I248" s="382"/>
      <c r="J248" s="382"/>
      <c r="K248" s="382"/>
      <c r="L248" s="382"/>
      <c r="M248" s="382"/>
      <c r="N248" s="9"/>
      <c r="O248" s="382"/>
      <c r="P248" s="9"/>
      <c r="Q248" s="9"/>
      <c r="S248" s="707" t="s">
        <v>357</v>
      </c>
      <c r="T248" s="684" t="s">
        <v>677</v>
      </c>
      <c r="U248" s="398">
        <v>0</v>
      </c>
      <c r="V248" s="15">
        <f t="shared" si="258"/>
        <v>0</v>
      </c>
      <c r="W248" s="15">
        <f t="shared" si="258"/>
        <v>109024621</v>
      </c>
      <c r="X248" s="18">
        <f t="shared" si="259"/>
        <v>109024621</v>
      </c>
      <c r="Y248" s="19">
        <v>0</v>
      </c>
      <c r="Z248" s="374">
        <v>0</v>
      </c>
      <c r="AA248" s="18">
        <f t="shared" si="260"/>
        <v>0</v>
      </c>
      <c r="AB248" s="19">
        <v>0</v>
      </c>
      <c r="AC248" s="374">
        <v>0</v>
      </c>
      <c r="AD248" s="18">
        <f t="shared" si="261"/>
        <v>0</v>
      </c>
      <c r="AE248" s="19">
        <v>0</v>
      </c>
      <c r="AF248" s="374">
        <v>0</v>
      </c>
      <c r="AG248" s="18">
        <f t="shared" si="262"/>
        <v>0</v>
      </c>
      <c r="AH248" s="19">
        <f t="shared" si="263"/>
        <v>109024621</v>
      </c>
      <c r="AI248" s="15">
        <f t="shared" si="264"/>
        <v>109024621</v>
      </c>
      <c r="AJ248" s="16">
        <f t="shared" si="265"/>
        <v>109024621</v>
      </c>
      <c r="AK248" s="9"/>
      <c r="AL248" s="372">
        <v>0</v>
      </c>
      <c r="AM248" s="375">
        <v>109024621</v>
      </c>
    </row>
    <row r="249" spans="1:70" ht="24.95" customHeight="1">
      <c r="A249" s="749"/>
      <c r="B249" s="661"/>
      <c r="C249" s="382"/>
      <c r="D249" s="382"/>
      <c r="E249" s="382"/>
      <c r="F249" s="382"/>
      <c r="G249" s="382"/>
      <c r="H249" s="382"/>
      <c r="I249" s="382"/>
      <c r="J249" s="382"/>
      <c r="K249" s="382"/>
      <c r="L249" s="382"/>
      <c r="M249" s="382"/>
      <c r="N249" s="9"/>
      <c r="O249" s="382"/>
      <c r="P249" s="9"/>
      <c r="Q249" s="9"/>
      <c r="S249" s="707" t="s">
        <v>358</v>
      </c>
      <c r="T249" s="684" t="s">
        <v>462</v>
      </c>
      <c r="U249" s="398">
        <v>0</v>
      </c>
      <c r="V249" s="15">
        <f t="shared" si="258"/>
        <v>0</v>
      </c>
      <c r="W249" s="15">
        <f t="shared" si="258"/>
        <v>0</v>
      </c>
      <c r="X249" s="18">
        <f t="shared" si="259"/>
        <v>0</v>
      </c>
      <c r="Y249" s="19">
        <v>0</v>
      </c>
      <c r="Z249" s="374">
        <v>0</v>
      </c>
      <c r="AA249" s="18">
        <f t="shared" si="260"/>
        <v>0</v>
      </c>
      <c r="AB249" s="19">
        <v>0</v>
      </c>
      <c r="AC249" s="374">
        <v>0</v>
      </c>
      <c r="AD249" s="18">
        <f t="shared" si="261"/>
        <v>0</v>
      </c>
      <c r="AE249" s="19">
        <v>0</v>
      </c>
      <c r="AF249" s="374">
        <v>0</v>
      </c>
      <c r="AG249" s="18">
        <f t="shared" si="262"/>
        <v>0</v>
      </c>
      <c r="AH249" s="19">
        <f t="shared" si="263"/>
        <v>0</v>
      </c>
      <c r="AI249" s="15">
        <f t="shared" si="264"/>
        <v>0</v>
      </c>
      <c r="AJ249" s="16">
        <f t="shared" si="265"/>
        <v>0</v>
      </c>
      <c r="AK249" s="9"/>
      <c r="AL249" s="372">
        <v>0</v>
      </c>
      <c r="AM249" s="375">
        <v>0</v>
      </c>
    </row>
    <row r="250" spans="1:70" ht="24.95" customHeight="1">
      <c r="A250" s="749"/>
      <c r="B250" s="661"/>
      <c r="C250" s="382"/>
      <c r="D250" s="382"/>
      <c r="E250" s="382"/>
      <c r="F250" s="382"/>
      <c r="G250" s="382"/>
      <c r="H250" s="382"/>
      <c r="I250" s="382"/>
      <c r="J250" s="382"/>
      <c r="K250" s="382"/>
      <c r="L250" s="382"/>
      <c r="M250" s="382"/>
      <c r="N250" s="9"/>
      <c r="O250" s="382"/>
      <c r="P250" s="9"/>
      <c r="Q250" s="9"/>
      <c r="S250" s="707" t="s">
        <v>359</v>
      </c>
      <c r="T250" s="684" t="s">
        <v>463</v>
      </c>
      <c r="U250" s="398">
        <v>0</v>
      </c>
      <c r="V250" s="15">
        <f t="shared" ref="V250:W254" si="266">AL250</f>
        <v>0</v>
      </c>
      <c r="W250" s="15">
        <f t="shared" si="266"/>
        <v>0</v>
      </c>
      <c r="X250" s="18">
        <f>SUM(U250:W250)</f>
        <v>0</v>
      </c>
      <c r="Y250" s="19">
        <v>0</v>
      </c>
      <c r="Z250" s="374">
        <v>0</v>
      </c>
      <c r="AA250" s="18">
        <f>SUM(Y250:Z250)</f>
        <v>0</v>
      </c>
      <c r="AB250" s="19">
        <v>0</v>
      </c>
      <c r="AC250" s="374">
        <v>0</v>
      </c>
      <c r="AD250" s="18">
        <f>SUM(AB250:AC250)</f>
        <v>0</v>
      </c>
      <c r="AE250" s="19">
        <v>0</v>
      </c>
      <c r="AF250" s="374">
        <v>0</v>
      </c>
      <c r="AG250" s="18">
        <f>SUM(AE250:AF250)</f>
        <v>0</v>
      </c>
      <c r="AH250" s="19">
        <f>X250-AA250</f>
        <v>0</v>
      </c>
      <c r="AI250" s="15">
        <f>X250-AD250</f>
        <v>0</v>
      </c>
      <c r="AJ250" s="16">
        <f>X250-AG250</f>
        <v>0</v>
      </c>
      <c r="AK250" s="9"/>
      <c r="AL250" s="372">
        <v>0</v>
      </c>
      <c r="AM250" s="375">
        <v>0</v>
      </c>
    </row>
    <row r="251" spans="1:70" ht="24.95" customHeight="1">
      <c r="A251" s="749"/>
      <c r="B251" s="661"/>
      <c r="C251" s="382"/>
      <c r="D251" s="382"/>
      <c r="E251" s="382"/>
      <c r="F251" s="382"/>
      <c r="G251" s="382"/>
      <c r="H251" s="382"/>
      <c r="I251" s="382"/>
      <c r="J251" s="382"/>
      <c r="K251" s="382"/>
      <c r="L251" s="382"/>
      <c r="M251" s="382"/>
      <c r="N251" s="9"/>
      <c r="O251" s="382"/>
      <c r="P251" s="9"/>
      <c r="Q251" s="9"/>
      <c r="S251" s="707" t="s">
        <v>446</v>
      </c>
      <c r="T251" s="684" t="s">
        <v>464</v>
      </c>
      <c r="U251" s="398">
        <v>0</v>
      </c>
      <c r="V251" s="15">
        <f t="shared" si="266"/>
        <v>0</v>
      </c>
      <c r="W251" s="15">
        <f t="shared" si="266"/>
        <v>0</v>
      </c>
      <c r="X251" s="18">
        <f>SUM(U251:W251)</f>
        <v>0</v>
      </c>
      <c r="Y251" s="19">
        <v>0</v>
      </c>
      <c r="Z251" s="374">
        <v>0</v>
      </c>
      <c r="AA251" s="18">
        <f>SUM(Y251:Z251)</f>
        <v>0</v>
      </c>
      <c r="AB251" s="19">
        <v>0</v>
      </c>
      <c r="AC251" s="374">
        <v>0</v>
      </c>
      <c r="AD251" s="18">
        <f>SUM(AB251:AC251)</f>
        <v>0</v>
      </c>
      <c r="AE251" s="19">
        <v>0</v>
      </c>
      <c r="AF251" s="374">
        <v>0</v>
      </c>
      <c r="AG251" s="18">
        <f>SUM(AE251:AF251)</f>
        <v>0</v>
      </c>
      <c r="AH251" s="19">
        <f>X251-AA251</f>
        <v>0</v>
      </c>
      <c r="AI251" s="15">
        <f>X251-AD251</f>
        <v>0</v>
      </c>
      <c r="AJ251" s="16">
        <f>X251-AG251</f>
        <v>0</v>
      </c>
      <c r="AK251" s="9"/>
      <c r="AL251" s="372">
        <v>0</v>
      </c>
      <c r="AM251" s="375">
        <v>0</v>
      </c>
    </row>
    <row r="252" spans="1:70" ht="24.95" customHeight="1">
      <c r="A252" s="749"/>
      <c r="B252" s="661"/>
      <c r="C252" s="382"/>
      <c r="D252" s="382"/>
      <c r="E252" s="382"/>
      <c r="F252" s="382"/>
      <c r="G252" s="382"/>
      <c r="H252" s="382"/>
      <c r="I252" s="382"/>
      <c r="J252" s="382"/>
      <c r="K252" s="382"/>
      <c r="L252" s="382"/>
      <c r="M252" s="382"/>
      <c r="N252" s="9"/>
      <c r="O252" s="382"/>
      <c r="P252" s="9"/>
      <c r="Q252" s="9"/>
      <c r="S252" s="707" t="s">
        <v>447</v>
      </c>
      <c r="T252" s="684" t="s">
        <v>465</v>
      </c>
      <c r="U252" s="398">
        <v>0</v>
      </c>
      <c r="V252" s="15">
        <f t="shared" si="266"/>
        <v>0</v>
      </c>
      <c r="W252" s="15">
        <f t="shared" si="266"/>
        <v>0</v>
      </c>
      <c r="X252" s="18">
        <f>SUM(U252:W252)</f>
        <v>0</v>
      </c>
      <c r="Y252" s="19">
        <v>0</v>
      </c>
      <c r="Z252" s="374">
        <v>0</v>
      </c>
      <c r="AA252" s="18">
        <f>SUM(Y252:Z252)</f>
        <v>0</v>
      </c>
      <c r="AB252" s="19">
        <v>0</v>
      </c>
      <c r="AC252" s="374">
        <v>0</v>
      </c>
      <c r="AD252" s="18">
        <f>SUM(AB252:AC252)</f>
        <v>0</v>
      </c>
      <c r="AE252" s="19">
        <v>0</v>
      </c>
      <c r="AF252" s="374">
        <v>0</v>
      </c>
      <c r="AG252" s="18">
        <f>SUM(AE252:AF252)</f>
        <v>0</v>
      </c>
      <c r="AH252" s="19">
        <f>X252-AA252</f>
        <v>0</v>
      </c>
      <c r="AI252" s="15">
        <f>X252-AD252</f>
        <v>0</v>
      </c>
      <c r="AJ252" s="16">
        <f>X252-AG252</f>
        <v>0</v>
      </c>
      <c r="AK252" s="9"/>
      <c r="AL252" s="372">
        <v>0</v>
      </c>
      <c r="AM252" s="375">
        <v>0</v>
      </c>
    </row>
    <row r="253" spans="1:70" ht="24.95" customHeight="1">
      <c r="A253" s="749"/>
      <c r="B253" s="661"/>
      <c r="C253" s="382"/>
      <c r="D253" s="382"/>
      <c r="E253" s="382"/>
      <c r="F253" s="382"/>
      <c r="G253" s="382"/>
      <c r="H253" s="382"/>
      <c r="I253" s="382"/>
      <c r="J253" s="382"/>
      <c r="K253" s="382"/>
      <c r="L253" s="382"/>
      <c r="M253" s="382"/>
      <c r="N253" s="9"/>
      <c r="O253" s="382"/>
      <c r="P253" s="9"/>
      <c r="Q253" s="9"/>
      <c r="S253" s="707" t="s">
        <v>448</v>
      </c>
      <c r="T253" s="684" t="s">
        <v>466</v>
      </c>
      <c r="U253" s="398">
        <v>0</v>
      </c>
      <c r="V253" s="15">
        <f t="shared" si="266"/>
        <v>0</v>
      </c>
      <c r="W253" s="15">
        <f t="shared" si="266"/>
        <v>0</v>
      </c>
      <c r="X253" s="18">
        <f>SUM(U253:W253)</f>
        <v>0</v>
      </c>
      <c r="Y253" s="19">
        <v>0</v>
      </c>
      <c r="Z253" s="374">
        <v>0</v>
      </c>
      <c r="AA253" s="18">
        <f>SUM(Y253:Z253)</f>
        <v>0</v>
      </c>
      <c r="AB253" s="19">
        <v>0</v>
      </c>
      <c r="AC253" s="374">
        <v>0</v>
      </c>
      <c r="AD253" s="18">
        <f>SUM(AB253:AC253)</f>
        <v>0</v>
      </c>
      <c r="AE253" s="19">
        <v>0</v>
      </c>
      <c r="AF253" s="374">
        <v>0</v>
      </c>
      <c r="AG253" s="18">
        <f>SUM(AE253:AF253)</f>
        <v>0</v>
      </c>
      <c r="AH253" s="19">
        <f>X253-AA253</f>
        <v>0</v>
      </c>
      <c r="AI253" s="15">
        <f>X253-AD253</f>
        <v>0</v>
      </c>
      <c r="AJ253" s="16">
        <f>X253-AG253</f>
        <v>0</v>
      </c>
      <c r="AK253" s="9"/>
      <c r="AL253" s="372">
        <v>0</v>
      </c>
      <c r="AM253" s="375">
        <v>0</v>
      </c>
    </row>
    <row r="254" spans="1:70" ht="24.95" customHeight="1">
      <c r="A254" s="749"/>
      <c r="B254" s="661"/>
      <c r="C254" s="382"/>
      <c r="D254" s="382"/>
      <c r="E254" s="382"/>
      <c r="F254" s="382"/>
      <c r="G254" s="382"/>
      <c r="H254" s="382"/>
      <c r="I254" s="382"/>
      <c r="J254" s="382"/>
      <c r="K254" s="382"/>
      <c r="L254" s="382"/>
      <c r="M254" s="382"/>
      <c r="N254" s="9"/>
      <c r="O254" s="382"/>
      <c r="P254" s="9"/>
      <c r="Q254" s="9"/>
      <c r="S254" s="707" t="s">
        <v>449</v>
      </c>
      <c r="T254" s="684" t="s">
        <v>451</v>
      </c>
      <c r="U254" s="398">
        <v>0</v>
      </c>
      <c r="V254" s="15">
        <f t="shared" si="266"/>
        <v>0</v>
      </c>
      <c r="W254" s="15">
        <f t="shared" si="266"/>
        <v>0</v>
      </c>
      <c r="X254" s="18">
        <f>SUM(U254:W254)</f>
        <v>0</v>
      </c>
      <c r="Y254" s="19">
        <v>0</v>
      </c>
      <c r="Z254" s="374">
        <v>0</v>
      </c>
      <c r="AA254" s="18">
        <f>SUM(Y254:Z254)</f>
        <v>0</v>
      </c>
      <c r="AB254" s="19">
        <v>0</v>
      </c>
      <c r="AC254" s="374">
        <v>0</v>
      </c>
      <c r="AD254" s="18">
        <f>SUM(AB254:AC254)</f>
        <v>0</v>
      </c>
      <c r="AE254" s="19">
        <v>0</v>
      </c>
      <c r="AF254" s="374">
        <v>0</v>
      </c>
      <c r="AG254" s="18">
        <f>SUM(AE254:AF254)</f>
        <v>0</v>
      </c>
      <c r="AH254" s="19">
        <f>X254-AA254</f>
        <v>0</v>
      </c>
      <c r="AI254" s="15">
        <f>X254-AD254</f>
        <v>0</v>
      </c>
      <c r="AJ254" s="16">
        <f>X254-AG254</f>
        <v>0</v>
      </c>
      <c r="AK254" s="9"/>
      <c r="AL254" s="372">
        <v>0</v>
      </c>
      <c r="AM254" s="375">
        <v>0</v>
      </c>
    </row>
    <row r="255" spans="1:70" ht="24.95" customHeight="1">
      <c r="A255" s="749"/>
      <c r="B255" s="661"/>
      <c r="C255" s="382"/>
      <c r="D255" s="382"/>
      <c r="E255" s="382"/>
      <c r="F255" s="382"/>
      <c r="G255" s="382"/>
      <c r="H255" s="382"/>
      <c r="I255" s="382"/>
      <c r="J255" s="382"/>
      <c r="K255" s="382"/>
      <c r="L255" s="382"/>
      <c r="M255" s="382"/>
      <c r="N255" s="9"/>
      <c r="O255" s="382"/>
      <c r="P255" s="9"/>
      <c r="Q255" s="9"/>
      <c r="S255" s="707" t="s">
        <v>450</v>
      </c>
      <c r="T255" s="684" t="s">
        <v>452</v>
      </c>
      <c r="U255" s="398">
        <v>0</v>
      </c>
      <c r="V255" s="15">
        <f t="shared" si="258"/>
        <v>0</v>
      </c>
      <c r="W255" s="15">
        <f t="shared" si="258"/>
        <v>0</v>
      </c>
      <c r="X255" s="18">
        <f t="shared" si="259"/>
        <v>0</v>
      </c>
      <c r="Y255" s="19">
        <v>0</v>
      </c>
      <c r="Z255" s="374">
        <v>0</v>
      </c>
      <c r="AA255" s="18">
        <f t="shared" si="260"/>
        <v>0</v>
      </c>
      <c r="AB255" s="19">
        <v>0</v>
      </c>
      <c r="AC255" s="374">
        <v>0</v>
      </c>
      <c r="AD255" s="18">
        <f t="shared" si="261"/>
        <v>0</v>
      </c>
      <c r="AE255" s="19">
        <v>0</v>
      </c>
      <c r="AF255" s="374">
        <v>0</v>
      </c>
      <c r="AG255" s="18">
        <f t="shared" si="262"/>
        <v>0</v>
      </c>
      <c r="AH255" s="19">
        <f t="shared" si="263"/>
        <v>0</v>
      </c>
      <c r="AI255" s="15">
        <f t="shared" si="264"/>
        <v>0</v>
      </c>
      <c r="AJ255" s="16">
        <f t="shared" si="265"/>
        <v>0</v>
      </c>
      <c r="AK255" s="9"/>
      <c r="AL255" s="372">
        <v>0</v>
      </c>
      <c r="AM255" s="375">
        <v>0</v>
      </c>
    </row>
    <row r="256" spans="1:70" ht="24.95" customHeight="1" thickBot="1">
      <c r="A256" s="749"/>
      <c r="B256" s="661"/>
      <c r="C256" s="382"/>
      <c r="D256" s="382"/>
      <c r="E256" s="382"/>
      <c r="F256" s="382"/>
      <c r="G256" s="382"/>
      <c r="H256" s="382"/>
      <c r="I256" s="382"/>
      <c r="J256" s="382"/>
      <c r="K256" s="382"/>
      <c r="L256" s="382"/>
      <c r="M256" s="382"/>
      <c r="N256" s="9"/>
      <c r="O256" s="382"/>
      <c r="P256" s="9"/>
      <c r="Q256" s="9"/>
      <c r="S256" s="718">
        <v>8002999</v>
      </c>
      <c r="T256" s="698" t="s">
        <v>653</v>
      </c>
      <c r="U256" s="488">
        <v>0</v>
      </c>
      <c r="V256" s="121">
        <f t="shared" si="258"/>
        <v>0</v>
      </c>
      <c r="W256" s="121">
        <f t="shared" si="258"/>
        <v>151252554</v>
      </c>
      <c r="X256" s="850">
        <f t="shared" si="259"/>
        <v>151252554</v>
      </c>
      <c r="Y256" s="124">
        <v>0</v>
      </c>
      <c r="Z256" s="388">
        <v>151252554</v>
      </c>
      <c r="AA256" s="126">
        <f t="shared" si="260"/>
        <v>151252554</v>
      </c>
      <c r="AB256" s="124">
        <v>0</v>
      </c>
      <c r="AC256" s="388">
        <v>151252554</v>
      </c>
      <c r="AD256" s="126">
        <f t="shared" si="261"/>
        <v>151252554</v>
      </c>
      <c r="AE256" s="124">
        <v>0</v>
      </c>
      <c r="AF256" s="388">
        <v>28822002</v>
      </c>
      <c r="AG256" s="126">
        <f t="shared" si="262"/>
        <v>28822002</v>
      </c>
      <c r="AH256" s="124">
        <f t="shared" si="263"/>
        <v>0</v>
      </c>
      <c r="AI256" s="121">
        <f t="shared" si="264"/>
        <v>0</v>
      </c>
      <c r="AJ256" s="125">
        <f t="shared" si="265"/>
        <v>122430552</v>
      </c>
      <c r="AK256" s="9"/>
      <c r="AL256" s="384">
        <v>0</v>
      </c>
      <c r="AM256" s="389">
        <v>151252554</v>
      </c>
    </row>
    <row r="257" spans="15:39" ht="24.95" customHeight="1" thickBot="1">
      <c r="O257" s="382"/>
      <c r="S257" s="326"/>
      <c r="T257" s="511"/>
      <c r="U257" s="164"/>
      <c r="V257" s="164"/>
      <c r="W257" s="164"/>
      <c r="X257" s="164"/>
      <c r="Y257" s="164"/>
      <c r="Z257" s="164"/>
      <c r="AA257" s="164"/>
      <c r="AB257" s="164"/>
      <c r="AC257" s="164"/>
      <c r="AD257" s="164"/>
      <c r="AE257" s="164"/>
      <c r="AF257" s="164"/>
      <c r="AG257" s="164"/>
      <c r="AH257" s="164"/>
      <c r="AI257" s="164"/>
      <c r="AJ257" s="163"/>
      <c r="AK257" s="10"/>
      <c r="AL257" s="506"/>
      <c r="AM257" s="507"/>
    </row>
    <row r="258" spans="15:39" ht="24.95" customHeight="1" thickBot="1">
      <c r="S258" s="786" t="s">
        <v>360</v>
      </c>
      <c r="T258" s="787" t="s">
        <v>132</v>
      </c>
      <c r="U258" s="340">
        <f>+(C10+C17+C113)-(U10+U193+U220+U232)</f>
        <v>0</v>
      </c>
      <c r="V258" s="340">
        <f t="shared" ref="V258:AJ258" si="267">+(D10+D17+D113)-(V10+V193+V220+V232)</f>
        <v>0</v>
      </c>
      <c r="W258" s="340">
        <f t="shared" si="267"/>
        <v>0</v>
      </c>
      <c r="X258" s="340">
        <f t="shared" si="267"/>
        <v>0</v>
      </c>
      <c r="Y258" s="340">
        <f t="shared" si="267"/>
        <v>0</v>
      </c>
      <c r="Z258" s="340">
        <f t="shared" si="267"/>
        <v>-1466748956</v>
      </c>
      <c r="AA258" s="340">
        <f t="shared" si="267"/>
        <v>-1466748956</v>
      </c>
      <c r="AB258" s="340">
        <f t="shared" si="267"/>
        <v>0</v>
      </c>
      <c r="AC258" s="340">
        <f t="shared" si="267"/>
        <v>-681501600</v>
      </c>
      <c r="AD258" s="340">
        <f t="shared" si="267"/>
        <v>-681501600</v>
      </c>
      <c r="AE258" s="340">
        <f t="shared" si="267"/>
        <v>6084524634</v>
      </c>
      <c r="AF258" s="340">
        <f t="shared" si="267"/>
        <v>5852267646</v>
      </c>
      <c r="AG258" s="340">
        <f t="shared" si="267"/>
        <v>-354820045</v>
      </c>
      <c r="AH258" s="340">
        <f t="shared" si="267"/>
        <v>-4617775678</v>
      </c>
      <c r="AI258" s="340">
        <f t="shared" si="267"/>
        <v>-5016022128</v>
      </c>
      <c r="AJ258" s="788">
        <f t="shared" si="267"/>
        <v>-6253106905</v>
      </c>
      <c r="AK258" s="9"/>
      <c r="AL258" s="338">
        <v>0</v>
      </c>
      <c r="AM258" s="339">
        <v>0</v>
      </c>
    </row>
    <row r="259" spans="15:39" ht="24.95" customHeight="1" thickBot="1">
      <c r="S259" s="904"/>
      <c r="T259" s="905"/>
      <c r="U259" s="801"/>
      <c r="V259" s="801"/>
      <c r="W259" s="801"/>
      <c r="X259" s="801"/>
      <c r="Y259" s="801"/>
      <c r="Z259" s="801"/>
      <c r="AA259" s="801"/>
      <c r="AB259" s="801"/>
      <c r="AC259" s="801"/>
      <c r="AD259" s="801"/>
      <c r="AE259" s="801"/>
      <c r="AF259" s="801"/>
      <c r="AG259" s="801"/>
      <c r="AH259" s="801"/>
      <c r="AI259" s="801"/>
      <c r="AJ259" s="802"/>
      <c r="AK259" s="10"/>
      <c r="AL259" s="123">
        <f>+SUMIF(AK8:AK256,AK33,AL8:AL256)</f>
        <v>0</v>
      </c>
      <c r="AM259" s="115">
        <f>+SUMIF(AL8:AL256,AL33,AM8:AM256)</f>
        <v>60749958</v>
      </c>
    </row>
    <row r="260" spans="15:39" ht="24.95" customHeight="1" thickBot="1">
      <c r="S260" s="805" t="s">
        <v>570</v>
      </c>
      <c r="T260" s="806"/>
      <c r="U260" s="781">
        <f>+U8-U262</f>
        <v>5736225671</v>
      </c>
      <c r="V260" s="781">
        <f t="shared" ref="V260:AJ260" si="268">+V8-V262</f>
        <v>-4147338</v>
      </c>
      <c r="W260" s="781">
        <f t="shared" si="268"/>
        <v>479188984</v>
      </c>
      <c r="X260" s="781">
        <f t="shared" si="268"/>
        <v>5819103659</v>
      </c>
      <c r="Y260" s="781">
        <f t="shared" si="268"/>
        <v>0</v>
      </c>
      <c r="Z260" s="781">
        <f t="shared" si="268"/>
        <v>1248338997</v>
      </c>
      <c r="AA260" s="781">
        <f t="shared" si="268"/>
        <v>1248338997</v>
      </c>
      <c r="AB260" s="781">
        <f t="shared" si="268"/>
        <v>0</v>
      </c>
      <c r="AC260" s="781">
        <f t="shared" si="268"/>
        <v>340528584</v>
      </c>
      <c r="AD260" s="781">
        <f t="shared" si="268"/>
        <v>340528584</v>
      </c>
      <c r="AE260" s="781">
        <f t="shared" si="268"/>
        <v>0</v>
      </c>
      <c r="AF260" s="781">
        <f t="shared" si="268"/>
        <v>105037255</v>
      </c>
      <c r="AG260" s="781">
        <f t="shared" si="268"/>
        <v>105037255</v>
      </c>
      <c r="AH260" s="781">
        <f t="shared" si="268"/>
        <v>4570764662</v>
      </c>
      <c r="AI260" s="781">
        <f t="shared" si="268"/>
        <v>5478575075</v>
      </c>
      <c r="AJ260" s="782">
        <f t="shared" si="268"/>
        <v>5714066404</v>
      </c>
    </row>
    <row r="261" spans="15:39" ht="24.95" customHeight="1" thickBot="1">
      <c r="S261" s="809"/>
      <c r="T261" s="810"/>
      <c r="U261" s="789"/>
      <c r="V261" s="789"/>
      <c r="W261" s="789"/>
      <c r="X261" s="789"/>
      <c r="Y261" s="789"/>
      <c r="Z261" s="789"/>
      <c r="AA261" s="789"/>
      <c r="AB261" s="789"/>
      <c r="AC261" s="789"/>
      <c r="AD261" s="789"/>
      <c r="AE261" s="789"/>
      <c r="AF261" s="789"/>
      <c r="AG261" s="789"/>
      <c r="AH261" s="789"/>
      <c r="AI261" s="789"/>
      <c r="AJ261" s="790"/>
    </row>
    <row r="262" spans="15:39" ht="24.95" customHeight="1" thickBot="1">
      <c r="S262" s="807" t="s">
        <v>571</v>
      </c>
      <c r="T262" s="808"/>
      <c r="U262" s="785">
        <f t="shared" ref="U262:V262" si="269">+SUMIF($T$8:$T$256,"*Vigencias Anteriores*",U8:U256)</f>
        <v>362137316</v>
      </c>
      <c r="V262" s="785">
        <f t="shared" si="269"/>
        <v>4147338</v>
      </c>
      <c r="W262" s="785">
        <f t="shared" ref="W262" si="270">+SUMIF($T$8:$T$256,$T$33,W8:W256)</f>
        <v>30374979</v>
      </c>
      <c r="X262" s="785">
        <f>+SUMIF($T$8:$T$256,"*Vigencias Anteriores*",X8:X256)</f>
        <v>788823291</v>
      </c>
      <c r="Y262" s="785">
        <f t="shared" ref="Y262:AJ262" si="271">+SUMIF($T$8:$T$256,"*Vigencias Anteriores*",Y8:Y256)</f>
        <v>0</v>
      </c>
      <c r="Z262" s="785">
        <f t="shared" si="271"/>
        <v>741812275</v>
      </c>
      <c r="AA262" s="785">
        <f t="shared" si="271"/>
        <v>741812275</v>
      </c>
      <c r="AB262" s="785">
        <f t="shared" si="271"/>
        <v>0</v>
      </c>
      <c r="AC262" s="785">
        <f t="shared" si="271"/>
        <v>741812275</v>
      </c>
      <c r="AD262" s="785">
        <f t="shared" si="271"/>
        <v>741812275</v>
      </c>
      <c r="AE262" s="785">
        <f t="shared" si="271"/>
        <v>0</v>
      </c>
      <c r="AF262" s="785">
        <f t="shared" si="271"/>
        <v>249782790</v>
      </c>
      <c r="AG262" s="785">
        <f t="shared" si="271"/>
        <v>249782790</v>
      </c>
      <c r="AH262" s="785">
        <f t="shared" si="271"/>
        <v>47011016</v>
      </c>
      <c r="AI262" s="785">
        <f t="shared" si="271"/>
        <v>47011016</v>
      </c>
      <c r="AJ262" s="785">
        <f t="shared" si="271"/>
        <v>539040501</v>
      </c>
    </row>
    <row r="263" spans="15:39" ht="24.95" customHeight="1" thickBot="1">
      <c r="S263" s="809"/>
      <c r="T263" s="810"/>
      <c r="U263" s="810"/>
      <c r="V263" s="789"/>
      <c r="W263" s="789"/>
      <c r="X263" s="789"/>
      <c r="Y263" s="789"/>
      <c r="Z263" s="789"/>
      <c r="AA263" s="789"/>
      <c r="AB263" s="789"/>
      <c r="AC263" s="789"/>
      <c r="AD263" s="789"/>
      <c r="AE263" s="789"/>
      <c r="AF263" s="789"/>
      <c r="AG263" s="789"/>
      <c r="AH263" s="789"/>
      <c r="AI263" s="789"/>
      <c r="AJ263" s="789"/>
    </row>
    <row r="264" spans="15:39" ht="24.95" customHeight="1" thickBot="1">
      <c r="S264" s="783" t="s">
        <v>572</v>
      </c>
      <c r="T264" s="784"/>
      <c r="U264" s="803">
        <f>+U260+U262</f>
        <v>6098362987</v>
      </c>
      <c r="V264" s="803">
        <f t="shared" ref="V264:AJ264" si="272">+V260+V262</f>
        <v>0</v>
      </c>
      <c r="W264" s="803">
        <f t="shared" si="272"/>
        <v>509563963</v>
      </c>
      <c r="X264" s="803">
        <f t="shared" si="272"/>
        <v>6607926950</v>
      </c>
      <c r="Y264" s="803">
        <f t="shared" si="272"/>
        <v>0</v>
      </c>
      <c r="Z264" s="803">
        <f t="shared" si="272"/>
        <v>1990151272</v>
      </c>
      <c r="AA264" s="803">
        <f t="shared" si="272"/>
        <v>1990151272</v>
      </c>
      <c r="AB264" s="803">
        <f t="shared" si="272"/>
        <v>0</v>
      </c>
      <c r="AC264" s="803">
        <f t="shared" si="272"/>
        <v>1082340859</v>
      </c>
      <c r="AD264" s="803">
        <f t="shared" si="272"/>
        <v>1082340859</v>
      </c>
      <c r="AE264" s="803">
        <f t="shared" si="272"/>
        <v>0</v>
      </c>
      <c r="AF264" s="803">
        <f t="shared" si="272"/>
        <v>354820045</v>
      </c>
      <c r="AG264" s="803">
        <f t="shared" si="272"/>
        <v>354820045</v>
      </c>
      <c r="AH264" s="803">
        <f t="shared" si="272"/>
        <v>4617775678</v>
      </c>
      <c r="AI264" s="803">
        <f t="shared" si="272"/>
        <v>5525586091</v>
      </c>
      <c r="AJ264" s="804">
        <f t="shared" si="272"/>
        <v>6253106905</v>
      </c>
    </row>
  </sheetData>
  <sheetProtection algorithmName="SHA-512" hashValue="0PejId9Nr7Eo1bd6Wxi9iOmwA2WfGnVkz6gvARzbCj8ku+a3H6SXI6dEEFFegEpnhOqo/IhRo+z9aNTvTKveVA==" saltValue="PNbqNAHAnL21UbYel5UKrg==" spinCount="100000" sheet="1" formatCells="0" formatColumns="0"/>
  <autoFilter ref="S6:AJ256"/>
  <mergeCells count="47">
    <mergeCell ref="AW19:AZ19"/>
    <mergeCell ref="AW4:AZ4"/>
    <mergeCell ref="U1:X1"/>
    <mergeCell ref="AB5:AD5"/>
    <mergeCell ref="AJ3:AJ4"/>
    <mergeCell ref="V3:X4"/>
    <mergeCell ref="Y3:AG4"/>
    <mergeCell ref="AH3:AI4"/>
    <mergeCell ref="AH2:AI2"/>
    <mergeCell ref="Y2:AG2"/>
    <mergeCell ref="AH5:AJ5"/>
    <mergeCell ref="AE5:AG5"/>
    <mergeCell ref="A5:A6"/>
    <mergeCell ref="B5:B6"/>
    <mergeCell ref="S5:S6"/>
    <mergeCell ref="V2:X2"/>
    <mergeCell ref="P2:Q2"/>
    <mergeCell ref="P3:P5"/>
    <mergeCell ref="A1:B1"/>
    <mergeCell ref="K1:N1"/>
    <mergeCell ref="F3:K4"/>
    <mergeCell ref="B3:B4"/>
    <mergeCell ref="N3:N4"/>
    <mergeCell ref="D2:E2"/>
    <mergeCell ref="L2:M2"/>
    <mergeCell ref="BM2:BO2"/>
    <mergeCell ref="BM3:BO3"/>
    <mergeCell ref="AL3:AL5"/>
    <mergeCell ref="AM3:AM5"/>
    <mergeCell ref="BB2:BC2"/>
    <mergeCell ref="BB3:BC3"/>
    <mergeCell ref="AL2:AM2"/>
    <mergeCell ref="BG2:BI2"/>
    <mergeCell ref="BG3:BI3"/>
    <mergeCell ref="BM5:BM6"/>
    <mergeCell ref="BH5:BK5"/>
    <mergeCell ref="BG5:BG6"/>
    <mergeCell ref="S259:T259"/>
    <mergeCell ref="T3:T4"/>
    <mergeCell ref="L3:M4"/>
    <mergeCell ref="C5:F5"/>
    <mergeCell ref="G5:I5"/>
    <mergeCell ref="J5:L5"/>
    <mergeCell ref="M5:N5"/>
    <mergeCell ref="D3:E4"/>
    <mergeCell ref="T5:T6"/>
    <mergeCell ref="Q3:Q5"/>
  </mergeCells>
  <phoneticPr fontId="1" type="noConversion"/>
  <conditionalFormatting sqref="B5:B7">
    <cfRule type="expression" dxfId="11"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P15:Q15 C15 A15 H15"/>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Las actividades de Promoción y Prevención se manejaran en su respectivo régimen." sqref="A43:C44 P43:Q44 K43:K44 H43:H44"/>
  </dataValidations>
  <printOptions horizontalCentered="1" verticalCentered="1"/>
  <pageMargins left="0.59055118110236227" right="0.59055118110236227" top="0.43307086614173229" bottom="0.39370078740157483" header="0.23622047244094491" footer="0.23622047244094491"/>
  <pageSetup paperSize="14" scale="45" orientation="landscape" blackAndWhite="1" horizontalDpi="300" verticalDpi="300" r:id="rId1"/>
  <headerFooter alignWithMargins="0">
    <oddFooter>&amp;CPágina &amp;P de &amp;N</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WWD685"/>
  <sheetViews>
    <sheetView topLeftCell="B11" zoomScaleNormal="100" workbookViewId="0">
      <selection activeCell="S15" sqref="S15"/>
    </sheetView>
  </sheetViews>
  <sheetFormatPr baseColWidth="10" defaultColWidth="0" defaultRowHeight="12.75" customHeight="1" zeroHeight="1"/>
  <cols>
    <col min="1" max="1" width="17.28515625" style="827" customWidth="1"/>
    <col min="2" max="2" width="1.42578125" style="827" customWidth="1"/>
    <col min="3" max="3" width="16.5703125" style="827" bestFit="1" customWidth="1"/>
    <col min="4" max="4" width="13.42578125" style="827" bestFit="1" customWidth="1"/>
    <col min="5" max="5" width="9.140625" style="827" bestFit="1" customWidth="1"/>
    <col min="6" max="6" width="9.42578125" style="827" bestFit="1" customWidth="1"/>
    <col min="7" max="7" width="10.5703125" style="827" customWidth="1"/>
    <col min="8" max="8" width="9.85546875" style="827" customWidth="1"/>
    <col min="9" max="9" width="11" style="827" customWidth="1"/>
    <col min="10" max="10" width="10.85546875" style="827" bestFit="1" customWidth="1"/>
    <col min="11" max="11" width="11" style="827" customWidth="1"/>
    <col min="12" max="12" width="9.42578125" style="827" bestFit="1" customWidth="1"/>
    <col min="13" max="13" width="11" style="827" customWidth="1"/>
    <col min="14" max="14" width="11.28515625" style="827" customWidth="1"/>
    <col min="15" max="15" width="10.85546875" style="827" customWidth="1"/>
    <col min="16" max="16" width="1.42578125" style="827" customWidth="1"/>
    <col min="17" max="17" width="2.140625" style="827" customWidth="1"/>
    <col min="18" max="22" width="11.42578125" style="827" customWidth="1"/>
    <col min="23" max="227" width="11.42578125" style="827" hidden="1"/>
    <col min="228" max="228" width="1.7109375" style="827" hidden="1"/>
    <col min="229" max="229" width="1.42578125" style="827" hidden="1"/>
    <col min="230" max="230" width="13.7109375" style="827" hidden="1"/>
    <col min="231" max="231" width="13.42578125" style="827" hidden="1"/>
    <col min="232" max="232" width="8.28515625" style="827" hidden="1"/>
    <col min="233" max="233" width="9.42578125" style="827" hidden="1"/>
    <col min="234" max="235" width="8.5703125" style="827" hidden="1"/>
    <col min="236" max="236" width="8.42578125" style="827" hidden="1"/>
    <col min="237" max="237" width="10.85546875" style="827" hidden="1"/>
    <col min="238" max="238" width="11" style="827" hidden="1"/>
    <col min="239" max="239" width="9.42578125" style="827" hidden="1"/>
    <col min="240" max="240" width="11" style="827" hidden="1"/>
    <col min="241" max="241" width="11.28515625" style="827" hidden="1"/>
    <col min="242" max="242" width="10.85546875" style="827" hidden="1"/>
    <col min="243" max="243" width="1.42578125" style="827" hidden="1"/>
    <col min="244" max="244" width="2.140625" style="827" hidden="1"/>
    <col min="245" max="245" width="1.42578125" style="827" hidden="1"/>
    <col min="246" max="246" width="13.85546875" style="827" hidden="1"/>
    <col min="247" max="247" width="10" style="827" hidden="1"/>
    <col min="248" max="248" width="8.42578125" style="827" hidden="1"/>
    <col min="249" max="249" width="9.5703125" style="827" hidden="1"/>
    <col min="250" max="250" width="8.140625" style="827" hidden="1"/>
    <col min="251" max="252" width="8.42578125" style="827" hidden="1"/>
    <col min="253" max="253" width="8.28515625" style="827" hidden="1"/>
    <col min="254" max="254" width="8.42578125" style="827" hidden="1"/>
    <col min="255" max="256" width="9.28515625" style="827" hidden="1"/>
    <col min="257" max="257" width="17.28515625" style="827" customWidth="1"/>
    <col min="258" max="258" width="1.42578125" style="827" customWidth="1"/>
    <col min="259" max="259" width="16.5703125" style="827" bestFit="1" customWidth="1"/>
    <col min="260" max="260" width="13.42578125" style="827" bestFit="1" customWidth="1"/>
    <col min="261" max="261" width="8.28515625" style="827" bestFit="1" customWidth="1"/>
    <col min="262" max="262" width="9.42578125" style="827" bestFit="1" customWidth="1"/>
    <col min="263" max="264" width="8.5703125" style="827" bestFit="1" customWidth="1"/>
    <col min="265" max="265" width="8.42578125" style="827" bestFit="1" customWidth="1"/>
    <col min="266" max="266" width="10.85546875" style="827" bestFit="1" customWidth="1"/>
    <col min="267" max="267" width="11" style="827" customWidth="1"/>
    <col min="268" max="268" width="9.42578125" style="827" bestFit="1" customWidth="1"/>
    <col min="269" max="269" width="11" style="827" customWidth="1"/>
    <col min="270" max="270" width="11.28515625" style="827" customWidth="1"/>
    <col min="271" max="271" width="10.85546875" style="827" customWidth="1"/>
    <col min="272" max="272" width="1.42578125" style="827" customWidth="1"/>
    <col min="273" max="273" width="2.140625" style="827" customWidth="1"/>
    <col min="274" max="278" width="11.42578125" style="827" customWidth="1"/>
    <col min="279" max="512" width="9.28515625" style="827" hidden="1"/>
    <col min="513" max="513" width="17.28515625" style="827" customWidth="1"/>
    <col min="514" max="514" width="1.42578125" style="827" customWidth="1"/>
    <col min="515" max="515" width="16.5703125" style="827" bestFit="1" customWidth="1"/>
    <col min="516" max="516" width="13.42578125" style="827" bestFit="1" customWidth="1"/>
    <col min="517" max="517" width="8.28515625" style="827" bestFit="1" customWidth="1"/>
    <col min="518" max="518" width="9.42578125" style="827" bestFit="1" customWidth="1"/>
    <col min="519" max="520" width="8.5703125" style="827" bestFit="1" customWidth="1"/>
    <col min="521" max="521" width="8.42578125" style="827" bestFit="1" customWidth="1"/>
    <col min="522" max="522" width="10.85546875" style="827" bestFit="1" customWidth="1"/>
    <col min="523" max="523" width="11" style="827" customWidth="1"/>
    <col min="524" max="524" width="9.42578125" style="827" bestFit="1" customWidth="1"/>
    <col min="525" max="525" width="11" style="827" customWidth="1"/>
    <col min="526" max="526" width="11.28515625" style="827" customWidth="1"/>
    <col min="527" max="527" width="10.85546875" style="827" customWidth="1"/>
    <col min="528" max="528" width="1.42578125" style="827" customWidth="1"/>
    <col min="529" max="529" width="2.140625" style="827" customWidth="1"/>
    <col min="530" max="534" width="11.42578125" style="827" customWidth="1"/>
    <col min="535" max="768" width="9.28515625" style="827" hidden="1"/>
    <col min="769" max="769" width="17.28515625" style="827" customWidth="1"/>
    <col min="770" max="770" width="1.42578125" style="827" customWidth="1"/>
    <col min="771" max="771" width="16.5703125" style="827" bestFit="1" customWidth="1"/>
    <col min="772" max="772" width="13.42578125" style="827" bestFit="1" customWidth="1"/>
    <col min="773" max="773" width="8.28515625" style="827" bestFit="1" customWidth="1"/>
    <col min="774" max="774" width="9.42578125" style="827" bestFit="1" customWidth="1"/>
    <col min="775" max="776" width="8.5703125" style="827" bestFit="1" customWidth="1"/>
    <col min="777" max="777" width="8.42578125" style="827" bestFit="1" customWidth="1"/>
    <col min="778" max="778" width="10.85546875" style="827" bestFit="1" customWidth="1"/>
    <col min="779" max="779" width="11" style="827" customWidth="1"/>
    <col min="780" max="780" width="9.42578125" style="827" bestFit="1" customWidth="1"/>
    <col min="781" max="781" width="11" style="827" customWidth="1"/>
    <col min="782" max="782" width="11.28515625" style="827" customWidth="1"/>
    <col min="783" max="783" width="10.85546875" style="827" customWidth="1"/>
    <col min="784" max="784" width="1.42578125" style="827" customWidth="1"/>
    <col min="785" max="785" width="2.140625" style="827" customWidth="1"/>
    <col min="786" max="790" width="11.42578125" style="827" customWidth="1"/>
    <col min="791" max="1024" width="9.28515625" style="827" hidden="1"/>
    <col min="1025" max="1025" width="17.28515625" style="827" customWidth="1"/>
    <col min="1026" max="1026" width="1.42578125" style="827" customWidth="1"/>
    <col min="1027" max="1027" width="16.5703125" style="827" bestFit="1" customWidth="1"/>
    <col min="1028" max="1028" width="13.42578125" style="827" bestFit="1" customWidth="1"/>
    <col min="1029" max="1029" width="8.28515625" style="827" bestFit="1" customWidth="1"/>
    <col min="1030" max="1030" width="9.42578125" style="827" bestFit="1" customWidth="1"/>
    <col min="1031" max="1032" width="8.5703125" style="827" bestFit="1" customWidth="1"/>
    <col min="1033" max="1033" width="8.42578125" style="827" bestFit="1" customWidth="1"/>
    <col min="1034" max="1034" width="10.85546875" style="827" bestFit="1" customWidth="1"/>
    <col min="1035" max="1035" width="11" style="827" customWidth="1"/>
    <col min="1036" max="1036" width="9.42578125" style="827" bestFit="1" customWidth="1"/>
    <col min="1037" max="1037" width="11" style="827" customWidth="1"/>
    <col min="1038" max="1038" width="11.28515625" style="827" customWidth="1"/>
    <col min="1039" max="1039" width="10.85546875" style="827" customWidth="1"/>
    <col min="1040" max="1040" width="1.42578125" style="827" customWidth="1"/>
    <col min="1041" max="1041" width="2.140625" style="827" customWidth="1"/>
    <col min="1042" max="1046" width="11.42578125" style="827" customWidth="1"/>
    <col min="1047" max="1280" width="9.28515625" style="827" hidden="1"/>
    <col min="1281" max="1281" width="17.28515625" style="827" customWidth="1"/>
    <col min="1282" max="1282" width="1.42578125" style="827" customWidth="1"/>
    <col min="1283" max="1283" width="16.5703125" style="827" bestFit="1" customWidth="1"/>
    <col min="1284" max="1284" width="13.42578125" style="827" bestFit="1" customWidth="1"/>
    <col min="1285" max="1285" width="8.28515625" style="827" bestFit="1" customWidth="1"/>
    <col min="1286" max="1286" width="9.42578125" style="827" bestFit="1" customWidth="1"/>
    <col min="1287" max="1288" width="8.5703125" style="827" bestFit="1" customWidth="1"/>
    <col min="1289" max="1289" width="8.42578125" style="827" bestFit="1" customWidth="1"/>
    <col min="1290" max="1290" width="10.85546875" style="827" bestFit="1" customWidth="1"/>
    <col min="1291" max="1291" width="11" style="827" customWidth="1"/>
    <col min="1292" max="1292" width="9.42578125" style="827" bestFit="1" customWidth="1"/>
    <col min="1293" max="1293" width="11" style="827" customWidth="1"/>
    <col min="1294" max="1294" width="11.28515625" style="827" customWidth="1"/>
    <col min="1295" max="1295" width="10.85546875" style="827" customWidth="1"/>
    <col min="1296" max="1296" width="1.42578125" style="827" customWidth="1"/>
    <col min="1297" max="1297" width="2.140625" style="827" customWidth="1"/>
    <col min="1298" max="1302" width="11.42578125" style="827" customWidth="1"/>
    <col min="1303" max="1536" width="9.28515625" style="827" hidden="1"/>
    <col min="1537" max="1537" width="17.28515625" style="827" customWidth="1"/>
    <col min="1538" max="1538" width="1.42578125" style="827" customWidth="1"/>
    <col min="1539" max="1539" width="16.5703125" style="827" bestFit="1" customWidth="1"/>
    <col min="1540" max="1540" width="13.42578125" style="827" bestFit="1" customWidth="1"/>
    <col min="1541" max="1541" width="8.28515625" style="827" bestFit="1" customWidth="1"/>
    <col min="1542" max="1542" width="9.42578125" style="827" bestFit="1" customWidth="1"/>
    <col min="1543" max="1544" width="8.5703125" style="827" bestFit="1" customWidth="1"/>
    <col min="1545" max="1545" width="8.42578125" style="827" bestFit="1" customWidth="1"/>
    <col min="1546" max="1546" width="10.85546875" style="827" bestFit="1" customWidth="1"/>
    <col min="1547" max="1547" width="11" style="827" customWidth="1"/>
    <col min="1548" max="1548" width="9.42578125" style="827" bestFit="1" customWidth="1"/>
    <col min="1549" max="1549" width="11" style="827" customWidth="1"/>
    <col min="1550" max="1550" width="11.28515625" style="827" customWidth="1"/>
    <col min="1551" max="1551" width="10.85546875" style="827" customWidth="1"/>
    <col min="1552" max="1552" width="1.42578125" style="827" customWidth="1"/>
    <col min="1553" max="1553" width="2.140625" style="827" customWidth="1"/>
    <col min="1554" max="1558" width="11.42578125" style="827" customWidth="1"/>
    <col min="1559" max="1792" width="9.28515625" style="827" hidden="1"/>
    <col min="1793" max="1793" width="17.28515625" style="827" customWidth="1"/>
    <col min="1794" max="1794" width="1.42578125" style="827" customWidth="1"/>
    <col min="1795" max="1795" width="16.5703125" style="827" bestFit="1" customWidth="1"/>
    <col min="1796" max="1796" width="13.42578125" style="827" bestFit="1" customWidth="1"/>
    <col min="1797" max="1797" width="8.28515625" style="827" bestFit="1" customWidth="1"/>
    <col min="1798" max="1798" width="9.42578125" style="827" bestFit="1" customWidth="1"/>
    <col min="1799" max="1800" width="8.5703125" style="827" bestFit="1" customWidth="1"/>
    <col min="1801" max="1801" width="8.42578125" style="827" bestFit="1" customWidth="1"/>
    <col min="1802" max="1802" width="10.85546875" style="827" bestFit="1" customWidth="1"/>
    <col min="1803" max="1803" width="11" style="827" customWidth="1"/>
    <col min="1804" max="1804" width="9.42578125" style="827" bestFit="1" customWidth="1"/>
    <col min="1805" max="1805" width="11" style="827" customWidth="1"/>
    <col min="1806" max="1806" width="11.28515625" style="827" customWidth="1"/>
    <col min="1807" max="1807" width="10.85546875" style="827" customWidth="1"/>
    <col min="1808" max="1808" width="1.42578125" style="827" customWidth="1"/>
    <col min="1809" max="1809" width="2.140625" style="827" customWidth="1"/>
    <col min="1810" max="1814" width="11.42578125" style="827" customWidth="1"/>
    <col min="1815" max="2048" width="9.28515625" style="827" hidden="1"/>
    <col min="2049" max="2049" width="17.28515625" style="827" customWidth="1"/>
    <col min="2050" max="2050" width="1.42578125" style="827" customWidth="1"/>
    <col min="2051" max="2051" width="16.5703125" style="827" bestFit="1" customWidth="1"/>
    <col min="2052" max="2052" width="13.42578125" style="827" bestFit="1" customWidth="1"/>
    <col min="2053" max="2053" width="8.28515625" style="827" bestFit="1" customWidth="1"/>
    <col min="2054" max="2054" width="9.42578125" style="827" bestFit="1" customWidth="1"/>
    <col min="2055" max="2056" width="8.5703125" style="827" bestFit="1" customWidth="1"/>
    <col min="2057" max="2057" width="8.42578125" style="827" bestFit="1" customWidth="1"/>
    <col min="2058" max="2058" width="10.85546875" style="827" bestFit="1" customWidth="1"/>
    <col min="2059" max="2059" width="11" style="827" customWidth="1"/>
    <col min="2060" max="2060" width="9.42578125" style="827" bestFit="1" customWidth="1"/>
    <col min="2061" max="2061" width="11" style="827" customWidth="1"/>
    <col min="2062" max="2062" width="11.28515625" style="827" customWidth="1"/>
    <col min="2063" max="2063" width="10.85546875" style="827" customWidth="1"/>
    <col min="2064" max="2064" width="1.42578125" style="827" customWidth="1"/>
    <col min="2065" max="2065" width="2.140625" style="827" customWidth="1"/>
    <col min="2066" max="2070" width="11.42578125" style="827" customWidth="1"/>
    <col min="2071" max="2304" width="9.28515625" style="827" hidden="1"/>
    <col min="2305" max="2305" width="17.28515625" style="827" customWidth="1"/>
    <col min="2306" max="2306" width="1.42578125" style="827" customWidth="1"/>
    <col min="2307" max="2307" width="16.5703125" style="827" bestFit="1" customWidth="1"/>
    <col min="2308" max="2308" width="13.42578125" style="827" bestFit="1" customWidth="1"/>
    <col min="2309" max="2309" width="8.28515625" style="827" bestFit="1" customWidth="1"/>
    <col min="2310" max="2310" width="9.42578125" style="827" bestFit="1" customWidth="1"/>
    <col min="2311" max="2312" width="8.5703125" style="827" bestFit="1" customWidth="1"/>
    <col min="2313" max="2313" width="8.42578125" style="827" bestFit="1" customWidth="1"/>
    <col min="2314" max="2314" width="10.85546875" style="827" bestFit="1" customWidth="1"/>
    <col min="2315" max="2315" width="11" style="827" customWidth="1"/>
    <col min="2316" max="2316" width="9.42578125" style="827" bestFit="1" customWidth="1"/>
    <col min="2317" max="2317" width="11" style="827" customWidth="1"/>
    <col min="2318" max="2318" width="11.28515625" style="827" customWidth="1"/>
    <col min="2319" max="2319" width="10.85546875" style="827" customWidth="1"/>
    <col min="2320" max="2320" width="1.42578125" style="827" customWidth="1"/>
    <col min="2321" max="2321" width="2.140625" style="827" customWidth="1"/>
    <col min="2322" max="2326" width="11.42578125" style="827" customWidth="1"/>
    <col min="2327" max="2560" width="9.28515625" style="827" hidden="1"/>
    <col min="2561" max="2561" width="17.28515625" style="827" customWidth="1"/>
    <col min="2562" max="2562" width="1.42578125" style="827" customWidth="1"/>
    <col min="2563" max="2563" width="16.5703125" style="827" bestFit="1" customWidth="1"/>
    <col min="2564" max="2564" width="13.42578125" style="827" bestFit="1" customWidth="1"/>
    <col min="2565" max="2565" width="8.28515625" style="827" bestFit="1" customWidth="1"/>
    <col min="2566" max="2566" width="9.42578125" style="827" bestFit="1" customWidth="1"/>
    <col min="2567" max="2568" width="8.5703125" style="827" bestFit="1" customWidth="1"/>
    <col min="2569" max="2569" width="8.42578125" style="827" bestFit="1" customWidth="1"/>
    <col min="2570" max="2570" width="10.85546875" style="827" bestFit="1" customWidth="1"/>
    <col min="2571" max="2571" width="11" style="827" customWidth="1"/>
    <col min="2572" max="2572" width="9.42578125" style="827" bestFit="1" customWidth="1"/>
    <col min="2573" max="2573" width="11" style="827" customWidth="1"/>
    <col min="2574" max="2574" width="11.28515625" style="827" customWidth="1"/>
    <col min="2575" max="2575" width="10.85546875" style="827" customWidth="1"/>
    <col min="2576" max="2576" width="1.42578125" style="827" customWidth="1"/>
    <col min="2577" max="2577" width="2.140625" style="827" customWidth="1"/>
    <col min="2578" max="2582" width="11.42578125" style="827" customWidth="1"/>
    <col min="2583" max="2816" width="9.28515625" style="827" hidden="1"/>
    <col min="2817" max="2817" width="17.28515625" style="827" customWidth="1"/>
    <col min="2818" max="2818" width="1.42578125" style="827" customWidth="1"/>
    <col min="2819" max="2819" width="16.5703125" style="827" bestFit="1" customWidth="1"/>
    <col min="2820" max="2820" width="13.42578125" style="827" bestFit="1" customWidth="1"/>
    <col min="2821" max="2821" width="8.28515625" style="827" bestFit="1" customWidth="1"/>
    <col min="2822" max="2822" width="9.42578125" style="827" bestFit="1" customWidth="1"/>
    <col min="2823" max="2824" width="8.5703125" style="827" bestFit="1" customWidth="1"/>
    <col min="2825" max="2825" width="8.42578125" style="827" bestFit="1" customWidth="1"/>
    <col min="2826" max="2826" width="10.85546875" style="827" bestFit="1" customWidth="1"/>
    <col min="2827" max="2827" width="11" style="827" customWidth="1"/>
    <col min="2828" max="2828" width="9.42578125" style="827" bestFit="1" customWidth="1"/>
    <col min="2829" max="2829" width="11" style="827" customWidth="1"/>
    <col min="2830" max="2830" width="11.28515625" style="827" customWidth="1"/>
    <col min="2831" max="2831" width="10.85546875" style="827" customWidth="1"/>
    <col min="2832" max="2832" width="1.42578125" style="827" customWidth="1"/>
    <col min="2833" max="2833" width="2.140625" style="827" customWidth="1"/>
    <col min="2834" max="2838" width="11.42578125" style="827" customWidth="1"/>
    <col min="2839" max="3072" width="9.28515625" style="827" hidden="1"/>
    <col min="3073" max="3073" width="17.28515625" style="827" customWidth="1"/>
    <col min="3074" max="3074" width="1.42578125" style="827" customWidth="1"/>
    <col min="3075" max="3075" width="16.5703125" style="827" bestFit="1" customWidth="1"/>
    <col min="3076" max="3076" width="13.42578125" style="827" bestFit="1" customWidth="1"/>
    <col min="3077" max="3077" width="8.28515625" style="827" bestFit="1" customWidth="1"/>
    <col min="3078" max="3078" width="9.42578125" style="827" bestFit="1" customWidth="1"/>
    <col min="3079" max="3080" width="8.5703125" style="827" bestFit="1" customWidth="1"/>
    <col min="3081" max="3081" width="8.42578125" style="827" bestFit="1" customWidth="1"/>
    <col min="3082" max="3082" width="10.85546875" style="827" bestFit="1" customWidth="1"/>
    <col min="3083" max="3083" width="11" style="827" customWidth="1"/>
    <col min="3084" max="3084" width="9.42578125" style="827" bestFit="1" customWidth="1"/>
    <col min="3085" max="3085" width="11" style="827" customWidth="1"/>
    <col min="3086" max="3086" width="11.28515625" style="827" customWidth="1"/>
    <col min="3087" max="3087" width="10.85546875" style="827" customWidth="1"/>
    <col min="3088" max="3088" width="1.42578125" style="827" customWidth="1"/>
    <col min="3089" max="3089" width="2.140625" style="827" customWidth="1"/>
    <col min="3090" max="3094" width="11.42578125" style="827" customWidth="1"/>
    <col min="3095" max="3328" width="9.28515625" style="827" hidden="1"/>
    <col min="3329" max="3329" width="17.28515625" style="827" customWidth="1"/>
    <col min="3330" max="3330" width="1.42578125" style="827" customWidth="1"/>
    <col min="3331" max="3331" width="16.5703125" style="827" bestFit="1" customWidth="1"/>
    <col min="3332" max="3332" width="13.42578125" style="827" bestFit="1" customWidth="1"/>
    <col min="3333" max="3333" width="8.28515625" style="827" bestFit="1" customWidth="1"/>
    <col min="3334" max="3334" width="9.42578125" style="827" bestFit="1" customWidth="1"/>
    <col min="3335" max="3336" width="8.5703125" style="827" bestFit="1" customWidth="1"/>
    <col min="3337" max="3337" width="8.42578125" style="827" bestFit="1" customWidth="1"/>
    <col min="3338" max="3338" width="10.85546875" style="827" bestFit="1" customWidth="1"/>
    <col min="3339" max="3339" width="11" style="827" customWidth="1"/>
    <col min="3340" max="3340" width="9.42578125" style="827" bestFit="1" customWidth="1"/>
    <col min="3341" max="3341" width="11" style="827" customWidth="1"/>
    <col min="3342" max="3342" width="11.28515625" style="827" customWidth="1"/>
    <col min="3343" max="3343" width="10.85546875" style="827" customWidth="1"/>
    <col min="3344" max="3344" width="1.42578125" style="827" customWidth="1"/>
    <col min="3345" max="3345" width="2.140625" style="827" customWidth="1"/>
    <col min="3346" max="3350" width="11.42578125" style="827" customWidth="1"/>
    <col min="3351" max="3584" width="9.28515625" style="827" hidden="1"/>
    <col min="3585" max="3585" width="17.28515625" style="827" customWidth="1"/>
    <col min="3586" max="3586" width="1.42578125" style="827" customWidth="1"/>
    <col min="3587" max="3587" width="16.5703125" style="827" bestFit="1" customWidth="1"/>
    <col min="3588" max="3588" width="13.42578125" style="827" bestFit="1" customWidth="1"/>
    <col min="3589" max="3589" width="8.28515625" style="827" bestFit="1" customWidth="1"/>
    <col min="3590" max="3590" width="9.42578125" style="827" bestFit="1" customWidth="1"/>
    <col min="3591" max="3592" width="8.5703125" style="827" bestFit="1" customWidth="1"/>
    <col min="3593" max="3593" width="8.42578125" style="827" bestFit="1" customWidth="1"/>
    <col min="3594" max="3594" width="10.85546875" style="827" bestFit="1" customWidth="1"/>
    <col min="3595" max="3595" width="11" style="827" customWidth="1"/>
    <col min="3596" max="3596" width="9.42578125" style="827" bestFit="1" customWidth="1"/>
    <col min="3597" max="3597" width="11" style="827" customWidth="1"/>
    <col min="3598" max="3598" width="11.28515625" style="827" customWidth="1"/>
    <col min="3599" max="3599" width="10.85546875" style="827" customWidth="1"/>
    <col min="3600" max="3600" width="1.42578125" style="827" customWidth="1"/>
    <col min="3601" max="3601" width="2.140625" style="827" customWidth="1"/>
    <col min="3602" max="3606" width="11.42578125" style="827" customWidth="1"/>
    <col min="3607" max="3840" width="9.28515625" style="827" hidden="1"/>
    <col min="3841" max="3841" width="17.28515625" style="827" customWidth="1"/>
    <col min="3842" max="3842" width="1.42578125" style="827" customWidth="1"/>
    <col min="3843" max="3843" width="16.5703125" style="827" bestFit="1" customWidth="1"/>
    <col min="3844" max="3844" width="13.42578125" style="827" bestFit="1" customWidth="1"/>
    <col min="3845" max="3845" width="8.28515625" style="827" bestFit="1" customWidth="1"/>
    <col min="3846" max="3846" width="9.42578125" style="827" bestFit="1" customWidth="1"/>
    <col min="3847" max="3848" width="8.5703125" style="827" bestFit="1" customWidth="1"/>
    <col min="3849" max="3849" width="8.42578125" style="827" bestFit="1" customWidth="1"/>
    <col min="3850" max="3850" width="10.85546875" style="827" bestFit="1" customWidth="1"/>
    <col min="3851" max="3851" width="11" style="827" customWidth="1"/>
    <col min="3852" max="3852" width="9.42578125" style="827" bestFit="1" customWidth="1"/>
    <col min="3853" max="3853" width="11" style="827" customWidth="1"/>
    <col min="3854" max="3854" width="11.28515625" style="827" customWidth="1"/>
    <col min="3855" max="3855" width="10.85546875" style="827" customWidth="1"/>
    <col min="3856" max="3856" width="1.42578125" style="827" customWidth="1"/>
    <col min="3857" max="3857" width="2.140625" style="827" customWidth="1"/>
    <col min="3858" max="3862" width="11.42578125" style="827" customWidth="1"/>
    <col min="3863" max="4096" width="9.28515625" style="827" hidden="1"/>
    <col min="4097" max="4097" width="17.28515625" style="827" customWidth="1"/>
    <col min="4098" max="4098" width="1.42578125" style="827" customWidth="1"/>
    <col min="4099" max="4099" width="16.5703125" style="827" bestFit="1" customWidth="1"/>
    <col min="4100" max="4100" width="13.42578125" style="827" bestFit="1" customWidth="1"/>
    <col min="4101" max="4101" width="8.28515625" style="827" bestFit="1" customWidth="1"/>
    <col min="4102" max="4102" width="9.42578125" style="827" bestFit="1" customWidth="1"/>
    <col min="4103" max="4104" width="8.5703125" style="827" bestFit="1" customWidth="1"/>
    <col min="4105" max="4105" width="8.42578125" style="827" bestFit="1" customWidth="1"/>
    <col min="4106" max="4106" width="10.85546875" style="827" bestFit="1" customWidth="1"/>
    <col min="4107" max="4107" width="11" style="827" customWidth="1"/>
    <col min="4108" max="4108" width="9.42578125" style="827" bestFit="1" customWidth="1"/>
    <col min="4109" max="4109" width="11" style="827" customWidth="1"/>
    <col min="4110" max="4110" width="11.28515625" style="827" customWidth="1"/>
    <col min="4111" max="4111" width="10.85546875" style="827" customWidth="1"/>
    <col min="4112" max="4112" width="1.42578125" style="827" customWidth="1"/>
    <col min="4113" max="4113" width="2.140625" style="827" customWidth="1"/>
    <col min="4114" max="4118" width="11.42578125" style="827" customWidth="1"/>
    <col min="4119" max="4352" width="9.28515625" style="827" hidden="1"/>
    <col min="4353" max="4353" width="17.28515625" style="827" customWidth="1"/>
    <col min="4354" max="4354" width="1.42578125" style="827" customWidth="1"/>
    <col min="4355" max="4355" width="16.5703125" style="827" bestFit="1" customWidth="1"/>
    <col min="4356" max="4356" width="13.42578125" style="827" bestFit="1" customWidth="1"/>
    <col min="4357" max="4357" width="8.28515625" style="827" bestFit="1" customWidth="1"/>
    <col min="4358" max="4358" width="9.42578125" style="827" bestFit="1" customWidth="1"/>
    <col min="4359" max="4360" width="8.5703125" style="827" bestFit="1" customWidth="1"/>
    <col min="4361" max="4361" width="8.42578125" style="827" bestFit="1" customWidth="1"/>
    <col min="4362" max="4362" width="10.85546875" style="827" bestFit="1" customWidth="1"/>
    <col min="4363" max="4363" width="11" style="827" customWidth="1"/>
    <col min="4364" max="4364" width="9.42578125" style="827" bestFit="1" customWidth="1"/>
    <col min="4365" max="4365" width="11" style="827" customWidth="1"/>
    <col min="4366" max="4366" width="11.28515625" style="827" customWidth="1"/>
    <col min="4367" max="4367" width="10.85546875" style="827" customWidth="1"/>
    <col min="4368" max="4368" width="1.42578125" style="827" customWidth="1"/>
    <col min="4369" max="4369" width="2.140625" style="827" customWidth="1"/>
    <col min="4370" max="4374" width="11.42578125" style="827" customWidth="1"/>
    <col min="4375" max="4608" width="9.28515625" style="827" hidden="1"/>
    <col min="4609" max="4609" width="17.28515625" style="827" customWidth="1"/>
    <col min="4610" max="4610" width="1.42578125" style="827" customWidth="1"/>
    <col min="4611" max="4611" width="16.5703125" style="827" bestFit="1" customWidth="1"/>
    <col min="4612" max="4612" width="13.42578125" style="827" bestFit="1" customWidth="1"/>
    <col min="4613" max="4613" width="8.28515625" style="827" bestFit="1" customWidth="1"/>
    <col min="4614" max="4614" width="9.42578125" style="827" bestFit="1" customWidth="1"/>
    <col min="4615" max="4616" width="8.5703125" style="827" bestFit="1" customWidth="1"/>
    <col min="4617" max="4617" width="8.42578125" style="827" bestFit="1" customWidth="1"/>
    <col min="4618" max="4618" width="10.85546875" style="827" bestFit="1" customWidth="1"/>
    <col min="4619" max="4619" width="11" style="827" customWidth="1"/>
    <col min="4620" max="4620" width="9.42578125" style="827" bestFit="1" customWidth="1"/>
    <col min="4621" max="4621" width="11" style="827" customWidth="1"/>
    <col min="4622" max="4622" width="11.28515625" style="827" customWidth="1"/>
    <col min="4623" max="4623" width="10.85546875" style="827" customWidth="1"/>
    <col min="4624" max="4624" width="1.42578125" style="827" customWidth="1"/>
    <col min="4625" max="4625" width="2.140625" style="827" customWidth="1"/>
    <col min="4626" max="4630" width="11.42578125" style="827" customWidth="1"/>
    <col min="4631" max="4864" width="9.28515625" style="827" hidden="1"/>
    <col min="4865" max="4865" width="17.28515625" style="827" customWidth="1"/>
    <col min="4866" max="4866" width="1.42578125" style="827" customWidth="1"/>
    <col min="4867" max="4867" width="16.5703125" style="827" bestFit="1" customWidth="1"/>
    <col min="4868" max="4868" width="13.42578125" style="827" bestFit="1" customWidth="1"/>
    <col min="4869" max="4869" width="8.28515625" style="827" bestFit="1" customWidth="1"/>
    <col min="4870" max="4870" width="9.42578125" style="827" bestFit="1" customWidth="1"/>
    <col min="4871" max="4872" width="8.5703125" style="827" bestFit="1" customWidth="1"/>
    <col min="4873" max="4873" width="8.42578125" style="827" bestFit="1" customWidth="1"/>
    <col min="4874" max="4874" width="10.85546875" style="827" bestFit="1" customWidth="1"/>
    <col min="4875" max="4875" width="11" style="827" customWidth="1"/>
    <col min="4876" max="4876" width="9.42578125" style="827" bestFit="1" customWidth="1"/>
    <col min="4877" max="4877" width="11" style="827" customWidth="1"/>
    <col min="4878" max="4878" width="11.28515625" style="827" customWidth="1"/>
    <col min="4879" max="4879" width="10.85546875" style="827" customWidth="1"/>
    <col min="4880" max="4880" width="1.42578125" style="827" customWidth="1"/>
    <col min="4881" max="4881" width="2.140625" style="827" customWidth="1"/>
    <col min="4882" max="4886" width="11.42578125" style="827" customWidth="1"/>
    <col min="4887" max="5120" width="9.28515625" style="827" hidden="1"/>
    <col min="5121" max="5121" width="17.28515625" style="827" customWidth="1"/>
    <col min="5122" max="5122" width="1.42578125" style="827" customWidth="1"/>
    <col min="5123" max="5123" width="16.5703125" style="827" bestFit="1" customWidth="1"/>
    <col min="5124" max="5124" width="13.42578125" style="827" bestFit="1" customWidth="1"/>
    <col min="5125" max="5125" width="8.28515625" style="827" bestFit="1" customWidth="1"/>
    <col min="5126" max="5126" width="9.42578125" style="827" bestFit="1" customWidth="1"/>
    <col min="5127" max="5128" width="8.5703125" style="827" bestFit="1" customWidth="1"/>
    <col min="5129" max="5129" width="8.42578125" style="827" bestFit="1" customWidth="1"/>
    <col min="5130" max="5130" width="10.85546875" style="827" bestFit="1" customWidth="1"/>
    <col min="5131" max="5131" width="11" style="827" customWidth="1"/>
    <col min="5132" max="5132" width="9.42578125" style="827" bestFit="1" customWidth="1"/>
    <col min="5133" max="5133" width="11" style="827" customWidth="1"/>
    <col min="5134" max="5134" width="11.28515625" style="827" customWidth="1"/>
    <col min="5135" max="5135" width="10.85546875" style="827" customWidth="1"/>
    <col min="5136" max="5136" width="1.42578125" style="827" customWidth="1"/>
    <col min="5137" max="5137" width="2.140625" style="827" customWidth="1"/>
    <col min="5138" max="5142" width="11.42578125" style="827" customWidth="1"/>
    <col min="5143" max="5376" width="9.28515625" style="827" hidden="1"/>
    <col min="5377" max="5377" width="17.28515625" style="827" customWidth="1"/>
    <col min="5378" max="5378" width="1.42578125" style="827" customWidth="1"/>
    <col min="5379" max="5379" width="16.5703125" style="827" bestFit="1" customWidth="1"/>
    <col min="5380" max="5380" width="13.42578125" style="827" bestFit="1" customWidth="1"/>
    <col min="5381" max="5381" width="8.28515625" style="827" bestFit="1" customWidth="1"/>
    <col min="5382" max="5382" width="9.42578125" style="827" bestFit="1" customWidth="1"/>
    <col min="5383" max="5384" width="8.5703125" style="827" bestFit="1" customWidth="1"/>
    <col min="5385" max="5385" width="8.42578125" style="827" bestFit="1" customWidth="1"/>
    <col min="5386" max="5386" width="10.85546875" style="827" bestFit="1" customWidth="1"/>
    <col min="5387" max="5387" width="11" style="827" customWidth="1"/>
    <col min="5388" max="5388" width="9.42578125" style="827" bestFit="1" customWidth="1"/>
    <col min="5389" max="5389" width="11" style="827" customWidth="1"/>
    <col min="5390" max="5390" width="11.28515625" style="827" customWidth="1"/>
    <col min="5391" max="5391" width="10.85546875" style="827" customWidth="1"/>
    <col min="5392" max="5392" width="1.42578125" style="827" customWidth="1"/>
    <col min="5393" max="5393" width="2.140625" style="827" customWidth="1"/>
    <col min="5394" max="5398" width="11.42578125" style="827" customWidth="1"/>
    <col min="5399" max="5632" width="9.28515625" style="827" hidden="1"/>
    <col min="5633" max="5633" width="17.28515625" style="827" customWidth="1"/>
    <col min="5634" max="5634" width="1.42578125" style="827" customWidth="1"/>
    <col min="5635" max="5635" width="16.5703125" style="827" bestFit="1" customWidth="1"/>
    <col min="5636" max="5636" width="13.42578125" style="827" bestFit="1" customWidth="1"/>
    <col min="5637" max="5637" width="8.28515625" style="827" bestFit="1" customWidth="1"/>
    <col min="5638" max="5638" width="9.42578125" style="827" bestFit="1" customWidth="1"/>
    <col min="5639" max="5640" width="8.5703125" style="827" bestFit="1" customWidth="1"/>
    <col min="5641" max="5641" width="8.42578125" style="827" bestFit="1" customWidth="1"/>
    <col min="5642" max="5642" width="10.85546875" style="827" bestFit="1" customWidth="1"/>
    <col min="5643" max="5643" width="11" style="827" customWidth="1"/>
    <col min="5644" max="5644" width="9.42578125" style="827" bestFit="1" customWidth="1"/>
    <col min="5645" max="5645" width="11" style="827" customWidth="1"/>
    <col min="5646" max="5646" width="11.28515625" style="827" customWidth="1"/>
    <col min="5647" max="5647" width="10.85546875" style="827" customWidth="1"/>
    <col min="5648" max="5648" width="1.42578125" style="827" customWidth="1"/>
    <col min="5649" max="5649" width="2.140625" style="827" customWidth="1"/>
    <col min="5650" max="5654" width="11.42578125" style="827" customWidth="1"/>
    <col min="5655" max="5888" width="9.28515625" style="827" hidden="1"/>
    <col min="5889" max="5889" width="17.28515625" style="827" customWidth="1"/>
    <col min="5890" max="5890" width="1.42578125" style="827" customWidth="1"/>
    <col min="5891" max="5891" width="16.5703125" style="827" bestFit="1" customWidth="1"/>
    <col min="5892" max="5892" width="13.42578125" style="827" bestFit="1" customWidth="1"/>
    <col min="5893" max="5893" width="8.28515625" style="827" bestFit="1" customWidth="1"/>
    <col min="5894" max="5894" width="9.42578125" style="827" bestFit="1" customWidth="1"/>
    <col min="5895" max="5896" width="8.5703125" style="827" bestFit="1" customWidth="1"/>
    <col min="5897" max="5897" width="8.42578125" style="827" bestFit="1" customWidth="1"/>
    <col min="5898" max="5898" width="10.85546875" style="827" bestFit="1" customWidth="1"/>
    <col min="5899" max="5899" width="11" style="827" customWidth="1"/>
    <col min="5900" max="5900" width="9.42578125" style="827" bestFit="1" customWidth="1"/>
    <col min="5901" max="5901" width="11" style="827" customWidth="1"/>
    <col min="5902" max="5902" width="11.28515625" style="827" customWidth="1"/>
    <col min="5903" max="5903" width="10.85546875" style="827" customWidth="1"/>
    <col min="5904" max="5904" width="1.42578125" style="827" customWidth="1"/>
    <col min="5905" max="5905" width="2.140625" style="827" customWidth="1"/>
    <col min="5906" max="5910" width="11.42578125" style="827" customWidth="1"/>
    <col min="5911" max="6144" width="9.28515625" style="827" hidden="1"/>
    <col min="6145" max="6145" width="17.28515625" style="827" customWidth="1"/>
    <col min="6146" max="6146" width="1.42578125" style="827" customWidth="1"/>
    <col min="6147" max="6147" width="16.5703125" style="827" bestFit="1" customWidth="1"/>
    <col min="6148" max="6148" width="13.42578125" style="827" bestFit="1" customWidth="1"/>
    <col min="6149" max="6149" width="8.28515625" style="827" bestFit="1" customWidth="1"/>
    <col min="6150" max="6150" width="9.42578125" style="827" bestFit="1" customWidth="1"/>
    <col min="6151" max="6152" width="8.5703125" style="827" bestFit="1" customWidth="1"/>
    <col min="6153" max="6153" width="8.42578125" style="827" bestFit="1" customWidth="1"/>
    <col min="6154" max="6154" width="10.85546875" style="827" bestFit="1" customWidth="1"/>
    <col min="6155" max="6155" width="11" style="827" customWidth="1"/>
    <col min="6156" max="6156" width="9.42578125" style="827" bestFit="1" customWidth="1"/>
    <col min="6157" max="6157" width="11" style="827" customWidth="1"/>
    <col min="6158" max="6158" width="11.28515625" style="827" customWidth="1"/>
    <col min="6159" max="6159" width="10.85546875" style="827" customWidth="1"/>
    <col min="6160" max="6160" width="1.42578125" style="827" customWidth="1"/>
    <col min="6161" max="6161" width="2.140625" style="827" customWidth="1"/>
    <col min="6162" max="6166" width="11.42578125" style="827" customWidth="1"/>
    <col min="6167" max="6400" width="9.28515625" style="827" hidden="1"/>
    <col min="6401" max="6401" width="17.28515625" style="827" customWidth="1"/>
    <col min="6402" max="6402" width="1.42578125" style="827" customWidth="1"/>
    <col min="6403" max="6403" width="16.5703125" style="827" bestFit="1" customWidth="1"/>
    <col min="6404" max="6404" width="13.42578125" style="827" bestFit="1" customWidth="1"/>
    <col min="6405" max="6405" width="8.28515625" style="827" bestFit="1" customWidth="1"/>
    <col min="6406" max="6406" width="9.42578125" style="827" bestFit="1" customWidth="1"/>
    <col min="6407" max="6408" width="8.5703125" style="827" bestFit="1" customWidth="1"/>
    <col min="6409" max="6409" width="8.42578125" style="827" bestFit="1" customWidth="1"/>
    <col min="6410" max="6410" width="10.85546875" style="827" bestFit="1" customWidth="1"/>
    <col min="6411" max="6411" width="11" style="827" customWidth="1"/>
    <col min="6412" max="6412" width="9.42578125" style="827" bestFit="1" customWidth="1"/>
    <col min="6413" max="6413" width="11" style="827" customWidth="1"/>
    <col min="6414" max="6414" width="11.28515625" style="827" customWidth="1"/>
    <col min="6415" max="6415" width="10.85546875" style="827" customWidth="1"/>
    <col min="6416" max="6416" width="1.42578125" style="827" customWidth="1"/>
    <col min="6417" max="6417" width="2.140625" style="827" customWidth="1"/>
    <col min="6418" max="6422" width="11.42578125" style="827" customWidth="1"/>
    <col min="6423" max="6656" width="9.28515625" style="827" hidden="1"/>
    <col min="6657" max="6657" width="17.28515625" style="827" customWidth="1"/>
    <col min="6658" max="6658" width="1.42578125" style="827" customWidth="1"/>
    <col min="6659" max="6659" width="16.5703125" style="827" bestFit="1" customWidth="1"/>
    <col min="6660" max="6660" width="13.42578125" style="827" bestFit="1" customWidth="1"/>
    <col min="6661" max="6661" width="8.28515625" style="827" bestFit="1" customWidth="1"/>
    <col min="6662" max="6662" width="9.42578125" style="827" bestFit="1" customWidth="1"/>
    <col min="6663" max="6664" width="8.5703125" style="827" bestFit="1" customWidth="1"/>
    <col min="6665" max="6665" width="8.42578125" style="827" bestFit="1" customWidth="1"/>
    <col min="6666" max="6666" width="10.85546875" style="827" bestFit="1" customWidth="1"/>
    <col min="6667" max="6667" width="11" style="827" customWidth="1"/>
    <col min="6668" max="6668" width="9.42578125" style="827" bestFit="1" customWidth="1"/>
    <col min="6669" max="6669" width="11" style="827" customWidth="1"/>
    <col min="6670" max="6670" width="11.28515625" style="827" customWidth="1"/>
    <col min="6671" max="6671" width="10.85546875" style="827" customWidth="1"/>
    <col min="6672" max="6672" width="1.42578125" style="827" customWidth="1"/>
    <col min="6673" max="6673" width="2.140625" style="827" customWidth="1"/>
    <col min="6674" max="6678" width="11.42578125" style="827" customWidth="1"/>
    <col min="6679" max="6912" width="9.28515625" style="827" hidden="1"/>
    <col min="6913" max="6913" width="17.28515625" style="827" customWidth="1"/>
    <col min="6914" max="6914" width="1.42578125" style="827" customWidth="1"/>
    <col min="6915" max="6915" width="16.5703125" style="827" bestFit="1" customWidth="1"/>
    <col min="6916" max="6916" width="13.42578125" style="827" bestFit="1" customWidth="1"/>
    <col min="6917" max="6917" width="8.28515625" style="827" bestFit="1" customWidth="1"/>
    <col min="6918" max="6918" width="9.42578125" style="827" bestFit="1" customWidth="1"/>
    <col min="6919" max="6920" width="8.5703125" style="827" bestFit="1" customWidth="1"/>
    <col min="6921" max="6921" width="8.42578125" style="827" bestFit="1" customWidth="1"/>
    <col min="6922" max="6922" width="10.85546875" style="827" bestFit="1" customWidth="1"/>
    <col min="6923" max="6923" width="11" style="827" customWidth="1"/>
    <col min="6924" max="6924" width="9.42578125" style="827" bestFit="1" customWidth="1"/>
    <col min="6925" max="6925" width="11" style="827" customWidth="1"/>
    <col min="6926" max="6926" width="11.28515625" style="827" customWidth="1"/>
    <col min="6927" max="6927" width="10.85546875" style="827" customWidth="1"/>
    <col min="6928" max="6928" width="1.42578125" style="827" customWidth="1"/>
    <col min="6929" max="6929" width="2.140625" style="827" customWidth="1"/>
    <col min="6930" max="6934" width="11.42578125" style="827" customWidth="1"/>
    <col min="6935" max="7168" width="9.28515625" style="827" hidden="1"/>
    <col min="7169" max="7169" width="17.28515625" style="827" customWidth="1"/>
    <col min="7170" max="7170" width="1.42578125" style="827" customWidth="1"/>
    <col min="7171" max="7171" width="16.5703125" style="827" bestFit="1" customWidth="1"/>
    <col min="7172" max="7172" width="13.42578125" style="827" bestFit="1" customWidth="1"/>
    <col min="7173" max="7173" width="8.28515625" style="827" bestFit="1" customWidth="1"/>
    <col min="7174" max="7174" width="9.42578125" style="827" bestFit="1" customWidth="1"/>
    <col min="7175" max="7176" width="8.5703125" style="827" bestFit="1" customWidth="1"/>
    <col min="7177" max="7177" width="8.42578125" style="827" bestFit="1" customWidth="1"/>
    <col min="7178" max="7178" width="10.85546875" style="827" bestFit="1" customWidth="1"/>
    <col min="7179" max="7179" width="11" style="827" customWidth="1"/>
    <col min="7180" max="7180" width="9.42578125" style="827" bestFit="1" customWidth="1"/>
    <col min="7181" max="7181" width="11" style="827" customWidth="1"/>
    <col min="7182" max="7182" width="11.28515625" style="827" customWidth="1"/>
    <col min="7183" max="7183" width="10.85546875" style="827" customWidth="1"/>
    <col min="7184" max="7184" width="1.42578125" style="827" customWidth="1"/>
    <col min="7185" max="7185" width="2.140625" style="827" customWidth="1"/>
    <col min="7186" max="7190" width="11.42578125" style="827" customWidth="1"/>
    <col min="7191" max="7424" width="9.28515625" style="827" hidden="1"/>
    <col min="7425" max="7425" width="17.28515625" style="827" customWidth="1"/>
    <col min="7426" max="7426" width="1.42578125" style="827" customWidth="1"/>
    <col min="7427" max="7427" width="16.5703125" style="827" bestFit="1" customWidth="1"/>
    <col min="7428" max="7428" width="13.42578125" style="827" bestFit="1" customWidth="1"/>
    <col min="7429" max="7429" width="8.28515625" style="827" bestFit="1" customWidth="1"/>
    <col min="7430" max="7430" width="9.42578125" style="827" bestFit="1" customWidth="1"/>
    <col min="7431" max="7432" width="8.5703125" style="827" bestFit="1" customWidth="1"/>
    <col min="7433" max="7433" width="8.42578125" style="827" bestFit="1" customWidth="1"/>
    <col min="7434" max="7434" width="10.85546875" style="827" bestFit="1" customWidth="1"/>
    <col min="7435" max="7435" width="11" style="827" customWidth="1"/>
    <col min="7436" max="7436" width="9.42578125" style="827" bestFit="1" customWidth="1"/>
    <col min="7437" max="7437" width="11" style="827" customWidth="1"/>
    <col min="7438" max="7438" width="11.28515625" style="827" customWidth="1"/>
    <col min="7439" max="7439" width="10.85546875" style="827" customWidth="1"/>
    <col min="7440" max="7440" width="1.42578125" style="827" customWidth="1"/>
    <col min="7441" max="7441" width="2.140625" style="827" customWidth="1"/>
    <col min="7442" max="7446" width="11.42578125" style="827" customWidth="1"/>
    <col min="7447" max="7680" width="9.28515625" style="827" hidden="1"/>
    <col min="7681" max="7681" width="17.28515625" style="827" customWidth="1"/>
    <col min="7682" max="7682" width="1.42578125" style="827" customWidth="1"/>
    <col min="7683" max="7683" width="16.5703125" style="827" bestFit="1" customWidth="1"/>
    <col min="7684" max="7684" width="13.42578125" style="827" bestFit="1" customWidth="1"/>
    <col min="7685" max="7685" width="8.28515625" style="827" bestFit="1" customWidth="1"/>
    <col min="7686" max="7686" width="9.42578125" style="827" bestFit="1" customWidth="1"/>
    <col min="7687" max="7688" width="8.5703125" style="827" bestFit="1" customWidth="1"/>
    <col min="7689" max="7689" width="8.42578125" style="827" bestFit="1" customWidth="1"/>
    <col min="7690" max="7690" width="10.85546875" style="827" bestFit="1" customWidth="1"/>
    <col min="7691" max="7691" width="11" style="827" customWidth="1"/>
    <col min="7692" max="7692" width="9.42578125" style="827" bestFit="1" customWidth="1"/>
    <col min="7693" max="7693" width="11" style="827" customWidth="1"/>
    <col min="7694" max="7694" width="11.28515625" style="827" customWidth="1"/>
    <col min="7695" max="7695" width="10.85546875" style="827" customWidth="1"/>
    <col min="7696" max="7696" width="1.42578125" style="827" customWidth="1"/>
    <col min="7697" max="7697" width="2.140625" style="827" customWidth="1"/>
    <col min="7698" max="7702" width="11.42578125" style="827" customWidth="1"/>
    <col min="7703" max="7936" width="9.28515625" style="827" hidden="1"/>
    <col min="7937" max="7937" width="17.28515625" style="827" customWidth="1"/>
    <col min="7938" max="7938" width="1.42578125" style="827" customWidth="1"/>
    <col min="7939" max="7939" width="16.5703125" style="827" bestFit="1" customWidth="1"/>
    <col min="7940" max="7940" width="13.42578125" style="827" bestFit="1" customWidth="1"/>
    <col min="7941" max="7941" width="8.28515625" style="827" bestFit="1" customWidth="1"/>
    <col min="7942" max="7942" width="9.42578125" style="827" bestFit="1" customWidth="1"/>
    <col min="7943" max="7944" width="8.5703125" style="827" bestFit="1" customWidth="1"/>
    <col min="7945" max="7945" width="8.42578125" style="827" bestFit="1" customWidth="1"/>
    <col min="7946" max="7946" width="10.85546875" style="827" bestFit="1" customWidth="1"/>
    <col min="7947" max="7947" width="11" style="827" customWidth="1"/>
    <col min="7948" max="7948" width="9.42578125" style="827" bestFit="1" customWidth="1"/>
    <col min="7949" max="7949" width="11" style="827" customWidth="1"/>
    <col min="7950" max="7950" width="11.28515625" style="827" customWidth="1"/>
    <col min="7951" max="7951" width="10.85546875" style="827" customWidth="1"/>
    <col min="7952" max="7952" width="1.42578125" style="827" customWidth="1"/>
    <col min="7953" max="7953" width="2.140625" style="827" customWidth="1"/>
    <col min="7954" max="7958" width="11.42578125" style="827" customWidth="1"/>
    <col min="7959" max="8192" width="9.28515625" style="827" hidden="1"/>
    <col min="8193" max="8193" width="17.28515625" style="827" customWidth="1"/>
    <col min="8194" max="8194" width="1.42578125" style="827" customWidth="1"/>
    <col min="8195" max="8195" width="16.5703125" style="827" bestFit="1" customWidth="1"/>
    <col min="8196" max="8196" width="13.42578125" style="827" bestFit="1" customWidth="1"/>
    <col min="8197" max="8197" width="8.28515625" style="827" bestFit="1" customWidth="1"/>
    <col min="8198" max="8198" width="9.42578125" style="827" bestFit="1" customWidth="1"/>
    <col min="8199" max="8200" width="8.5703125" style="827" bestFit="1" customWidth="1"/>
    <col min="8201" max="8201" width="8.42578125" style="827" bestFit="1" customWidth="1"/>
    <col min="8202" max="8202" width="10.85546875" style="827" bestFit="1" customWidth="1"/>
    <col min="8203" max="8203" width="11" style="827" customWidth="1"/>
    <col min="8204" max="8204" width="9.42578125" style="827" bestFit="1" customWidth="1"/>
    <col min="8205" max="8205" width="11" style="827" customWidth="1"/>
    <col min="8206" max="8206" width="11.28515625" style="827" customWidth="1"/>
    <col min="8207" max="8207" width="10.85546875" style="827" customWidth="1"/>
    <col min="8208" max="8208" width="1.42578125" style="827" customWidth="1"/>
    <col min="8209" max="8209" width="2.140625" style="827" customWidth="1"/>
    <col min="8210" max="8214" width="11.42578125" style="827" customWidth="1"/>
    <col min="8215" max="8448" width="9.28515625" style="827" hidden="1"/>
    <col min="8449" max="8449" width="17.28515625" style="827" customWidth="1"/>
    <col min="8450" max="8450" width="1.42578125" style="827" customWidth="1"/>
    <col min="8451" max="8451" width="16.5703125" style="827" bestFit="1" customWidth="1"/>
    <col min="8452" max="8452" width="13.42578125" style="827" bestFit="1" customWidth="1"/>
    <col min="8453" max="8453" width="8.28515625" style="827" bestFit="1" customWidth="1"/>
    <col min="8454" max="8454" width="9.42578125" style="827" bestFit="1" customWidth="1"/>
    <col min="8455" max="8456" width="8.5703125" style="827" bestFit="1" customWidth="1"/>
    <col min="8457" max="8457" width="8.42578125" style="827" bestFit="1" customWidth="1"/>
    <col min="8458" max="8458" width="10.85546875" style="827" bestFit="1" customWidth="1"/>
    <col min="8459" max="8459" width="11" style="827" customWidth="1"/>
    <col min="8460" max="8460" width="9.42578125" style="827" bestFit="1" customWidth="1"/>
    <col min="8461" max="8461" width="11" style="827" customWidth="1"/>
    <col min="8462" max="8462" width="11.28515625" style="827" customWidth="1"/>
    <col min="8463" max="8463" width="10.85546875" style="827" customWidth="1"/>
    <col min="8464" max="8464" width="1.42578125" style="827" customWidth="1"/>
    <col min="8465" max="8465" width="2.140625" style="827" customWidth="1"/>
    <col min="8466" max="8470" width="11.42578125" style="827" customWidth="1"/>
    <col min="8471" max="8704" width="9.28515625" style="827" hidden="1"/>
    <col min="8705" max="8705" width="17.28515625" style="827" customWidth="1"/>
    <col min="8706" max="8706" width="1.42578125" style="827" customWidth="1"/>
    <col min="8707" max="8707" width="16.5703125" style="827" bestFit="1" customWidth="1"/>
    <col min="8708" max="8708" width="13.42578125" style="827" bestFit="1" customWidth="1"/>
    <col min="8709" max="8709" width="8.28515625" style="827" bestFit="1" customWidth="1"/>
    <col min="8710" max="8710" width="9.42578125" style="827" bestFit="1" customWidth="1"/>
    <col min="8711" max="8712" width="8.5703125" style="827" bestFit="1" customWidth="1"/>
    <col min="8713" max="8713" width="8.42578125" style="827" bestFit="1" customWidth="1"/>
    <col min="8714" max="8714" width="10.85546875" style="827" bestFit="1" customWidth="1"/>
    <col min="8715" max="8715" width="11" style="827" customWidth="1"/>
    <col min="8716" max="8716" width="9.42578125" style="827" bestFit="1" customWidth="1"/>
    <col min="8717" max="8717" width="11" style="827" customWidth="1"/>
    <col min="8718" max="8718" width="11.28515625" style="827" customWidth="1"/>
    <col min="8719" max="8719" width="10.85546875" style="827" customWidth="1"/>
    <col min="8720" max="8720" width="1.42578125" style="827" customWidth="1"/>
    <col min="8721" max="8721" width="2.140625" style="827" customWidth="1"/>
    <col min="8722" max="8726" width="11.42578125" style="827" customWidth="1"/>
    <col min="8727" max="8960" width="9.28515625" style="827" hidden="1"/>
    <col min="8961" max="8961" width="17.28515625" style="827" customWidth="1"/>
    <col min="8962" max="8962" width="1.42578125" style="827" customWidth="1"/>
    <col min="8963" max="8963" width="16.5703125" style="827" bestFit="1" customWidth="1"/>
    <col min="8964" max="8964" width="13.42578125" style="827" bestFit="1" customWidth="1"/>
    <col min="8965" max="8965" width="8.28515625" style="827" bestFit="1" customWidth="1"/>
    <col min="8966" max="8966" width="9.42578125" style="827" bestFit="1" customWidth="1"/>
    <col min="8967" max="8968" width="8.5703125" style="827" bestFit="1" customWidth="1"/>
    <col min="8969" max="8969" width="8.42578125" style="827" bestFit="1" customWidth="1"/>
    <col min="8970" max="8970" width="10.85546875" style="827" bestFit="1" customWidth="1"/>
    <col min="8971" max="8971" width="11" style="827" customWidth="1"/>
    <col min="8972" max="8972" width="9.42578125" style="827" bestFit="1" customWidth="1"/>
    <col min="8973" max="8973" width="11" style="827" customWidth="1"/>
    <col min="8974" max="8974" width="11.28515625" style="827" customWidth="1"/>
    <col min="8975" max="8975" width="10.85546875" style="827" customWidth="1"/>
    <col min="8976" max="8976" width="1.42578125" style="827" customWidth="1"/>
    <col min="8977" max="8977" width="2.140625" style="827" customWidth="1"/>
    <col min="8978" max="8982" width="11.42578125" style="827" customWidth="1"/>
    <col min="8983" max="9216" width="9.28515625" style="827" hidden="1"/>
    <col min="9217" max="9217" width="17.28515625" style="827" customWidth="1"/>
    <col min="9218" max="9218" width="1.42578125" style="827" customWidth="1"/>
    <col min="9219" max="9219" width="16.5703125" style="827" bestFit="1" customWidth="1"/>
    <col min="9220" max="9220" width="13.42578125" style="827" bestFit="1" customWidth="1"/>
    <col min="9221" max="9221" width="8.28515625" style="827" bestFit="1" customWidth="1"/>
    <col min="9222" max="9222" width="9.42578125" style="827" bestFit="1" customWidth="1"/>
    <col min="9223" max="9224" width="8.5703125" style="827" bestFit="1" customWidth="1"/>
    <col min="9225" max="9225" width="8.42578125" style="827" bestFit="1" customWidth="1"/>
    <col min="9226" max="9226" width="10.85546875" style="827" bestFit="1" customWidth="1"/>
    <col min="9227" max="9227" width="11" style="827" customWidth="1"/>
    <col min="9228" max="9228" width="9.42578125" style="827" bestFit="1" customWidth="1"/>
    <col min="9229" max="9229" width="11" style="827" customWidth="1"/>
    <col min="9230" max="9230" width="11.28515625" style="827" customWidth="1"/>
    <col min="9231" max="9231" width="10.85546875" style="827" customWidth="1"/>
    <col min="9232" max="9232" width="1.42578125" style="827" customWidth="1"/>
    <col min="9233" max="9233" width="2.140625" style="827" customWidth="1"/>
    <col min="9234" max="9238" width="11.42578125" style="827" customWidth="1"/>
    <col min="9239" max="9472" width="9.28515625" style="827" hidden="1"/>
    <col min="9473" max="9473" width="17.28515625" style="827" customWidth="1"/>
    <col min="9474" max="9474" width="1.42578125" style="827" customWidth="1"/>
    <col min="9475" max="9475" width="16.5703125" style="827" bestFit="1" customWidth="1"/>
    <col min="9476" max="9476" width="13.42578125" style="827" bestFit="1" customWidth="1"/>
    <col min="9477" max="9477" width="8.28515625" style="827" bestFit="1" customWidth="1"/>
    <col min="9478" max="9478" width="9.42578125" style="827" bestFit="1" customWidth="1"/>
    <col min="9479" max="9480" width="8.5703125" style="827" bestFit="1" customWidth="1"/>
    <col min="9481" max="9481" width="8.42578125" style="827" bestFit="1" customWidth="1"/>
    <col min="9482" max="9482" width="10.85546875" style="827" bestFit="1" customWidth="1"/>
    <col min="9483" max="9483" width="11" style="827" customWidth="1"/>
    <col min="9484" max="9484" width="9.42578125" style="827" bestFit="1" customWidth="1"/>
    <col min="9485" max="9485" width="11" style="827" customWidth="1"/>
    <col min="9486" max="9486" width="11.28515625" style="827" customWidth="1"/>
    <col min="9487" max="9487" width="10.85546875" style="827" customWidth="1"/>
    <col min="9488" max="9488" width="1.42578125" style="827" customWidth="1"/>
    <col min="9489" max="9489" width="2.140625" style="827" customWidth="1"/>
    <col min="9490" max="9494" width="11.42578125" style="827" customWidth="1"/>
    <col min="9495" max="9728" width="9.28515625" style="827" hidden="1"/>
    <col min="9729" max="9729" width="17.28515625" style="827" customWidth="1"/>
    <col min="9730" max="9730" width="1.42578125" style="827" customWidth="1"/>
    <col min="9731" max="9731" width="16.5703125" style="827" bestFit="1" customWidth="1"/>
    <col min="9732" max="9732" width="13.42578125" style="827" bestFit="1" customWidth="1"/>
    <col min="9733" max="9733" width="8.28515625" style="827" bestFit="1" customWidth="1"/>
    <col min="9734" max="9734" width="9.42578125" style="827" bestFit="1" customWidth="1"/>
    <col min="9735" max="9736" width="8.5703125" style="827" bestFit="1" customWidth="1"/>
    <col min="9737" max="9737" width="8.42578125" style="827" bestFit="1" customWidth="1"/>
    <col min="9738" max="9738" width="10.85546875" style="827" bestFit="1" customWidth="1"/>
    <col min="9739" max="9739" width="11" style="827" customWidth="1"/>
    <col min="9740" max="9740" width="9.42578125" style="827" bestFit="1" customWidth="1"/>
    <col min="9741" max="9741" width="11" style="827" customWidth="1"/>
    <col min="9742" max="9742" width="11.28515625" style="827" customWidth="1"/>
    <col min="9743" max="9743" width="10.85546875" style="827" customWidth="1"/>
    <col min="9744" max="9744" width="1.42578125" style="827" customWidth="1"/>
    <col min="9745" max="9745" width="2.140625" style="827" customWidth="1"/>
    <col min="9746" max="9750" width="11.42578125" style="827" customWidth="1"/>
    <col min="9751" max="9984" width="9.28515625" style="827" hidden="1"/>
    <col min="9985" max="9985" width="17.28515625" style="827" customWidth="1"/>
    <col min="9986" max="9986" width="1.42578125" style="827" customWidth="1"/>
    <col min="9987" max="9987" width="16.5703125" style="827" bestFit="1" customWidth="1"/>
    <col min="9988" max="9988" width="13.42578125" style="827" bestFit="1" customWidth="1"/>
    <col min="9989" max="9989" width="8.28515625" style="827" bestFit="1" customWidth="1"/>
    <col min="9990" max="9990" width="9.42578125" style="827" bestFit="1" customWidth="1"/>
    <col min="9991" max="9992" width="8.5703125" style="827" bestFit="1" customWidth="1"/>
    <col min="9993" max="9993" width="8.42578125" style="827" bestFit="1" customWidth="1"/>
    <col min="9994" max="9994" width="10.85546875" style="827" bestFit="1" customWidth="1"/>
    <col min="9995" max="9995" width="11" style="827" customWidth="1"/>
    <col min="9996" max="9996" width="9.42578125" style="827" bestFit="1" customWidth="1"/>
    <col min="9997" max="9997" width="11" style="827" customWidth="1"/>
    <col min="9998" max="9998" width="11.28515625" style="827" customWidth="1"/>
    <col min="9999" max="9999" width="10.85546875" style="827" customWidth="1"/>
    <col min="10000" max="10000" width="1.42578125" style="827" customWidth="1"/>
    <col min="10001" max="10001" width="2.140625" style="827" customWidth="1"/>
    <col min="10002" max="10006" width="11.42578125" style="827" customWidth="1"/>
    <col min="10007" max="10240" width="9.28515625" style="827" hidden="1"/>
    <col min="10241" max="10241" width="17.28515625" style="827" customWidth="1"/>
    <col min="10242" max="10242" width="1.42578125" style="827" customWidth="1"/>
    <col min="10243" max="10243" width="16.5703125" style="827" bestFit="1" customWidth="1"/>
    <col min="10244" max="10244" width="13.42578125" style="827" bestFit="1" customWidth="1"/>
    <col min="10245" max="10245" width="8.28515625" style="827" bestFit="1" customWidth="1"/>
    <col min="10246" max="10246" width="9.42578125" style="827" bestFit="1" customWidth="1"/>
    <col min="10247" max="10248" width="8.5703125" style="827" bestFit="1" customWidth="1"/>
    <col min="10249" max="10249" width="8.42578125" style="827" bestFit="1" customWidth="1"/>
    <col min="10250" max="10250" width="10.85546875" style="827" bestFit="1" customWidth="1"/>
    <col min="10251" max="10251" width="11" style="827" customWidth="1"/>
    <col min="10252" max="10252" width="9.42578125" style="827" bestFit="1" customWidth="1"/>
    <col min="10253" max="10253" width="11" style="827" customWidth="1"/>
    <col min="10254" max="10254" width="11.28515625" style="827" customWidth="1"/>
    <col min="10255" max="10255" width="10.85546875" style="827" customWidth="1"/>
    <col min="10256" max="10256" width="1.42578125" style="827" customWidth="1"/>
    <col min="10257" max="10257" width="2.140625" style="827" customWidth="1"/>
    <col min="10258" max="10262" width="11.42578125" style="827" customWidth="1"/>
    <col min="10263" max="10496" width="9.28515625" style="827" hidden="1"/>
    <col min="10497" max="10497" width="17.28515625" style="827" customWidth="1"/>
    <col min="10498" max="10498" width="1.42578125" style="827" customWidth="1"/>
    <col min="10499" max="10499" width="16.5703125" style="827" bestFit="1" customWidth="1"/>
    <col min="10500" max="10500" width="13.42578125" style="827" bestFit="1" customWidth="1"/>
    <col min="10501" max="10501" width="8.28515625" style="827" bestFit="1" customWidth="1"/>
    <col min="10502" max="10502" width="9.42578125" style="827" bestFit="1" customWidth="1"/>
    <col min="10503" max="10504" width="8.5703125" style="827" bestFit="1" customWidth="1"/>
    <col min="10505" max="10505" width="8.42578125" style="827" bestFit="1" customWidth="1"/>
    <col min="10506" max="10506" width="10.85546875" style="827" bestFit="1" customWidth="1"/>
    <col min="10507" max="10507" width="11" style="827" customWidth="1"/>
    <col min="10508" max="10508" width="9.42578125" style="827" bestFit="1" customWidth="1"/>
    <col min="10509" max="10509" width="11" style="827" customWidth="1"/>
    <col min="10510" max="10510" width="11.28515625" style="827" customWidth="1"/>
    <col min="10511" max="10511" width="10.85546875" style="827" customWidth="1"/>
    <col min="10512" max="10512" width="1.42578125" style="827" customWidth="1"/>
    <col min="10513" max="10513" width="2.140625" style="827" customWidth="1"/>
    <col min="10514" max="10518" width="11.42578125" style="827" customWidth="1"/>
    <col min="10519" max="10752" width="9.28515625" style="827" hidden="1"/>
    <col min="10753" max="10753" width="17.28515625" style="827" customWidth="1"/>
    <col min="10754" max="10754" width="1.42578125" style="827" customWidth="1"/>
    <col min="10755" max="10755" width="16.5703125" style="827" bestFit="1" customWidth="1"/>
    <col min="10756" max="10756" width="13.42578125" style="827" bestFit="1" customWidth="1"/>
    <col min="10757" max="10757" width="8.28515625" style="827" bestFit="1" customWidth="1"/>
    <col min="10758" max="10758" width="9.42578125" style="827" bestFit="1" customWidth="1"/>
    <col min="10759" max="10760" width="8.5703125" style="827" bestFit="1" customWidth="1"/>
    <col min="10761" max="10761" width="8.42578125" style="827" bestFit="1" customWidth="1"/>
    <col min="10762" max="10762" width="10.85546875" style="827" bestFit="1" customWidth="1"/>
    <col min="10763" max="10763" width="11" style="827" customWidth="1"/>
    <col min="10764" max="10764" width="9.42578125" style="827" bestFit="1" customWidth="1"/>
    <col min="10765" max="10765" width="11" style="827" customWidth="1"/>
    <col min="10766" max="10766" width="11.28515625" style="827" customWidth="1"/>
    <col min="10767" max="10767" width="10.85546875" style="827" customWidth="1"/>
    <col min="10768" max="10768" width="1.42578125" style="827" customWidth="1"/>
    <col min="10769" max="10769" width="2.140625" style="827" customWidth="1"/>
    <col min="10770" max="10774" width="11.42578125" style="827" customWidth="1"/>
    <col min="10775" max="11008" width="9.28515625" style="827" hidden="1"/>
    <col min="11009" max="11009" width="17.28515625" style="827" customWidth="1"/>
    <col min="11010" max="11010" width="1.42578125" style="827" customWidth="1"/>
    <col min="11011" max="11011" width="16.5703125" style="827" bestFit="1" customWidth="1"/>
    <col min="11012" max="11012" width="13.42578125" style="827" bestFit="1" customWidth="1"/>
    <col min="11013" max="11013" width="8.28515625" style="827" bestFit="1" customWidth="1"/>
    <col min="11014" max="11014" width="9.42578125" style="827" bestFit="1" customWidth="1"/>
    <col min="11015" max="11016" width="8.5703125" style="827" bestFit="1" customWidth="1"/>
    <col min="11017" max="11017" width="8.42578125" style="827" bestFit="1" customWidth="1"/>
    <col min="11018" max="11018" width="10.85546875" style="827" bestFit="1" customWidth="1"/>
    <col min="11019" max="11019" width="11" style="827" customWidth="1"/>
    <col min="11020" max="11020" width="9.42578125" style="827" bestFit="1" customWidth="1"/>
    <col min="11021" max="11021" width="11" style="827" customWidth="1"/>
    <col min="11022" max="11022" width="11.28515625" style="827" customWidth="1"/>
    <col min="11023" max="11023" width="10.85546875" style="827" customWidth="1"/>
    <col min="11024" max="11024" width="1.42578125" style="827" customWidth="1"/>
    <col min="11025" max="11025" width="2.140625" style="827" customWidth="1"/>
    <col min="11026" max="11030" width="11.42578125" style="827" customWidth="1"/>
    <col min="11031" max="11264" width="9.28515625" style="827" hidden="1"/>
    <col min="11265" max="11265" width="17.28515625" style="827" customWidth="1"/>
    <col min="11266" max="11266" width="1.42578125" style="827" customWidth="1"/>
    <col min="11267" max="11267" width="16.5703125" style="827" bestFit="1" customWidth="1"/>
    <col min="11268" max="11268" width="13.42578125" style="827" bestFit="1" customWidth="1"/>
    <col min="11269" max="11269" width="8.28515625" style="827" bestFit="1" customWidth="1"/>
    <col min="11270" max="11270" width="9.42578125" style="827" bestFit="1" customWidth="1"/>
    <col min="11271" max="11272" width="8.5703125" style="827" bestFit="1" customWidth="1"/>
    <col min="11273" max="11273" width="8.42578125" style="827" bestFit="1" customWidth="1"/>
    <col min="11274" max="11274" width="10.85546875" style="827" bestFit="1" customWidth="1"/>
    <col min="11275" max="11275" width="11" style="827" customWidth="1"/>
    <col min="11276" max="11276" width="9.42578125" style="827" bestFit="1" customWidth="1"/>
    <col min="11277" max="11277" width="11" style="827" customWidth="1"/>
    <col min="11278" max="11278" width="11.28515625" style="827" customWidth="1"/>
    <col min="11279" max="11279" width="10.85546875" style="827" customWidth="1"/>
    <col min="11280" max="11280" width="1.42578125" style="827" customWidth="1"/>
    <col min="11281" max="11281" width="2.140625" style="827" customWidth="1"/>
    <col min="11282" max="11286" width="11.42578125" style="827" customWidth="1"/>
    <col min="11287" max="11520" width="9.28515625" style="827" hidden="1"/>
    <col min="11521" max="11521" width="17.28515625" style="827" customWidth="1"/>
    <col min="11522" max="11522" width="1.42578125" style="827" customWidth="1"/>
    <col min="11523" max="11523" width="16.5703125" style="827" bestFit="1" customWidth="1"/>
    <col min="11524" max="11524" width="13.42578125" style="827" bestFit="1" customWidth="1"/>
    <col min="11525" max="11525" width="8.28515625" style="827" bestFit="1" customWidth="1"/>
    <col min="11526" max="11526" width="9.42578125" style="827" bestFit="1" customWidth="1"/>
    <col min="11527" max="11528" width="8.5703125" style="827" bestFit="1" customWidth="1"/>
    <col min="11529" max="11529" width="8.42578125" style="827" bestFit="1" customWidth="1"/>
    <col min="11530" max="11530" width="10.85546875" style="827" bestFit="1" customWidth="1"/>
    <col min="11531" max="11531" width="11" style="827" customWidth="1"/>
    <col min="11532" max="11532" width="9.42578125" style="827" bestFit="1" customWidth="1"/>
    <col min="11533" max="11533" width="11" style="827" customWidth="1"/>
    <col min="11534" max="11534" width="11.28515625" style="827" customWidth="1"/>
    <col min="11535" max="11535" width="10.85546875" style="827" customWidth="1"/>
    <col min="11536" max="11536" width="1.42578125" style="827" customWidth="1"/>
    <col min="11537" max="11537" width="2.140625" style="827" customWidth="1"/>
    <col min="11538" max="11542" width="11.42578125" style="827" customWidth="1"/>
    <col min="11543" max="11776" width="9.28515625" style="827" hidden="1"/>
    <col min="11777" max="11777" width="17.28515625" style="827" customWidth="1"/>
    <col min="11778" max="11778" width="1.42578125" style="827" customWidth="1"/>
    <col min="11779" max="11779" width="16.5703125" style="827" bestFit="1" customWidth="1"/>
    <col min="11780" max="11780" width="13.42578125" style="827" bestFit="1" customWidth="1"/>
    <col min="11781" max="11781" width="8.28515625" style="827" bestFit="1" customWidth="1"/>
    <col min="11782" max="11782" width="9.42578125" style="827" bestFit="1" customWidth="1"/>
    <col min="11783" max="11784" width="8.5703125" style="827" bestFit="1" customWidth="1"/>
    <col min="11785" max="11785" width="8.42578125" style="827" bestFit="1" customWidth="1"/>
    <col min="11786" max="11786" width="10.85546875" style="827" bestFit="1" customWidth="1"/>
    <col min="11787" max="11787" width="11" style="827" customWidth="1"/>
    <col min="11788" max="11788" width="9.42578125" style="827" bestFit="1" customWidth="1"/>
    <col min="11789" max="11789" width="11" style="827" customWidth="1"/>
    <col min="11790" max="11790" width="11.28515625" style="827" customWidth="1"/>
    <col min="11791" max="11791" width="10.85546875" style="827" customWidth="1"/>
    <col min="11792" max="11792" width="1.42578125" style="827" customWidth="1"/>
    <col min="11793" max="11793" width="2.140625" style="827" customWidth="1"/>
    <col min="11794" max="11798" width="11.42578125" style="827" customWidth="1"/>
    <col min="11799" max="12032" width="9.28515625" style="827" hidden="1"/>
    <col min="12033" max="12033" width="17.28515625" style="827" customWidth="1"/>
    <col min="12034" max="12034" width="1.42578125" style="827" customWidth="1"/>
    <col min="12035" max="12035" width="16.5703125" style="827" bestFit="1" customWidth="1"/>
    <col min="12036" max="12036" width="13.42578125" style="827" bestFit="1" customWidth="1"/>
    <col min="12037" max="12037" width="8.28515625" style="827" bestFit="1" customWidth="1"/>
    <col min="12038" max="12038" width="9.42578125" style="827" bestFit="1" customWidth="1"/>
    <col min="12039" max="12040" width="8.5703125" style="827" bestFit="1" customWidth="1"/>
    <col min="12041" max="12041" width="8.42578125" style="827" bestFit="1" customWidth="1"/>
    <col min="12042" max="12042" width="10.85546875" style="827" bestFit="1" customWidth="1"/>
    <col min="12043" max="12043" width="11" style="827" customWidth="1"/>
    <col min="12044" max="12044" width="9.42578125" style="827" bestFit="1" customWidth="1"/>
    <col min="12045" max="12045" width="11" style="827" customWidth="1"/>
    <col min="12046" max="12046" width="11.28515625" style="827" customWidth="1"/>
    <col min="12047" max="12047" width="10.85546875" style="827" customWidth="1"/>
    <col min="12048" max="12048" width="1.42578125" style="827" customWidth="1"/>
    <col min="12049" max="12049" width="2.140625" style="827" customWidth="1"/>
    <col min="12050" max="12054" width="11.42578125" style="827" customWidth="1"/>
    <col min="12055" max="12288" width="9.28515625" style="827" hidden="1"/>
    <col min="12289" max="12289" width="17.28515625" style="827" customWidth="1"/>
    <col min="12290" max="12290" width="1.42578125" style="827" customWidth="1"/>
    <col min="12291" max="12291" width="16.5703125" style="827" bestFit="1" customWidth="1"/>
    <col min="12292" max="12292" width="13.42578125" style="827" bestFit="1" customWidth="1"/>
    <col min="12293" max="12293" width="8.28515625" style="827" bestFit="1" customWidth="1"/>
    <col min="12294" max="12294" width="9.42578125" style="827" bestFit="1" customWidth="1"/>
    <col min="12295" max="12296" width="8.5703125" style="827" bestFit="1" customWidth="1"/>
    <col min="12297" max="12297" width="8.42578125" style="827" bestFit="1" customWidth="1"/>
    <col min="12298" max="12298" width="10.85546875" style="827" bestFit="1" customWidth="1"/>
    <col min="12299" max="12299" width="11" style="827" customWidth="1"/>
    <col min="12300" max="12300" width="9.42578125" style="827" bestFit="1" customWidth="1"/>
    <col min="12301" max="12301" width="11" style="827" customWidth="1"/>
    <col min="12302" max="12302" width="11.28515625" style="827" customWidth="1"/>
    <col min="12303" max="12303" width="10.85546875" style="827" customWidth="1"/>
    <col min="12304" max="12304" width="1.42578125" style="827" customWidth="1"/>
    <col min="12305" max="12305" width="2.140625" style="827" customWidth="1"/>
    <col min="12306" max="12310" width="11.42578125" style="827" customWidth="1"/>
    <col min="12311" max="12544" width="9.28515625" style="827" hidden="1"/>
    <col min="12545" max="12545" width="17.28515625" style="827" customWidth="1"/>
    <col min="12546" max="12546" width="1.42578125" style="827" customWidth="1"/>
    <col min="12547" max="12547" width="16.5703125" style="827" bestFit="1" customWidth="1"/>
    <col min="12548" max="12548" width="13.42578125" style="827" bestFit="1" customWidth="1"/>
    <col min="12549" max="12549" width="8.28515625" style="827" bestFit="1" customWidth="1"/>
    <col min="12550" max="12550" width="9.42578125" style="827" bestFit="1" customWidth="1"/>
    <col min="12551" max="12552" width="8.5703125" style="827" bestFit="1" customWidth="1"/>
    <col min="12553" max="12553" width="8.42578125" style="827" bestFit="1" customWidth="1"/>
    <col min="12554" max="12554" width="10.85546875" style="827" bestFit="1" customWidth="1"/>
    <col min="12555" max="12555" width="11" style="827" customWidth="1"/>
    <col min="12556" max="12556" width="9.42578125" style="827" bestFit="1" customWidth="1"/>
    <col min="12557" max="12557" width="11" style="827" customWidth="1"/>
    <col min="12558" max="12558" width="11.28515625" style="827" customWidth="1"/>
    <col min="12559" max="12559" width="10.85546875" style="827" customWidth="1"/>
    <col min="12560" max="12560" width="1.42578125" style="827" customWidth="1"/>
    <col min="12561" max="12561" width="2.140625" style="827" customWidth="1"/>
    <col min="12562" max="12566" width="11.42578125" style="827" customWidth="1"/>
    <col min="12567" max="12800" width="9.28515625" style="827" hidden="1"/>
    <col min="12801" max="12801" width="17.28515625" style="827" customWidth="1"/>
    <col min="12802" max="12802" width="1.42578125" style="827" customWidth="1"/>
    <col min="12803" max="12803" width="16.5703125" style="827" bestFit="1" customWidth="1"/>
    <col min="12804" max="12804" width="13.42578125" style="827" bestFit="1" customWidth="1"/>
    <col min="12805" max="12805" width="8.28515625" style="827" bestFit="1" customWidth="1"/>
    <col min="12806" max="12806" width="9.42578125" style="827" bestFit="1" customWidth="1"/>
    <col min="12807" max="12808" width="8.5703125" style="827" bestFit="1" customWidth="1"/>
    <col min="12809" max="12809" width="8.42578125" style="827" bestFit="1" customWidth="1"/>
    <col min="12810" max="12810" width="10.85546875" style="827" bestFit="1" customWidth="1"/>
    <col min="12811" max="12811" width="11" style="827" customWidth="1"/>
    <col min="12812" max="12812" width="9.42578125" style="827" bestFit="1" customWidth="1"/>
    <col min="12813" max="12813" width="11" style="827" customWidth="1"/>
    <col min="12814" max="12814" width="11.28515625" style="827" customWidth="1"/>
    <col min="12815" max="12815" width="10.85546875" style="827" customWidth="1"/>
    <col min="12816" max="12816" width="1.42578125" style="827" customWidth="1"/>
    <col min="12817" max="12817" width="2.140625" style="827" customWidth="1"/>
    <col min="12818" max="12822" width="11.42578125" style="827" customWidth="1"/>
    <col min="12823" max="13056" width="9.28515625" style="827" hidden="1"/>
    <col min="13057" max="13057" width="17.28515625" style="827" customWidth="1"/>
    <col min="13058" max="13058" width="1.42578125" style="827" customWidth="1"/>
    <col min="13059" max="13059" width="16.5703125" style="827" bestFit="1" customWidth="1"/>
    <col min="13060" max="13060" width="13.42578125" style="827" bestFit="1" customWidth="1"/>
    <col min="13061" max="13061" width="8.28515625" style="827" bestFit="1" customWidth="1"/>
    <col min="13062" max="13062" width="9.42578125" style="827" bestFit="1" customWidth="1"/>
    <col min="13063" max="13064" width="8.5703125" style="827" bestFit="1" customWidth="1"/>
    <col min="13065" max="13065" width="8.42578125" style="827" bestFit="1" customWidth="1"/>
    <col min="13066" max="13066" width="10.85546875" style="827" bestFit="1" customWidth="1"/>
    <col min="13067" max="13067" width="11" style="827" customWidth="1"/>
    <col min="13068" max="13068" width="9.42578125" style="827" bestFit="1" customWidth="1"/>
    <col min="13069" max="13069" width="11" style="827" customWidth="1"/>
    <col min="13070" max="13070" width="11.28515625" style="827" customWidth="1"/>
    <col min="13071" max="13071" width="10.85546875" style="827" customWidth="1"/>
    <col min="13072" max="13072" width="1.42578125" style="827" customWidth="1"/>
    <col min="13073" max="13073" width="2.140625" style="827" customWidth="1"/>
    <col min="13074" max="13078" width="11.42578125" style="827" customWidth="1"/>
    <col min="13079" max="13312" width="9.28515625" style="827" hidden="1"/>
    <col min="13313" max="13313" width="17.28515625" style="827" customWidth="1"/>
    <col min="13314" max="13314" width="1.42578125" style="827" customWidth="1"/>
    <col min="13315" max="13315" width="16.5703125" style="827" bestFit="1" customWidth="1"/>
    <col min="13316" max="13316" width="13.42578125" style="827" bestFit="1" customWidth="1"/>
    <col min="13317" max="13317" width="8.28515625" style="827" bestFit="1" customWidth="1"/>
    <col min="13318" max="13318" width="9.42578125" style="827" bestFit="1" customWidth="1"/>
    <col min="13319" max="13320" width="8.5703125" style="827" bestFit="1" customWidth="1"/>
    <col min="13321" max="13321" width="8.42578125" style="827" bestFit="1" customWidth="1"/>
    <col min="13322" max="13322" width="10.85546875" style="827" bestFit="1" customWidth="1"/>
    <col min="13323" max="13323" width="11" style="827" customWidth="1"/>
    <col min="13324" max="13324" width="9.42578125" style="827" bestFit="1" customWidth="1"/>
    <col min="13325" max="13325" width="11" style="827" customWidth="1"/>
    <col min="13326" max="13326" width="11.28515625" style="827" customWidth="1"/>
    <col min="13327" max="13327" width="10.85546875" style="827" customWidth="1"/>
    <col min="13328" max="13328" width="1.42578125" style="827" customWidth="1"/>
    <col min="13329" max="13329" width="2.140625" style="827" customWidth="1"/>
    <col min="13330" max="13334" width="11.42578125" style="827" customWidth="1"/>
    <col min="13335" max="13568" width="9.28515625" style="827" hidden="1"/>
    <col min="13569" max="13569" width="17.28515625" style="827" customWidth="1"/>
    <col min="13570" max="13570" width="1.42578125" style="827" customWidth="1"/>
    <col min="13571" max="13571" width="16.5703125" style="827" bestFit="1" customWidth="1"/>
    <col min="13572" max="13572" width="13.42578125" style="827" bestFit="1" customWidth="1"/>
    <col min="13573" max="13573" width="8.28515625" style="827" bestFit="1" customWidth="1"/>
    <col min="13574" max="13574" width="9.42578125" style="827" bestFit="1" customWidth="1"/>
    <col min="13575" max="13576" width="8.5703125" style="827" bestFit="1" customWidth="1"/>
    <col min="13577" max="13577" width="8.42578125" style="827" bestFit="1" customWidth="1"/>
    <col min="13578" max="13578" width="10.85546875" style="827" bestFit="1" customWidth="1"/>
    <col min="13579" max="13579" width="11" style="827" customWidth="1"/>
    <col min="13580" max="13580" width="9.42578125" style="827" bestFit="1" customWidth="1"/>
    <col min="13581" max="13581" width="11" style="827" customWidth="1"/>
    <col min="13582" max="13582" width="11.28515625" style="827" customWidth="1"/>
    <col min="13583" max="13583" width="10.85546875" style="827" customWidth="1"/>
    <col min="13584" max="13584" width="1.42578125" style="827" customWidth="1"/>
    <col min="13585" max="13585" width="2.140625" style="827" customWidth="1"/>
    <col min="13586" max="13590" width="11.42578125" style="827" customWidth="1"/>
    <col min="13591" max="13824" width="9.28515625" style="827" hidden="1"/>
    <col min="13825" max="13825" width="17.28515625" style="827" customWidth="1"/>
    <col min="13826" max="13826" width="1.42578125" style="827" customWidth="1"/>
    <col min="13827" max="13827" width="16.5703125" style="827" bestFit="1" customWidth="1"/>
    <col min="13828" max="13828" width="13.42578125" style="827" bestFit="1" customWidth="1"/>
    <col min="13829" max="13829" width="8.28515625" style="827" bestFit="1" customWidth="1"/>
    <col min="13830" max="13830" width="9.42578125" style="827" bestFit="1" customWidth="1"/>
    <col min="13831" max="13832" width="8.5703125" style="827" bestFit="1" customWidth="1"/>
    <col min="13833" max="13833" width="8.42578125" style="827" bestFit="1" customWidth="1"/>
    <col min="13834" max="13834" width="10.85546875" style="827" bestFit="1" customWidth="1"/>
    <col min="13835" max="13835" width="11" style="827" customWidth="1"/>
    <col min="13836" max="13836" width="9.42578125" style="827" bestFit="1" customWidth="1"/>
    <col min="13837" max="13837" width="11" style="827" customWidth="1"/>
    <col min="13838" max="13838" width="11.28515625" style="827" customWidth="1"/>
    <col min="13839" max="13839" width="10.85546875" style="827" customWidth="1"/>
    <col min="13840" max="13840" width="1.42578125" style="827" customWidth="1"/>
    <col min="13841" max="13841" width="2.140625" style="827" customWidth="1"/>
    <col min="13842" max="13846" width="11.42578125" style="827" customWidth="1"/>
    <col min="13847" max="14080" width="9.28515625" style="827" hidden="1"/>
    <col min="14081" max="14081" width="17.28515625" style="827" customWidth="1"/>
    <col min="14082" max="14082" width="1.42578125" style="827" customWidth="1"/>
    <col min="14083" max="14083" width="16.5703125" style="827" bestFit="1" customWidth="1"/>
    <col min="14084" max="14084" width="13.42578125" style="827" bestFit="1" customWidth="1"/>
    <col min="14085" max="14085" width="8.28515625" style="827" bestFit="1" customWidth="1"/>
    <col min="14086" max="14086" width="9.42578125" style="827" bestFit="1" customWidth="1"/>
    <col min="14087" max="14088" width="8.5703125" style="827" bestFit="1" customWidth="1"/>
    <col min="14089" max="14089" width="8.42578125" style="827" bestFit="1" customWidth="1"/>
    <col min="14090" max="14090" width="10.85546875" style="827" bestFit="1" customWidth="1"/>
    <col min="14091" max="14091" width="11" style="827" customWidth="1"/>
    <col min="14092" max="14092" width="9.42578125" style="827" bestFit="1" customWidth="1"/>
    <col min="14093" max="14093" width="11" style="827" customWidth="1"/>
    <col min="14094" max="14094" width="11.28515625" style="827" customWidth="1"/>
    <col min="14095" max="14095" width="10.85546875" style="827" customWidth="1"/>
    <col min="14096" max="14096" width="1.42578125" style="827" customWidth="1"/>
    <col min="14097" max="14097" width="2.140625" style="827" customWidth="1"/>
    <col min="14098" max="14102" width="11.42578125" style="827" customWidth="1"/>
    <col min="14103" max="14336" width="9.28515625" style="827" hidden="1"/>
    <col min="14337" max="14337" width="17.28515625" style="827" customWidth="1"/>
    <col min="14338" max="14338" width="1.42578125" style="827" customWidth="1"/>
    <col min="14339" max="14339" width="16.5703125" style="827" bestFit="1" customWidth="1"/>
    <col min="14340" max="14340" width="13.42578125" style="827" bestFit="1" customWidth="1"/>
    <col min="14341" max="14341" width="8.28515625" style="827" bestFit="1" customWidth="1"/>
    <col min="14342" max="14342" width="9.42578125" style="827" bestFit="1" customWidth="1"/>
    <col min="14343" max="14344" width="8.5703125" style="827" bestFit="1" customWidth="1"/>
    <col min="14345" max="14345" width="8.42578125" style="827" bestFit="1" customWidth="1"/>
    <col min="14346" max="14346" width="10.85546875" style="827" bestFit="1" customWidth="1"/>
    <col min="14347" max="14347" width="11" style="827" customWidth="1"/>
    <col min="14348" max="14348" width="9.42578125" style="827" bestFit="1" customWidth="1"/>
    <col min="14349" max="14349" width="11" style="827" customWidth="1"/>
    <col min="14350" max="14350" width="11.28515625" style="827" customWidth="1"/>
    <col min="14351" max="14351" width="10.85546875" style="827" customWidth="1"/>
    <col min="14352" max="14352" width="1.42578125" style="827" customWidth="1"/>
    <col min="14353" max="14353" width="2.140625" style="827" customWidth="1"/>
    <col min="14354" max="14358" width="11.42578125" style="827" customWidth="1"/>
    <col min="14359" max="14592" width="9.28515625" style="827" hidden="1"/>
    <col min="14593" max="14593" width="17.28515625" style="827" customWidth="1"/>
    <col min="14594" max="14594" width="1.42578125" style="827" customWidth="1"/>
    <col min="14595" max="14595" width="16.5703125" style="827" bestFit="1" customWidth="1"/>
    <col min="14596" max="14596" width="13.42578125" style="827" bestFit="1" customWidth="1"/>
    <col min="14597" max="14597" width="8.28515625" style="827" bestFit="1" customWidth="1"/>
    <col min="14598" max="14598" width="9.42578125" style="827" bestFit="1" customWidth="1"/>
    <col min="14599" max="14600" width="8.5703125" style="827" bestFit="1" customWidth="1"/>
    <col min="14601" max="14601" width="8.42578125" style="827" bestFit="1" customWidth="1"/>
    <col min="14602" max="14602" width="10.85546875" style="827" bestFit="1" customWidth="1"/>
    <col min="14603" max="14603" width="11" style="827" customWidth="1"/>
    <col min="14604" max="14604" width="9.42578125" style="827" bestFit="1" customWidth="1"/>
    <col min="14605" max="14605" width="11" style="827" customWidth="1"/>
    <col min="14606" max="14606" width="11.28515625" style="827" customWidth="1"/>
    <col min="14607" max="14607" width="10.85546875" style="827" customWidth="1"/>
    <col min="14608" max="14608" width="1.42578125" style="827" customWidth="1"/>
    <col min="14609" max="14609" width="2.140625" style="827" customWidth="1"/>
    <col min="14610" max="14614" width="11.42578125" style="827" customWidth="1"/>
    <col min="14615" max="14848" width="9.28515625" style="827" hidden="1"/>
    <col min="14849" max="14849" width="17.28515625" style="827" customWidth="1"/>
    <col min="14850" max="14850" width="1.42578125" style="827" customWidth="1"/>
    <col min="14851" max="14851" width="16.5703125" style="827" bestFit="1" customWidth="1"/>
    <col min="14852" max="14852" width="13.42578125" style="827" bestFit="1" customWidth="1"/>
    <col min="14853" max="14853" width="8.28515625" style="827" bestFit="1" customWidth="1"/>
    <col min="14854" max="14854" width="9.42578125" style="827" bestFit="1" customWidth="1"/>
    <col min="14855" max="14856" width="8.5703125" style="827" bestFit="1" customWidth="1"/>
    <col min="14857" max="14857" width="8.42578125" style="827" bestFit="1" customWidth="1"/>
    <col min="14858" max="14858" width="10.85546875" style="827" bestFit="1" customWidth="1"/>
    <col min="14859" max="14859" width="11" style="827" customWidth="1"/>
    <col min="14860" max="14860" width="9.42578125" style="827" bestFit="1" customWidth="1"/>
    <col min="14861" max="14861" width="11" style="827" customWidth="1"/>
    <col min="14862" max="14862" width="11.28515625" style="827" customWidth="1"/>
    <col min="14863" max="14863" width="10.85546875" style="827" customWidth="1"/>
    <col min="14864" max="14864" width="1.42578125" style="827" customWidth="1"/>
    <col min="14865" max="14865" width="2.140625" style="827" customWidth="1"/>
    <col min="14866" max="14870" width="11.42578125" style="827" customWidth="1"/>
    <col min="14871" max="15104" width="9.28515625" style="827" hidden="1"/>
    <col min="15105" max="15105" width="17.28515625" style="827" customWidth="1"/>
    <col min="15106" max="15106" width="1.42578125" style="827" customWidth="1"/>
    <col min="15107" max="15107" width="16.5703125" style="827" bestFit="1" customWidth="1"/>
    <col min="15108" max="15108" width="13.42578125" style="827" bestFit="1" customWidth="1"/>
    <col min="15109" max="15109" width="8.28515625" style="827" bestFit="1" customWidth="1"/>
    <col min="15110" max="15110" width="9.42578125" style="827" bestFit="1" customWidth="1"/>
    <col min="15111" max="15112" width="8.5703125" style="827" bestFit="1" customWidth="1"/>
    <col min="15113" max="15113" width="8.42578125" style="827" bestFit="1" customWidth="1"/>
    <col min="15114" max="15114" width="10.85546875" style="827" bestFit="1" customWidth="1"/>
    <col min="15115" max="15115" width="11" style="827" customWidth="1"/>
    <col min="15116" max="15116" width="9.42578125" style="827" bestFit="1" customWidth="1"/>
    <col min="15117" max="15117" width="11" style="827" customWidth="1"/>
    <col min="15118" max="15118" width="11.28515625" style="827" customWidth="1"/>
    <col min="15119" max="15119" width="10.85546875" style="827" customWidth="1"/>
    <col min="15120" max="15120" width="1.42578125" style="827" customWidth="1"/>
    <col min="15121" max="15121" width="2.140625" style="827" customWidth="1"/>
    <col min="15122" max="15126" width="11.42578125" style="827" customWidth="1"/>
    <col min="15127" max="15360" width="9.28515625" style="827" hidden="1"/>
    <col min="15361" max="15361" width="17.28515625" style="827" customWidth="1"/>
    <col min="15362" max="15362" width="1.42578125" style="827" customWidth="1"/>
    <col min="15363" max="15363" width="16.5703125" style="827" bestFit="1" customWidth="1"/>
    <col min="15364" max="15364" width="13.42578125" style="827" bestFit="1" customWidth="1"/>
    <col min="15365" max="15365" width="8.28515625" style="827" bestFit="1" customWidth="1"/>
    <col min="15366" max="15366" width="9.42578125" style="827" bestFit="1" customWidth="1"/>
    <col min="15367" max="15368" width="8.5703125" style="827" bestFit="1" customWidth="1"/>
    <col min="15369" max="15369" width="8.42578125" style="827" bestFit="1" customWidth="1"/>
    <col min="15370" max="15370" width="10.85546875" style="827" bestFit="1" customWidth="1"/>
    <col min="15371" max="15371" width="11" style="827" customWidth="1"/>
    <col min="15372" max="15372" width="9.42578125" style="827" bestFit="1" customWidth="1"/>
    <col min="15373" max="15373" width="11" style="827" customWidth="1"/>
    <col min="15374" max="15374" width="11.28515625" style="827" customWidth="1"/>
    <col min="15375" max="15375" width="10.85546875" style="827" customWidth="1"/>
    <col min="15376" max="15376" width="1.42578125" style="827" customWidth="1"/>
    <col min="15377" max="15377" width="2.140625" style="827" customWidth="1"/>
    <col min="15378" max="15382" width="11.42578125" style="827" customWidth="1"/>
    <col min="15383" max="15616" width="9.28515625" style="827" hidden="1"/>
    <col min="15617" max="15617" width="17.28515625" style="827" customWidth="1"/>
    <col min="15618" max="15618" width="1.42578125" style="827" customWidth="1"/>
    <col min="15619" max="15619" width="16.5703125" style="827" bestFit="1" customWidth="1"/>
    <col min="15620" max="15620" width="13.42578125" style="827" bestFit="1" customWidth="1"/>
    <col min="15621" max="15621" width="8.28515625" style="827" bestFit="1" customWidth="1"/>
    <col min="15622" max="15622" width="9.42578125" style="827" bestFit="1" customWidth="1"/>
    <col min="15623" max="15624" width="8.5703125" style="827" bestFit="1" customWidth="1"/>
    <col min="15625" max="15625" width="8.42578125" style="827" bestFit="1" customWidth="1"/>
    <col min="15626" max="15626" width="10.85546875" style="827" bestFit="1" customWidth="1"/>
    <col min="15627" max="15627" width="11" style="827" customWidth="1"/>
    <col min="15628" max="15628" width="9.42578125" style="827" bestFit="1" customWidth="1"/>
    <col min="15629" max="15629" width="11" style="827" customWidth="1"/>
    <col min="15630" max="15630" width="11.28515625" style="827" customWidth="1"/>
    <col min="15631" max="15631" width="10.85546875" style="827" customWidth="1"/>
    <col min="15632" max="15632" width="1.42578125" style="827" customWidth="1"/>
    <col min="15633" max="15633" width="2.140625" style="827" customWidth="1"/>
    <col min="15634" max="15638" width="11.42578125" style="827" customWidth="1"/>
    <col min="15639" max="15872" width="9.28515625" style="827" hidden="1"/>
    <col min="15873" max="15873" width="17.28515625" style="827" customWidth="1"/>
    <col min="15874" max="15874" width="1.42578125" style="827" customWidth="1"/>
    <col min="15875" max="15875" width="16.5703125" style="827" bestFit="1" customWidth="1"/>
    <col min="15876" max="15876" width="13.42578125" style="827" bestFit="1" customWidth="1"/>
    <col min="15877" max="15877" width="8.28515625" style="827" bestFit="1" customWidth="1"/>
    <col min="15878" max="15878" width="9.42578125" style="827" bestFit="1" customWidth="1"/>
    <col min="15879" max="15880" width="8.5703125" style="827" bestFit="1" customWidth="1"/>
    <col min="15881" max="15881" width="8.42578125" style="827" bestFit="1" customWidth="1"/>
    <col min="15882" max="15882" width="10.85546875" style="827" bestFit="1" customWidth="1"/>
    <col min="15883" max="15883" width="11" style="827" customWidth="1"/>
    <col min="15884" max="15884" width="9.42578125" style="827" bestFit="1" customWidth="1"/>
    <col min="15885" max="15885" width="11" style="827" customWidth="1"/>
    <col min="15886" max="15886" width="11.28515625" style="827" customWidth="1"/>
    <col min="15887" max="15887" width="10.85546875" style="827" customWidth="1"/>
    <col min="15888" max="15888" width="1.42578125" style="827" customWidth="1"/>
    <col min="15889" max="15889" width="2.140625" style="827" customWidth="1"/>
    <col min="15890" max="15894" width="11.42578125" style="827" customWidth="1"/>
    <col min="15895" max="16128" width="9.28515625" style="827" hidden="1"/>
    <col min="16129" max="16129" width="17.28515625" style="827" customWidth="1"/>
    <col min="16130" max="16130" width="1.42578125" style="827" customWidth="1"/>
    <col min="16131" max="16131" width="16.5703125" style="827" bestFit="1" customWidth="1"/>
    <col min="16132" max="16132" width="13.42578125" style="827" bestFit="1" customWidth="1"/>
    <col min="16133" max="16133" width="8.28515625" style="827" bestFit="1" customWidth="1"/>
    <col min="16134" max="16134" width="9.42578125" style="827" bestFit="1" customWidth="1"/>
    <col min="16135" max="16136" width="8.5703125" style="827" bestFit="1" customWidth="1"/>
    <col min="16137" max="16137" width="8.42578125" style="827" bestFit="1" customWidth="1"/>
    <col min="16138" max="16138" width="10.85546875" style="827" bestFit="1" customWidth="1"/>
    <col min="16139" max="16139" width="11" style="827" customWidth="1"/>
    <col min="16140" max="16140" width="9.42578125" style="827" bestFit="1" customWidth="1"/>
    <col min="16141" max="16141" width="11" style="827" customWidth="1"/>
    <col min="16142" max="16142" width="11.28515625" style="827" customWidth="1"/>
    <col min="16143" max="16143" width="10.85546875" style="827" customWidth="1"/>
    <col min="16144" max="16144" width="1.42578125" style="827" customWidth="1"/>
    <col min="16145" max="16145" width="2.140625" style="827" customWidth="1"/>
    <col min="16146" max="16150" width="11.42578125" style="827" customWidth="1"/>
    <col min="16151" max="16384" width="9.28515625" style="827" hidden="1"/>
  </cols>
  <sheetData>
    <row r="1" spans="1:22" ht="5.25" customHeight="1">
      <c r="A1" s="826"/>
      <c r="B1" s="826"/>
      <c r="C1" s="826"/>
      <c r="D1" s="826"/>
      <c r="E1" s="826"/>
      <c r="F1" s="826"/>
      <c r="G1" s="826"/>
      <c r="H1" s="826"/>
      <c r="I1" s="826"/>
      <c r="J1" s="826"/>
      <c r="K1" s="826"/>
      <c r="L1" s="826"/>
      <c r="M1" s="826"/>
      <c r="N1" s="826"/>
      <c r="O1" s="826"/>
      <c r="P1" s="826"/>
      <c r="Q1" s="826"/>
      <c r="R1" s="826"/>
      <c r="S1" s="826"/>
      <c r="T1" s="826"/>
      <c r="U1" s="826"/>
      <c r="V1" s="826"/>
    </row>
    <row r="2" spans="1:22" ht="20.25">
      <c r="A2" s="826"/>
      <c r="B2" s="1051" t="s">
        <v>671</v>
      </c>
      <c r="C2" s="1051"/>
      <c r="D2" s="1051"/>
      <c r="E2" s="1051"/>
      <c r="F2" s="1051"/>
      <c r="G2" s="1051"/>
      <c r="H2" s="1051"/>
      <c r="I2" s="1051"/>
      <c r="J2" s="1051"/>
      <c r="K2" s="1051"/>
      <c r="L2" s="1051"/>
      <c r="M2" s="1051"/>
      <c r="N2" s="1051"/>
      <c r="O2" s="1051"/>
      <c r="P2" s="1051"/>
      <c r="Q2" s="826"/>
      <c r="R2" s="826"/>
      <c r="S2" s="826"/>
      <c r="T2" s="826"/>
      <c r="U2" s="826"/>
      <c r="V2" s="826"/>
    </row>
    <row r="3" spans="1:22" ht="5.25" customHeight="1" thickBot="1">
      <c r="A3" s="826"/>
      <c r="B3" s="826"/>
      <c r="C3" s="826"/>
      <c r="D3" s="826"/>
      <c r="E3" s="826"/>
      <c r="F3" s="826"/>
      <c r="G3" s="826"/>
      <c r="H3" s="826"/>
      <c r="I3" s="826"/>
      <c r="J3" s="826"/>
      <c r="K3" s="826"/>
      <c r="L3" s="826"/>
      <c r="M3" s="826"/>
      <c r="N3" s="826"/>
      <c r="O3" s="826"/>
      <c r="P3" s="826"/>
      <c r="Q3" s="826"/>
      <c r="R3" s="826"/>
      <c r="S3" s="826"/>
      <c r="T3" s="826"/>
      <c r="U3" s="826"/>
      <c r="V3" s="826"/>
    </row>
    <row r="4" spans="1:22">
      <c r="A4" s="826"/>
      <c r="B4" s="828"/>
      <c r="C4" s="829"/>
      <c r="D4" s="829"/>
      <c r="E4" s="829"/>
      <c r="F4" s="829"/>
      <c r="G4" s="829"/>
      <c r="H4" s="829"/>
      <c r="I4" s="829"/>
      <c r="J4" s="829"/>
      <c r="K4" s="829"/>
      <c r="L4" s="829"/>
      <c r="M4" s="829"/>
      <c r="N4" s="829"/>
      <c r="O4" s="829"/>
      <c r="P4" s="830"/>
      <c r="Q4" s="826"/>
      <c r="R4" s="826"/>
      <c r="S4" s="826"/>
      <c r="T4" s="826"/>
      <c r="U4" s="826"/>
      <c r="V4" s="826"/>
    </row>
    <row r="5" spans="1:22">
      <c r="A5" s="826"/>
      <c r="B5" s="831"/>
      <c r="C5" s="832"/>
      <c r="D5" s="832"/>
      <c r="E5" s="832"/>
      <c r="F5" s="832"/>
      <c r="G5" s="832"/>
      <c r="H5" s="832"/>
      <c r="I5" s="832"/>
      <c r="J5" s="832"/>
      <c r="K5" s="832"/>
      <c r="L5" s="832"/>
      <c r="M5" s="832"/>
      <c r="N5" s="832"/>
      <c r="O5" s="832"/>
      <c r="P5" s="833"/>
      <c r="Q5" s="826"/>
      <c r="R5" s="826"/>
      <c r="S5" s="826"/>
      <c r="T5" s="826"/>
      <c r="U5" s="826"/>
      <c r="V5" s="826"/>
    </row>
    <row r="6" spans="1:22">
      <c r="A6" s="826"/>
      <c r="B6" s="831"/>
      <c r="C6" s="832"/>
      <c r="D6" s="832"/>
      <c r="E6" s="832"/>
      <c r="F6" s="832"/>
      <c r="G6" s="832"/>
      <c r="H6" s="832"/>
      <c r="I6" s="832"/>
      <c r="J6" s="832"/>
      <c r="K6" s="832"/>
      <c r="L6" s="832"/>
      <c r="M6" s="832"/>
      <c r="N6" s="832"/>
      <c r="O6" s="832"/>
      <c r="P6" s="833"/>
      <c r="Q6" s="826"/>
      <c r="R6" s="826"/>
      <c r="S6" s="826"/>
      <c r="T6" s="826"/>
      <c r="U6" s="826"/>
      <c r="V6" s="826"/>
    </row>
    <row r="7" spans="1:22">
      <c r="A7" s="826"/>
      <c r="B7" s="831"/>
      <c r="C7" s="832"/>
      <c r="D7" s="832"/>
      <c r="E7" s="832"/>
      <c r="F7" s="832"/>
      <c r="G7" s="832"/>
      <c r="H7" s="832"/>
      <c r="I7" s="832"/>
      <c r="J7" s="832"/>
      <c r="K7" s="832"/>
      <c r="L7" s="832"/>
      <c r="M7" s="832"/>
      <c r="N7" s="832"/>
      <c r="O7" s="832"/>
      <c r="P7" s="833"/>
      <c r="Q7" s="826"/>
      <c r="R7" s="826"/>
      <c r="S7" s="826"/>
      <c r="T7" s="826"/>
      <c r="U7" s="826"/>
      <c r="V7" s="826"/>
    </row>
    <row r="8" spans="1:22">
      <c r="A8" s="826"/>
      <c r="B8" s="831"/>
      <c r="C8" s="832"/>
      <c r="D8" s="832"/>
      <c r="E8" s="832"/>
      <c r="F8" s="832"/>
      <c r="G8" s="832"/>
      <c r="H8" s="832"/>
      <c r="I8" s="832"/>
      <c r="J8" s="832"/>
      <c r="K8" s="832"/>
      <c r="L8" s="832"/>
      <c r="M8" s="832"/>
      <c r="N8" s="832"/>
      <c r="O8" s="832"/>
      <c r="P8" s="833"/>
      <c r="Q8" s="826"/>
      <c r="R8" s="826"/>
      <c r="S8" s="826"/>
      <c r="T8" s="826"/>
      <c r="U8" s="826"/>
      <c r="V8" s="826"/>
    </row>
    <row r="9" spans="1:22">
      <c r="A9" s="826"/>
      <c r="B9" s="831"/>
      <c r="C9" s="832"/>
      <c r="D9" s="832"/>
      <c r="E9" s="832"/>
      <c r="F9" s="832"/>
      <c r="G9" s="832"/>
      <c r="H9" s="832"/>
      <c r="I9" s="832"/>
      <c r="J9" s="832"/>
      <c r="K9" s="832"/>
      <c r="L9" s="832"/>
      <c r="M9" s="832"/>
      <c r="N9" s="832"/>
      <c r="O9" s="832"/>
      <c r="P9" s="833"/>
      <c r="Q9" s="826"/>
      <c r="R9" s="826"/>
      <c r="S9" s="826"/>
      <c r="T9" s="826"/>
      <c r="U9" s="826"/>
      <c r="V9" s="826"/>
    </row>
    <row r="10" spans="1:22">
      <c r="A10" s="826"/>
      <c r="B10" s="831"/>
      <c r="C10" s="832"/>
      <c r="D10" s="832"/>
      <c r="E10" s="832"/>
      <c r="F10" s="832"/>
      <c r="G10" s="832"/>
      <c r="H10" s="832"/>
      <c r="I10" s="832"/>
      <c r="J10" s="832"/>
      <c r="K10" s="832"/>
      <c r="L10" s="832"/>
      <c r="M10" s="832"/>
      <c r="N10" s="832"/>
      <c r="O10" s="832"/>
      <c r="P10" s="833"/>
      <c r="Q10" s="826"/>
      <c r="R10" s="826"/>
      <c r="S10" s="826"/>
      <c r="T10" s="826"/>
      <c r="U10" s="826"/>
      <c r="V10" s="826"/>
    </row>
    <row r="11" spans="1:22">
      <c r="A11" s="826"/>
      <c r="B11" s="831"/>
      <c r="C11" s="832"/>
      <c r="D11" s="832"/>
      <c r="E11" s="832"/>
      <c r="F11" s="832"/>
      <c r="G11" s="832"/>
      <c r="H11" s="832"/>
      <c r="I11" s="832"/>
      <c r="J11" s="832"/>
      <c r="K11" s="832"/>
      <c r="L11" s="832"/>
      <c r="M11" s="832"/>
      <c r="N11" s="832"/>
      <c r="O11" s="832"/>
      <c r="P11" s="833"/>
      <c r="Q11" s="826"/>
      <c r="R11" s="826"/>
      <c r="S11" s="826"/>
      <c r="T11" s="826"/>
      <c r="U11" s="826"/>
      <c r="V11" s="826"/>
    </row>
    <row r="12" spans="1:22">
      <c r="A12" s="826"/>
      <c r="B12" s="831"/>
      <c r="C12" s="832"/>
      <c r="D12" s="832"/>
      <c r="E12" s="832"/>
      <c r="F12" s="832"/>
      <c r="G12" s="832"/>
      <c r="H12" s="832"/>
      <c r="I12" s="832"/>
      <c r="J12" s="832"/>
      <c r="K12" s="832"/>
      <c r="L12" s="832"/>
      <c r="M12" s="832"/>
      <c r="N12" s="832"/>
      <c r="O12" s="832"/>
      <c r="P12" s="833"/>
      <c r="Q12" s="826"/>
      <c r="R12" s="826"/>
      <c r="S12" s="826"/>
      <c r="T12" s="826"/>
      <c r="U12" s="826"/>
      <c r="V12" s="826"/>
    </row>
    <row r="13" spans="1:22">
      <c r="A13" s="826"/>
      <c r="B13" s="831"/>
      <c r="C13" s="832"/>
      <c r="D13" s="832"/>
      <c r="E13" s="832"/>
      <c r="F13" s="832"/>
      <c r="G13" s="832"/>
      <c r="H13" s="832"/>
      <c r="I13" s="832"/>
      <c r="J13" s="832"/>
      <c r="K13" s="832"/>
      <c r="L13" s="832"/>
      <c r="M13" s="832"/>
      <c r="N13" s="832"/>
      <c r="O13" s="832"/>
      <c r="P13" s="833"/>
      <c r="Q13" s="826"/>
      <c r="R13" s="826"/>
      <c r="S13" s="826"/>
      <c r="T13" s="826"/>
      <c r="U13" s="826"/>
      <c r="V13" s="826"/>
    </row>
    <row r="14" spans="1:22">
      <c r="A14" s="826"/>
      <c r="B14" s="831"/>
      <c r="C14" s="832"/>
      <c r="D14" s="832"/>
      <c r="E14" s="832"/>
      <c r="F14" s="832"/>
      <c r="G14" s="832"/>
      <c r="H14" s="832"/>
      <c r="I14" s="832"/>
      <c r="J14" s="832"/>
      <c r="K14" s="832"/>
      <c r="L14" s="832"/>
      <c r="M14" s="832"/>
      <c r="N14" s="832"/>
      <c r="O14" s="832"/>
      <c r="P14" s="833"/>
      <c r="Q14" s="826"/>
      <c r="R14" s="826"/>
      <c r="S14" s="826"/>
      <c r="T14" s="826"/>
      <c r="U14" s="826"/>
      <c r="V14" s="826"/>
    </row>
    <row r="15" spans="1:22">
      <c r="A15" s="826"/>
      <c r="B15" s="831"/>
      <c r="C15" s="832"/>
      <c r="D15" s="832"/>
      <c r="E15" s="832"/>
      <c r="F15" s="832"/>
      <c r="G15" s="832"/>
      <c r="H15" s="832"/>
      <c r="I15" s="832"/>
      <c r="J15" s="832"/>
      <c r="K15" s="832"/>
      <c r="L15" s="832"/>
      <c r="M15" s="832"/>
      <c r="N15" s="832"/>
      <c r="O15" s="832"/>
      <c r="P15" s="833"/>
      <c r="Q15" s="826"/>
      <c r="R15" s="826"/>
      <c r="S15" s="826"/>
      <c r="T15" s="826"/>
      <c r="U15" s="826"/>
      <c r="V15" s="826"/>
    </row>
    <row r="16" spans="1:22">
      <c r="A16" s="826"/>
      <c r="B16" s="831"/>
      <c r="C16" s="832"/>
      <c r="D16" s="832"/>
      <c r="E16" s="832"/>
      <c r="F16" s="832"/>
      <c r="G16" s="832"/>
      <c r="H16" s="832"/>
      <c r="I16" s="832"/>
      <c r="J16" s="832"/>
      <c r="K16" s="832"/>
      <c r="L16" s="832"/>
      <c r="M16" s="832"/>
      <c r="N16" s="832"/>
      <c r="O16" s="832"/>
      <c r="P16" s="833"/>
      <c r="Q16" s="826"/>
      <c r="R16" s="826"/>
      <c r="S16" s="826"/>
      <c r="T16" s="826"/>
      <c r="U16" s="826"/>
      <c r="V16" s="826"/>
    </row>
    <row r="17" spans="1:22">
      <c r="A17" s="826"/>
      <c r="B17" s="831"/>
      <c r="C17" s="832"/>
      <c r="D17" s="832"/>
      <c r="E17" s="832"/>
      <c r="F17" s="832"/>
      <c r="G17" s="832"/>
      <c r="H17" s="832"/>
      <c r="I17" s="832"/>
      <c r="J17" s="832"/>
      <c r="K17" s="832"/>
      <c r="L17" s="832"/>
      <c r="M17" s="832"/>
      <c r="N17" s="832"/>
      <c r="O17" s="832"/>
      <c r="P17" s="833"/>
      <c r="Q17" s="826"/>
      <c r="R17" s="826"/>
      <c r="S17" s="826"/>
      <c r="T17" s="826"/>
      <c r="U17" s="826"/>
      <c r="V17" s="826"/>
    </row>
    <row r="18" spans="1:22">
      <c r="A18" s="826"/>
      <c r="B18" s="831"/>
      <c r="C18" s="832"/>
      <c r="D18" s="832"/>
      <c r="E18" s="832"/>
      <c r="F18" s="832"/>
      <c r="G18" s="832"/>
      <c r="H18" s="832"/>
      <c r="I18" s="832"/>
      <c r="J18" s="832"/>
      <c r="K18" s="832"/>
      <c r="L18" s="832"/>
      <c r="M18" s="832"/>
      <c r="N18" s="832"/>
      <c r="O18" s="832"/>
      <c r="P18" s="833"/>
      <c r="Q18" s="826"/>
      <c r="R18" s="826"/>
      <c r="S18" s="826"/>
      <c r="T18" s="826"/>
      <c r="U18" s="826"/>
      <c r="V18" s="826"/>
    </row>
    <row r="19" spans="1:22">
      <c r="A19" s="826"/>
      <c r="B19" s="831"/>
      <c r="C19" s="832"/>
      <c r="D19" s="832"/>
      <c r="E19" s="832"/>
      <c r="F19" s="832"/>
      <c r="G19" s="832"/>
      <c r="H19" s="832"/>
      <c r="I19" s="832"/>
      <c r="J19" s="832"/>
      <c r="K19" s="832"/>
      <c r="L19" s="832"/>
      <c r="M19" s="832"/>
      <c r="N19" s="832"/>
      <c r="O19" s="832"/>
      <c r="P19" s="833"/>
      <c r="Q19" s="826"/>
      <c r="R19" s="826"/>
      <c r="S19" s="826"/>
      <c r="T19" s="826"/>
      <c r="U19" s="826"/>
      <c r="V19" s="826"/>
    </row>
    <row r="20" spans="1:22">
      <c r="A20" s="826"/>
      <c r="B20" s="831"/>
      <c r="C20" s="832"/>
      <c r="D20" s="832"/>
      <c r="E20" s="832"/>
      <c r="F20" s="832"/>
      <c r="G20" s="832"/>
      <c r="H20" s="832"/>
      <c r="I20" s="832"/>
      <c r="J20" s="832"/>
      <c r="K20" s="832"/>
      <c r="L20" s="832"/>
      <c r="M20" s="832"/>
      <c r="N20" s="832"/>
      <c r="O20" s="832"/>
      <c r="P20" s="833"/>
      <c r="Q20" s="826"/>
      <c r="R20" s="826"/>
      <c r="S20" s="826"/>
      <c r="T20" s="826"/>
      <c r="U20" s="826"/>
      <c r="V20" s="826"/>
    </row>
    <row r="21" spans="1:22">
      <c r="A21" s="826"/>
      <c r="B21" s="831"/>
      <c r="C21" s="832"/>
      <c r="D21" s="832"/>
      <c r="E21" s="832"/>
      <c r="F21" s="832"/>
      <c r="G21" s="832"/>
      <c r="H21" s="832"/>
      <c r="I21" s="832"/>
      <c r="J21" s="832"/>
      <c r="K21" s="832"/>
      <c r="L21" s="832"/>
      <c r="M21" s="832"/>
      <c r="N21" s="832"/>
      <c r="O21" s="832"/>
      <c r="P21" s="833"/>
      <c r="Q21" s="826"/>
      <c r="R21" s="826"/>
      <c r="S21" s="826"/>
      <c r="T21" s="826"/>
      <c r="U21" s="826"/>
      <c r="V21" s="826"/>
    </row>
    <row r="22" spans="1:22">
      <c r="A22" s="826"/>
      <c r="B22" s="831"/>
      <c r="C22" s="832"/>
      <c r="D22" s="832"/>
      <c r="E22" s="832"/>
      <c r="F22" s="832"/>
      <c r="G22" s="832"/>
      <c r="H22" s="832"/>
      <c r="I22" s="832"/>
      <c r="J22" s="832"/>
      <c r="K22" s="832"/>
      <c r="L22" s="832"/>
      <c r="M22" s="832"/>
      <c r="N22" s="832"/>
      <c r="O22" s="832"/>
      <c r="P22" s="833"/>
      <c r="Q22" s="826"/>
      <c r="R22" s="826"/>
      <c r="S22" s="826"/>
      <c r="T22" s="826"/>
      <c r="U22" s="826"/>
      <c r="V22" s="826"/>
    </row>
    <row r="23" spans="1:22">
      <c r="A23" s="826"/>
      <c r="B23" s="831"/>
      <c r="C23" s="832"/>
      <c r="D23" s="832"/>
      <c r="E23" s="832"/>
      <c r="F23" s="832"/>
      <c r="G23" s="832"/>
      <c r="H23" s="832"/>
      <c r="I23" s="832"/>
      <c r="J23" s="832"/>
      <c r="K23" s="832"/>
      <c r="L23" s="832"/>
      <c r="M23" s="832"/>
      <c r="N23" s="832"/>
      <c r="O23" s="832"/>
      <c r="P23" s="833"/>
      <c r="Q23" s="826"/>
      <c r="R23" s="826"/>
      <c r="S23" s="826"/>
      <c r="T23" s="826"/>
      <c r="U23" s="826"/>
      <c r="V23" s="826"/>
    </row>
    <row r="24" spans="1:22">
      <c r="A24" s="826"/>
      <c r="B24" s="831"/>
      <c r="C24" s="832"/>
      <c r="D24" s="832"/>
      <c r="E24" s="832"/>
      <c r="F24" s="832"/>
      <c r="G24" s="832"/>
      <c r="H24" s="832"/>
      <c r="I24" s="832"/>
      <c r="J24" s="832"/>
      <c r="K24" s="832"/>
      <c r="L24" s="832"/>
      <c r="M24" s="832"/>
      <c r="N24" s="832"/>
      <c r="O24" s="832"/>
      <c r="P24" s="833"/>
      <c r="Q24" s="826"/>
      <c r="R24" s="826"/>
      <c r="S24" s="826"/>
      <c r="T24" s="826"/>
      <c r="U24" s="826"/>
      <c r="V24" s="826"/>
    </row>
    <row r="25" spans="1:22">
      <c r="A25" s="826"/>
      <c r="B25" s="831"/>
      <c r="C25" s="832"/>
      <c r="D25" s="832"/>
      <c r="E25" s="832"/>
      <c r="F25" s="832"/>
      <c r="G25" s="832"/>
      <c r="H25" s="832"/>
      <c r="I25" s="832"/>
      <c r="J25" s="832"/>
      <c r="K25" s="832"/>
      <c r="L25" s="832"/>
      <c r="M25" s="832"/>
      <c r="N25" s="832"/>
      <c r="O25" s="832"/>
      <c r="P25" s="833"/>
      <c r="Q25" s="826"/>
      <c r="R25" s="826"/>
      <c r="S25" s="826"/>
      <c r="T25" s="826"/>
      <c r="U25" s="826"/>
      <c r="V25" s="826"/>
    </row>
    <row r="26" spans="1:22">
      <c r="A26" s="826"/>
      <c r="B26" s="831"/>
      <c r="C26" s="832"/>
      <c r="D26" s="832"/>
      <c r="E26" s="832"/>
      <c r="F26" s="832"/>
      <c r="G26" s="832"/>
      <c r="H26" s="832"/>
      <c r="I26" s="832"/>
      <c r="J26" s="832"/>
      <c r="K26" s="832"/>
      <c r="L26" s="832"/>
      <c r="M26" s="832"/>
      <c r="N26" s="832"/>
      <c r="O26" s="832"/>
      <c r="P26" s="833"/>
      <c r="Q26" s="826"/>
      <c r="R26" s="826"/>
      <c r="S26" s="826"/>
      <c r="T26" s="826"/>
      <c r="U26" s="826"/>
      <c r="V26" s="826"/>
    </row>
    <row r="27" spans="1:22">
      <c r="A27" s="826"/>
      <c r="B27" s="831"/>
      <c r="C27" s="832"/>
      <c r="D27" s="832"/>
      <c r="E27" s="832"/>
      <c r="F27" s="832"/>
      <c r="G27" s="832"/>
      <c r="H27" s="832"/>
      <c r="I27" s="832"/>
      <c r="J27" s="832"/>
      <c r="K27" s="832"/>
      <c r="L27" s="832"/>
      <c r="M27" s="832"/>
      <c r="N27" s="832"/>
      <c r="O27" s="832"/>
      <c r="P27" s="833"/>
      <c r="Q27" s="826"/>
      <c r="R27" s="826"/>
      <c r="S27" s="826"/>
      <c r="T27" s="826"/>
      <c r="U27" s="826"/>
      <c r="V27" s="826"/>
    </row>
    <row r="28" spans="1:22">
      <c r="A28" s="826"/>
      <c r="B28" s="831"/>
      <c r="C28" s="832"/>
      <c r="D28" s="832"/>
      <c r="E28" s="832"/>
      <c r="F28" s="832"/>
      <c r="G28" s="832"/>
      <c r="H28" s="832"/>
      <c r="I28" s="832"/>
      <c r="J28" s="832"/>
      <c r="K28" s="832"/>
      <c r="L28" s="832"/>
      <c r="M28" s="832"/>
      <c r="N28" s="832"/>
      <c r="O28" s="832"/>
      <c r="P28" s="833"/>
      <c r="Q28" s="826"/>
      <c r="R28" s="826"/>
      <c r="S28" s="826"/>
      <c r="T28" s="826"/>
      <c r="U28" s="826"/>
      <c r="V28" s="826"/>
    </row>
    <row r="29" spans="1:22">
      <c r="A29" s="826"/>
      <c r="B29" s="831"/>
      <c r="C29" s="832"/>
      <c r="D29" s="832"/>
      <c r="E29" s="832"/>
      <c r="F29" s="832"/>
      <c r="G29" s="832"/>
      <c r="H29" s="832"/>
      <c r="I29" s="832"/>
      <c r="J29" s="832"/>
      <c r="K29" s="832"/>
      <c r="L29" s="832"/>
      <c r="M29" s="832"/>
      <c r="N29" s="832"/>
      <c r="O29" s="832"/>
      <c r="P29" s="833"/>
      <c r="Q29" s="826"/>
      <c r="R29" s="826"/>
      <c r="S29" s="826"/>
      <c r="T29" s="826"/>
      <c r="U29" s="826"/>
      <c r="V29" s="826"/>
    </row>
    <row r="30" spans="1:22">
      <c r="A30" s="826"/>
      <c r="B30" s="831"/>
      <c r="C30" s="834"/>
      <c r="D30" s="835" t="s">
        <v>656</v>
      </c>
      <c r="E30" s="835" t="s">
        <v>657</v>
      </c>
      <c r="F30" s="835" t="s">
        <v>658</v>
      </c>
      <c r="G30" s="835" t="s">
        <v>659</v>
      </c>
      <c r="H30" s="835" t="s">
        <v>660</v>
      </c>
      <c r="I30" s="835" t="s">
        <v>661</v>
      </c>
      <c r="J30" s="835" t="s">
        <v>662</v>
      </c>
      <c r="K30" s="835" t="s">
        <v>663</v>
      </c>
      <c r="L30" s="835" t="s">
        <v>664</v>
      </c>
      <c r="M30" s="835" t="s">
        <v>665</v>
      </c>
      <c r="N30" s="835" t="s">
        <v>666</v>
      </c>
      <c r="O30" s="835" t="s">
        <v>667</v>
      </c>
      <c r="P30" s="833"/>
      <c r="Q30" s="826"/>
      <c r="R30" s="826"/>
      <c r="S30" s="826"/>
      <c r="T30" s="826"/>
      <c r="U30" s="826"/>
      <c r="V30" s="826"/>
    </row>
    <row r="31" spans="1:22">
      <c r="A31" s="826"/>
      <c r="B31" s="831"/>
      <c r="C31" s="836" t="s">
        <v>679</v>
      </c>
      <c r="D31" s="838">
        <f>'GRAF. EJECUCIÓN GASTOS'!D33</f>
        <v>1082340.8589999999</v>
      </c>
      <c r="E31" s="838">
        <f>'GRAF. EJECUCIÓN GASTOS'!E33</f>
        <v>1646979.88</v>
      </c>
      <c r="F31" s="838">
        <f>'GRAF. EJECUCIÓN GASTOS'!F33</f>
        <v>2140527.8110000002</v>
      </c>
      <c r="G31" s="838">
        <f>'GRAF. EJECUCIÓN GASTOS'!G33</f>
        <v>2688093.1359999999</v>
      </c>
      <c r="H31" s="838">
        <f>'GRAF. EJECUCIÓN GASTOS'!H33</f>
        <v>3159153.4959999998</v>
      </c>
      <c r="I31" s="838">
        <f>'GRAF. EJECUCIÓN GASTOS'!I33</f>
        <v>3626028.96</v>
      </c>
      <c r="J31" s="838">
        <f>'GRAF. EJECUCIÓN GASTOS'!J33</f>
        <v>4296462.0319999997</v>
      </c>
      <c r="K31" s="838">
        <f>'GRAF. EJECUCIÓN GASTOS'!K33</f>
        <v>4757887.216</v>
      </c>
      <c r="L31" s="838">
        <f>'GRAF. EJECUCIÓN GASTOS'!L33</f>
        <v>5227938.5029999996</v>
      </c>
      <c r="M31" s="838">
        <f>'GRAF. EJECUCIÓN GASTOS'!M33</f>
        <v>5710660.5619999999</v>
      </c>
      <c r="N31" s="838">
        <f>'GRAF. EJECUCIÓN GASTOS'!N33</f>
        <v>6195145.9029999999</v>
      </c>
      <c r="O31" s="838">
        <f>'GRAF. EJECUCIÓN GASTOS'!O33</f>
        <v>7149742.909</v>
      </c>
      <c r="P31" s="833"/>
      <c r="Q31" s="826"/>
      <c r="R31" s="826"/>
      <c r="S31" s="826"/>
      <c r="T31" s="826"/>
      <c r="U31" s="826"/>
      <c r="V31" s="826"/>
    </row>
    <row r="32" spans="1:22">
      <c r="A32" s="826"/>
      <c r="B32" s="831"/>
      <c r="C32" s="836" t="s">
        <v>22</v>
      </c>
      <c r="D32" s="838">
        <f>ENERO!$AG$8/1000</f>
        <v>354820.04499999998</v>
      </c>
      <c r="E32" s="838">
        <f>FEBRERO!$AG$8/1000</f>
        <v>973014.28</v>
      </c>
      <c r="F32" s="838">
        <f>MARZO!$AG$8/1000</f>
        <v>1574300.22</v>
      </c>
      <c r="G32" s="838">
        <f>ABRIL!$AG$8/1000</f>
        <v>2004701.236</v>
      </c>
      <c r="H32" s="838">
        <f>MAYO!$AG$8/1000</f>
        <v>2511877.159</v>
      </c>
      <c r="I32" s="838">
        <f>JUNIO!$AG$8/1000</f>
        <v>3008703.45</v>
      </c>
      <c r="J32" s="838">
        <f>JULIO!$AG$8/1000</f>
        <v>3574462.1690000002</v>
      </c>
      <c r="K32" s="838">
        <f>AGOSTO!$AG$8/1000</f>
        <v>4062951.8190000001</v>
      </c>
      <c r="L32" s="838">
        <f>SEPTIEMBRE!$AG$8/1000</f>
        <v>4538272.602</v>
      </c>
      <c r="M32" s="838">
        <f>OCTUBRE!$AG$8/1000</f>
        <v>5067595.2970000003</v>
      </c>
      <c r="N32" s="838">
        <f>NOVIEMBRE!$AG$8/1000</f>
        <v>5580154.0049999999</v>
      </c>
      <c r="O32" s="838">
        <f>DICIEMBRE!$AG$8/1000</f>
        <v>6263969.7690000003</v>
      </c>
      <c r="P32" s="833"/>
      <c r="Q32" s="826"/>
      <c r="R32" s="826"/>
      <c r="S32" s="826"/>
      <c r="T32" s="826"/>
      <c r="U32" s="826"/>
      <c r="V32" s="826"/>
    </row>
    <row r="33" spans="1:22" ht="13.5" thickBot="1">
      <c r="A33" s="826"/>
      <c r="B33" s="839"/>
      <c r="C33" s="840"/>
      <c r="D33" s="840"/>
      <c r="E33" s="840"/>
      <c r="F33" s="840"/>
      <c r="G33" s="840"/>
      <c r="H33" s="840"/>
      <c r="I33" s="840"/>
      <c r="J33" s="840"/>
      <c r="K33" s="840"/>
      <c r="L33" s="840"/>
      <c r="M33" s="840"/>
      <c r="N33" s="840"/>
      <c r="O33" s="840"/>
      <c r="P33" s="841"/>
      <c r="Q33" s="826"/>
      <c r="R33" s="826"/>
      <c r="S33" s="826"/>
      <c r="T33" s="826"/>
      <c r="U33" s="826"/>
      <c r="V33" s="826"/>
    </row>
    <row r="34" spans="1:22" ht="13.5" thickBot="1">
      <c r="A34" s="826"/>
      <c r="B34" s="826"/>
      <c r="C34" s="843"/>
      <c r="D34" s="826"/>
      <c r="E34" s="826"/>
      <c r="F34" s="826"/>
      <c r="G34" s="826"/>
      <c r="H34" s="826"/>
      <c r="I34" s="826"/>
      <c r="J34" s="826"/>
      <c r="K34" s="826"/>
      <c r="L34" s="826"/>
      <c r="M34" s="826"/>
      <c r="N34" s="826"/>
      <c r="O34" s="826"/>
      <c r="P34" s="826"/>
      <c r="Q34" s="826"/>
      <c r="R34" s="826"/>
      <c r="S34" s="826"/>
      <c r="T34" s="826"/>
      <c r="U34" s="826"/>
      <c r="V34" s="826"/>
    </row>
    <row r="35" spans="1:22">
      <c r="A35" s="826"/>
      <c r="B35" s="828"/>
      <c r="C35" s="829"/>
      <c r="D35" s="829"/>
      <c r="E35" s="829"/>
      <c r="F35" s="829"/>
      <c r="G35" s="829"/>
      <c r="H35" s="829"/>
      <c r="I35" s="829"/>
      <c r="J35" s="829"/>
      <c r="K35" s="829"/>
      <c r="L35" s="829"/>
      <c r="M35" s="829"/>
      <c r="N35" s="829"/>
      <c r="O35" s="829"/>
      <c r="P35" s="830"/>
      <c r="Q35" s="826"/>
      <c r="R35" s="826"/>
      <c r="S35" s="826"/>
      <c r="T35" s="826"/>
      <c r="U35" s="826"/>
      <c r="V35" s="826"/>
    </row>
    <row r="36" spans="1:22">
      <c r="A36" s="826"/>
      <c r="B36" s="831"/>
      <c r="C36" s="832"/>
      <c r="D36" s="832"/>
      <c r="E36" s="832"/>
      <c r="F36" s="832"/>
      <c r="G36" s="832"/>
      <c r="H36" s="832"/>
      <c r="I36" s="832"/>
      <c r="J36" s="832"/>
      <c r="K36" s="832"/>
      <c r="L36" s="832"/>
      <c r="M36" s="832"/>
      <c r="N36" s="832"/>
      <c r="O36" s="832"/>
      <c r="P36" s="833"/>
      <c r="Q36" s="826"/>
      <c r="R36" s="826"/>
      <c r="S36" s="826"/>
      <c r="T36" s="826"/>
      <c r="U36" s="826"/>
      <c r="V36" s="826"/>
    </row>
    <row r="37" spans="1:22">
      <c r="A37" s="826"/>
      <c r="B37" s="831"/>
      <c r="C37" s="832"/>
      <c r="D37" s="832"/>
      <c r="E37" s="832"/>
      <c r="F37" s="832"/>
      <c r="G37" s="832"/>
      <c r="H37" s="832"/>
      <c r="I37" s="832"/>
      <c r="J37" s="832"/>
      <c r="K37" s="832"/>
      <c r="L37" s="832"/>
      <c r="M37" s="832"/>
      <c r="N37" s="832"/>
      <c r="O37" s="832"/>
      <c r="P37" s="833"/>
      <c r="Q37" s="826"/>
      <c r="R37" s="826"/>
      <c r="S37" s="826"/>
      <c r="T37" s="826"/>
      <c r="U37" s="826"/>
      <c r="V37" s="826"/>
    </row>
    <row r="38" spans="1:22">
      <c r="A38" s="826"/>
      <c r="B38" s="831"/>
      <c r="C38" s="832"/>
      <c r="D38" s="832"/>
      <c r="E38" s="832"/>
      <c r="F38" s="832"/>
      <c r="G38" s="832"/>
      <c r="H38" s="832"/>
      <c r="I38" s="832"/>
      <c r="J38" s="832"/>
      <c r="K38" s="832"/>
      <c r="L38" s="832"/>
      <c r="M38" s="832"/>
      <c r="N38" s="832"/>
      <c r="O38" s="832"/>
      <c r="P38" s="833"/>
      <c r="Q38" s="826"/>
      <c r="R38" s="826"/>
      <c r="S38" s="826"/>
      <c r="T38" s="826"/>
      <c r="U38" s="826"/>
      <c r="V38" s="826"/>
    </row>
    <row r="39" spans="1:22">
      <c r="A39" s="826"/>
      <c r="B39" s="831"/>
      <c r="C39" s="832"/>
      <c r="D39" s="832"/>
      <c r="E39" s="832"/>
      <c r="F39" s="832"/>
      <c r="G39" s="832"/>
      <c r="H39" s="832"/>
      <c r="I39" s="832"/>
      <c r="J39" s="832"/>
      <c r="K39" s="832"/>
      <c r="L39" s="832"/>
      <c r="M39" s="832"/>
      <c r="N39" s="832"/>
      <c r="O39" s="832"/>
      <c r="P39" s="833"/>
      <c r="Q39" s="826"/>
      <c r="R39" s="826"/>
      <c r="S39" s="826"/>
      <c r="T39" s="826"/>
      <c r="U39" s="826"/>
      <c r="V39" s="826"/>
    </row>
    <row r="40" spans="1:22">
      <c r="A40" s="826"/>
      <c r="B40" s="831"/>
      <c r="C40" s="832"/>
      <c r="D40" s="832"/>
      <c r="E40" s="832"/>
      <c r="F40" s="832"/>
      <c r="G40" s="832"/>
      <c r="H40" s="832"/>
      <c r="I40" s="832"/>
      <c r="J40" s="832"/>
      <c r="K40" s="832"/>
      <c r="L40" s="832"/>
      <c r="M40" s="832"/>
      <c r="N40" s="832"/>
      <c r="O40" s="832"/>
      <c r="P40" s="833"/>
      <c r="Q40" s="826"/>
      <c r="R40" s="826"/>
      <c r="S40" s="826"/>
      <c r="T40" s="826"/>
      <c r="U40" s="826"/>
      <c r="V40" s="826"/>
    </row>
    <row r="41" spans="1:22">
      <c r="A41" s="826"/>
      <c r="B41" s="831"/>
      <c r="C41" s="832"/>
      <c r="D41" s="832"/>
      <c r="E41" s="832"/>
      <c r="F41" s="832"/>
      <c r="G41" s="832"/>
      <c r="H41" s="832"/>
      <c r="I41" s="832"/>
      <c r="J41" s="832"/>
      <c r="K41" s="832"/>
      <c r="L41" s="832"/>
      <c r="M41" s="832"/>
      <c r="N41" s="832"/>
      <c r="O41" s="832"/>
      <c r="P41" s="833"/>
      <c r="Q41" s="826"/>
      <c r="R41" s="826"/>
      <c r="S41" s="826"/>
      <c r="T41" s="826"/>
      <c r="U41" s="826"/>
      <c r="V41" s="826"/>
    </row>
    <row r="42" spans="1:22">
      <c r="A42" s="826"/>
      <c r="B42" s="831"/>
      <c r="C42" s="832"/>
      <c r="D42" s="832"/>
      <c r="E42" s="832"/>
      <c r="F42" s="832"/>
      <c r="G42" s="832"/>
      <c r="H42" s="832"/>
      <c r="I42" s="832"/>
      <c r="J42" s="832"/>
      <c r="K42" s="832"/>
      <c r="L42" s="832"/>
      <c r="M42" s="832"/>
      <c r="N42" s="832"/>
      <c r="O42" s="832"/>
      <c r="P42" s="833"/>
      <c r="Q42" s="826"/>
      <c r="R42" s="826"/>
      <c r="S42" s="826"/>
      <c r="T42" s="826"/>
      <c r="U42" s="826"/>
      <c r="V42" s="826"/>
    </row>
    <row r="43" spans="1:22">
      <c r="A43" s="826"/>
      <c r="B43" s="831"/>
      <c r="C43" s="832"/>
      <c r="D43" s="832"/>
      <c r="E43" s="832"/>
      <c r="F43" s="832"/>
      <c r="G43" s="832"/>
      <c r="H43" s="832"/>
      <c r="I43" s="832"/>
      <c r="J43" s="832"/>
      <c r="K43" s="832"/>
      <c r="L43" s="832"/>
      <c r="M43" s="832"/>
      <c r="N43" s="832"/>
      <c r="O43" s="832"/>
      <c r="P43" s="833"/>
      <c r="Q43" s="826"/>
      <c r="R43" s="826"/>
      <c r="S43" s="826"/>
      <c r="T43" s="826"/>
      <c r="U43" s="826"/>
      <c r="V43" s="826"/>
    </row>
    <row r="44" spans="1:22">
      <c r="A44" s="826"/>
      <c r="B44" s="831"/>
      <c r="C44" s="832"/>
      <c r="D44" s="832"/>
      <c r="E44" s="832"/>
      <c r="F44" s="832"/>
      <c r="G44" s="832"/>
      <c r="H44" s="832"/>
      <c r="I44" s="832"/>
      <c r="J44" s="832"/>
      <c r="K44" s="832"/>
      <c r="L44" s="832"/>
      <c r="M44" s="832"/>
      <c r="N44" s="832"/>
      <c r="O44" s="832"/>
      <c r="P44" s="833"/>
      <c r="Q44" s="826"/>
      <c r="R44" s="826"/>
      <c r="S44" s="826"/>
      <c r="T44" s="826"/>
      <c r="U44" s="826"/>
      <c r="V44" s="826"/>
    </row>
    <row r="45" spans="1:22">
      <c r="A45" s="826"/>
      <c r="B45" s="831"/>
      <c r="C45" s="832"/>
      <c r="D45" s="832"/>
      <c r="E45" s="832"/>
      <c r="F45" s="832"/>
      <c r="G45" s="832"/>
      <c r="H45" s="832"/>
      <c r="I45" s="832"/>
      <c r="J45" s="832"/>
      <c r="K45" s="832"/>
      <c r="L45" s="832"/>
      <c r="M45" s="832"/>
      <c r="N45" s="832"/>
      <c r="O45" s="832"/>
      <c r="P45" s="833"/>
      <c r="Q45" s="826"/>
      <c r="R45" s="826"/>
      <c r="S45" s="826"/>
      <c r="T45" s="826"/>
      <c r="U45" s="826"/>
      <c r="V45" s="826"/>
    </row>
    <row r="46" spans="1:22">
      <c r="A46" s="826"/>
      <c r="B46" s="831"/>
      <c r="C46" s="832"/>
      <c r="D46" s="832"/>
      <c r="E46" s="832"/>
      <c r="F46" s="832"/>
      <c r="G46" s="832"/>
      <c r="H46" s="832"/>
      <c r="I46" s="832"/>
      <c r="J46" s="832"/>
      <c r="K46" s="832"/>
      <c r="L46" s="832"/>
      <c r="M46" s="832"/>
      <c r="N46" s="832"/>
      <c r="O46" s="832"/>
      <c r="P46" s="833"/>
      <c r="Q46" s="826"/>
      <c r="R46" s="826"/>
      <c r="S46" s="826"/>
      <c r="T46" s="826"/>
      <c r="U46" s="826"/>
      <c r="V46" s="826"/>
    </row>
    <row r="47" spans="1:22">
      <c r="A47" s="826"/>
      <c r="B47" s="831"/>
      <c r="C47" s="832"/>
      <c r="D47" s="832"/>
      <c r="E47" s="832"/>
      <c r="F47" s="832"/>
      <c r="G47" s="832"/>
      <c r="H47" s="832"/>
      <c r="I47" s="832"/>
      <c r="J47" s="832"/>
      <c r="K47" s="832"/>
      <c r="L47" s="832"/>
      <c r="M47" s="832"/>
      <c r="N47" s="832"/>
      <c r="O47" s="832"/>
      <c r="P47" s="833"/>
      <c r="Q47" s="826"/>
      <c r="R47" s="826"/>
      <c r="S47" s="826"/>
      <c r="T47" s="826"/>
      <c r="U47" s="826"/>
      <c r="V47" s="826"/>
    </row>
    <row r="48" spans="1:22">
      <c r="A48" s="826"/>
      <c r="B48" s="831"/>
      <c r="C48" s="832"/>
      <c r="D48" s="832"/>
      <c r="E48" s="832"/>
      <c r="F48" s="832"/>
      <c r="G48" s="832"/>
      <c r="H48" s="832"/>
      <c r="I48" s="832"/>
      <c r="J48" s="832"/>
      <c r="K48" s="832"/>
      <c r="L48" s="832"/>
      <c r="M48" s="832"/>
      <c r="N48" s="832"/>
      <c r="O48" s="832"/>
      <c r="P48" s="833"/>
      <c r="Q48" s="826"/>
      <c r="R48" s="826"/>
      <c r="S48" s="826"/>
      <c r="T48" s="826"/>
      <c r="U48" s="826"/>
      <c r="V48" s="826"/>
    </row>
    <row r="49" spans="1:22">
      <c r="A49" s="826"/>
      <c r="B49" s="831"/>
      <c r="C49" s="832"/>
      <c r="D49" s="832"/>
      <c r="E49" s="832"/>
      <c r="F49" s="832"/>
      <c r="G49" s="832"/>
      <c r="H49" s="832"/>
      <c r="I49" s="832"/>
      <c r="J49" s="832"/>
      <c r="K49" s="832"/>
      <c r="L49" s="832"/>
      <c r="M49" s="832"/>
      <c r="N49" s="832"/>
      <c r="O49" s="832"/>
      <c r="P49" s="833"/>
      <c r="Q49" s="826"/>
      <c r="R49" s="826"/>
      <c r="S49" s="826"/>
      <c r="T49" s="826"/>
      <c r="U49" s="826"/>
      <c r="V49" s="826"/>
    </row>
    <row r="50" spans="1:22">
      <c r="A50" s="826"/>
      <c r="B50" s="831"/>
      <c r="C50" s="832"/>
      <c r="D50" s="832"/>
      <c r="E50" s="832"/>
      <c r="F50" s="832"/>
      <c r="G50" s="832"/>
      <c r="H50" s="832"/>
      <c r="I50" s="832"/>
      <c r="J50" s="832"/>
      <c r="K50" s="832"/>
      <c r="L50" s="832"/>
      <c r="M50" s="832"/>
      <c r="N50" s="832"/>
      <c r="O50" s="832"/>
      <c r="P50" s="833"/>
      <c r="Q50" s="826"/>
      <c r="R50" s="826"/>
      <c r="S50" s="826"/>
      <c r="T50" s="826"/>
      <c r="U50" s="826"/>
      <c r="V50" s="826"/>
    </row>
    <row r="51" spans="1:22">
      <c r="A51" s="826"/>
      <c r="B51" s="831"/>
      <c r="C51" s="832"/>
      <c r="D51" s="832"/>
      <c r="E51" s="832"/>
      <c r="F51" s="832"/>
      <c r="G51" s="832"/>
      <c r="H51" s="832"/>
      <c r="I51" s="832"/>
      <c r="J51" s="832"/>
      <c r="K51" s="832"/>
      <c r="L51" s="832"/>
      <c r="M51" s="832"/>
      <c r="N51" s="832"/>
      <c r="O51" s="832"/>
      <c r="P51" s="833"/>
      <c r="Q51" s="826"/>
      <c r="R51" s="826"/>
      <c r="S51" s="826"/>
      <c r="T51" s="826"/>
      <c r="U51" s="826"/>
      <c r="V51" s="826"/>
    </row>
    <row r="52" spans="1:22">
      <c r="A52" s="826"/>
      <c r="B52" s="831"/>
      <c r="C52" s="832"/>
      <c r="D52" s="832"/>
      <c r="E52" s="832"/>
      <c r="F52" s="832"/>
      <c r="G52" s="832"/>
      <c r="H52" s="832"/>
      <c r="I52" s="832"/>
      <c r="J52" s="832"/>
      <c r="K52" s="832"/>
      <c r="L52" s="832"/>
      <c r="M52" s="832"/>
      <c r="N52" s="832"/>
      <c r="O52" s="832"/>
      <c r="P52" s="833"/>
      <c r="Q52" s="826"/>
      <c r="R52" s="826"/>
      <c r="S52" s="826"/>
      <c r="T52" s="826"/>
      <c r="U52" s="826"/>
      <c r="V52" s="826"/>
    </row>
    <row r="53" spans="1:22">
      <c r="A53" s="826"/>
      <c r="B53" s="831"/>
      <c r="C53" s="832"/>
      <c r="D53" s="832"/>
      <c r="E53" s="832"/>
      <c r="F53" s="832"/>
      <c r="G53" s="832"/>
      <c r="H53" s="832"/>
      <c r="I53" s="832"/>
      <c r="J53" s="832"/>
      <c r="K53" s="832"/>
      <c r="L53" s="832"/>
      <c r="M53" s="832"/>
      <c r="N53" s="832"/>
      <c r="O53" s="832"/>
      <c r="P53" s="833"/>
      <c r="Q53" s="826"/>
      <c r="R53" s="826"/>
      <c r="S53" s="826"/>
      <c r="T53" s="826"/>
      <c r="U53" s="826"/>
      <c r="V53" s="826"/>
    </row>
    <row r="54" spans="1:22">
      <c r="A54" s="826"/>
      <c r="B54" s="831"/>
      <c r="C54" s="832"/>
      <c r="D54" s="832"/>
      <c r="E54" s="832"/>
      <c r="F54" s="832"/>
      <c r="G54" s="832"/>
      <c r="H54" s="832"/>
      <c r="I54" s="832"/>
      <c r="J54" s="832"/>
      <c r="K54" s="832"/>
      <c r="L54" s="832"/>
      <c r="M54" s="832"/>
      <c r="N54" s="832"/>
      <c r="O54" s="832"/>
      <c r="P54" s="833"/>
      <c r="Q54" s="826"/>
      <c r="R54" s="826"/>
      <c r="S54" s="826"/>
      <c r="T54" s="826"/>
      <c r="U54" s="826"/>
      <c r="V54" s="826"/>
    </row>
    <row r="55" spans="1:22">
      <c r="A55" s="826"/>
      <c r="B55" s="831"/>
      <c r="C55" s="832"/>
      <c r="D55" s="832"/>
      <c r="E55" s="832"/>
      <c r="F55" s="832"/>
      <c r="G55" s="832"/>
      <c r="H55" s="832"/>
      <c r="I55" s="832"/>
      <c r="J55" s="832"/>
      <c r="K55" s="832"/>
      <c r="L55" s="832"/>
      <c r="M55" s="832"/>
      <c r="N55" s="832"/>
      <c r="O55" s="832"/>
      <c r="P55" s="833"/>
      <c r="Q55" s="826"/>
      <c r="R55" s="826"/>
      <c r="S55" s="826"/>
      <c r="T55" s="826"/>
      <c r="U55" s="826"/>
      <c r="V55" s="826"/>
    </row>
    <row r="56" spans="1:22">
      <c r="A56" s="826"/>
      <c r="B56" s="831"/>
      <c r="C56" s="832"/>
      <c r="D56" s="832"/>
      <c r="E56" s="832"/>
      <c r="F56" s="832"/>
      <c r="G56" s="832"/>
      <c r="H56" s="832"/>
      <c r="I56" s="832"/>
      <c r="J56" s="832"/>
      <c r="K56" s="832"/>
      <c r="L56" s="832"/>
      <c r="M56" s="832"/>
      <c r="N56" s="832"/>
      <c r="O56" s="832"/>
      <c r="P56" s="833"/>
      <c r="Q56" s="826"/>
      <c r="R56" s="826"/>
      <c r="S56" s="826"/>
      <c r="T56" s="826"/>
      <c r="U56" s="826"/>
      <c r="V56" s="826"/>
    </row>
    <row r="57" spans="1:22">
      <c r="A57" s="826"/>
      <c r="B57" s="831"/>
      <c r="C57" s="832"/>
      <c r="D57" s="832"/>
      <c r="E57" s="832"/>
      <c r="F57" s="832"/>
      <c r="G57" s="832"/>
      <c r="H57" s="832"/>
      <c r="I57" s="832"/>
      <c r="J57" s="832"/>
      <c r="K57" s="832"/>
      <c r="L57" s="832"/>
      <c r="M57" s="832"/>
      <c r="N57" s="832"/>
      <c r="O57" s="832"/>
      <c r="P57" s="833"/>
      <c r="Q57" s="826"/>
      <c r="R57" s="826"/>
      <c r="S57" s="826"/>
      <c r="T57" s="826"/>
      <c r="U57" s="826"/>
      <c r="V57" s="826"/>
    </row>
    <row r="58" spans="1:22">
      <c r="A58" s="826"/>
      <c r="B58" s="831"/>
      <c r="C58" s="832"/>
      <c r="D58" s="832"/>
      <c r="E58" s="832"/>
      <c r="F58" s="832"/>
      <c r="G58" s="832"/>
      <c r="H58" s="832"/>
      <c r="I58" s="832"/>
      <c r="J58" s="832"/>
      <c r="K58" s="832"/>
      <c r="L58" s="832"/>
      <c r="M58" s="832"/>
      <c r="N58" s="832"/>
      <c r="O58" s="832"/>
      <c r="P58" s="833"/>
      <c r="Q58" s="826"/>
      <c r="R58" s="826"/>
      <c r="S58" s="826"/>
      <c r="T58" s="826"/>
      <c r="U58" s="826"/>
      <c r="V58" s="826"/>
    </row>
    <row r="59" spans="1:22">
      <c r="A59" s="826"/>
      <c r="B59" s="831"/>
      <c r="C59" s="832"/>
      <c r="D59" s="832"/>
      <c r="E59" s="832"/>
      <c r="F59" s="832"/>
      <c r="G59" s="832"/>
      <c r="H59" s="832"/>
      <c r="I59" s="832"/>
      <c r="J59" s="832"/>
      <c r="K59" s="832"/>
      <c r="L59" s="832"/>
      <c r="M59" s="832"/>
      <c r="N59" s="832"/>
      <c r="O59" s="832"/>
      <c r="P59" s="833"/>
      <c r="Q59" s="826"/>
      <c r="R59" s="826"/>
      <c r="S59" s="826"/>
      <c r="T59" s="826"/>
      <c r="U59" s="826"/>
      <c r="V59" s="826"/>
    </row>
    <row r="60" spans="1:22">
      <c r="A60" s="826"/>
      <c r="B60" s="831"/>
      <c r="C60" s="832"/>
      <c r="D60" s="832"/>
      <c r="E60" s="832"/>
      <c r="F60" s="832"/>
      <c r="G60" s="832"/>
      <c r="H60" s="832"/>
      <c r="I60" s="832"/>
      <c r="J60" s="832"/>
      <c r="K60" s="832"/>
      <c r="L60" s="832"/>
      <c r="M60" s="832"/>
      <c r="N60" s="832"/>
      <c r="O60" s="832"/>
      <c r="P60" s="833"/>
      <c r="Q60" s="826"/>
      <c r="R60" s="826"/>
      <c r="S60" s="826"/>
      <c r="T60" s="826"/>
      <c r="U60" s="826"/>
      <c r="V60" s="826"/>
    </row>
    <row r="61" spans="1:22">
      <c r="A61" s="826"/>
      <c r="B61" s="831"/>
      <c r="C61" s="834"/>
      <c r="D61" s="835" t="s">
        <v>656</v>
      </c>
      <c r="E61" s="835" t="s">
        <v>657</v>
      </c>
      <c r="F61" s="835" t="s">
        <v>658</v>
      </c>
      <c r="G61" s="835" t="s">
        <v>659</v>
      </c>
      <c r="H61" s="835" t="s">
        <v>660</v>
      </c>
      <c r="I61" s="835" t="s">
        <v>661</v>
      </c>
      <c r="J61" s="835" t="s">
        <v>662</v>
      </c>
      <c r="K61" s="835" t="s">
        <v>663</v>
      </c>
      <c r="L61" s="835" t="s">
        <v>664</v>
      </c>
      <c r="M61" s="835" t="s">
        <v>665</v>
      </c>
      <c r="N61" s="835" t="s">
        <v>666</v>
      </c>
      <c r="O61" s="835" t="s">
        <v>667</v>
      </c>
      <c r="P61" s="833"/>
      <c r="Q61" s="826"/>
      <c r="R61" s="826"/>
      <c r="S61" s="826"/>
      <c r="T61" s="826"/>
      <c r="U61" s="826"/>
      <c r="V61" s="826"/>
    </row>
    <row r="62" spans="1:22">
      <c r="A62" s="826"/>
      <c r="B62" s="831"/>
      <c r="C62" s="836" t="s">
        <v>679</v>
      </c>
      <c r="D62" s="838">
        <f>'GRAF. EJECUCIÓN GASTOS'!D65</f>
        <v>433627.46</v>
      </c>
      <c r="E62" s="838">
        <f>'GRAF. EJECUCIÓN GASTOS'!E65</f>
        <v>793263.9</v>
      </c>
      <c r="F62" s="838">
        <f>'GRAF. EJECUCIÓN GASTOS'!F65</f>
        <v>1039856.855</v>
      </c>
      <c r="G62" s="838">
        <f>'GRAF. EJECUCIÓN GASTOS'!G65</f>
        <v>1281581.5819999999</v>
      </c>
      <c r="H62" s="838">
        <f>'GRAF. EJECUCIÓN GASTOS'!H65</f>
        <v>1536590.3540000001</v>
      </c>
      <c r="I62" s="838">
        <f>'GRAF. EJECUCIÓN GASTOS'!I65</f>
        <v>1788863.2</v>
      </c>
      <c r="J62" s="838">
        <f>'GRAF. EJECUCIÓN GASTOS'!J65</f>
        <v>2166756.0699999998</v>
      </c>
      <c r="K62" s="838">
        <f>'GRAF. EJECUCIÓN GASTOS'!K65</f>
        <v>2415390.1140000001</v>
      </c>
      <c r="L62" s="838">
        <f>'GRAF. EJECUCIÓN GASTOS'!L65</f>
        <v>2652414.446</v>
      </c>
      <c r="M62" s="838">
        <f>'GRAF. EJECUCIÓN GASTOS'!M65</f>
        <v>2893395.0019999999</v>
      </c>
      <c r="N62" s="838">
        <f>'GRAF. EJECUCIÓN GASTOS'!N65</f>
        <v>3097504.95</v>
      </c>
      <c r="O62" s="838">
        <f>'GRAF. EJECUCIÓN GASTOS'!O65</f>
        <v>3723262.699</v>
      </c>
      <c r="P62" s="833"/>
      <c r="Q62" s="826"/>
      <c r="R62" s="826"/>
      <c r="S62" s="826"/>
      <c r="T62" s="826"/>
      <c r="U62" s="826"/>
      <c r="V62" s="826"/>
    </row>
    <row r="63" spans="1:22">
      <c r="A63" s="826"/>
      <c r="B63" s="831"/>
      <c r="C63" s="836" t="s">
        <v>22</v>
      </c>
      <c r="D63" s="838">
        <f>ENERO!$AG$12/1000</f>
        <v>214993.04699999999</v>
      </c>
      <c r="E63" s="838">
        <f>FEBRERO!$AG$12/1000</f>
        <v>599658.80700000003</v>
      </c>
      <c r="F63" s="838">
        <f>MARZO!$AG$12/1000</f>
        <v>927599.90599999996</v>
      </c>
      <c r="G63" s="838">
        <f>ABRIL!$AG$12/1000</f>
        <v>1082130.662</v>
      </c>
      <c r="H63" s="838">
        <f>MAYO!$AG$12/1000</f>
        <v>1338861.787</v>
      </c>
      <c r="I63" s="838">
        <f>JUNIO!$AG$12/1000</f>
        <v>1619313.6610000001</v>
      </c>
      <c r="J63" s="838">
        <f>JULIO!$AG$12/1000</f>
        <v>1864593.0209999999</v>
      </c>
      <c r="K63" s="838">
        <f>AGOSTO!$AG$12/1000</f>
        <v>2131721.2689999999</v>
      </c>
      <c r="L63" s="838">
        <f>SEPTIEMBRE!$AG$12/1000</f>
        <v>2376511.8130000001</v>
      </c>
      <c r="M63" s="838">
        <f>OCTUBRE!$AG$12/1000</f>
        <v>2644011.625</v>
      </c>
      <c r="N63" s="838">
        <f>NOVIEMBRE!$AG$12/1000</f>
        <v>2935171.327</v>
      </c>
      <c r="O63" s="838">
        <f>DICIEMBRE!$AG$12/1000</f>
        <v>3257828.7609999999</v>
      </c>
      <c r="P63" s="833"/>
      <c r="Q63" s="826"/>
      <c r="R63" s="826"/>
      <c r="S63" s="826"/>
      <c r="T63" s="826"/>
      <c r="U63" s="826"/>
      <c r="V63" s="826"/>
    </row>
    <row r="64" spans="1:22" ht="13.5" thickBot="1">
      <c r="A64" s="826"/>
      <c r="B64" s="839"/>
      <c r="C64" s="840"/>
      <c r="D64" s="840"/>
      <c r="E64" s="840"/>
      <c r="F64" s="840"/>
      <c r="G64" s="840"/>
      <c r="H64" s="840"/>
      <c r="I64" s="840"/>
      <c r="J64" s="840"/>
      <c r="K64" s="840"/>
      <c r="L64" s="840"/>
      <c r="M64" s="840"/>
      <c r="N64" s="840"/>
      <c r="O64" s="840"/>
      <c r="P64" s="841"/>
      <c r="Q64" s="826"/>
      <c r="R64" s="826"/>
      <c r="S64" s="826"/>
      <c r="T64" s="826"/>
      <c r="U64" s="826"/>
      <c r="V64" s="826"/>
    </row>
    <row r="65" spans="1:22" ht="13.5" thickBot="1">
      <c r="A65" s="826"/>
      <c r="B65" s="826"/>
      <c r="C65" s="843"/>
      <c r="D65" s="826"/>
      <c r="E65" s="826"/>
      <c r="F65" s="826"/>
      <c r="G65" s="826"/>
      <c r="H65" s="826"/>
      <c r="I65" s="826"/>
      <c r="J65" s="826"/>
      <c r="K65" s="826"/>
      <c r="L65" s="826"/>
      <c r="M65" s="826"/>
      <c r="N65" s="826"/>
      <c r="O65" s="826"/>
      <c r="P65" s="826"/>
      <c r="Q65" s="826"/>
      <c r="R65" s="826"/>
      <c r="S65" s="826"/>
      <c r="T65" s="826"/>
      <c r="U65" s="826"/>
      <c r="V65" s="826"/>
    </row>
    <row r="66" spans="1:22">
      <c r="A66" s="826"/>
      <c r="B66" s="828"/>
      <c r="C66" s="829"/>
      <c r="D66" s="829"/>
      <c r="E66" s="829"/>
      <c r="F66" s="829"/>
      <c r="G66" s="829"/>
      <c r="H66" s="829"/>
      <c r="I66" s="829"/>
      <c r="J66" s="829"/>
      <c r="K66" s="829"/>
      <c r="L66" s="829"/>
      <c r="M66" s="829"/>
      <c r="N66" s="829"/>
      <c r="O66" s="829"/>
      <c r="P66" s="830"/>
      <c r="Q66" s="826"/>
      <c r="R66" s="826"/>
      <c r="S66" s="826"/>
      <c r="T66" s="826"/>
      <c r="U66" s="826"/>
      <c r="V66" s="826"/>
    </row>
    <row r="67" spans="1:22">
      <c r="A67" s="826"/>
      <c r="B67" s="831"/>
      <c r="C67" s="832"/>
      <c r="D67" s="832"/>
      <c r="E67" s="832"/>
      <c r="F67" s="832"/>
      <c r="G67" s="832"/>
      <c r="H67" s="832"/>
      <c r="I67" s="832"/>
      <c r="J67" s="832"/>
      <c r="K67" s="832"/>
      <c r="L67" s="832"/>
      <c r="M67" s="832"/>
      <c r="N67" s="832"/>
      <c r="O67" s="832"/>
      <c r="P67" s="833"/>
      <c r="Q67" s="826"/>
      <c r="R67" s="826"/>
      <c r="S67" s="826"/>
      <c r="T67" s="826"/>
      <c r="U67" s="826"/>
      <c r="V67" s="826"/>
    </row>
    <row r="68" spans="1:22">
      <c r="A68" s="826"/>
      <c r="B68" s="831"/>
      <c r="C68" s="832"/>
      <c r="D68" s="832"/>
      <c r="E68" s="832"/>
      <c r="F68" s="832"/>
      <c r="G68" s="832"/>
      <c r="H68" s="832"/>
      <c r="I68" s="832"/>
      <c r="J68" s="832"/>
      <c r="K68" s="832"/>
      <c r="L68" s="832"/>
      <c r="M68" s="832"/>
      <c r="N68" s="832"/>
      <c r="O68" s="832"/>
      <c r="P68" s="833"/>
      <c r="Q68" s="826"/>
      <c r="R68" s="826"/>
      <c r="S68" s="826"/>
      <c r="T68" s="826"/>
      <c r="U68" s="826"/>
      <c r="V68" s="826"/>
    </row>
    <row r="69" spans="1:22">
      <c r="A69" s="826"/>
      <c r="B69" s="831"/>
      <c r="C69" s="832"/>
      <c r="D69" s="832"/>
      <c r="E69" s="832"/>
      <c r="F69" s="832"/>
      <c r="G69" s="832"/>
      <c r="H69" s="832"/>
      <c r="I69" s="832"/>
      <c r="J69" s="832"/>
      <c r="K69" s="832"/>
      <c r="L69" s="832"/>
      <c r="M69" s="832"/>
      <c r="N69" s="832"/>
      <c r="O69" s="832"/>
      <c r="P69" s="833"/>
      <c r="Q69" s="826"/>
      <c r="R69" s="826"/>
      <c r="S69" s="826"/>
      <c r="T69" s="826"/>
      <c r="U69" s="826"/>
      <c r="V69" s="826"/>
    </row>
    <row r="70" spans="1:22">
      <c r="A70" s="826"/>
      <c r="B70" s="831"/>
      <c r="C70" s="832"/>
      <c r="D70" s="832"/>
      <c r="E70" s="832"/>
      <c r="F70" s="832"/>
      <c r="G70" s="832"/>
      <c r="H70" s="832"/>
      <c r="I70" s="832"/>
      <c r="J70" s="832"/>
      <c r="K70" s="832"/>
      <c r="L70" s="832"/>
      <c r="M70" s="832"/>
      <c r="N70" s="832"/>
      <c r="O70" s="832"/>
      <c r="P70" s="833"/>
      <c r="Q70" s="826"/>
      <c r="R70" s="826"/>
      <c r="S70" s="826"/>
      <c r="T70" s="826"/>
      <c r="U70" s="826"/>
      <c r="V70" s="826"/>
    </row>
    <row r="71" spans="1:22">
      <c r="A71" s="826"/>
      <c r="B71" s="831"/>
      <c r="C71" s="832"/>
      <c r="D71" s="832"/>
      <c r="E71" s="832"/>
      <c r="F71" s="832"/>
      <c r="G71" s="832"/>
      <c r="H71" s="832"/>
      <c r="I71" s="832"/>
      <c r="J71" s="832"/>
      <c r="K71" s="832"/>
      <c r="L71" s="832"/>
      <c r="M71" s="832"/>
      <c r="N71" s="832"/>
      <c r="O71" s="832"/>
      <c r="P71" s="833"/>
      <c r="Q71" s="826"/>
      <c r="R71" s="826"/>
      <c r="S71" s="826"/>
      <c r="T71" s="826"/>
      <c r="U71" s="826"/>
      <c r="V71" s="826"/>
    </row>
    <row r="72" spans="1:22">
      <c r="A72" s="826"/>
      <c r="B72" s="831"/>
      <c r="C72" s="832"/>
      <c r="D72" s="832"/>
      <c r="E72" s="832"/>
      <c r="F72" s="832"/>
      <c r="G72" s="832"/>
      <c r="H72" s="832"/>
      <c r="I72" s="832"/>
      <c r="J72" s="832"/>
      <c r="K72" s="832"/>
      <c r="L72" s="832"/>
      <c r="M72" s="832"/>
      <c r="N72" s="832"/>
      <c r="O72" s="832"/>
      <c r="P72" s="833"/>
      <c r="Q72" s="826"/>
      <c r="R72" s="826"/>
      <c r="S72" s="826"/>
      <c r="T72" s="826"/>
      <c r="U72" s="826"/>
      <c r="V72" s="826"/>
    </row>
    <row r="73" spans="1:22">
      <c r="A73" s="826"/>
      <c r="B73" s="831"/>
      <c r="C73" s="832"/>
      <c r="D73" s="832"/>
      <c r="E73" s="832"/>
      <c r="F73" s="832"/>
      <c r="G73" s="832"/>
      <c r="H73" s="832"/>
      <c r="I73" s="832"/>
      <c r="J73" s="832"/>
      <c r="K73" s="832"/>
      <c r="L73" s="832"/>
      <c r="M73" s="832"/>
      <c r="N73" s="832"/>
      <c r="O73" s="832"/>
      <c r="P73" s="833"/>
      <c r="Q73" s="826"/>
      <c r="R73" s="826"/>
      <c r="S73" s="826"/>
      <c r="T73" s="826"/>
      <c r="U73" s="826"/>
      <c r="V73" s="826"/>
    </row>
    <row r="74" spans="1:22">
      <c r="A74" s="826"/>
      <c r="B74" s="831"/>
      <c r="C74" s="832"/>
      <c r="D74" s="832"/>
      <c r="E74" s="832"/>
      <c r="F74" s="832"/>
      <c r="G74" s="832"/>
      <c r="H74" s="832"/>
      <c r="I74" s="832"/>
      <c r="J74" s="832"/>
      <c r="K74" s="832"/>
      <c r="L74" s="832"/>
      <c r="M74" s="832"/>
      <c r="N74" s="832"/>
      <c r="O74" s="832"/>
      <c r="P74" s="833"/>
      <c r="Q74" s="826"/>
      <c r="R74" s="826"/>
      <c r="S74" s="826"/>
      <c r="T74" s="826"/>
      <c r="U74" s="826"/>
      <c r="V74" s="826"/>
    </row>
    <row r="75" spans="1:22">
      <c r="A75" s="826"/>
      <c r="B75" s="831"/>
      <c r="C75" s="832"/>
      <c r="D75" s="832"/>
      <c r="E75" s="832"/>
      <c r="F75" s="832"/>
      <c r="G75" s="832"/>
      <c r="H75" s="832"/>
      <c r="I75" s="832"/>
      <c r="J75" s="832"/>
      <c r="K75" s="832"/>
      <c r="L75" s="832"/>
      <c r="M75" s="832"/>
      <c r="N75" s="832"/>
      <c r="O75" s="832"/>
      <c r="P75" s="833"/>
      <c r="Q75" s="826"/>
      <c r="R75" s="826"/>
      <c r="S75" s="826"/>
      <c r="T75" s="826"/>
      <c r="U75" s="826"/>
      <c r="V75" s="826"/>
    </row>
    <row r="76" spans="1:22">
      <c r="A76" s="826"/>
      <c r="B76" s="831"/>
      <c r="C76" s="832"/>
      <c r="D76" s="832"/>
      <c r="E76" s="832"/>
      <c r="F76" s="832"/>
      <c r="G76" s="832"/>
      <c r="H76" s="832"/>
      <c r="I76" s="832"/>
      <c r="J76" s="832"/>
      <c r="K76" s="832"/>
      <c r="L76" s="832"/>
      <c r="M76" s="832"/>
      <c r="N76" s="832"/>
      <c r="O76" s="832"/>
      <c r="P76" s="833"/>
      <c r="Q76" s="826"/>
      <c r="R76" s="826"/>
      <c r="S76" s="826"/>
      <c r="T76" s="826"/>
      <c r="U76" s="826"/>
      <c r="V76" s="826"/>
    </row>
    <row r="77" spans="1:22">
      <c r="A77" s="826"/>
      <c r="B77" s="831"/>
      <c r="C77" s="832"/>
      <c r="D77" s="832"/>
      <c r="E77" s="832"/>
      <c r="F77" s="832"/>
      <c r="G77" s="832"/>
      <c r="H77" s="832"/>
      <c r="I77" s="832"/>
      <c r="J77" s="832"/>
      <c r="K77" s="832"/>
      <c r="L77" s="832"/>
      <c r="M77" s="832"/>
      <c r="N77" s="832"/>
      <c r="O77" s="832"/>
      <c r="P77" s="833"/>
      <c r="Q77" s="826"/>
      <c r="R77" s="826"/>
      <c r="S77" s="826"/>
      <c r="T77" s="826"/>
      <c r="U77" s="826"/>
      <c r="V77" s="826"/>
    </row>
    <row r="78" spans="1:22">
      <c r="A78" s="826"/>
      <c r="B78" s="831"/>
      <c r="C78" s="832"/>
      <c r="D78" s="832"/>
      <c r="E78" s="832"/>
      <c r="F78" s="832"/>
      <c r="G78" s="832"/>
      <c r="H78" s="832"/>
      <c r="I78" s="832"/>
      <c r="J78" s="832"/>
      <c r="K78" s="832"/>
      <c r="L78" s="832"/>
      <c r="M78" s="832"/>
      <c r="N78" s="832"/>
      <c r="O78" s="832"/>
      <c r="P78" s="833"/>
      <c r="Q78" s="826"/>
      <c r="R78" s="826"/>
      <c r="S78" s="826"/>
      <c r="T78" s="826"/>
      <c r="U78" s="826"/>
      <c r="V78" s="826"/>
    </row>
    <row r="79" spans="1:22">
      <c r="A79" s="826"/>
      <c r="B79" s="831"/>
      <c r="C79" s="832"/>
      <c r="D79" s="832"/>
      <c r="E79" s="832"/>
      <c r="F79" s="832"/>
      <c r="G79" s="832"/>
      <c r="H79" s="832"/>
      <c r="I79" s="832"/>
      <c r="J79" s="832"/>
      <c r="K79" s="832"/>
      <c r="L79" s="832"/>
      <c r="M79" s="832"/>
      <c r="N79" s="832"/>
      <c r="O79" s="832"/>
      <c r="P79" s="833"/>
      <c r="Q79" s="826"/>
      <c r="R79" s="826"/>
      <c r="S79" s="826"/>
      <c r="T79" s="826"/>
      <c r="U79" s="826"/>
      <c r="V79" s="826"/>
    </row>
    <row r="80" spans="1:22">
      <c r="A80" s="826"/>
      <c r="B80" s="831"/>
      <c r="C80" s="832"/>
      <c r="D80" s="832"/>
      <c r="E80" s="832"/>
      <c r="F80" s="832"/>
      <c r="G80" s="832"/>
      <c r="H80" s="832"/>
      <c r="I80" s="832"/>
      <c r="J80" s="832"/>
      <c r="K80" s="832"/>
      <c r="L80" s="832"/>
      <c r="M80" s="832"/>
      <c r="N80" s="832"/>
      <c r="O80" s="832"/>
      <c r="P80" s="833"/>
      <c r="Q80" s="826"/>
      <c r="R80" s="826"/>
      <c r="S80" s="826"/>
      <c r="T80" s="826"/>
      <c r="U80" s="826"/>
      <c r="V80" s="826"/>
    </row>
    <row r="81" spans="1:22">
      <c r="A81" s="826"/>
      <c r="B81" s="831"/>
      <c r="C81" s="832"/>
      <c r="D81" s="832"/>
      <c r="E81" s="832"/>
      <c r="F81" s="832"/>
      <c r="G81" s="832"/>
      <c r="H81" s="832"/>
      <c r="I81" s="832"/>
      <c r="J81" s="832"/>
      <c r="K81" s="832"/>
      <c r="L81" s="832"/>
      <c r="M81" s="832"/>
      <c r="N81" s="832"/>
      <c r="O81" s="832"/>
      <c r="P81" s="833"/>
      <c r="Q81" s="826"/>
      <c r="R81" s="826"/>
      <c r="S81" s="826"/>
      <c r="T81" s="826"/>
      <c r="U81" s="826"/>
      <c r="V81" s="826"/>
    </row>
    <row r="82" spans="1:22">
      <c r="A82" s="826"/>
      <c r="B82" s="831"/>
      <c r="C82" s="832"/>
      <c r="D82" s="832"/>
      <c r="E82" s="832"/>
      <c r="F82" s="832"/>
      <c r="G82" s="832"/>
      <c r="H82" s="832"/>
      <c r="I82" s="832"/>
      <c r="J82" s="832"/>
      <c r="K82" s="832"/>
      <c r="L82" s="832"/>
      <c r="M82" s="832"/>
      <c r="N82" s="832"/>
      <c r="O82" s="832"/>
      <c r="P82" s="833"/>
      <c r="Q82" s="826"/>
      <c r="R82" s="826"/>
      <c r="S82" s="826"/>
      <c r="T82" s="826"/>
      <c r="U82" s="826"/>
      <c r="V82" s="826"/>
    </row>
    <row r="83" spans="1:22">
      <c r="A83" s="826"/>
      <c r="B83" s="831"/>
      <c r="C83" s="832"/>
      <c r="D83" s="832"/>
      <c r="E83" s="832"/>
      <c r="F83" s="832"/>
      <c r="G83" s="832"/>
      <c r="H83" s="832"/>
      <c r="I83" s="832"/>
      <c r="J83" s="832"/>
      <c r="K83" s="832"/>
      <c r="L83" s="832"/>
      <c r="M83" s="832"/>
      <c r="N83" s="832"/>
      <c r="O83" s="832"/>
      <c r="P83" s="833"/>
      <c r="Q83" s="826"/>
      <c r="R83" s="826"/>
      <c r="S83" s="826"/>
      <c r="T83" s="826"/>
      <c r="U83" s="826"/>
      <c r="V83" s="826"/>
    </row>
    <row r="84" spans="1:22">
      <c r="A84" s="826"/>
      <c r="B84" s="831"/>
      <c r="C84" s="832"/>
      <c r="D84" s="832"/>
      <c r="E84" s="832"/>
      <c r="F84" s="832"/>
      <c r="G84" s="832"/>
      <c r="H84" s="832"/>
      <c r="I84" s="832"/>
      <c r="J84" s="832"/>
      <c r="K84" s="832"/>
      <c r="L84" s="832"/>
      <c r="M84" s="832"/>
      <c r="N84" s="832"/>
      <c r="O84" s="832"/>
      <c r="P84" s="833"/>
      <c r="Q84" s="826"/>
      <c r="R84" s="826"/>
      <c r="S84" s="826"/>
      <c r="T84" s="826"/>
      <c r="U84" s="826"/>
      <c r="V84" s="826"/>
    </row>
    <row r="85" spans="1:22">
      <c r="A85" s="826"/>
      <c r="B85" s="831"/>
      <c r="C85" s="832"/>
      <c r="D85" s="832"/>
      <c r="E85" s="832"/>
      <c r="F85" s="832"/>
      <c r="G85" s="832"/>
      <c r="H85" s="832"/>
      <c r="I85" s="832"/>
      <c r="J85" s="832"/>
      <c r="K85" s="832"/>
      <c r="L85" s="832"/>
      <c r="M85" s="832"/>
      <c r="N85" s="832"/>
      <c r="O85" s="832"/>
      <c r="P85" s="833"/>
      <c r="Q85" s="826"/>
      <c r="R85" s="826"/>
      <c r="S85" s="826"/>
      <c r="T85" s="826"/>
      <c r="U85" s="826"/>
      <c r="V85" s="826"/>
    </row>
    <row r="86" spans="1:22">
      <c r="A86" s="826"/>
      <c r="B86" s="831"/>
      <c r="C86" s="832"/>
      <c r="D86" s="832"/>
      <c r="E86" s="832"/>
      <c r="F86" s="832"/>
      <c r="G86" s="832"/>
      <c r="H86" s="832"/>
      <c r="I86" s="832"/>
      <c r="J86" s="832"/>
      <c r="K86" s="832"/>
      <c r="L86" s="832"/>
      <c r="M86" s="832"/>
      <c r="N86" s="832"/>
      <c r="O86" s="832"/>
      <c r="P86" s="833"/>
      <c r="Q86" s="826"/>
      <c r="R86" s="826"/>
      <c r="S86" s="826"/>
      <c r="T86" s="826"/>
      <c r="U86" s="826"/>
      <c r="V86" s="826"/>
    </row>
    <row r="87" spans="1:22">
      <c r="A87" s="826"/>
      <c r="B87" s="831"/>
      <c r="C87" s="832"/>
      <c r="D87" s="832"/>
      <c r="E87" s="832"/>
      <c r="F87" s="832"/>
      <c r="G87" s="832"/>
      <c r="H87" s="832"/>
      <c r="I87" s="832"/>
      <c r="J87" s="832"/>
      <c r="K87" s="832"/>
      <c r="L87" s="832"/>
      <c r="M87" s="832"/>
      <c r="N87" s="832"/>
      <c r="O87" s="832"/>
      <c r="P87" s="833"/>
      <c r="Q87" s="826"/>
      <c r="R87" s="826"/>
      <c r="S87" s="826"/>
      <c r="T87" s="826"/>
      <c r="U87" s="826"/>
      <c r="V87" s="826"/>
    </row>
    <row r="88" spans="1:22">
      <c r="A88" s="826"/>
      <c r="B88" s="831"/>
      <c r="C88" s="832"/>
      <c r="D88" s="832"/>
      <c r="E88" s="832"/>
      <c r="F88" s="832"/>
      <c r="G88" s="832"/>
      <c r="H88" s="832"/>
      <c r="I88" s="832"/>
      <c r="J88" s="832"/>
      <c r="K88" s="832"/>
      <c r="L88" s="832"/>
      <c r="M88" s="832"/>
      <c r="N88" s="832"/>
      <c r="O88" s="832"/>
      <c r="P88" s="833"/>
      <c r="Q88" s="826"/>
      <c r="R88" s="826"/>
      <c r="S88" s="826"/>
      <c r="T88" s="826"/>
      <c r="U88" s="826"/>
      <c r="V88" s="826"/>
    </row>
    <row r="89" spans="1:22">
      <c r="A89" s="826"/>
      <c r="B89" s="831"/>
      <c r="C89" s="832"/>
      <c r="D89" s="832"/>
      <c r="E89" s="832"/>
      <c r="F89" s="832"/>
      <c r="G89" s="832"/>
      <c r="H89" s="832"/>
      <c r="I89" s="832"/>
      <c r="J89" s="832"/>
      <c r="K89" s="832"/>
      <c r="L89" s="832"/>
      <c r="M89" s="832"/>
      <c r="N89" s="832"/>
      <c r="O89" s="832"/>
      <c r="P89" s="833"/>
      <c r="Q89" s="826"/>
      <c r="R89" s="826"/>
      <c r="S89" s="826"/>
      <c r="T89" s="826"/>
      <c r="U89" s="826"/>
      <c r="V89" s="826"/>
    </row>
    <row r="90" spans="1:22">
      <c r="A90" s="826"/>
      <c r="B90" s="831"/>
      <c r="C90" s="832"/>
      <c r="D90" s="832"/>
      <c r="E90" s="832"/>
      <c r="F90" s="832"/>
      <c r="G90" s="832"/>
      <c r="H90" s="832"/>
      <c r="I90" s="832"/>
      <c r="J90" s="832"/>
      <c r="K90" s="832"/>
      <c r="L90" s="832"/>
      <c r="M90" s="832"/>
      <c r="N90" s="832"/>
      <c r="O90" s="832"/>
      <c r="P90" s="833"/>
      <c r="Q90" s="826"/>
      <c r="R90" s="826"/>
      <c r="S90" s="826"/>
      <c r="T90" s="826"/>
      <c r="U90" s="826"/>
      <c r="V90" s="826"/>
    </row>
    <row r="91" spans="1:22">
      <c r="A91" s="826"/>
      <c r="B91" s="831"/>
      <c r="C91" s="832"/>
      <c r="D91" s="832"/>
      <c r="E91" s="832"/>
      <c r="F91" s="832"/>
      <c r="G91" s="832"/>
      <c r="H91" s="832"/>
      <c r="I91" s="832"/>
      <c r="J91" s="832"/>
      <c r="K91" s="832"/>
      <c r="L91" s="832"/>
      <c r="M91" s="832"/>
      <c r="N91" s="832"/>
      <c r="O91" s="832"/>
      <c r="P91" s="833"/>
      <c r="Q91" s="826"/>
      <c r="R91" s="826"/>
      <c r="S91" s="826"/>
      <c r="T91" s="826"/>
      <c r="U91" s="826"/>
      <c r="V91" s="826"/>
    </row>
    <row r="92" spans="1:22">
      <c r="A92" s="826"/>
      <c r="B92" s="831"/>
      <c r="C92" s="834"/>
      <c r="D92" s="835" t="s">
        <v>656</v>
      </c>
      <c r="E92" s="835" t="s">
        <v>657</v>
      </c>
      <c r="F92" s="835" t="s">
        <v>658</v>
      </c>
      <c r="G92" s="835" t="s">
        <v>659</v>
      </c>
      <c r="H92" s="835" t="s">
        <v>660</v>
      </c>
      <c r="I92" s="835" t="s">
        <v>661</v>
      </c>
      <c r="J92" s="835" t="s">
        <v>662</v>
      </c>
      <c r="K92" s="835" t="s">
        <v>663</v>
      </c>
      <c r="L92" s="835" t="s">
        <v>664</v>
      </c>
      <c r="M92" s="835" t="s">
        <v>665</v>
      </c>
      <c r="N92" s="835" t="s">
        <v>666</v>
      </c>
      <c r="O92" s="835" t="s">
        <v>667</v>
      </c>
      <c r="P92" s="833"/>
      <c r="Q92" s="826"/>
      <c r="R92" s="826"/>
      <c r="S92" s="826"/>
      <c r="T92" s="826"/>
      <c r="U92" s="826"/>
      <c r="V92" s="826"/>
    </row>
    <row r="93" spans="1:22">
      <c r="A93" s="826"/>
      <c r="B93" s="831"/>
      <c r="C93" s="836" t="s">
        <v>679</v>
      </c>
      <c r="D93" s="838">
        <f>'GRAF. EJECUCIÓN GASTOS'!D97</f>
        <v>867.25800000000004</v>
      </c>
      <c r="E93" s="838">
        <f>'GRAF. EJECUCIÓN GASTOS'!E97</f>
        <v>2541.9450000000002</v>
      </c>
      <c r="F93" s="838">
        <f>'GRAF. EJECUCIÓN GASTOS'!F97</f>
        <v>3388.8939999999998</v>
      </c>
      <c r="G93" s="838">
        <f>'GRAF. EJECUCIÓN GASTOS'!G97</f>
        <v>3602.7919999999999</v>
      </c>
      <c r="H93" s="838">
        <f>'GRAF. EJECUCIÓN GASTOS'!H97</f>
        <v>3856.2620000000002</v>
      </c>
      <c r="I93" s="838">
        <f>'GRAF. EJECUCIÓN GASTOS'!I97</f>
        <v>3879.7620000000002</v>
      </c>
      <c r="J93" s="838">
        <f>'GRAF. EJECUCIÓN GASTOS'!J97</f>
        <v>3879.7620000000002</v>
      </c>
      <c r="K93" s="838">
        <f>'GRAF. EJECUCIÓN GASTOS'!K97</f>
        <v>3956.761</v>
      </c>
      <c r="L93" s="838">
        <f>'GRAF. EJECUCIÓN GASTOS'!L97</f>
        <v>3956.761</v>
      </c>
      <c r="M93" s="838">
        <f>'GRAF. EJECUCIÓN GASTOS'!M97</f>
        <v>9449.4719999999998</v>
      </c>
      <c r="N93" s="838">
        <f>'GRAF. EJECUCIÓN GASTOS'!N97</f>
        <v>12391.014999999999</v>
      </c>
      <c r="O93" s="838">
        <f>'GRAF. EJECUCIÓN GASTOS'!O97</f>
        <v>12391.014999999999</v>
      </c>
      <c r="P93" s="833"/>
      <c r="Q93" s="826"/>
      <c r="R93" s="826"/>
      <c r="S93" s="826"/>
      <c r="T93" s="826"/>
      <c r="U93" s="826"/>
      <c r="V93" s="826"/>
    </row>
    <row r="94" spans="1:22">
      <c r="A94" s="826"/>
      <c r="B94" s="831"/>
      <c r="C94" s="836" t="s">
        <v>22</v>
      </c>
      <c r="D94" s="838">
        <f>(ENERO!$AG$116+ENERO!$AG$151)/1000</f>
        <v>1030.308</v>
      </c>
      <c r="E94" s="838">
        <f>(FEBRERO!$AG$116+FEBRERO!$AG$151)/1000</f>
        <v>1885.308</v>
      </c>
      <c r="F94" s="838">
        <f>(MARZO!$AG$116+MARZO!$AG$151)/1000</f>
        <v>1981.308</v>
      </c>
      <c r="G94" s="838">
        <f>(ABRIL!$AG$116+ABRIL!$AG$151)/1000</f>
        <v>8128.866</v>
      </c>
      <c r="H94" s="838">
        <f>(MAYO!$AG$116+MAYO!$AG$151)/1000</f>
        <v>14370.75</v>
      </c>
      <c r="I94" s="838">
        <f>(JUNIO!$AG$116+JUNIO!$AG$151)/1000</f>
        <v>14413.35</v>
      </c>
      <c r="J94" s="838">
        <f>(JULIO!$AG$116+JULIO!$AG$151)/1000</f>
        <v>20729.694</v>
      </c>
      <c r="K94" s="838">
        <f>(AGOSTO!$AG$116+AGOSTO!$AG$151)/1000</f>
        <v>27205.503000000001</v>
      </c>
      <c r="L94" s="838">
        <f>(SEPTIEMBRE!$AG$116+SEPTIEMBRE!$AG$151)/1000</f>
        <v>32518.581999999999</v>
      </c>
      <c r="M94" s="838">
        <f>(OCTUBRE!$AG$116+OCTUBRE!$AG$151)/1000</f>
        <v>35567.019999999997</v>
      </c>
      <c r="N94" s="838">
        <f>(NOVIEMBRE!$AG$116+NOVIEMBRE!$AG$151)/1000</f>
        <v>35753.408000000003</v>
      </c>
      <c r="O94" s="838">
        <f>(DICIEMBRE!$AG$116+DICIEMBRE!$AG$151)/1000</f>
        <v>38015.572</v>
      </c>
      <c r="P94" s="833"/>
      <c r="Q94" s="826"/>
      <c r="R94" s="826"/>
      <c r="S94" s="826"/>
      <c r="T94" s="826"/>
      <c r="U94" s="826"/>
      <c r="V94" s="826"/>
    </row>
    <row r="95" spans="1:22" ht="13.5" thickBot="1">
      <c r="A95" s="826"/>
      <c r="B95" s="839"/>
      <c r="C95" s="840"/>
      <c r="D95" s="840"/>
      <c r="E95" s="840"/>
      <c r="F95" s="840"/>
      <c r="G95" s="840"/>
      <c r="H95" s="840"/>
      <c r="I95" s="840"/>
      <c r="J95" s="840"/>
      <c r="K95" s="840"/>
      <c r="L95" s="840"/>
      <c r="M95" s="840"/>
      <c r="N95" s="840"/>
      <c r="O95" s="840"/>
      <c r="P95" s="841"/>
      <c r="Q95" s="826"/>
      <c r="R95" s="826"/>
      <c r="S95" s="826"/>
      <c r="T95" s="826"/>
      <c r="U95" s="826"/>
      <c r="V95" s="826"/>
    </row>
    <row r="96" spans="1:22" ht="13.5" thickBot="1">
      <c r="A96" s="844"/>
      <c r="B96" s="845"/>
      <c r="C96" s="845"/>
      <c r="D96" s="845"/>
      <c r="E96" s="845"/>
      <c r="F96" s="845"/>
      <c r="G96" s="845"/>
      <c r="H96" s="845"/>
      <c r="I96" s="845"/>
      <c r="J96" s="845"/>
      <c r="K96" s="845"/>
      <c r="L96" s="845"/>
      <c r="M96" s="845"/>
      <c r="N96" s="845"/>
      <c r="O96" s="845"/>
      <c r="P96" s="845"/>
      <c r="Q96" s="844"/>
      <c r="R96" s="844"/>
      <c r="S96" s="844"/>
      <c r="T96" s="844"/>
      <c r="U96" s="844"/>
      <c r="V96" s="844"/>
    </row>
    <row r="97" spans="1:22">
      <c r="A97" s="844"/>
      <c r="B97" s="828"/>
      <c r="C97" s="829"/>
      <c r="D97" s="829"/>
      <c r="E97" s="829"/>
      <c r="F97" s="829"/>
      <c r="G97" s="829"/>
      <c r="H97" s="829"/>
      <c r="I97" s="829"/>
      <c r="J97" s="829"/>
      <c r="K97" s="829"/>
      <c r="L97" s="829"/>
      <c r="M97" s="829"/>
      <c r="N97" s="829"/>
      <c r="O97" s="829"/>
      <c r="P97" s="830"/>
      <c r="Q97" s="844"/>
      <c r="R97" s="844"/>
      <c r="S97" s="844"/>
      <c r="T97" s="844"/>
      <c r="U97" s="844"/>
      <c r="V97" s="844"/>
    </row>
    <row r="98" spans="1:22">
      <c r="A98" s="844"/>
      <c r="B98" s="831"/>
      <c r="C98" s="832"/>
      <c r="D98" s="832"/>
      <c r="E98" s="832"/>
      <c r="F98" s="832"/>
      <c r="G98" s="832"/>
      <c r="H98" s="832"/>
      <c r="I98" s="832"/>
      <c r="J98" s="832"/>
      <c r="K98" s="832"/>
      <c r="L98" s="832"/>
      <c r="M98" s="832"/>
      <c r="N98" s="832"/>
      <c r="O98" s="832"/>
      <c r="P98" s="833"/>
      <c r="Q98" s="844"/>
      <c r="R98" s="844"/>
      <c r="S98" s="844"/>
      <c r="T98" s="844"/>
      <c r="U98" s="844"/>
      <c r="V98" s="844"/>
    </row>
    <row r="99" spans="1:22">
      <c r="A99" s="844"/>
      <c r="B99" s="831"/>
      <c r="C99" s="832"/>
      <c r="D99" s="832"/>
      <c r="E99" s="832"/>
      <c r="F99" s="832"/>
      <c r="G99" s="832"/>
      <c r="H99" s="832"/>
      <c r="I99" s="832"/>
      <c r="J99" s="832"/>
      <c r="K99" s="832"/>
      <c r="L99" s="832"/>
      <c r="M99" s="832"/>
      <c r="N99" s="832"/>
      <c r="O99" s="832"/>
      <c r="P99" s="833"/>
      <c r="Q99" s="844"/>
      <c r="R99" s="844"/>
      <c r="S99" s="844"/>
      <c r="T99" s="844"/>
      <c r="U99" s="844"/>
      <c r="V99" s="844"/>
    </row>
    <row r="100" spans="1:22">
      <c r="A100" s="844"/>
      <c r="B100" s="831"/>
      <c r="C100" s="832"/>
      <c r="D100" s="832"/>
      <c r="E100" s="832"/>
      <c r="F100" s="832"/>
      <c r="G100" s="832"/>
      <c r="H100" s="832"/>
      <c r="I100" s="832"/>
      <c r="J100" s="832"/>
      <c r="K100" s="832"/>
      <c r="L100" s="832"/>
      <c r="M100" s="832"/>
      <c r="N100" s="832"/>
      <c r="O100" s="832"/>
      <c r="P100" s="833"/>
      <c r="Q100" s="844"/>
      <c r="R100" s="844"/>
      <c r="S100" s="844"/>
      <c r="T100" s="844"/>
      <c r="U100" s="844"/>
      <c r="V100" s="844"/>
    </row>
    <row r="101" spans="1:22">
      <c r="A101" s="844"/>
      <c r="B101" s="831"/>
      <c r="C101" s="832"/>
      <c r="D101" s="832"/>
      <c r="E101" s="832"/>
      <c r="F101" s="832"/>
      <c r="G101" s="832"/>
      <c r="H101" s="832"/>
      <c r="I101" s="832"/>
      <c r="J101" s="832"/>
      <c r="K101" s="832"/>
      <c r="L101" s="832"/>
      <c r="M101" s="832"/>
      <c r="N101" s="832"/>
      <c r="O101" s="832"/>
      <c r="P101" s="833"/>
      <c r="Q101" s="844"/>
      <c r="R101" s="844"/>
      <c r="S101" s="844"/>
      <c r="T101" s="844"/>
      <c r="U101" s="844"/>
      <c r="V101" s="844"/>
    </row>
    <row r="102" spans="1:22">
      <c r="A102" s="844"/>
      <c r="B102" s="831"/>
      <c r="C102" s="832"/>
      <c r="D102" s="832"/>
      <c r="E102" s="832"/>
      <c r="F102" s="832"/>
      <c r="G102" s="832"/>
      <c r="H102" s="832"/>
      <c r="I102" s="832"/>
      <c r="J102" s="832"/>
      <c r="K102" s="832"/>
      <c r="L102" s="832"/>
      <c r="M102" s="832"/>
      <c r="N102" s="832"/>
      <c r="O102" s="832"/>
      <c r="P102" s="833"/>
      <c r="Q102" s="844"/>
      <c r="R102" s="844"/>
      <c r="S102" s="844"/>
      <c r="T102" s="844"/>
      <c r="U102" s="844"/>
      <c r="V102" s="844"/>
    </row>
    <row r="103" spans="1:22">
      <c r="A103" s="844"/>
      <c r="B103" s="831"/>
      <c r="C103" s="832"/>
      <c r="D103" s="832"/>
      <c r="E103" s="832"/>
      <c r="F103" s="832"/>
      <c r="G103" s="832"/>
      <c r="H103" s="832"/>
      <c r="I103" s="832"/>
      <c r="J103" s="832"/>
      <c r="K103" s="832"/>
      <c r="L103" s="832"/>
      <c r="M103" s="832"/>
      <c r="N103" s="832"/>
      <c r="O103" s="832"/>
      <c r="P103" s="833"/>
      <c r="Q103" s="844"/>
      <c r="R103" s="844"/>
      <c r="S103" s="844"/>
      <c r="T103" s="844"/>
      <c r="U103" s="844"/>
      <c r="V103" s="844"/>
    </row>
    <row r="104" spans="1:22">
      <c r="A104" s="844"/>
      <c r="B104" s="831"/>
      <c r="C104" s="832"/>
      <c r="D104" s="832"/>
      <c r="E104" s="832"/>
      <c r="F104" s="832"/>
      <c r="G104" s="832"/>
      <c r="H104" s="832"/>
      <c r="I104" s="832"/>
      <c r="J104" s="832"/>
      <c r="K104" s="832"/>
      <c r="L104" s="832"/>
      <c r="M104" s="832"/>
      <c r="N104" s="832"/>
      <c r="O104" s="832"/>
      <c r="P104" s="833"/>
      <c r="Q104" s="844"/>
      <c r="R104" s="844"/>
      <c r="S104" s="844"/>
      <c r="T104" s="844"/>
      <c r="U104" s="844"/>
      <c r="V104" s="844"/>
    </row>
    <row r="105" spans="1:22">
      <c r="A105" s="844"/>
      <c r="B105" s="831"/>
      <c r="C105" s="832"/>
      <c r="D105" s="832"/>
      <c r="E105" s="832"/>
      <c r="F105" s="832"/>
      <c r="G105" s="832"/>
      <c r="H105" s="832"/>
      <c r="I105" s="832"/>
      <c r="J105" s="832"/>
      <c r="K105" s="832"/>
      <c r="L105" s="832"/>
      <c r="M105" s="832"/>
      <c r="N105" s="832"/>
      <c r="O105" s="832"/>
      <c r="P105" s="833"/>
      <c r="Q105" s="844"/>
      <c r="R105" s="844"/>
      <c r="S105" s="844"/>
      <c r="T105" s="844"/>
      <c r="U105" s="844"/>
      <c r="V105" s="844"/>
    </row>
    <row r="106" spans="1:22">
      <c r="A106" s="844"/>
      <c r="B106" s="831"/>
      <c r="C106" s="832"/>
      <c r="D106" s="832"/>
      <c r="E106" s="832"/>
      <c r="F106" s="832"/>
      <c r="G106" s="832"/>
      <c r="H106" s="832"/>
      <c r="I106" s="832"/>
      <c r="J106" s="832"/>
      <c r="K106" s="832"/>
      <c r="L106" s="832"/>
      <c r="M106" s="832"/>
      <c r="N106" s="832"/>
      <c r="O106" s="832"/>
      <c r="P106" s="833"/>
      <c r="Q106" s="844"/>
      <c r="R106" s="844"/>
      <c r="S106" s="844"/>
      <c r="T106" s="844"/>
      <c r="U106" s="844"/>
      <c r="V106" s="844"/>
    </row>
    <row r="107" spans="1:22">
      <c r="A107" s="844"/>
      <c r="B107" s="831"/>
      <c r="C107" s="832"/>
      <c r="D107" s="832"/>
      <c r="E107" s="832"/>
      <c r="F107" s="832"/>
      <c r="G107" s="832"/>
      <c r="H107" s="832"/>
      <c r="I107" s="832"/>
      <c r="J107" s="832"/>
      <c r="K107" s="832"/>
      <c r="L107" s="832"/>
      <c r="M107" s="832"/>
      <c r="N107" s="832"/>
      <c r="O107" s="832"/>
      <c r="P107" s="833"/>
      <c r="Q107" s="844"/>
      <c r="R107" s="844"/>
      <c r="S107" s="844"/>
      <c r="T107" s="844"/>
      <c r="U107" s="844"/>
      <c r="V107" s="844"/>
    </row>
    <row r="108" spans="1:22">
      <c r="A108" s="844"/>
      <c r="B108" s="831"/>
      <c r="C108" s="832"/>
      <c r="D108" s="832"/>
      <c r="E108" s="832"/>
      <c r="F108" s="832"/>
      <c r="G108" s="832"/>
      <c r="H108" s="832"/>
      <c r="I108" s="832"/>
      <c r="J108" s="832"/>
      <c r="K108" s="832"/>
      <c r="L108" s="832"/>
      <c r="M108" s="832"/>
      <c r="N108" s="832"/>
      <c r="O108" s="832"/>
      <c r="P108" s="833"/>
      <c r="Q108" s="844"/>
      <c r="R108" s="844"/>
      <c r="S108" s="844"/>
      <c r="T108" s="844"/>
      <c r="U108" s="844"/>
      <c r="V108" s="844"/>
    </row>
    <row r="109" spans="1:22">
      <c r="A109" s="844"/>
      <c r="B109" s="831"/>
      <c r="C109" s="832"/>
      <c r="D109" s="832"/>
      <c r="E109" s="832"/>
      <c r="F109" s="832"/>
      <c r="G109" s="832"/>
      <c r="H109" s="832"/>
      <c r="I109" s="832"/>
      <c r="J109" s="832"/>
      <c r="K109" s="832"/>
      <c r="L109" s="832"/>
      <c r="M109" s="832"/>
      <c r="N109" s="832"/>
      <c r="O109" s="832"/>
      <c r="P109" s="833"/>
      <c r="Q109" s="844"/>
      <c r="R109" s="844"/>
      <c r="S109" s="844"/>
      <c r="T109" s="844"/>
      <c r="U109" s="844"/>
      <c r="V109" s="844"/>
    </row>
    <row r="110" spans="1:22">
      <c r="A110" s="844"/>
      <c r="B110" s="831"/>
      <c r="C110" s="832"/>
      <c r="D110" s="832"/>
      <c r="E110" s="832"/>
      <c r="F110" s="832"/>
      <c r="G110" s="832"/>
      <c r="H110" s="832"/>
      <c r="I110" s="832"/>
      <c r="J110" s="832"/>
      <c r="K110" s="832"/>
      <c r="L110" s="832"/>
      <c r="M110" s="832"/>
      <c r="N110" s="832"/>
      <c r="O110" s="832"/>
      <c r="P110" s="833"/>
      <c r="Q110" s="844"/>
      <c r="R110" s="844"/>
      <c r="S110" s="844"/>
      <c r="T110" s="844"/>
      <c r="U110" s="844"/>
      <c r="V110" s="844"/>
    </row>
    <row r="111" spans="1:22">
      <c r="A111" s="844"/>
      <c r="B111" s="831"/>
      <c r="C111" s="832"/>
      <c r="D111" s="832"/>
      <c r="E111" s="832"/>
      <c r="F111" s="832"/>
      <c r="G111" s="832"/>
      <c r="H111" s="832"/>
      <c r="I111" s="832"/>
      <c r="J111" s="832"/>
      <c r="K111" s="832"/>
      <c r="L111" s="832"/>
      <c r="M111" s="832"/>
      <c r="N111" s="832"/>
      <c r="O111" s="832"/>
      <c r="P111" s="833"/>
      <c r="Q111" s="844"/>
      <c r="R111" s="844"/>
      <c r="S111" s="844"/>
      <c r="T111" s="844"/>
      <c r="U111" s="844"/>
      <c r="V111" s="844"/>
    </row>
    <row r="112" spans="1:22">
      <c r="A112" s="844"/>
      <c r="B112" s="831"/>
      <c r="C112" s="832"/>
      <c r="D112" s="832"/>
      <c r="E112" s="832"/>
      <c r="F112" s="832"/>
      <c r="G112" s="832"/>
      <c r="H112" s="832"/>
      <c r="I112" s="832"/>
      <c r="J112" s="832"/>
      <c r="K112" s="832"/>
      <c r="L112" s="832"/>
      <c r="M112" s="832"/>
      <c r="N112" s="832"/>
      <c r="O112" s="832"/>
      <c r="P112" s="833"/>
      <c r="Q112" s="844"/>
      <c r="R112" s="844"/>
      <c r="S112" s="844"/>
      <c r="T112" s="844"/>
      <c r="U112" s="844"/>
      <c r="V112" s="844"/>
    </row>
    <row r="113" spans="1:22">
      <c r="A113" s="844"/>
      <c r="B113" s="831"/>
      <c r="C113" s="832"/>
      <c r="D113" s="832"/>
      <c r="E113" s="832"/>
      <c r="F113" s="832"/>
      <c r="G113" s="832"/>
      <c r="H113" s="832"/>
      <c r="I113" s="832"/>
      <c r="J113" s="832"/>
      <c r="K113" s="832"/>
      <c r="L113" s="832"/>
      <c r="M113" s="832"/>
      <c r="N113" s="832"/>
      <c r="O113" s="832"/>
      <c r="P113" s="833"/>
      <c r="Q113" s="844"/>
      <c r="R113" s="844"/>
      <c r="S113" s="844"/>
      <c r="T113" s="844"/>
      <c r="U113" s="844"/>
      <c r="V113" s="844"/>
    </row>
    <row r="114" spans="1:22">
      <c r="A114" s="844"/>
      <c r="B114" s="831"/>
      <c r="C114" s="832"/>
      <c r="D114" s="832"/>
      <c r="E114" s="832"/>
      <c r="F114" s="832"/>
      <c r="G114" s="832"/>
      <c r="H114" s="832"/>
      <c r="I114" s="832"/>
      <c r="J114" s="832"/>
      <c r="K114" s="832"/>
      <c r="L114" s="832"/>
      <c r="M114" s="832"/>
      <c r="N114" s="832"/>
      <c r="O114" s="832"/>
      <c r="P114" s="833"/>
      <c r="Q114" s="844"/>
      <c r="R114" s="844"/>
      <c r="S114" s="844"/>
      <c r="T114" s="844"/>
      <c r="U114" s="844"/>
      <c r="V114" s="844"/>
    </row>
    <row r="115" spans="1:22">
      <c r="A115" s="844"/>
      <c r="B115" s="831"/>
      <c r="C115" s="832"/>
      <c r="D115" s="832"/>
      <c r="E115" s="832"/>
      <c r="F115" s="832"/>
      <c r="G115" s="832"/>
      <c r="H115" s="832"/>
      <c r="I115" s="832"/>
      <c r="J115" s="832"/>
      <c r="K115" s="832"/>
      <c r="L115" s="832"/>
      <c r="M115" s="832"/>
      <c r="N115" s="832"/>
      <c r="O115" s="832"/>
      <c r="P115" s="833"/>
      <c r="Q115" s="844"/>
      <c r="R115" s="844"/>
      <c r="S115" s="844"/>
      <c r="T115" s="844"/>
      <c r="U115" s="844"/>
      <c r="V115" s="844"/>
    </row>
    <row r="116" spans="1:22">
      <c r="A116" s="844"/>
      <c r="B116" s="831"/>
      <c r="C116" s="832"/>
      <c r="D116" s="832"/>
      <c r="E116" s="832"/>
      <c r="F116" s="832"/>
      <c r="G116" s="832"/>
      <c r="H116" s="832"/>
      <c r="I116" s="832"/>
      <c r="J116" s="832"/>
      <c r="K116" s="832"/>
      <c r="L116" s="832"/>
      <c r="M116" s="832"/>
      <c r="N116" s="832"/>
      <c r="O116" s="832"/>
      <c r="P116" s="833"/>
      <c r="Q116" s="844"/>
      <c r="R116" s="844"/>
      <c r="S116" s="844"/>
      <c r="T116" s="844"/>
      <c r="U116" s="844"/>
      <c r="V116" s="844"/>
    </row>
    <row r="117" spans="1:22">
      <c r="A117" s="844"/>
      <c r="B117" s="831"/>
      <c r="C117" s="832"/>
      <c r="D117" s="832"/>
      <c r="E117" s="832"/>
      <c r="F117" s="832"/>
      <c r="G117" s="832"/>
      <c r="H117" s="832"/>
      <c r="I117" s="832"/>
      <c r="J117" s="832"/>
      <c r="K117" s="832"/>
      <c r="L117" s="832"/>
      <c r="M117" s="832"/>
      <c r="N117" s="832"/>
      <c r="O117" s="832"/>
      <c r="P117" s="833"/>
      <c r="Q117" s="844"/>
      <c r="R117" s="844"/>
      <c r="S117" s="844"/>
      <c r="T117" s="844"/>
      <c r="U117" s="844"/>
      <c r="V117" s="844"/>
    </row>
    <row r="118" spans="1:22">
      <c r="A118" s="844"/>
      <c r="B118" s="831"/>
      <c r="C118" s="832"/>
      <c r="D118" s="832"/>
      <c r="E118" s="832"/>
      <c r="F118" s="832"/>
      <c r="G118" s="832"/>
      <c r="H118" s="832"/>
      <c r="I118" s="832"/>
      <c r="J118" s="832"/>
      <c r="K118" s="832"/>
      <c r="L118" s="832"/>
      <c r="M118" s="832"/>
      <c r="N118" s="832"/>
      <c r="O118" s="832"/>
      <c r="P118" s="833"/>
      <c r="Q118" s="844"/>
      <c r="R118" s="844"/>
      <c r="S118" s="844"/>
      <c r="T118" s="844"/>
      <c r="U118" s="844"/>
      <c r="V118" s="844"/>
    </row>
    <row r="119" spans="1:22">
      <c r="A119" s="844"/>
      <c r="B119" s="831"/>
      <c r="C119" s="832"/>
      <c r="D119" s="832"/>
      <c r="E119" s="832"/>
      <c r="F119" s="832"/>
      <c r="G119" s="832"/>
      <c r="H119" s="832"/>
      <c r="I119" s="832"/>
      <c r="J119" s="832"/>
      <c r="K119" s="832"/>
      <c r="L119" s="832"/>
      <c r="M119" s="832"/>
      <c r="N119" s="832"/>
      <c r="O119" s="832"/>
      <c r="P119" s="833"/>
      <c r="Q119" s="844"/>
      <c r="R119" s="844"/>
      <c r="S119" s="844"/>
      <c r="T119" s="844"/>
      <c r="U119" s="844"/>
      <c r="V119" s="844"/>
    </row>
    <row r="120" spans="1:22">
      <c r="A120" s="844"/>
      <c r="B120" s="831"/>
      <c r="C120" s="832"/>
      <c r="D120" s="832"/>
      <c r="E120" s="832"/>
      <c r="F120" s="832"/>
      <c r="G120" s="832"/>
      <c r="H120" s="832"/>
      <c r="I120" s="832"/>
      <c r="J120" s="832"/>
      <c r="K120" s="832"/>
      <c r="L120" s="832"/>
      <c r="M120" s="832"/>
      <c r="N120" s="832"/>
      <c r="O120" s="832"/>
      <c r="P120" s="833"/>
      <c r="Q120" s="844"/>
      <c r="R120" s="844"/>
      <c r="S120" s="844"/>
      <c r="T120" s="844"/>
      <c r="U120" s="844"/>
      <c r="V120" s="844"/>
    </row>
    <row r="121" spans="1:22">
      <c r="A121" s="844"/>
      <c r="B121" s="831"/>
      <c r="C121" s="832"/>
      <c r="D121" s="832"/>
      <c r="E121" s="832"/>
      <c r="F121" s="832"/>
      <c r="G121" s="832"/>
      <c r="H121" s="832"/>
      <c r="I121" s="832"/>
      <c r="J121" s="832"/>
      <c r="K121" s="832"/>
      <c r="L121" s="832"/>
      <c r="M121" s="832"/>
      <c r="N121" s="832"/>
      <c r="O121" s="832"/>
      <c r="P121" s="833"/>
      <c r="Q121" s="844"/>
      <c r="R121" s="844"/>
      <c r="S121" s="844"/>
      <c r="T121" s="844"/>
      <c r="U121" s="844"/>
      <c r="V121" s="844"/>
    </row>
    <row r="122" spans="1:22">
      <c r="A122" s="844"/>
      <c r="B122" s="831"/>
      <c r="C122" s="832"/>
      <c r="D122" s="832"/>
      <c r="E122" s="832"/>
      <c r="F122" s="832"/>
      <c r="G122" s="832"/>
      <c r="H122" s="832"/>
      <c r="I122" s="832"/>
      <c r="J122" s="832"/>
      <c r="K122" s="832"/>
      <c r="L122" s="832"/>
      <c r="M122" s="832"/>
      <c r="N122" s="832"/>
      <c r="O122" s="832"/>
      <c r="P122" s="833"/>
      <c r="Q122" s="844"/>
      <c r="R122" s="844"/>
      <c r="S122" s="844"/>
      <c r="T122" s="844"/>
      <c r="U122" s="844"/>
      <c r="V122" s="844"/>
    </row>
    <row r="123" spans="1:22">
      <c r="A123" s="844"/>
      <c r="B123" s="831"/>
      <c r="C123" s="834"/>
      <c r="D123" s="835" t="s">
        <v>656</v>
      </c>
      <c r="E123" s="835" t="s">
        <v>657</v>
      </c>
      <c r="F123" s="835" t="s">
        <v>658</v>
      </c>
      <c r="G123" s="835" t="s">
        <v>659</v>
      </c>
      <c r="H123" s="835" t="s">
        <v>660</v>
      </c>
      <c r="I123" s="835" t="s">
        <v>661</v>
      </c>
      <c r="J123" s="835" t="s">
        <v>662</v>
      </c>
      <c r="K123" s="835" t="s">
        <v>663</v>
      </c>
      <c r="L123" s="835" t="s">
        <v>664</v>
      </c>
      <c r="M123" s="835" t="s">
        <v>665</v>
      </c>
      <c r="N123" s="835" t="s">
        <v>666</v>
      </c>
      <c r="O123" s="835" t="s">
        <v>667</v>
      </c>
      <c r="P123" s="833"/>
      <c r="Q123" s="844"/>
      <c r="R123" s="844"/>
      <c r="S123" s="844"/>
      <c r="T123" s="844"/>
      <c r="U123" s="844"/>
      <c r="V123" s="844"/>
    </row>
    <row r="124" spans="1:22">
      <c r="A124" s="844"/>
      <c r="B124" s="831"/>
      <c r="C124" s="836" t="s">
        <v>679</v>
      </c>
      <c r="D124" s="838">
        <f>'GRAF. EJECUCIÓN GASTOS'!D129</f>
        <v>0</v>
      </c>
      <c r="E124" s="838">
        <f>'GRAF. EJECUCIÓN GASTOS'!E129</f>
        <v>0</v>
      </c>
      <c r="F124" s="838">
        <f>'GRAF. EJECUCIÓN GASTOS'!F129</f>
        <v>0</v>
      </c>
      <c r="G124" s="838">
        <f>'GRAF. EJECUCIÓN GASTOS'!G129</f>
        <v>0</v>
      </c>
      <c r="H124" s="838">
        <f>'GRAF. EJECUCIÓN GASTOS'!H129</f>
        <v>0</v>
      </c>
      <c r="I124" s="838">
        <f>'GRAF. EJECUCIÓN GASTOS'!I129</f>
        <v>0</v>
      </c>
      <c r="J124" s="838">
        <f>'GRAF. EJECUCIÓN GASTOS'!J129</f>
        <v>0</v>
      </c>
      <c r="K124" s="838">
        <f>'GRAF. EJECUCIÓN GASTOS'!K129</f>
        <v>0</v>
      </c>
      <c r="L124" s="838">
        <f>'GRAF. EJECUCIÓN GASTOS'!L129</f>
        <v>0</v>
      </c>
      <c r="M124" s="838">
        <f>'GRAF. EJECUCIÓN GASTOS'!M129</f>
        <v>0</v>
      </c>
      <c r="N124" s="838">
        <f>'GRAF. EJECUCIÓN GASTOS'!N129</f>
        <v>0</v>
      </c>
      <c r="O124" s="838">
        <f>'GRAF. EJECUCIÓN GASTOS'!O129</f>
        <v>0</v>
      </c>
      <c r="P124" s="833"/>
      <c r="Q124" s="844"/>
      <c r="R124" s="844"/>
      <c r="S124" s="844"/>
      <c r="T124" s="844"/>
      <c r="U124" s="844"/>
      <c r="V124" s="844"/>
    </row>
    <row r="125" spans="1:22">
      <c r="A125" s="844"/>
      <c r="B125" s="831"/>
      <c r="C125" s="836" t="s">
        <v>22</v>
      </c>
      <c r="D125" s="838">
        <f>ENERO!$AG$117/1000</f>
        <v>0</v>
      </c>
      <c r="E125" s="838">
        <f>FEBRERO!$AG$117/1000</f>
        <v>0</v>
      </c>
      <c r="F125" s="838">
        <f>MARZO!$AG$117/1000</f>
        <v>0</v>
      </c>
      <c r="G125" s="838">
        <f>ABRIL!$AG$117/1000</f>
        <v>0</v>
      </c>
      <c r="H125" s="838">
        <f>MAYO!$AG$117/1000</f>
        <v>0</v>
      </c>
      <c r="I125" s="838">
        <f>JUNIO!$AG$117/1000</f>
        <v>0</v>
      </c>
      <c r="J125" s="838">
        <f>JULIO!$AG$117/1000</f>
        <v>0</v>
      </c>
      <c r="K125" s="838">
        <f>AGOSTO!$AG$117/1000</f>
        <v>0</v>
      </c>
      <c r="L125" s="838">
        <f>SEPTIEMBRE!$AG$117/1000</f>
        <v>0</v>
      </c>
      <c r="M125" s="838">
        <f>OCTUBRE!$AG$117/1000</f>
        <v>0</v>
      </c>
      <c r="N125" s="838">
        <f>NOVIEMBRE!$AG$117/1000</f>
        <v>0</v>
      </c>
      <c r="O125" s="838">
        <f>DICIEMBRE!$AG$117/1000</f>
        <v>0</v>
      </c>
      <c r="P125" s="833"/>
      <c r="Q125" s="844"/>
      <c r="R125" s="844"/>
      <c r="S125" s="844"/>
      <c r="T125" s="844"/>
      <c r="U125" s="844"/>
      <c r="V125" s="844"/>
    </row>
    <row r="126" spans="1:22" ht="13.5" thickBot="1">
      <c r="A126" s="844"/>
      <c r="B126" s="839"/>
      <c r="C126" s="840"/>
      <c r="D126" s="840"/>
      <c r="E126" s="840"/>
      <c r="F126" s="840"/>
      <c r="G126" s="840"/>
      <c r="H126" s="840"/>
      <c r="I126" s="840"/>
      <c r="J126" s="840"/>
      <c r="K126" s="840"/>
      <c r="L126" s="840"/>
      <c r="M126" s="840"/>
      <c r="N126" s="840"/>
      <c r="O126" s="840"/>
      <c r="P126" s="841"/>
      <c r="Q126" s="844"/>
      <c r="R126" s="844"/>
      <c r="S126" s="844"/>
      <c r="T126" s="844"/>
      <c r="U126" s="844"/>
      <c r="V126" s="844"/>
    </row>
    <row r="127" spans="1:22" ht="13.5" thickBot="1">
      <c r="A127" s="844"/>
      <c r="B127" s="845"/>
      <c r="C127" s="845"/>
      <c r="D127" s="845"/>
      <c r="E127" s="845"/>
      <c r="F127" s="845"/>
      <c r="G127" s="845"/>
      <c r="H127" s="845"/>
      <c r="I127" s="845"/>
      <c r="J127" s="845"/>
      <c r="K127" s="845"/>
      <c r="L127" s="845"/>
      <c r="M127" s="845"/>
      <c r="N127" s="845"/>
      <c r="O127" s="845"/>
      <c r="P127" s="845"/>
      <c r="Q127" s="844"/>
      <c r="R127" s="844"/>
      <c r="S127" s="844"/>
      <c r="T127" s="844"/>
      <c r="U127" s="844"/>
      <c r="V127" s="844"/>
    </row>
    <row r="128" spans="1:22">
      <c r="A128" s="826"/>
      <c r="B128" s="828"/>
      <c r="C128" s="829"/>
      <c r="D128" s="829"/>
      <c r="E128" s="829"/>
      <c r="F128" s="829"/>
      <c r="G128" s="829"/>
      <c r="H128" s="829"/>
      <c r="I128" s="829"/>
      <c r="J128" s="829"/>
      <c r="K128" s="829"/>
      <c r="L128" s="829"/>
      <c r="M128" s="829"/>
      <c r="N128" s="829"/>
      <c r="O128" s="829"/>
      <c r="P128" s="830"/>
      <c r="Q128" s="826"/>
      <c r="R128" s="826"/>
      <c r="S128" s="826"/>
      <c r="T128" s="826"/>
      <c r="U128" s="826"/>
      <c r="V128" s="826"/>
    </row>
    <row r="129" spans="1:22">
      <c r="A129" s="826"/>
      <c r="B129" s="831"/>
      <c r="C129" s="832"/>
      <c r="D129" s="832"/>
      <c r="E129" s="832"/>
      <c r="F129" s="832"/>
      <c r="G129" s="832"/>
      <c r="H129" s="832"/>
      <c r="I129" s="832"/>
      <c r="J129" s="832"/>
      <c r="K129" s="832"/>
      <c r="L129" s="832"/>
      <c r="M129" s="832"/>
      <c r="N129" s="832"/>
      <c r="O129" s="832"/>
      <c r="P129" s="833"/>
      <c r="Q129" s="826"/>
      <c r="R129" s="826"/>
      <c r="S129" s="826"/>
      <c r="T129" s="826"/>
      <c r="U129" s="826"/>
      <c r="V129" s="826"/>
    </row>
    <row r="130" spans="1:22">
      <c r="A130" s="826"/>
      <c r="B130" s="831"/>
      <c r="C130" s="832"/>
      <c r="D130" s="832"/>
      <c r="E130" s="832"/>
      <c r="F130" s="832"/>
      <c r="G130" s="832"/>
      <c r="H130" s="832"/>
      <c r="I130" s="832"/>
      <c r="J130" s="832"/>
      <c r="K130" s="832"/>
      <c r="L130" s="832"/>
      <c r="M130" s="832"/>
      <c r="N130" s="832"/>
      <c r="O130" s="832"/>
      <c r="P130" s="833"/>
      <c r="Q130" s="826"/>
      <c r="R130" s="826"/>
      <c r="S130" s="826"/>
      <c r="T130" s="826"/>
      <c r="U130" s="826"/>
      <c r="V130" s="826"/>
    </row>
    <row r="131" spans="1:22">
      <c r="A131" s="826"/>
      <c r="B131" s="831"/>
      <c r="C131" s="832"/>
      <c r="D131" s="832"/>
      <c r="E131" s="832"/>
      <c r="F131" s="832"/>
      <c r="G131" s="832"/>
      <c r="H131" s="832"/>
      <c r="I131" s="832"/>
      <c r="J131" s="832"/>
      <c r="K131" s="832"/>
      <c r="L131" s="832"/>
      <c r="M131" s="832"/>
      <c r="N131" s="832"/>
      <c r="O131" s="832"/>
      <c r="P131" s="833"/>
      <c r="Q131" s="826"/>
      <c r="R131" s="826"/>
      <c r="S131" s="826"/>
      <c r="T131" s="826"/>
      <c r="U131" s="826"/>
      <c r="V131" s="826"/>
    </row>
    <row r="132" spans="1:22">
      <c r="A132" s="826"/>
      <c r="B132" s="831"/>
      <c r="C132" s="832"/>
      <c r="D132" s="832"/>
      <c r="E132" s="832"/>
      <c r="F132" s="832"/>
      <c r="G132" s="832"/>
      <c r="H132" s="832"/>
      <c r="I132" s="832"/>
      <c r="J132" s="832"/>
      <c r="K132" s="832"/>
      <c r="L132" s="832"/>
      <c r="M132" s="832"/>
      <c r="N132" s="832"/>
      <c r="O132" s="832"/>
      <c r="P132" s="833"/>
      <c r="Q132" s="826"/>
      <c r="R132" s="826"/>
      <c r="S132" s="826"/>
      <c r="T132" s="826"/>
      <c r="U132" s="826"/>
      <c r="V132" s="826"/>
    </row>
    <row r="133" spans="1:22">
      <c r="A133" s="826"/>
      <c r="B133" s="831"/>
      <c r="C133" s="832"/>
      <c r="D133" s="832"/>
      <c r="E133" s="832"/>
      <c r="F133" s="832"/>
      <c r="G133" s="832"/>
      <c r="H133" s="832"/>
      <c r="I133" s="832"/>
      <c r="J133" s="832"/>
      <c r="K133" s="832"/>
      <c r="L133" s="832"/>
      <c r="M133" s="832"/>
      <c r="N133" s="832"/>
      <c r="O133" s="832"/>
      <c r="P133" s="833"/>
      <c r="Q133" s="826"/>
      <c r="R133" s="826"/>
      <c r="S133" s="826"/>
      <c r="T133" s="826"/>
      <c r="U133" s="826"/>
      <c r="V133" s="826"/>
    </row>
    <row r="134" spans="1:22">
      <c r="A134" s="826"/>
      <c r="B134" s="831"/>
      <c r="C134" s="832"/>
      <c r="D134" s="832"/>
      <c r="E134" s="832"/>
      <c r="F134" s="832"/>
      <c r="G134" s="832"/>
      <c r="H134" s="832"/>
      <c r="I134" s="832"/>
      <c r="J134" s="832"/>
      <c r="K134" s="832"/>
      <c r="L134" s="832"/>
      <c r="M134" s="832"/>
      <c r="N134" s="832"/>
      <c r="O134" s="832"/>
      <c r="P134" s="833"/>
      <c r="Q134" s="826"/>
      <c r="R134" s="826"/>
      <c r="S134" s="826"/>
      <c r="T134" s="826"/>
      <c r="U134" s="826"/>
      <c r="V134" s="826"/>
    </row>
    <row r="135" spans="1:22">
      <c r="A135" s="826"/>
      <c r="B135" s="831"/>
      <c r="C135" s="832"/>
      <c r="D135" s="832"/>
      <c r="E135" s="832"/>
      <c r="F135" s="832"/>
      <c r="G135" s="832"/>
      <c r="H135" s="832"/>
      <c r="I135" s="832"/>
      <c r="J135" s="832"/>
      <c r="K135" s="832"/>
      <c r="L135" s="832"/>
      <c r="M135" s="832"/>
      <c r="N135" s="832"/>
      <c r="O135" s="832"/>
      <c r="P135" s="833"/>
      <c r="Q135" s="826"/>
      <c r="R135" s="826"/>
      <c r="S135" s="826"/>
      <c r="T135" s="826"/>
      <c r="U135" s="826"/>
      <c r="V135" s="826"/>
    </row>
    <row r="136" spans="1:22">
      <c r="A136" s="826"/>
      <c r="B136" s="831"/>
      <c r="C136" s="832"/>
      <c r="D136" s="832"/>
      <c r="E136" s="832"/>
      <c r="F136" s="832"/>
      <c r="G136" s="832"/>
      <c r="H136" s="832"/>
      <c r="I136" s="832"/>
      <c r="J136" s="832"/>
      <c r="K136" s="832"/>
      <c r="L136" s="832"/>
      <c r="M136" s="832"/>
      <c r="N136" s="832"/>
      <c r="O136" s="832"/>
      <c r="P136" s="833"/>
      <c r="Q136" s="826"/>
      <c r="R136" s="826"/>
      <c r="S136" s="826"/>
      <c r="T136" s="826"/>
      <c r="U136" s="826"/>
      <c r="V136" s="826"/>
    </row>
    <row r="137" spans="1:22">
      <c r="A137" s="826"/>
      <c r="B137" s="831"/>
      <c r="C137" s="832"/>
      <c r="D137" s="832"/>
      <c r="E137" s="832"/>
      <c r="F137" s="832"/>
      <c r="G137" s="832"/>
      <c r="H137" s="832"/>
      <c r="I137" s="832"/>
      <c r="J137" s="832"/>
      <c r="K137" s="832"/>
      <c r="L137" s="832"/>
      <c r="M137" s="832"/>
      <c r="N137" s="832"/>
      <c r="O137" s="832"/>
      <c r="P137" s="833"/>
      <c r="Q137" s="826"/>
      <c r="R137" s="826"/>
      <c r="S137" s="826"/>
      <c r="T137" s="826"/>
      <c r="U137" s="826"/>
      <c r="V137" s="826"/>
    </row>
    <row r="138" spans="1:22">
      <c r="A138" s="826"/>
      <c r="B138" s="831"/>
      <c r="C138" s="832"/>
      <c r="D138" s="832"/>
      <c r="E138" s="832"/>
      <c r="F138" s="832"/>
      <c r="G138" s="832"/>
      <c r="H138" s="832"/>
      <c r="I138" s="832"/>
      <c r="J138" s="832"/>
      <c r="K138" s="832"/>
      <c r="L138" s="832"/>
      <c r="M138" s="832"/>
      <c r="N138" s="832"/>
      <c r="O138" s="832"/>
      <c r="P138" s="833"/>
      <c r="Q138" s="826"/>
      <c r="R138" s="826"/>
      <c r="S138" s="826"/>
      <c r="T138" s="826"/>
      <c r="U138" s="826"/>
      <c r="V138" s="826"/>
    </row>
    <row r="139" spans="1:22">
      <c r="A139" s="826"/>
      <c r="B139" s="831"/>
      <c r="C139" s="832"/>
      <c r="D139" s="832"/>
      <c r="E139" s="832"/>
      <c r="F139" s="832"/>
      <c r="G139" s="832"/>
      <c r="H139" s="832"/>
      <c r="I139" s="832"/>
      <c r="J139" s="832"/>
      <c r="K139" s="832"/>
      <c r="L139" s="832"/>
      <c r="M139" s="832"/>
      <c r="N139" s="832"/>
      <c r="O139" s="832"/>
      <c r="P139" s="833"/>
      <c r="Q139" s="826"/>
      <c r="R139" s="826"/>
      <c r="S139" s="826"/>
      <c r="T139" s="826"/>
      <c r="U139" s="826"/>
      <c r="V139" s="826"/>
    </row>
    <row r="140" spans="1:22">
      <c r="A140" s="826"/>
      <c r="B140" s="831"/>
      <c r="C140" s="832"/>
      <c r="D140" s="832"/>
      <c r="E140" s="832"/>
      <c r="F140" s="832"/>
      <c r="G140" s="832"/>
      <c r="H140" s="832"/>
      <c r="I140" s="832"/>
      <c r="J140" s="832"/>
      <c r="K140" s="832"/>
      <c r="L140" s="832"/>
      <c r="M140" s="832"/>
      <c r="N140" s="832"/>
      <c r="O140" s="832"/>
      <c r="P140" s="833"/>
      <c r="Q140" s="826"/>
      <c r="R140" s="826"/>
      <c r="S140" s="826"/>
      <c r="T140" s="826"/>
      <c r="U140" s="826"/>
      <c r="V140" s="826"/>
    </row>
    <row r="141" spans="1:22">
      <c r="A141" s="826"/>
      <c r="B141" s="831"/>
      <c r="C141" s="832"/>
      <c r="D141" s="832"/>
      <c r="E141" s="832"/>
      <c r="F141" s="832"/>
      <c r="G141" s="832"/>
      <c r="H141" s="832"/>
      <c r="I141" s="832"/>
      <c r="J141" s="832"/>
      <c r="K141" s="832"/>
      <c r="L141" s="832"/>
      <c r="M141" s="832"/>
      <c r="N141" s="832"/>
      <c r="O141" s="832"/>
      <c r="P141" s="833"/>
      <c r="Q141" s="826"/>
      <c r="R141" s="826"/>
      <c r="S141" s="826"/>
      <c r="T141" s="826"/>
      <c r="U141" s="826"/>
      <c r="V141" s="826"/>
    </row>
    <row r="142" spans="1:22">
      <c r="A142" s="826"/>
      <c r="B142" s="831"/>
      <c r="C142" s="832"/>
      <c r="D142" s="832"/>
      <c r="E142" s="832"/>
      <c r="F142" s="832"/>
      <c r="G142" s="832"/>
      <c r="H142" s="832"/>
      <c r="I142" s="832"/>
      <c r="J142" s="832"/>
      <c r="K142" s="832"/>
      <c r="L142" s="832"/>
      <c r="M142" s="832"/>
      <c r="N142" s="832"/>
      <c r="O142" s="832"/>
      <c r="P142" s="833"/>
      <c r="Q142" s="826"/>
      <c r="R142" s="826"/>
      <c r="S142" s="826"/>
      <c r="T142" s="826"/>
      <c r="U142" s="826"/>
      <c r="V142" s="826"/>
    </row>
    <row r="143" spans="1:22">
      <c r="A143" s="826"/>
      <c r="B143" s="831"/>
      <c r="C143" s="832"/>
      <c r="D143" s="832"/>
      <c r="E143" s="832"/>
      <c r="F143" s="832"/>
      <c r="G143" s="832"/>
      <c r="H143" s="832"/>
      <c r="I143" s="832"/>
      <c r="J143" s="832"/>
      <c r="K143" s="832"/>
      <c r="L143" s="832"/>
      <c r="M143" s="832"/>
      <c r="N143" s="832"/>
      <c r="O143" s="832"/>
      <c r="P143" s="833"/>
      <c r="Q143" s="826"/>
      <c r="R143" s="826"/>
      <c r="S143" s="826"/>
      <c r="T143" s="826"/>
      <c r="U143" s="826"/>
      <c r="V143" s="826"/>
    </row>
    <row r="144" spans="1:22">
      <c r="A144" s="826"/>
      <c r="B144" s="831"/>
      <c r="C144" s="832"/>
      <c r="D144" s="832"/>
      <c r="E144" s="832"/>
      <c r="F144" s="832"/>
      <c r="G144" s="832"/>
      <c r="H144" s="832"/>
      <c r="I144" s="832"/>
      <c r="J144" s="832"/>
      <c r="K144" s="832"/>
      <c r="L144" s="832"/>
      <c r="M144" s="832"/>
      <c r="N144" s="832"/>
      <c r="O144" s="832"/>
      <c r="P144" s="833"/>
      <c r="Q144" s="826"/>
      <c r="R144" s="826"/>
      <c r="S144" s="826"/>
      <c r="T144" s="826"/>
      <c r="U144" s="826"/>
      <c r="V144" s="826"/>
    </row>
    <row r="145" spans="1:22">
      <c r="A145" s="826"/>
      <c r="B145" s="831"/>
      <c r="C145" s="832"/>
      <c r="D145" s="832"/>
      <c r="E145" s="832"/>
      <c r="F145" s="832"/>
      <c r="G145" s="832"/>
      <c r="H145" s="832"/>
      <c r="I145" s="832"/>
      <c r="J145" s="832"/>
      <c r="K145" s="832"/>
      <c r="L145" s="832"/>
      <c r="M145" s="832"/>
      <c r="N145" s="832"/>
      <c r="O145" s="832"/>
      <c r="P145" s="833"/>
      <c r="Q145" s="826"/>
      <c r="R145" s="826"/>
      <c r="S145" s="826"/>
      <c r="T145" s="826"/>
      <c r="U145" s="826"/>
      <c r="V145" s="826"/>
    </row>
    <row r="146" spans="1:22">
      <c r="A146" s="826"/>
      <c r="B146" s="831"/>
      <c r="C146" s="832"/>
      <c r="D146" s="832"/>
      <c r="E146" s="832"/>
      <c r="F146" s="832"/>
      <c r="G146" s="832"/>
      <c r="H146" s="832"/>
      <c r="I146" s="832"/>
      <c r="J146" s="832"/>
      <c r="K146" s="832"/>
      <c r="L146" s="832"/>
      <c r="M146" s="832"/>
      <c r="N146" s="832"/>
      <c r="O146" s="832"/>
      <c r="P146" s="833"/>
      <c r="Q146" s="826"/>
      <c r="R146" s="826"/>
      <c r="S146" s="826"/>
      <c r="T146" s="826"/>
      <c r="U146" s="826"/>
      <c r="V146" s="826"/>
    </row>
    <row r="147" spans="1:22">
      <c r="A147" s="826"/>
      <c r="B147" s="831"/>
      <c r="C147" s="832"/>
      <c r="D147" s="832"/>
      <c r="E147" s="832"/>
      <c r="F147" s="832"/>
      <c r="G147" s="832"/>
      <c r="H147" s="832"/>
      <c r="I147" s="832"/>
      <c r="J147" s="832"/>
      <c r="K147" s="832"/>
      <c r="L147" s="832"/>
      <c r="M147" s="832"/>
      <c r="N147" s="832"/>
      <c r="O147" s="832"/>
      <c r="P147" s="833"/>
      <c r="Q147" s="826"/>
      <c r="R147" s="826"/>
      <c r="S147" s="826"/>
      <c r="T147" s="826"/>
      <c r="U147" s="826"/>
      <c r="V147" s="826"/>
    </row>
    <row r="148" spans="1:22">
      <c r="A148" s="826"/>
      <c r="B148" s="831"/>
      <c r="C148" s="832"/>
      <c r="D148" s="832"/>
      <c r="E148" s="832"/>
      <c r="F148" s="832"/>
      <c r="G148" s="832"/>
      <c r="H148" s="832"/>
      <c r="I148" s="832"/>
      <c r="J148" s="832"/>
      <c r="K148" s="832"/>
      <c r="L148" s="832"/>
      <c r="M148" s="832"/>
      <c r="N148" s="832"/>
      <c r="O148" s="832"/>
      <c r="P148" s="833"/>
      <c r="Q148" s="826"/>
      <c r="R148" s="826"/>
      <c r="S148" s="826"/>
      <c r="T148" s="826"/>
      <c r="U148" s="826"/>
      <c r="V148" s="826"/>
    </row>
    <row r="149" spans="1:22">
      <c r="A149" s="826"/>
      <c r="B149" s="831"/>
      <c r="C149" s="832"/>
      <c r="D149" s="832"/>
      <c r="E149" s="832"/>
      <c r="F149" s="832"/>
      <c r="G149" s="832"/>
      <c r="H149" s="832"/>
      <c r="I149" s="832"/>
      <c r="J149" s="832"/>
      <c r="K149" s="832"/>
      <c r="L149" s="832"/>
      <c r="M149" s="832"/>
      <c r="N149" s="832"/>
      <c r="O149" s="832"/>
      <c r="P149" s="833"/>
      <c r="Q149" s="826"/>
      <c r="R149" s="826"/>
      <c r="S149" s="826"/>
      <c r="T149" s="826"/>
      <c r="U149" s="826"/>
      <c r="V149" s="826"/>
    </row>
    <row r="150" spans="1:22">
      <c r="A150" s="826"/>
      <c r="B150" s="831"/>
      <c r="C150" s="832"/>
      <c r="D150" s="832"/>
      <c r="E150" s="832"/>
      <c r="F150" s="832"/>
      <c r="G150" s="832"/>
      <c r="H150" s="832"/>
      <c r="I150" s="832"/>
      <c r="J150" s="832"/>
      <c r="K150" s="832"/>
      <c r="L150" s="832"/>
      <c r="M150" s="832"/>
      <c r="N150" s="832"/>
      <c r="O150" s="832"/>
      <c r="P150" s="833"/>
      <c r="Q150" s="826"/>
      <c r="R150" s="826"/>
      <c r="S150" s="826"/>
      <c r="T150" s="826"/>
      <c r="U150" s="826"/>
      <c r="V150" s="826"/>
    </row>
    <row r="151" spans="1:22">
      <c r="A151" s="826"/>
      <c r="B151" s="831"/>
      <c r="C151" s="832"/>
      <c r="D151" s="832"/>
      <c r="E151" s="832"/>
      <c r="F151" s="832"/>
      <c r="G151" s="832"/>
      <c r="H151" s="832"/>
      <c r="I151" s="832"/>
      <c r="J151" s="832"/>
      <c r="K151" s="832"/>
      <c r="L151" s="832"/>
      <c r="M151" s="832"/>
      <c r="N151" s="832"/>
      <c r="O151" s="832"/>
      <c r="P151" s="833"/>
      <c r="Q151" s="826"/>
      <c r="R151" s="826"/>
      <c r="S151" s="826"/>
      <c r="T151" s="826"/>
      <c r="U151" s="826"/>
      <c r="V151" s="826"/>
    </row>
    <row r="152" spans="1:22">
      <c r="A152" s="826"/>
      <c r="B152" s="831"/>
      <c r="C152" s="832"/>
      <c r="D152" s="832"/>
      <c r="E152" s="832"/>
      <c r="F152" s="832"/>
      <c r="G152" s="832"/>
      <c r="H152" s="832"/>
      <c r="I152" s="832"/>
      <c r="J152" s="832"/>
      <c r="K152" s="832"/>
      <c r="L152" s="832"/>
      <c r="M152" s="832"/>
      <c r="N152" s="832"/>
      <c r="O152" s="832"/>
      <c r="P152" s="833"/>
      <c r="Q152" s="826"/>
      <c r="R152" s="826"/>
      <c r="S152" s="826"/>
      <c r="T152" s="826"/>
      <c r="U152" s="826"/>
      <c r="V152" s="826"/>
    </row>
    <row r="153" spans="1:22">
      <c r="A153" s="826"/>
      <c r="B153" s="831"/>
      <c r="C153" s="832"/>
      <c r="D153" s="832"/>
      <c r="E153" s="832"/>
      <c r="F153" s="832"/>
      <c r="G153" s="832"/>
      <c r="H153" s="832"/>
      <c r="I153" s="832"/>
      <c r="J153" s="832"/>
      <c r="K153" s="832"/>
      <c r="L153" s="832"/>
      <c r="M153" s="832"/>
      <c r="N153" s="832"/>
      <c r="O153" s="832"/>
      <c r="P153" s="833"/>
      <c r="Q153" s="826"/>
      <c r="R153" s="826"/>
      <c r="S153" s="826"/>
      <c r="T153" s="826"/>
      <c r="U153" s="826"/>
      <c r="V153" s="826"/>
    </row>
    <row r="154" spans="1:22">
      <c r="A154" s="826"/>
      <c r="B154" s="831"/>
      <c r="C154" s="834"/>
      <c r="D154" s="835" t="s">
        <v>656</v>
      </c>
      <c r="E154" s="835" t="s">
        <v>657</v>
      </c>
      <c r="F154" s="835" t="s">
        <v>658</v>
      </c>
      <c r="G154" s="835" t="s">
        <v>659</v>
      </c>
      <c r="H154" s="835" t="s">
        <v>660</v>
      </c>
      <c r="I154" s="835" t="s">
        <v>661</v>
      </c>
      <c r="J154" s="835" t="s">
        <v>662</v>
      </c>
      <c r="K154" s="835" t="s">
        <v>663</v>
      </c>
      <c r="L154" s="835" t="s">
        <v>664</v>
      </c>
      <c r="M154" s="835" t="s">
        <v>665</v>
      </c>
      <c r="N154" s="835" t="s">
        <v>666</v>
      </c>
      <c r="O154" s="835" t="s">
        <v>667</v>
      </c>
      <c r="P154" s="833"/>
      <c r="Q154" s="826"/>
      <c r="R154" s="826"/>
      <c r="S154" s="826"/>
      <c r="T154" s="826"/>
      <c r="U154" s="826"/>
      <c r="V154" s="826"/>
    </row>
    <row r="155" spans="1:22">
      <c r="A155" s="826"/>
      <c r="B155" s="831"/>
      <c r="C155" s="836" t="s">
        <v>679</v>
      </c>
      <c r="D155" s="838">
        <f>'GRAF. EJECUCIÓN GASTOS'!D161</f>
        <v>89659.092000000004</v>
      </c>
      <c r="E155" s="838">
        <f>'GRAF. EJECUCIÓN GASTOS'!E161</f>
        <v>115624.673</v>
      </c>
      <c r="F155" s="838">
        <f>'GRAF. EJECUCIÓN GASTOS'!F161</f>
        <v>150480.921</v>
      </c>
      <c r="G155" s="838">
        <f>'GRAF. EJECUCIÓN GASTOS'!G161</f>
        <v>183002.81599999999</v>
      </c>
      <c r="H155" s="838">
        <f>'GRAF. EJECUCIÓN GASTOS'!H161</f>
        <v>231580.77299999999</v>
      </c>
      <c r="I155" s="838">
        <f>'GRAF. EJECUCIÓN GASTOS'!I161</f>
        <v>253093.90400000001</v>
      </c>
      <c r="J155" s="838">
        <f>'GRAF. EJECUCIÓN GASTOS'!J161</f>
        <v>296413.97399999999</v>
      </c>
      <c r="K155" s="838">
        <f>'GRAF. EJECUCIÓN GASTOS'!K161</f>
        <v>319421.25699999998</v>
      </c>
      <c r="L155" s="838">
        <f>'GRAF. EJECUCIÓN GASTOS'!L161</f>
        <v>357922.66100000002</v>
      </c>
      <c r="M155" s="838">
        <f>'GRAF. EJECUCIÓN GASTOS'!M161</f>
        <v>427243.64399999997</v>
      </c>
      <c r="N155" s="838">
        <f>'GRAF. EJECUCIÓN GASTOS'!N161</f>
        <v>448187.12099999998</v>
      </c>
      <c r="O155" s="838">
        <f>'GRAF. EJECUCIÓN GASTOS'!O161</f>
        <v>469775.20600000001</v>
      </c>
      <c r="P155" s="833"/>
      <c r="Q155" s="826"/>
      <c r="R155" s="826"/>
      <c r="S155" s="826"/>
      <c r="T155" s="826"/>
      <c r="U155" s="826"/>
      <c r="V155" s="826"/>
    </row>
    <row r="156" spans="1:22">
      <c r="A156" s="826"/>
      <c r="B156" s="831"/>
      <c r="C156" s="836" t="s">
        <v>22</v>
      </c>
      <c r="D156" s="838">
        <f>(ENERO!$AG$123+ENERO!$AG$155)/1000</f>
        <v>19978.723999999998</v>
      </c>
      <c r="E156" s="838">
        <f>(FEBRERO!$AG$123+FEBRERO!$AG$155)/1000</f>
        <v>51689.175000000003</v>
      </c>
      <c r="F156" s="838">
        <f>(MARZO!$AG$123+MARZO!$AG$155)/1000</f>
        <v>89409.008000000002</v>
      </c>
      <c r="G156" s="838">
        <f>(ABRIL!$AG$123+ABRIL!$AG$155)/1000</f>
        <v>125089.13499999999</v>
      </c>
      <c r="H156" s="838">
        <f>(MAYO!$AG$123+MAYO!$AG$155)/1000</f>
        <v>154753.48300000001</v>
      </c>
      <c r="I156" s="838">
        <f>(JUNIO!$AG$123+JUNIO!$AG$155)/1000</f>
        <v>190368.334</v>
      </c>
      <c r="J156" s="838">
        <f>(JULIO!$AG$123+JULIO!$AG$155)/1000</f>
        <v>226696.35399999999</v>
      </c>
      <c r="K156" s="838">
        <f>(AGOSTO!$AG$123+AGOSTO!$AG$155)/1000</f>
        <v>255245.446</v>
      </c>
      <c r="L156" s="838">
        <f>(SEPTIEMBRE!$AG$123+SEPTIEMBRE!$AG$155)/1000</f>
        <v>299435.62800000003</v>
      </c>
      <c r="M156" s="838">
        <f>(OCTUBRE!$AG$123+OCTUBRE!$AG$155)/1000</f>
        <v>333403.245</v>
      </c>
      <c r="N156" s="838">
        <f>(NOVIEMBRE!$AG$123+NOVIEMBRE!$AG$155)/1000</f>
        <v>366676.23499999999</v>
      </c>
      <c r="O156" s="838">
        <f>(DICIEMBRE!$AG$123+DICIEMBRE!$AG$155)/1000</f>
        <v>386541.79300000001</v>
      </c>
      <c r="P156" s="833"/>
      <c r="Q156" s="826"/>
      <c r="R156" s="826"/>
      <c r="S156" s="826"/>
      <c r="T156" s="826"/>
      <c r="U156" s="826"/>
      <c r="V156" s="826"/>
    </row>
    <row r="157" spans="1:22" ht="13.5" thickBot="1">
      <c r="A157" s="826"/>
      <c r="B157" s="839"/>
      <c r="C157" s="840"/>
      <c r="D157" s="840"/>
      <c r="E157" s="840"/>
      <c r="F157" s="840"/>
      <c r="G157" s="840"/>
      <c r="H157" s="840"/>
      <c r="I157" s="840"/>
      <c r="J157" s="840"/>
      <c r="K157" s="840"/>
      <c r="L157" s="840"/>
      <c r="M157" s="840"/>
      <c r="N157" s="840"/>
      <c r="O157" s="840"/>
      <c r="P157" s="841"/>
      <c r="Q157" s="826"/>
      <c r="R157" s="826"/>
      <c r="S157" s="826"/>
      <c r="T157" s="826"/>
      <c r="U157" s="826"/>
      <c r="V157" s="826"/>
    </row>
    <row r="158" spans="1:22" ht="13.5" thickBot="1">
      <c r="A158" s="826"/>
      <c r="B158" s="826"/>
      <c r="C158" s="843"/>
      <c r="D158" s="826"/>
      <c r="E158" s="826"/>
      <c r="F158" s="826"/>
      <c r="G158" s="826"/>
      <c r="H158" s="826"/>
      <c r="I158" s="826"/>
      <c r="J158" s="826"/>
      <c r="K158" s="826"/>
      <c r="L158" s="826"/>
      <c r="M158" s="826"/>
      <c r="N158" s="826"/>
      <c r="O158" s="826"/>
      <c r="P158" s="826"/>
      <c r="Q158" s="826"/>
      <c r="R158" s="826"/>
      <c r="S158" s="826"/>
      <c r="T158" s="826"/>
      <c r="U158" s="826"/>
      <c r="V158" s="826"/>
    </row>
    <row r="159" spans="1:22">
      <c r="A159" s="826"/>
      <c r="B159" s="828"/>
      <c r="C159" s="829"/>
      <c r="D159" s="829"/>
      <c r="E159" s="829"/>
      <c r="F159" s="829"/>
      <c r="G159" s="829"/>
      <c r="H159" s="829"/>
      <c r="I159" s="829"/>
      <c r="J159" s="829"/>
      <c r="K159" s="829"/>
      <c r="L159" s="829"/>
      <c r="M159" s="829"/>
      <c r="N159" s="829"/>
      <c r="O159" s="829"/>
      <c r="P159" s="830"/>
      <c r="Q159" s="826"/>
      <c r="R159" s="826"/>
      <c r="S159" s="826"/>
      <c r="T159" s="826"/>
      <c r="U159" s="826"/>
      <c r="V159" s="826"/>
    </row>
    <row r="160" spans="1:22">
      <c r="A160" s="826"/>
      <c r="B160" s="831"/>
      <c r="C160" s="832"/>
      <c r="D160" s="832"/>
      <c r="E160" s="832"/>
      <c r="F160" s="832"/>
      <c r="G160" s="832"/>
      <c r="H160" s="832"/>
      <c r="I160" s="832"/>
      <c r="J160" s="832"/>
      <c r="K160" s="832"/>
      <c r="L160" s="832"/>
      <c r="M160" s="832"/>
      <c r="N160" s="832"/>
      <c r="O160" s="832"/>
      <c r="P160" s="833"/>
      <c r="Q160" s="826"/>
      <c r="R160" s="826"/>
      <c r="S160" s="826"/>
      <c r="T160" s="826"/>
      <c r="U160" s="826"/>
      <c r="V160" s="826"/>
    </row>
    <row r="161" spans="1:22">
      <c r="A161" s="826"/>
      <c r="B161" s="831"/>
      <c r="C161" s="832"/>
      <c r="D161" s="832"/>
      <c r="E161" s="832"/>
      <c r="F161" s="832"/>
      <c r="G161" s="832"/>
      <c r="H161" s="832"/>
      <c r="I161" s="832"/>
      <c r="J161" s="832"/>
      <c r="K161" s="832"/>
      <c r="L161" s="832"/>
      <c r="M161" s="832"/>
      <c r="N161" s="832"/>
      <c r="O161" s="832"/>
      <c r="P161" s="833"/>
      <c r="Q161" s="826"/>
      <c r="R161" s="826"/>
      <c r="S161" s="826"/>
      <c r="T161" s="826"/>
      <c r="U161" s="826"/>
      <c r="V161" s="826"/>
    </row>
    <row r="162" spans="1:22">
      <c r="A162" s="826"/>
      <c r="B162" s="831"/>
      <c r="C162" s="832"/>
      <c r="D162" s="832"/>
      <c r="E162" s="832"/>
      <c r="F162" s="832"/>
      <c r="G162" s="832"/>
      <c r="H162" s="832"/>
      <c r="I162" s="832"/>
      <c r="J162" s="832"/>
      <c r="K162" s="832"/>
      <c r="L162" s="832"/>
      <c r="M162" s="832"/>
      <c r="N162" s="832"/>
      <c r="O162" s="832"/>
      <c r="P162" s="833"/>
      <c r="Q162" s="826"/>
      <c r="R162" s="826"/>
      <c r="S162" s="826"/>
      <c r="T162" s="826"/>
      <c r="U162" s="826"/>
      <c r="V162" s="826"/>
    </row>
    <row r="163" spans="1:22">
      <c r="A163" s="826"/>
      <c r="B163" s="831"/>
      <c r="C163" s="832"/>
      <c r="D163" s="832"/>
      <c r="E163" s="832"/>
      <c r="F163" s="832"/>
      <c r="G163" s="832"/>
      <c r="H163" s="832"/>
      <c r="I163" s="832"/>
      <c r="J163" s="832"/>
      <c r="K163" s="832"/>
      <c r="L163" s="832"/>
      <c r="M163" s="832"/>
      <c r="N163" s="832"/>
      <c r="O163" s="832"/>
      <c r="P163" s="833"/>
      <c r="Q163" s="826"/>
      <c r="R163" s="826"/>
      <c r="S163" s="826"/>
      <c r="T163" s="826"/>
      <c r="U163" s="826"/>
      <c r="V163" s="826"/>
    </row>
    <row r="164" spans="1:22">
      <c r="A164" s="826"/>
      <c r="B164" s="831"/>
      <c r="C164" s="832"/>
      <c r="D164" s="832"/>
      <c r="E164" s="832"/>
      <c r="F164" s="832"/>
      <c r="G164" s="832"/>
      <c r="H164" s="832"/>
      <c r="I164" s="832"/>
      <c r="J164" s="832"/>
      <c r="K164" s="832"/>
      <c r="L164" s="832"/>
      <c r="M164" s="832"/>
      <c r="N164" s="832"/>
      <c r="O164" s="832"/>
      <c r="P164" s="833"/>
      <c r="Q164" s="826"/>
      <c r="R164" s="826"/>
      <c r="S164" s="826"/>
      <c r="T164" s="826"/>
      <c r="U164" s="826"/>
      <c r="V164" s="826"/>
    </row>
    <row r="165" spans="1:22">
      <c r="A165" s="826"/>
      <c r="B165" s="831"/>
      <c r="C165" s="832"/>
      <c r="D165" s="832"/>
      <c r="E165" s="832"/>
      <c r="F165" s="832"/>
      <c r="G165" s="832"/>
      <c r="H165" s="832"/>
      <c r="I165" s="832"/>
      <c r="J165" s="832"/>
      <c r="K165" s="832"/>
      <c r="L165" s="832"/>
      <c r="M165" s="832"/>
      <c r="N165" s="832"/>
      <c r="O165" s="832"/>
      <c r="P165" s="833"/>
      <c r="Q165" s="826"/>
      <c r="R165" s="826"/>
      <c r="S165" s="826"/>
      <c r="T165" s="826"/>
      <c r="U165" s="826"/>
      <c r="V165" s="826"/>
    </row>
    <row r="166" spans="1:22">
      <c r="A166" s="826"/>
      <c r="B166" s="831"/>
      <c r="C166" s="832"/>
      <c r="D166" s="832"/>
      <c r="E166" s="832"/>
      <c r="F166" s="832"/>
      <c r="G166" s="832"/>
      <c r="H166" s="832"/>
      <c r="I166" s="832"/>
      <c r="J166" s="832"/>
      <c r="K166" s="832"/>
      <c r="L166" s="832"/>
      <c r="M166" s="832"/>
      <c r="N166" s="832"/>
      <c r="O166" s="832"/>
      <c r="P166" s="833"/>
      <c r="Q166" s="826"/>
      <c r="R166" s="826"/>
      <c r="S166" s="826"/>
      <c r="T166" s="826"/>
      <c r="U166" s="826"/>
      <c r="V166" s="826"/>
    </row>
    <row r="167" spans="1:22">
      <c r="A167" s="826"/>
      <c r="B167" s="831"/>
      <c r="C167" s="832"/>
      <c r="D167" s="832"/>
      <c r="E167" s="832"/>
      <c r="F167" s="832"/>
      <c r="G167" s="832"/>
      <c r="H167" s="832"/>
      <c r="I167" s="832"/>
      <c r="J167" s="832"/>
      <c r="K167" s="832"/>
      <c r="L167" s="832"/>
      <c r="M167" s="832"/>
      <c r="N167" s="832"/>
      <c r="O167" s="832"/>
      <c r="P167" s="833"/>
      <c r="Q167" s="826"/>
      <c r="R167" s="826"/>
      <c r="S167" s="826"/>
      <c r="T167" s="826"/>
      <c r="U167" s="826"/>
      <c r="V167" s="826"/>
    </row>
    <row r="168" spans="1:22">
      <c r="A168" s="826"/>
      <c r="B168" s="831"/>
      <c r="C168" s="832"/>
      <c r="D168" s="832"/>
      <c r="E168" s="832"/>
      <c r="F168" s="832"/>
      <c r="G168" s="832"/>
      <c r="H168" s="832"/>
      <c r="I168" s="832"/>
      <c r="J168" s="832"/>
      <c r="K168" s="832"/>
      <c r="L168" s="832"/>
      <c r="M168" s="832"/>
      <c r="N168" s="832"/>
      <c r="O168" s="832"/>
      <c r="P168" s="833"/>
      <c r="Q168" s="826"/>
      <c r="R168" s="826"/>
      <c r="S168" s="826"/>
      <c r="T168" s="826"/>
      <c r="U168" s="826"/>
      <c r="V168" s="826"/>
    </row>
    <row r="169" spans="1:22">
      <c r="A169" s="826"/>
      <c r="B169" s="831"/>
      <c r="C169" s="832"/>
      <c r="D169" s="832"/>
      <c r="E169" s="832"/>
      <c r="F169" s="832"/>
      <c r="G169" s="832"/>
      <c r="H169" s="832"/>
      <c r="I169" s="832"/>
      <c r="J169" s="832"/>
      <c r="K169" s="832"/>
      <c r="L169" s="832"/>
      <c r="M169" s="832"/>
      <c r="N169" s="832"/>
      <c r="O169" s="832"/>
      <c r="P169" s="833"/>
      <c r="Q169" s="826"/>
      <c r="R169" s="826"/>
      <c r="S169" s="826"/>
      <c r="T169" s="826"/>
      <c r="U169" s="826"/>
      <c r="V169" s="826"/>
    </row>
    <row r="170" spans="1:22">
      <c r="A170" s="826"/>
      <c r="B170" s="831"/>
      <c r="C170" s="832"/>
      <c r="D170" s="832"/>
      <c r="E170" s="832"/>
      <c r="F170" s="832"/>
      <c r="G170" s="832"/>
      <c r="H170" s="832"/>
      <c r="I170" s="832"/>
      <c r="J170" s="832"/>
      <c r="K170" s="832"/>
      <c r="L170" s="832"/>
      <c r="M170" s="832"/>
      <c r="N170" s="832"/>
      <c r="O170" s="832"/>
      <c r="P170" s="833"/>
      <c r="Q170" s="826"/>
      <c r="R170" s="826"/>
      <c r="S170" s="826"/>
      <c r="T170" s="826"/>
      <c r="U170" s="826"/>
      <c r="V170" s="826"/>
    </row>
    <row r="171" spans="1:22">
      <c r="A171" s="826"/>
      <c r="B171" s="831"/>
      <c r="C171" s="832"/>
      <c r="D171" s="832"/>
      <c r="E171" s="832"/>
      <c r="F171" s="832"/>
      <c r="G171" s="832"/>
      <c r="H171" s="832"/>
      <c r="I171" s="832"/>
      <c r="J171" s="832"/>
      <c r="K171" s="832"/>
      <c r="L171" s="832"/>
      <c r="M171" s="832"/>
      <c r="N171" s="832"/>
      <c r="O171" s="832"/>
      <c r="P171" s="833"/>
      <c r="Q171" s="826"/>
      <c r="R171" s="826"/>
      <c r="S171" s="826"/>
      <c r="T171" s="826"/>
      <c r="U171" s="826"/>
      <c r="V171" s="826"/>
    </row>
    <row r="172" spans="1:22">
      <c r="A172" s="826"/>
      <c r="B172" s="831"/>
      <c r="C172" s="832"/>
      <c r="D172" s="832"/>
      <c r="E172" s="832"/>
      <c r="F172" s="832"/>
      <c r="G172" s="832"/>
      <c r="H172" s="832"/>
      <c r="I172" s="832"/>
      <c r="J172" s="832"/>
      <c r="K172" s="832"/>
      <c r="L172" s="832"/>
      <c r="M172" s="832"/>
      <c r="N172" s="832"/>
      <c r="O172" s="832"/>
      <c r="P172" s="833"/>
      <c r="Q172" s="826"/>
      <c r="R172" s="826"/>
      <c r="S172" s="826"/>
      <c r="T172" s="826"/>
      <c r="U172" s="826"/>
      <c r="V172" s="826"/>
    </row>
    <row r="173" spans="1:22">
      <c r="A173" s="826"/>
      <c r="B173" s="831"/>
      <c r="C173" s="832"/>
      <c r="D173" s="832"/>
      <c r="E173" s="832"/>
      <c r="F173" s="832"/>
      <c r="G173" s="832"/>
      <c r="H173" s="832"/>
      <c r="I173" s="832"/>
      <c r="J173" s="832"/>
      <c r="K173" s="832"/>
      <c r="L173" s="832"/>
      <c r="M173" s="832"/>
      <c r="N173" s="832"/>
      <c r="O173" s="832"/>
      <c r="P173" s="833"/>
      <c r="Q173" s="826"/>
      <c r="R173" s="826"/>
      <c r="S173" s="826"/>
      <c r="T173" s="826"/>
      <c r="U173" s="826"/>
      <c r="V173" s="826"/>
    </row>
    <row r="174" spans="1:22">
      <c r="A174" s="826"/>
      <c r="B174" s="831"/>
      <c r="C174" s="832"/>
      <c r="D174" s="832"/>
      <c r="E174" s="832"/>
      <c r="F174" s="832"/>
      <c r="G174" s="832"/>
      <c r="H174" s="832"/>
      <c r="I174" s="832"/>
      <c r="J174" s="832"/>
      <c r="K174" s="832"/>
      <c r="L174" s="832"/>
      <c r="M174" s="832"/>
      <c r="N174" s="832"/>
      <c r="O174" s="832"/>
      <c r="P174" s="833"/>
      <c r="Q174" s="826"/>
      <c r="R174" s="826"/>
      <c r="S174" s="826"/>
      <c r="T174" s="826"/>
      <c r="U174" s="826"/>
      <c r="V174" s="826"/>
    </row>
    <row r="175" spans="1:22">
      <c r="A175" s="826"/>
      <c r="B175" s="831"/>
      <c r="C175" s="832"/>
      <c r="D175" s="832"/>
      <c r="E175" s="832"/>
      <c r="F175" s="832"/>
      <c r="G175" s="832"/>
      <c r="H175" s="832"/>
      <c r="I175" s="832"/>
      <c r="J175" s="832"/>
      <c r="K175" s="832"/>
      <c r="L175" s="832"/>
      <c r="M175" s="832"/>
      <c r="N175" s="832"/>
      <c r="O175" s="832"/>
      <c r="P175" s="833"/>
      <c r="Q175" s="826"/>
      <c r="R175" s="826"/>
      <c r="S175" s="826"/>
      <c r="T175" s="826"/>
      <c r="U175" s="826"/>
      <c r="V175" s="826"/>
    </row>
    <row r="176" spans="1:22">
      <c r="A176" s="826"/>
      <c r="B176" s="831"/>
      <c r="C176" s="832"/>
      <c r="D176" s="832"/>
      <c r="E176" s="832"/>
      <c r="F176" s="832"/>
      <c r="G176" s="832"/>
      <c r="H176" s="832"/>
      <c r="I176" s="832"/>
      <c r="J176" s="832"/>
      <c r="K176" s="832"/>
      <c r="L176" s="832"/>
      <c r="M176" s="832"/>
      <c r="N176" s="832"/>
      <c r="O176" s="832"/>
      <c r="P176" s="833"/>
      <c r="Q176" s="826"/>
      <c r="R176" s="826"/>
      <c r="S176" s="826"/>
      <c r="T176" s="826"/>
      <c r="U176" s="826"/>
      <c r="V176" s="826"/>
    </row>
    <row r="177" spans="1:22">
      <c r="A177" s="826"/>
      <c r="B177" s="831"/>
      <c r="C177" s="832"/>
      <c r="D177" s="832"/>
      <c r="E177" s="832"/>
      <c r="F177" s="832"/>
      <c r="G177" s="832"/>
      <c r="H177" s="832"/>
      <c r="I177" s="832"/>
      <c r="J177" s="832"/>
      <c r="K177" s="832"/>
      <c r="L177" s="832"/>
      <c r="M177" s="832"/>
      <c r="N177" s="832"/>
      <c r="O177" s="832"/>
      <c r="P177" s="833"/>
      <c r="Q177" s="826"/>
      <c r="R177" s="826"/>
      <c r="S177" s="826"/>
      <c r="T177" s="826"/>
      <c r="U177" s="826"/>
      <c r="V177" s="826"/>
    </row>
    <row r="178" spans="1:22">
      <c r="A178" s="826"/>
      <c r="B178" s="831"/>
      <c r="C178" s="832"/>
      <c r="D178" s="832"/>
      <c r="E178" s="832"/>
      <c r="F178" s="832"/>
      <c r="G178" s="832"/>
      <c r="H178" s="832"/>
      <c r="I178" s="832"/>
      <c r="J178" s="832"/>
      <c r="K178" s="832"/>
      <c r="L178" s="832"/>
      <c r="M178" s="832"/>
      <c r="N178" s="832"/>
      <c r="O178" s="832"/>
      <c r="P178" s="833"/>
      <c r="Q178" s="826"/>
      <c r="R178" s="826"/>
      <c r="S178" s="826"/>
      <c r="T178" s="826"/>
      <c r="U178" s="826"/>
      <c r="V178" s="826"/>
    </row>
    <row r="179" spans="1:22">
      <c r="A179" s="826"/>
      <c r="B179" s="831"/>
      <c r="C179" s="832"/>
      <c r="D179" s="832"/>
      <c r="E179" s="832"/>
      <c r="F179" s="832"/>
      <c r="G179" s="832"/>
      <c r="H179" s="832"/>
      <c r="I179" s="832"/>
      <c r="J179" s="832"/>
      <c r="K179" s="832"/>
      <c r="L179" s="832"/>
      <c r="M179" s="832"/>
      <c r="N179" s="832"/>
      <c r="O179" s="832"/>
      <c r="P179" s="833"/>
      <c r="Q179" s="826"/>
      <c r="R179" s="826"/>
      <c r="S179" s="826"/>
      <c r="T179" s="826"/>
      <c r="U179" s="826"/>
      <c r="V179" s="826"/>
    </row>
    <row r="180" spans="1:22">
      <c r="A180" s="826"/>
      <c r="B180" s="831"/>
      <c r="C180" s="832"/>
      <c r="D180" s="832"/>
      <c r="E180" s="832"/>
      <c r="F180" s="832"/>
      <c r="G180" s="832"/>
      <c r="H180" s="832"/>
      <c r="I180" s="832"/>
      <c r="J180" s="832"/>
      <c r="K180" s="832"/>
      <c r="L180" s="832"/>
      <c r="M180" s="832"/>
      <c r="N180" s="832"/>
      <c r="O180" s="832"/>
      <c r="P180" s="833"/>
      <c r="Q180" s="826"/>
      <c r="R180" s="826"/>
      <c r="S180" s="826"/>
      <c r="T180" s="826"/>
      <c r="U180" s="826"/>
      <c r="V180" s="826"/>
    </row>
    <row r="181" spans="1:22">
      <c r="A181" s="826"/>
      <c r="B181" s="831"/>
      <c r="C181" s="832"/>
      <c r="D181" s="832"/>
      <c r="E181" s="832"/>
      <c r="F181" s="832"/>
      <c r="G181" s="832"/>
      <c r="H181" s="832"/>
      <c r="I181" s="832"/>
      <c r="J181" s="832"/>
      <c r="K181" s="832"/>
      <c r="L181" s="832"/>
      <c r="M181" s="832"/>
      <c r="N181" s="832"/>
      <c r="O181" s="832"/>
      <c r="P181" s="833"/>
      <c r="Q181" s="826"/>
      <c r="R181" s="826"/>
      <c r="S181" s="826"/>
      <c r="T181" s="826"/>
      <c r="U181" s="826"/>
      <c r="V181" s="826"/>
    </row>
    <row r="182" spans="1:22">
      <c r="A182" s="826"/>
      <c r="B182" s="831"/>
      <c r="C182" s="832"/>
      <c r="D182" s="832"/>
      <c r="E182" s="832"/>
      <c r="F182" s="832"/>
      <c r="G182" s="832"/>
      <c r="H182" s="832"/>
      <c r="I182" s="832"/>
      <c r="J182" s="832"/>
      <c r="K182" s="832"/>
      <c r="L182" s="832"/>
      <c r="M182" s="832"/>
      <c r="N182" s="832"/>
      <c r="O182" s="832"/>
      <c r="P182" s="833"/>
      <c r="Q182" s="826"/>
      <c r="R182" s="826"/>
      <c r="S182" s="826"/>
      <c r="T182" s="826"/>
      <c r="U182" s="826"/>
      <c r="V182" s="826"/>
    </row>
    <row r="183" spans="1:22">
      <c r="A183" s="826"/>
      <c r="B183" s="831"/>
      <c r="C183" s="832"/>
      <c r="D183" s="832"/>
      <c r="E183" s="832"/>
      <c r="F183" s="832"/>
      <c r="G183" s="832"/>
      <c r="H183" s="832"/>
      <c r="I183" s="832"/>
      <c r="J183" s="832"/>
      <c r="K183" s="832"/>
      <c r="L183" s="832"/>
      <c r="M183" s="832"/>
      <c r="N183" s="832"/>
      <c r="O183" s="832"/>
      <c r="P183" s="833"/>
      <c r="Q183" s="826"/>
      <c r="R183" s="826"/>
      <c r="S183" s="826"/>
      <c r="T183" s="826"/>
      <c r="U183" s="826"/>
      <c r="V183" s="826"/>
    </row>
    <row r="184" spans="1:22">
      <c r="A184" s="826"/>
      <c r="B184" s="831"/>
      <c r="C184" s="832"/>
      <c r="D184" s="832"/>
      <c r="E184" s="832"/>
      <c r="F184" s="832"/>
      <c r="G184" s="832"/>
      <c r="H184" s="832"/>
      <c r="I184" s="832"/>
      <c r="J184" s="832"/>
      <c r="K184" s="832"/>
      <c r="L184" s="832"/>
      <c r="M184" s="832"/>
      <c r="N184" s="832"/>
      <c r="O184" s="832"/>
      <c r="P184" s="833"/>
      <c r="Q184" s="826"/>
      <c r="R184" s="826"/>
      <c r="S184" s="826"/>
      <c r="T184" s="826"/>
      <c r="U184" s="826"/>
      <c r="V184" s="826"/>
    </row>
    <row r="185" spans="1:22">
      <c r="A185" s="826"/>
      <c r="B185" s="831"/>
      <c r="C185" s="834"/>
      <c r="D185" s="835" t="s">
        <v>656</v>
      </c>
      <c r="E185" s="835" t="s">
        <v>657</v>
      </c>
      <c r="F185" s="835" t="s">
        <v>658</v>
      </c>
      <c r="G185" s="835" t="s">
        <v>659</v>
      </c>
      <c r="H185" s="835" t="s">
        <v>660</v>
      </c>
      <c r="I185" s="835" t="s">
        <v>661</v>
      </c>
      <c r="J185" s="835" t="s">
        <v>662</v>
      </c>
      <c r="K185" s="835" t="s">
        <v>663</v>
      </c>
      <c r="L185" s="835" t="s">
        <v>664</v>
      </c>
      <c r="M185" s="835" t="s">
        <v>665</v>
      </c>
      <c r="N185" s="835" t="s">
        <v>666</v>
      </c>
      <c r="O185" s="835" t="s">
        <v>667</v>
      </c>
      <c r="P185" s="833"/>
      <c r="Q185" s="826"/>
      <c r="R185" s="826"/>
      <c r="S185" s="826"/>
      <c r="T185" s="826"/>
      <c r="U185" s="826"/>
      <c r="V185" s="826"/>
    </row>
    <row r="186" spans="1:22">
      <c r="A186" s="826"/>
      <c r="B186" s="831"/>
      <c r="C186" s="836" t="s">
        <v>679</v>
      </c>
      <c r="D186" s="838">
        <f>'GRAF. EJECUCIÓN GASTOS'!D193</f>
        <v>0</v>
      </c>
      <c r="E186" s="838">
        <f>'GRAF. EJECUCIÓN GASTOS'!E193</f>
        <v>0</v>
      </c>
      <c r="F186" s="838">
        <f>'GRAF. EJECUCIÓN GASTOS'!F193</f>
        <v>0</v>
      </c>
      <c r="G186" s="838">
        <f>'GRAF. EJECUCIÓN GASTOS'!G193</f>
        <v>0</v>
      </c>
      <c r="H186" s="838">
        <f>'GRAF. EJECUCIÓN GASTOS'!H193</f>
        <v>0</v>
      </c>
      <c r="I186" s="838">
        <f>'GRAF. EJECUCIÓN GASTOS'!I193</f>
        <v>0</v>
      </c>
      <c r="J186" s="838">
        <f>'GRAF. EJECUCIÓN GASTOS'!J193</f>
        <v>0</v>
      </c>
      <c r="K186" s="838">
        <f>'GRAF. EJECUCIÓN GASTOS'!K193</f>
        <v>0</v>
      </c>
      <c r="L186" s="838">
        <f>'GRAF. EJECUCIÓN GASTOS'!L193</f>
        <v>0</v>
      </c>
      <c r="M186" s="838">
        <f>'GRAF. EJECUCIÓN GASTOS'!M193</f>
        <v>0</v>
      </c>
      <c r="N186" s="838">
        <f>'GRAF. EJECUCIÓN GASTOS'!N193</f>
        <v>0</v>
      </c>
      <c r="O186" s="838">
        <f>'GRAF. EJECUCIÓN GASTOS'!O193</f>
        <v>0</v>
      </c>
      <c r="P186" s="833"/>
      <c r="Q186" s="826"/>
      <c r="R186" s="826"/>
      <c r="S186" s="826"/>
      <c r="T186" s="826"/>
      <c r="U186" s="826"/>
      <c r="V186" s="826"/>
    </row>
    <row r="187" spans="1:22">
      <c r="A187" s="826"/>
      <c r="B187" s="831"/>
      <c r="C187" s="836" t="s">
        <v>22</v>
      </c>
      <c r="D187" s="838">
        <f>ENERO!$AG$141/1000</f>
        <v>0</v>
      </c>
      <c r="E187" s="838">
        <f>FEBRERO!$AG$141/1000</f>
        <v>0</v>
      </c>
      <c r="F187" s="838">
        <f>MARZO!$AG$141/1000</f>
        <v>0</v>
      </c>
      <c r="G187" s="838">
        <f>ABRIL!$AG$141/1000</f>
        <v>0</v>
      </c>
      <c r="H187" s="838">
        <f>MAYO!$AG$141/1000</f>
        <v>0</v>
      </c>
      <c r="I187" s="838">
        <f>JUNIO!$AG$141/1000</f>
        <v>0</v>
      </c>
      <c r="J187" s="838">
        <f>JULIO!$AG$141/1000</f>
        <v>0</v>
      </c>
      <c r="K187" s="838">
        <f>AGOSTO!$AG$141/1000</f>
        <v>0</v>
      </c>
      <c r="L187" s="838">
        <f>SEPTIEMBRE!$AG$141/1000</f>
        <v>0</v>
      </c>
      <c r="M187" s="838">
        <f>OCTUBRE!$AG$141/1000</f>
        <v>0</v>
      </c>
      <c r="N187" s="838">
        <f>NOVIEMBRE!$AG$141/1000</f>
        <v>0</v>
      </c>
      <c r="O187" s="838">
        <f>DICIEMBRE!$AG$141/1000</f>
        <v>0</v>
      </c>
      <c r="P187" s="833"/>
      <c r="Q187" s="826"/>
      <c r="R187" s="826"/>
      <c r="S187" s="826"/>
      <c r="T187" s="826"/>
      <c r="U187" s="826"/>
      <c r="V187" s="826"/>
    </row>
    <row r="188" spans="1:22" ht="13.5" thickBot="1">
      <c r="A188" s="826"/>
      <c r="B188" s="839"/>
      <c r="C188" s="840"/>
      <c r="D188" s="840"/>
      <c r="E188" s="840"/>
      <c r="F188" s="840"/>
      <c r="G188" s="840"/>
      <c r="H188" s="840"/>
      <c r="I188" s="840"/>
      <c r="J188" s="840"/>
      <c r="K188" s="840"/>
      <c r="L188" s="840"/>
      <c r="M188" s="840"/>
      <c r="N188" s="840"/>
      <c r="O188" s="840"/>
      <c r="P188" s="841"/>
      <c r="Q188" s="826"/>
      <c r="R188" s="826"/>
      <c r="S188" s="826"/>
      <c r="T188" s="826"/>
      <c r="U188" s="826"/>
      <c r="V188" s="826"/>
    </row>
    <row r="189" spans="1:22" ht="13.5" thickBot="1">
      <c r="A189" s="826"/>
      <c r="B189" s="826"/>
      <c r="C189" s="843"/>
      <c r="D189" s="826"/>
      <c r="E189" s="826"/>
      <c r="F189" s="826"/>
      <c r="G189" s="826"/>
      <c r="H189" s="826"/>
      <c r="I189" s="826"/>
      <c r="J189" s="826"/>
      <c r="K189" s="826"/>
      <c r="L189" s="826"/>
      <c r="M189" s="826"/>
      <c r="N189" s="826"/>
      <c r="O189" s="826"/>
      <c r="P189" s="826"/>
      <c r="Q189" s="826"/>
      <c r="R189" s="826"/>
      <c r="S189" s="826"/>
      <c r="T189" s="826"/>
      <c r="U189" s="826"/>
      <c r="V189" s="826"/>
    </row>
    <row r="190" spans="1:22">
      <c r="A190" s="826"/>
      <c r="B190" s="828"/>
      <c r="C190" s="829"/>
      <c r="D190" s="829"/>
      <c r="E190" s="829"/>
      <c r="F190" s="829"/>
      <c r="G190" s="829"/>
      <c r="H190" s="829"/>
      <c r="I190" s="829"/>
      <c r="J190" s="829"/>
      <c r="K190" s="829"/>
      <c r="L190" s="829"/>
      <c r="M190" s="829"/>
      <c r="N190" s="829"/>
      <c r="O190" s="829"/>
      <c r="P190" s="830"/>
      <c r="Q190" s="826"/>
      <c r="R190" s="826"/>
      <c r="S190" s="826"/>
      <c r="T190" s="826"/>
      <c r="U190" s="826"/>
      <c r="V190" s="826"/>
    </row>
    <row r="191" spans="1:22">
      <c r="A191" s="826"/>
      <c r="B191" s="831"/>
      <c r="C191" s="832"/>
      <c r="D191" s="832"/>
      <c r="E191" s="832"/>
      <c r="F191" s="832"/>
      <c r="G191" s="832"/>
      <c r="H191" s="832"/>
      <c r="I191" s="832"/>
      <c r="J191" s="832"/>
      <c r="K191" s="832"/>
      <c r="L191" s="832"/>
      <c r="M191" s="832"/>
      <c r="N191" s="832"/>
      <c r="O191" s="832"/>
      <c r="P191" s="833"/>
      <c r="Q191" s="826"/>
      <c r="R191" s="826"/>
      <c r="S191" s="826"/>
      <c r="T191" s="826"/>
      <c r="U191" s="826"/>
      <c r="V191" s="826"/>
    </row>
    <row r="192" spans="1:22">
      <c r="A192" s="826"/>
      <c r="B192" s="831"/>
      <c r="C192" s="832"/>
      <c r="D192" s="832"/>
      <c r="E192" s="832"/>
      <c r="F192" s="832"/>
      <c r="G192" s="832"/>
      <c r="H192" s="832"/>
      <c r="I192" s="832"/>
      <c r="J192" s="832"/>
      <c r="K192" s="832"/>
      <c r="L192" s="832"/>
      <c r="M192" s="832"/>
      <c r="N192" s="832"/>
      <c r="O192" s="832"/>
      <c r="P192" s="833"/>
      <c r="Q192" s="826"/>
      <c r="R192" s="826"/>
      <c r="S192" s="826"/>
      <c r="T192" s="826"/>
      <c r="U192" s="826"/>
      <c r="V192" s="826"/>
    </row>
    <row r="193" spans="1:22">
      <c r="A193" s="826"/>
      <c r="B193" s="831"/>
      <c r="C193" s="832"/>
      <c r="D193" s="832"/>
      <c r="E193" s="832"/>
      <c r="F193" s="832"/>
      <c r="G193" s="832"/>
      <c r="H193" s="832"/>
      <c r="I193" s="832"/>
      <c r="J193" s="832"/>
      <c r="K193" s="832"/>
      <c r="L193" s="832"/>
      <c r="M193" s="832"/>
      <c r="N193" s="832"/>
      <c r="O193" s="832"/>
      <c r="P193" s="833"/>
      <c r="Q193" s="826"/>
      <c r="R193" s="826"/>
      <c r="S193" s="826"/>
      <c r="T193" s="826"/>
      <c r="U193" s="826"/>
      <c r="V193" s="826"/>
    </row>
    <row r="194" spans="1:22">
      <c r="A194" s="826"/>
      <c r="B194" s="831"/>
      <c r="C194" s="832"/>
      <c r="D194" s="832"/>
      <c r="E194" s="832"/>
      <c r="F194" s="832"/>
      <c r="G194" s="832"/>
      <c r="H194" s="832"/>
      <c r="I194" s="832"/>
      <c r="J194" s="832"/>
      <c r="K194" s="832"/>
      <c r="L194" s="832"/>
      <c r="M194" s="832"/>
      <c r="N194" s="832"/>
      <c r="O194" s="832"/>
      <c r="P194" s="833"/>
      <c r="Q194" s="826"/>
      <c r="R194" s="826"/>
      <c r="S194" s="826"/>
      <c r="T194" s="826"/>
      <c r="U194" s="826"/>
      <c r="V194" s="826"/>
    </row>
    <row r="195" spans="1:22">
      <c r="A195" s="826"/>
      <c r="B195" s="831"/>
      <c r="C195" s="832"/>
      <c r="D195" s="832"/>
      <c r="E195" s="832"/>
      <c r="F195" s="832"/>
      <c r="G195" s="832"/>
      <c r="H195" s="832"/>
      <c r="I195" s="832"/>
      <c r="J195" s="832"/>
      <c r="K195" s="832"/>
      <c r="L195" s="832"/>
      <c r="M195" s="832"/>
      <c r="N195" s="832"/>
      <c r="O195" s="832"/>
      <c r="P195" s="833"/>
      <c r="Q195" s="826"/>
      <c r="R195" s="826"/>
      <c r="S195" s="826"/>
      <c r="T195" s="826"/>
      <c r="U195" s="826"/>
      <c r="V195" s="826"/>
    </row>
    <row r="196" spans="1:22">
      <c r="A196" s="826"/>
      <c r="B196" s="831"/>
      <c r="C196" s="832"/>
      <c r="D196" s="832"/>
      <c r="E196" s="832"/>
      <c r="F196" s="832"/>
      <c r="G196" s="832"/>
      <c r="H196" s="832"/>
      <c r="I196" s="832"/>
      <c r="J196" s="832"/>
      <c r="K196" s="832"/>
      <c r="L196" s="832"/>
      <c r="M196" s="832"/>
      <c r="N196" s="832"/>
      <c r="O196" s="832"/>
      <c r="P196" s="833"/>
      <c r="Q196" s="826"/>
      <c r="R196" s="826"/>
      <c r="S196" s="826"/>
      <c r="T196" s="826"/>
      <c r="U196" s="826"/>
      <c r="V196" s="826"/>
    </row>
    <row r="197" spans="1:22">
      <c r="A197" s="826"/>
      <c r="B197" s="831"/>
      <c r="C197" s="832"/>
      <c r="D197" s="832"/>
      <c r="E197" s="832"/>
      <c r="F197" s="832"/>
      <c r="G197" s="832"/>
      <c r="H197" s="832"/>
      <c r="I197" s="832"/>
      <c r="J197" s="832"/>
      <c r="K197" s="832"/>
      <c r="L197" s="832"/>
      <c r="M197" s="832"/>
      <c r="N197" s="832"/>
      <c r="O197" s="832"/>
      <c r="P197" s="833"/>
      <c r="Q197" s="826"/>
      <c r="R197" s="826"/>
      <c r="S197" s="826"/>
      <c r="T197" s="826"/>
      <c r="U197" s="826"/>
      <c r="V197" s="826"/>
    </row>
    <row r="198" spans="1:22">
      <c r="A198" s="826"/>
      <c r="B198" s="831"/>
      <c r="C198" s="832"/>
      <c r="D198" s="832"/>
      <c r="E198" s="832"/>
      <c r="F198" s="832"/>
      <c r="G198" s="832"/>
      <c r="H198" s="832"/>
      <c r="I198" s="832"/>
      <c r="J198" s="832"/>
      <c r="K198" s="832"/>
      <c r="L198" s="832"/>
      <c r="M198" s="832"/>
      <c r="N198" s="832"/>
      <c r="O198" s="832"/>
      <c r="P198" s="833"/>
      <c r="Q198" s="826"/>
      <c r="R198" s="826"/>
      <c r="S198" s="826"/>
      <c r="T198" s="826"/>
      <c r="U198" s="826"/>
      <c r="V198" s="826"/>
    </row>
    <row r="199" spans="1:22">
      <c r="A199" s="826"/>
      <c r="B199" s="831"/>
      <c r="C199" s="832"/>
      <c r="D199" s="832"/>
      <c r="E199" s="832"/>
      <c r="F199" s="832"/>
      <c r="G199" s="832"/>
      <c r="H199" s="832"/>
      <c r="I199" s="832"/>
      <c r="J199" s="832"/>
      <c r="K199" s="832"/>
      <c r="L199" s="832"/>
      <c r="M199" s="832"/>
      <c r="N199" s="832"/>
      <c r="O199" s="832"/>
      <c r="P199" s="833"/>
      <c r="Q199" s="826"/>
      <c r="R199" s="826"/>
      <c r="S199" s="826"/>
      <c r="T199" s="826"/>
      <c r="U199" s="826"/>
      <c r="V199" s="826"/>
    </row>
    <row r="200" spans="1:22">
      <c r="A200" s="826"/>
      <c r="B200" s="831"/>
      <c r="C200" s="832"/>
      <c r="D200" s="832"/>
      <c r="E200" s="832"/>
      <c r="F200" s="832"/>
      <c r="G200" s="832"/>
      <c r="H200" s="832"/>
      <c r="I200" s="832"/>
      <c r="J200" s="832"/>
      <c r="K200" s="832"/>
      <c r="L200" s="832"/>
      <c r="M200" s="832"/>
      <c r="N200" s="832"/>
      <c r="O200" s="832"/>
      <c r="P200" s="833"/>
      <c r="Q200" s="826"/>
      <c r="R200" s="826"/>
      <c r="S200" s="826"/>
      <c r="T200" s="826"/>
      <c r="U200" s="826"/>
      <c r="V200" s="826"/>
    </row>
    <row r="201" spans="1:22">
      <c r="A201" s="826"/>
      <c r="B201" s="831"/>
      <c r="C201" s="832"/>
      <c r="D201" s="832"/>
      <c r="E201" s="832"/>
      <c r="F201" s="832"/>
      <c r="G201" s="832"/>
      <c r="H201" s="832"/>
      <c r="I201" s="832"/>
      <c r="J201" s="832"/>
      <c r="K201" s="832"/>
      <c r="L201" s="832"/>
      <c r="M201" s="832"/>
      <c r="N201" s="832"/>
      <c r="O201" s="832"/>
      <c r="P201" s="833"/>
      <c r="Q201" s="826"/>
      <c r="R201" s="826"/>
      <c r="S201" s="826"/>
      <c r="T201" s="826"/>
      <c r="U201" s="826"/>
      <c r="V201" s="826"/>
    </row>
    <row r="202" spans="1:22">
      <c r="A202" s="826"/>
      <c r="B202" s="831"/>
      <c r="C202" s="832"/>
      <c r="D202" s="832"/>
      <c r="E202" s="832"/>
      <c r="F202" s="832"/>
      <c r="G202" s="832"/>
      <c r="H202" s="832"/>
      <c r="I202" s="832"/>
      <c r="J202" s="832"/>
      <c r="K202" s="832"/>
      <c r="L202" s="832"/>
      <c r="M202" s="832"/>
      <c r="N202" s="832"/>
      <c r="O202" s="832"/>
      <c r="P202" s="833"/>
      <c r="Q202" s="826"/>
      <c r="R202" s="826"/>
      <c r="S202" s="826"/>
      <c r="T202" s="826"/>
      <c r="U202" s="826"/>
      <c r="V202" s="826"/>
    </row>
    <row r="203" spans="1:22">
      <c r="A203" s="826"/>
      <c r="B203" s="831"/>
      <c r="C203" s="832"/>
      <c r="D203" s="832"/>
      <c r="E203" s="832"/>
      <c r="F203" s="832"/>
      <c r="G203" s="832"/>
      <c r="H203" s="832"/>
      <c r="I203" s="832"/>
      <c r="J203" s="832"/>
      <c r="K203" s="832"/>
      <c r="L203" s="832"/>
      <c r="M203" s="832"/>
      <c r="N203" s="832"/>
      <c r="O203" s="832"/>
      <c r="P203" s="833"/>
      <c r="Q203" s="826"/>
      <c r="R203" s="826"/>
      <c r="S203" s="826"/>
      <c r="T203" s="826"/>
      <c r="U203" s="826"/>
      <c r="V203" s="826"/>
    </row>
    <row r="204" spans="1:22">
      <c r="A204" s="826"/>
      <c r="B204" s="831"/>
      <c r="C204" s="832"/>
      <c r="D204" s="832"/>
      <c r="E204" s="832"/>
      <c r="F204" s="832"/>
      <c r="G204" s="832"/>
      <c r="H204" s="832"/>
      <c r="I204" s="832"/>
      <c r="J204" s="832"/>
      <c r="K204" s="832"/>
      <c r="L204" s="832"/>
      <c r="M204" s="832"/>
      <c r="N204" s="832"/>
      <c r="O204" s="832"/>
      <c r="P204" s="833"/>
      <c r="Q204" s="826"/>
      <c r="R204" s="826"/>
      <c r="S204" s="826"/>
      <c r="T204" s="826"/>
      <c r="U204" s="826"/>
      <c r="V204" s="826"/>
    </row>
    <row r="205" spans="1:22">
      <c r="A205" s="826"/>
      <c r="B205" s="831"/>
      <c r="C205" s="832"/>
      <c r="D205" s="832"/>
      <c r="E205" s="832"/>
      <c r="F205" s="832"/>
      <c r="G205" s="832"/>
      <c r="H205" s="832"/>
      <c r="I205" s="832"/>
      <c r="J205" s="832"/>
      <c r="K205" s="832"/>
      <c r="L205" s="832"/>
      <c r="M205" s="832"/>
      <c r="N205" s="832"/>
      <c r="O205" s="832"/>
      <c r="P205" s="833"/>
      <c r="Q205" s="826"/>
      <c r="R205" s="826"/>
      <c r="S205" s="826"/>
      <c r="T205" s="826"/>
      <c r="U205" s="826"/>
      <c r="V205" s="826"/>
    </row>
    <row r="206" spans="1:22">
      <c r="A206" s="826"/>
      <c r="B206" s="831"/>
      <c r="C206" s="832"/>
      <c r="D206" s="832"/>
      <c r="E206" s="832"/>
      <c r="F206" s="832"/>
      <c r="G206" s="832"/>
      <c r="H206" s="832"/>
      <c r="I206" s="832"/>
      <c r="J206" s="832"/>
      <c r="K206" s="832"/>
      <c r="L206" s="832"/>
      <c r="M206" s="832"/>
      <c r="N206" s="832"/>
      <c r="O206" s="832"/>
      <c r="P206" s="833"/>
      <c r="Q206" s="826"/>
      <c r="R206" s="826"/>
      <c r="S206" s="826"/>
      <c r="T206" s="826"/>
      <c r="U206" s="826"/>
      <c r="V206" s="826"/>
    </row>
    <row r="207" spans="1:22">
      <c r="A207" s="826"/>
      <c r="B207" s="831"/>
      <c r="C207" s="832"/>
      <c r="D207" s="832"/>
      <c r="E207" s="832"/>
      <c r="F207" s="832"/>
      <c r="G207" s="832"/>
      <c r="H207" s="832"/>
      <c r="I207" s="832"/>
      <c r="J207" s="832"/>
      <c r="K207" s="832"/>
      <c r="L207" s="832"/>
      <c r="M207" s="832"/>
      <c r="N207" s="832"/>
      <c r="O207" s="832"/>
      <c r="P207" s="833"/>
      <c r="Q207" s="826"/>
      <c r="R207" s="826"/>
      <c r="S207" s="826"/>
      <c r="T207" s="826"/>
      <c r="U207" s="826"/>
      <c r="V207" s="826"/>
    </row>
    <row r="208" spans="1:22">
      <c r="A208" s="826"/>
      <c r="B208" s="831"/>
      <c r="C208" s="832"/>
      <c r="D208" s="832"/>
      <c r="E208" s="832"/>
      <c r="F208" s="832"/>
      <c r="G208" s="832"/>
      <c r="H208" s="832"/>
      <c r="I208" s="832"/>
      <c r="J208" s="832"/>
      <c r="K208" s="832"/>
      <c r="L208" s="832"/>
      <c r="M208" s="832"/>
      <c r="N208" s="832"/>
      <c r="O208" s="832"/>
      <c r="P208" s="833"/>
      <c r="Q208" s="826"/>
      <c r="R208" s="826"/>
      <c r="S208" s="826"/>
      <c r="T208" s="826"/>
      <c r="U208" s="826"/>
      <c r="V208" s="826"/>
    </row>
    <row r="209" spans="1:22">
      <c r="A209" s="826"/>
      <c r="B209" s="831"/>
      <c r="C209" s="832"/>
      <c r="D209" s="832"/>
      <c r="E209" s="832"/>
      <c r="F209" s="832"/>
      <c r="G209" s="832"/>
      <c r="H209" s="832"/>
      <c r="I209" s="832"/>
      <c r="J209" s="832"/>
      <c r="K209" s="832"/>
      <c r="L209" s="832"/>
      <c r="M209" s="832"/>
      <c r="N209" s="832"/>
      <c r="O209" s="832"/>
      <c r="P209" s="833"/>
      <c r="Q209" s="826"/>
      <c r="R209" s="826"/>
      <c r="S209" s="826"/>
      <c r="T209" s="826"/>
      <c r="U209" s="826"/>
      <c r="V209" s="826"/>
    </row>
    <row r="210" spans="1:22">
      <c r="A210" s="826"/>
      <c r="B210" s="831"/>
      <c r="C210" s="832"/>
      <c r="D210" s="832"/>
      <c r="E210" s="832"/>
      <c r="F210" s="832"/>
      <c r="G210" s="832"/>
      <c r="H210" s="832"/>
      <c r="I210" s="832"/>
      <c r="J210" s="832"/>
      <c r="K210" s="832"/>
      <c r="L210" s="832"/>
      <c r="M210" s="832"/>
      <c r="N210" s="832"/>
      <c r="O210" s="832"/>
      <c r="P210" s="833"/>
      <c r="Q210" s="826"/>
      <c r="R210" s="826"/>
      <c r="S210" s="826"/>
      <c r="T210" s="826"/>
      <c r="U210" s="826"/>
      <c r="V210" s="826"/>
    </row>
    <row r="211" spans="1:22">
      <c r="A211" s="826"/>
      <c r="B211" s="831"/>
      <c r="C211" s="832"/>
      <c r="D211" s="832"/>
      <c r="E211" s="832"/>
      <c r="F211" s="832"/>
      <c r="G211" s="832"/>
      <c r="H211" s="832"/>
      <c r="I211" s="832"/>
      <c r="J211" s="832"/>
      <c r="K211" s="832"/>
      <c r="L211" s="832"/>
      <c r="M211" s="832"/>
      <c r="N211" s="832"/>
      <c r="O211" s="832"/>
      <c r="P211" s="833"/>
      <c r="Q211" s="826"/>
      <c r="R211" s="826"/>
      <c r="S211" s="826"/>
      <c r="T211" s="826"/>
      <c r="U211" s="826"/>
      <c r="V211" s="826"/>
    </row>
    <row r="212" spans="1:22">
      <c r="A212" s="826"/>
      <c r="B212" s="831"/>
      <c r="C212" s="832"/>
      <c r="D212" s="832"/>
      <c r="E212" s="832"/>
      <c r="F212" s="832"/>
      <c r="G212" s="832"/>
      <c r="H212" s="832"/>
      <c r="I212" s="832"/>
      <c r="J212" s="832"/>
      <c r="K212" s="832"/>
      <c r="L212" s="832"/>
      <c r="M212" s="832"/>
      <c r="N212" s="832"/>
      <c r="O212" s="832"/>
      <c r="P212" s="833"/>
      <c r="Q212" s="826"/>
      <c r="R212" s="826"/>
      <c r="S212" s="826"/>
      <c r="T212" s="826"/>
      <c r="U212" s="826"/>
      <c r="V212" s="826"/>
    </row>
    <row r="213" spans="1:22">
      <c r="A213" s="826"/>
      <c r="B213" s="831"/>
      <c r="C213" s="832"/>
      <c r="D213" s="832"/>
      <c r="E213" s="832"/>
      <c r="F213" s="832"/>
      <c r="G213" s="832"/>
      <c r="H213" s="832"/>
      <c r="I213" s="832"/>
      <c r="J213" s="832"/>
      <c r="K213" s="832"/>
      <c r="L213" s="832"/>
      <c r="M213" s="832"/>
      <c r="N213" s="832"/>
      <c r="O213" s="832"/>
      <c r="P213" s="833"/>
      <c r="Q213" s="826"/>
      <c r="R213" s="826"/>
      <c r="S213" s="826"/>
      <c r="T213" s="826"/>
      <c r="U213" s="826"/>
      <c r="V213" s="826"/>
    </row>
    <row r="214" spans="1:22">
      <c r="A214" s="826"/>
      <c r="B214" s="831"/>
      <c r="C214" s="832"/>
      <c r="D214" s="832"/>
      <c r="E214" s="832"/>
      <c r="F214" s="832"/>
      <c r="G214" s="832"/>
      <c r="H214" s="832"/>
      <c r="I214" s="832"/>
      <c r="J214" s="832"/>
      <c r="K214" s="832"/>
      <c r="L214" s="832"/>
      <c r="M214" s="832"/>
      <c r="N214" s="832"/>
      <c r="O214" s="832"/>
      <c r="P214" s="833"/>
      <c r="Q214" s="826"/>
      <c r="R214" s="826"/>
      <c r="S214" s="826"/>
      <c r="T214" s="826"/>
      <c r="U214" s="826"/>
      <c r="V214" s="826"/>
    </row>
    <row r="215" spans="1:22">
      <c r="A215" s="826"/>
      <c r="B215" s="831"/>
      <c r="C215" s="832"/>
      <c r="D215" s="832"/>
      <c r="E215" s="832"/>
      <c r="F215" s="832"/>
      <c r="G215" s="832"/>
      <c r="H215" s="832"/>
      <c r="I215" s="832"/>
      <c r="J215" s="832"/>
      <c r="K215" s="832"/>
      <c r="L215" s="832"/>
      <c r="M215" s="832"/>
      <c r="N215" s="832"/>
      <c r="O215" s="832"/>
      <c r="P215" s="833"/>
      <c r="Q215" s="826"/>
      <c r="R215" s="826"/>
      <c r="S215" s="826"/>
      <c r="T215" s="826"/>
      <c r="U215" s="826"/>
      <c r="V215" s="826"/>
    </row>
    <row r="216" spans="1:22">
      <c r="A216" s="826"/>
      <c r="B216" s="831"/>
      <c r="C216" s="834"/>
      <c r="D216" s="835" t="s">
        <v>656</v>
      </c>
      <c r="E216" s="835" t="s">
        <v>657</v>
      </c>
      <c r="F216" s="835" t="s">
        <v>658</v>
      </c>
      <c r="G216" s="835" t="s">
        <v>659</v>
      </c>
      <c r="H216" s="835" t="s">
        <v>660</v>
      </c>
      <c r="I216" s="835" t="s">
        <v>661</v>
      </c>
      <c r="J216" s="835" t="s">
        <v>662</v>
      </c>
      <c r="K216" s="835" t="s">
        <v>663</v>
      </c>
      <c r="L216" s="835" t="s">
        <v>664</v>
      </c>
      <c r="M216" s="835" t="s">
        <v>665</v>
      </c>
      <c r="N216" s="835" t="s">
        <v>666</v>
      </c>
      <c r="O216" s="835" t="s">
        <v>667</v>
      </c>
      <c r="P216" s="833"/>
      <c r="Q216" s="826"/>
      <c r="R216" s="826"/>
      <c r="S216" s="826"/>
      <c r="T216" s="826"/>
      <c r="U216" s="826"/>
      <c r="V216" s="826"/>
    </row>
    <row r="217" spans="1:22">
      <c r="A217" s="826"/>
      <c r="B217" s="831"/>
      <c r="C217" s="836" t="s">
        <v>679</v>
      </c>
      <c r="D217" s="838">
        <f>'GRAF. EJECUCIÓN GASTOS'!D225</f>
        <v>15180.475</v>
      </c>
      <c r="E217" s="838">
        <f>'GRAF. EJECUCIÓN GASTOS'!E225</f>
        <v>51105.54</v>
      </c>
      <c r="F217" s="838">
        <f>'GRAF. EJECUCIÓN GASTOS'!F225</f>
        <v>93749.539000000004</v>
      </c>
      <c r="G217" s="838">
        <f>'GRAF. EJECUCIÓN GASTOS'!G225</f>
        <v>112357.56200000001</v>
      </c>
      <c r="H217" s="838">
        <f>'GRAF. EJECUCIÓN GASTOS'!H225</f>
        <v>152087.76800000001</v>
      </c>
      <c r="I217" s="838">
        <f>'GRAF. EJECUCIÓN GASTOS'!I225</f>
        <v>157498.96100000001</v>
      </c>
      <c r="J217" s="838">
        <f>'GRAF. EJECUCIÓN GASTOS'!J225</f>
        <v>168487.82500000001</v>
      </c>
      <c r="K217" s="838">
        <f>'GRAF. EJECUCIÓN GASTOS'!K225</f>
        <v>181015.52799999999</v>
      </c>
      <c r="L217" s="838">
        <f>'GRAF. EJECUCIÓN GASTOS'!L225</f>
        <v>208894.731</v>
      </c>
      <c r="M217" s="838">
        <f>'GRAF. EJECUCIÓN GASTOS'!M225</f>
        <v>286259.217</v>
      </c>
      <c r="N217" s="838">
        <f>'GRAF. EJECUCIÓN GASTOS'!N225</f>
        <v>299722.18699999998</v>
      </c>
      <c r="O217" s="838">
        <f>'GRAF. EJECUCIÓN GASTOS'!O225</f>
        <v>306956.55099999998</v>
      </c>
      <c r="P217" s="833"/>
      <c r="Q217" s="826"/>
      <c r="R217" s="826"/>
      <c r="S217" s="826"/>
      <c r="T217" s="826"/>
      <c r="U217" s="826"/>
      <c r="V217" s="826"/>
    </row>
    <row r="218" spans="1:22">
      <c r="A218" s="826"/>
      <c r="B218" s="831"/>
      <c r="C218" s="836" t="s">
        <v>22</v>
      </c>
      <c r="D218" s="838">
        <f>(ENERO!$AG$148+ENERO!$AG$156)/1000</f>
        <v>1043.2550000000001</v>
      </c>
      <c r="E218" s="838">
        <f>(FEBRERO!$AG$148+FEBRERO!$AG$156)/1000</f>
        <v>21363.295999999998</v>
      </c>
      <c r="F218" s="838">
        <f>(MARZO!$AG$148+MARZO!$AG$156)/1000</f>
        <v>44967.006000000001</v>
      </c>
      <c r="G218" s="838">
        <f>(ABRIL!$AG$148+ABRIL!$AG$156)/1000</f>
        <v>88559.755000000005</v>
      </c>
      <c r="H218" s="838">
        <f>(MAYO!$AG$148+MAYO!$AG$156)/1000</f>
        <v>102805.398</v>
      </c>
      <c r="I218" s="838">
        <f>(JUNIO!$AG$148+JUNIO!$AG$156)/1000</f>
        <v>111275.057</v>
      </c>
      <c r="J218" s="838">
        <f>(JULIO!$AG$148+JULIO!$AG$156)/1000</f>
        <v>137545.68900000001</v>
      </c>
      <c r="K218" s="838">
        <f>(AGOSTO!$AG$148+AGOSTO!$AG$156)/1000</f>
        <v>148333.549</v>
      </c>
      <c r="L218" s="838">
        <f>(SEPTIEMBRE!$AG$148+SEPTIEMBRE!$AG$156)/1000</f>
        <v>179890.35399999999</v>
      </c>
      <c r="M218" s="838">
        <f>(OCTUBRE!$AG$148+OCTUBRE!$AG$156)/1000</f>
        <v>219547.65700000001</v>
      </c>
      <c r="N218" s="838">
        <f>(NOVIEMBRE!$AG$148+NOVIEMBRE!$AG$156)/1000</f>
        <v>247970.701</v>
      </c>
      <c r="O218" s="838">
        <f>(DICIEMBRE!$AG$148+DICIEMBRE!$AG$156)/1000</f>
        <v>252841.43</v>
      </c>
      <c r="P218" s="833"/>
      <c r="Q218" s="826"/>
      <c r="R218" s="826"/>
      <c r="S218" s="826"/>
      <c r="T218" s="826"/>
      <c r="U218" s="826"/>
      <c r="V218" s="826"/>
    </row>
    <row r="219" spans="1:22" ht="13.5" thickBot="1">
      <c r="A219" s="826"/>
      <c r="B219" s="839"/>
      <c r="C219" s="840"/>
      <c r="D219" s="840"/>
      <c r="E219" s="840"/>
      <c r="F219" s="840"/>
      <c r="G219" s="840"/>
      <c r="H219" s="840"/>
      <c r="I219" s="840"/>
      <c r="J219" s="840"/>
      <c r="K219" s="840"/>
      <c r="L219" s="840"/>
      <c r="M219" s="840"/>
      <c r="N219" s="840"/>
      <c r="O219" s="840"/>
      <c r="P219" s="841"/>
      <c r="Q219" s="826"/>
      <c r="R219" s="826"/>
      <c r="S219" s="826"/>
      <c r="T219" s="826"/>
      <c r="U219" s="826"/>
      <c r="V219" s="826"/>
    </row>
    <row r="220" spans="1:22" ht="13.5" thickBot="1">
      <c r="A220" s="826"/>
      <c r="B220" s="826"/>
      <c r="C220" s="843"/>
      <c r="D220" s="826"/>
      <c r="E220" s="826"/>
      <c r="F220" s="826"/>
      <c r="G220" s="826"/>
      <c r="H220" s="826"/>
      <c r="I220" s="826"/>
      <c r="J220" s="826"/>
      <c r="K220" s="826"/>
      <c r="L220" s="826"/>
      <c r="M220" s="826"/>
      <c r="N220" s="826"/>
      <c r="O220" s="826"/>
      <c r="P220" s="826"/>
      <c r="Q220" s="826"/>
      <c r="R220" s="826"/>
      <c r="S220" s="826"/>
      <c r="T220" s="826"/>
      <c r="U220" s="826"/>
      <c r="V220" s="826"/>
    </row>
    <row r="221" spans="1:22">
      <c r="A221" s="826"/>
      <c r="B221" s="828"/>
      <c r="C221" s="829"/>
      <c r="D221" s="829"/>
      <c r="E221" s="829"/>
      <c r="F221" s="829"/>
      <c r="G221" s="829"/>
      <c r="H221" s="829"/>
      <c r="I221" s="829"/>
      <c r="J221" s="829"/>
      <c r="K221" s="829"/>
      <c r="L221" s="829"/>
      <c r="M221" s="829"/>
      <c r="N221" s="829"/>
      <c r="O221" s="829"/>
      <c r="P221" s="830"/>
      <c r="Q221" s="826"/>
      <c r="R221" s="826"/>
      <c r="S221" s="826"/>
      <c r="T221" s="826"/>
      <c r="U221" s="826"/>
      <c r="V221" s="826"/>
    </row>
    <row r="222" spans="1:22">
      <c r="A222" s="826"/>
      <c r="B222" s="831"/>
      <c r="C222" s="832"/>
      <c r="D222" s="832"/>
      <c r="E222" s="832"/>
      <c r="F222" s="832"/>
      <c r="G222" s="832"/>
      <c r="H222" s="832"/>
      <c r="I222" s="832"/>
      <c r="J222" s="832"/>
      <c r="K222" s="832"/>
      <c r="L222" s="832"/>
      <c r="M222" s="832"/>
      <c r="N222" s="832"/>
      <c r="O222" s="832"/>
      <c r="P222" s="833"/>
      <c r="Q222" s="826"/>
      <c r="R222" s="826"/>
      <c r="S222" s="826"/>
      <c r="T222" s="826"/>
      <c r="U222" s="826"/>
      <c r="V222" s="826"/>
    </row>
    <row r="223" spans="1:22">
      <c r="A223" s="826"/>
      <c r="B223" s="831"/>
      <c r="C223" s="832"/>
      <c r="D223" s="832"/>
      <c r="E223" s="832"/>
      <c r="F223" s="832"/>
      <c r="G223" s="832"/>
      <c r="H223" s="832"/>
      <c r="I223" s="832"/>
      <c r="J223" s="832"/>
      <c r="K223" s="832"/>
      <c r="L223" s="832"/>
      <c r="M223" s="832"/>
      <c r="N223" s="832"/>
      <c r="O223" s="832"/>
      <c r="P223" s="833"/>
      <c r="Q223" s="826"/>
      <c r="R223" s="826"/>
      <c r="S223" s="826"/>
      <c r="T223" s="826"/>
      <c r="U223" s="826"/>
      <c r="V223" s="826"/>
    </row>
    <row r="224" spans="1:22">
      <c r="A224" s="826"/>
      <c r="B224" s="831"/>
      <c r="C224" s="832"/>
      <c r="D224" s="832"/>
      <c r="E224" s="832"/>
      <c r="F224" s="832"/>
      <c r="G224" s="832"/>
      <c r="H224" s="832"/>
      <c r="I224" s="832"/>
      <c r="J224" s="832"/>
      <c r="K224" s="832"/>
      <c r="L224" s="832"/>
      <c r="M224" s="832"/>
      <c r="N224" s="832"/>
      <c r="O224" s="832"/>
      <c r="P224" s="833"/>
      <c r="Q224" s="826"/>
      <c r="R224" s="826"/>
      <c r="S224" s="826"/>
      <c r="T224" s="826"/>
      <c r="U224" s="826"/>
      <c r="V224" s="826"/>
    </row>
    <row r="225" spans="1:22">
      <c r="A225" s="826"/>
      <c r="B225" s="831"/>
      <c r="C225" s="832"/>
      <c r="D225" s="832"/>
      <c r="E225" s="832"/>
      <c r="F225" s="832"/>
      <c r="G225" s="832"/>
      <c r="H225" s="832"/>
      <c r="I225" s="832"/>
      <c r="J225" s="832"/>
      <c r="K225" s="832"/>
      <c r="L225" s="832"/>
      <c r="M225" s="832"/>
      <c r="N225" s="832"/>
      <c r="O225" s="832"/>
      <c r="P225" s="833"/>
      <c r="Q225" s="826"/>
      <c r="R225" s="826"/>
      <c r="S225" s="826"/>
      <c r="T225" s="826"/>
      <c r="U225" s="826"/>
      <c r="V225" s="826"/>
    </row>
    <row r="226" spans="1:22">
      <c r="A226" s="826"/>
      <c r="B226" s="831"/>
      <c r="C226" s="832"/>
      <c r="D226" s="832"/>
      <c r="E226" s="832"/>
      <c r="F226" s="832"/>
      <c r="G226" s="832"/>
      <c r="H226" s="832"/>
      <c r="I226" s="832"/>
      <c r="J226" s="832"/>
      <c r="K226" s="832"/>
      <c r="L226" s="832"/>
      <c r="M226" s="832"/>
      <c r="N226" s="832"/>
      <c r="O226" s="832"/>
      <c r="P226" s="833"/>
      <c r="Q226" s="826"/>
      <c r="R226" s="826"/>
      <c r="S226" s="826"/>
      <c r="T226" s="826"/>
      <c r="U226" s="826"/>
      <c r="V226" s="826"/>
    </row>
    <row r="227" spans="1:22">
      <c r="A227" s="826"/>
      <c r="B227" s="831"/>
      <c r="C227" s="832"/>
      <c r="D227" s="832"/>
      <c r="E227" s="832"/>
      <c r="F227" s="832"/>
      <c r="G227" s="832"/>
      <c r="H227" s="832"/>
      <c r="I227" s="832"/>
      <c r="J227" s="832"/>
      <c r="K227" s="832"/>
      <c r="L227" s="832"/>
      <c r="M227" s="832"/>
      <c r="N227" s="832"/>
      <c r="O227" s="832"/>
      <c r="P227" s="833"/>
      <c r="Q227" s="826"/>
      <c r="R227" s="826"/>
      <c r="S227" s="826"/>
      <c r="T227" s="826"/>
      <c r="U227" s="826"/>
      <c r="V227" s="826"/>
    </row>
    <row r="228" spans="1:22">
      <c r="A228" s="826"/>
      <c r="B228" s="831"/>
      <c r="C228" s="832"/>
      <c r="D228" s="832"/>
      <c r="E228" s="832"/>
      <c r="F228" s="832"/>
      <c r="G228" s="832"/>
      <c r="H228" s="832"/>
      <c r="I228" s="832"/>
      <c r="J228" s="832"/>
      <c r="K228" s="832"/>
      <c r="L228" s="832"/>
      <c r="M228" s="832"/>
      <c r="N228" s="832"/>
      <c r="O228" s="832"/>
      <c r="P228" s="833"/>
      <c r="Q228" s="826"/>
      <c r="R228" s="826"/>
      <c r="S228" s="826"/>
      <c r="T228" s="826"/>
      <c r="U228" s="826"/>
      <c r="V228" s="826"/>
    </row>
    <row r="229" spans="1:22">
      <c r="A229" s="826"/>
      <c r="B229" s="831"/>
      <c r="C229" s="832"/>
      <c r="D229" s="832"/>
      <c r="E229" s="832"/>
      <c r="F229" s="832"/>
      <c r="G229" s="832"/>
      <c r="H229" s="832"/>
      <c r="I229" s="832"/>
      <c r="J229" s="832"/>
      <c r="K229" s="832"/>
      <c r="L229" s="832"/>
      <c r="M229" s="832"/>
      <c r="N229" s="832"/>
      <c r="O229" s="832"/>
      <c r="P229" s="833"/>
      <c r="Q229" s="826"/>
      <c r="R229" s="826"/>
      <c r="S229" s="826"/>
      <c r="T229" s="826"/>
      <c r="U229" s="826"/>
      <c r="V229" s="826"/>
    </row>
    <row r="230" spans="1:22">
      <c r="A230" s="826"/>
      <c r="B230" s="831"/>
      <c r="C230" s="832"/>
      <c r="D230" s="832"/>
      <c r="E230" s="832"/>
      <c r="F230" s="832"/>
      <c r="G230" s="832"/>
      <c r="H230" s="832"/>
      <c r="I230" s="832"/>
      <c r="J230" s="832"/>
      <c r="K230" s="832"/>
      <c r="L230" s="832"/>
      <c r="M230" s="832"/>
      <c r="N230" s="832"/>
      <c r="O230" s="832"/>
      <c r="P230" s="833"/>
      <c r="Q230" s="826"/>
      <c r="R230" s="826"/>
      <c r="S230" s="826"/>
      <c r="T230" s="826"/>
      <c r="U230" s="826"/>
      <c r="V230" s="826"/>
    </row>
    <row r="231" spans="1:22">
      <c r="A231" s="826"/>
      <c r="B231" s="831"/>
      <c r="C231" s="832"/>
      <c r="D231" s="832"/>
      <c r="E231" s="832"/>
      <c r="F231" s="832"/>
      <c r="G231" s="832"/>
      <c r="H231" s="832"/>
      <c r="I231" s="832"/>
      <c r="J231" s="832"/>
      <c r="K231" s="832"/>
      <c r="L231" s="832"/>
      <c r="M231" s="832"/>
      <c r="N231" s="832"/>
      <c r="O231" s="832"/>
      <c r="P231" s="833"/>
      <c r="Q231" s="826"/>
      <c r="R231" s="826"/>
      <c r="S231" s="826"/>
      <c r="T231" s="826"/>
      <c r="U231" s="826"/>
      <c r="V231" s="826"/>
    </row>
    <row r="232" spans="1:22">
      <c r="A232" s="826"/>
      <c r="B232" s="831"/>
      <c r="C232" s="832"/>
      <c r="D232" s="832"/>
      <c r="E232" s="832"/>
      <c r="F232" s="832"/>
      <c r="G232" s="832"/>
      <c r="H232" s="832"/>
      <c r="I232" s="832"/>
      <c r="J232" s="832"/>
      <c r="K232" s="832"/>
      <c r="L232" s="832"/>
      <c r="M232" s="832"/>
      <c r="N232" s="832"/>
      <c r="O232" s="832"/>
      <c r="P232" s="833"/>
      <c r="Q232" s="826"/>
      <c r="R232" s="826"/>
      <c r="S232" s="826"/>
      <c r="T232" s="826"/>
      <c r="U232" s="826"/>
      <c r="V232" s="826"/>
    </row>
    <row r="233" spans="1:22">
      <c r="A233" s="826"/>
      <c r="B233" s="831"/>
      <c r="C233" s="832"/>
      <c r="D233" s="832"/>
      <c r="E233" s="832"/>
      <c r="F233" s="832"/>
      <c r="G233" s="832"/>
      <c r="H233" s="832"/>
      <c r="I233" s="832"/>
      <c r="J233" s="832"/>
      <c r="K233" s="832"/>
      <c r="L233" s="832"/>
      <c r="M233" s="832"/>
      <c r="N233" s="832"/>
      <c r="O233" s="832"/>
      <c r="P233" s="833"/>
      <c r="Q233" s="826"/>
      <c r="R233" s="826"/>
      <c r="S233" s="826"/>
      <c r="T233" s="826"/>
      <c r="U233" s="826"/>
      <c r="V233" s="826"/>
    </row>
    <row r="234" spans="1:22">
      <c r="A234" s="826"/>
      <c r="B234" s="831"/>
      <c r="C234" s="832"/>
      <c r="D234" s="832"/>
      <c r="E234" s="832"/>
      <c r="F234" s="832"/>
      <c r="G234" s="832"/>
      <c r="H234" s="832"/>
      <c r="I234" s="832"/>
      <c r="J234" s="832"/>
      <c r="K234" s="832"/>
      <c r="L234" s="832"/>
      <c r="M234" s="832"/>
      <c r="N234" s="832"/>
      <c r="O234" s="832"/>
      <c r="P234" s="833"/>
      <c r="Q234" s="826"/>
      <c r="R234" s="826"/>
      <c r="S234" s="826"/>
      <c r="T234" s="826"/>
      <c r="U234" s="826"/>
      <c r="V234" s="826"/>
    </row>
    <row r="235" spans="1:22">
      <c r="A235" s="826"/>
      <c r="B235" s="831"/>
      <c r="C235" s="832"/>
      <c r="D235" s="832"/>
      <c r="E235" s="832"/>
      <c r="F235" s="832"/>
      <c r="G235" s="832"/>
      <c r="H235" s="832"/>
      <c r="I235" s="832"/>
      <c r="J235" s="832"/>
      <c r="K235" s="832"/>
      <c r="L235" s="832"/>
      <c r="M235" s="832"/>
      <c r="N235" s="832"/>
      <c r="O235" s="832"/>
      <c r="P235" s="833"/>
      <c r="Q235" s="826"/>
      <c r="R235" s="826"/>
      <c r="S235" s="826"/>
      <c r="T235" s="826"/>
      <c r="U235" s="826"/>
      <c r="V235" s="826"/>
    </row>
    <row r="236" spans="1:22">
      <c r="A236" s="826"/>
      <c r="B236" s="831"/>
      <c r="C236" s="832"/>
      <c r="D236" s="832"/>
      <c r="E236" s="832"/>
      <c r="F236" s="832"/>
      <c r="G236" s="832"/>
      <c r="H236" s="832"/>
      <c r="I236" s="832"/>
      <c r="J236" s="832"/>
      <c r="K236" s="832"/>
      <c r="L236" s="832"/>
      <c r="M236" s="832"/>
      <c r="N236" s="832"/>
      <c r="O236" s="832"/>
      <c r="P236" s="833"/>
      <c r="Q236" s="826"/>
      <c r="R236" s="826"/>
      <c r="S236" s="826"/>
      <c r="T236" s="826"/>
      <c r="U236" s="826"/>
      <c r="V236" s="826"/>
    </row>
    <row r="237" spans="1:22">
      <c r="A237" s="826"/>
      <c r="B237" s="831"/>
      <c r="C237" s="832"/>
      <c r="D237" s="832"/>
      <c r="E237" s="832"/>
      <c r="F237" s="832"/>
      <c r="G237" s="832"/>
      <c r="H237" s="832"/>
      <c r="I237" s="832"/>
      <c r="J237" s="832"/>
      <c r="K237" s="832"/>
      <c r="L237" s="832"/>
      <c r="M237" s="832"/>
      <c r="N237" s="832"/>
      <c r="O237" s="832"/>
      <c r="P237" s="833"/>
      <c r="Q237" s="826"/>
      <c r="R237" s="826"/>
      <c r="S237" s="826"/>
      <c r="T237" s="826"/>
      <c r="U237" s="826"/>
      <c r="V237" s="826"/>
    </row>
    <row r="238" spans="1:22">
      <c r="A238" s="826"/>
      <c r="B238" s="831"/>
      <c r="C238" s="832"/>
      <c r="D238" s="832"/>
      <c r="E238" s="832"/>
      <c r="F238" s="832"/>
      <c r="G238" s="832"/>
      <c r="H238" s="832"/>
      <c r="I238" s="832"/>
      <c r="J238" s="832"/>
      <c r="K238" s="832"/>
      <c r="L238" s="832"/>
      <c r="M238" s="832"/>
      <c r="N238" s="832"/>
      <c r="O238" s="832"/>
      <c r="P238" s="833"/>
      <c r="Q238" s="826"/>
      <c r="R238" s="826"/>
      <c r="S238" s="826"/>
      <c r="T238" s="826"/>
      <c r="U238" s="826"/>
      <c r="V238" s="826"/>
    </row>
    <row r="239" spans="1:22">
      <c r="A239" s="826"/>
      <c r="B239" s="831"/>
      <c r="C239" s="832"/>
      <c r="D239" s="832"/>
      <c r="E239" s="832"/>
      <c r="F239" s="832"/>
      <c r="G239" s="832"/>
      <c r="H239" s="832"/>
      <c r="I239" s="832"/>
      <c r="J239" s="832"/>
      <c r="K239" s="832"/>
      <c r="L239" s="832"/>
      <c r="M239" s="832"/>
      <c r="N239" s="832"/>
      <c r="O239" s="832"/>
      <c r="P239" s="833"/>
      <c r="Q239" s="826"/>
      <c r="R239" s="826"/>
      <c r="S239" s="826"/>
      <c r="T239" s="826"/>
      <c r="U239" s="826"/>
      <c r="V239" s="826"/>
    </row>
    <row r="240" spans="1:22">
      <c r="A240" s="826"/>
      <c r="B240" s="831"/>
      <c r="C240" s="832"/>
      <c r="D240" s="832"/>
      <c r="E240" s="832"/>
      <c r="F240" s="832"/>
      <c r="G240" s="832"/>
      <c r="H240" s="832"/>
      <c r="I240" s="832"/>
      <c r="J240" s="832"/>
      <c r="K240" s="832"/>
      <c r="L240" s="832"/>
      <c r="M240" s="832"/>
      <c r="N240" s="832"/>
      <c r="O240" s="832"/>
      <c r="P240" s="833"/>
      <c r="Q240" s="826"/>
      <c r="R240" s="826"/>
      <c r="S240" s="826"/>
      <c r="T240" s="826"/>
      <c r="U240" s="826"/>
      <c r="V240" s="826"/>
    </row>
    <row r="241" spans="1:22">
      <c r="A241" s="826"/>
      <c r="B241" s="831"/>
      <c r="C241" s="832"/>
      <c r="D241" s="832"/>
      <c r="E241" s="832"/>
      <c r="F241" s="832"/>
      <c r="G241" s="832"/>
      <c r="H241" s="832"/>
      <c r="I241" s="832"/>
      <c r="J241" s="832"/>
      <c r="K241" s="832"/>
      <c r="L241" s="832"/>
      <c r="M241" s="832"/>
      <c r="N241" s="832"/>
      <c r="O241" s="832"/>
      <c r="P241" s="833"/>
      <c r="Q241" s="826"/>
      <c r="R241" s="826"/>
      <c r="S241" s="826"/>
      <c r="T241" s="826"/>
      <c r="U241" s="826"/>
      <c r="V241" s="826"/>
    </row>
    <row r="242" spans="1:22">
      <c r="A242" s="826"/>
      <c r="B242" s="831"/>
      <c r="C242" s="832"/>
      <c r="D242" s="832"/>
      <c r="E242" s="832"/>
      <c r="F242" s="832"/>
      <c r="G242" s="832"/>
      <c r="H242" s="832"/>
      <c r="I242" s="832"/>
      <c r="J242" s="832"/>
      <c r="K242" s="832"/>
      <c r="L242" s="832"/>
      <c r="M242" s="832"/>
      <c r="N242" s="832"/>
      <c r="O242" s="832"/>
      <c r="P242" s="833"/>
      <c r="Q242" s="826"/>
      <c r="R242" s="826"/>
      <c r="S242" s="826"/>
      <c r="T242" s="826"/>
      <c r="U242" s="826"/>
      <c r="V242" s="826"/>
    </row>
    <row r="243" spans="1:22">
      <c r="A243" s="826"/>
      <c r="B243" s="831"/>
      <c r="C243" s="832"/>
      <c r="D243" s="832"/>
      <c r="E243" s="832"/>
      <c r="F243" s="832"/>
      <c r="G243" s="832"/>
      <c r="H243" s="832"/>
      <c r="I243" s="832"/>
      <c r="J243" s="832"/>
      <c r="K243" s="832"/>
      <c r="L243" s="832"/>
      <c r="M243" s="832"/>
      <c r="N243" s="832"/>
      <c r="O243" s="832"/>
      <c r="P243" s="833"/>
      <c r="Q243" s="826"/>
      <c r="R243" s="826"/>
      <c r="S243" s="826"/>
      <c r="T243" s="826"/>
      <c r="U243" s="826"/>
      <c r="V243" s="826"/>
    </row>
    <row r="244" spans="1:22">
      <c r="A244" s="826"/>
      <c r="B244" s="831"/>
      <c r="C244" s="832"/>
      <c r="D244" s="832"/>
      <c r="E244" s="832"/>
      <c r="F244" s="832"/>
      <c r="G244" s="832"/>
      <c r="H244" s="832"/>
      <c r="I244" s="832"/>
      <c r="J244" s="832"/>
      <c r="K244" s="832"/>
      <c r="L244" s="832"/>
      <c r="M244" s="832"/>
      <c r="N244" s="832"/>
      <c r="O244" s="832"/>
      <c r="P244" s="833"/>
      <c r="Q244" s="826"/>
      <c r="R244" s="826"/>
      <c r="S244" s="826"/>
      <c r="T244" s="826"/>
      <c r="U244" s="826"/>
      <c r="V244" s="826"/>
    </row>
    <row r="245" spans="1:22">
      <c r="A245" s="826"/>
      <c r="B245" s="831"/>
      <c r="C245" s="832"/>
      <c r="D245" s="832"/>
      <c r="E245" s="832"/>
      <c r="F245" s="832"/>
      <c r="G245" s="832"/>
      <c r="H245" s="832"/>
      <c r="I245" s="832"/>
      <c r="J245" s="832"/>
      <c r="K245" s="832"/>
      <c r="L245" s="832"/>
      <c r="M245" s="832"/>
      <c r="N245" s="832"/>
      <c r="O245" s="832"/>
      <c r="P245" s="833"/>
      <c r="Q245" s="826"/>
      <c r="R245" s="826"/>
      <c r="S245" s="826"/>
      <c r="T245" s="826"/>
      <c r="U245" s="826"/>
      <c r="V245" s="826"/>
    </row>
    <row r="246" spans="1:22">
      <c r="A246" s="826"/>
      <c r="B246" s="831"/>
      <c r="C246" s="832"/>
      <c r="D246" s="832"/>
      <c r="E246" s="832"/>
      <c r="F246" s="832"/>
      <c r="G246" s="832"/>
      <c r="H246" s="832"/>
      <c r="I246" s="832"/>
      <c r="J246" s="832"/>
      <c r="K246" s="832"/>
      <c r="L246" s="832"/>
      <c r="M246" s="832"/>
      <c r="N246" s="832"/>
      <c r="O246" s="832"/>
      <c r="P246" s="833"/>
      <c r="Q246" s="826"/>
      <c r="R246" s="826"/>
      <c r="S246" s="826"/>
      <c r="T246" s="826"/>
      <c r="U246" s="826"/>
      <c r="V246" s="826"/>
    </row>
    <row r="247" spans="1:22">
      <c r="A247" s="826"/>
      <c r="B247" s="831"/>
      <c r="C247" s="834"/>
      <c r="D247" s="835" t="s">
        <v>656</v>
      </c>
      <c r="E247" s="835" t="s">
        <v>657</v>
      </c>
      <c r="F247" s="835" t="s">
        <v>658</v>
      </c>
      <c r="G247" s="835" t="s">
        <v>659</v>
      </c>
      <c r="H247" s="835" t="s">
        <v>660</v>
      </c>
      <c r="I247" s="835" t="s">
        <v>661</v>
      </c>
      <c r="J247" s="835" t="s">
        <v>662</v>
      </c>
      <c r="K247" s="835" t="s">
        <v>663</v>
      </c>
      <c r="L247" s="835" t="s">
        <v>664</v>
      </c>
      <c r="M247" s="835" t="s">
        <v>665</v>
      </c>
      <c r="N247" s="835" t="s">
        <v>666</v>
      </c>
      <c r="O247" s="835" t="s">
        <v>667</v>
      </c>
      <c r="P247" s="833"/>
      <c r="Q247" s="826"/>
      <c r="R247" s="826"/>
      <c r="S247" s="826"/>
      <c r="T247" s="826"/>
      <c r="U247" s="826"/>
      <c r="V247" s="826"/>
    </row>
    <row r="248" spans="1:22">
      <c r="A248" s="826"/>
      <c r="B248" s="831"/>
      <c r="C248" s="836" t="s">
        <v>679</v>
      </c>
      <c r="D248" s="838">
        <f>'GRAF. EJECUCIÓN GASTOS'!D257</f>
        <v>87352.505999999994</v>
      </c>
      <c r="E248" s="838">
        <f>'GRAF. EJECUCIÓN GASTOS'!E257</f>
        <v>97623.178</v>
      </c>
      <c r="F248" s="838">
        <f>'GRAF. EJECUCIÓN GASTOS'!F257</f>
        <v>111161.618</v>
      </c>
      <c r="G248" s="838">
        <f>'GRAF. EJECUCIÓN GASTOS'!G257</f>
        <v>123414.234</v>
      </c>
      <c r="H248" s="838">
        <f>'GRAF. EJECUCIÓN GASTOS'!H257</f>
        <v>133684.90599999999</v>
      </c>
      <c r="I248" s="838">
        <f>'GRAF. EJECUCIÓN GASTOS'!I257</f>
        <v>144455.74600000001</v>
      </c>
      <c r="J248" s="838">
        <f>'GRAF. EJECUCIÓN GASTOS'!J257</f>
        <v>157455.008</v>
      </c>
      <c r="K248" s="838">
        <f>'GRAF. EJECUCIÓN GASTOS'!K257</f>
        <v>167725.68</v>
      </c>
      <c r="L248" s="838">
        <f>'GRAF. EJECUCIÓN GASTOS'!L257</f>
        <v>178246.43599999999</v>
      </c>
      <c r="M248" s="838">
        <f>'GRAF. EJECUCIÓN GASTOS'!M257</f>
        <v>191550.61600000001</v>
      </c>
      <c r="N248" s="838">
        <f>'GRAF. EJECUCIÓN GASTOS'!N257</f>
        <v>206728.057</v>
      </c>
      <c r="O248" s="838">
        <f>'GRAF. EJECUCIÓN GASTOS'!O257</f>
        <v>250584.01</v>
      </c>
      <c r="P248" s="833"/>
      <c r="Q248" s="826"/>
      <c r="R248" s="826"/>
      <c r="S248" s="826"/>
      <c r="T248" s="826"/>
      <c r="U248" s="826"/>
      <c r="V248" s="826"/>
    </row>
    <row r="249" spans="1:22">
      <c r="A249" s="826"/>
      <c r="B249" s="831"/>
      <c r="C249" s="836" t="s">
        <v>22</v>
      </c>
      <c r="D249" s="838">
        <f>ENERO!$AG$170/1000</f>
        <v>38900.546000000002</v>
      </c>
      <c r="E249" s="838">
        <f>FEBRERO!$AG$170/1000</f>
        <v>61219.071000000004</v>
      </c>
      <c r="F249" s="838">
        <f>MARZO!$AG$170/1000</f>
        <v>88471.216</v>
      </c>
      <c r="G249" s="838">
        <f>ABRIL!$AG$170/1000</f>
        <v>107912.06600000001</v>
      </c>
      <c r="H249" s="838">
        <f>MAYO!$AG$170/1000</f>
        <v>119896.94500000001</v>
      </c>
      <c r="I249" s="838">
        <f>JUNIO!$AG$170/1000</f>
        <v>130371.93399999999</v>
      </c>
      <c r="J249" s="838">
        <f>JULIO!$AG$170/1000</f>
        <v>142707.01699999999</v>
      </c>
      <c r="K249" s="838">
        <f>AGOSTO!$AG$170/1000</f>
        <v>156591.231</v>
      </c>
      <c r="L249" s="838">
        <f>SEPTIEMBRE!$AG$170/1000</f>
        <v>166861.90299999999</v>
      </c>
      <c r="M249" s="838">
        <f>OCTUBRE!$AG$170/1000</f>
        <v>180170.451</v>
      </c>
      <c r="N249" s="838">
        <f>NOVIEMBRE!$AG$170/1000</f>
        <v>195472.09400000001</v>
      </c>
      <c r="O249" s="838">
        <f>DICIEMBRE!$AG$170/1000</f>
        <v>206134.08499999999</v>
      </c>
      <c r="P249" s="833"/>
      <c r="Q249" s="826"/>
      <c r="R249" s="826"/>
      <c r="S249" s="826"/>
      <c r="T249" s="826"/>
      <c r="U249" s="826"/>
      <c r="V249" s="826"/>
    </row>
    <row r="250" spans="1:22" ht="13.5" thickBot="1">
      <c r="A250" s="826"/>
      <c r="B250" s="839"/>
      <c r="C250" s="840"/>
      <c r="D250" s="840"/>
      <c r="E250" s="840"/>
      <c r="F250" s="840"/>
      <c r="G250" s="840"/>
      <c r="H250" s="840"/>
      <c r="I250" s="840"/>
      <c r="J250" s="840"/>
      <c r="K250" s="840"/>
      <c r="L250" s="840"/>
      <c r="M250" s="840"/>
      <c r="N250" s="840"/>
      <c r="O250" s="840"/>
      <c r="P250" s="841"/>
      <c r="Q250" s="826"/>
      <c r="R250" s="826"/>
      <c r="S250" s="826"/>
      <c r="T250" s="826"/>
      <c r="U250" s="826"/>
      <c r="V250" s="826"/>
    </row>
    <row r="251" spans="1:22" ht="13.5" thickBot="1">
      <c r="A251" s="826"/>
      <c r="B251" s="826"/>
      <c r="C251" s="843"/>
      <c r="D251" s="826"/>
      <c r="E251" s="826"/>
      <c r="F251" s="826"/>
      <c r="G251" s="826"/>
      <c r="H251" s="826"/>
      <c r="I251" s="826"/>
      <c r="J251" s="826"/>
      <c r="K251" s="826"/>
      <c r="L251" s="826"/>
      <c r="M251" s="826"/>
      <c r="N251" s="826"/>
      <c r="O251" s="826"/>
      <c r="P251" s="826"/>
      <c r="Q251" s="826"/>
      <c r="R251" s="826"/>
      <c r="S251" s="826"/>
      <c r="T251" s="826"/>
      <c r="U251" s="826"/>
      <c r="V251" s="826"/>
    </row>
    <row r="252" spans="1:22">
      <c r="A252" s="826"/>
      <c r="B252" s="828"/>
      <c r="C252" s="829"/>
      <c r="D252" s="829"/>
      <c r="E252" s="829"/>
      <c r="F252" s="829"/>
      <c r="G252" s="829"/>
      <c r="H252" s="829"/>
      <c r="I252" s="829"/>
      <c r="J252" s="829"/>
      <c r="K252" s="829"/>
      <c r="L252" s="829"/>
      <c r="M252" s="829"/>
      <c r="N252" s="829"/>
      <c r="O252" s="829"/>
      <c r="P252" s="830"/>
      <c r="Q252" s="826"/>
      <c r="R252" s="826"/>
      <c r="S252" s="826"/>
      <c r="T252" s="826"/>
      <c r="U252" s="826"/>
      <c r="V252" s="826"/>
    </row>
    <row r="253" spans="1:22">
      <c r="A253" s="826"/>
      <c r="B253" s="831"/>
      <c r="C253" s="832"/>
      <c r="D253" s="832"/>
      <c r="E253" s="832"/>
      <c r="F253" s="832"/>
      <c r="G253" s="832"/>
      <c r="H253" s="832"/>
      <c r="I253" s="832"/>
      <c r="J253" s="832"/>
      <c r="K253" s="832"/>
      <c r="L253" s="832"/>
      <c r="M253" s="832"/>
      <c r="N253" s="832"/>
      <c r="O253" s="832"/>
      <c r="P253" s="833"/>
      <c r="Q253" s="826"/>
      <c r="R253" s="826"/>
      <c r="S253" s="826"/>
      <c r="T253" s="826"/>
      <c r="U253" s="826"/>
      <c r="V253" s="826"/>
    </row>
    <row r="254" spans="1:22">
      <c r="A254" s="826"/>
      <c r="B254" s="831"/>
      <c r="C254" s="832"/>
      <c r="D254" s="832"/>
      <c r="E254" s="832"/>
      <c r="F254" s="832"/>
      <c r="G254" s="832"/>
      <c r="H254" s="832"/>
      <c r="I254" s="832"/>
      <c r="J254" s="832"/>
      <c r="K254" s="832"/>
      <c r="L254" s="832"/>
      <c r="M254" s="832"/>
      <c r="N254" s="832"/>
      <c r="O254" s="832"/>
      <c r="P254" s="833"/>
      <c r="Q254" s="826"/>
      <c r="R254" s="826"/>
      <c r="S254" s="826"/>
      <c r="T254" s="826"/>
      <c r="U254" s="826"/>
      <c r="V254" s="826"/>
    </row>
    <row r="255" spans="1:22">
      <c r="A255" s="826"/>
      <c r="B255" s="831"/>
      <c r="C255" s="832"/>
      <c r="D255" s="832"/>
      <c r="E255" s="832"/>
      <c r="F255" s="832"/>
      <c r="G255" s="832"/>
      <c r="H255" s="832"/>
      <c r="I255" s="832"/>
      <c r="J255" s="832"/>
      <c r="K255" s="832"/>
      <c r="L255" s="832"/>
      <c r="M255" s="832"/>
      <c r="N255" s="832"/>
      <c r="O255" s="832"/>
      <c r="P255" s="833"/>
      <c r="Q255" s="826"/>
      <c r="R255" s="826"/>
      <c r="S255" s="826"/>
      <c r="T255" s="826"/>
      <c r="U255" s="826"/>
      <c r="V255" s="826"/>
    </row>
    <row r="256" spans="1:22">
      <c r="A256" s="826"/>
      <c r="B256" s="831"/>
      <c r="C256" s="832"/>
      <c r="D256" s="832"/>
      <c r="E256" s="832"/>
      <c r="F256" s="832"/>
      <c r="G256" s="832"/>
      <c r="H256" s="832"/>
      <c r="I256" s="832"/>
      <c r="J256" s="832"/>
      <c r="K256" s="832"/>
      <c r="L256" s="832"/>
      <c r="M256" s="832"/>
      <c r="N256" s="832"/>
      <c r="O256" s="832"/>
      <c r="P256" s="833"/>
      <c r="Q256" s="826"/>
      <c r="R256" s="826"/>
      <c r="S256" s="826"/>
      <c r="T256" s="826"/>
      <c r="U256" s="826"/>
      <c r="V256" s="826"/>
    </row>
    <row r="257" spans="1:22">
      <c r="A257" s="826"/>
      <c r="B257" s="831"/>
      <c r="C257" s="832"/>
      <c r="D257" s="832"/>
      <c r="E257" s="832"/>
      <c r="F257" s="832"/>
      <c r="G257" s="832"/>
      <c r="H257" s="832"/>
      <c r="I257" s="832"/>
      <c r="J257" s="832"/>
      <c r="K257" s="832"/>
      <c r="L257" s="832"/>
      <c r="M257" s="832"/>
      <c r="N257" s="832"/>
      <c r="O257" s="832"/>
      <c r="P257" s="833"/>
      <c r="Q257" s="826"/>
      <c r="R257" s="826"/>
      <c r="S257" s="826"/>
      <c r="T257" s="826"/>
      <c r="U257" s="826"/>
      <c r="V257" s="826"/>
    </row>
    <row r="258" spans="1:22">
      <c r="A258" s="826"/>
      <c r="B258" s="831"/>
      <c r="C258" s="832"/>
      <c r="D258" s="832"/>
      <c r="E258" s="832"/>
      <c r="F258" s="832"/>
      <c r="G258" s="832"/>
      <c r="H258" s="832"/>
      <c r="I258" s="832"/>
      <c r="J258" s="832"/>
      <c r="K258" s="832"/>
      <c r="L258" s="832"/>
      <c r="M258" s="832"/>
      <c r="N258" s="832"/>
      <c r="O258" s="832"/>
      <c r="P258" s="833"/>
      <c r="Q258" s="826"/>
      <c r="R258" s="826"/>
      <c r="S258" s="826"/>
      <c r="T258" s="826"/>
      <c r="U258" s="826"/>
      <c r="V258" s="826"/>
    </row>
    <row r="259" spans="1:22">
      <c r="A259" s="826"/>
      <c r="B259" s="831"/>
      <c r="C259" s="832"/>
      <c r="D259" s="832"/>
      <c r="E259" s="832"/>
      <c r="F259" s="832"/>
      <c r="G259" s="832"/>
      <c r="H259" s="832"/>
      <c r="I259" s="832"/>
      <c r="J259" s="832"/>
      <c r="K259" s="832"/>
      <c r="L259" s="832"/>
      <c r="M259" s="832"/>
      <c r="N259" s="832"/>
      <c r="O259" s="832"/>
      <c r="P259" s="833"/>
      <c r="Q259" s="826"/>
      <c r="R259" s="826"/>
      <c r="S259" s="826"/>
      <c r="T259" s="826"/>
      <c r="U259" s="826"/>
      <c r="V259" s="826"/>
    </row>
    <row r="260" spans="1:22">
      <c r="A260" s="826"/>
      <c r="B260" s="831"/>
      <c r="C260" s="832"/>
      <c r="D260" s="832"/>
      <c r="E260" s="832"/>
      <c r="F260" s="832"/>
      <c r="G260" s="832"/>
      <c r="H260" s="832"/>
      <c r="I260" s="832"/>
      <c r="J260" s="832"/>
      <c r="K260" s="832"/>
      <c r="L260" s="832"/>
      <c r="M260" s="832"/>
      <c r="N260" s="832"/>
      <c r="O260" s="832"/>
      <c r="P260" s="833"/>
      <c r="Q260" s="826"/>
      <c r="R260" s="826"/>
      <c r="S260" s="826"/>
      <c r="T260" s="826"/>
      <c r="U260" s="826"/>
      <c r="V260" s="826"/>
    </row>
    <row r="261" spans="1:22">
      <c r="A261" s="826"/>
      <c r="B261" s="831"/>
      <c r="C261" s="832"/>
      <c r="D261" s="832"/>
      <c r="E261" s="832"/>
      <c r="F261" s="832"/>
      <c r="G261" s="832"/>
      <c r="H261" s="832"/>
      <c r="I261" s="832"/>
      <c r="J261" s="832"/>
      <c r="K261" s="832"/>
      <c r="L261" s="832"/>
      <c r="M261" s="832"/>
      <c r="N261" s="832"/>
      <c r="O261" s="832"/>
      <c r="P261" s="833"/>
      <c r="Q261" s="826"/>
      <c r="R261" s="826"/>
      <c r="S261" s="826"/>
      <c r="T261" s="826"/>
      <c r="U261" s="826"/>
      <c r="V261" s="826"/>
    </row>
    <row r="262" spans="1:22">
      <c r="A262" s="826"/>
      <c r="B262" s="831"/>
      <c r="C262" s="832"/>
      <c r="D262" s="832"/>
      <c r="E262" s="832"/>
      <c r="F262" s="832"/>
      <c r="G262" s="832"/>
      <c r="H262" s="832"/>
      <c r="I262" s="832"/>
      <c r="J262" s="832"/>
      <c r="K262" s="832"/>
      <c r="L262" s="832"/>
      <c r="M262" s="832"/>
      <c r="N262" s="832"/>
      <c r="O262" s="832"/>
      <c r="P262" s="833"/>
      <c r="Q262" s="826"/>
      <c r="R262" s="826"/>
      <c r="S262" s="826"/>
      <c r="T262" s="826"/>
      <c r="U262" s="826"/>
      <c r="V262" s="826"/>
    </row>
    <row r="263" spans="1:22">
      <c r="A263" s="826"/>
      <c r="B263" s="831"/>
      <c r="C263" s="832"/>
      <c r="D263" s="832"/>
      <c r="E263" s="832"/>
      <c r="F263" s="832"/>
      <c r="G263" s="832"/>
      <c r="H263" s="832"/>
      <c r="I263" s="832"/>
      <c r="J263" s="832"/>
      <c r="K263" s="832"/>
      <c r="L263" s="832"/>
      <c r="M263" s="832"/>
      <c r="N263" s="832"/>
      <c r="O263" s="832"/>
      <c r="P263" s="833"/>
      <c r="Q263" s="826"/>
      <c r="R263" s="826"/>
      <c r="S263" s="826"/>
      <c r="T263" s="826"/>
      <c r="U263" s="826"/>
      <c r="V263" s="826"/>
    </row>
    <row r="264" spans="1:22">
      <c r="A264" s="826"/>
      <c r="B264" s="831"/>
      <c r="C264" s="832"/>
      <c r="D264" s="832"/>
      <c r="E264" s="832"/>
      <c r="F264" s="832"/>
      <c r="G264" s="832"/>
      <c r="H264" s="832"/>
      <c r="I264" s="832"/>
      <c r="J264" s="832"/>
      <c r="K264" s="832"/>
      <c r="L264" s="832"/>
      <c r="M264" s="832"/>
      <c r="N264" s="832"/>
      <c r="O264" s="832"/>
      <c r="P264" s="833"/>
      <c r="Q264" s="826"/>
      <c r="R264" s="826"/>
      <c r="S264" s="826"/>
      <c r="T264" s="826"/>
      <c r="U264" s="826"/>
      <c r="V264" s="826"/>
    </row>
    <row r="265" spans="1:22">
      <c r="A265" s="826"/>
      <c r="B265" s="831"/>
      <c r="C265" s="832"/>
      <c r="D265" s="832"/>
      <c r="E265" s="832"/>
      <c r="F265" s="832"/>
      <c r="G265" s="832"/>
      <c r="H265" s="832"/>
      <c r="I265" s="832"/>
      <c r="J265" s="832"/>
      <c r="K265" s="832"/>
      <c r="L265" s="832"/>
      <c r="M265" s="832"/>
      <c r="N265" s="832"/>
      <c r="O265" s="832"/>
      <c r="P265" s="833"/>
      <c r="Q265" s="826"/>
      <c r="R265" s="826"/>
      <c r="S265" s="826"/>
      <c r="T265" s="826"/>
      <c r="U265" s="826"/>
      <c r="V265" s="826"/>
    </row>
    <row r="266" spans="1:22">
      <c r="A266" s="826"/>
      <c r="B266" s="831"/>
      <c r="C266" s="832"/>
      <c r="D266" s="832"/>
      <c r="E266" s="832"/>
      <c r="F266" s="832"/>
      <c r="G266" s="832"/>
      <c r="H266" s="832"/>
      <c r="I266" s="832"/>
      <c r="J266" s="832"/>
      <c r="K266" s="832"/>
      <c r="L266" s="832"/>
      <c r="M266" s="832"/>
      <c r="N266" s="832"/>
      <c r="O266" s="832"/>
      <c r="P266" s="833"/>
      <c r="Q266" s="826"/>
      <c r="R266" s="826"/>
      <c r="S266" s="826"/>
      <c r="T266" s="826"/>
      <c r="U266" s="826"/>
      <c r="V266" s="826"/>
    </row>
    <row r="267" spans="1:22">
      <c r="A267" s="826"/>
      <c r="B267" s="831"/>
      <c r="C267" s="832"/>
      <c r="D267" s="832"/>
      <c r="E267" s="832"/>
      <c r="F267" s="832"/>
      <c r="G267" s="832"/>
      <c r="H267" s="832"/>
      <c r="I267" s="832"/>
      <c r="J267" s="832"/>
      <c r="K267" s="832"/>
      <c r="L267" s="832"/>
      <c r="M267" s="832"/>
      <c r="N267" s="832"/>
      <c r="O267" s="832"/>
      <c r="P267" s="833"/>
      <c r="Q267" s="826"/>
      <c r="R267" s="826"/>
      <c r="S267" s="826"/>
      <c r="T267" s="826"/>
      <c r="U267" s="826"/>
      <c r="V267" s="826"/>
    </row>
    <row r="268" spans="1:22">
      <c r="A268" s="826"/>
      <c r="B268" s="831"/>
      <c r="C268" s="832"/>
      <c r="D268" s="832"/>
      <c r="E268" s="832"/>
      <c r="F268" s="832"/>
      <c r="G268" s="832"/>
      <c r="H268" s="832"/>
      <c r="I268" s="832"/>
      <c r="J268" s="832"/>
      <c r="K268" s="832"/>
      <c r="L268" s="832"/>
      <c r="M268" s="832"/>
      <c r="N268" s="832"/>
      <c r="O268" s="832"/>
      <c r="P268" s="833"/>
      <c r="Q268" s="826"/>
      <c r="R268" s="826"/>
      <c r="S268" s="826"/>
      <c r="T268" s="826"/>
      <c r="U268" s="826"/>
      <c r="V268" s="826"/>
    </row>
    <row r="269" spans="1:22">
      <c r="A269" s="826"/>
      <c r="B269" s="831"/>
      <c r="C269" s="832"/>
      <c r="D269" s="832"/>
      <c r="E269" s="832"/>
      <c r="F269" s="832"/>
      <c r="G269" s="832"/>
      <c r="H269" s="832"/>
      <c r="I269" s="832"/>
      <c r="J269" s="832"/>
      <c r="K269" s="832"/>
      <c r="L269" s="832"/>
      <c r="M269" s="832"/>
      <c r="N269" s="832"/>
      <c r="O269" s="832"/>
      <c r="P269" s="833"/>
      <c r="Q269" s="826"/>
      <c r="R269" s="826"/>
      <c r="S269" s="826"/>
      <c r="T269" s="826"/>
      <c r="U269" s="826"/>
      <c r="V269" s="826"/>
    </row>
    <row r="270" spans="1:22">
      <c r="A270" s="826"/>
      <c r="B270" s="831"/>
      <c r="C270" s="832"/>
      <c r="D270" s="832"/>
      <c r="E270" s="832"/>
      <c r="F270" s="832"/>
      <c r="G270" s="832"/>
      <c r="H270" s="832"/>
      <c r="I270" s="832"/>
      <c r="J270" s="832"/>
      <c r="K270" s="832"/>
      <c r="L270" s="832"/>
      <c r="M270" s="832"/>
      <c r="N270" s="832"/>
      <c r="O270" s="832"/>
      <c r="P270" s="833"/>
      <c r="Q270" s="826"/>
      <c r="R270" s="826"/>
      <c r="S270" s="826"/>
      <c r="T270" s="826"/>
      <c r="U270" s="826"/>
      <c r="V270" s="826"/>
    </row>
    <row r="271" spans="1:22">
      <c r="A271" s="826"/>
      <c r="B271" s="831"/>
      <c r="C271" s="832"/>
      <c r="D271" s="832"/>
      <c r="E271" s="832"/>
      <c r="F271" s="832"/>
      <c r="G271" s="832"/>
      <c r="H271" s="832"/>
      <c r="I271" s="832"/>
      <c r="J271" s="832"/>
      <c r="K271" s="832"/>
      <c r="L271" s="832"/>
      <c r="M271" s="832"/>
      <c r="N271" s="832"/>
      <c r="O271" s="832"/>
      <c r="P271" s="833"/>
      <c r="Q271" s="826"/>
      <c r="R271" s="826"/>
      <c r="S271" s="826"/>
      <c r="T271" s="826"/>
      <c r="U271" s="826"/>
      <c r="V271" s="826"/>
    </row>
    <row r="272" spans="1:22">
      <c r="A272" s="826"/>
      <c r="B272" s="831"/>
      <c r="C272" s="832"/>
      <c r="D272" s="832"/>
      <c r="E272" s="832"/>
      <c r="F272" s="832"/>
      <c r="G272" s="832"/>
      <c r="H272" s="832"/>
      <c r="I272" s="832"/>
      <c r="J272" s="832"/>
      <c r="K272" s="832"/>
      <c r="L272" s="832"/>
      <c r="M272" s="832"/>
      <c r="N272" s="832"/>
      <c r="O272" s="832"/>
      <c r="P272" s="833"/>
      <c r="Q272" s="826"/>
      <c r="R272" s="826"/>
      <c r="S272" s="826"/>
      <c r="T272" s="826"/>
      <c r="U272" s="826"/>
      <c r="V272" s="826"/>
    </row>
    <row r="273" spans="1:22">
      <c r="A273" s="826"/>
      <c r="B273" s="831"/>
      <c r="C273" s="832"/>
      <c r="D273" s="832"/>
      <c r="E273" s="832"/>
      <c r="F273" s="832"/>
      <c r="G273" s="832"/>
      <c r="H273" s="832"/>
      <c r="I273" s="832"/>
      <c r="J273" s="832"/>
      <c r="K273" s="832"/>
      <c r="L273" s="832"/>
      <c r="M273" s="832"/>
      <c r="N273" s="832"/>
      <c r="O273" s="832"/>
      <c r="P273" s="833"/>
      <c r="Q273" s="826"/>
      <c r="R273" s="826"/>
      <c r="S273" s="826"/>
      <c r="T273" s="826"/>
      <c r="U273" s="826"/>
      <c r="V273" s="826"/>
    </row>
    <row r="274" spans="1:22">
      <c r="A274" s="826"/>
      <c r="B274" s="831"/>
      <c r="C274" s="832"/>
      <c r="D274" s="832"/>
      <c r="E274" s="832"/>
      <c r="F274" s="832"/>
      <c r="G274" s="832"/>
      <c r="H274" s="832"/>
      <c r="I274" s="832"/>
      <c r="J274" s="832"/>
      <c r="K274" s="832"/>
      <c r="L274" s="832"/>
      <c r="M274" s="832"/>
      <c r="N274" s="832"/>
      <c r="O274" s="832"/>
      <c r="P274" s="833"/>
      <c r="Q274" s="826"/>
      <c r="R274" s="826"/>
      <c r="S274" s="826"/>
      <c r="T274" s="826"/>
      <c r="U274" s="826"/>
      <c r="V274" s="826"/>
    </row>
    <row r="275" spans="1:22">
      <c r="A275" s="826"/>
      <c r="B275" s="831"/>
      <c r="C275" s="832"/>
      <c r="D275" s="832"/>
      <c r="E275" s="832"/>
      <c r="F275" s="832"/>
      <c r="G275" s="832"/>
      <c r="H275" s="832"/>
      <c r="I275" s="832"/>
      <c r="J275" s="832"/>
      <c r="K275" s="832"/>
      <c r="L275" s="832"/>
      <c r="M275" s="832"/>
      <c r="N275" s="832"/>
      <c r="O275" s="832"/>
      <c r="P275" s="833"/>
      <c r="Q275" s="826"/>
      <c r="R275" s="826"/>
      <c r="S275" s="826"/>
      <c r="T275" s="826"/>
      <c r="U275" s="826"/>
      <c r="V275" s="826"/>
    </row>
    <row r="276" spans="1:22">
      <c r="A276" s="826"/>
      <c r="B276" s="831"/>
      <c r="C276" s="832"/>
      <c r="D276" s="832"/>
      <c r="E276" s="832"/>
      <c r="F276" s="832"/>
      <c r="G276" s="832"/>
      <c r="H276" s="832"/>
      <c r="I276" s="832"/>
      <c r="J276" s="832"/>
      <c r="K276" s="832"/>
      <c r="L276" s="832"/>
      <c r="M276" s="832"/>
      <c r="N276" s="832"/>
      <c r="O276" s="832"/>
      <c r="P276" s="833"/>
      <c r="Q276" s="826"/>
      <c r="R276" s="826"/>
      <c r="S276" s="826"/>
      <c r="T276" s="826"/>
      <c r="U276" s="826"/>
      <c r="V276" s="826"/>
    </row>
    <row r="277" spans="1:22">
      <c r="A277" s="826"/>
      <c r="B277" s="831"/>
      <c r="C277" s="832"/>
      <c r="D277" s="832"/>
      <c r="E277" s="832"/>
      <c r="F277" s="832"/>
      <c r="G277" s="832"/>
      <c r="H277" s="832"/>
      <c r="I277" s="832"/>
      <c r="J277" s="832"/>
      <c r="K277" s="832"/>
      <c r="L277" s="832"/>
      <c r="M277" s="832"/>
      <c r="N277" s="832"/>
      <c r="O277" s="832"/>
      <c r="P277" s="833"/>
      <c r="Q277" s="826"/>
      <c r="R277" s="826"/>
      <c r="S277" s="826"/>
      <c r="T277" s="826"/>
      <c r="U277" s="826"/>
      <c r="V277" s="826"/>
    </row>
    <row r="278" spans="1:22">
      <c r="A278" s="826"/>
      <c r="B278" s="831"/>
      <c r="C278" s="834"/>
      <c r="D278" s="835" t="s">
        <v>656</v>
      </c>
      <c r="E278" s="835" t="s">
        <v>657</v>
      </c>
      <c r="F278" s="835" t="s">
        <v>658</v>
      </c>
      <c r="G278" s="835" t="s">
        <v>659</v>
      </c>
      <c r="H278" s="835" t="s">
        <v>660</v>
      </c>
      <c r="I278" s="835" t="s">
        <v>661</v>
      </c>
      <c r="J278" s="835" t="s">
        <v>662</v>
      </c>
      <c r="K278" s="835" t="s">
        <v>663</v>
      </c>
      <c r="L278" s="835" t="s">
        <v>664</v>
      </c>
      <c r="M278" s="835" t="s">
        <v>665</v>
      </c>
      <c r="N278" s="835" t="s">
        <v>666</v>
      </c>
      <c r="O278" s="835" t="s">
        <v>667</v>
      </c>
      <c r="P278" s="833"/>
      <c r="Q278" s="826"/>
      <c r="R278" s="826"/>
      <c r="S278" s="826"/>
      <c r="T278" s="826"/>
      <c r="U278" s="826"/>
      <c r="V278" s="826"/>
    </row>
    <row r="279" spans="1:22">
      <c r="A279" s="826"/>
      <c r="B279" s="831"/>
      <c r="C279" s="836" t="s">
        <v>679</v>
      </c>
      <c r="D279" s="838">
        <f>'GRAF. EJECUCIÓN GASTOS'!D289</f>
        <v>32268.559000000001</v>
      </c>
      <c r="E279" s="838">
        <f>'GRAF. EJECUCIÓN GASTOS'!E289</f>
        <v>73977.781000000003</v>
      </c>
      <c r="F279" s="838">
        <f>'GRAF. EJECUCIÓN GASTOS'!F289</f>
        <v>112408.38099999999</v>
      </c>
      <c r="G279" s="838">
        <f>'GRAF. EJECUCIÓN GASTOS'!G289</f>
        <v>156524.68799999999</v>
      </c>
      <c r="H279" s="838">
        <f>'GRAF. EJECUCIÓN GASTOS'!H289</f>
        <v>188116.39199999999</v>
      </c>
      <c r="I279" s="838">
        <f>'GRAF. EJECUCIÓN GASTOS'!I289</f>
        <v>233979.78899999999</v>
      </c>
      <c r="J279" s="838">
        <f>'GRAF. EJECUCIÓN GASTOS'!J289</f>
        <v>262476.86499999999</v>
      </c>
      <c r="K279" s="838">
        <f>'GRAF. EJECUCIÓN GASTOS'!K289</f>
        <v>295089.01</v>
      </c>
      <c r="L279" s="838">
        <f>'GRAF. EJECUCIÓN GASTOS'!L289</f>
        <v>325181.23700000002</v>
      </c>
      <c r="M279" s="838">
        <f>'GRAF. EJECUCIÓN GASTOS'!M289</f>
        <v>362514.86900000001</v>
      </c>
      <c r="N279" s="838">
        <f>'GRAF. EJECUCIÓN GASTOS'!N289</f>
        <v>395571.10100000002</v>
      </c>
      <c r="O279" s="838">
        <f>'GRAF. EJECUCIÓN GASTOS'!O289</f>
        <v>462131.81199999998</v>
      </c>
      <c r="P279" s="833"/>
      <c r="Q279" s="826"/>
      <c r="R279" s="826"/>
      <c r="S279" s="826"/>
      <c r="T279" s="826"/>
      <c r="U279" s="826"/>
      <c r="V279" s="826"/>
    </row>
    <row r="280" spans="1:22">
      <c r="A280" s="826"/>
      <c r="B280" s="831"/>
      <c r="C280" s="836" t="s">
        <v>22</v>
      </c>
      <c r="D280" s="838">
        <f>ENERO!$AG$198/1000</f>
        <v>0</v>
      </c>
      <c r="E280" s="838">
        <f>FEBRERO!$AG$198/1000</f>
        <v>1640.4269999999999</v>
      </c>
      <c r="F280" s="838">
        <f>MARZO!$AG$198/1000</f>
        <v>2483.1979999999999</v>
      </c>
      <c r="G280" s="838">
        <f>ABRIL!$AG$198/1000</f>
        <v>6834.7420000000002</v>
      </c>
      <c r="H280" s="838">
        <f>MAYO!$AG$198/1000</f>
        <v>29256.591</v>
      </c>
      <c r="I280" s="838">
        <f>JUNIO!$AG$198/1000</f>
        <v>57691.595000000001</v>
      </c>
      <c r="J280" s="838">
        <f>JULIO!$AG$198/1000</f>
        <v>85045.402000000002</v>
      </c>
      <c r="K280" s="838">
        <f>AGOSTO!$AG$198/1000</f>
        <v>104059.007</v>
      </c>
      <c r="L280" s="838">
        <f>SEPTIEMBRE!$AG$198/1000</f>
        <v>121604.984</v>
      </c>
      <c r="M280" s="838">
        <f>OCTUBRE!$AG$198/1000</f>
        <v>148539.628</v>
      </c>
      <c r="N280" s="838">
        <f>NOVIEMBRE!$AG$198/1000</f>
        <v>173458.152</v>
      </c>
      <c r="O280" s="838">
        <f>DICIEMBRE!$AG$198/1000</f>
        <v>187542.30300000001</v>
      </c>
      <c r="P280" s="833"/>
      <c r="Q280" s="826"/>
      <c r="R280" s="826"/>
      <c r="S280" s="826"/>
      <c r="T280" s="826"/>
      <c r="U280" s="826"/>
      <c r="V280" s="826"/>
    </row>
    <row r="281" spans="1:22" ht="13.5" thickBot="1">
      <c r="A281" s="826"/>
      <c r="B281" s="839"/>
      <c r="C281" s="840"/>
      <c r="D281" s="840"/>
      <c r="E281" s="840"/>
      <c r="F281" s="840"/>
      <c r="G281" s="840"/>
      <c r="H281" s="840"/>
      <c r="I281" s="840"/>
      <c r="J281" s="840"/>
      <c r="K281" s="840"/>
      <c r="L281" s="840"/>
      <c r="M281" s="840"/>
      <c r="N281" s="840"/>
      <c r="O281" s="840"/>
      <c r="P281" s="841"/>
      <c r="Q281" s="826"/>
      <c r="R281" s="826"/>
      <c r="S281" s="826"/>
      <c r="T281" s="826"/>
      <c r="U281" s="826"/>
      <c r="V281" s="826"/>
    </row>
    <row r="282" spans="1:22" ht="13.5" thickBot="1">
      <c r="A282" s="826"/>
      <c r="B282" s="826"/>
      <c r="C282" s="843"/>
      <c r="D282" s="826"/>
      <c r="E282" s="826"/>
      <c r="F282" s="826"/>
      <c r="G282" s="826"/>
      <c r="H282" s="826"/>
      <c r="I282" s="826"/>
      <c r="J282" s="826"/>
      <c r="K282" s="826"/>
      <c r="L282" s="826"/>
      <c r="M282" s="826"/>
      <c r="N282" s="826"/>
      <c r="O282" s="826"/>
      <c r="P282" s="826"/>
      <c r="Q282" s="826"/>
      <c r="R282" s="826"/>
      <c r="S282" s="826"/>
      <c r="T282" s="826"/>
      <c r="U282" s="826"/>
      <c r="V282" s="826"/>
    </row>
    <row r="283" spans="1:22">
      <c r="A283" s="826"/>
      <c r="B283" s="828"/>
      <c r="C283" s="829"/>
      <c r="D283" s="829"/>
      <c r="E283" s="829"/>
      <c r="F283" s="829"/>
      <c r="G283" s="829"/>
      <c r="H283" s="829"/>
      <c r="I283" s="829"/>
      <c r="J283" s="829"/>
      <c r="K283" s="829"/>
      <c r="L283" s="829"/>
      <c r="M283" s="829"/>
      <c r="N283" s="829"/>
      <c r="O283" s="829"/>
      <c r="P283" s="830"/>
      <c r="Q283" s="826"/>
      <c r="R283" s="826"/>
      <c r="S283" s="826"/>
      <c r="T283" s="826"/>
      <c r="U283" s="826"/>
      <c r="V283" s="826"/>
    </row>
    <row r="284" spans="1:22">
      <c r="A284" s="826"/>
      <c r="B284" s="831"/>
      <c r="C284" s="832"/>
      <c r="D284" s="832"/>
      <c r="E284" s="832"/>
      <c r="F284" s="832"/>
      <c r="G284" s="832"/>
      <c r="H284" s="832"/>
      <c r="I284" s="832"/>
      <c r="J284" s="832"/>
      <c r="K284" s="832"/>
      <c r="L284" s="832"/>
      <c r="M284" s="832"/>
      <c r="N284" s="832"/>
      <c r="O284" s="832"/>
      <c r="P284" s="833"/>
      <c r="Q284" s="826"/>
      <c r="R284" s="826"/>
      <c r="S284" s="826"/>
      <c r="T284" s="826"/>
      <c r="U284" s="826"/>
      <c r="V284" s="826"/>
    </row>
    <row r="285" spans="1:22">
      <c r="A285" s="826"/>
      <c r="B285" s="831"/>
      <c r="C285" s="832"/>
      <c r="D285" s="832"/>
      <c r="E285" s="832"/>
      <c r="F285" s="832"/>
      <c r="G285" s="832"/>
      <c r="H285" s="832"/>
      <c r="I285" s="832"/>
      <c r="J285" s="832"/>
      <c r="K285" s="832"/>
      <c r="L285" s="832"/>
      <c r="M285" s="832"/>
      <c r="N285" s="832"/>
      <c r="O285" s="832"/>
      <c r="P285" s="833"/>
      <c r="Q285" s="826"/>
      <c r="R285" s="826"/>
      <c r="S285" s="826"/>
      <c r="T285" s="826"/>
      <c r="U285" s="826"/>
      <c r="V285" s="826"/>
    </row>
    <row r="286" spans="1:22">
      <c r="A286" s="826"/>
      <c r="B286" s="831"/>
      <c r="C286" s="832"/>
      <c r="D286" s="832"/>
      <c r="E286" s="832"/>
      <c r="F286" s="832"/>
      <c r="G286" s="832"/>
      <c r="H286" s="832"/>
      <c r="I286" s="832"/>
      <c r="J286" s="832"/>
      <c r="K286" s="832"/>
      <c r="L286" s="832"/>
      <c r="M286" s="832"/>
      <c r="N286" s="832"/>
      <c r="O286" s="832"/>
      <c r="P286" s="833"/>
      <c r="Q286" s="826"/>
      <c r="R286" s="826"/>
      <c r="S286" s="826"/>
      <c r="T286" s="826"/>
      <c r="U286" s="826"/>
      <c r="V286" s="826"/>
    </row>
    <row r="287" spans="1:22">
      <c r="A287" s="826"/>
      <c r="B287" s="831"/>
      <c r="C287" s="832"/>
      <c r="D287" s="832"/>
      <c r="E287" s="832"/>
      <c r="F287" s="832"/>
      <c r="G287" s="832"/>
      <c r="H287" s="832"/>
      <c r="I287" s="832"/>
      <c r="J287" s="832"/>
      <c r="K287" s="832"/>
      <c r="L287" s="832"/>
      <c r="M287" s="832"/>
      <c r="N287" s="832"/>
      <c r="O287" s="832"/>
      <c r="P287" s="833"/>
      <c r="Q287" s="826"/>
      <c r="R287" s="826"/>
      <c r="S287" s="826"/>
      <c r="T287" s="826"/>
      <c r="U287" s="826"/>
      <c r="V287" s="826"/>
    </row>
    <row r="288" spans="1:22">
      <c r="A288" s="826"/>
      <c r="B288" s="831"/>
      <c r="C288" s="832"/>
      <c r="D288" s="832"/>
      <c r="E288" s="832"/>
      <c r="F288" s="832"/>
      <c r="G288" s="832"/>
      <c r="H288" s="832"/>
      <c r="I288" s="832"/>
      <c r="J288" s="832"/>
      <c r="K288" s="832"/>
      <c r="L288" s="832"/>
      <c r="M288" s="832"/>
      <c r="N288" s="832"/>
      <c r="O288" s="832"/>
      <c r="P288" s="833"/>
      <c r="Q288" s="826"/>
      <c r="R288" s="826"/>
      <c r="S288" s="826"/>
      <c r="T288" s="826"/>
      <c r="U288" s="826"/>
      <c r="V288" s="826"/>
    </row>
    <row r="289" spans="1:22">
      <c r="A289" s="826"/>
      <c r="B289" s="831"/>
      <c r="C289" s="832"/>
      <c r="D289" s="832"/>
      <c r="E289" s="832"/>
      <c r="F289" s="832"/>
      <c r="G289" s="832"/>
      <c r="H289" s="832"/>
      <c r="I289" s="832"/>
      <c r="J289" s="832"/>
      <c r="K289" s="832"/>
      <c r="L289" s="832"/>
      <c r="M289" s="832"/>
      <c r="N289" s="832"/>
      <c r="O289" s="832"/>
      <c r="P289" s="833"/>
      <c r="Q289" s="826"/>
      <c r="R289" s="826"/>
      <c r="S289" s="826"/>
      <c r="T289" s="826"/>
      <c r="U289" s="826"/>
      <c r="V289" s="826"/>
    </row>
    <row r="290" spans="1:22">
      <c r="A290" s="826"/>
      <c r="B290" s="831"/>
      <c r="C290" s="832"/>
      <c r="D290" s="832"/>
      <c r="E290" s="832"/>
      <c r="F290" s="832"/>
      <c r="G290" s="832"/>
      <c r="H290" s="832"/>
      <c r="I290" s="832"/>
      <c r="J290" s="832"/>
      <c r="K290" s="832"/>
      <c r="L290" s="832"/>
      <c r="M290" s="832"/>
      <c r="N290" s="832"/>
      <c r="O290" s="832"/>
      <c r="P290" s="833"/>
      <c r="Q290" s="826"/>
      <c r="R290" s="826"/>
      <c r="S290" s="826"/>
      <c r="T290" s="826"/>
      <c r="U290" s="826"/>
      <c r="V290" s="826"/>
    </row>
    <row r="291" spans="1:22">
      <c r="A291" s="826"/>
      <c r="B291" s="831"/>
      <c r="C291" s="832"/>
      <c r="D291" s="832"/>
      <c r="E291" s="832"/>
      <c r="F291" s="832"/>
      <c r="G291" s="832"/>
      <c r="H291" s="832"/>
      <c r="I291" s="832"/>
      <c r="J291" s="832"/>
      <c r="K291" s="832"/>
      <c r="L291" s="832"/>
      <c r="M291" s="832"/>
      <c r="N291" s="832"/>
      <c r="O291" s="832"/>
      <c r="P291" s="833"/>
      <c r="Q291" s="826"/>
      <c r="R291" s="826"/>
      <c r="S291" s="826"/>
      <c r="T291" s="826"/>
      <c r="U291" s="826"/>
      <c r="V291" s="826"/>
    </row>
    <row r="292" spans="1:22">
      <c r="A292" s="826"/>
      <c r="B292" s="831"/>
      <c r="C292" s="832"/>
      <c r="D292" s="832"/>
      <c r="E292" s="832"/>
      <c r="F292" s="832"/>
      <c r="G292" s="832"/>
      <c r="H292" s="832"/>
      <c r="I292" s="832"/>
      <c r="J292" s="832"/>
      <c r="K292" s="832"/>
      <c r="L292" s="832"/>
      <c r="M292" s="832"/>
      <c r="N292" s="832"/>
      <c r="O292" s="832"/>
      <c r="P292" s="833"/>
      <c r="Q292" s="826"/>
      <c r="R292" s="826"/>
      <c r="S292" s="826"/>
      <c r="T292" s="826"/>
      <c r="U292" s="826"/>
      <c r="V292" s="826"/>
    </row>
    <row r="293" spans="1:22">
      <c r="A293" s="826"/>
      <c r="B293" s="831"/>
      <c r="C293" s="832"/>
      <c r="D293" s="832"/>
      <c r="E293" s="832"/>
      <c r="F293" s="832"/>
      <c r="G293" s="832"/>
      <c r="H293" s="832"/>
      <c r="I293" s="832"/>
      <c r="J293" s="832"/>
      <c r="K293" s="832"/>
      <c r="L293" s="832"/>
      <c r="M293" s="832"/>
      <c r="N293" s="832"/>
      <c r="O293" s="832"/>
      <c r="P293" s="833"/>
      <c r="Q293" s="826"/>
      <c r="R293" s="826"/>
      <c r="S293" s="826"/>
      <c r="T293" s="826"/>
      <c r="U293" s="826"/>
      <c r="V293" s="826"/>
    </row>
    <row r="294" spans="1:22">
      <c r="A294" s="826"/>
      <c r="B294" s="831"/>
      <c r="C294" s="832"/>
      <c r="D294" s="832"/>
      <c r="E294" s="832"/>
      <c r="F294" s="832"/>
      <c r="G294" s="832"/>
      <c r="H294" s="832"/>
      <c r="I294" s="832"/>
      <c r="J294" s="832"/>
      <c r="K294" s="832"/>
      <c r="L294" s="832"/>
      <c r="M294" s="832"/>
      <c r="N294" s="832"/>
      <c r="O294" s="832"/>
      <c r="P294" s="833"/>
      <c r="Q294" s="826"/>
      <c r="R294" s="826"/>
      <c r="S294" s="826"/>
      <c r="T294" s="826"/>
      <c r="U294" s="826"/>
      <c r="V294" s="826"/>
    </row>
    <row r="295" spans="1:22">
      <c r="A295" s="826"/>
      <c r="B295" s="831"/>
      <c r="C295" s="832"/>
      <c r="D295" s="832"/>
      <c r="E295" s="832"/>
      <c r="F295" s="832"/>
      <c r="G295" s="832"/>
      <c r="H295" s="832"/>
      <c r="I295" s="832"/>
      <c r="J295" s="832"/>
      <c r="K295" s="832"/>
      <c r="L295" s="832"/>
      <c r="M295" s="832"/>
      <c r="N295" s="832"/>
      <c r="O295" s="832"/>
      <c r="P295" s="833"/>
      <c r="Q295" s="826"/>
      <c r="R295" s="826"/>
      <c r="S295" s="826"/>
      <c r="T295" s="826"/>
      <c r="U295" s="826"/>
      <c r="V295" s="826"/>
    </row>
    <row r="296" spans="1:22">
      <c r="A296" s="826"/>
      <c r="B296" s="831"/>
      <c r="C296" s="832"/>
      <c r="D296" s="832"/>
      <c r="E296" s="832"/>
      <c r="F296" s="832"/>
      <c r="G296" s="832"/>
      <c r="H296" s="832"/>
      <c r="I296" s="832"/>
      <c r="J296" s="832"/>
      <c r="K296" s="832"/>
      <c r="L296" s="832"/>
      <c r="M296" s="832"/>
      <c r="N296" s="832"/>
      <c r="O296" s="832"/>
      <c r="P296" s="833"/>
      <c r="Q296" s="826"/>
      <c r="R296" s="826"/>
      <c r="S296" s="826"/>
      <c r="T296" s="826"/>
      <c r="U296" s="826"/>
      <c r="V296" s="826"/>
    </row>
    <row r="297" spans="1:22">
      <c r="A297" s="826"/>
      <c r="B297" s="831"/>
      <c r="C297" s="832"/>
      <c r="D297" s="832"/>
      <c r="E297" s="832"/>
      <c r="F297" s="832"/>
      <c r="G297" s="832"/>
      <c r="H297" s="832"/>
      <c r="I297" s="832"/>
      <c r="J297" s="832"/>
      <c r="K297" s="832"/>
      <c r="L297" s="832"/>
      <c r="M297" s="832"/>
      <c r="N297" s="832"/>
      <c r="O297" s="832"/>
      <c r="P297" s="833"/>
      <c r="Q297" s="826"/>
      <c r="R297" s="826"/>
      <c r="S297" s="826"/>
      <c r="T297" s="826"/>
      <c r="U297" s="826"/>
      <c r="V297" s="826"/>
    </row>
    <row r="298" spans="1:22">
      <c r="A298" s="826"/>
      <c r="B298" s="831"/>
      <c r="C298" s="832"/>
      <c r="D298" s="832"/>
      <c r="E298" s="832"/>
      <c r="F298" s="832"/>
      <c r="G298" s="832"/>
      <c r="H298" s="832"/>
      <c r="I298" s="832"/>
      <c r="J298" s="832"/>
      <c r="K298" s="832"/>
      <c r="L298" s="832"/>
      <c r="M298" s="832"/>
      <c r="N298" s="832"/>
      <c r="O298" s="832"/>
      <c r="P298" s="833"/>
      <c r="Q298" s="826"/>
      <c r="R298" s="826"/>
      <c r="S298" s="826"/>
      <c r="T298" s="826"/>
      <c r="U298" s="826"/>
      <c r="V298" s="826"/>
    </row>
    <row r="299" spans="1:22">
      <c r="A299" s="826"/>
      <c r="B299" s="831"/>
      <c r="C299" s="832"/>
      <c r="D299" s="832"/>
      <c r="E299" s="832"/>
      <c r="F299" s="832"/>
      <c r="G299" s="832"/>
      <c r="H299" s="832"/>
      <c r="I299" s="832"/>
      <c r="J299" s="832"/>
      <c r="K299" s="832"/>
      <c r="L299" s="832"/>
      <c r="M299" s="832"/>
      <c r="N299" s="832"/>
      <c r="O299" s="832"/>
      <c r="P299" s="833"/>
      <c r="Q299" s="826"/>
      <c r="R299" s="826"/>
      <c r="S299" s="826"/>
      <c r="T299" s="826"/>
      <c r="U299" s="826"/>
      <c r="V299" s="826"/>
    </row>
    <row r="300" spans="1:22">
      <c r="A300" s="826"/>
      <c r="B300" s="831"/>
      <c r="C300" s="832"/>
      <c r="D300" s="832"/>
      <c r="E300" s="832"/>
      <c r="F300" s="832"/>
      <c r="G300" s="832"/>
      <c r="H300" s="832"/>
      <c r="I300" s="832"/>
      <c r="J300" s="832"/>
      <c r="K300" s="832"/>
      <c r="L300" s="832"/>
      <c r="M300" s="832"/>
      <c r="N300" s="832"/>
      <c r="O300" s="832"/>
      <c r="P300" s="833"/>
      <c r="Q300" s="826"/>
      <c r="R300" s="826"/>
      <c r="S300" s="826"/>
      <c r="T300" s="826"/>
      <c r="U300" s="826"/>
      <c r="V300" s="826"/>
    </row>
    <row r="301" spans="1:22">
      <c r="A301" s="826"/>
      <c r="B301" s="831"/>
      <c r="C301" s="832"/>
      <c r="D301" s="832"/>
      <c r="E301" s="832"/>
      <c r="F301" s="832"/>
      <c r="G301" s="832"/>
      <c r="H301" s="832"/>
      <c r="I301" s="832"/>
      <c r="J301" s="832"/>
      <c r="K301" s="832"/>
      <c r="L301" s="832"/>
      <c r="M301" s="832"/>
      <c r="N301" s="832"/>
      <c r="O301" s="832"/>
      <c r="P301" s="833"/>
      <c r="Q301" s="826"/>
      <c r="R301" s="826"/>
      <c r="S301" s="826"/>
      <c r="T301" s="826"/>
      <c r="U301" s="826"/>
      <c r="V301" s="826"/>
    </row>
    <row r="302" spans="1:22">
      <c r="A302" s="826"/>
      <c r="B302" s="831"/>
      <c r="C302" s="832"/>
      <c r="D302" s="832"/>
      <c r="E302" s="832"/>
      <c r="F302" s="832"/>
      <c r="G302" s="832"/>
      <c r="H302" s="832"/>
      <c r="I302" s="832"/>
      <c r="J302" s="832"/>
      <c r="K302" s="832"/>
      <c r="L302" s="832"/>
      <c r="M302" s="832"/>
      <c r="N302" s="832"/>
      <c r="O302" s="832"/>
      <c r="P302" s="833"/>
      <c r="Q302" s="826"/>
      <c r="R302" s="826"/>
      <c r="S302" s="826"/>
      <c r="T302" s="826"/>
      <c r="U302" s="826"/>
      <c r="V302" s="826"/>
    </row>
    <row r="303" spans="1:22">
      <c r="A303" s="826"/>
      <c r="B303" s="831"/>
      <c r="C303" s="832"/>
      <c r="D303" s="832"/>
      <c r="E303" s="832"/>
      <c r="F303" s="832"/>
      <c r="G303" s="832"/>
      <c r="H303" s="832"/>
      <c r="I303" s="832"/>
      <c r="J303" s="832"/>
      <c r="K303" s="832"/>
      <c r="L303" s="832"/>
      <c r="M303" s="832"/>
      <c r="N303" s="832"/>
      <c r="O303" s="832"/>
      <c r="P303" s="833"/>
      <c r="Q303" s="826"/>
      <c r="R303" s="826"/>
      <c r="S303" s="826"/>
      <c r="T303" s="826"/>
      <c r="U303" s="826"/>
      <c r="V303" s="826"/>
    </row>
    <row r="304" spans="1:22">
      <c r="A304" s="826"/>
      <c r="B304" s="831"/>
      <c r="C304" s="832"/>
      <c r="D304" s="832"/>
      <c r="E304" s="832"/>
      <c r="F304" s="832"/>
      <c r="G304" s="832"/>
      <c r="H304" s="832"/>
      <c r="I304" s="832"/>
      <c r="J304" s="832"/>
      <c r="K304" s="832"/>
      <c r="L304" s="832"/>
      <c r="M304" s="832"/>
      <c r="N304" s="832"/>
      <c r="O304" s="832"/>
      <c r="P304" s="833"/>
      <c r="Q304" s="826"/>
      <c r="R304" s="826"/>
      <c r="S304" s="826"/>
      <c r="T304" s="826"/>
      <c r="U304" s="826"/>
      <c r="V304" s="826"/>
    </row>
    <row r="305" spans="1:22">
      <c r="A305" s="826"/>
      <c r="B305" s="831"/>
      <c r="C305" s="832"/>
      <c r="D305" s="832"/>
      <c r="E305" s="832"/>
      <c r="F305" s="832"/>
      <c r="G305" s="832"/>
      <c r="H305" s="832"/>
      <c r="I305" s="832"/>
      <c r="J305" s="832"/>
      <c r="K305" s="832"/>
      <c r="L305" s="832"/>
      <c r="M305" s="832"/>
      <c r="N305" s="832"/>
      <c r="O305" s="832"/>
      <c r="P305" s="833"/>
      <c r="Q305" s="826"/>
      <c r="R305" s="826"/>
      <c r="S305" s="826"/>
      <c r="T305" s="826"/>
      <c r="U305" s="826"/>
      <c r="V305" s="826"/>
    </row>
    <row r="306" spans="1:22">
      <c r="A306" s="826"/>
      <c r="B306" s="831"/>
      <c r="C306" s="832"/>
      <c r="D306" s="832"/>
      <c r="E306" s="832"/>
      <c r="F306" s="832"/>
      <c r="G306" s="832"/>
      <c r="H306" s="832"/>
      <c r="I306" s="832"/>
      <c r="J306" s="832"/>
      <c r="K306" s="832"/>
      <c r="L306" s="832"/>
      <c r="M306" s="832"/>
      <c r="N306" s="832"/>
      <c r="O306" s="832"/>
      <c r="P306" s="833"/>
      <c r="Q306" s="826"/>
      <c r="R306" s="826"/>
      <c r="S306" s="826"/>
      <c r="T306" s="826"/>
      <c r="U306" s="826"/>
      <c r="V306" s="826"/>
    </row>
    <row r="307" spans="1:22">
      <c r="A307" s="826"/>
      <c r="B307" s="831"/>
      <c r="C307" s="832"/>
      <c r="D307" s="832"/>
      <c r="E307" s="832"/>
      <c r="F307" s="832"/>
      <c r="G307" s="832"/>
      <c r="H307" s="832"/>
      <c r="I307" s="832"/>
      <c r="J307" s="832"/>
      <c r="K307" s="832"/>
      <c r="L307" s="832"/>
      <c r="M307" s="832"/>
      <c r="N307" s="832"/>
      <c r="O307" s="832"/>
      <c r="P307" s="833"/>
      <c r="Q307" s="826"/>
      <c r="R307" s="826"/>
      <c r="S307" s="826"/>
      <c r="T307" s="826"/>
      <c r="U307" s="826"/>
      <c r="V307" s="826"/>
    </row>
    <row r="308" spans="1:22">
      <c r="A308" s="826"/>
      <c r="B308" s="831"/>
      <c r="C308" s="832"/>
      <c r="D308" s="832"/>
      <c r="E308" s="832"/>
      <c r="F308" s="832"/>
      <c r="G308" s="832"/>
      <c r="H308" s="832"/>
      <c r="I308" s="832"/>
      <c r="J308" s="832"/>
      <c r="K308" s="832"/>
      <c r="L308" s="832"/>
      <c r="M308" s="832"/>
      <c r="N308" s="832"/>
      <c r="O308" s="832"/>
      <c r="P308" s="833"/>
      <c r="Q308" s="826"/>
      <c r="R308" s="826"/>
      <c r="S308" s="826"/>
      <c r="T308" s="826"/>
      <c r="U308" s="826"/>
      <c r="V308" s="826"/>
    </row>
    <row r="309" spans="1:22">
      <c r="A309" s="826"/>
      <c r="B309" s="831"/>
      <c r="C309" s="834"/>
      <c r="D309" s="835" t="s">
        <v>656</v>
      </c>
      <c r="E309" s="835" t="s">
        <v>657</v>
      </c>
      <c r="F309" s="835" t="s">
        <v>658</v>
      </c>
      <c r="G309" s="835" t="s">
        <v>659</v>
      </c>
      <c r="H309" s="835" t="s">
        <v>660</v>
      </c>
      <c r="I309" s="835" t="s">
        <v>661</v>
      </c>
      <c r="J309" s="835" t="s">
        <v>662</v>
      </c>
      <c r="K309" s="835" t="s">
        <v>663</v>
      </c>
      <c r="L309" s="835" t="s">
        <v>664</v>
      </c>
      <c r="M309" s="835" t="s">
        <v>665</v>
      </c>
      <c r="N309" s="835" t="s">
        <v>666</v>
      </c>
      <c r="O309" s="835" t="s">
        <v>667</v>
      </c>
      <c r="P309" s="833"/>
      <c r="Q309" s="826"/>
      <c r="R309" s="826"/>
      <c r="S309" s="826"/>
      <c r="T309" s="826"/>
      <c r="U309" s="826"/>
      <c r="V309" s="826"/>
    </row>
    <row r="310" spans="1:22">
      <c r="A310" s="826"/>
      <c r="B310" s="831"/>
      <c r="C310" s="836" t="s">
        <v>679</v>
      </c>
      <c r="D310" s="838">
        <f>'GRAF. EJECUCIÓN GASTOS'!D321</f>
        <v>6311.9</v>
      </c>
      <c r="E310" s="838">
        <f>'GRAF. EJECUCIÓN GASTOS'!E321</f>
        <v>10731.942999999999</v>
      </c>
      <c r="F310" s="838">
        <f>'GRAF. EJECUCIÓN GASTOS'!F321</f>
        <v>17553.817999999999</v>
      </c>
      <c r="G310" s="838">
        <f>'GRAF. EJECUCIÓN GASTOS'!G321</f>
        <v>22520.851999999999</v>
      </c>
      <c r="H310" s="838">
        <f>'GRAF. EJECUCIÓN GASTOS'!H321</f>
        <v>30740.851999999999</v>
      </c>
      <c r="I310" s="838">
        <f>'GRAF. EJECUCIÓN GASTOS'!I321</f>
        <v>37009.260999999999</v>
      </c>
      <c r="J310" s="838">
        <f>'GRAF. EJECUCIÓN GASTOS'!J321</f>
        <v>41834.464999999997</v>
      </c>
      <c r="K310" s="838">
        <f>'GRAF. EJECUCIÓN GASTOS'!K321</f>
        <v>45410.781000000003</v>
      </c>
      <c r="L310" s="838">
        <f>'GRAF. EJECUCIÓN GASTOS'!L321</f>
        <v>51755.317999999999</v>
      </c>
      <c r="M310" s="838">
        <f>'GRAF. EJECUCIÓN GASTOS'!M321</f>
        <v>57622.175999999999</v>
      </c>
      <c r="N310" s="838">
        <f>'GRAF. EJECUCIÓN GASTOS'!N321</f>
        <v>60490.874000000003</v>
      </c>
      <c r="O310" s="838">
        <f>'GRAF. EJECUCIÓN GASTOS'!O321</f>
        <v>66596.002999999997</v>
      </c>
      <c r="P310" s="833"/>
      <c r="Q310" s="826"/>
      <c r="R310" s="826"/>
      <c r="S310" s="826"/>
      <c r="T310" s="826"/>
      <c r="U310" s="826"/>
      <c r="V310" s="826"/>
    </row>
    <row r="311" spans="1:22">
      <c r="A311" s="826"/>
      <c r="B311" s="831"/>
      <c r="C311" s="836" t="s">
        <v>22</v>
      </c>
      <c r="D311" s="838">
        <f>ENERO!$AG$199/1000</f>
        <v>233.24</v>
      </c>
      <c r="E311" s="838">
        <f>FEBRERO!$AG$199/1000</f>
        <v>233.24</v>
      </c>
      <c r="F311" s="838">
        <f>MARZO!$AG$199/1000</f>
        <v>1833.8019999999999</v>
      </c>
      <c r="G311" s="838">
        <f>ABRIL!$AG$199/1000</f>
        <v>7912.4620000000004</v>
      </c>
      <c r="H311" s="838">
        <f>MAYO!$AG$199/1000</f>
        <v>9458.8220000000001</v>
      </c>
      <c r="I311" s="838">
        <f>JUNIO!$AG$199/1000</f>
        <v>14447.06</v>
      </c>
      <c r="J311" s="838">
        <f>JULIO!$AG$199/1000</f>
        <v>21196.273000000001</v>
      </c>
      <c r="K311" s="838">
        <f>AGOSTO!$AG$199/1000</f>
        <v>30819.788</v>
      </c>
      <c r="L311" s="838">
        <f>SEPTIEMBRE!$AG$199/1000</f>
        <v>32473.588</v>
      </c>
      <c r="M311" s="838">
        <f>OCTUBRE!$AG$199/1000</f>
        <v>39416.637000000002</v>
      </c>
      <c r="N311" s="838">
        <f>NOVIEMBRE!$AG$199/1000</f>
        <v>42222.790999999997</v>
      </c>
      <c r="O311" s="838">
        <f>DICIEMBRE!$AG$199/1000</f>
        <v>53173.402999999998</v>
      </c>
      <c r="P311" s="833"/>
      <c r="Q311" s="826"/>
      <c r="R311" s="826"/>
      <c r="S311" s="826"/>
      <c r="T311" s="826"/>
      <c r="U311" s="826"/>
      <c r="V311" s="826"/>
    </row>
    <row r="312" spans="1:22" ht="13.5" thickBot="1">
      <c r="A312" s="826"/>
      <c r="B312" s="839"/>
      <c r="C312" s="840"/>
      <c r="D312" s="840"/>
      <c r="E312" s="840"/>
      <c r="F312" s="840"/>
      <c r="G312" s="840"/>
      <c r="H312" s="840"/>
      <c r="I312" s="840"/>
      <c r="J312" s="840"/>
      <c r="K312" s="840"/>
      <c r="L312" s="840"/>
      <c r="M312" s="840"/>
      <c r="N312" s="840"/>
      <c r="O312" s="840"/>
      <c r="P312" s="841"/>
      <c r="Q312" s="826"/>
      <c r="R312" s="826"/>
      <c r="S312" s="826"/>
      <c r="T312" s="826"/>
      <c r="U312" s="826"/>
      <c r="V312" s="826"/>
    </row>
    <row r="313" spans="1:22" ht="13.5" thickBot="1">
      <c r="A313" s="826"/>
      <c r="B313" s="826"/>
      <c r="C313" s="843"/>
      <c r="D313" s="826"/>
      <c r="E313" s="826"/>
      <c r="F313" s="826"/>
      <c r="G313" s="826"/>
      <c r="H313" s="826"/>
      <c r="I313" s="826"/>
      <c r="J313" s="826"/>
      <c r="K313" s="826"/>
      <c r="L313" s="826"/>
      <c r="M313" s="826"/>
      <c r="N313" s="826"/>
      <c r="O313" s="826"/>
      <c r="P313" s="826"/>
      <c r="Q313" s="826"/>
      <c r="R313" s="826"/>
      <c r="S313" s="826"/>
      <c r="T313" s="826"/>
      <c r="U313" s="826"/>
      <c r="V313" s="826"/>
    </row>
    <row r="314" spans="1:22">
      <c r="A314" s="826"/>
      <c r="B314" s="828"/>
      <c r="C314" s="829"/>
      <c r="D314" s="829"/>
      <c r="E314" s="829"/>
      <c r="F314" s="829"/>
      <c r="G314" s="829"/>
      <c r="H314" s="829"/>
      <c r="I314" s="829"/>
      <c r="J314" s="829"/>
      <c r="K314" s="829"/>
      <c r="L314" s="829"/>
      <c r="M314" s="829"/>
      <c r="N314" s="829"/>
      <c r="O314" s="829"/>
      <c r="P314" s="830"/>
      <c r="Q314" s="826"/>
      <c r="R314" s="826"/>
      <c r="S314" s="826"/>
      <c r="T314" s="826"/>
      <c r="U314" s="826"/>
      <c r="V314" s="826"/>
    </row>
    <row r="315" spans="1:22">
      <c r="A315" s="826"/>
      <c r="B315" s="831"/>
      <c r="C315" s="832"/>
      <c r="D315" s="832"/>
      <c r="E315" s="832"/>
      <c r="F315" s="832"/>
      <c r="G315" s="832"/>
      <c r="H315" s="832"/>
      <c r="I315" s="832"/>
      <c r="J315" s="832"/>
      <c r="K315" s="832"/>
      <c r="L315" s="832"/>
      <c r="M315" s="832"/>
      <c r="N315" s="832"/>
      <c r="O315" s="832"/>
      <c r="P315" s="833"/>
      <c r="Q315" s="826"/>
      <c r="R315" s="826"/>
      <c r="S315" s="826"/>
      <c r="T315" s="826"/>
      <c r="U315" s="826"/>
      <c r="V315" s="826"/>
    </row>
    <row r="316" spans="1:22">
      <c r="A316" s="826"/>
      <c r="B316" s="831"/>
      <c r="C316" s="832"/>
      <c r="D316" s="832"/>
      <c r="E316" s="832"/>
      <c r="F316" s="832"/>
      <c r="G316" s="832"/>
      <c r="H316" s="832"/>
      <c r="I316" s="832"/>
      <c r="J316" s="832"/>
      <c r="K316" s="832"/>
      <c r="L316" s="832"/>
      <c r="M316" s="832"/>
      <c r="N316" s="832"/>
      <c r="O316" s="832"/>
      <c r="P316" s="833"/>
      <c r="Q316" s="826"/>
      <c r="R316" s="826"/>
      <c r="S316" s="826"/>
      <c r="T316" s="826"/>
      <c r="U316" s="826"/>
      <c r="V316" s="826"/>
    </row>
    <row r="317" spans="1:22">
      <c r="A317" s="826"/>
      <c r="B317" s="831"/>
      <c r="C317" s="832"/>
      <c r="D317" s="832"/>
      <c r="E317" s="832"/>
      <c r="F317" s="832"/>
      <c r="G317" s="832"/>
      <c r="H317" s="832"/>
      <c r="I317" s="832"/>
      <c r="J317" s="832"/>
      <c r="K317" s="832"/>
      <c r="L317" s="832"/>
      <c r="M317" s="832"/>
      <c r="N317" s="832"/>
      <c r="O317" s="832"/>
      <c r="P317" s="833"/>
      <c r="Q317" s="826"/>
      <c r="R317" s="826"/>
      <c r="S317" s="826"/>
      <c r="T317" s="826"/>
      <c r="U317" s="826"/>
      <c r="V317" s="826"/>
    </row>
    <row r="318" spans="1:22">
      <c r="A318" s="826"/>
      <c r="B318" s="831"/>
      <c r="C318" s="832"/>
      <c r="D318" s="832"/>
      <c r="E318" s="832"/>
      <c r="F318" s="832"/>
      <c r="G318" s="832"/>
      <c r="H318" s="832"/>
      <c r="I318" s="832"/>
      <c r="J318" s="832"/>
      <c r="K318" s="832"/>
      <c r="L318" s="832"/>
      <c r="M318" s="832"/>
      <c r="N318" s="832"/>
      <c r="O318" s="832"/>
      <c r="P318" s="833"/>
      <c r="Q318" s="826"/>
      <c r="R318" s="826"/>
      <c r="S318" s="826"/>
      <c r="T318" s="826"/>
      <c r="U318" s="826"/>
      <c r="V318" s="826"/>
    </row>
    <row r="319" spans="1:22">
      <c r="A319" s="826"/>
      <c r="B319" s="831"/>
      <c r="C319" s="832"/>
      <c r="D319" s="832"/>
      <c r="E319" s="832"/>
      <c r="F319" s="832"/>
      <c r="G319" s="832"/>
      <c r="H319" s="832"/>
      <c r="I319" s="832"/>
      <c r="J319" s="832"/>
      <c r="K319" s="832"/>
      <c r="L319" s="832"/>
      <c r="M319" s="832"/>
      <c r="N319" s="832"/>
      <c r="O319" s="832"/>
      <c r="P319" s="833"/>
      <c r="Q319" s="826"/>
      <c r="R319" s="826"/>
      <c r="S319" s="826"/>
      <c r="T319" s="826"/>
      <c r="U319" s="826"/>
      <c r="V319" s="826"/>
    </row>
    <row r="320" spans="1:22">
      <c r="A320" s="826"/>
      <c r="B320" s="831"/>
      <c r="C320" s="832"/>
      <c r="D320" s="832"/>
      <c r="E320" s="832"/>
      <c r="F320" s="832"/>
      <c r="G320" s="832"/>
      <c r="H320" s="832"/>
      <c r="I320" s="832"/>
      <c r="J320" s="832"/>
      <c r="K320" s="832"/>
      <c r="L320" s="832"/>
      <c r="M320" s="832"/>
      <c r="N320" s="832"/>
      <c r="O320" s="832"/>
      <c r="P320" s="833"/>
      <c r="Q320" s="826"/>
      <c r="R320" s="826"/>
      <c r="S320" s="826"/>
      <c r="T320" s="826"/>
      <c r="U320" s="826"/>
      <c r="V320" s="826"/>
    </row>
    <row r="321" spans="1:22">
      <c r="A321" s="826"/>
      <c r="B321" s="831"/>
      <c r="C321" s="832"/>
      <c r="D321" s="832"/>
      <c r="E321" s="832"/>
      <c r="F321" s="832"/>
      <c r="G321" s="832"/>
      <c r="H321" s="832"/>
      <c r="I321" s="832"/>
      <c r="J321" s="832"/>
      <c r="K321" s="832"/>
      <c r="L321" s="832"/>
      <c r="M321" s="832"/>
      <c r="N321" s="832"/>
      <c r="O321" s="832"/>
      <c r="P321" s="833"/>
      <c r="Q321" s="826"/>
      <c r="R321" s="826"/>
      <c r="S321" s="826"/>
      <c r="T321" s="826"/>
      <c r="U321" s="826"/>
      <c r="V321" s="826"/>
    </row>
    <row r="322" spans="1:22">
      <c r="A322" s="826"/>
      <c r="B322" s="831"/>
      <c r="C322" s="832"/>
      <c r="D322" s="832"/>
      <c r="E322" s="832"/>
      <c r="F322" s="832"/>
      <c r="G322" s="832"/>
      <c r="H322" s="832"/>
      <c r="I322" s="832"/>
      <c r="J322" s="832"/>
      <c r="K322" s="832"/>
      <c r="L322" s="832"/>
      <c r="M322" s="832"/>
      <c r="N322" s="832"/>
      <c r="O322" s="832"/>
      <c r="P322" s="833"/>
      <c r="Q322" s="826"/>
      <c r="R322" s="826"/>
      <c r="S322" s="826"/>
      <c r="T322" s="826"/>
      <c r="U322" s="826"/>
      <c r="V322" s="826"/>
    </row>
    <row r="323" spans="1:22">
      <c r="A323" s="826"/>
      <c r="B323" s="831"/>
      <c r="C323" s="832"/>
      <c r="D323" s="832"/>
      <c r="E323" s="832"/>
      <c r="F323" s="832"/>
      <c r="G323" s="832"/>
      <c r="H323" s="832"/>
      <c r="I323" s="832"/>
      <c r="J323" s="832"/>
      <c r="K323" s="832"/>
      <c r="L323" s="832"/>
      <c r="M323" s="832"/>
      <c r="N323" s="832"/>
      <c r="O323" s="832"/>
      <c r="P323" s="833"/>
      <c r="Q323" s="826"/>
      <c r="R323" s="826"/>
      <c r="S323" s="826"/>
      <c r="T323" s="826"/>
      <c r="U323" s="826"/>
      <c r="V323" s="826"/>
    </row>
    <row r="324" spans="1:22">
      <c r="A324" s="826"/>
      <c r="B324" s="831"/>
      <c r="C324" s="832"/>
      <c r="D324" s="832"/>
      <c r="E324" s="832"/>
      <c r="F324" s="832"/>
      <c r="G324" s="832"/>
      <c r="H324" s="832"/>
      <c r="I324" s="832"/>
      <c r="J324" s="832"/>
      <c r="K324" s="832"/>
      <c r="L324" s="832"/>
      <c r="M324" s="832"/>
      <c r="N324" s="832"/>
      <c r="O324" s="832"/>
      <c r="P324" s="833"/>
      <c r="Q324" s="826"/>
      <c r="R324" s="826"/>
      <c r="S324" s="826"/>
      <c r="T324" s="826"/>
      <c r="U324" s="826"/>
      <c r="V324" s="826"/>
    </row>
    <row r="325" spans="1:22">
      <c r="A325" s="826"/>
      <c r="B325" s="831"/>
      <c r="C325" s="832"/>
      <c r="D325" s="832"/>
      <c r="E325" s="832"/>
      <c r="F325" s="832"/>
      <c r="G325" s="832"/>
      <c r="H325" s="832"/>
      <c r="I325" s="832"/>
      <c r="J325" s="832"/>
      <c r="K325" s="832"/>
      <c r="L325" s="832"/>
      <c r="M325" s="832"/>
      <c r="N325" s="832"/>
      <c r="O325" s="832"/>
      <c r="P325" s="833"/>
      <c r="Q325" s="826"/>
      <c r="R325" s="826"/>
      <c r="S325" s="826"/>
      <c r="T325" s="826"/>
      <c r="U325" s="826"/>
      <c r="V325" s="826"/>
    </row>
    <row r="326" spans="1:22">
      <c r="A326" s="826"/>
      <c r="B326" s="831"/>
      <c r="C326" s="832"/>
      <c r="D326" s="832"/>
      <c r="E326" s="832"/>
      <c r="F326" s="832"/>
      <c r="G326" s="832"/>
      <c r="H326" s="832"/>
      <c r="I326" s="832"/>
      <c r="J326" s="832"/>
      <c r="K326" s="832"/>
      <c r="L326" s="832"/>
      <c r="M326" s="832"/>
      <c r="N326" s="832"/>
      <c r="O326" s="832"/>
      <c r="P326" s="833"/>
      <c r="Q326" s="826"/>
      <c r="R326" s="826"/>
      <c r="S326" s="826"/>
      <c r="T326" s="826"/>
      <c r="U326" s="826"/>
      <c r="V326" s="826"/>
    </row>
    <row r="327" spans="1:22">
      <c r="A327" s="826"/>
      <c r="B327" s="831"/>
      <c r="C327" s="832"/>
      <c r="D327" s="832"/>
      <c r="E327" s="832"/>
      <c r="F327" s="832"/>
      <c r="G327" s="832"/>
      <c r="H327" s="832"/>
      <c r="I327" s="832"/>
      <c r="J327" s="832"/>
      <c r="K327" s="832"/>
      <c r="L327" s="832"/>
      <c r="M327" s="832"/>
      <c r="N327" s="832"/>
      <c r="O327" s="832"/>
      <c r="P327" s="833"/>
      <c r="Q327" s="826"/>
      <c r="R327" s="826"/>
      <c r="S327" s="826"/>
      <c r="T327" s="826"/>
      <c r="U327" s="826"/>
      <c r="V327" s="826"/>
    </row>
    <row r="328" spans="1:22">
      <c r="A328" s="826"/>
      <c r="B328" s="831"/>
      <c r="C328" s="832"/>
      <c r="D328" s="832"/>
      <c r="E328" s="832"/>
      <c r="F328" s="832"/>
      <c r="G328" s="832"/>
      <c r="H328" s="832"/>
      <c r="I328" s="832"/>
      <c r="J328" s="832"/>
      <c r="K328" s="832"/>
      <c r="L328" s="832"/>
      <c r="M328" s="832"/>
      <c r="N328" s="832"/>
      <c r="O328" s="832"/>
      <c r="P328" s="833"/>
      <c r="Q328" s="826"/>
      <c r="R328" s="826"/>
      <c r="S328" s="826"/>
      <c r="T328" s="826"/>
      <c r="U328" s="826"/>
      <c r="V328" s="826"/>
    </row>
    <row r="329" spans="1:22">
      <c r="A329" s="826"/>
      <c r="B329" s="831"/>
      <c r="C329" s="832"/>
      <c r="D329" s="832"/>
      <c r="E329" s="832"/>
      <c r="F329" s="832"/>
      <c r="G329" s="832"/>
      <c r="H329" s="832"/>
      <c r="I329" s="832"/>
      <c r="J329" s="832"/>
      <c r="K329" s="832"/>
      <c r="L329" s="832"/>
      <c r="M329" s="832"/>
      <c r="N329" s="832"/>
      <c r="O329" s="832"/>
      <c r="P329" s="833"/>
      <c r="Q329" s="826"/>
      <c r="R329" s="826"/>
      <c r="S329" s="826"/>
      <c r="T329" s="826"/>
      <c r="U329" s="826"/>
      <c r="V329" s="826"/>
    </row>
    <row r="330" spans="1:22">
      <c r="A330" s="826"/>
      <c r="B330" s="831"/>
      <c r="C330" s="832"/>
      <c r="D330" s="832"/>
      <c r="E330" s="832"/>
      <c r="F330" s="832"/>
      <c r="G330" s="832"/>
      <c r="H330" s="832"/>
      <c r="I330" s="832"/>
      <c r="J330" s="832"/>
      <c r="K330" s="832"/>
      <c r="L330" s="832"/>
      <c r="M330" s="832"/>
      <c r="N330" s="832"/>
      <c r="O330" s="832"/>
      <c r="P330" s="833"/>
      <c r="Q330" s="826"/>
      <c r="R330" s="826"/>
      <c r="S330" s="826"/>
      <c r="T330" s="826"/>
      <c r="U330" s="826"/>
      <c r="V330" s="826"/>
    </row>
    <row r="331" spans="1:22">
      <c r="A331" s="826"/>
      <c r="B331" s="831"/>
      <c r="C331" s="832"/>
      <c r="D331" s="832"/>
      <c r="E331" s="832"/>
      <c r="F331" s="832"/>
      <c r="G331" s="832"/>
      <c r="H331" s="832"/>
      <c r="I331" s="832"/>
      <c r="J331" s="832"/>
      <c r="K331" s="832"/>
      <c r="L331" s="832"/>
      <c r="M331" s="832"/>
      <c r="N331" s="832"/>
      <c r="O331" s="832"/>
      <c r="P331" s="833"/>
      <c r="Q331" s="826"/>
      <c r="R331" s="826"/>
      <c r="S331" s="826"/>
      <c r="T331" s="826"/>
      <c r="U331" s="826"/>
      <c r="V331" s="826"/>
    </row>
    <row r="332" spans="1:22">
      <c r="A332" s="826"/>
      <c r="B332" s="831"/>
      <c r="C332" s="832"/>
      <c r="D332" s="832"/>
      <c r="E332" s="832"/>
      <c r="F332" s="832"/>
      <c r="G332" s="832"/>
      <c r="H332" s="832"/>
      <c r="I332" s="832"/>
      <c r="J332" s="832"/>
      <c r="K332" s="832"/>
      <c r="L332" s="832"/>
      <c r="M332" s="832"/>
      <c r="N332" s="832"/>
      <c r="O332" s="832"/>
      <c r="P332" s="833"/>
      <c r="Q332" s="826"/>
      <c r="R332" s="826"/>
      <c r="S332" s="826"/>
      <c r="T332" s="826"/>
      <c r="U332" s="826"/>
      <c r="V332" s="826"/>
    </row>
    <row r="333" spans="1:22">
      <c r="A333" s="826"/>
      <c r="B333" s="831"/>
      <c r="C333" s="832"/>
      <c r="D333" s="832"/>
      <c r="E333" s="832"/>
      <c r="F333" s="832"/>
      <c r="G333" s="832"/>
      <c r="H333" s="832"/>
      <c r="I333" s="832"/>
      <c r="J333" s="832"/>
      <c r="K333" s="832"/>
      <c r="L333" s="832"/>
      <c r="M333" s="832"/>
      <c r="N333" s="832"/>
      <c r="O333" s="832"/>
      <c r="P333" s="833"/>
      <c r="Q333" s="826"/>
      <c r="R333" s="826"/>
      <c r="S333" s="826"/>
      <c r="T333" s="826"/>
      <c r="U333" s="826"/>
      <c r="V333" s="826"/>
    </row>
    <row r="334" spans="1:22">
      <c r="A334" s="826"/>
      <c r="B334" s="831"/>
      <c r="C334" s="832"/>
      <c r="D334" s="832"/>
      <c r="E334" s="832"/>
      <c r="F334" s="832"/>
      <c r="G334" s="832"/>
      <c r="H334" s="832"/>
      <c r="I334" s="832"/>
      <c r="J334" s="832"/>
      <c r="K334" s="832"/>
      <c r="L334" s="832"/>
      <c r="M334" s="832"/>
      <c r="N334" s="832"/>
      <c r="O334" s="832"/>
      <c r="P334" s="833"/>
      <c r="Q334" s="826"/>
      <c r="R334" s="826"/>
      <c r="S334" s="826"/>
      <c r="T334" s="826"/>
      <c r="U334" s="826"/>
      <c r="V334" s="826"/>
    </row>
    <row r="335" spans="1:22">
      <c r="A335" s="826"/>
      <c r="B335" s="831"/>
      <c r="C335" s="832"/>
      <c r="D335" s="832"/>
      <c r="E335" s="832"/>
      <c r="F335" s="832"/>
      <c r="G335" s="832"/>
      <c r="H335" s="832"/>
      <c r="I335" s="832"/>
      <c r="J335" s="832"/>
      <c r="K335" s="832"/>
      <c r="L335" s="832"/>
      <c r="M335" s="832"/>
      <c r="N335" s="832"/>
      <c r="O335" s="832"/>
      <c r="P335" s="833"/>
      <c r="Q335" s="826"/>
      <c r="R335" s="826"/>
      <c r="S335" s="826"/>
      <c r="T335" s="826"/>
      <c r="U335" s="826"/>
      <c r="V335" s="826"/>
    </row>
    <row r="336" spans="1:22">
      <c r="A336" s="826"/>
      <c r="B336" s="831"/>
      <c r="C336" s="832"/>
      <c r="D336" s="832"/>
      <c r="E336" s="832"/>
      <c r="F336" s="832"/>
      <c r="G336" s="832"/>
      <c r="H336" s="832"/>
      <c r="I336" s="832"/>
      <c r="J336" s="832"/>
      <c r="K336" s="832"/>
      <c r="L336" s="832"/>
      <c r="M336" s="832"/>
      <c r="N336" s="832"/>
      <c r="O336" s="832"/>
      <c r="P336" s="833"/>
      <c r="Q336" s="826"/>
      <c r="R336" s="826"/>
      <c r="S336" s="826"/>
      <c r="T336" s="826"/>
      <c r="U336" s="826"/>
      <c r="V336" s="826"/>
    </row>
    <row r="337" spans="1:22">
      <c r="A337" s="826"/>
      <c r="B337" s="831"/>
      <c r="C337" s="832"/>
      <c r="D337" s="832"/>
      <c r="E337" s="832"/>
      <c r="F337" s="832"/>
      <c r="G337" s="832"/>
      <c r="H337" s="832"/>
      <c r="I337" s="832"/>
      <c r="J337" s="832"/>
      <c r="K337" s="832"/>
      <c r="L337" s="832"/>
      <c r="M337" s="832"/>
      <c r="N337" s="832"/>
      <c r="O337" s="832"/>
      <c r="P337" s="833"/>
      <c r="Q337" s="826"/>
      <c r="R337" s="826"/>
      <c r="S337" s="826"/>
      <c r="T337" s="826"/>
      <c r="U337" s="826"/>
      <c r="V337" s="826"/>
    </row>
    <row r="338" spans="1:22">
      <c r="A338" s="826"/>
      <c r="B338" s="831"/>
      <c r="C338" s="832"/>
      <c r="D338" s="832"/>
      <c r="E338" s="832"/>
      <c r="F338" s="832"/>
      <c r="G338" s="832"/>
      <c r="H338" s="832"/>
      <c r="I338" s="832"/>
      <c r="J338" s="832"/>
      <c r="K338" s="832"/>
      <c r="L338" s="832"/>
      <c r="M338" s="832"/>
      <c r="N338" s="832"/>
      <c r="O338" s="832"/>
      <c r="P338" s="833"/>
      <c r="Q338" s="826"/>
      <c r="R338" s="826"/>
      <c r="S338" s="826"/>
      <c r="T338" s="826"/>
      <c r="U338" s="826"/>
      <c r="V338" s="826"/>
    </row>
    <row r="339" spans="1:22">
      <c r="A339" s="826"/>
      <c r="B339" s="831"/>
      <c r="C339" s="832"/>
      <c r="D339" s="832"/>
      <c r="E339" s="832"/>
      <c r="F339" s="832"/>
      <c r="G339" s="832"/>
      <c r="H339" s="832"/>
      <c r="I339" s="832"/>
      <c r="J339" s="832"/>
      <c r="K339" s="832"/>
      <c r="L339" s="832"/>
      <c r="M339" s="832"/>
      <c r="N339" s="832"/>
      <c r="O339" s="832"/>
      <c r="P339" s="833"/>
      <c r="Q339" s="826"/>
      <c r="R339" s="826"/>
      <c r="S339" s="826"/>
      <c r="T339" s="826"/>
      <c r="U339" s="826"/>
      <c r="V339" s="826"/>
    </row>
    <row r="340" spans="1:22">
      <c r="A340" s="826"/>
      <c r="B340" s="831"/>
      <c r="C340" s="834"/>
      <c r="D340" s="835" t="s">
        <v>656</v>
      </c>
      <c r="E340" s="835" t="s">
        <v>657</v>
      </c>
      <c r="F340" s="835" t="s">
        <v>658</v>
      </c>
      <c r="G340" s="835" t="s">
        <v>659</v>
      </c>
      <c r="H340" s="835" t="s">
        <v>660</v>
      </c>
      <c r="I340" s="835" t="s">
        <v>661</v>
      </c>
      <c r="J340" s="835" t="s">
        <v>662</v>
      </c>
      <c r="K340" s="835" t="s">
        <v>663</v>
      </c>
      <c r="L340" s="835" t="s">
        <v>664</v>
      </c>
      <c r="M340" s="835" t="s">
        <v>665</v>
      </c>
      <c r="N340" s="835" t="s">
        <v>666</v>
      </c>
      <c r="O340" s="835" t="s">
        <v>667</v>
      </c>
      <c r="P340" s="833"/>
      <c r="Q340" s="826"/>
      <c r="R340" s="826"/>
      <c r="S340" s="826"/>
      <c r="T340" s="826"/>
      <c r="U340" s="826"/>
      <c r="V340" s="826"/>
    </row>
    <row r="341" spans="1:22">
      <c r="A341" s="826"/>
      <c r="B341" s="831"/>
      <c r="C341" s="836" t="s">
        <v>679</v>
      </c>
      <c r="D341" s="838">
        <f>'GRAF. EJECUCIÓN GASTOS'!D353</f>
        <v>0</v>
      </c>
      <c r="E341" s="838">
        <f>'GRAF. EJECUCIÓN GASTOS'!E353</f>
        <v>6462.4229999999998</v>
      </c>
      <c r="F341" s="838">
        <f>'GRAF. EJECUCIÓN GASTOS'!F353</f>
        <v>11808.679</v>
      </c>
      <c r="G341" s="838">
        <f>'GRAF. EJECUCIÓN GASTOS'!G353</f>
        <v>19344.753000000001</v>
      </c>
      <c r="H341" s="838">
        <f>'GRAF. EJECUCIÓN GASTOS'!H353</f>
        <v>22481.322</v>
      </c>
      <c r="I341" s="838">
        <f>'GRAF. EJECUCIÓN GASTOS'!I353</f>
        <v>27554.451000000001</v>
      </c>
      <c r="J341" s="838">
        <f>'GRAF. EJECUCIÓN GASTOS'!J353</f>
        <v>27554.451000000001</v>
      </c>
      <c r="K341" s="838">
        <f>'GRAF. EJECUCIÓN GASTOS'!K353</f>
        <v>36857.633000000002</v>
      </c>
      <c r="L341" s="838">
        <f>'GRAF. EJECUCIÓN GASTOS'!L353</f>
        <v>40350.373</v>
      </c>
      <c r="M341" s="838">
        <f>'GRAF. EJECUCIÓN GASTOS'!M353</f>
        <v>48785.923000000003</v>
      </c>
      <c r="N341" s="838">
        <f>'GRAF. EJECUCIÓN GASTOS'!N353</f>
        <v>53928.762999999999</v>
      </c>
      <c r="O341" s="838">
        <f>'GRAF. EJECUCIÓN GASTOS'!O353</f>
        <v>53928.762999999999</v>
      </c>
      <c r="P341" s="833"/>
      <c r="Q341" s="826"/>
      <c r="R341" s="826"/>
      <c r="S341" s="826"/>
      <c r="T341" s="826"/>
      <c r="U341" s="826"/>
      <c r="V341" s="826"/>
    </row>
    <row r="342" spans="1:22">
      <c r="A342" s="826"/>
      <c r="B342" s="831"/>
      <c r="C342" s="836" t="s">
        <v>22</v>
      </c>
      <c r="D342" s="838">
        <f>ENERO!$AG$200/1000</f>
        <v>0</v>
      </c>
      <c r="E342" s="838">
        <f>FEBRERO!$AG$200/1000</f>
        <v>1049.8</v>
      </c>
      <c r="F342" s="838">
        <f>MARZO!$AG$200/1000</f>
        <v>1049.8</v>
      </c>
      <c r="G342" s="838">
        <f>ABRIL!$AG$200/1000</f>
        <v>1639.8</v>
      </c>
      <c r="H342" s="838">
        <f>MAYO!$AG$200/1000</f>
        <v>3219.1039999999998</v>
      </c>
      <c r="I342" s="838">
        <f>JUNIO!$AG$200/1000</f>
        <v>3219.1039999999998</v>
      </c>
      <c r="J342" s="838">
        <f>JULIO!$AG$200/1000</f>
        <v>4116.3410000000003</v>
      </c>
      <c r="K342" s="838">
        <f>AGOSTO!$AG$200/1000</f>
        <v>9160.8649999999998</v>
      </c>
      <c r="L342" s="838">
        <f>SEPTIEMBRE!$AG$200/1000</f>
        <v>15198.953</v>
      </c>
      <c r="M342" s="838">
        <f>OCTUBRE!$AG$200/1000</f>
        <v>20516.238000000001</v>
      </c>
      <c r="N342" s="838">
        <f>NOVIEMBRE!$AG$200/1000</f>
        <v>20516.238000000001</v>
      </c>
      <c r="O342" s="838">
        <f>DICIEMBRE!$AG$200/1000</f>
        <v>21088.238000000001</v>
      </c>
      <c r="P342" s="833"/>
      <c r="Q342" s="826"/>
      <c r="R342" s="826"/>
      <c r="S342" s="826"/>
      <c r="T342" s="826"/>
      <c r="U342" s="826"/>
      <c r="V342" s="826"/>
    </row>
    <row r="343" spans="1:22" ht="13.5" thickBot="1">
      <c r="A343" s="826"/>
      <c r="B343" s="839"/>
      <c r="C343" s="840"/>
      <c r="D343" s="840"/>
      <c r="E343" s="840"/>
      <c r="F343" s="840"/>
      <c r="G343" s="840"/>
      <c r="H343" s="840"/>
      <c r="I343" s="840"/>
      <c r="J343" s="840"/>
      <c r="K343" s="840"/>
      <c r="L343" s="840"/>
      <c r="M343" s="840"/>
      <c r="N343" s="840"/>
      <c r="O343" s="840"/>
      <c r="P343" s="841"/>
      <c r="Q343" s="826"/>
      <c r="R343" s="826"/>
      <c r="S343" s="826"/>
      <c r="T343" s="826"/>
      <c r="U343" s="826"/>
      <c r="V343" s="826"/>
    </row>
    <row r="344" spans="1:22" ht="13.5" thickBot="1">
      <c r="A344" s="826"/>
      <c r="B344" s="826"/>
      <c r="C344" s="843"/>
      <c r="D344" s="826"/>
      <c r="E344" s="826"/>
      <c r="F344" s="826"/>
      <c r="G344" s="826"/>
      <c r="H344" s="826"/>
      <c r="I344" s="826"/>
      <c r="J344" s="826"/>
      <c r="K344" s="826"/>
      <c r="L344" s="826"/>
      <c r="M344" s="826"/>
      <c r="N344" s="826"/>
      <c r="O344" s="826"/>
      <c r="P344" s="826"/>
      <c r="Q344" s="826"/>
      <c r="R344" s="826"/>
      <c r="S344" s="826"/>
      <c r="T344" s="826"/>
      <c r="U344" s="826"/>
      <c r="V344" s="826"/>
    </row>
    <row r="345" spans="1:22">
      <c r="A345" s="826"/>
      <c r="B345" s="828"/>
      <c r="C345" s="829"/>
      <c r="D345" s="829"/>
      <c r="E345" s="829"/>
      <c r="F345" s="829"/>
      <c r="G345" s="829"/>
      <c r="H345" s="829"/>
      <c r="I345" s="829"/>
      <c r="J345" s="829"/>
      <c r="K345" s="829"/>
      <c r="L345" s="829"/>
      <c r="M345" s="829"/>
      <c r="N345" s="829"/>
      <c r="O345" s="829"/>
      <c r="P345" s="830"/>
      <c r="Q345" s="826"/>
      <c r="R345" s="826"/>
      <c r="S345" s="826"/>
      <c r="T345" s="826"/>
      <c r="U345" s="826"/>
      <c r="V345" s="826"/>
    </row>
    <row r="346" spans="1:22">
      <c r="A346" s="826"/>
      <c r="B346" s="831"/>
      <c r="C346" s="832"/>
      <c r="D346" s="832"/>
      <c r="E346" s="832"/>
      <c r="F346" s="832"/>
      <c r="G346" s="832"/>
      <c r="H346" s="832"/>
      <c r="I346" s="832"/>
      <c r="J346" s="832"/>
      <c r="K346" s="832"/>
      <c r="L346" s="832"/>
      <c r="M346" s="832"/>
      <c r="N346" s="832"/>
      <c r="O346" s="832"/>
      <c r="P346" s="833"/>
      <c r="Q346" s="826"/>
      <c r="R346" s="826"/>
      <c r="S346" s="826"/>
      <c r="T346" s="826"/>
      <c r="U346" s="826"/>
      <c r="V346" s="826"/>
    </row>
    <row r="347" spans="1:22">
      <c r="A347" s="826"/>
      <c r="B347" s="831"/>
      <c r="C347" s="832"/>
      <c r="D347" s="832"/>
      <c r="E347" s="832"/>
      <c r="F347" s="832"/>
      <c r="G347" s="832"/>
      <c r="H347" s="832"/>
      <c r="I347" s="832"/>
      <c r="J347" s="832"/>
      <c r="K347" s="832"/>
      <c r="L347" s="832"/>
      <c r="M347" s="832"/>
      <c r="N347" s="832"/>
      <c r="O347" s="832"/>
      <c r="P347" s="833"/>
      <c r="Q347" s="826"/>
      <c r="R347" s="826"/>
      <c r="S347" s="826"/>
      <c r="T347" s="826"/>
      <c r="U347" s="826"/>
      <c r="V347" s="826"/>
    </row>
    <row r="348" spans="1:22">
      <c r="A348" s="826"/>
      <c r="B348" s="831"/>
      <c r="C348" s="832"/>
      <c r="D348" s="832"/>
      <c r="E348" s="832"/>
      <c r="F348" s="832"/>
      <c r="G348" s="832"/>
      <c r="H348" s="832"/>
      <c r="I348" s="832"/>
      <c r="J348" s="832"/>
      <c r="K348" s="832"/>
      <c r="L348" s="832"/>
      <c r="M348" s="832"/>
      <c r="N348" s="832"/>
      <c r="O348" s="832"/>
      <c r="P348" s="833"/>
      <c r="Q348" s="826"/>
      <c r="R348" s="826"/>
      <c r="S348" s="826"/>
      <c r="T348" s="826"/>
      <c r="U348" s="826"/>
      <c r="V348" s="826"/>
    </row>
    <row r="349" spans="1:22">
      <c r="A349" s="826"/>
      <c r="B349" s="831"/>
      <c r="C349" s="832"/>
      <c r="D349" s="832"/>
      <c r="E349" s="832"/>
      <c r="F349" s="832"/>
      <c r="G349" s="832"/>
      <c r="H349" s="832"/>
      <c r="I349" s="832"/>
      <c r="J349" s="832"/>
      <c r="K349" s="832"/>
      <c r="L349" s="832"/>
      <c r="M349" s="832"/>
      <c r="N349" s="832"/>
      <c r="O349" s="832"/>
      <c r="P349" s="833"/>
      <c r="Q349" s="826"/>
      <c r="R349" s="826"/>
      <c r="S349" s="826"/>
      <c r="T349" s="826"/>
      <c r="U349" s="826"/>
      <c r="V349" s="826"/>
    </row>
    <row r="350" spans="1:22">
      <c r="A350" s="826"/>
      <c r="B350" s="831"/>
      <c r="C350" s="832"/>
      <c r="D350" s="832"/>
      <c r="E350" s="832"/>
      <c r="F350" s="832"/>
      <c r="G350" s="832"/>
      <c r="H350" s="832"/>
      <c r="I350" s="832"/>
      <c r="J350" s="832"/>
      <c r="K350" s="832"/>
      <c r="L350" s="832"/>
      <c r="M350" s="832"/>
      <c r="N350" s="832"/>
      <c r="O350" s="832"/>
      <c r="P350" s="833"/>
      <c r="Q350" s="826"/>
      <c r="R350" s="826"/>
      <c r="S350" s="826"/>
      <c r="T350" s="826"/>
      <c r="U350" s="826"/>
      <c r="V350" s="826"/>
    </row>
    <row r="351" spans="1:22">
      <c r="A351" s="826"/>
      <c r="B351" s="831"/>
      <c r="C351" s="832"/>
      <c r="D351" s="832"/>
      <c r="E351" s="832"/>
      <c r="F351" s="832"/>
      <c r="G351" s="832"/>
      <c r="H351" s="832"/>
      <c r="I351" s="832"/>
      <c r="J351" s="832"/>
      <c r="K351" s="832"/>
      <c r="L351" s="832"/>
      <c r="M351" s="832"/>
      <c r="N351" s="832"/>
      <c r="O351" s="832"/>
      <c r="P351" s="833"/>
      <c r="Q351" s="826"/>
      <c r="R351" s="826"/>
      <c r="S351" s="826"/>
      <c r="T351" s="826"/>
      <c r="U351" s="826"/>
      <c r="V351" s="826"/>
    </row>
    <row r="352" spans="1:22">
      <c r="A352" s="826"/>
      <c r="B352" s="831"/>
      <c r="C352" s="832"/>
      <c r="D352" s="832"/>
      <c r="E352" s="832"/>
      <c r="F352" s="832"/>
      <c r="G352" s="832"/>
      <c r="H352" s="832"/>
      <c r="I352" s="832"/>
      <c r="J352" s="832"/>
      <c r="K352" s="832"/>
      <c r="L352" s="832"/>
      <c r="M352" s="832"/>
      <c r="N352" s="832"/>
      <c r="O352" s="832"/>
      <c r="P352" s="833"/>
      <c r="Q352" s="826"/>
      <c r="R352" s="826"/>
      <c r="S352" s="826"/>
      <c r="T352" s="826"/>
      <c r="U352" s="826"/>
      <c r="V352" s="826"/>
    </row>
    <row r="353" spans="1:22">
      <c r="A353" s="826"/>
      <c r="B353" s="831"/>
      <c r="C353" s="832"/>
      <c r="D353" s="832"/>
      <c r="E353" s="832"/>
      <c r="F353" s="832"/>
      <c r="G353" s="832"/>
      <c r="H353" s="832"/>
      <c r="I353" s="832"/>
      <c r="J353" s="832"/>
      <c r="K353" s="832"/>
      <c r="L353" s="832"/>
      <c r="M353" s="832"/>
      <c r="N353" s="832"/>
      <c r="O353" s="832"/>
      <c r="P353" s="833"/>
      <c r="Q353" s="826"/>
      <c r="R353" s="826"/>
      <c r="S353" s="826"/>
      <c r="T353" s="826"/>
      <c r="U353" s="826"/>
      <c r="V353" s="826"/>
    </row>
    <row r="354" spans="1:22">
      <c r="A354" s="826"/>
      <c r="B354" s="831"/>
      <c r="C354" s="832"/>
      <c r="D354" s="832"/>
      <c r="E354" s="832"/>
      <c r="F354" s="832"/>
      <c r="G354" s="832"/>
      <c r="H354" s="832"/>
      <c r="I354" s="832"/>
      <c r="J354" s="832"/>
      <c r="K354" s="832"/>
      <c r="L354" s="832"/>
      <c r="M354" s="832"/>
      <c r="N354" s="832"/>
      <c r="O354" s="832"/>
      <c r="P354" s="833"/>
      <c r="Q354" s="826"/>
      <c r="R354" s="826"/>
      <c r="S354" s="826"/>
      <c r="T354" s="826"/>
      <c r="U354" s="826"/>
      <c r="V354" s="826"/>
    </row>
    <row r="355" spans="1:22">
      <c r="A355" s="826"/>
      <c r="B355" s="831"/>
      <c r="C355" s="832"/>
      <c r="D355" s="832"/>
      <c r="E355" s="832"/>
      <c r="F355" s="832"/>
      <c r="G355" s="832"/>
      <c r="H355" s="832"/>
      <c r="I355" s="832"/>
      <c r="J355" s="832"/>
      <c r="K355" s="832"/>
      <c r="L355" s="832"/>
      <c r="M355" s="832"/>
      <c r="N355" s="832"/>
      <c r="O355" s="832"/>
      <c r="P355" s="833"/>
      <c r="Q355" s="826"/>
      <c r="R355" s="826"/>
      <c r="S355" s="826"/>
      <c r="T355" s="826"/>
      <c r="U355" s="826"/>
      <c r="V355" s="826"/>
    </row>
    <row r="356" spans="1:22">
      <c r="A356" s="826"/>
      <c r="B356" s="831"/>
      <c r="C356" s="832"/>
      <c r="D356" s="832"/>
      <c r="E356" s="832"/>
      <c r="F356" s="832"/>
      <c r="G356" s="832"/>
      <c r="H356" s="832"/>
      <c r="I356" s="832"/>
      <c r="J356" s="832"/>
      <c r="K356" s="832"/>
      <c r="L356" s="832"/>
      <c r="M356" s="832"/>
      <c r="N356" s="832"/>
      <c r="O356" s="832"/>
      <c r="P356" s="833"/>
      <c r="Q356" s="826"/>
      <c r="R356" s="826"/>
      <c r="S356" s="826"/>
      <c r="T356" s="826"/>
      <c r="U356" s="826"/>
      <c r="V356" s="826"/>
    </row>
    <row r="357" spans="1:22">
      <c r="A357" s="826"/>
      <c r="B357" s="831"/>
      <c r="C357" s="832"/>
      <c r="D357" s="832"/>
      <c r="E357" s="832"/>
      <c r="F357" s="832"/>
      <c r="G357" s="832"/>
      <c r="H357" s="832"/>
      <c r="I357" s="832"/>
      <c r="J357" s="832"/>
      <c r="K357" s="832"/>
      <c r="L357" s="832"/>
      <c r="M357" s="832"/>
      <c r="N357" s="832"/>
      <c r="O357" s="832"/>
      <c r="P357" s="833"/>
      <c r="Q357" s="826"/>
      <c r="R357" s="826"/>
      <c r="S357" s="826"/>
      <c r="T357" s="826"/>
      <c r="U357" s="826"/>
      <c r="V357" s="826"/>
    </row>
    <row r="358" spans="1:22">
      <c r="A358" s="826"/>
      <c r="B358" s="831"/>
      <c r="C358" s="832"/>
      <c r="D358" s="832"/>
      <c r="E358" s="832"/>
      <c r="F358" s="832"/>
      <c r="G358" s="832"/>
      <c r="H358" s="832"/>
      <c r="I358" s="832"/>
      <c r="J358" s="832"/>
      <c r="K358" s="832"/>
      <c r="L358" s="832"/>
      <c r="M358" s="832"/>
      <c r="N358" s="832"/>
      <c r="O358" s="832"/>
      <c r="P358" s="833"/>
      <c r="Q358" s="826"/>
      <c r="R358" s="826"/>
      <c r="S358" s="826"/>
      <c r="T358" s="826"/>
      <c r="U358" s="826"/>
      <c r="V358" s="826"/>
    </row>
    <row r="359" spans="1:22">
      <c r="A359" s="826"/>
      <c r="B359" s="831"/>
      <c r="C359" s="832"/>
      <c r="D359" s="832"/>
      <c r="E359" s="832"/>
      <c r="F359" s="832"/>
      <c r="G359" s="832"/>
      <c r="H359" s="832"/>
      <c r="I359" s="832"/>
      <c r="J359" s="832"/>
      <c r="K359" s="832"/>
      <c r="L359" s="832"/>
      <c r="M359" s="832"/>
      <c r="N359" s="832"/>
      <c r="O359" s="832"/>
      <c r="P359" s="833"/>
      <c r="Q359" s="826"/>
      <c r="R359" s="826"/>
      <c r="S359" s="826"/>
      <c r="T359" s="826"/>
      <c r="U359" s="826"/>
      <c r="V359" s="826"/>
    </row>
    <row r="360" spans="1:22">
      <c r="A360" s="826"/>
      <c r="B360" s="831"/>
      <c r="C360" s="832"/>
      <c r="D360" s="832"/>
      <c r="E360" s="832"/>
      <c r="F360" s="832"/>
      <c r="G360" s="832"/>
      <c r="H360" s="832"/>
      <c r="I360" s="832"/>
      <c r="J360" s="832"/>
      <c r="K360" s="832"/>
      <c r="L360" s="832"/>
      <c r="M360" s="832"/>
      <c r="N360" s="832"/>
      <c r="O360" s="832"/>
      <c r="P360" s="833"/>
      <c r="Q360" s="826"/>
      <c r="R360" s="826"/>
      <c r="S360" s="826"/>
      <c r="T360" s="826"/>
      <c r="U360" s="826"/>
      <c r="V360" s="826"/>
    </row>
    <row r="361" spans="1:22">
      <c r="A361" s="826"/>
      <c r="B361" s="831"/>
      <c r="C361" s="832"/>
      <c r="D361" s="832"/>
      <c r="E361" s="832"/>
      <c r="F361" s="832"/>
      <c r="G361" s="832"/>
      <c r="H361" s="832"/>
      <c r="I361" s="832"/>
      <c r="J361" s="832"/>
      <c r="K361" s="832"/>
      <c r="L361" s="832"/>
      <c r="M361" s="832"/>
      <c r="N361" s="832"/>
      <c r="O361" s="832"/>
      <c r="P361" s="833"/>
      <c r="Q361" s="826"/>
      <c r="R361" s="826"/>
      <c r="S361" s="826"/>
      <c r="T361" s="826"/>
      <c r="U361" s="826"/>
      <c r="V361" s="826"/>
    </row>
    <row r="362" spans="1:22">
      <c r="A362" s="826"/>
      <c r="B362" s="831"/>
      <c r="C362" s="832"/>
      <c r="D362" s="832"/>
      <c r="E362" s="832"/>
      <c r="F362" s="832"/>
      <c r="G362" s="832"/>
      <c r="H362" s="832"/>
      <c r="I362" s="832"/>
      <c r="J362" s="832"/>
      <c r="K362" s="832"/>
      <c r="L362" s="832"/>
      <c r="M362" s="832"/>
      <c r="N362" s="832"/>
      <c r="O362" s="832"/>
      <c r="P362" s="833"/>
      <c r="Q362" s="826"/>
      <c r="R362" s="826"/>
      <c r="S362" s="826"/>
      <c r="T362" s="826"/>
      <c r="U362" s="826"/>
      <c r="V362" s="826"/>
    </row>
    <row r="363" spans="1:22">
      <c r="A363" s="826"/>
      <c r="B363" s="831"/>
      <c r="C363" s="832"/>
      <c r="D363" s="832"/>
      <c r="E363" s="832"/>
      <c r="F363" s="832"/>
      <c r="G363" s="832"/>
      <c r="H363" s="832"/>
      <c r="I363" s="832"/>
      <c r="J363" s="832"/>
      <c r="K363" s="832"/>
      <c r="L363" s="832"/>
      <c r="M363" s="832"/>
      <c r="N363" s="832"/>
      <c r="O363" s="832"/>
      <c r="P363" s="833"/>
      <c r="Q363" s="826"/>
      <c r="R363" s="826"/>
      <c r="S363" s="826"/>
      <c r="T363" s="826"/>
      <c r="U363" s="826"/>
      <c r="V363" s="826"/>
    </row>
    <row r="364" spans="1:22">
      <c r="A364" s="826"/>
      <c r="B364" s="831"/>
      <c r="C364" s="832"/>
      <c r="D364" s="832"/>
      <c r="E364" s="832"/>
      <c r="F364" s="832"/>
      <c r="G364" s="832"/>
      <c r="H364" s="832"/>
      <c r="I364" s="832"/>
      <c r="J364" s="832"/>
      <c r="K364" s="832"/>
      <c r="L364" s="832"/>
      <c r="M364" s="832"/>
      <c r="N364" s="832"/>
      <c r="O364" s="832"/>
      <c r="P364" s="833"/>
      <c r="Q364" s="826"/>
      <c r="R364" s="826"/>
      <c r="S364" s="826"/>
      <c r="T364" s="826"/>
      <c r="U364" s="826"/>
      <c r="V364" s="826"/>
    </row>
    <row r="365" spans="1:22">
      <c r="A365" s="826"/>
      <c r="B365" s="831"/>
      <c r="C365" s="832"/>
      <c r="D365" s="832"/>
      <c r="E365" s="832"/>
      <c r="F365" s="832"/>
      <c r="G365" s="832"/>
      <c r="H365" s="832"/>
      <c r="I365" s="832"/>
      <c r="J365" s="832"/>
      <c r="K365" s="832"/>
      <c r="L365" s="832"/>
      <c r="M365" s="832"/>
      <c r="N365" s="832"/>
      <c r="O365" s="832"/>
      <c r="P365" s="833"/>
      <c r="Q365" s="826"/>
      <c r="R365" s="826"/>
      <c r="S365" s="826"/>
      <c r="T365" s="826"/>
      <c r="U365" s="826"/>
      <c r="V365" s="826"/>
    </row>
    <row r="366" spans="1:22">
      <c r="A366" s="826"/>
      <c r="B366" s="831"/>
      <c r="C366" s="832"/>
      <c r="D366" s="832"/>
      <c r="E366" s="832"/>
      <c r="F366" s="832"/>
      <c r="G366" s="832"/>
      <c r="H366" s="832"/>
      <c r="I366" s="832"/>
      <c r="J366" s="832"/>
      <c r="K366" s="832"/>
      <c r="L366" s="832"/>
      <c r="M366" s="832"/>
      <c r="N366" s="832"/>
      <c r="O366" s="832"/>
      <c r="P366" s="833"/>
      <c r="Q366" s="826"/>
      <c r="R366" s="826"/>
      <c r="S366" s="826"/>
      <c r="T366" s="826"/>
      <c r="U366" s="826"/>
      <c r="V366" s="826"/>
    </row>
    <row r="367" spans="1:22">
      <c r="A367" s="826"/>
      <c r="B367" s="831"/>
      <c r="C367" s="832"/>
      <c r="D367" s="832"/>
      <c r="E367" s="832"/>
      <c r="F367" s="832"/>
      <c r="G367" s="832"/>
      <c r="H367" s="832"/>
      <c r="I367" s="832"/>
      <c r="J367" s="832"/>
      <c r="K367" s="832"/>
      <c r="L367" s="832"/>
      <c r="M367" s="832"/>
      <c r="N367" s="832"/>
      <c r="O367" s="832"/>
      <c r="P367" s="833"/>
      <c r="Q367" s="826"/>
      <c r="R367" s="826"/>
      <c r="S367" s="826"/>
      <c r="T367" s="826"/>
      <c r="U367" s="826"/>
      <c r="V367" s="826"/>
    </row>
    <row r="368" spans="1:22">
      <c r="A368" s="826"/>
      <c r="B368" s="831"/>
      <c r="C368" s="832"/>
      <c r="D368" s="832"/>
      <c r="E368" s="832"/>
      <c r="F368" s="832"/>
      <c r="G368" s="832"/>
      <c r="H368" s="832"/>
      <c r="I368" s="832"/>
      <c r="J368" s="832"/>
      <c r="K368" s="832"/>
      <c r="L368" s="832"/>
      <c r="M368" s="832"/>
      <c r="N368" s="832"/>
      <c r="O368" s="832"/>
      <c r="P368" s="833"/>
      <c r="Q368" s="826"/>
      <c r="R368" s="826"/>
      <c r="S368" s="826"/>
      <c r="T368" s="826"/>
      <c r="U368" s="826"/>
      <c r="V368" s="826"/>
    </row>
    <row r="369" spans="1:22">
      <c r="A369" s="826"/>
      <c r="B369" s="831"/>
      <c r="C369" s="832"/>
      <c r="D369" s="832"/>
      <c r="E369" s="832"/>
      <c r="F369" s="832"/>
      <c r="G369" s="832"/>
      <c r="H369" s="832"/>
      <c r="I369" s="832"/>
      <c r="J369" s="832"/>
      <c r="K369" s="832"/>
      <c r="L369" s="832"/>
      <c r="M369" s="832"/>
      <c r="N369" s="832"/>
      <c r="O369" s="832"/>
      <c r="P369" s="833"/>
      <c r="Q369" s="826"/>
      <c r="R369" s="826"/>
      <c r="S369" s="826"/>
      <c r="T369" s="826"/>
      <c r="U369" s="826"/>
      <c r="V369" s="826"/>
    </row>
    <row r="370" spans="1:22">
      <c r="A370" s="826"/>
      <c r="B370" s="831"/>
      <c r="C370" s="832"/>
      <c r="D370" s="832"/>
      <c r="E370" s="832"/>
      <c r="F370" s="832"/>
      <c r="G370" s="832"/>
      <c r="H370" s="832"/>
      <c r="I370" s="832"/>
      <c r="J370" s="832"/>
      <c r="K370" s="832"/>
      <c r="L370" s="832"/>
      <c r="M370" s="832"/>
      <c r="N370" s="832"/>
      <c r="O370" s="832"/>
      <c r="P370" s="833"/>
      <c r="Q370" s="826"/>
      <c r="R370" s="826"/>
      <c r="S370" s="826"/>
      <c r="T370" s="826"/>
      <c r="U370" s="826"/>
      <c r="V370" s="826"/>
    </row>
    <row r="371" spans="1:22">
      <c r="A371" s="826"/>
      <c r="B371" s="831"/>
      <c r="C371" s="834"/>
      <c r="D371" s="835" t="s">
        <v>656</v>
      </c>
      <c r="E371" s="835" t="s">
        <v>657</v>
      </c>
      <c r="F371" s="835" t="s">
        <v>658</v>
      </c>
      <c r="G371" s="835" t="s">
        <v>659</v>
      </c>
      <c r="H371" s="835" t="s">
        <v>660</v>
      </c>
      <c r="I371" s="835" t="s">
        <v>661</v>
      </c>
      <c r="J371" s="835" t="s">
        <v>662</v>
      </c>
      <c r="K371" s="835" t="s">
        <v>663</v>
      </c>
      <c r="L371" s="835" t="s">
        <v>664</v>
      </c>
      <c r="M371" s="835" t="s">
        <v>665</v>
      </c>
      <c r="N371" s="835" t="s">
        <v>666</v>
      </c>
      <c r="O371" s="835" t="s">
        <v>667</v>
      </c>
      <c r="P371" s="833"/>
      <c r="Q371" s="826"/>
      <c r="R371" s="826"/>
      <c r="S371" s="826"/>
      <c r="T371" s="826"/>
      <c r="U371" s="826"/>
      <c r="V371" s="826"/>
    </row>
    <row r="372" spans="1:22">
      <c r="A372" s="826"/>
      <c r="B372" s="831"/>
      <c r="C372" s="836" t="s">
        <v>679</v>
      </c>
      <c r="D372" s="838">
        <f>'GRAF. EJECUCIÓN GASTOS'!D385</f>
        <v>1105.5999999999999</v>
      </c>
      <c r="E372" s="838">
        <f>'GRAF. EJECUCIÓN GASTOS'!E385</f>
        <v>2532.1999999999998</v>
      </c>
      <c r="F372" s="838">
        <f>'GRAF. EJECUCIÓN GASTOS'!F385</f>
        <v>3386.2</v>
      </c>
      <c r="G372" s="838">
        <f>'GRAF. EJECUCIÓN GASTOS'!G385</f>
        <v>3386.2</v>
      </c>
      <c r="H372" s="838">
        <f>'GRAF. EJECUCIÓN GASTOS'!H385</f>
        <v>4276.2</v>
      </c>
      <c r="I372" s="838">
        <f>'GRAF. EJECUCIÓN GASTOS'!I385</f>
        <v>4276.2</v>
      </c>
      <c r="J372" s="838">
        <f>'GRAF. EJECUCIÓN GASTOS'!J385</f>
        <v>5840.2</v>
      </c>
      <c r="K372" s="838">
        <f>'GRAF. EJECUCIÓN GASTOS'!K385</f>
        <v>5840.2</v>
      </c>
      <c r="L372" s="838">
        <f>'GRAF. EJECUCIÓN GASTOS'!L385</f>
        <v>5840.2</v>
      </c>
      <c r="M372" s="838">
        <f>'GRAF. EJECUCIÓN GASTOS'!M385</f>
        <v>6780.2</v>
      </c>
      <c r="N372" s="838">
        <f>'GRAF. EJECUCIÓN GASTOS'!N385</f>
        <v>6780.2</v>
      </c>
      <c r="O372" s="838">
        <f>'GRAF. EJECUCIÓN GASTOS'!O385</f>
        <v>7932.2</v>
      </c>
      <c r="P372" s="833"/>
      <c r="Q372" s="826"/>
      <c r="R372" s="826"/>
      <c r="S372" s="826"/>
      <c r="T372" s="826"/>
      <c r="U372" s="826"/>
      <c r="V372" s="826"/>
    </row>
    <row r="373" spans="1:22">
      <c r="A373" s="826"/>
      <c r="B373" s="831"/>
      <c r="C373" s="836" t="s">
        <v>22</v>
      </c>
      <c r="D373" s="838">
        <f>ENERO!$AG$201/1000</f>
        <v>0</v>
      </c>
      <c r="E373" s="838">
        <f>FEBRERO!$AG$201/1000</f>
        <v>267</v>
      </c>
      <c r="F373" s="838">
        <f>MARZO!$AG$201/1000</f>
        <v>1372.6</v>
      </c>
      <c r="G373" s="838">
        <f>ABRIL!$AG$201/1000</f>
        <v>1372.6</v>
      </c>
      <c r="H373" s="838">
        <f>MAYO!$AG$201/1000</f>
        <v>2532.1999999999998</v>
      </c>
      <c r="I373" s="838">
        <f>JUNIO!$AG$201/1000</f>
        <v>2532.1999999999998</v>
      </c>
      <c r="J373" s="838">
        <f>JULIO!$AG$201/1000</f>
        <v>4276.2</v>
      </c>
      <c r="K373" s="838">
        <f>AGOSTO!$AG$201/1000</f>
        <v>4276.2</v>
      </c>
      <c r="L373" s="838">
        <f>SEPTIEMBRE!$AG$201/1000</f>
        <v>5840.2</v>
      </c>
      <c r="M373" s="838">
        <f>OCTUBRE!$AG$201/1000</f>
        <v>5840.2</v>
      </c>
      <c r="N373" s="838">
        <f>NOVIEMBRE!$AG$201/1000</f>
        <v>5840.2</v>
      </c>
      <c r="O373" s="838">
        <f>DICIEMBRE!$AG$201/1000</f>
        <v>6780.2</v>
      </c>
      <c r="P373" s="833"/>
      <c r="Q373" s="826"/>
      <c r="R373" s="826"/>
      <c r="S373" s="826"/>
      <c r="T373" s="826"/>
      <c r="U373" s="826"/>
      <c r="V373" s="826"/>
    </row>
    <row r="374" spans="1:22" ht="13.5" thickBot="1">
      <c r="A374" s="826"/>
      <c r="B374" s="839"/>
      <c r="C374" s="840"/>
      <c r="D374" s="840"/>
      <c r="E374" s="840"/>
      <c r="F374" s="840"/>
      <c r="G374" s="840"/>
      <c r="H374" s="840"/>
      <c r="I374" s="840"/>
      <c r="J374" s="840"/>
      <c r="K374" s="840"/>
      <c r="L374" s="840"/>
      <c r="M374" s="840"/>
      <c r="N374" s="840"/>
      <c r="O374" s="840"/>
      <c r="P374" s="841"/>
      <c r="Q374" s="826"/>
      <c r="R374" s="826"/>
      <c r="S374" s="826"/>
      <c r="T374" s="826"/>
      <c r="U374" s="826"/>
      <c r="V374" s="826"/>
    </row>
    <row r="375" spans="1:22" ht="13.5" thickBot="1">
      <c r="A375" s="826"/>
      <c r="B375" s="826"/>
      <c r="C375" s="843"/>
      <c r="D375" s="826"/>
      <c r="E375" s="826"/>
      <c r="F375" s="826"/>
      <c r="G375" s="826"/>
      <c r="H375" s="826"/>
      <c r="I375" s="826"/>
      <c r="J375" s="826"/>
      <c r="K375" s="826"/>
      <c r="L375" s="826"/>
      <c r="M375" s="826"/>
      <c r="N375" s="826"/>
      <c r="O375" s="826"/>
      <c r="P375" s="826"/>
      <c r="Q375" s="826"/>
      <c r="R375" s="826"/>
      <c r="S375" s="826"/>
      <c r="T375" s="826"/>
      <c r="U375" s="826"/>
      <c r="V375" s="826"/>
    </row>
    <row r="376" spans="1:22">
      <c r="A376" s="826"/>
      <c r="B376" s="828"/>
      <c r="C376" s="829"/>
      <c r="D376" s="829"/>
      <c r="E376" s="829"/>
      <c r="F376" s="829"/>
      <c r="G376" s="829"/>
      <c r="H376" s="829"/>
      <c r="I376" s="829"/>
      <c r="J376" s="829"/>
      <c r="K376" s="829"/>
      <c r="L376" s="829"/>
      <c r="M376" s="829"/>
      <c r="N376" s="829"/>
      <c r="O376" s="829"/>
      <c r="P376" s="830"/>
      <c r="Q376" s="826"/>
      <c r="R376" s="826"/>
      <c r="S376" s="826"/>
      <c r="T376" s="826"/>
      <c r="U376" s="826"/>
      <c r="V376" s="826"/>
    </row>
    <row r="377" spans="1:22">
      <c r="A377" s="826"/>
      <c r="B377" s="831"/>
      <c r="C377" s="832"/>
      <c r="D377" s="832"/>
      <c r="E377" s="832"/>
      <c r="F377" s="832"/>
      <c r="G377" s="832"/>
      <c r="H377" s="832"/>
      <c r="I377" s="832"/>
      <c r="J377" s="832"/>
      <c r="K377" s="832"/>
      <c r="L377" s="832"/>
      <c r="M377" s="832"/>
      <c r="N377" s="832"/>
      <c r="O377" s="832"/>
      <c r="P377" s="833"/>
      <c r="Q377" s="826"/>
      <c r="R377" s="826"/>
      <c r="S377" s="826"/>
      <c r="T377" s="826"/>
      <c r="U377" s="826"/>
      <c r="V377" s="826"/>
    </row>
    <row r="378" spans="1:22">
      <c r="A378" s="826"/>
      <c r="B378" s="831"/>
      <c r="C378" s="832"/>
      <c r="D378" s="832"/>
      <c r="E378" s="832"/>
      <c r="F378" s="832"/>
      <c r="G378" s="832"/>
      <c r="H378" s="832"/>
      <c r="I378" s="832"/>
      <c r="J378" s="832"/>
      <c r="K378" s="832"/>
      <c r="L378" s="832"/>
      <c r="M378" s="832"/>
      <c r="N378" s="832"/>
      <c r="O378" s="832"/>
      <c r="P378" s="833"/>
      <c r="Q378" s="826"/>
      <c r="R378" s="826"/>
      <c r="S378" s="826"/>
      <c r="T378" s="826"/>
      <c r="U378" s="826"/>
      <c r="V378" s="826"/>
    </row>
    <row r="379" spans="1:22">
      <c r="A379" s="826"/>
      <c r="B379" s="831"/>
      <c r="C379" s="832"/>
      <c r="D379" s="832"/>
      <c r="E379" s="832"/>
      <c r="F379" s="832"/>
      <c r="G379" s="832"/>
      <c r="H379" s="832"/>
      <c r="I379" s="832"/>
      <c r="J379" s="832"/>
      <c r="K379" s="832"/>
      <c r="L379" s="832"/>
      <c r="M379" s="832"/>
      <c r="N379" s="832"/>
      <c r="O379" s="832"/>
      <c r="P379" s="833"/>
      <c r="Q379" s="826"/>
      <c r="R379" s="826"/>
      <c r="S379" s="826"/>
      <c r="T379" s="826"/>
      <c r="U379" s="826"/>
      <c r="V379" s="826"/>
    </row>
    <row r="380" spans="1:22">
      <c r="A380" s="826"/>
      <c r="B380" s="831"/>
      <c r="C380" s="832"/>
      <c r="D380" s="832"/>
      <c r="E380" s="832"/>
      <c r="F380" s="832"/>
      <c r="G380" s="832"/>
      <c r="H380" s="832"/>
      <c r="I380" s="832"/>
      <c r="J380" s="832"/>
      <c r="K380" s="832"/>
      <c r="L380" s="832"/>
      <c r="M380" s="832"/>
      <c r="N380" s="832"/>
      <c r="O380" s="832"/>
      <c r="P380" s="833"/>
      <c r="Q380" s="826"/>
      <c r="R380" s="826"/>
      <c r="S380" s="826"/>
      <c r="T380" s="826"/>
      <c r="U380" s="826"/>
      <c r="V380" s="826"/>
    </row>
    <row r="381" spans="1:22">
      <c r="A381" s="826"/>
      <c r="B381" s="831"/>
      <c r="C381" s="832"/>
      <c r="D381" s="832"/>
      <c r="E381" s="832"/>
      <c r="F381" s="832"/>
      <c r="G381" s="832"/>
      <c r="H381" s="832"/>
      <c r="I381" s="832"/>
      <c r="J381" s="832"/>
      <c r="K381" s="832"/>
      <c r="L381" s="832"/>
      <c r="M381" s="832"/>
      <c r="N381" s="832"/>
      <c r="O381" s="832"/>
      <c r="P381" s="833"/>
      <c r="Q381" s="826"/>
      <c r="R381" s="826"/>
      <c r="S381" s="826"/>
      <c r="T381" s="826"/>
      <c r="U381" s="826"/>
      <c r="V381" s="826"/>
    </row>
    <row r="382" spans="1:22">
      <c r="A382" s="826"/>
      <c r="B382" s="831"/>
      <c r="C382" s="832"/>
      <c r="D382" s="832"/>
      <c r="E382" s="832"/>
      <c r="F382" s="832"/>
      <c r="G382" s="832"/>
      <c r="H382" s="832"/>
      <c r="I382" s="832"/>
      <c r="J382" s="832"/>
      <c r="K382" s="832"/>
      <c r="L382" s="832"/>
      <c r="M382" s="832"/>
      <c r="N382" s="832"/>
      <c r="O382" s="832"/>
      <c r="P382" s="833"/>
      <c r="Q382" s="826"/>
      <c r="R382" s="826"/>
      <c r="S382" s="826"/>
      <c r="T382" s="826"/>
      <c r="U382" s="826"/>
      <c r="V382" s="826"/>
    </row>
    <row r="383" spans="1:22">
      <c r="A383" s="826"/>
      <c r="B383" s="831"/>
      <c r="C383" s="832"/>
      <c r="D383" s="832"/>
      <c r="E383" s="832"/>
      <c r="F383" s="832"/>
      <c r="G383" s="832"/>
      <c r="H383" s="832"/>
      <c r="I383" s="832"/>
      <c r="J383" s="832"/>
      <c r="K383" s="832"/>
      <c r="L383" s="832"/>
      <c r="M383" s="832"/>
      <c r="N383" s="832"/>
      <c r="O383" s="832"/>
      <c r="P383" s="833"/>
      <c r="Q383" s="826"/>
      <c r="R383" s="826"/>
      <c r="S383" s="826"/>
      <c r="T383" s="826"/>
      <c r="U383" s="826"/>
      <c r="V383" s="826"/>
    </row>
    <row r="384" spans="1:22">
      <c r="A384" s="826"/>
      <c r="B384" s="831"/>
      <c r="C384" s="832"/>
      <c r="D384" s="832"/>
      <c r="E384" s="832"/>
      <c r="F384" s="832"/>
      <c r="G384" s="832"/>
      <c r="H384" s="832"/>
      <c r="I384" s="832"/>
      <c r="J384" s="832"/>
      <c r="K384" s="832"/>
      <c r="L384" s="832"/>
      <c r="M384" s="832"/>
      <c r="N384" s="832"/>
      <c r="O384" s="832"/>
      <c r="P384" s="833"/>
      <c r="Q384" s="826"/>
      <c r="R384" s="826"/>
      <c r="S384" s="826"/>
      <c r="T384" s="826"/>
      <c r="U384" s="826"/>
      <c r="V384" s="826"/>
    </row>
    <row r="385" spans="1:22">
      <c r="A385" s="826"/>
      <c r="B385" s="831"/>
      <c r="C385" s="832"/>
      <c r="D385" s="832"/>
      <c r="E385" s="832"/>
      <c r="F385" s="832"/>
      <c r="G385" s="832"/>
      <c r="H385" s="832"/>
      <c r="I385" s="832"/>
      <c r="J385" s="832"/>
      <c r="K385" s="832"/>
      <c r="L385" s="832"/>
      <c r="M385" s="832"/>
      <c r="N385" s="832"/>
      <c r="O385" s="832"/>
      <c r="P385" s="833"/>
      <c r="Q385" s="826"/>
      <c r="R385" s="826"/>
      <c r="S385" s="826"/>
      <c r="T385" s="826"/>
      <c r="U385" s="826"/>
      <c r="V385" s="826"/>
    </row>
    <row r="386" spans="1:22">
      <c r="A386" s="826"/>
      <c r="B386" s="831"/>
      <c r="C386" s="832"/>
      <c r="D386" s="832"/>
      <c r="E386" s="832"/>
      <c r="F386" s="832"/>
      <c r="G386" s="832"/>
      <c r="H386" s="832"/>
      <c r="I386" s="832"/>
      <c r="J386" s="832"/>
      <c r="K386" s="832"/>
      <c r="L386" s="832"/>
      <c r="M386" s="832"/>
      <c r="N386" s="832"/>
      <c r="O386" s="832"/>
      <c r="P386" s="833"/>
      <c r="Q386" s="826"/>
      <c r="R386" s="826"/>
      <c r="S386" s="826"/>
      <c r="T386" s="826"/>
      <c r="U386" s="826"/>
      <c r="V386" s="826"/>
    </row>
    <row r="387" spans="1:22">
      <c r="A387" s="826"/>
      <c r="B387" s="831"/>
      <c r="C387" s="832"/>
      <c r="D387" s="832"/>
      <c r="E387" s="832"/>
      <c r="F387" s="832"/>
      <c r="G387" s="832"/>
      <c r="H387" s="832"/>
      <c r="I387" s="832"/>
      <c r="J387" s="832"/>
      <c r="K387" s="832"/>
      <c r="L387" s="832"/>
      <c r="M387" s="832"/>
      <c r="N387" s="832"/>
      <c r="O387" s="832"/>
      <c r="P387" s="833"/>
      <c r="Q387" s="826"/>
      <c r="R387" s="826"/>
      <c r="S387" s="826"/>
      <c r="T387" s="826"/>
      <c r="U387" s="826"/>
      <c r="V387" s="826"/>
    </row>
    <row r="388" spans="1:22">
      <c r="A388" s="826"/>
      <c r="B388" s="831"/>
      <c r="C388" s="832"/>
      <c r="D388" s="832"/>
      <c r="E388" s="832"/>
      <c r="F388" s="832"/>
      <c r="G388" s="832"/>
      <c r="H388" s="832"/>
      <c r="I388" s="832"/>
      <c r="J388" s="832"/>
      <c r="K388" s="832"/>
      <c r="L388" s="832"/>
      <c r="M388" s="832"/>
      <c r="N388" s="832"/>
      <c r="O388" s="832"/>
      <c r="P388" s="833"/>
      <c r="Q388" s="826"/>
      <c r="R388" s="826"/>
      <c r="S388" s="826"/>
      <c r="T388" s="826"/>
      <c r="U388" s="826"/>
      <c r="V388" s="826"/>
    </row>
    <row r="389" spans="1:22">
      <c r="A389" s="826"/>
      <c r="B389" s="831"/>
      <c r="C389" s="832"/>
      <c r="D389" s="832"/>
      <c r="E389" s="832"/>
      <c r="F389" s="832"/>
      <c r="G389" s="832"/>
      <c r="H389" s="832"/>
      <c r="I389" s="832"/>
      <c r="J389" s="832"/>
      <c r="K389" s="832"/>
      <c r="L389" s="832"/>
      <c r="M389" s="832"/>
      <c r="N389" s="832"/>
      <c r="O389" s="832"/>
      <c r="P389" s="833"/>
      <c r="Q389" s="826"/>
      <c r="R389" s="826"/>
      <c r="S389" s="826"/>
      <c r="T389" s="826"/>
      <c r="U389" s="826"/>
      <c r="V389" s="826"/>
    </row>
    <row r="390" spans="1:22">
      <c r="A390" s="826"/>
      <c r="B390" s="831"/>
      <c r="C390" s="832"/>
      <c r="D390" s="832"/>
      <c r="E390" s="832"/>
      <c r="F390" s="832"/>
      <c r="G390" s="832"/>
      <c r="H390" s="832"/>
      <c r="I390" s="832"/>
      <c r="J390" s="832"/>
      <c r="K390" s="832"/>
      <c r="L390" s="832"/>
      <c r="M390" s="832"/>
      <c r="N390" s="832"/>
      <c r="O390" s="832"/>
      <c r="P390" s="833"/>
      <c r="Q390" s="826"/>
      <c r="R390" s="826"/>
      <c r="S390" s="826"/>
      <c r="T390" s="826"/>
      <c r="U390" s="826"/>
      <c r="V390" s="826"/>
    </row>
    <row r="391" spans="1:22">
      <c r="A391" s="826"/>
      <c r="B391" s="831"/>
      <c r="C391" s="832"/>
      <c r="D391" s="832"/>
      <c r="E391" s="832"/>
      <c r="F391" s="832"/>
      <c r="G391" s="832"/>
      <c r="H391" s="832"/>
      <c r="I391" s="832"/>
      <c r="J391" s="832"/>
      <c r="K391" s="832"/>
      <c r="L391" s="832"/>
      <c r="M391" s="832"/>
      <c r="N391" s="832"/>
      <c r="O391" s="832"/>
      <c r="P391" s="833"/>
      <c r="Q391" s="826"/>
      <c r="R391" s="826"/>
      <c r="S391" s="826"/>
      <c r="T391" s="826"/>
      <c r="U391" s="826"/>
      <c r="V391" s="826"/>
    </row>
    <row r="392" spans="1:22">
      <c r="A392" s="826"/>
      <c r="B392" s="831"/>
      <c r="C392" s="832"/>
      <c r="D392" s="832"/>
      <c r="E392" s="832"/>
      <c r="F392" s="832"/>
      <c r="G392" s="832"/>
      <c r="H392" s="832"/>
      <c r="I392" s="832"/>
      <c r="J392" s="832"/>
      <c r="K392" s="832"/>
      <c r="L392" s="832"/>
      <c r="M392" s="832"/>
      <c r="N392" s="832"/>
      <c r="O392" s="832"/>
      <c r="P392" s="833"/>
      <c r="Q392" s="826"/>
      <c r="R392" s="826"/>
      <c r="S392" s="826"/>
      <c r="T392" s="826"/>
      <c r="U392" s="826"/>
      <c r="V392" s="826"/>
    </row>
    <row r="393" spans="1:22">
      <c r="A393" s="826"/>
      <c r="B393" s="831"/>
      <c r="C393" s="832"/>
      <c r="D393" s="832"/>
      <c r="E393" s="832"/>
      <c r="F393" s="832"/>
      <c r="G393" s="832"/>
      <c r="H393" s="832"/>
      <c r="I393" s="832"/>
      <c r="J393" s="832"/>
      <c r="K393" s="832"/>
      <c r="L393" s="832"/>
      <c r="M393" s="832"/>
      <c r="N393" s="832"/>
      <c r="O393" s="832"/>
      <c r="P393" s="833"/>
      <c r="Q393" s="826"/>
      <c r="R393" s="826"/>
      <c r="S393" s="826"/>
      <c r="T393" s="826"/>
      <c r="U393" s="826"/>
      <c r="V393" s="826"/>
    </row>
    <row r="394" spans="1:22">
      <c r="A394" s="826"/>
      <c r="B394" s="831"/>
      <c r="C394" s="832"/>
      <c r="D394" s="832"/>
      <c r="E394" s="832"/>
      <c r="F394" s="832"/>
      <c r="G394" s="832"/>
      <c r="H394" s="832"/>
      <c r="I394" s="832"/>
      <c r="J394" s="832"/>
      <c r="K394" s="832"/>
      <c r="L394" s="832"/>
      <c r="M394" s="832"/>
      <c r="N394" s="832"/>
      <c r="O394" s="832"/>
      <c r="P394" s="833"/>
      <c r="Q394" s="826"/>
      <c r="R394" s="826"/>
      <c r="S394" s="826"/>
      <c r="T394" s="826"/>
      <c r="U394" s="826"/>
      <c r="V394" s="826"/>
    </row>
    <row r="395" spans="1:22">
      <c r="A395" s="826"/>
      <c r="B395" s="831"/>
      <c r="C395" s="832"/>
      <c r="D395" s="832"/>
      <c r="E395" s="832"/>
      <c r="F395" s="832"/>
      <c r="G395" s="832"/>
      <c r="H395" s="832"/>
      <c r="I395" s="832"/>
      <c r="J395" s="832"/>
      <c r="K395" s="832"/>
      <c r="L395" s="832"/>
      <c r="M395" s="832"/>
      <c r="N395" s="832"/>
      <c r="O395" s="832"/>
      <c r="P395" s="833"/>
      <c r="Q395" s="826"/>
      <c r="R395" s="826"/>
      <c r="S395" s="826"/>
      <c r="T395" s="826"/>
      <c r="U395" s="826"/>
      <c r="V395" s="826"/>
    </row>
    <row r="396" spans="1:22">
      <c r="A396" s="826"/>
      <c r="B396" s="831"/>
      <c r="C396" s="832"/>
      <c r="D396" s="832"/>
      <c r="E396" s="832"/>
      <c r="F396" s="832"/>
      <c r="G396" s="832"/>
      <c r="H396" s="832"/>
      <c r="I396" s="832"/>
      <c r="J396" s="832"/>
      <c r="K396" s="832"/>
      <c r="L396" s="832"/>
      <c r="M396" s="832"/>
      <c r="N396" s="832"/>
      <c r="O396" s="832"/>
      <c r="P396" s="833"/>
      <c r="Q396" s="826"/>
      <c r="R396" s="826"/>
      <c r="S396" s="826"/>
      <c r="T396" s="826"/>
      <c r="U396" s="826"/>
      <c r="V396" s="826"/>
    </row>
    <row r="397" spans="1:22">
      <c r="A397" s="826"/>
      <c r="B397" s="831"/>
      <c r="C397" s="832"/>
      <c r="D397" s="832"/>
      <c r="E397" s="832"/>
      <c r="F397" s="832"/>
      <c r="G397" s="832"/>
      <c r="H397" s="832"/>
      <c r="I397" s="832"/>
      <c r="J397" s="832"/>
      <c r="K397" s="832"/>
      <c r="L397" s="832"/>
      <c r="M397" s="832"/>
      <c r="N397" s="832"/>
      <c r="O397" s="832"/>
      <c r="P397" s="833"/>
      <c r="Q397" s="826"/>
      <c r="R397" s="826"/>
      <c r="S397" s="826"/>
      <c r="T397" s="826"/>
      <c r="U397" s="826"/>
      <c r="V397" s="826"/>
    </row>
    <row r="398" spans="1:22">
      <c r="A398" s="826"/>
      <c r="B398" s="831"/>
      <c r="C398" s="832"/>
      <c r="D398" s="832"/>
      <c r="E398" s="832"/>
      <c r="F398" s="832"/>
      <c r="G398" s="832"/>
      <c r="H398" s="832"/>
      <c r="I398" s="832"/>
      <c r="J398" s="832"/>
      <c r="K398" s="832"/>
      <c r="L398" s="832"/>
      <c r="M398" s="832"/>
      <c r="N398" s="832"/>
      <c r="O398" s="832"/>
      <c r="P398" s="833"/>
      <c r="Q398" s="826"/>
      <c r="R398" s="826"/>
      <c r="S398" s="826"/>
      <c r="T398" s="826"/>
      <c r="U398" s="826"/>
      <c r="V398" s="826"/>
    </row>
    <row r="399" spans="1:22">
      <c r="A399" s="826"/>
      <c r="B399" s="831"/>
      <c r="C399" s="832"/>
      <c r="D399" s="832"/>
      <c r="E399" s="832"/>
      <c r="F399" s="832"/>
      <c r="G399" s="832"/>
      <c r="H399" s="832"/>
      <c r="I399" s="832"/>
      <c r="J399" s="832"/>
      <c r="K399" s="832"/>
      <c r="L399" s="832"/>
      <c r="M399" s="832"/>
      <c r="N399" s="832"/>
      <c r="O399" s="832"/>
      <c r="P399" s="833"/>
      <c r="Q399" s="826"/>
      <c r="R399" s="826"/>
      <c r="S399" s="826"/>
      <c r="T399" s="826"/>
      <c r="U399" s="826"/>
      <c r="V399" s="826"/>
    </row>
    <row r="400" spans="1:22">
      <c r="A400" s="826"/>
      <c r="B400" s="831"/>
      <c r="C400" s="832"/>
      <c r="D400" s="832"/>
      <c r="E400" s="832"/>
      <c r="F400" s="832"/>
      <c r="G400" s="832"/>
      <c r="H400" s="832"/>
      <c r="I400" s="832"/>
      <c r="J400" s="832"/>
      <c r="K400" s="832"/>
      <c r="L400" s="832"/>
      <c r="M400" s="832"/>
      <c r="N400" s="832"/>
      <c r="O400" s="832"/>
      <c r="P400" s="833"/>
      <c r="Q400" s="826"/>
      <c r="R400" s="826"/>
      <c r="S400" s="826"/>
      <c r="T400" s="826"/>
      <c r="U400" s="826"/>
      <c r="V400" s="826"/>
    </row>
    <row r="401" spans="1:22">
      <c r="A401" s="826"/>
      <c r="B401" s="831"/>
      <c r="C401" s="832"/>
      <c r="D401" s="832"/>
      <c r="E401" s="832"/>
      <c r="F401" s="832"/>
      <c r="G401" s="832"/>
      <c r="H401" s="832"/>
      <c r="I401" s="832"/>
      <c r="J401" s="832"/>
      <c r="K401" s="832"/>
      <c r="L401" s="832"/>
      <c r="M401" s="832"/>
      <c r="N401" s="832"/>
      <c r="O401" s="832"/>
      <c r="P401" s="833"/>
      <c r="Q401" s="826"/>
      <c r="R401" s="826"/>
      <c r="S401" s="826"/>
      <c r="T401" s="826"/>
      <c r="U401" s="826"/>
      <c r="V401" s="826"/>
    </row>
    <row r="402" spans="1:22">
      <c r="A402" s="826"/>
      <c r="B402" s="831"/>
      <c r="C402" s="834"/>
      <c r="D402" s="835" t="s">
        <v>656</v>
      </c>
      <c r="E402" s="835" t="s">
        <v>657</v>
      </c>
      <c r="F402" s="835" t="s">
        <v>658</v>
      </c>
      <c r="G402" s="835" t="s">
        <v>659</v>
      </c>
      <c r="H402" s="835" t="s">
        <v>660</v>
      </c>
      <c r="I402" s="835" t="s">
        <v>661</v>
      </c>
      <c r="J402" s="835" t="s">
        <v>662</v>
      </c>
      <c r="K402" s="835" t="s">
        <v>663</v>
      </c>
      <c r="L402" s="835" t="s">
        <v>664</v>
      </c>
      <c r="M402" s="835" t="s">
        <v>665</v>
      </c>
      <c r="N402" s="835" t="s">
        <v>666</v>
      </c>
      <c r="O402" s="835" t="s">
        <v>667</v>
      </c>
      <c r="P402" s="833"/>
      <c r="Q402" s="826"/>
      <c r="R402" s="826"/>
      <c r="S402" s="826"/>
      <c r="T402" s="826"/>
      <c r="U402" s="826"/>
      <c r="V402" s="826"/>
    </row>
    <row r="403" spans="1:22">
      <c r="A403" s="826"/>
      <c r="B403" s="831"/>
      <c r="C403" s="836" t="s">
        <v>679</v>
      </c>
      <c r="D403" s="838">
        <f>'GRAF. EJECUCIÓN GASTOS'!D417</f>
        <v>3203.5</v>
      </c>
      <c r="E403" s="838">
        <f>'GRAF. EJECUCIÓN GASTOS'!E417</f>
        <v>6290.5</v>
      </c>
      <c r="F403" s="838">
        <f>'GRAF. EJECUCIÓN GASTOS'!F417</f>
        <v>11330.5</v>
      </c>
      <c r="G403" s="838">
        <f>'GRAF. EJECUCIÓN GASTOS'!G417</f>
        <v>17522.435000000001</v>
      </c>
      <c r="H403" s="838">
        <f>'GRAF. EJECUCIÓN GASTOS'!H417</f>
        <v>22126.435000000001</v>
      </c>
      <c r="I403" s="838">
        <f>'GRAF. EJECUCIÓN GASTOS'!I417</f>
        <v>26235.935000000001</v>
      </c>
      <c r="J403" s="838">
        <f>'GRAF. EJECUCIÓN GASTOS'!J417</f>
        <v>29474.095000000001</v>
      </c>
      <c r="K403" s="838">
        <f>'GRAF. EJECUCIÓN GASTOS'!K417</f>
        <v>35780.995999999999</v>
      </c>
      <c r="L403" s="838">
        <f>'GRAF. EJECUCIÓN GASTOS'!L417</f>
        <v>37607.995999999999</v>
      </c>
      <c r="M403" s="838">
        <f>'GRAF. EJECUCIÓN GASTOS'!M417</f>
        <v>43436.995999999999</v>
      </c>
      <c r="N403" s="838">
        <f>'GRAF. EJECUCIÓN GASTOS'!N417</f>
        <v>48314.995999999999</v>
      </c>
      <c r="O403" s="838">
        <f>'GRAF. EJECUCIÓN GASTOS'!O417</f>
        <v>53922.995999999999</v>
      </c>
      <c r="P403" s="833"/>
      <c r="Q403" s="826"/>
      <c r="R403" s="826"/>
      <c r="S403" s="826"/>
      <c r="T403" s="826"/>
      <c r="U403" s="826"/>
      <c r="V403" s="826"/>
    </row>
    <row r="404" spans="1:22">
      <c r="A404" s="826"/>
      <c r="B404" s="831"/>
      <c r="C404" s="836" t="s">
        <v>22</v>
      </c>
      <c r="D404" s="838">
        <f>ENERO!$AG$206/1000</f>
        <v>0</v>
      </c>
      <c r="E404" s="838">
        <f>FEBRERO!$AG$206/1000</f>
        <v>3203.5</v>
      </c>
      <c r="F404" s="838">
        <f>MARZO!$AG$206/1000</f>
        <v>7274.5</v>
      </c>
      <c r="G404" s="838">
        <f>ABRIL!$AG$206/1000</f>
        <v>11187.5</v>
      </c>
      <c r="H404" s="838">
        <f>MAYO!$AG$206/1000</f>
        <v>15743.434999999999</v>
      </c>
      <c r="I404" s="838">
        <f>JUNIO!$AG$206/1000</f>
        <v>20008.435000000001</v>
      </c>
      <c r="J404" s="838">
        <f>JULIO!$AG$206/1000</f>
        <v>25765.435000000001</v>
      </c>
      <c r="K404" s="838">
        <f>AGOSTO!$AG$206/1000</f>
        <v>29989.495999999999</v>
      </c>
      <c r="L404" s="838">
        <f>SEPTIEMBRE!$AG$206/1000</f>
        <v>35780.995999999999</v>
      </c>
      <c r="M404" s="838">
        <f>OCTUBRE!$AG$206/1000</f>
        <v>39922.995999999999</v>
      </c>
      <c r="N404" s="838">
        <f>NOVIEMBRE!$AG$206/1000</f>
        <v>44066.995999999999</v>
      </c>
      <c r="O404" s="838">
        <f>DICIEMBRE!$AG$206/1000</f>
        <v>48314.995999999999</v>
      </c>
      <c r="P404" s="833"/>
      <c r="Q404" s="826"/>
      <c r="R404" s="826"/>
      <c r="S404" s="826"/>
      <c r="T404" s="826"/>
      <c r="U404" s="826"/>
      <c r="V404" s="826"/>
    </row>
    <row r="405" spans="1:22" ht="13.5" thickBot="1">
      <c r="A405" s="826"/>
      <c r="B405" s="839"/>
      <c r="C405" s="840"/>
      <c r="D405" s="840"/>
      <c r="E405" s="840"/>
      <c r="F405" s="840"/>
      <c r="G405" s="840"/>
      <c r="H405" s="840"/>
      <c r="I405" s="840"/>
      <c r="J405" s="840"/>
      <c r="K405" s="840"/>
      <c r="L405" s="840"/>
      <c r="M405" s="840"/>
      <c r="N405" s="840"/>
      <c r="O405" s="840"/>
      <c r="P405" s="841"/>
      <c r="Q405" s="826"/>
      <c r="R405" s="826"/>
      <c r="S405" s="826"/>
      <c r="T405" s="826"/>
      <c r="U405" s="826"/>
      <c r="V405" s="826"/>
    </row>
    <row r="406" spans="1:22" ht="13.5" thickBot="1">
      <c r="A406" s="826"/>
      <c r="B406" s="826"/>
      <c r="C406" s="843"/>
      <c r="D406" s="826"/>
      <c r="E406" s="826"/>
      <c r="F406" s="826"/>
      <c r="G406" s="826"/>
      <c r="H406" s="826"/>
      <c r="I406" s="826"/>
      <c r="J406" s="826"/>
      <c r="K406" s="826"/>
      <c r="L406" s="826"/>
      <c r="M406" s="826"/>
      <c r="N406" s="826"/>
      <c r="O406" s="826"/>
      <c r="P406" s="826"/>
      <c r="Q406" s="826"/>
      <c r="R406" s="826"/>
      <c r="S406" s="826"/>
      <c r="T406" s="826"/>
      <c r="U406" s="826"/>
      <c r="V406" s="826"/>
    </row>
    <row r="407" spans="1:22">
      <c r="A407" s="826"/>
      <c r="B407" s="828"/>
      <c r="C407" s="829"/>
      <c r="D407" s="829"/>
      <c r="E407" s="829"/>
      <c r="F407" s="829"/>
      <c r="G407" s="829"/>
      <c r="H407" s="829"/>
      <c r="I407" s="829"/>
      <c r="J407" s="829"/>
      <c r="K407" s="829"/>
      <c r="L407" s="829"/>
      <c r="M407" s="829"/>
      <c r="N407" s="829"/>
      <c r="O407" s="829"/>
      <c r="P407" s="830"/>
      <c r="Q407" s="826"/>
      <c r="R407" s="826"/>
      <c r="S407" s="826"/>
      <c r="T407" s="826"/>
      <c r="U407" s="826"/>
      <c r="V407" s="826"/>
    </row>
    <row r="408" spans="1:22">
      <c r="A408" s="826"/>
      <c r="B408" s="831"/>
      <c r="C408" s="832"/>
      <c r="D408" s="832"/>
      <c r="E408" s="832"/>
      <c r="F408" s="832"/>
      <c r="G408" s="832"/>
      <c r="H408" s="832"/>
      <c r="I408" s="832"/>
      <c r="J408" s="832"/>
      <c r="K408" s="832"/>
      <c r="L408" s="832"/>
      <c r="M408" s="832"/>
      <c r="N408" s="832"/>
      <c r="O408" s="832"/>
      <c r="P408" s="833"/>
      <c r="Q408" s="826"/>
      <c r="R408" s="826"/>
      <c r="S408" s="826"/>
      <c r="T408" s="826"/>
      <c r="U408" s="826"/>
      <c r="V408" s="826"/>
    </row>
    <row r="409" spans="1:22">
      <c r="A409" s="826"/>
      <c r="B409" s="831"/>
      <c r="C409" s="832"/>
      <c r="D409" s="832"/>
      <c r="E409" s="832"/>
      <c r="F409" s="832"/>
      <c r="G409" s="832"/>
      <c r="H409" s="832"/>
      <c r="I409" s="832"/>
      <c r="J409" s="832"/>
      <c r="K409" s="832"/>
      <c r="L409" s="832"/>
      <c r="M409" s="832"/>
      <c r="N409" s="832"/>
      <c r="O409" s="832"/>
      <c r="P409" s="833"/>
      <c r="Q409" s="826"/>
      <c r="R409" s="826"/>
      <c r="S409" s="826"/>
      <c r="T409" s="826"/>
      <c r="U409" s="826"/>
      <c r="V409" s="826"/>
    </row>
    <row r="410" spans="1:22">
      <c r="A410" s="826"/>
      <c r="B410" s="831"/>
      <c r="C410" s="832"/>
      <c r="D410" s="832"/>
      <c r="E410" s="832"/>
      <c r="F410" s="832"/>
      <c r="G410" s="832"/>
      <c r="H410" s="832"/>
      <c r="I410" s="832"/>
      <c r="J410" s="832"/>
      <c r="K410" s="832"/>
      <c r="L410" s="832"/>
      <c r="M410" s="832"/>
      <c r="N410" s="832"/>
      <c r="O410" s="832"/>
      <c r="P410" s="833"/>
      <c r="Q410" s="826"/>
      <c r="R410" s="826"/>
      <c r="S410" s="826"/>
      <c r="T410" s="826"/>
      <c r="U410" s="826"/>
      <c r="V410" s="826"/>
    </row>
    <row r="411" spans="1:22">
      <c r="A411" s="826"/>
      <c r="B411" s="831"/>
      <c r="C411" s="832"/>
      <c r="D411" s="832"/>
      <c r="E411" s="832"/>
      <c r="F411" s="832"/>
      <c r="G411" s="832"/>
      <c r="H411" s="832"/>
      <c r="I411" s="832"/>
      <c r="J411" s="832"/>
      <c r="K411" s="832"/>
      <c r="L411" s="832"/>
      <c r="M411" s="832"/>
      <c r="N411" s="832"/>
      <c r="O411" s="832"/>
      <c r="P411" s="833"/>
      <c r="Q411" s="826"/>
      <c r="R411" s="826"/>
      <c r="S411" s="826"/>
      <c r="T411" s="826"/>
      <c r="U411" s="826"/>
      <c r="V411" s="826"/>
    </row>
    <row r="412" spans="1:22">
      <c r="A412" s="826"/>
      <c r="B412" s="831"/>
      <c r="C412" s="832"/>
      <c r="D412" s="832"/>
      <c r="E412" s="832"/>
      <c r="F412" s="832"/>
      <c r="G412" s="832"/>
      <c r="H412" s="832"/>
      <c r="I412" s="832"/>
      <c r="J412" s="832"/>
      <c r="K412" s="832"/>
      <c r="L412" s="832"/>
      <c r="M412" s="832"/>
      <c r="N412" s="832"/>
      <c r="O412" s="832"/>
      <c r="P412" s="833"/>
      <c r="Q412" s="826"/>
      <c r="R412" s="826"/>
      <c r="S412" s="826"/>
      <c r="T412" s="826"/>
      <c r="U412" s="826"/>
      <c r="V412" s="826"/>
    </row>
    <row r="413" spans="1:22">
      <c r="A413" s="826"/>
      <c r="B413" s="831"/>
      <c r="C413" s="832"/>
      <c r="D413" s="832"/>
      <c r="E413" s="832"/>
      <c r="F413" s="832"/>
      <c r="G413" s="832"/>
      <c r="H413" s="832"/>
      <c r="I413" s="832"/>
      <c r="J413" s="832"/>
      <c r="K413" s="832"/>
      <c r="L413" s="832"/>
      <c r="M413" s="832"/>
      <c r="N413" s="832"/>
      <c r="O413" s="832"/>
      <c r="P413" s="833"/>
      <c r="Q413" s="826"/>
      <c r="R413" s="826"/>
      <c r="S413" s="826"/>
      <c r="T413" s="826"/>
      <c r="U413" s="826"/>
      <c r="V413" s="826"/>
    </row>
    <row r="414" spans="1:22">
      <c r="A414" s="826"/>
      <c r="B414" s="831"/>
      <c r="C414" s="832"/>
      <c r="D414" s="832"/>
      <c r="E414" s="832"/>
      <c r="F414" s="832"/>
      <c r="G414" s="832"/>
      <c r="H414" s="832"/>
      <c r="I414" s="832"/>
      <c r="J414" s="832"/>
      <c r="K414" s="832"/>
      <c r="L414" s="832"/>
      <c r="M414" s="832"/>
      <c r="N414" s="832"/>
      <c r="O414" s="832"/>
      <c r="P414" s="833"/>
      <c r="Q414" s="826"/>
      <c r="R414" s="826"/>
      <c r="S414" s="826"/>
      <c r="T414" s="826"/>
      <c r="U414" s="826"/>
      <c r="V414" s="826"/>
    </row>
    <row r="415" spans="1:22">
      <c r="A415" s="826"/>
      <c r="B415" s="831"/>
      <c r="C415" s="832"/>
      <c r="D415" s="832"/>
      <c r="E415" s="832"/>
      <c r="F415" s="832"/>
      <c r="G415" s="832"/>
      <c r="H415" s="832"/>
      <c r="I415" s="832"/>
      <c r="J415" s="832"/>
      <c r="K415" s="832"/>
      <c r="L415" s="832"/>
      <c r="M415" s="832"/>
      <c r="N415" s="832"/>
      <c r="O415" s="832"/>
      <c r="P415" s="833"/>
      <c r="Q415" s="826"/>
      <c r="R415" s="826"/>
      <c r="S415" s="826"/>
      <c r="T415" s="826"/>
      <c r="U415" s="826"/>
      <c r="V415" s="826"/>
    </row>
    <row r="416" spans="1:22">
      <c r="A416" s="826"/>
      <c r="B416" s="831"/>
      <c r="C416" s="832"/>
      <c r="D416" s="832"/>
      <c r="E416" s="832"/>
      <c r="F416" s="832"/>
      <c r="G416" s="832"/>
      <c r="H416" s="832"/>
      <c r="I416" s="832"/>
      <c r="J416" s="832"/>
      <c r="K416" s="832"/>
      <c r="L416" s="832"/>
      <c r="M416" s="832"/>
      <c r="N416" s="832"/>
      <c r="O416" s="832"/>
      <c r="P416" s="833"/>
      <c r="Q416" s="826"/>
      <c r="R416" s="826"/>
      <c r="S416" s="826"/>
      <c r="T416" s="826"/>
      <c r="U416" s="826"/>
      <c r="V416" s="826"/>
    </row>
    <row r="417" spans="1:22">
      <c r="A417" s="826"/>
      <c r="B417" s="831"/>
      <c r="C417" s="832"/>
      <c r="D417" s="832"/>
      <c r="E417" s="832"/>
      <c r="F417" s="832"/>
      <c r="G417" s="832"/>
      <c r="H417" s="832"/>
      <c r="I417" s="832"/>
      <c r="J417" s="832"/>
      <c r="K417" s="832"/>
      <c r="L417" s="832"/>
      <c r="M417" s="832"/>
      <c r="N417" s="832"/>
      <c r="O417" s="832"/>
      <c r="P417" s="833"/>
      <c r="Q417" s="826"/>
      <c r="R417" s="826"/>
      <c r="S417" s="826"/>
      <c r="T417" s="826"/>
      <c r="U417" s="826"/>
      <c r="V417" s="826"/>
    </row>
    <row r="418" spans="1:22">
      <c r="A418" s="826"/>
      <c r="B418" s="831"/>
      <c r="C418" s="832"/>
      <c r="D418" s="832"/>
      <c r="E418" s="832"/>
      <c r="F418" s="832"/>
      <c r="G418" s="832"/>
      <c r="H418" s="832"/>
      <c r="I418" s="832"/>
      <c r="J418" s="832"/>
      <c r="K418" s="832"/>
      <c r="L418" s="832"/>
      <c r="M418" s="832"/>
      <c r="N418" s="832"/>
      <c r="O418" s="832"/>
      <c r="P418" s="833"/>
      <c r="Q418" s="826"/>
      <c r="R418" s="826"/>
      <c r="S418" s="826"/>
      <c r="T418" s="826"/>
      <c r="U418" s="826"/>
      <c r="V418" s="826"/>
    </row>
    <row r="419" spans="1:22">
      <c r="A419" s="826"/>
      <c r="B419" s="831"/>
      <c r="C419" s="832"/>
      <c r="D419" s="832"/>
      <c r="E419" s="832"/>
      <c r="F419" s="832"/>
      <c r="G419" s="832"/>
      <c r="H419" s="832"/>
      <c r="I419" s="832"/>
      <c r="J419" s="832"/>
      <c r="K419" s="832"/>
      <c r="L419" s="832"/>
      <c r="M419" s="832"/>
      <c r="N419" s="832"/>
      <c r="O419" s="832"/>
      <c r="P419" s="833"/>
      <c r="Q419" s="826"/>
      <c r="R419" s="826"/>
      <c r="S419" s="826"/>
      <c r="T419" s="826"/>
      <c r="U419" s="826"/>
      <c r="V419" s="826"/>
    </row>
    <row r="420" spans="1:22">
      <c r="A420" s="826"/>
      <c r="B420" s="831"/>
      <c r="C420" s="832"/>
      <c r="D420" s="832"/>
      <c r="E420" s="832"/>
      <c r="F420" s="832"/>
      <c r="G420" s="832"/>
      <c r="H420" s="832"/>
      <c r="I420" s="832"/>
      <c r="J420" s="832"/>
      <c r="K420" s="832"/>
      <c r="L420" s="832"/>
      <c r="M420" s="832"/>
      <c r="N420" s="832"/>
      <c r="O420" s="832"/>
      <c r="P420" s="833"/>
      <c r="Q420" s="826"/>
      <c r="R420" s="826"/>
      <c r="S420" s="826"/>
      <c r="T420" s="826"/>
      <c r="U420" s="826"/>
      <c r="V420" s="826"/>
    </row>
    <row r="421" spans="1:22">
      <c r="A421" s="826"/>
      <c r="B421" s="831"/>
      <c r="C421" s="832"/>
      <c r="D421" s="832"/>
      <c r="E421" s="832"/>
      <c r="F421" s="832"/>
      <c r="G421" s="832"/>
      <c r="H421" s="832"/>
      <c r="I421" s="832"/>
      <c r="J421" s="832"/>
      <c r="K421" s="832"/>
      <c r="L421" s="832"/>
      <c r="M421" s="832"/>
      <c r="N421" s="832"/>
      <c r="O421" s="832"/>
      <c r="P421" s="833"/>
      <c r="Q421" s="826"/>
      <c r="R421" s="826"/>
      <c r="S421" s="826"/>
      <c r="T421" s="826"/>
      <c r="U421" s="826"/>
      <c r="V421" s="826"/>
    </row>
    <row r="422" spans="1:22">
      <c r="A422" s="826"/>
      <c r="B422" s="831"/>
      <c r="C422" s="832"/>
      <c r="D422" s="832"/>
      <c r="E422" s="832"/>
      <c r="F422" s="832"/>
      <c r="G422" s="832"/>
      <c r="H422" s="832"/>
      <c r="I422" s="832"/>
      <c r="J422" s="832"/>
      <c r="K422" s="832"/>
      <c r="L422" s="832"/>
      <c r="M422" s="832"/>
      <c r="N422" s="832"/>
      <c r="O422" s="832"/>
      <c r="P422" s="833"/>
      <c r="Q422" s="826"/>
      <c r="R422" s="826"/>
      <c r="S422" s="826"/>
      <c r="T422" s="826"/>
      <c r="U422" s="826"/>
      <c r="V422" s="826"/>
    </row>
    <row r="423" spans="1:22">
      <c r="A423" s="826"/>
      <c r="B423" s="831"/>
      <c r="C423" s="832"/>
      <c r="D423" s="832"/>
      <c r="E423" s="832"/>
      <c r="F423" s="832"/>
      <c r="G423" s="832"/>
      <c r="H423" s="832"/>
      <c r="I423" s="832"/>
      <c r="J423" s="832"/>
      <c r="K423" s="832"/>
      <c r="L423" s="832"/>
      <c r="M423" s="832"/>
      <c r="N423" s="832"/>
      <c r="O423" s="832"/>
      <c r="P423" s="833"/>
      <c r="Q423" s="826"/>
      <c r="R423" s="826"/>
      <c r="S423" s="826"/>
      <c r="T423" s="826"/>
      <c r="U423" s="826"/>
      <c r="V423" s="826"/>
    </row>
    <row r="424" spans="1:22">
      <c r="A424" s="826"/>
      <c r="B424" s="831"/>
      <c r="C424" s="832"/>
      <c r="D424" s="832"/>
      <c r="E424" s="832"/>
      <c r="F424" s="832"/>
      <c r="G424" s="832"/>
      <c r="H424" s="832"/>
      <c r="I424" s="832"/>
      <c r="J424" s="832"/>
      <c r="K424" s="832"/>
      <c r="L424" s="832"/>
      <c r="M424" s="832"/>
      <c r="N424" s="832"/>
      <c r="O424" s="832"/>
      <c r="P424" s="833"/>
      <c r="Q424" s="826"/>
      <c r="R424" s="826"/>
      <c r="S424" s="826"/>
      <c r="T424" s="826"/>
      <c r="U424" s="826"/>
      <c r="V424" s="826"/>
    </row>
    <row r="425" spans="1:22">
      <c r="A425" s="826"/>
      <c r="B425" s="831"/>
      <c r="C425" s="832"/>
      <c r="D425" s="832"/>
      <c r="E425" s="832"/>
      <c r="F425" s="832"/>
      <c r="G425" s="832"/>
      <c r="H425" s="832"/>
      <c r="I425" s="832"/>
      <c r="J425" s="832"/>
      <c r="K425" s="832"/>
      <c r="L425" s="832"/>
      <c r="M425" s="832"/>
      <c r="N425" s="832"/>
      <c r="O425" s="832"/>
      <c r="P425" s="833"/>
      <c r="Q425" s="826"/>
      <c r="R425" s="826"/>
      <c r="S425" s="826"/>
      <c r="T425" s="826"/>
      <c r="U425" s="826"/>
      <c r="V425" s="826"/>
    </row>
    <row r="426" spans="1:22">
      <c r="A426" s="826"/>
      <c r="B426" s="831"/>
      <c r="C426" s="832"/>
      <c r="D426" s="832"/>
      <c r="E426" s="832"/>
      <c r="F426" s="832"/>
      <c r="G426" s="832"/>
      <c r="H426" s="832"/>
      <c r="I426" s="832"/>
      <c r="J426" s="832"/>
      <c r="K426" s="832"/>
      <c r="L426" s="832"/>
      <c r="M426" s="832"/>
      <c r="N426" s="832"/>
      <c r="O426" s="832"/>
      <c r="P426" s="833"/>
      <c r="Q426" s="826"/>
      <c r="R426" s="826"/>
      <c r="S426" s="826"/>
      <c r="T426" s="826"/>
      <c r="U426" s="826"/>
      <c r="V426" s="826"/>
    </row>
    <row r="427" spans="1:22">
      <c r="A427" s="826"/>
      <c r="B427" s="831"/>
      <c r="C427" s="832"/>
      <c r="D427" s="832"/>
      <c r="E427" s="832"/>
      <c r="F427" s="832"/>
      <c r="G427" s="832"/>
      <c r="H427" s="832"/>
      <c r="I427" s="832"/>
      <c r="J427" s="832"/>
      <c r="K427" s="832"/>
      <c r="L427" s="832"/>
      <c r="M427" s="832"/>
      <c r="N427" s="832"/>
      <c r="O427" s="832"/>
      <c r="P427" s="833"/>
      <c r="Q427" s="826"/>
      <c r="R427" s="826"/>
      <c r="S427" s="826"/>
      <c r="T427" s="826"/>
      <c r="U427" s="826"/>
      <c r="V427" s="826"/>
    </row>
    <row r="428" spans="1:22">
      <c r="A428" s="826"/>
      <c r="B428" s="831"/>
      <c r="C428" s="832"/>
      <c r="D428" s="832"/>
      <c r="E428" s="832"/>
      <c r="F428" s="832"/>
      <c r="G428" s="832"/>
      <c r="H428" s="832"/>
      <c r="I428" s="832"/>
      <c r="J428" s="832"/>
      <c r="K428" s="832"/>
      <c r="L428" s="832"/>
      <c r="M428" s="832"/>
      <c r="N428" s="832"/>
      <c r="O428" s="832"/>
      <c r="P428" s="833"/>
      <c r="Q428" s="826"/>
      <c r="R428" s="826"/>
      <c r="S428" s="826"/>
      <c r="T428" s="826"/>
      <c r="U428" s="826"/>
      <c r="V428" s="826"/>
    </row>
    <row r="429" spans="1:22">
      <c r="A429" s="826"/>
      <c r="B429" s="831"/>
      <c r="C429" s="832"/>
      <c r="D429" s="832"/>
      <c r="E429" s="832"/>
      <c r="F429" s="832"/>
      <c r="G429" s="832"/>
      <c r="H429" s="832"/>
      <c r="I429" s="832"/>
      <c r="J429" s="832"/>
      <c r="K429" s="832"/>
      <c r="L429" s="832"/>
      <c r="M429" s="832"/>
      <c r="N429" s="832"/>
      <c r="O429" s="832"/>
      <c r="P429" s="833"/>
      <c r="Q429" s="826"/>
      <c r="R429" s="826"/>
      <c r="S429" s="826"/>
      <c r="T429" s="826"/>
      <c r="U429" s="826"/>
      <c r="V429" s="826"/>
    </row>
    <row r="430" spans="1:22">
      <c r="A430" s="826"/>
      <c r="B430" s="831"/>
      <c r="C430" s="832"/>
      <c r="D430" s="832"/>
      <c r="E430" s="832"/>
      <c r="F430" s="832"/>
      <c r="G430" s="832"/>
      <c r="H430" s="832"/>
      <c r="I430" s="832"/>
      <c r="J430" s="832"/>
      <c r="K430" s="832"/>
      <c r="L430" s="832"/>
      <c r="M430" s="832"/>
      <c r="N430" s="832"/>
      <c r="O430" s="832"/>
      <c r="P430" s="833"/>
      <c r="Q430" s="826"/>
      <c r="R430" s="826"/>
      <c r="S430" s="826"/>
      <c r="T430" s="826"/>
      <c r="U430" s="826"/>
      <c r="V430" s="826"/>
    </row>
    <row r="431" spans="1:22">
      <c r="A431" s="826"/>
      <c r="B431" s="831"/>
      <c r="C431" s="832"/>
      <c r="D431" s="832"/>
      <c r="E431" s="832"/>
      <c r="F431" s="832"/>
      <c r="G431" s="832"/>
      <c r="H431" s="832"/>
      <c r="I431" s="832"/>
      <c r="J431" s="832"/>
      <c r="K431" s="832"/>
      <c r="L431" s="832"/>
      <c r="M431" s="832"/>
      <c r="N431" s="832"/>
      <c r="O431" s="832"/>
      <c r="P431" s="833"/>
      <c r="Q431" s="826"/>
      <c r="R431" s="826"/>
      <c r="S431" s="826"/>
      <c r="T431" s="826"/>
      <c r="U431" s="826"/>
      <c r="V431" s="826"/>
    </row>
    <row r="432" spans="1:22">
      <c r="A432" s="826"/>
      <c r="B432" s="831"/>
      <c r="C432" s="832"/>
      <c r="D432" s="832"/>
      <c r="E432" s="832"/>
      <c r="F432" s="832"/>
      <c r="G432" s="832"/>
      <c r="H432" s="832"/>
      <c r="I432" s="832"/>
      <c r="J432" s="832"/>
      <c r="K432" s="832"/>
      <c r="L432" s="832"/>
      <c r="M432" s="832"/>
      <c r="N432" s="832"/>
      <c r="O432" s="832"/>
      <c r="P432" s="833"/>
      <c r="Q432" s="826"/>
      <c r="R432" s="826"/>
      <c r="S432" s="826"/>
      <c r="T432" s="826"/>
      <c r="U432" s="826"/>
      <c r="V432" s="826"/>
    </row>
    <row r="433" spans="1:22">
      <c r="A433" s="826"/>
      <c r="B433" s="831"/>
      <c r="C433" s="834"/>
      <c r="D433" s="835" t="s">
        <v>656</v>
      </c>
      <c r="E433" s="835" t="s">
        <v>657</v>
      </c>
      <c r="F433" s="835" t="s">
        <v>658</v>
      </c>
      <c r="G433" s="835" t="s">
        <v>659</v>
      </c>
      <c r="H433" s="835" t="s">
        <v>660</v>
      </c>
      <c r="I433" s="835" t="s">
        <v>661</v>
      </c>
      <c r="J433" s="835" t="s">
        <v>662</v>
      </c>
      <c r="K433" s="835" t="s">
        <v>663</v>
      </c>
      <c r="L433" s="835" t="s">
        <v>664</v>
      </c>
      <c r="M433" s="835" t="s">
        <v>665</v>
      </c>
      <c r="N433" s="835" t="s">
        <v>666</v>
      </c>
      <c r="O433" s="835" t="s">
        <v>667</v>
      </c>
      <c r="P433" s="833"/>
      <c r="Q433" s="826"/>
      <c r="R433" s="826"/>
      <c r="S433" s="826"/>
      <c r="T433" s="826"/>
      <c r="U433" s="826"/>
      <c r="V433" s="826"/>
    </row>
    <row r="434" spans="1:22">
      <c r="A434" s="826"/>
      <c r="B434" s="831"/>
      <c r="C434" s="836" t="s">
        <v>679</v>
      </c>
      <c r="D434" s="838">
        <f>'GRAF. EJECUCIÓN GASTOS'!D448</f>
        <v>0</v>
      </c>
      <c r="E434" s="838">
        <f>'GRAF. EJECUCIÓN GASTOS'!E448</f>
        <v>0</v>
      </c>
      <c r="F434" s="838">
        <f>'GRAF. EJECUCIÓN GASTOS'!F448</f>
        <v>0</v>
      </c>
      <c r="G434" s="838">
        <f>'GRAF. EJECUCIÓN GASTOS'!G448</f>
        <v>0</v>
      </c>
      <c r="H434" s="838">
        <f>'GRAF. EJECUCIÓN GASTOS'!H448</f>
        <v>0</v>
      </c>
      <c r="I434" s="838">
        <f>'GRAF. EJECUCIÓN GASTOS'!I448</f>
        <v>0</v>
      </c>
      <c r="J434" s="838">
        <f>'GRAF. EJECUCIÓN GASTOS'!J448</f>
        <v>0</v>
      </c>
      <c r="K434" s="838">
        <f>'GRAF. EJECUCIÓN GASTOS'!K448</f>
        <v>0</v>
      </c>
      <c r="L434" s="838">
        <f>'GRAF. EJECUCIÓN GASTOS'!L448</f>
        <v>0</v>
      </c>
      <c r="M434" s="838">
        <f>'GRAF. EJECUCIÓN GASTOS'!M448</f>
        <v>0</v>
      </c>
      <c r="N434" s="838">
        <f>'GRAF. EJECUCIÓN GASTOS'!N448</f>
        <v>0</v>
      </c>
      <c r="O434" s="838">
        <f>'GRAF. EJECUCIÓN GASTOS'!O448</f>
        <v>0</v>
      </c>
      <c r="P434" s="833"/>
      <c r="Q434" s="826"/>
      <c r="R434" s="826"/>
      <c r="S434" s="826"/>
      <c r="T434" s="826"/>
      <c r="U434" s="826"/>
      <c r="V434" s="826"/>
    </row>
    <row r="435" spans="1:22">
      <c r="A435" s="826"/>
      <c r="B435" s="831"/>
      <c r="C435" s="836" t="s">
        <v>22</v>
      </c>
      <c r="D435" s="838">
        <f>ENERO!$AG$217/1000</f>
        <v>0</v>
      </c>
      <c r="E435" s="838">
        <f>FEBRERO!$AG$217/1000</f>
        <v>0</v>
      </c>
      <c r="F435" s="838">
        <f>MARZO!$AG$217/1000</f>
        <v>0</v>
      </c>
      <c r="G435" s="838">
        <f>ABRIL!$AG$217/1000</f>
        <v>0</v>
      </c>
      <c r="H435" s="838">
        <f>MAYO!$AG$217/1000</f>
        <v>0</v>
      </c>
      <c r="I435" s="838">
        <f>JUNIO!$AG$217/1000</f>
        <v>0</v>
      </c>
      <c r="J435" s="838">
        <f>JULIO!$AG$217/1000</f>
        <v>0</v>
      </c>
      <c r="K435" s="838">
        <f>AGOSTO!$AG$217/1000</f>
        <v>0</v>
      </c>
      <c r="L435" s="838">
        <f>SEPTIEMBRE!$AG$217/1000</f>
        <v>0</v>
      </c>
      <c r="M435" s="838">
        <f>OCTUBRE!$AG$217/1000</f>
        <v>0</v>
      </c>
      <c r="N435" s="838">
        <f>NOVIEMBRE!$AG$217/1000</f>
        <v>0</v>
      </c>
      <c r="O435" s="838">
        <f>DICIEMBRE!$AG$217/1000</f>
        <v>0</v>
      </c>
      <c r="P435" s="833"/>
      <c r="Q435" s="826"/>
      <c r="R435" s="826"/>
      <c r="S435" s="826"/>
      <c r="T435" s="826"/>
      <c r="U435" s="826"/>
      <c r="V435" s="826"/>
    </row>
    <row r="436" spans="1:22" ht="13.5" thickBot="1">
      <c r="A436" s="826"/>
      <c r="B436" s="839"/>
      <c r="C436" s="840"/>
      <c r="D436" s="840"/>
      <c r="E436" s="840"/>
      <c r="F436" s="840"/>
      <c r="G436" s="840"/>
      <c r="H436" s="840"/>
      <c r="I436" s="840"/>
      <c r="J436" s="840"/>
      <c r="K436" s="840"/>
      <c r="L436" s="840"/>
      <c r="M436" s="840"/>
      <c r="N436" s="840"/>
      <c r="O436" s="840"/>
      <c r="P436" s="841"/>
      <c r="Q436" s="826"/>
      <c r="R436" s="826"/>
      <c r="S436" s="826"/>
      <c r="T436" s="826"/>
      <c r="U436" s="826"/>
      <c r="V436" s="826"/>
    </row>
    <row r="437" spans="1:22" ht="13.5" thickBot="1">
      <c r="A437" s="844"/>
      <c r="B437" s="845"/>
      <c r="C437" s="845"/>
      <c r="D437" s="845"/>
      <c r="E437" s="845"/>
      <c r="F437" s="845"/>
      <c r="G437" s="845"/>
      <c r="H437" s="845"/>
      <c r="I437" s="845"/>
      <c r="J437" s="845"/>
      <c r="K437" s="845"/>
      <c r="L437" s="845"/>
      <c r="M437" s="845"/>
      <c r="N437" s="845"/>
      <c r="O437" s="845"/>
      <c r="P437" s="845"/>
      <c r="Q437" s="844"/>
      <c r="R437" s="826"/>
      <c r="S437" s="826"/>
      <c r="T437" s="826"/>
      <c r="U437" s="826"/>
      <c r="V437" s="826"/>
    </row>
    <row r="438" spans="1:22">
      <c r="A438" s="826"/>
      <c r="B438" s="828"/>
      <c r="C438" s="829"/>
      <c r="D438" s="829"/>
      <c r="E438" s="829"/>
      <c r="F438" s="829"/>
      <c r="G438" s="829"/>
      <c r="H438" s="829"/>
      <c r="I438" s="829"/>
      <c r="J438" s="829"/>
      <c r="K438" s="829"/>
      <c r="L438" s="829"/>
      <c r="M438" s="829"/>
      <c r="N438" s="829"/>
      <c r="O438" s="829"/>
      <c r="P438" s="830"/>
      <c r="Q438" s="826"/>
      <c r="R438" s="826"/>
      <c r="S438" s="826"/>
      <c r="T438" s="826"/>
      <c r="U438" s="826"/>
      <c r="V438" s="826"/>
    </row>
    <row r="439" spans="1:22">
      <c r="A439" s="826"/>
      <c r="B439" s="831"/>
      <c r="C439" s="832"/>
      <c r="D439" s="832"/>
      <c r="E439" s="832"/>
      <c r="F439" s="832"/>
      <c r="G439" s="832"/>
      <c r="H439" s="832"/>
      <c r="I439" s="832"/>
      <c r="J439" s="832"/>
      <c r="K439" s="832"/>
      <c r="L439" s="832"/>
      <c r="M439" s="832"/>
      <c r="N439" s="832"/>
      <c r="O439" s="832"/>
      <c r="P439" s="833"/>
      <c r="Q439" s="826"/>
      <c r="R439" s="826"/>
      <c r="S439" s="826"/>
      <c r="T439" s="826"/>
      <c r="U439" s="826"/>
      <c r="V439" s="826"/>
    </row>
    <row r="440" spans="1:22">
      <c r="A440" s="826"/>
      <c r="B440" s="831"/>
      <c r="C440" s="832"/>
      <c r="D440" s="832"/>
      <c r="E440" s="832"/>
      <c r="F440" s="832"/>
      <c r="G440" s="832"/>
      <c r="H440" s="832"/>
      <c r="I440" s="832"/>
      <c r="J440" s="832"/>
      <c r="K440" s="832"/>
      <c r="L440" s="832"/>
      <c r="M440" s="832"/>
      <c r="N440" s="832"/>
      <c r="O440" s="832"/>
      <c r="P440" s="833"/>
      <c r="Q440" s="826"/>
      <c r="R440" s="826"/>
      <c r="S440" s="826"/>
      <c r="T440" s="826"/>
      <c r="U440" s="826"/>
      <c r="V440" s="826"/>
    </row>
    <row r="441" spans="1:22">
      <c r="A441" s="826"/>
      <c r="B441" s="831"/>
      <c r="C441" s="832"/>
      <c r="D441" s="832"/>
      <c r="E441" s="832"/>
      <c r="F441" s="832"/>
      <c r="G441" s="832"/>
      <c r="H441" s="832"/>
      <c r="I441" s="832"/>
      <c r="J441" s="832"/>
      <c r="K441" s="832"/>
      <c r="L441" s="832"/>
      <c r="M441" s="832"/>
      <c r="N441" s="832"/>
      <c r="O441" s="832"/>
      <c r="P441" s="833"/>
      <c r="Q441" s="826"/>
      <c r="R441" s="826"/>
      <c r="S441" s="826"/>
      <c r="T441" s="826"/>
      <c r="U441" s="826"/>
      <c r="V441" s="826"/>
    </row>
    <row r="442" spans="1:22">
      <c r="A442" s="826"/>
      <c r="B442" s="831"/>
      <c r="C442" s="832"/>
      <c r="D442" s="832"/>
      <c r="E442" s="832"/>
      <c r="F442" s="832"/>
      <c r="G442" s="832"/>
      <c r="H442" s="832"/>
      <c r="I442" s="832"/>
      <c r="J442" s="832"/>
      <c r="K442" s="832"/>
      <c r="L442" s="832"/>
      <c r="M442" s="832"/>
      <c r="N442" s="832"/>
      <c r="O442" s="832"/>
      <c r="P442" s="833"/>
      <c r="Q442" s="826"/>
      <c r="R442" s="826"/>
      <c r="S442" s="826"/>
      <c r="T442" s="826"/>
      <c r="U442" s="826"/>
      <c r="V442" s="826"/>
    </row>
    <row r="443" spans="1:22">
      <c r="A443" s="826"/>
      <c r="B443" s="831"/>
      <c r="C443" s="832"/>
      <c r="D443" s="832"/>
      <c r="E443" s="832"/>
      <c r="F443" s="832"/>
      <c r="G443" s="832"/>
      <c r="H443" s="832"/>
      <c r="I443" s="832"/>
      <c r="J443" s="832"/>
      <c r="K443" s="832"/>
      <c r="L443" s="832"/>
      <c r="M443" s="832"/>
      <c r="N443" s="832"/>
      <c r="O443" s="832"/>
      <c r="P443" s="833"/>
      <c r="Q443" s="826"/>
      <c r="R443" s="826"/>
      <c r="S443" s="826"/>
      <c r="T443" s="826"/>
      <c r="U443" s="826"/>
      <c r="V443" s="826"/>
    </row>
    <row r="444" spans="1:22">
      <c r="A444" s="826"/>
      <c r="B444" s="831"/>
      <c r="C444" s="832"/>
      <c r="D444" s="832"/>
      <c r="E444" s="832"/>
      <c r="F444" s="832"/>
      <c r="G444" s="832"/>
      <c r="H444" s="832"/>
      <c r="I444" s="832"/>
      <c r="J444" s="832"/>
      <c r="K444" s="832"/>
      <c r="L444" s="832"/>
      <c r="M444" s="832"/>
      <c r="N444" s="832"/>
      <c r="O444" s="832"/>
      <c r="P444" s="833"/>
      <c r="Q444" s="826"/>
      <c r="R444" s="826"/>
      <c r="S444" s="826"/>
      <c r="T444" s="826"/>
      <c r="U444" s="826"/>
      <c r="V444" s="826"/>
    </row>
    <row r="445" spans="1:22">
      <c r="A445" s="826"/>
      <c r="B445" s="831"/>
      <c r="C445" s="832"/>
      <c r="D445" s="832"/>
      <c r="E445" s="832"/>
      <c r="F445" s="832"/>
      <c r="G445" s="832"/>
      <c r="H445" s="832"/>
      <c r="I445" s="832"/>
      <c r="J445" s="832"/>
      <c r="K445" s="832"/>
      <c r="L445" s="832"/>
      <c r="M445" s="832"/>
      <c r="N445" s="832"/>
      <c r="O445" s="832"/>
      <c r="P445" s="833"/>
      <c r="Q445" s="826"/>
      <c r="R445" s="826"/>
      <c r="S445" s="826"/>
      <c r="T445" s="826"/>
      <c r="U445" s="826"/>
      <c r="V445" s="826"/>
    </row>
    <row r="446" spans="1:22">
      <c r="A446" s="826"/>
      <c r="B446" s="831"/>
      <c r="C446" s="832"/>
      <c r="D446" s="832"/>
      <c r="E446" s="832"/>
      <c r="F446" s="832"/>
      <c r="G446" s="832"/>
      <c r="H446" s="832"/>
      <c r="I446" s="832"/>
      <c r="J446" s="832"/>
      <c r="K446" s="832"/>
      <c r="L446" s="832"/>
      <c r="M446" s="832"/>
      <c r="N446" s="832"/>
      <c r="O446" s="832"/>
      <c r="P446" s="833"/>
      <c r="Q446" s="826"/>
      <c r="R446" s="826"/>
      <c r="S446" s="826"/>
      <c r="T446" s="826"/>
      <c r="U446" s="826"/>
      <c r="V446" s="826"/>
    </row>
    <row r="447" spans="1:22">
      <c r="A447" s="826"/>
      <c r="B447" s="831"/>
      <c r="C447" s="832"/>
      <c r="D447" s="832"/>
      <c r="E447" s="832"/>
      <c r="F447" s="832"/>
      <c r="G447" s="832"/>
      <c r="H447" s="832"/>
      <c r="I447" s="832"/>
      <c r="J447" s="832"/>
      <c r="K447" s="832"/>
      <c r="L447" s="832"/>
      <c r="M447" s="832"/>
      <c r="N447" s="832"/>
      <c r="O447" s="832"/>
      <c r="P447" s="833"/>
      <c r="Q447" s="826"/>
      <c r="R447" s="826"/>
      <c r="S447" s="826"/>
      <c r="T447" s="826"/>
      <c r="U447" s="826"/>
      <c r="V447" s="826"/>
    </row>
    <row r="448" spans="1:22">
      <c r="A448" s="826"/>
      <c r="B448" s="831"/>
      <c r="C448" s="832"/>
      <c r="D448" s="832"/>
      <c r="E448" s="832"/>
      <c r="F448" s="832"/>
      <c r="G448" s="832"/>
      <c r="H448" s="832"/>
      <c r="I448" s="832"/>
      <c r="J448" s="832"/>
      <c r="K448" s="832"/>
      <c r="L448" s="832"/>
      <c r="M448" s="832"/>
      <c r="N448" s="832"/>
      <c r="O448" s="832"/>
      <c r="P448" s="833"/>
      <c r="Q448" s="826"/>
      <c r="R448" s="826"/>
      <c r="S448" s="826"/>
      <c r="T448" s="826"/>
      <c r="U448" s="826"/>
      <c r="V448" s="826"/>
    </row>
    <row r="449" spans="1:22">
      <c r="A449" s="826"/>
      <c r="B449" s="831"/>
      <c r="C449" s="832"/>
      <c r="D449" s="832"/>
      <c r="E449" s="832"/>
      <c r="F449" s="832"/>
      <c r="G449" s="832"/>
      <c r="H449" s="832"/>
      <c r="I449" s="832"/>
      <c r="J449" s="832"/>
      <c r="K449" s="832"/>
      <c r="L449" s="832"/>
      <c r="M449" s="832"/>
      <c r="N449" s="832"/>
      <c r="O449" s="832"/>
      <c r="P449" s="833"/>
      <c r="Q449" s="826"/>
      <c r="R449" s="826"/>
      <c r="S449" s="826"/>
      <c r="T449" s="826"/>
      <c r="U449" s="826"/>
      <c r="V449" s="826"/>
    </row>
    <row r="450" spans="1:22">
      <c r="A450" s="826"/>
      <c r="B450" s="831"/>
      <c r="C450" s="832"/>
      <c r="D450" s="832"/>
      <c r="E450" s="832"/>
      <c r="F450" s="832"/>
      <c r="G450" s="832"/>
      <c r="H450" s="832"/>
      <c r="I450" s="832"/>
      <c r="J450" s="832"/>
      <c r="K450" s="832"/>
      <c r="L450" s="832"/>
      <c r="M450" s="832"/>
      <c r="N450" s="832"/>
      <c r="O450" s="832"/>
      <c r="P450" s="833"/>
      <c r="Q450" s="826"/>
      <c r="R450" s="826"/>
      <c r="S450" s="826"/>
      <c r="T450" s="826"/>
      <c r="U450" s="826"/>
      <c r="V450" s="826"/>
    </row>
    <row r="451" spans="1:22">
      <c r="A451" s="826"/>
      <c r="B451" s="831"/>
      <c r="C451" s="832"/>
      <c r="D451" s="832"/>
      <c r="E451" s="832"/>
      <c r="F451" s="832"/>
      <c r="G451" s="832"/>
      <c r="H451" s="832"/>
      <c r="I451" s="832"/>
      <c r="J451" s="832"/>
      <c r="K451" s="832"/>
      <c r="L451" s="832"/>
      <c r="M451" s="832"/>
      <c r="N451" s="832"/>
      <c r="O451" s="832"/>
      <c r="P451" s="833"/>
      <c r="Q451" s="826"/>
      <c r="R451" s="826"/>
      <c r="S451" s="826"/>
      <c r="T451" s="826"/>
      <c r="U451" s="826"/>
      <c r="V451" s="826"/>
    </row>
    <row r="452" spans="1:22">
      <c r="A452" s="826"/>
      <c r="B452" s="831"/>
      <c r="C452" s="832"/>
      <c r="D452" s="832"/>
      <c r="E452" s="832"/>
      <c r="F452" s="832"/>
      <c r="G452" s="832"/>
      <c r="H452" s="832"/>
      <c r="I452" s="832"/>
      <c r="J452" s="832"/>
      <c r="K452" s="832"/>
      <c r="L452" s="832"/>
      <c r="M452" s="832"/>
      <c r="N452" s="832"/>
      <c r="O452" s="832"/>
      <c r="P452" s="833"/>
      <c r="Q452" s="826"/>
      <c r="R452" s="826"/>
      <c r="S452" s="826"/>
      <c r="T452" s="826"/>
      <c r="U452" s="826"/>
      <c r="V452" s="826"/>
    </row>
    <row r="453" spans="1:22">
      <c r="A453" s="826"/>
      <c r="B453" s="831"/>
      <c r="C453" s="832"/>
      <c r="D453" s="832"/>
      <c r="E453" s="832"/>
      <c r="F453" s="832"/>
      <c r="G453" s="832"/>
      <c r="H453" s="832"/>
      <c r="I453" s="832"/>
      <c r="J453" s="832"/>
      <c r="K453" s="832"/>
      <c r="L453" s="832"/>
      <c r="M453" s="832"/>
      <c r="N453" s="832"/>
      <c r="O453" s="832"/>
      <c r="P453" s="833"/>
      <c r="Q453" s="826"/>
      <c r="R453" s="826"/>
      <c r="S453" s="826"/>
      <c r="T453" s="826"/>
      <c r="U453" s="826"/>
      <c r="V453" s="826"/>
    </row>
    <row r="454" spans="1:22">
      <c r="A454" s="826"/>
      <c r="B454" s="831"/>
      <c r="C454" s="832"/>
      <c r="D454" s="832"/>
      <c r="E454" s="832"/>
      <c r="F454" s="832"/>
      <c r="G454" s="832"/>
      <c r="H454" s="832"/>
      <c r="I454" s="832"/>
      <c r="J454" s="832"/>
      <c r="K454" s="832"/>
      <c r="L454" s="832"/>
      <c r="M454" s="832"/>
      <c r="N454" s="832"/>
      <c r="O454" s="832"/>
      <c r="P454" s="833"/>
      <c r="Q454" s="826"/>
      <c r="R454" s="826"/>
      <c r="S454" s="826"/>
      <c r="T454" s="826"/>
      <c r="U454" s="826"/>
      <c r="V454" s="826"/>
    </row>
    <row r="455" spans="1:22">
      <c r="A455" s="826"/>
      <c r="B455" s="831"/>
      <c r="C455" s="832"/>
      <c r="D455" s="832"/>
      <c r="E455" s="832"/>
      <c r="F455" s="832"/>
      <c r="G455" s="832"/>
      <c r="H455" s="832"/>
      <c r="I455" s="832"/>
      <c r="J455" s="832"/>
      <c r="K455" s="832"/>
      <c r="L455" s="832"/>
      <c r="M455" s="832"/>
      <c r="N455" s="832"/>
      <c r="O455" s="832"/>
      <c r="P455" s="833"/>
      <c r="Q455" s="826"/>
      <c r="R455" s="826"/>
      <c r="S455" s="826"/>
      <c r="T455" s="826"/>
      <c r="U455" s="826"/>
      <c r="V455" s="826"/>
    </row>
    <row r="456" spans="1:22">
      <c r="A456" s="826"/>
      <c r="B456" s="831"/>
      <c r="C456" s="832"/>
      <c r="D456" s="832"/>
      <c r="E456" s="832"/>
      <c r="F456" s="832"/>
      <c r="G456" s="832"/>
      <c r="H456" s="832"/>
      <c r="I456" s="832"/>
      <c r="J456" s="832"/>
      <c r="K456" s="832"/>
      <c r="L456" s="832"/>
      <c r="M456" s="832"/>
      <c r="N456" s="832"/>
      <c r="O456" s="832"/>
      <c r="P456" s="833"/>
      <c r="Q456" s="826"/>
      <c r="R456" s="826"/>
      <c r="S456" s="826"/>
      <c r="T456" s="826"/>
      <c r="U456" s="826"/>
      <c r="V456" s="826"/>
    </row>
    <row r="457" spans="1:22">
      <c r="A457" s="826"/>
      <c r="B457" s="831"/>
      <c r="C457" s="832"/>
      <c r="D457" s="832"/>
      <c r="E457" s="832"/>
      <c r="F457" s="832"/>
      <c r="G457" s="832"/>
      <c r="H457" s="832"/>
      <c r="I457" s="832"/>
      <c r="J457" s="832"/>
      <c r="K457" s="832"/>
      <c r="L457" s="832"/>
      <c r="M457" s="832"/>
      <c r="N457" s="832"/>
      <c r="O457" s="832"/>
      <c r="P457" s="833"/>
      <c r="Q457" s="826"/>
      <c r="R457" s="826"/>
      <c r="S457" s="826"/>
      <c r="T457" s="826"/>
      <c r="U457" s="826"/>
      <c r="V457" s="826"/>
    </row>
    <row r="458" spans="1:22">
      <c r="A458" s="826"/>
      <c r="B458" s="831"/>
      <c r="C458" s="832"/>
      <c r="D458" s="832"/>
      <c r="E458" s="832"/>
      <c r="F458" s="832"/>
      <c r="G458" s="832"/>
      <c r="H458" s="832"/>
      <c r="I458" s="832"/>
      <c r="J458" s="832"/>
      <c r="K458" s="832"/>
      <c r="L458" s="832"/>
      <c r="M458" s="832"/>
      <c r="N458" s="832"/>
      <c r="O458" s="832"/>
      <c r="P458" s="833"/>
      <c r="Q458" s="826"/>
      <c r="R458" s="826"/>
      <c r="S458" s="826"/>
      <c r="T458" s="826"/>
      <c r="U458" s="826"/>
      <c r="V458" s="826"/>
    </row>
    <row r="459" spans="1:22">
      <c r="A459" s="826"/>
      <c r="B459" s="831"/>
      <c r="C459" s="832"/>
      <c r="D459" s="832"/>
      <c r="E459" s="832"/>
      <c r="F459" s="832"/>
      <c r="G459" s="832"/>
      <c r="H459" s="832"/>
      <c r="I459" s="832"/>
      <c r="J459" s="832"/>
      <c r="K459" s="832"/>
      <c r="L459" s="832"/>
      <c r="M459" s="832"/>
      <c r="N459" s="832"/>
      <c r="O459" s="832"/>
      <c r="P459" s="833"/>
      <c r="Q459" s="826"/>
      <c r="R459" s="826"/>
      <c r="S459" s="826"/>
      <c r="T459" s="826"/>
      <c r="U459" s="826"/>
      <c r="V459" s="826"/>
    </row>
    <row r="460" spans="1:22">
      <c r="A460" s="826"/>
      <c r="B460" s="831"/>
      <c r="C460" s="832"/>
      <c r="D460" s="832"/>
      <c r="E460" s="832"/>
      <c r="F460" s="832"/>
      <c r="G460" s="832"/>
      <c r="H460" s="832"/>
      <c r="I460" s="832"/>
      <c r="J460" s="832"/>
      <c r="K460" s="832"/>
      <c r="L460" s="832"/>
      <c r="M460" s="832"/>
      <c r="N460" s="832"/>
      <c r="O460" s="832"/>
      <c r="P460" s="833"/>
      <c r="Q460" s="826"/>
      <c r="R460" s="826"/>
      <c r="S460" s="826"/>
      <c r="T460" s="826"/>
      <c r="U460" s="826"/>
      <c r="V460" s="826"/>
    </row>
    <row r="461" spans="1:22">
      <c r="A461" s="826"/>
      <c r="B461" s="831"/>
      <c r="C461" s="832"/>
      <c r="D461" s="832"/>
      <c r="E461" s="832"/>
      <c r="F461" s="832"/>
      <c r="G461" s="832"/>
      <c r="H461" s="832"/>
      <c r="I461" s="832"/>
      <c r="J461" s="832"/>
      <c r="K461" s="832"/>
      <c r="L461" s="832"/>
      <c r="M461" s="832"/>
      <c r="N461" s="832"/>
      <c r="O461" s="832"/>
      <c r="P461" s="833"/>
      <c r="Q461" s="826"/>
      <c r="R461" s="826"/>
      <c r="S461" s="826"/>
      <c r="T461" s="826"/>
      <c r="U461" s="826"/>
      <c r="V461" s="826"/>
    </row>
    <row r="462" spans="1:22">
      <c r="A462" s="826"/>
      <c r="B462" s="831"/>
      <c r="C462" s="832"/>
      <c r="D462" s="832"/>
      <c r="E462" s="832"/>
      <c r="F462" s="832"/>
      <c r="G462" s="832"/>
      <c r="H462" s="832"/>
      <c r="I462" s="832"/>
      <c r="J462" s="832"/>
      <c r="K462" s="832"/>
      <c r="L462" s="832"/>
      <c r="M462" s="832"/>
      <c r="N462" s="832"/>
      <c r="O462" s="832"/>
      <c r="P462" s="833"/>
      <c r="Q462" s="826"/>
      <c r="R462" s="826"/>
      <c r="S462" s="826"/>
      <c r="T462" s="826"/>
      <c r="U462" s="826"/>
      <c r="V462" s="826"/>
    </row>
    <row r="463" spans="1:22">
      <c r="A463" s="826"/>
      <c r="B463" s="831"/>
      <c r="C463" s="832"/>
      <c r="D463" s="832"/>
      <c r="E463" s="832"/>
      <c r="F463" s="832"/>
      <c r="G463" s="832"/>
      <c r="H463" s="832"/>
      <c r="I463" s="832"/>
      <c r="J463" s="832"/>
      <c r="K463" s="832"/>
      <c r="L463" s="832"/>
      <c r="M463" s="832"/>
      <c r="N463" s="832"/>
      <c r="O463" s="832"/>
      <c r="P463" s="833"/>
      <c r="Q463" s="826"/>
      <c r="R463" s="826"/>
      <c r="S463" s="826"/>
      <c r="T463" s="826"/>
      <c r="U463" s="826"/>
      <c r="V463" s="826"/>
    </row>
    <row r="464" spans="1:22">
      <c r="A464" s="826"/>
      <c r="B464" s="831"/>
      <c r="C464" s="834"/>
      <c r="D464" s="835" t="s">
        <v>656</v>
      </c>
      <c r="E464" s="835" t="s">
        <v>657</v>
      </c>
      <c r="F464" s="835" t="s">
        <v>658</v>
      </c>
      <c r="G464" s="835" t="s">
        <v>659</v>
      </c>
      <c r="H464" s="835" t="s">
        <v>660</v>
      </c>
      <c r="I464" s="835" t="s">
        <v>661</v>
      </c>
      <c r="J464" s="835" t="s">
        <v>662</v>
      </c>
      <c r="K464" s="835" t="s">
        <v>663</v>
      </c>
      <c r="L464" s="835" t="s">
        <v>664</v>
      </c>
      <c r="M464" s="835" t="s">
        <v>665</v>
      </c>
      <c r="N464" s="835" t="s">
        <v>666</v>
      </c>
      <c r="O464" s="835" t="s">
        <v>667</v>
      </c>
      <c r="P464" s="833"/>
      <c r="Q464" s="826"/>
      <c r="R464" s="826"/>
      <c r="S464" s="826"/>
      <c r="T464" s="826"/>
      <c r="U464" s="826"/>
      <c r="V464" s="826"/>
    </row>
    <row r="465" spans="1:22">
      <c r="A465" s="826"/>
      <c r="B465" s="831"/>
      <c r="C465" s="836" t="s">
        <v>679</v>
      </c>
      <c r="D465" s="838">
        <f>'GRAF. EJECUCIÓN GASTOS'!D479</f>
        <v>0</v>
      </c>
      <c r="E465" s="838">
        <f>'GRAF. EJECUCIÓN GASTOS'!E479</f>
        <v>0</v>
      </c>
      <c r="F465" s="838">
        <f>'GRAF. EJECUCIÓN GASTOS'!F479</f>
        <v>0</v>
      </c>
      <c r="G465" s="838">
        <f>'GRAF. EJECUCIÓN GASTOS'!G479</f>
        <v>0</v>
      </c>
      <c r="H465" s="838">
        <f>'GRAF. EJECUCIÓN GASTOS'!H479</f>
        <v>0</v>
      </c>
      <c r="I465" s="838">
        <f>'GRAF. EJECUCIÓN GASTOS'!I479</f>
        <v>0</v>
      </c>
      <c r="J465" s="838">
        <f>'GRAF. EJECUCIÓN GASTOS'!J479</f>
        <v>0</v>
      </c>
      <c r="K465" s="838">
        <f>'GRAF. EJECUCIÓN GASTOS'!K479</f>
        <v>0</v>
      </c>
      <c r="L465" s="838">
        <f>'GRAF. EJECUCIÓN GASTOS'!L479</f>
        <v>0</v>
      </c>
      <c r="M465" s="838">
        <f>'GRAF. EJECUCIÓN GASTOS'!M479</f>
        <v>0</v>
      </c>
      <c r="N465" s="838">
        <f>'GRAF. EJECUCIÓN GASTOS'!N479</f>
        <v>0</v>
      </c>
      <c r="O465" s="838">
        <f>'GRAF. EJECUCIÓN GASTOS'!O479</f>
        <v>0</v>
      </c>
      <c r="P465" s="833"/>
      <c r="Q465" s="826"/>
      <c r="R465" s="826"/>
      <c r="S465" s="826"/>
      <c r="T465" s="826"/>
      <c r="U465" s="826"/>
      <c r="V465" s="826"/>
    </row>
    <row r="466" spans="1:22">
      <c r="A466" s="826"/>
      <c r="B466" s="831"/>
      <c r="C466" s="836" t="s">
        <v>22</v>
      </c>
      <c r="D466" s="838">
        <f>ENERO!$AG$220/1000</f>
        <v>0</v>
      </c>
      <c r="E466" s="838">
        <f>FEBRERO!$AG$220/1000</f>
        <v>0</v>
      </c>
      <c r="F466" s="838">
        <f>MARZO!$AG$220/1000</f>
        <v>0</v>
      </c>
      <c r="G466" s="838">
        <f>ABRIL!$AG$220/1000</f>
        <v>0</v>
      </c>
      <c r="H466" s="838">
        <f>MAYO!$AG$220/1000</f>
        <v>0</v>
      </c>
      <c r="I466" s="838">
        <f>JUNIO!$AG$220/1000</f>
        <v>0</v>
      </c>
      <c r="J466" s="838">
        <f>JULIO!$AG$220/1000</f>
        <v>0</v>
      </c>
      <c r="K466" s="838">
        <f>AGOSTO!$AG$220/1000</f>
        <v>0</v>
      </c>
      <c r="L466" s="838">
        <f>SEPTIEMBRE!$AG$220/1000</f>
        <v>0</v>
      </c>
      <c r="M466" s="838">
        <f>OCTUBRE!$AG$220/1000</f>
        <v>0</v>
      </c>
      <c r="N466" s="838">
        <f>NOVIEMBRE!$AG$220/1000</f>
        <v>0</v>
      </c>
      <c r="O466" s="838">
        <f>DICIEMBRE!$AG$220/1000</f>
        <v>0</v>
      </c>
      <c r="P466" s="833"/>
      <c r="Q466" s="826"/>
      <c r="R466" s="826"/>
      <c r="S466" s="826"/>
      <c r="T466" s="826"/>
      <c r="U466" s="826"/>
      <c r="V466" s="826"/>
    </row>
    <row r="467" spans="1:22" ht="13.5" thickBot="1">
      <c r="A467" s="826"/>
      <c r="B467" s="839"/>
      <c r="C467" s="840"/>
      <c r="D467" s="840"/>
      <c r="E467" s="840"/>
      <c r="F467" s="840"/>
      <c r="G467" s="840"/>
      <c r="H467" s="840"/>
      <c r="I467" s="840"/>
      <c r="J467" s="840"/>
      <c r="K467" s="840"/>
      <c r="L467" s="840"/>
      <c r="M467" s="840"/>
      <c r="N467" s="840"/>
      <c r="O467" s="840"/>
      <c r="P467" s="841"/>
      <c r="Q467" s="826"/>
      <c r="R467" s="826"/>
      <c r="S467" s="826"/>
      <c r="T467" s="826"/>
      <c r="U467" s="826"/>
      <c r="V467" s="826"/>
    </row>
    <row r="468" spans="1:22" ht="13.5" thickBot="1">
      <c r="A468" s="826"/>
      <c r="B468" s="826"/>
      <c r="C468" s="843"/>
      <c r="D468" s="826"/>
      <c r="E468" s="826"/>
      <c r="F468" s="826"/>
      <c r="G468" s="826"/>
      <c r="H468" s="826"/>
      <c r="I468" s="826"/>
      <c r="J468" s="826"/>
      <c r="K468" s="826"/>
      <c r="L468" s="826"/>
      <c r="M468" s="826"/>
      <c r="N468" s="826"/>
      <c r="O468" s="826"/>
      <c r="P468" s="826"/>
      <c r="Q468" s="826"/>
      <c r="R468" s="826"/>
      <c r="S468" s="826"/>
      <c r="T468" s="826"/>
      <c r="U468" s="826"/>
      <c r="V468" s="826"/>
    </row>
    <row r="469" spans="1:22">
      <c r="A469" s="826"/>
      <c r="B469" s="828"/>
      <c r="C469" s="829"/>
      <c r="D469" s="829"/>
      <c r="E469" s="829"/>
      <c r="F469" s="829"/>
      <c r="G469" s="829"/>
      <c r="H469" s="829"/>
      <c r="I469" s="829"/>
      <c r="J469" s="829"/>
      <c r="K469" s="829"/>
      <c r="L469" s="829"/>
      <c r="M469" s="829"/>
      <c r="N469" s="829"/>
      <c r="O469" s="829"/>
      <c r="P469" s="830"/>
      <c r="Q469" s="826"/>
      <c r="R469" s="826"/>
      <c r="S469" s="826"/>
      <c r="T469" s="826"/>
      <c r="U469" s="826"/>
      <c r="V469" s="826"/>
    </row>
    <row r="470" spans="1:22">
      <c r="A470" s="826"/>
      <c r="B470" s="831"/>
      <c r="C470" s="832"/>
      <c r="D470" s="832"/>
      <c r="E470" s="832"/>
      <c r="F470" s="832"/>
      <c r="G470" s="832"/>
      <c r="H470" s="832"/>
      <c r="I470" s="832"/>
      <c r="J470" s="832"/>
      <c r="K470" s="832"/>
      <c r="L470" s="832"/>
      <c r="M470" s="832"/>
      <c r="N470" s="832"/>
      <c r="O470" s="832"/>
      <c r="P470" s="833"/>
      <c r="Q470" s="826"/>
      <c r="R470" s="826"/>
      <c r="S470" s="826"/>
      <c r="T470" s="826"/>
      <c r="U470" s="826"/>
      <c r="V470" s="826"/>
    </row>
    <row r="471" spans="1:22">
      <c r="A471" s="826"/>
      <c r="B471" s="831"/>
      <c r="C471" s="832"/>
      <c r="D471" s="832"/>
      <c r="E471" s="832"/>
      <c r="F471" s="832"/>
      <c r="G471" s="832"/>
      <c r="H471" s="832"/>
      <c r="I471" s="832"/>
      <c r="J471" s="832"/>
      <c r="K471" s="832"/>
      <c r="L471" s="832"/>
      <c r="M471" s="832"/>
      <c r="N471" s="832"/>
      <c r="O471" s="832"/>
      <c r="P471" s="833"/>
      <c r="Q471" s="826"/>
      <c r="R471" s="826"/>
      <c r="S471" s="826"/>
      <c r="T471" s="826"/>
      <c r="U471" s="826"/>
      <c r="V471" s="826"/>
    </row>
    <row r="472" spans="1:22">
      <c r="A472" s="826"/>
      <c r="B472" s="831"/>
      <c r="C472" s="832"/>
      <c r="D472" s="832"/>
      <c r="E472" s="832"/>
      <c r="F472" s="832"/>
      <c r="G472" s="832"/>
      <c r="H472" s="832"/>
      <c r="I472" s="832"/>
      <c r="J472" s="832"/>
      <c r="K472" s="832"/>
      <c r="L472" s="832"/>
      <c r="M472" s="832"/>
      <c r="N472" s="832"/>
      <c r="O472" s="832"/>
      <c r="P472" s="833"/>
      <c r="Q472" s="826"/>
      <c r="R472" s="826"/>
      <c r="S472" s="826"/>
      <c r="T472" s="826"/>
      <c r="U472" s="826"/>
      <c r="V472" s="826"/>
    </row>
    <row r="473" spans="1:22">
      <c r="A473" s="826"/>
      <c r="B473" s="831"/>
      <c r="C473" s="832"/>
      <c r="D473" s="832"/>
      <c r="E473" s="832"/>
      <c r="F473" s="832"/>
      <c r="G473" s="832"/>
      <c r="H473" s="832"/>
      <c r="I473" s="832"/>
      <c r="J473" s="832"/>
      <c r="K473" s="832"/>
      <c r="L473" s="832"/>
      <c r="M473" s="832"/>
      <c r="N473" s="832"/>
      <c r="O473" s="832"/>
      <c r="P473" s="833"/>
      <c r="Q473" s="826"/>
      <c r="R473" s="826"/>
      <c r="S473" s="826"/>
      <c r="T473" s="826"/>
      <c r="U473" s="826"/>
      <c r="V473" s="826"/>
    </row>
    <row r="474" spans="1:22">
      <c r="A474" s="826"/>
      <c r="B474" s="831"/>
      <c r="C474" s="832"/>
      <c r="D474" s="832"/>
      <c r="E474" s="832"/>
      <c r="F474" s="832"/>
      <c r="G474" s="832"/>
      <c r="H474" s="832"/>
      <c r="I474" s="832"/>
      <c r="J474" s="832"/>
      <c r="K474" s="832"/>
      <c r="L474" s="832"/>
      <c r="M474" s="832"/>
      <c r="N474" s="832"/>
      <c r="O474" s="832"/>
      <c r="P474" s="833"/>
      <c r="Q474" s="826"/>
      <c r="R474" s="826"/>
      <c r="S474" s="826"/>
      <c r="T474" s="826"/>
      <c r="U474" s="826"/>
      <c r="V474" s="826"/>
    </row>
    <row r="475" spans="1:22">
      <c r="A475" s="826"/>
      <c r="B475" s="831"/>
      <c r="C475" s="832"/>
      <c r="D475" s="832"/>
      <c r="E475" s="832"/>
      <c r="F475" s="832"/>
      <c r="G475" s="832"/>
      <c r="H475" s="832"/>
      <c r="I475" s="832"/>
      <c r="J475" s="832"/>
      <c r="K475" s="832"/>
      <c r="L475" s="832"/>
      <c r="M475" s="832"/>
      <c r="N475" s="832"/>
      <c r="O475" s="832"/>
      <c r="P475" s="833"/>
      <c r="Q475" s="826"/>
      <c r="R475" s="826"/>
      <c r="S475" s="826"/>
      <c r="T475" s="826"/>
      <c r="U475" s="826"/>
      <c r="V475" s="826"/>
    </row>
    <row r="476" spans="1:22">
      <c r="A476" s="826"/>
      <c r="B476" s="831"/>
      <c r="C476" s="832"/>
      <c r="D476" s="832"/>
      <c r="E476" s="832"/>
      <c r="F476" s="832"/>
      <c r="G476" s="832"/>
      <c r="H476" s="832"/>
      <c r="I476" s="832"/>
      <c r="J476" s="832"/>
      <c r="K476" s="832"/>
      <c r="L476" s="832"/>
      <c r="M476" s="832"/>
      <c r="N476" s="832"/>
      <c r="O476" s="832"/>
      <c r="P476" s="833"/>
      <c r="Q476" s="826"/>
      <c r="R476" s="826"/>
      <c r="S476" s="826"/>
      <c r="T476" s="826"/>
      <c r="U476" s="826"/>
      <c r="V476" s="826"/>
    </row>
    <row r="477" spans="1:22">
      <c r="A477" s="826"/>
      <c r="B477" s="831"/>
      <c r="C477" s="832"/>
      <c r="D477" s="832"/>
      <c r="E477" s="832"/>
      <c r="F477" s="832"/>
      <c r="G477" s="832"/>
      <c r="H477" s="832"/>
      <c r="I477" s="832"/>
      <c r="J477" s="832"/>
      <c r="K477" s="832"/>
      <c r="L477" s="832"/>
      <c r="M477" s="832"/>
      <c r="N477" s="832"/>
      <c r="O477" s="832"/>
      <c r="P477" s="833"/>
      <c r="Q477" s="826"/>
      <c r="R477" s="826"/>
      <c r="S477" s="826"/>
      <c r="T477" s="826"/>
      <c r="U477" s="826"/>
      <c r="V477" s="826"/>
    </row>
    <row r="478" spans="1:22">
      <c r="A478" s="826"/>
      <c r="B478" s="831"/>
      <c r="C478" s="832"/>
      <c r="D478" s="832"/>
      <c r="E478" s="832"/>
      <c r="F478" s="832"/>
      <c r="G478" s="832"/>
      <c r="H478" s="832"/>
      <c r="I478" s="832"/>
      <c r="J478" s="832"/>
      <c r="K478" s="832"/>
      <c r="L478" s="832"/>
      <c r="M478" s="832"/>
      <c r="N478" s="832"/>
      <c r="O478" s="832"/>
      <c r="P478" s="833"/>
      <c r="Q478" s="826"/>
      <c r="R478" s="826"/>
      <c r="S478" s="826"/>
      <c r="T478" s="826"/>
      <c r="U478" s="826"/>
      <c r="V478" s="826"/>
    </row>
    <row r="479" spans="1:22">
      <c r="A479" s="826"/>
      <c r="B479" s="831"/>
      <c r="C479" s="832"/>
      <c r="D479" s="832"/>
      <c r="E479" s="832"/>
      <c r="F479" s="832"/>
      <c r="G479" s="832"/>
      <c r="H479" s="832"/>
      <c r="I479" s="832"/>
      <c r="J479" s="832"/>
      <c r="K479" s="832"/>
      <c r="L479" s="832"/>
      <c r="M479" s="832"/>
      <c r="N479" s="832"/>
      <c r="O479" s="832"/>
      <c r="P479" s="833"/>
      <c r="Q479" s="826"/>
      <c r="R479" s="826"/>
      <c r="S479" s="826"/>
      <c r="T479" s="826"/>
      <c r="U479" s="826"/>
      <c r="V479" s="826"/>
    </row>
    <row r="480" spans="1:22">
      <c r="A480" s="826"/>
      <c r="B480" s="831"/>
      <c r="C480" s="832"/>
      <c r="D480" s="832"/>
      <c r="E480" s="832"/>
      <c r="F480" s="832"/>
      <c r="G480" s="832"/>
      <c r="H480" s="832"/>
      <c r="I480" s="832"/>
      <c r="J480" s="832"/>
      <c r="K480" s="832"/>
      <c r="L480" s="832"/>
      <c r="M480" s="832"/>
      <c r="N480" s="832"/>
      <c r="O480" s="832"/>
      <c r="P480" s="833"/>
      <c r="Q480" s="826"/>
      <c r="R480" s="826"/>
      <c r="S480" s="826"/>
      <c r="T480" s="826"/>
      <c r="U480" s="826"/>
      <c r="V480" s="826"/>
    </row>
    <row r="481" spans="1:22">
      <c r="A481" s="826"/>
      <c r="B481" s="831"/>
      <c r="C481" s="832"/>
      <c r="D481" s="832"/>
      <c r="E481" s="832"/>
      <c r="F481" s="832"/>
      <c r="G481" s="832"/>
      <c r="H481" s="832"/>
      <c r="I481" s="832"/>
      <c r="J481" s="832"/>
      <c r="K481" s="832"/>
      <c r="L481" s="832"/>
      <c r="M481" s="832"/>
      <c r="N481" s="832"/>
      <c r="O481" s="832"/>
      <c r="P481" s="833"/>
      <c r="Q481" s="826"/>
      <c r="R481" s="826"/>
      <c r="S481" s="826"/>
      <c r="T481" s="826"/>
      <c r="U481" s="826"/>
      <c r="V481" s="826"/>
    </row>
    <row r="482" spans="1:22">
      <c r="A482" s="826"/>
      <c r="B482" s="831"/>
      <c r="C482" s="832"/>
      <c r="D482" s="832"/>
      <c r="E482" s="832"/>
      <c r="F482" s="832"/>
      <c r="G482" s="832"/>
      <c r="H482" s="832"/>
      <c r="I482" s="832"/>
      <c r="J482" s="832"/>
      <c r="K482" s="832"/>
      <c r="L482" s="832"/>
      <c r="M482" s="832"/>
      <c r="N482" s="832"/>
      <c r="O482" s="832"/>
      <c r="P482" s="833"/>
      <c r="Q482" s="826"/>
      <c r="R482" s="826"/>
      <c r="S482" s="826"/>
      <c r="T482" s="826"/>
      <c r="U482" s="826"/>
      <c r="V482" s="826"/>
    </row>
    <row r="483" spans="1:22">
      <c r="A483" s="826"/>
      <c r="B483" s="831"/>
      <c r="C483" s="832"/>
      <c r="D483" s="832"/>
      <c r="E483" s="832"/>
      <c r="F483" s="832"/>
      <c r="G483" s="832"/>
      <c r="H483" s="832"/>
      <c r="I483" s="832"/>
      <c r="J483" s="832"/>
      <c r="K483" s="832"/>
      <c r="L483" s="832"/>
      <c r="M483" s="832"/>
      <c r="N483" s="832"/>
      <c r="O483" s="832"/>
      <c r="P483" s="833"/>
      <c r="Q483" s="826"/>
      <c r="R483" s="826"/>
      <c r="S483" s="826"/>
      <c r="T483" s="826"/>
      <c r="U483" s="826"/>
      <c r="V483" s="826"/>
    </row>
    <row r="484" spans="1:22">
      <c r="A484" s="826"/>
      <c r="B484" s="831"/>
      <c r="C484" s="832"/>
      <c r="D484" s="832"/>
      <c r="E484" s="832"/>
      <c r="F484" s="832"/>
      <c r="G484" s="832"/>
      <c r="H484" s="832"/>
      <c r="I484" s="832"/>
      <c r="J484" s="832"/>
      <c r="K484" s="832"/>
      <c r="L484" s="832"/>
      <c r="M484" s="832"/>
      <c r="N484" s="832"/>
      <c r="O484" s="832"/>
      <c r="P484" s="833"/>
      <c r="Q484" s="826"/>
      <c r="R484" s="826"/>
      <c r="S484" s="826"/>
      <c r="T484" s="826"/>
      <c r="U484" s="826"/>
      <c r="V484" s="826"/>
    </row>
    <row r="485" spans="1:22">
      <c r="A485" s="826"/>
      <c r="B485" s="831"/>
      <c r="C485" s="832"/>
      <c r="D485" s="832"/>
      <c r="E485" s="832"/>
      <c r="F485" s="832"/>
      <c r="G485" s="832"/>
      <c r="H485" s="832"/>
      <c r="I485" s="832"/>
      <c r="J485" s="832"/>
      <c r="K485" s="832"/>
      <c r="L485" s="832"/>
      <c r="M485" s="832"/>
      <c r="N485" s="832"/>
      <c r="O485" s="832"/>
      <c r="P485" s="833"/>
      <c r="Q485" s="826"/>
      <c r="R485" s="826"/>
      <c r="S485" s="826"/>
      <c r="T485" s="826"/>
      <c r="U485" s="826"/>
      <c r="V485" s="826"/>
    </row>
    <row r="486" spans="1:22">
      <c r="A486" s="826"/>
      <c r="B486" s="831"/>
      <c r="C486" s="832"/>
      <c r="D486" s="832"/>
      <c r="E486" s="832"/>
      <c r="F486" s="832"/>
      <c r="G486" s="832"/>
      <c r="H486" s="832"/>
      <c r="I486" s="832"/>
      <c r="J486" s="832"/>
      <c r="K486" s="832"/>
      <c r="L486" s="832"/>
      <c r="M486" s="832"/>
      <c r="N486" s="832"/>
      <c r="O486" s="832"/>
      <c r="P486" s="833"/>
      <c r="Q486" s="826"/>
      <c r="R486" s="826"/>
      <c r="S486" s="826"/>
      <c r="T486" s="826"/>
      <c r="U486" s="826"/>
      <c r="V486" s="826"/>
    </row>
    <row r="487" spans="1:22">
      <c r="A487" s="826"/>
      <c r="B487" s="831"/>
      <c r="C487" s="832"/>
      <c r="D487" s="832"/>
      <c r="E487" s="832"/>
      <c r="F487" s="832"/>
      <c r="G487" s="832"/>
      <c r="H487" s="832"/>
      <c r="I487" s="832"/>
      <c r="J487" s="832"/>
      <c r="K487" s="832"/>
      <c r="L487" s="832"/>
      <c r="M487" s="832"/>
      <c r="N487" s="832"/>
      <c r="O487" s="832"/>
      <c r="P487" s="833"/>
      <c r="Q487" s="826"/>
      <c r="R487" s="826"/>
      <c r="S487" s="826"/>
      <c r="T487" s="826"/>
      <c r="U487" s="826"/>
      <c r="V487" s="826"/>
    </row>
    <row r="488" spans="1:22">
      <c r="A488" s="826"/>
      <c r="B488" s="831"/>
      <c r="C488" s="832"/>
      <c r="D488" s="832"/>
      <c r="E488" s="832"/>
      <c r="F488" s="832"/>
      <c r="G488" s="832"/>
      <c r="H488" s="832"/>
      <c r="I488" s="832"/>
      <c r="J488" s="832"/>
      <c r="K488" s="832"/>
      <c r="L488" s="832"/>
      <c r="M488" s="832"/>
      <c r="N488" s="832"/>
      <c r="O488" s="832"/>
      <c r="P488" s="833"/>
      <c r="Q488" s="826"/>
      <c r="R488" s="826"/>
      <c r="S488" s="826"/>
      <c r="T488" s="826"/>
      <c r="U488" s="826"/>
      <c r="V488" s="826"/>
    </row>
    <row r="489" spans="1:22">
      <c r="A489" s="826"/>
      <c r="B489" s="831"/>
      <c r="C489" s="832"/>
      <c r="D489" s="832"/>
      <c r="E489" s="832"/>
      <c r="F489" s="832"/>
      <c r="G489" s="832"/>
      <c r="H489" s="832"/>
      <c r="I489" s="832"/>
      <c r="J489" s="832"/>
      <c r="K489" s="832"/>
      <c r="L489" s="832"/>
      <c r="M489" s="832"/>
      <c r="N489" s="832"/>
      <c r="O489" s="832"/>
      <c r="P489" s="833"/>
      <c r="Q489" s="826"/>
      <c r="R489" s="826"/>
      <c r="S489" s="826"/>
      <c r="T489" s="826"/>
      <c r="U489" s="826"/>
      <c r="V489" s="826"/>
    </row>
    <row r="490" spans="1:22">
      <c r="A490" s="826"/>
      <c r="B490" s="831"/>
      <c r="C490" s="832"/>
      <c r="D490" s="832"/>
      <c r="E490" s="832"/>
      <c r="F490" s="832"/>
      <c r="G490" s="832"/>
      <c r="H490" s="832"/>
      <c r="I490" s="832"/>
      <c r="J490" s="832"/>
      <c r="K490" s="832"/>
      <c r="L490" s="832"/>
      <c r="M490" s="832"/>
      <c r="N490" s="832"/>
      <c r="O490" s="832"/>
      <c r="P490" s="833"/>
      <c r="Q490" s="826"/>
      <c r="R490" s="826"/>
      <c r="S490" s="826"/>
      <c r="T490" s="826"/>
      <c r="U490" s="826"/>
      <c r="V490" s="826"/>
    </row>
    <row r="491" spans="1:22">
      <c r="A491" s="826"/>
      <c r="B491" s="831"/>
      <c r="C491" s="832"/>
      <c r="D491" s="832"/>
      <c r="E491" s="832"/>
      <c r="F491" s="832"/>
      <c r="G491" s="832"/>
      <c r="H491" s="832"/>
      <c r="I491" s="832"/>
      <c r="J491" s="832"/>
      <c r="K491" s="832"/>
      <c r="L491" s="832"/>
      <c r="M491" s="832"/>
      <c r="N491" s="832"/>
      <c r="O491" s="832"/>
      <c r="P491" s="833"/>
      <c r="Q491" s="826"/>
      <c r="R491" s="826"/>
      <c r="S491" s="826"/>
      <c r="T491" s="826"/>
      <c r="U491" s="826"/>
      <c r="V491" s="826"/>
    </row>
    <row r="492" spans="1:22">
      <c r="A492" s="826"/>
      <c r="B492" s="831"/>
      <c r="C492" s="832"/>
      <c r="D492" s="832"/>
      <c r="E492" s="832"/>
      <c r="F492" s="832"/>
      <c r="G492" s="832"/>
      <c r="H492" s="832"/>
      <c r="I492" s="832"/>
      <c r="J492" s="832"/>
      <c r="K492" s="832"/>
      <c r="L492" s="832"/>
      <c r="M492" s="832"/>
      <c r="N492" s="832"/>
      <c r="O492" s="832"/>
      <c r="P492" s="833"/>
      <c r="Q492" s="826"/>
      <c r="R492" s="826"/>
      <c r="S492" s="826"/>
      <c r="T492" s="826"/>
      <c r="U492" s="826"/>
      <c r="V492" s="826"/>
    </row>
    <row r="493" spans="1:22">
      <c r="A493" s="826"/>
      <c r="B493" s="831"/>
      <c r="C493" s="832"/>
      <c r="D493" s="832"/>
      <c r="E493" s="832"/>
      <c r="F493" s="832"/>
      <c r="G493" s="832"/>
      <c r="H493" s="832"/>
      <c r="I493" s="832"/>
      <c r="J493" s="832"/>
      <c r="K493" s="832"/>
      <c r="L493" s="832"/>
      <c r="M493" s="832"/>
      <c r="N493" s="832"/>
      <c r="O493" s="832"/>
      <c r="P493" s="833"/>
      <c r="Q493" s="826"/>
      <c r="R493" s="826"/>
      <c r="S493" s="826"/>
      <c r="T493" s="826"/>
      <c r="U493" s="826"/>
      <c r="V493" s="826"/>
    </row>
    <row r="494" spans="1:22">
      <c r="A494" s="826"/>
      <c r="B494" s="831"/>
      <c r="C494" s="832"/>
      <c r="D494" s="832"/>
      <c r="E494" s="832"/>
      <c r="F494" s="832"/>
      <c r="G494" s="832"/>
      <c r="H494" s="832"/>
      <c r="I494" s="832"/>
      <c r="J494" s="832"/>
      <c r="K494" s="832"/>
      <c r="L494" s="832"/>
      <c r="M494" s="832"/>
      <c r="N494" s="832"/>
      <c r="O494" s="832"/>
      <c r="P494" s="833"/>
      <c r="Q494" s="826"/>
      <c r="R494" s="826"/>
      <c r="S494" s="826"/>
      <c r="T494" s="826"/>
      <c r="U494" s="826"/>
      <c r="V494" s="826"/>
    </row>
    <row r="495" spans="1:22">
      <c r="A495" s="826"/>
      <c r="B495" s="831"/>
      <c r="C495" s="834"/>
      <c r="D495" s="835" t="s">
        <v>656</v>
      </c>
      <c r="E495" s="835" t="s">
        <v>657</v>
      </c>
      <c r="F495" s="835" t="s">
        <v>658</v>
      </c>
      <c r="G495" s="835" t="s">
        <v>659</v>
      </c>
      <c r="H495" s="835" t="s">
        <v>660</v>
      </c>
      <c r="I495" s="835" t="s">
        <v>661</v>
      </c>
      <c r="J495" s="835" t="s">
        <v>662</v>
      </c>
      <c r="K495" s="835" t="s">
        <v>663</v>
      </c>
      <c r="L495" s="835" t="s">
        <v>664</v>
      </c>
      <c r="M495" s="835" t="s">
        <v>665</v>
      </c>
      <c r="N495" s="835" t="s">
        <v>666</v>
      </c>
      <c r="O495" s="835" t="s">
        <v>667</v>
      </c>
      <c r="P495" s="833"/>
      <c r="Q495" s="826"/>
      <c r="R495" s="826"/>
      <c r="S495" s="826"/>
      <c r="T495" s="826"/>
      <c r="U495" s="826"/>
      <c r="V495" s="826"/>
    </row>
    <row r="496" spans="1:22">
      <c r="A496" s="826"/>
      <c r="B496" s="831"/>
      <c r="C496" s="836" t="s">
        <v>679</v>
      </c>
      <c r="D496" s="838">
        <f>'GRAF. EJECUCIÓN GASTOS'!D511</f>
        <v>4637.0389999999998</v>
      </c>
      <c r="E496" s="838">
        <f>'GRAF. EJECUCIÓN GASTOS'!E511</f>
        <v>19392.482</v>
      </c>
      <c r="F496" s="838">
        <f>'GRAF. EJECUCIÓN GASTOS'!F511</f>
        <v>42324.786999999997</v>
      </c>
      <c r="G496" s="838">
        <f>'GRAF. EJECUCIÓN GASTOS'!G511</f>
        <v>70955.642999999996</v>
      </c>
      <c r="H496" s="838">
        <f>'GRAF. EJECUCIÓN GASTOS'!H511</f>
        <v>95618.247000000003</v>
      </c>
      <c r="I496" s="838">
        <f>'GRAF. EJECUCIÓN GASTOS'!I511</f>
        <v>112458.923</v>
      </c>
      <c r="J496" s="838">
        <f>'GRAF. EJECUCIÓN GASTOS'!J511</f>
        <v>132276.24</v>
      </c>
      <c r="K496" s="838">
        <f>'GRAF. EJECUCIÓN GASTOS'!K511</f>
        <v>134054.69500000001</v>
      </c>
      <c r="L496" s="838">
        <f>'GRAF. EJECUCIÓN GASTOS'!L511</f>
        <v>134054.69500000001</v>
      </c>
      <c r="M496" s="838">
        <f>'GRAF. EJECUCIÓN GASTOS'!M511</f>
        <v>135273.21</v>
      </c>
      <c r="N496" s="838">
        <f>'GRAF. EJECUCIÓN GASTOS'!N511</f>
        <v>142273.21</v>
      </c>
      <c r="O496" s="838">
        <f>'GRAF. EJECUCIÓN GASTOS'!O511</f>
        <v>196316.56099999999</v>
      </c>
      <c r="P496" s="833"/>
      <c r="Q496" s="826"/>
      <c r="R496" s="826"/>
      <c r="S496" s="826"/>
      <c r="T496" s="826"/>
      <c r="U496" s="826"/>
      <c r="V496" s="826"/>
    </row>
    <row r="497" spans="1:22">
      <c r="A497" s="826"/>
      <c r="B497" s="831"/>
      <c r="C497" s="836" t="s">
        <v>22</v>
      </c>
      <c r="D497" s="838">
        <f>ENERO!$AG$236/1000</f>
        <v>4637.0389999999998</v>
      </c>
      <c r="E497" s="838">
        <f>FEBRERO!$AG$236/1000</f>
        <v>19392.482</v>
      </c>
      <c r="F497" s="838">
        <f>MARZO!$AG$236/1000</f>
        <v>35297.587</v>
      </c>
      <c r="G497" s="838">
        <f>ABRIL!$AG$236/1000</f>
        <v>60465.442999999999</v>
      </c>
      <c r="H497" s="838">
        <f>MAYO!$AG$236/1000</f>
        <v>74165.342999999993</v>
      </c>
      <c r="I497" s="838">
        <f>JUNIO!$AG$236/1000</f>
        <v>95770.019</v>
      </c>
      <c r="J497" s="838">
        <f>JULIO!$AG$236/1000</f>
        <v>112044.13</v>
      </c>
      <c r="K497" s="838">
        <f>AGOSTO!$AG$236/1000</f>
        <v>112044.13</v>
      </c>
      <c r="L497" s="838">
        <f>SEPTIEMBRE!$AG$236/1000</f>
        <v>113349.13</v>
      </c>
      <c r="M497" s="838">
        <f>OCTUBRE!$AG$236/1000</f>
        <v>113349.13</v>
      </c>
      <c r="N497" s="838">
        <f>NOVIEMBRE!$AG$236/1000</f>
        <v>122327.66899999999</v>
      </c>
      <c r="O497" s="838">
        <f>DICIEMBRE!$AG$236/1000</f>
        <v>180993.68299999999</v>
      </c>
      <c r="P497" s="833"/>
      <c r="Q497" s="826"/>
      <c r="R497" s="826"/>
      <c r="S497" s="826"/>
      <c r="T497" s="826"/>
      <c r="U497" s="826"/>
      <c r="V497" s="826"/>
    </row>
    <row r="498" spans="1:22" ht="13.5" thickBot="1">
      <c r="A498" s="826"/>
      <c r="B498" s="839"/>
      <c r="C498" s="840"/>
      <c r="D498" s="840"/>
      <c r="E498" s="840"/>
      <c r="F498" s="840"/>
      <c r="G498" s="840"/>
      <c r="H498" s="840"/>
      <c r="I498" s="840"/>
      <c r="J498" s="840"/>
      <c r="K498" s="840"/>
      <c r="L498" s="840"/>
      <c r="M498" s="840"/>
      <c r="N498" s="840"/>
      <c r="O498" s="840"/>
      <c r="P498" s="841"/>
      <c r="Q498" s="826"/>
      <c r="R498" s="826"/>
      <c r="S498" s="826"/>
      <c r="T498" s="826"/>
      <c r="U498" s="826"/>
      <c r="V498" s="826"/>
    </row>
    <row r="499" spans="1:22" ht="13.5" thickBot="1">
      <c r="A499" s="826"/>
      <c r="B499" s="826"/>
      <c r="C499" s="843"/>
      <c r="D499" s="826"/>
      <c r="E499" s="826"/>
      <c r="F499" s="826"/>
      <c r="G499" s="826"/>
      <c r="H499" s="826"/>
      <c r="I499" s="826"/>
      <c r="J499" s="826"/>
      <c r="K499" s="826"/>
      <c r="L499" s="826"/>
      <c r="M499" s="826"/>
      <c r="N499" s="826"/>
      <c r="O499" s="826"/>
      <c r="P499" s="826"/>
      <c r="Q499" s="826"/>
      <c r="R499" s="826"/>
      <c r="S499" s="826"/>
      <c r="T499" s="826"/>
      <c r="U499" s="826"/>
      <c r="V499" s="826"/>
    </row>
    <row r="500" spans="1:22">
      <c r="A500" s="826"/>
      <c r="B500" s="828"/>
      <c r="C500" s="829"/>
      <c r="D500" s="829"/>
      <c r="E500" s="829"/>
      <c r="F500" s="829"/>
      <c r="G500" s="829"/>
      <c r="H500" s="829"/>
      <c r="I500" s="829"/>
      <c r="J500" s="829"/>
      <c r="K500" s="829"/>
      <c r="L500" s="829"/>
      <c r="M500" s="829"/>
      <c r="N500" s="829"/>
      <c r="O500" s="829"/>
      <c r="P500" s="830"/>
      <c r="Q500" s="826"/>
      <c r="R500" s="826"/>
      <c r="S500" s="826"/>
      <c r="T500" s="826"/>
      <c r="U500" s="826"/>
      <c r="V500" s="826"/>
    </row>
    <row r="501" spans="1:22">
      <c r="A501" s="826"/>
      <c r="B501" s="831"/>
      <c r="C501" s="832"/>
      <c r="D501" s="832"/>
      <c r="E501" s="832"/>
      <c r="F501" s="832"/>
      <c r="G501" s="832"/>
      <c r="H501" s="832"/>
      <c r="I501" s="832"/>
      <c r="J501" s="832"/>
      <c r="K501" s="832"/>
      <c r="L501" s="832"/>
      <c r="M501" s="832"/>
      <c r="N501" s="832"/>
      <c r="O501" s="832"/>
      <c r="P501" s="833"/>
      <c r="Q501" s="826"/>
      <c r="R501" s="826"/>
      <c r="S501" s="826"/>
      <c r="T501" s="826"/>
      <c r="U501" s="826"/>
      <c r="V501" s="826"/>
    </row>
    <row r="502" spans="1:22">
      <c r="A502" s="826"/>
      <c r="B502" s="831"/>
      <c r="C502" s="832"/>
      <c r="D502" s="832"/>
      <c r="E502" s="832"/>
      <c r="F502" s="832"/>
      <c r="G502" s="832"/>
      <c r="H502" s="832"/>
      <c r="I502" s="832"/>
      <c r="J502" s="832"/>
      <c r="K502" s="832"/>
      <c r="L502" s="832"/>
      <c r="M502" s="832"/>
      <c r="N502" s="832"/>
      <c r="O502" s="832"/>
      <c r="P502" s="833"/>
      <c r="Q502" s="826"/>
      <c r="R502" s="826"/>
      <c r="S502" s="826"/>
      <c r="T502" s="826"/>
      <c r="U502" s="826"/>
      <c r="V502" s="826"/>
    </row>
    <row r="503" spans="1:22">
      <c r="A503" s="826"/>
      <c r="B503" s="831"/>
      <c r="C503" s="832"/>
      <c r="D503" s="832"/>
      <c r="E503" s="832"/>
      <c r="F503" s="832"/>
      <c r="G503" s="832"/>
      <c r="H503" s="832"/>
      <c r="I503" s="832"/>
      <c r="J503" s="832"/>
      <c r="K503" s="832"/>
      <c r="L503" s="832"/>
      <c r="M503" s="832"/>
      <c r="N503" s="832"/>
      <c r="O503" s="832"/>
      <c r="P503" s="833"/>
      <c r="Q503" s="826"/>
      <c r="R503" s="826"/>
      <c r="S503" s="826"/>
      <c r="T503" s="826"/>
      <c r="U503" s="826"/>
      <c r="V503" s="826"/>
    </row>
    <row r="504" spans="1:22">
      <c r="A504" s="826"/>
      <c r="B504" s="831"/>
      <c r="C504" s="832"/>
      <c r="D504" s="832"/>
      <c r="E504" s="832"/>
      <c r="F504" s="832"/>
      <c r="G504" s="832"/>
      <c r="H504" s="832"/>
      <c r="I504" s="832"/>
      <c r="J504" s="832"/>
      <c r="K504" s="832"/>
      <c r="L504" s="832"/>
      <c r="M504" s="832"/>
      <c r="N504" s="832"/>
      <c r="O504" s="832"/>
      <c r="P504" s="833"/>
      <c r="Q504" s="826"/>
      <c r="R504" s="826"/>
      <c r="S504" s="826"/>
      <c r="T504" s="826"/>
      <c r="U504" s="826"/>
      <c r="V504" s="826"/>
    </row>
    <row r="505" spans="1:22">
      <c r="A505" s="826"/>
      <c r="B505" s="831"/>
      <c r="C505" s="832"/>
      <c r="D505" s="832"/>
      <c r="E505" s="832"/>
      <c r="F505" s="832"/>
      <c r="G505" s="832"/>
      <c r="H505" s="832"/>
      <c r="I505" s="832"/>
      <c r="J505" s="832"/>
      <c r="K505" s="832"/>
      <c r="L505" s="832"/>
      <c r="M505" s="832"/>
      <c r="N505" s="832"/>
      <c r="O505" s="832"/>
      <c r="P505" s="833"/>
      <c r="Q505" s="826"/>
      <c r="R505" s="826"/>
      <c r="S505" s="826"/>
      <c r="T505" s="826"/>
      <c r="U505" s="826"/>
      <c r="V505" s="826"/>
    </row>
    <row r="506" spans="1:22">
      <c r="A506" s="826"/>
      <c r="B506" s="831"/>
      <c r="C506" s="832"/>
      <c r="D506" s="832"/>
      <c r="E506" s="832"/>
      <c r="F506" s="832"/>
      <c r="G506" s="832"/>
      <c r="H506" s="832"/>
      <c r="I506" s="832"/>
      <c r="J506" s="832"/>
      <c r="K506" s="832"/>
      <c r="L506" s="832"/>
      <c r="M506" s="832"/>
      <c r="N506" s="832"/>
      <c r="O506" s="832"/>
      <c r="P506" s="833"/>
      <c r="Q506" s="826"/>
      <c r="R506" s="826"/>
      <c r="S506" s="826"/>
      <c r="T506" s="826"/>
      <c r="U506" s="826"/>
      <c r="V506" s="826"/>
    </row>
    <row r="507" spans="1:22">
      <c r="A507" s="826"/>
      <c r="B507" s="831"/>
      <c r="C507" s="832"/>
      <c r="D507" s="832"/>
      <c r="E507" s="832"/>
      <c r="F507" s="832"/>
      <c r="G507" s="832"/>
      <c r="H507" s="832"/>
      <c r="I507" s="832"/>
      <c r="J507" s="832"/>
      <c r="K507" s="832"/>
      <c r="L507" s="832"/>
      <c r="M507" s="832"/>
      <c r="N507" s="832"/>
      <c r="O507" s="832"/>
      <c r="P507" s="833"/>
      <c r="Q507" s="826"/>
      <c r="R507" s="826"/>
      <c r="S507" s="826"/>
      <c r="T507" s="826"/>
      <c r="U507" s="826"/>
      <c r="V507" s="826"/>
    </row>
    <row r="508" spans="1:22">
      <c r="A508" s="826"/>
      <c r="B508" s="831"/>
      <c r="C508" s="832"/>
      <c r="D508" s="832"/>
      <c r="E508" s="832"/>
      <c r="F508" s="832"/>
      <c r="G508" s="832"/>
      <c r="H508" s="832"/>
      <c r="I508" s="832"/>
      <c r="J508" s="832"/>
      <c r="K508" s="832"/>
      <c r="L508" s="832"/>
      <c r="M508" s="832"/>
      <c r="N508" s="832"/>
      <c r="O508" s="832"/>
      <c r="P508" s="833"/>
      <c r="Q508" s="826"/>
      <c r="R508" s="826"/>
      <c r="S508" s="826"/>
      <c r="T508" s="826"/>
      <c r="U508" s="826"/>
      <c r="V508" s="826"/>
    </row>
    <row r="509" spans="1:22">
      <c r="A509" s="826"/>
      <c r="B509" s="831"/>
      <c r="C509" s="832"/>
      <c r="D509" s="832"/>
      <c r="E509" s="832"/>
      <c r="F509" s="832"/>
      <c r="G509" s="832"/>
      <c r="H509" s="832"/>
      <c r="I509" s="832"/>
      <c r="J509" s="832"/>
      <c r="K509" s="832"/>
      <c r="L509" s="832"/>
      <c r="M509" s="832"/>
      <c r="N509" s="832"/>
      <c r="O509" s="832"/>
      <c r="P509" s="833"/>
      <c r="Q509" s="826"/>
      <c r="R509" s="826"/>
      <c r="S509" s="826"/>
      <c r="T509" s="826"/>
      <c r="U509" s="826"/>
      <c r="V509" s="826"/>
    </row>
    <row r="510" spans="1:22">
      <c r="A510" s="826"/>
      <c r="B510" s="831"/>
      <c r="C510" s="832"/>
      <c r="D510" s="832"/>
      <c r="E510" s="832"/>
      <c r="F510" s="832"/>
      <c r="G510" s="832"/>
      <c r="H510" s="832"/>
      <c r="I510" s="832"/>
      <c r="J510" s="832"/>
      <c r="K510" s="832"/>
      <c r="L510" s="832"/>
      <c r="M510" s="832"/>
      <c r="N510" s="832"/>
      <c r="O510" s="832"/>
      <c r="P510" s="833"/>
      <c r="Q510" s="826"/>
      <c r="R510" s="826"/>
      <c r="S510" s="826"/>
      <c r="T510" s="826"/>
      <c r="U510" s="826"/>
      <c r="V510" s="826"/>
    </row>
    <row r="511" spans="1:22">
      <c r="A511" s="826"/>
      <c r="B511" s="831"/>
      <c r="C511" s="832"/>
      <c r="D511" s="832"/>
      <c r="E511" s="832"/>
      <c r="F511" s="832"/>
      <c r="G511" s="832"/>
      <c r="H511" s="832"/>
      <c r="I511" s="832"/>
      <c r="J511" s="832"/>
      <c r="K511" s="832"/>
      <c r="L511" s="832"/>
      <c r="M511" s="832"/>
      <c r="N511" s="832"/>
      <c r="O511" s="832"/>
      <c r="P511" s="833"/>
      <c r="Q511" s="826"/>
      <c r="R511" s="826"/>
      <c r="S511" s="826"/>
      <c r="T511" s="826"/>
      <c r="U511" s="826"/>
      <c r="V511" s="826"/>
    </row>
    <row r="512" spans="1:22">
      <c r="A512" s="826"/>
      <c r="B512" s="831"/>
      <c r="C512" s="832"/>
      <c r="D512" s="832"/>
      <c r="E512" s="832"/>
      <c r="F512" s="832"/>
      <c r="G512" s="832"/>
      <c r="H512" s="832"/>
      <c r="I512" s="832"/>
      <c r="J512" s="832"/>
      <c r="K512" s="832"/>
      <c r="L512" s="832"/>
      <c r="M512" s="832"/>
      <c r="N512" s="832"/>
      <c r="O512" s="832"/>
      <c r="P512" s="833"/>
      <c r="Q512" s="826"/>
      <c r="R512" s="826"/>
      <c r="S512" s="826"/>
      <c r="T512" s="826"/>
      <c r="U512" s="826"/>
      <c r="V512" s="826"/>
    </row>
    <row r="513" spans="1:22">
      <c r="A513" s="826"/>
      <c r="B513" s="831"/>
      <c r="C513" s="832"/>
      <c r="D513" s="832"/>
      <c r="E513" s="832"/>
      <c r="F513" s="832"/>
      <c r="G513" s="832"/>
      <c r="H513" s="832"/>
      <c r="I513" s="832"/>
      <c r="J513" s="832"/>
      <c r="K513" s="832"/>
      <c r="L513" s="832"/>
      <c r="M513" s="832"/>
      <c r="N513" s="832"/>
      <c r="O513" s="832"/>
      <c r="P513" s="833"/>
      <c r="Q513" s="826"/>
      <c r="R513" s="826"/>
      <c r="S513" s="826"/>
      <c r="T513" s="826"/>
      <c r="U513" s="826"/>
      <c r="V513" s="826"/>
    </row>
    <row r="514" spans="1:22">
      <c r="A514" s="826"/>
      <c r="B514" s="831"/>
      <c r="C514" s="832"/>
      <c r="D514" s="832"/>
      <c r="E514" s="832"/>
      <c r="F514" s="832"/>
      <c r="G514" s="832"/>
      <c r="H514" s="832"/>
      <c r="I514" s="832"/>
      <c r="J514" s="832"/>
      <c r="K514" s="832"/>
      <c r="L514" s="832"/>
      <c r="M514" s="832"/>
      <c r="N514" s="832"/>
      <c r="O514" s="832"/>
      <c r="P514" s="833"/>
      <c r="Q514" s="826"/>
      <c r="R514" s="826"/>
      <c r="S514" s="826"/>
      <c r="T514" s="826"/>
      <c r="U514" s="826"/>
      <c r="V514" s="826"/>
    </row>
    <row r="515" spans="1:22">
      <c r="A515" s="826"/>
      <c r="B515" s="831"/>
      <c r="C515" s="832"/>
      <c r="D515" s="832"/>
      <c r="E515" s="832"/>
      <c r="F515" s="832"/>
      <c r="G515" s="832"/>
      <c r="H515" s="832"/>
      <c r="I515" s="832"/>
      <c r="J515" s="832"/>
      <c r="K515" s="832"/>
      <c r="L515" s="832"/>
      <c r="M515" s="832"/>
      <c r="N515" s="832"/>
      <c r="O515" s="832"/>
      <c r="P515" s="833"/>
      <c r="Q515" s="826"/>
      <c r="R515" s="826"/>
      <c r="S515" s="826"/>
      <c r="T515" s="826"/>
      <c r="U515" s="826"/>
      <c r="V515" s="826"/>
    </row>
    <row r="516" spans="1:22">
      <c r="A516" s="826"/>
      <c r="B516" s="831"/>
      <c r="C516" s="832"/>
      <c r="D516" s="832"/>
      <c r="E516" s="832"/>
      <c r="F516" s="832"/>
      <c r="G516" s="832"/>
      <c r="H516" s="832"/>
      <c r="I516" s="832"/>
      <c r="J516" s="832"/>
      <c r="K516" s="832"/>
      <c r="L516" s="832"/>
      <c r="M516" s="832"/>
      <c r="N516" s="832"/>
      <c r="O516" s="832"/>
      <c r="P516" s="833"/>
      <c r="Q516" s="826"/>
      <c r="R516" s="826"/>
      <c r="S516" s="826"/>
      <c r="T516" s="826"/>
      <c r="U516" s="826"/>
      <c r="V516" s="826"/>
    </row>
    <row r="517" spans="1:22">
      <c r="A517" s="826"/>
      <c r="B517" s="831"/>
      <c r="C517" s="832"/>
      <c r="D517" s="832"/>
      <c r="E517" s="832"/>
      <c r="F517" s="832"/>
      <c r="G517" s="832"/>
      <c r="H517" s="832"/>
      <c r="I517" s="832"/>
      <c r="J517" s="832"/>
      <c r="K517" s="832"/>
      <c r="L517" s="832"/>
      <c r="M517" s="832"/>
      <c r="N517" s="832"/>
      <c r="O517" s="832"/>
      <c r="P517" s="833"/>
      <c r="Q517" s="826"/>
      <c r="R517" s="826"/>
      <c r="S517" s="826"/>
      <c r="T517" s="826"/>
      <c r="U517" s="826"/>
      <c r="V517" s="826"/>
    </row>
    <row r="518" spans="1:22">
      <c r="A518" s="826"/>
      <c r="B518" s="831"/>
      <c r="C518" s="832"/>
      <c r="D518" s="832"/>
      <c r="E518" s="832"/>
      <c r="F518" s="832"/>
      <c r="G518" s="832"/>
      <c r="H518" s="832"/>
      <c r="I518" s="832"/>
      <c r="J518" s="832"/>
      <c r="K518" s="832"/>
      <c r="L518" s="832"/>
      <c r="M518" s="832"/>
      <c r="N518" s="832"/>
      <c r="O518" s="832"/>
      <c r="P518" s="833"/>
      <c r="Q518" s="826"/>
      <c r="R518" s="826"/>
      <c r="S518" s="826"/>
      <c r="T518" s="826"/>
      <c r="U518" s="826"/>
      <c r="V518" s="826"/>
    </row>
    <row r="519" spans="1:22">
      <c r="A519" s="826"/>
      <c r="B519" s="831"/>
      <c r="C519" s="832"/>
      <c r="D519" s="832"/>
      <c r="E519" s="832"/>
      <c r="F519" s="832"/>
      <c r="G519" s="832"/>
      <c r="H519" s="832"/>
      <c r="I519" s="832"/>
      <c r="J519" s="832"/>
      <c r="K519" s="832"/>
      <c r="L519" s="832"/>
      <c r="M519" s="832"/>
      <c r="N519" s="832"/>
      <c r="O519" s="832"/>
      <c r="P519" s="833"/>
      <c r="Q519" s="826"/>
      <c r="R519" s="826"/>
      <c r="S519" s="826"/>
      <c r="T519" s="826"/>
      <c r="U519" s="826"/>
      <c r="V519" s="826"/>
    </row>
    <row r="520" spans="1:22">
      <c r="A520" s="826"/>
      <c r="B520" s="831"/>
      <c r="C520" s="832"/>
      <c r="D520" s="832"/>
      <c r="E520" s="832"/>
      <c r="F520" s="832"/>
      <c r="G520" s="832"/>
      <c r="H520" s="832"/>
      <c r="I520" s="832"/>
      <c r="J520" s="832"/>
      <c r="K520" s="832"/>
      <c r="L520" s="832"/>
      <c r="M520" s="832"/>
      <c r="N520" s="832"/>
      <c r="O520" s="832"/>
      <c r="P520" s="833"/>
      <c r="Q520" s="826"/>
      <c r="R520" s="826"/>
      <c r="S520" s="826"/>
      <c r="T520" s="826"/>
      <c r="U520" s="826"/>
      <c r="V520" s="826"/>
    </row>
    <row r="521" spans="1:22">
      <c r="A521" s="826"/>
      <c r="B521" s="831"/>
      <c r="C521" s="832"/>
      <c r="D521" s="832"/>
      <c r="E521" s="832"/>
      <c r="F521" s="832"/>
      <c r="G521" s="832"/>
      <c r="H521" s="832"/>
      <c r="I521" s="832"/>
      <c r="J521" s="832"/>
      <c r="K521" s="832"/>
      <c r="L521" s="832"/>
      <c r="M521" s="832"/>
      <c r="N521" s="832"/>
      <c r="O521" s="832"/>
      <c r="P521" s="833"/>
      <c r="Q521" s="826"/>
      <c r="R521" s="826"/>
      <c r="S521" s="826"/>
      <c r="T521" s="826"/>
      <c r="U521" s="826"/>
      <c r="V521" s="826"/>
    </row>
    <row r="522" spans="1:22">
      <c r="A522" s="826"/>
      <c r="B522" s="831"/>
      <c r="C522" s="832"/>
      <c r="D522" s="832"/>
      <c r="E522" s="832"/>
      <c r="F522" s="832"/>
      <c r="G522" s="832"/>
      <c r="H522" s="832"/>
      <c r="I522" s="832"/>
      <c r="J522" s="832"/>
      <c r="K522" s="832"/>
      <c r="L522" s="832"/>
      <c r="M522" s="832"/>
      <c r="N522" s="832"/>
      <c r="O522" s="832"/>
      <c r="P522" s="833"/>
      <c r="Q522" s="826"/>
      <c r="R522" s="826"/>
      <c r="S522" s="826"/>
      <c r="T522" s="826"/>
      <c r="U522" s="826"/>
      <c r="V522" s="826"/>
    </row>
    <row r="523" spans="1:22">
      <c r="A523" s="826"/>
      <c r="B523" s="831"/>
      <c r="C523" s="832"/>
      <c r="D523" s="832"/>
      <c r="E523" s="832"/>
      <c r="F523" s="832"/>
      <c r="G523" s="832"/>
      <c r="H523" s="832"/>
      <c r="I523" s="832"/>
      <c r="J523" s="832"/>
      <c r="K523" s="832"/>
      <c r="L523" s="832"/>
      <c r="M523" s="832"/>
      <c r="N523" s="832"/>
      <c r="O523" s="832"/>
      <c r="P523" s="833"/>
      <c r="Q523" s="826"/>
      <c r="R523" s="826"/>
      <c r="S523" s="826"/>
      <c r="T523" s="826"/>
      <c r="U523" s="826"/>
      <c r="V523" s="826"/>
    </row>
    <row r="524" spans="1:22">
      <c r="A524" s="826"/>
      <c r="B524" s="831"/>
      <c r="C524" s="832"/>
      <c r="D524" s="832"/>
      <c r="E524" s="832"/>
      <c r="F524" s="832"/>
      <c r="G524" s="832"/>
      <c r="H524" s="832"/>
      <c r="I524" s="832"/>
      <c r="J524" s="832"/>
      <c r="K524" s="832"/>
      <c r="L524" s="832"/>
      <c r="M524" s="832"/>
      <c r="N524" s="832"/>
      <c r="O524" s="832"/>
      <c r="P524" s="833"/>
      <c r="Q524" s="826"/>
      <c r="R524" s="826"/>
      <c r="S524" s="826"/>
      <c r="T524" s="826"/>
      <c r="U524" s="826"/>
      <c r="V524" s="826"/>
    </row>
    <row r="525" spans="1:22">
      <c r="A525" s="826"/>
      <c r="B525" s="831"/>
      <c r="C525" s="832"/>
      <c r="D525" s="832"/>
      <c r="E525" s="832"/>
      <c r="F525" s="832"/>
      <c r="G525" s="832"/>
      <c r="H525" s="832"/>
      <c r="I525" s="832"/>
      <c r="J525" s="832"/>
      <c r="K525" s="832"/>
      <c r="L525" s="832"/>
      <c r="M525" s="832"/>
      <c r="N525" s="832"/>
      <c r="O525" s="832"/>
      <c r="P525" s="833"/>
      <c r="Q525" s="826"/>
      <c r="R525" s="826"/>
      <c r="S525" s="826"/>
      <c r="T525" s="826"/>
      <c r="U525" s="826"/>
      <c r="V525" s="826"/>
    </row>
    <row r="526" spans="1:22">
      <c r="A526" s="826"/>
      <c r="B526" s="831"/>
      <c r="C526" s="834"/>
      <c r="D526" s="835" t="s">
        <v>656</v>
      </c>
      <c r="E526" s="835" t="s">
        <v>657</v>
      </c>
      <c r="F526" s="835" t="s">
        <v>658</v>
      </c>
      <c r="G526" s="835" t="s">
        <v>659</v>
      </c>
      <c r="H526" s="835" t="s">
        <v>660</v>
      </c>
      <c r="I526" s="835" t="s">
        <v>661</v>
      </c>
      <c r="J526" s="835" t="s">
        <v>662</v>
      </c>
      <c r="K526" s="835" t="s">
        <v>663</v>
      </c>
      <c r="L526" s="835" t="s">
        <v>664</v>
      </c>
      <c r="M526" s="835" t="s">
        <v>665</v>
      </c>
      <c r="N526" s="835" t="s">
        <v>666</v>
      </c>
      <c r="O526" s="835" t="s">
        <v>667</v>
      </c>
      <c r="P526" s="833"/>
      <c r="Q526" s="826"/>
      <c r="R526" s="826"/>
      <c r="S526" s="826"/>
      <c r="T526" s="826"/>
      <c r="U526" s="826"/>
      <c r="V526" s="826"/>
    </row>
    <row r="527" spans="1:22">
      <c r="A527" s="826"/>
      <c r="B527" s="831"/>
      <c r="C527" s="836" t="s">
        <v>679</v>
      </c>
      <c r="D527" s="838">
        <f>'GRAF. EJECUCIÓN GASTOS'!D543</f>
        <v>22903.412</v>
      </c>
      <c r="E527" s="838">
        <f>'GRAF. EJECUCIÓN GASTOS'!E543</f>
        <v>96210.73</v>
      </c>
      <c r="F527" s="838">
        <f>'GRAF. EJECUCIÓN GASTOS'!F543</f>
        <v>190876.77600000001</v>
      </c>
      <c r="G527" s="838">
        <f>'GRAF. EJECUCIÓN GASTOS'!G543</f>
        <v>337924.386</v>
      </c>
      <c r="H527" s="838">
        <f>'GRAF. EJECUCIÓN GASTOS'!H543</f>
        <v>395464.37400000001</v>
      </c>
      <c r="I527" s="838">
        <f>'GRAF. EJECUCIÓN GASTOS'!I543</f>
        <v>497283.63900000002</v>
      </c>
      <c r="J527" s="838">
        <f>'GRAF. EJECUCIÓN GASTOS'!J543</f>
        <v>635416.47499999998</v>
      </c>
      <c r="K527" s="838">
        <f>'GRAF. EJECUCIÓN GASTOS'!K543</f>
        <v>746083.20600000001</v>
      </c>
      <c r="L527" s="838">
        <f>'GRAF. EJECUCIÓN GASTOS'!L543</f>
        <v>866716.45</v>
      </c>
      <c r="M527" s="838">
        <f>'GRAF. EJECUCIÓN GASTOS'!M543</f>
        <v>926713.47199999995</v>
      </c>
      <c r="N527" s="838">
        <f>'GRAF. EJECUCIÓN GASTOS'!N543</f>
        <v>1067351.672</v>
      </c>
      <c r="O527" s="838">
        <f>'GRAF. EJECUCIÓN GASTOS'!O543</f>
        <v>1159776.942</v>
      </c>
      <c r="P527" s="833"/>
      <c r="Q527" s="826"/>
      <c r="R527" s="826"/>
      <c r="S527" s="826"/>
      <c r="T527" s="826"/>
      <c r="U527" s="826"/>
      <c r="V527" s="826"/>
    </row>
    <row r="528" spans="1:22">
      <c r="A528" s="826"/>
      <c r="B528" s="831"/>
      <c r="C528" s="836" t="s">
        <v>22</v>
      </c>
      <c r="D528" s="838">
        <f>ENERO!$AG$245/1000</f>
        <v>0</v>
      </c>
      <c r="E528" s="838">
        <f>FEBRERO!$AG$245/1000</f>
        <v>22903.412</v>
      </c>
      <c r="F528" s="838">
        <f>MARZO!$AG$245/1000</f>
        <v>122342.251</v>
      </c>
      <c r="G528" s="838">
        <f>ABRIL!$AG$245/1000</f>
        <v>230279.212</v>
      </c>
      <c r="H528" s="838">
        <f>MAYO!$AG$245/1000</f>
        <v>335522.98800000001</v>
      </c>
      <c r="I528" s="838">
        <f>JUNIO!$AG$245/1000</f>
        <v>432594.05300000001</v>
      </c>
      <c r="J528" s="838">
        <f>JULIO!$AG$245/1000</f>
        <v>540377.71299999999</v>
      </c>
      <c r="K528" s="838">
        <f>AGOSTO!$AG$245/1000</f>
        <v>638126.52800000005</v>
      </c>
      <c r="L528" s="838">
        <f>SEPTIEMBRE!$AG$245/1000</f>
        <v>745312.55900000001</v>
      </c>
      <c r="M528" s="838">
        <f>OCTUBRE!$AG$245/1000</f>
        <v>866300.90300000005</v>
      </c>
      <c r="N528" s="838">
        <f>NOVIEMBRE!$AG$245/1000</f>
        <v>951155.53399999999</v>
      </c>
      <c r="O528" s="838">
        <f>DICIEMBRE!$AG$245/1000</f>
        <v>1159776.942</v>
      </c>
      <c r="P528" s="833"/>
      <c r="Q528" s="826"/>
      <c r="R528" s="826"/>
      <c r="S528" s="826"/>
      <c r="T528" s="826"/>
      <c r="U528" s="826"/>
      <c r="V528" s="826"/>
    </row>
    <row r="529" spans="1:22" ht="13.5" thickBot="1">
      <c r="A529" s="826"/>
      <c r="B529" s="839"/>
      <c r="C529" s="840"/>
      <c r="D529" s="840"/>
      <c r="E529" s="840"/>
      <c r="F529" s="840"/>
      <c r="G529" s="840"/>
      <c r="H529" s="840"/>
      <c r="I529" s="840"/>
      <c r="J529" s="840"/>
      <c r="K529" s="840"/>
      <c r="L529" s="840"/>
      <c r="M529" s="840"/>
      <c r="N529" s="840"/>
      <c r="O529" s="840"/>
      <c r="P529" s="841"/>
      <c r="Q529" s="826"/>
      <c r="R529" s="826"/>
      <c r="S529" s="826"/>
      <c r="T529" s="826"/>
      <c r="U529" s="826"/>
      <c r="V529" s="826"/>
    </row>
    <row r="530" spans="1:22" ht="13.5" thickBot="1">
      <c r="A530" s="826"/>
      <c r="B530" s="826"/>
      <c r="C530" s="843"/>
      <c r="D530" s="826"/>
      <c r="E530" s="826"/>
      <c r="F530" s="826"/>
      <c r="G530" s="826"/>
      <c r="H530" s="826"/>
      <c r="I530" s="826"/>
      <c r="J530" s="826"/>
      <c r="K530" s="826"/>
      <c r="L530" s="826"/>
      <c r="M530" s="826"/>
      <c r="N530" s="826"/>
      <c r="O530" s="826"/>
      <c r="P530" s="826"/>
      <c r="Q530" s="826"/>
      <c r="R530" s="826"/>
      <c r="S530" s="826"/>
      <c r="T530" s="826"/>
      <c r="U530" s="826"/>
      <c r="V530" s="826"/>
    </row>
    <row r="531" spans="1:22">
      <c r="A531" s="826"/>
      <c r="B531" s="828"/>
      <c r="C531" s="829"/>
      <c r="D531" s="829"/>
      <c r="E531" s="829"/>
      <c r="F531" s="829"/>
      <c r="G531" s="829"/>
      <c r="H531" s="829"/>
      <c r="I531" s="829"/>
      <c r="J531" s="829"/>
      <c r="K531" s="829"/>
      <c r="L531" s="829"/>
      <c r="M531" s="829"/>
      <c r="N531" s="829"/>
      <c r="O531" s="829"/>
      <c r="P531" s="830"/>
      <c r="Q531" s="826"/>
      <c r="R531" s="826"/>
      <c r="S531" s="826"/>
      <c r="T531" s="826"/>
      <c r="U531" s="826"/>
      <c r="V531" s="826"/>
    </row>
    <row r="532" spans="1:22">
      <c r="A532" s="826"/>
      <c r="B532" s="831"/>
      <c r="C532" s="832"/>
      <c r="D532" s="832"/>
      <c r="E532" s="832"/>
      <c r="F532" s="832"/>
      <c r="G532" s="832"/>
      <c r="H532" s="832"/>
      <c r="I532" s="832"/>
      <c r="J532" s="832"/>
      <c r="K532" s="832"/>
      <c r="L532" s="832"/>
      <c r="M532" s="832"/>
      <c r="N532" s="832"/>
      <c r="O532" s="832"/>
      <c r="P532" s="833"/>
      <c r="Q532" s="826"/>
      <c r="R532" s="826"/>
      <c r="S532" s="826"/>
      <c r="T532" s="826"/>
      <c r="U532" s="826"/>
      <c r="V532" s="826"/>
    </row>
    <row r="533" spans="1:22">
      <c r="A533" s="826"/>
      <c r="B533" s="831"/>
      <c r="C533" s="832"/>
      <c r="D533" s="832"/>
      <c r="E533" s="832"/>
      <c r="F533" s="832"/>
      <c r="G533" s="832"/>
      <c r="H533" s="832"/>
      <c r="I533" s="832"/>
      <c r="J533" s="832"/>
      <c r="K533" s="832"/>
      <c r="L533" s="832"/>
      <c r="M533" s="832"/>
      <c r="N533" s="832"/>
      <c r="O533" s="832"/>
      <c r="P533" s="833"/>
      <c r="Q533" s="826"/>
      <c r="R533" s="826"/>
      <c r="S533" s="826"/>
      <c r="T533" s="826"/>
      <c r="U533" s="826"/>
      <c r="V533" s="826"/>
    </row>
    <row r="534" spans="1:22">
      <c r="A534" s="826"/>
      <c r="B534" s="831"/>
      <c r="C534" s="832"/>
      <c r="D534" s="832"/>
      <c r="E534" s="832"/>
      <c r="F534" s="832"/>
      <c r="G534" s="832"/>
      <c r="H534" s="832"/>
      <c r="I534" s="832"/>
      <c r="J534" s="832"/>
      <c r="K534" s="832"/>
      <c r="L534" s="832"/>
      <c r="M534" s="832"/>
      <c r="N534" s="832"/>
      <c r="O534" s="832"/>
      <c r="P534" s="833"/>
      <c r="Q534" s="826"/>
      <c r="R534" s="826"/>
      <c r="S534" s="826"/>
      <c r="T534" s="826"/>
      <c r="U534" s="826"/>
      <c r="V534" s="826"/>
    </row>
    <row r="535" spans="1:22">
      <c r="A535" s="826"/>
      <c r="B535" s="831"/>
      <c r="C535" s="832"/>
      <c r="D535" s="832"/>
      <c r="E535" s="832"/>
      <c r="F535" s="832"/>
      <c r="G535" s="832"/>
      <c r="H535" s="832"/>
      <c r="I535" s="832"/>
      <c r="J535" s="832"/>
      <c r="K535" s="832"/>
      <c r="L535" s="832"/>
      <c r="M535" s="832"/>
      <c r="N535" s="832"/>
      <c r="O535" s="832"/>
      <c r="P535" s="833"/>
      <c r="Q535" s="826"/>
      <c r="R535" s="826"/>
      <c r="S535" s="826"/>
      <c r="T535" s="826"/>
      <c r="U535" s="826"/>
      <c r="V535" s="826"/>
    </row>
    <row r="536" spans="1:22">
      <c r="A536" s="826"/>
      <c r="B536" s="831"/>
      <c r="C536" s="832"/>
      <c r="D536" s="832"/>
      <c r="E536" s="832"/>
      <c r="F536" s="832"/>
      <c r="G536" s="832"/>
      <c r="H536" s="832"/>
      <c r="I536" s="832"/>
      <c r="J536" s="832"/>
      <c r="K536" s="832"/>
      <c r="L536" s="832"/>
      <c r="M536" s="832"/>
      <c r="N536" s="832"/>
      <c r="O536" s="832"/>
      <c r="P536" s="833"/>
      <c r="Q536" s="826"/>
      <c r="R536" s="826"/>
      <c r="S536" s="826"/>
      <c r="T536" s="826"/>
      <c r="U536" s="826"/>
      <c r="V536" s="826"/>
    </row>
    <row r="537" spans="1:22">
      <c r="A537" s="826"/>
      <c r="B537" s="831"/>
      <c r="C537" s="832"/>
      <c r="D537" s="832"/>
      <c r="E537" s="832"/>
      <c r="F537" s="832"/>
      <c r="G537" s="832"/>
      <c r="H537" s="832"/>
      <c r="I537" s="832"/>
      <c r="J537" s="832"/>
      <c r="K537" s="832"/>
      <c r="L537" s="832"/>
      <c r="M537" s="832"/>
      <c r="N537" s="832"/>
      <c r="O537" s="832"/>
      <c r="P537" s="833"/>
      <c r="Q537" s="826"/>
      <c r="R537" s="826"/>
      <c r="S537" s="826"/>
      <c r="T537" s="826"/>
      <c r="U537" s="826"/>
      <c r="V537" s="826"/>
    </row>
    <row r="538" spans="1:22">
      <c r="A538" s="826"/>
      <c r="B538" s="831"/>
      <c r="C538" s="832"/>
      <c r="D538" s="832"/>
      <c r="E538" s="832"/>
      <c r="F538" s="832"/>
      <c r="G538" s="832"/>
      <c r="H538" s="832"/>
      <c r="I538" s="832"/>
      <c r="J538" s="832"/>
      <c r="K538" s="832"/>
      <c r="L538" s="832"/>
      <c r="M538" s="832"/>
      <c r="N538" s="832"/>
      <c r="O538" s="832"/>
      <c r="P538" s="833"/>
      <c r="Q538" s="826"/>
      <c r="R538" s="826"/>
      <c r="S538" s="826"/>
      <c r="T538" s="826"/>
      <c r="U538" s="826"/>
      <c r="V538" s="826"/>
    </row>
    <row r="539" spans="1:22">
      <c r="A539" s="826"/>
      <c r="B539" s="831"/>
      <c r="C539" s="832"/>
      <c r="D539" s="832"/>
      <c r="E539" s="832"/>
      <c r="F539" s="832"/>
      <c r="G539" s="832"/>
      <c r="H539" s="832"/>
      <c r="I539" s="832"/>
      <c r="J539" s="832"/>
      <c r="K539" s="832"/>
      <c r="L539" s="832"/>
      <c r="M539" s="832"/>
      <c r="N539" s="832"/>
      <c r="O539" s="832"/>
      <c r="P539" s="833"/>
      <c r="Q539" s="826"/>
      <c r="R539" s="826"/>
      <c r="S539" s="826"/>
      <c r="T539" s="826"/>
      <c r="U539" s="826"/>
      <c r="V539" s="826"/>
    </row>
    <row r="540" spans="1:22">
      <c r="A540" s="826"/>
      <c r="B540" s="831"/>
      <c r="C540" s="832"/>
      <c r="D540" s="832"/>
      <c r="E540" s="832"/>
      <c r="F540" s="832"/>
      <c r="G540" s="832"/>
      <c r="H540" s="832"/>
      <c r="I540" s="832"/>
      <c r="J540" s="832"/>
      <c r="K540" s="832"/>
      <c r="L540" s="832"/>
      <c r="M540" s="832"/>
      <c r="N540" s="832"/>
      <c r="O540" s="832"/>
      <c r="P540" s="833"/>
      <c r="Q540" s="826"/>
      <c r="R540" s="826"/>
      <c r="S540" s="826"/>
      <c r="T540" s="826"/>
      <c r="U540" s="826"/>
      <c r="V540" s="826"/>
    </row>
    <row r="541" spans="1:22">
      <c r="A541" s="826"/>
      <c r="B541" s="831"/>
      <c r="C541" s="832"/>
      <c r="D541" s="832"/>
      <c r="E541" s="832"/>
      <c r="F541" s="832"/>
      <c r="G541" s="832"/>
      <c r="H541" s="832"/>
      <c r="I541" s="832"/>
      <c r="J541" s="832"/>
      <c r="K541" s="832"/>
      <c r="L541" s="832"/>
      <c r="M541" s="832"/>
      <c r="N541" s="832"/>
      <c r="O541" s="832"/>
      <c r="P541" s="833"/>
      <c r="Q541" s="826"/>
      <c r="R541" s="826"/>
      <c r="S541" s="826"/>
      <c r="T541" s="826"/>
      <c r="U541" s="826"/>
      <c r="V541" s="826"/>
    </row>
    <row r="542" spans="1:22">
      <c r="A542" s="826"/>
      <c r="B542" s="831"/>
      <c r="C542" s="832"/>
      <c r="D542" s="832"/>
      <c r="E542" s="832"/>
      <c r="F542" s="832"/>
      <c r="G542" s="832"/>
      <c r="H542" s="832"/>
      <c r="I542" s="832"/>
      <c r="J542" s="832"/>
      <c r="K542" s="832"/>
      <c r="L542" s="832"/>
      <c r="M542" s="832"/>
      <c r="N542" s="832"/>
      <c r="O542" s="832"/>
      <c r="P542" s="833"/>
      <c r="Q542" s="826"/>
      <c r="R542" s="826"/>
      <c r="S542" s="826"/>
      <c r="T542" s="826"/>
      <c r="U542" s="826"/>
      <c r="V542" s="826"/>
    </row>
    <row r="543" spans="1:22">
      <c r="A543" s="826"/>
      <c r="B543" s="831"/>
      <c r="C543" s="832"/>
      <c r="D543" s="832"/>
      <c r="E543" s="832"/>
      <c r="F543" s="832"/>
      <c r="G543" s="832"/>
      <c r="H543" s="832"/>
      <c r="I543" s="832"/>
      <c r="J543" s="832"/>
      <c r="K543" s="832"/>
      <c r="L543" s="832"/>
      <c r="M543" s="832"/>
      <c r="N543" s="832"/>
      <c r="O543" s="832"/>
      <c r="P543" s="833"/>
      <c r="Q543" s="826"/>
      <c r="R543" s="826"/>
      <c r="S543" s="826"/>
      <c r="T543" s="826"/>
      <c r="U543" s="826"/>
      <c r="V543" s="826"/>
    </row>
    <row r="544" spans="1:22">
      <c r="A544" s="826"/>
      <c r="B544" s="831"/>
      <c r="C544" s="832"/>
      <c r="D544" s="832"/>
      <c r="E544" s="832"/>
      <c r="F544" s="832"/>
      <c r="G544" s="832"/>
      <c r="H544" s="832"/>
      <c r="I544" s="832"/>
      <c r="J544" s="832"/>
      <c r="K544" s="832"/>
      <c r="L544" s="832"/>
      <c r="M544" s="832"/>
      <c r="N544" s="832"/>
      <c r="O544" s="832"/>
      <c r="P544" s="833"/>
      <c r="Q544" s="826"/>
      <c r="R544" s="826"/>
      <c r="S544" s="826"/>
      <c r="T544" s="826"/>
      <c r="U544" s="826"/>
      <c r="V544" s="826"/>
    </row>
    <row r="545" spans="1:22">
      <c r="A545" s="826"/>
      <c r="B545" s="831"/>
      <c r="C545" s="832"/>
      <c r="D545" s="832"/>
      <c r="E545" s="832"/>
      <c r="F545" s="832"/>
      <c r="G545" s="832"/>
      <c r="H545" s="832"/>
      <c r="I545" s="832"/>
      <c r="J545" s="832"/>
      <c r="K545" s="832"/>
      <c r="L545" s="832"/>
      <c r="M545" s="832"/>
      <c r="N545" s="832"/>
      <c r="O545" s="832"/>
      <c r="P545" s="833"/>
      <c r="Q545" s="826"/>
      <c r="R545" s="826"/>
      <c r="S545" s="826"/>
      <c r="T545" s="826"/>
      <c r="U545" s="826"/>
      <c r="V545" s="826"/>
    </row>
    <row r="546" spans="1:22">
      <c r="A546" s="826"/>
      <c r="B546" s="831"/>
      <c r="C546" s="832"/>
      <c r="D546" s="832"/>
      <c r="E546" s="832"/>
      <c r="F546" s="832"/>
      <c r="G546" s="832"/>
      <c r="H546" s="832"/>
      <c r="I546" s="832"/>
      <c r="J546" s="832"/>
      <c r="K546" s="832"/>
      <c r="L546" s="832"/>
      <c r="M546" s="832"/>
      <c r="N546" s="832"/>
      <c r="O546" s="832"/>
      <c r="P546" s="833"/>
      <c r="Q546" s="826"/>
      <c r="R546" s="826"/>
      <c r="S546" s="826"/>
      <c r="T546" s="826"/>
      <c r="U546" s="826"/>
      <c r="V546" s="826"/>
    </row>
    <row r="547" spans="1:22">
      <c r="A547" s="826"/>
      <c r="B547" s="831"/>
      <c r="C547" s="832"/>
      <c r="D547" s="832"/>
      <c r="E547" s="832"/>
      <c r="F547" s="832"/>
      <c r="G547" s="832"/>
      <c r="H547" s="832"/>
      <c r="I547" s="832"/>
      <c r="J547" s="832"/>
      <c r="K547" s="832"/>
      <c r="L547" s="832"/>
      <c r="M547" s="832"/>
      <c r="N547" s="832"/>
      <c r="O547" s="832"/>
      <c r="P547" s="833"/>
      <c r="Q547" s="826"/>
      <c r="R547" s="826"/>
      <c r="S547" s="826"/>
      <c r="T547" s="826"/>
      <c r="U547" s="826"/>
      <c r="V547" s="826"/>
    </row>
    <row r="548" spans="1:22">
      <c r="A548" s="826"/>
      <c r="B548" s="831"/>
      <c r="C548" s="832"/>
      <c r="D548" s="832"/>
      <c r="E548" s="832"/>
      <c r="F548" s="832"/>
      <c r="G548" s="832"/>
      <c r="H548" s="832"/>
      <c r="I548" s="832"/>
      <c r="J548" s="832"/>
      <c r="K548" s="832"/>
      <c r="L548" s="832"/>
      <c r="M548" s="832"/>
      <c r="N548" s="832"/>
      <c r="O548" s="832"/>
      <c r="P548" s="833"/>
      <c r="Q548" s="826"/>
      <c r="R548" s="826"/>
      <c r="S548" s="826"/>
      <c r="T548" s="826"/>
      <c r="U548" s="826"/>
      <c r="V548" s="826"/>
    </row>
    <row r="549" spans="1:22">
      <c r="A549" s="826"/>
      <c r="B549" s="831"/>
      <c r="C549" s="832"/>
      <c r="D549" s="832"/>
      <c r="E549" s="832"/>
      <c r="F549" s="832"/>
      <c r="G549" s="832"/>
      <c r="H549" s="832"/>
      <c r="I549" s="832"/>
      <c r="J549" s="832"/>
      <c r="K549" s="832"/>
      <c r="L549" s="832"/>
      <c r="M549" s="832"/>
      <c r="N549" s="832"/>
      <c r="O549" s="832"/>
      <c r="P549" s="833"/>
      <c r="Q549" s="826"/>
      <c r="R549" s="826"/>
      <c r="S549" s="826"/>
      <c r="T549" s="826"/>
      <c r="U549" s="826"/>
      <c r="V549" s="826"/>
    </row>
    <row r="550" spans="1:22">
      <c r="A550" s="826"/>
      <c r="B550" s="831"/>
      <c r="C550" s="832"/>
      <c r="D550" s="832"/>
      <c r="E550" s="832"/>
      <c r="F550" s="832"/>
      <c r="G550" s="832"/>
      <c r="H550" s="832"/>
      <c r="I550" s="832"/>
      <c r="J550" s="832"/>
      <c r="K550" s="832"/>
      <c r="L550" s="832"/>
      <c r="M550" s="832"/>
      <c r="N550" s="832"/>
      <c r="O550" s="832"/>
      <c r="P550" s="833"/>
      <c r="Q550" s="826"/>
      <c r="R550" s="826"/>
      <c r="S550" s="826"/>
      <c r="T550" s="826"/>
      <c r="U550" s="826"/>
      <c r="V550" s="826"/>
    </row>
    <row r="551" spans="1:22">
      <c r="A551" s="826"/>
      <c r="B551" s="831"/>
      <c r="C551" s="832"/>
      <c r="D551" s="832"/>
      <c r="E551" s="832"/>
      <c r="F551" s="832"/>
      <c r="G551" s="832"/>
      <c r="H551" s="832"/>
      <c r="I551" s="832"/>
      <c r="J551" s="832"/>
      <c r="K551" s="832"/>
      <c r="L551" s="832"/>
      <c r="M551" s="832"/>
      <c r="N551" s="832"/>
      <c r="O551" s="832"/>
      <c r="P551" s="833"/>
      <c r="Q551" s="826"/>
      <c r="R551" s="826"/>
      <c r="S551" s="826"/>
      <c r="T551" s="826"/>
      <c r="U551" s="826"/>
      <c r="V551" s="826"/>
    </row>
    <row r="552" spans="1:22">
      <c r="A552" s="826"/>
      <c r="B552" s="831"/>
      <c r="C552" s="832"/>
      <c r="D552" s="832"/>
      <c r="E552" s="832"/>
      <c r="F552" s="832"/>
      <c r="G552" s="832"/>
      <c r="H552" s="832"/>
      <c r="I552" s="832"/>
      <c r="J552" s="832"/>
      <c r="K552" s="832"/>
      <c r="L552" s="832"/>
      <c r="M552" s="832"/>
      <c r="N552" s="832"/>
      <c r="O552" s="832"/>
      <c r="P552" s="833"/>
      <c r="Q552" s="826"/>
      <c r="R552" s="826"/>
      <c r="S552" s="826"/>
      <c r="T552" s="826"/>
      <c r="U552" s="826"/>
      <c r="V552" s="826"/>
    </row>
    <row r="553" spans="1:22">
      <c r="A553" s="826"/>
      <c r="B553" s="831"/>
      <c r="C553" s="832"/>
      <c r="D553" s="832"/>
      <c r="E553" s="832"/>
      <c r="F553" s="832"/>
      <c r="G553" s="832"/>
      <c r="H553" s="832"/>
      <c r="I553" s="832"/>
      <c r="J553" s="832"/>
      <c r="K553" s="832"/>
      <c r="L553" s="832"/>
      <c r="M553" s="832"/>
      <c r="N553" s="832"/>
      <c r="O553" s="832"/>
      <c r="P553" s="833"/>
      <c r="Q553" s="826"/>
      <c r="R553" s="826"/>
      <c r="S553" s="826"/>
      <c r="T553" s="826"/>
      <c r="U553" s="826"/>
      <c r="V553" s="826"/>
    </row>
    <row r="554" spans="1:22">
      <c r="A554" s="826"/>
      <c r="B554" s="831"/>
      <c r="C554" s="832"/>
      <c r="D554" s="832"/>
      <c r="E554" s="832"/>
      <c r="F554" s="832"/>
      <c r="G554" s="832"/>
      <c r="H554" s="832"/>
      <c r="I554" s="832"/>
      <c r="J554" s="832"/>
      <c r="K554" s="832"/>
      <c r="L554" s="832"/>
      <c r="M554" s="832"/>
      <c r="N554" s="832"/>
      <c r="O554" s="832"/>
      <c r="P554" s="833"/>
      <c r="Q554" s="826"/>
      <c r="R554" s="826"/>
      <c r="S554" s="826"/>
      <c r="T554" s="826"/>
      <c r="U554" s="826"/>
      <c r="V554" s="826"/>
    </row>
    <row r="555" spans="1:22">
      <c r="A555" s="826"/>
      <c r="B555" s="831"/>
      <c r="C555" s="832"/>
      <c r="D555" s="832"/>
      <c r="E555" s="832"/>
      <c r="F555" s="832"/>
      <c r="G555" s="832"/>
      <c r="H555" s="832"/>
      <c r="I555" s="832"/>
      <c r="J555" s="832"/>
      <c r="K555" s="832"/>
      <c r="L555" s="832"/>
      <c r="M555" s="832"/>
      <c r="N555" s="832"/>
      <c r="O555" s="832"/>
      <c r="P555" s="833"/>
      <c r="Q555" s="826"/>
      <c r="R555" s="826"/>
      <c r="S555" s="826"/>
      <c r="T555" s="826"/>
      <c r="U555" s="826"/>
      <c r="V555" s="826"/>
    </row>
    <row r="556" spans="1:22">
      <c r="A556" s="826"/>
      <c r="B556" s="831"/>
      <c r="C556" s="832"/>
      <c r="D556" s="832"/>
      <c r="E556" s="832"/>
      <c r="F556" s="832"/>
      <c r="G556" s="832"/>
      <c r="H556" s="832"/>
      <c r="I556" s="832"/>
      <c r="J556" s="832"/>
      <c r="K556" s="832"/>
      <c r="L556" s="832"/>
      <c r="M556" s="832"/>
      <c r="N556" s="832"/>
      <c r="O556" s="832"/>
      <c r="P556" s="833"/>
      <c r="Q556" s="826"/>
      <c r="R556" s="826"/>
      <c r="S556" s="826"/>
      <c r="T556" s="826"/>
      <c r="U556" s="826"/>
      <c r="V556" s="826"/>
    </row>
    <row r="557" spans="1:22">
      <c r="A557" s="826"/>
      <c r="B557" s="831"/>
      <c r="C557" s="834"/>
      <c r="D557" s="835" t="s">
        <v>656</v>
      </c>
      <c r="E557" s="835" t="s">
        <v>657</v>
      </c>
      <c r="F557" s="835" t="s">
        <v>658</v>
      </c>
      <c r="G557" s="835" t="s">
        <v>659</v>
      </c>
      <c r="H557" s="835" t="s">
        <v>660</v>
      </c>
      <c r="I557" s="835" t="s">
        <v>661</v>
      </c>
      <c r="J557" s="835" t="s">
        <v>662</v>
      </c>
      <c r="K557" s="835" t="s">
        <v>663</v>
      </c>
      <c r="L557" s="835" t="s">
        <v>664</v>
      </c>
      <c r="M557" s="835" t="s">
        <v>665</v>
      </c>
      <c r="N557" s="835" t="s">
        <v>666</v>
      </c>
      <c r="O557" s="835" t="s">
        <v>667</v>
      </c>
      <c r="P557" s="833"/>
      <c r="Q557" s="826"/>
      <c r="R557" s="826"/>
      <c r="S557" s="826"/>
      <c r="T557" s="826"/>
      <c r="U557" s="826"/>
      <c r="V557" s="826"/>
    </row>
    <row r="558" spans="1:22">
      <c r="A558" s="826"/>
      <c r="B558" s="831"/>
      <c r="C558" s="836" t="s">
        <v>679</v>
      </c>
      <c r="D558" s="838">
        <f>'GRAF. EJECUCIÓN GASTOS'!D575</f>
        <v>0</v>
      </c>
      <c r="E558" s="838">
        <f>'GRAF. EJECUCIÓN GASTOS'!E575</f>
        <v>2414.5149999999999</v>
      </c>
      <c r="F558" s="838">
        <f>'GRAF. EJECUCIÓN GASTOS'!F575</f>
        <v>9123.0390000000007</v>
      </c>
      <c r="G558" s="838">
        <f>'GRAF. EJECUCIÓN GASTOS'!G575</f>
        <v>19055.715</v>
      </c>
      <c r="H558" s="838">
        <f>'GRAF. EJECUCIÓN GASTOS'!H575</f>
        <v>28910.091</v>
      </c>
      <c r="I558" s="838">
        <f>'GRAF. EJECUCIÓN GASTOS'!I575</f>
        <v>39279.267</v>
      </c>
      <c r="J558" s="838">
        <f>'GRAF. EJECUCIÓN GASTOS'!J575</f>
        <v>55788.142999999996</v>
      </c>
      <c r="K558" s="838">
        <f>'GRAF. EJECUCIÓN GASTOS'!K575</f>
        <v>65705.865999999995</v>
      </c>
      <c r="L558" s="838">
        <f>'GRAF. EJECUCIÓN GASTOS'!L575</f>
        <v>75650.342999999993</v>
      </c>
      <c r="M558" s="838">
        <f>'GRAF. EJECUCIÓN GASTOS'!M575</f>
        <v>85459.519</v>
      </c>
      <c r="N558" s="838">
        <f>'GRAF. EJECUCIÓN GASTOS'!N575</f>
        <v>107240.84600000001</v>
      </c>
      <c r="O558" s="838">
        <f>'GRAF. EJECUCIÓN GASTOS'!O575</f>
        <v>149119.20199999999</v>
      </c>
      <c r="P558" s="833"/>
      <c r="Q558" s="826"/>
      <c r="R558" s="826"/>
      <c r="S558" s="826"/>
      <c r="T558" s="826"/>
      <c r="U558" s="826"/>
      <c r="V558" s="826"/>
    </row>
    <row r="559" spans="1:22">
      <c r="A559" s="826"/>
      <c r="B559" s="831"/>
      <c r="C559" s="836" t="s">
        <v>22</v>
      </c>
      <c r="D559" s="838">
        <f>ENERO!$AG$246/1000</f>
        <v>0</v>
      </c>
      <c r="E559" s="838">
        <f>FEBRERO!$AG$246/1000</f>
        <v>0</v>
      </c>
      <c r="F559" s="838">
        <f>MARZO!$AG$246/1000</f>
        <v>0</v>
      </c>
      <c r="G559" s="838">
        <f>ABRIL!$AG$246/1000</f>
        <v>6708.5240000000003</v>
      </c>
      <c r="H559" s="838">
        <f>MAYO!$AG$246/1000</f>
        <v>18932.215</v>
      </c>
      <c r="I559" s="838">
        <f>JUNIO!$AG$246/1000</f>
        <v>28786.591</v>
      </c>
      <c r="J559" s="838">
        <f>JULIO!$AG$246/1000</f>
        <v>43598.966999999997</v>
      </c>
      <c r="K559" s="838">
        <f>AGOSTO!$AG$246/1000</f>
        <v>54488.142999999996</v>
      </c>
      <c r="L559" s="838">
        <f>SEPTIEMBRE!$AG$246/1000</f>
        <v>65597.319000000003</v>
      </c>
      <c r="M559" s="838">
        <f>OCTUBRE!$AG$246/1000</f>
        <v>75650.342999999993</v>
      </c>
      <c r="N559" s="838">
        <f>NOVIEMBRE!$AG$246/1000</f>
        <v>97431.67</v>
      </c>
      <c r="O559" s="838">
        <f>DICIEMBRE!$AG$246/1000</f>
        <v>118854.951</v>
      </c>
      <c r="P559" s="833"/>
      <c r="Q559" s="826"/>
      <c r="R559" s="826"/>
      <c r="S559" s="826"/>
      <c r="T559" s="826"/>
      <c r="U559" s="826"/>
      <c r="V559" s="826"/>
    </row>
    <row r="560" spans="1:22" ht="13.5" thickBot="1">
      <c r="A560" s="826"/>
      <c r="B560" s="839"/>
      <c r="C560" s="840"/>
      <c r="D560" s="840"/>
      <c r="E560" s="840"/>
      <c r="F560" s="840"/>
      <c r="G560" s="840"/>
      <c r="H560" s="840"/>
      <c r="I560" s="840"/>
      <c r="J560" s="840"/>
      <c r="K560" s="840"/>
      <c r="L560" s="840"/>
      <c r="M560" s="840"/>
      <c r="N560" s="840"/>
      <c r="O560" s="840"/>
      <c r="P560" s="841"/>
      <c r="Q560" s="826"/>
      <c r="R560" s="826"/>
      <c r="S560" s="826"/>
      <c r="T560" s="826"/>
      <c r="U560" s="826"/>
      <c r="V560" s="826"/>
    </row>
    <row r="561" spans="1:22" ht="13.5" thickBot="1">
      <c r="A561" s="826"/>
      <c r="B561" s="826"/>
      <c r="C561" s="826"/>
      <c r="D561" s="826"/>
      <c r="E561" s="826"/>
      <c r="F561" s="826"/>
      <c r="G561" s="826"/>
      <c r="H561" s="826"/>
      <c r="I561" s="826"/>
      <c r="J561" s="826"/>
      <c r="K561" s="826"/>
      <c r="L561" s="826"/>
      <c r="M561" s="826"/>
      <c r="N561" s="826"/>
      <c r="O561" s="826"/>
      <c r="P561" s="826"/>
      <c r="Q561" s="826"/>
      <c r="R561" s="826"/>
      <c r="S561" s="826"/>
      <c r="T561" s="826"/>
      <c r="U561" s="826"/>
      <c r="V561" s="826"/>
    </row>
    <row r="562" spans="1:22">
      <c r="A562" s="826"/>
      <c r="B562" s="828"/>
      <c r="C562" s="829"/>
      <c r="D562" s="829"/>
      <c r="E562" s="829"/>
      <c r="F562" s="829"/>
      <c r="G562" s="829"/>
      <c r="H562" s="829"/>
      <c r="I562" s="829"/>
      <c r="J562" s="829"/>
      <c r="K562" s="829"/>
      <c r="L562" s="829"/>
      <c r="M562" s="829"/>
      <c r="N562" s="829"/>
      <c r="O562" s="829"/>
      <c r="P562" s="830"/>
      <c r="Q562" s="826"/>
      <c r="R562" s="826"/>
      <c r="S562" s="826"/>
      <c r="T562" s="826"/>
      <c r="U562" s="826"/>
      <c r="V562" s="826"/>
    </row>
    <row r="563" spans="1:22">
      <c r="A563" s="826"/>
      <c r="B563" s="831"/>
      <c r="C563" s="832"/>
      <c r="D563" s="832"/>
      <c r="E563" s="832"/>
      <c r="F563" s="832"/>
      <c r="G563" s="832"/>
      <c r="H563" s="832"/>
      <c r="I563" s="832"/>
      <c r="J563" s="832"/>
      <c r="K563" s="832"/>
      <c r="L563" s="832"/>
      <c r="M563" s="832"/>
      <c r="N563" s="832"/>
      <c r="O563" s="832"/>
      <c r="P563" s="833"/>
      <c r="Q563" s="826"/>
      <c r="R563" s="826"/>
      <c r="S563" s="826"/>
      <c r="T563" s="826"/>
      <c r="U563" s="826"/>
      <c r="V563" s="826"/>
    </row>
    <row r="564" spans="1:22">
      <c r="A564" s="826"/>
      <c r="B564" s="831"/>
      <c r="C564" s="832"/>
      <c r="D564" s="832"/>
      <c r="E564" s="832"/>
      <c r="F564" s="832"/>
      <c r="G564" s="832"/>
      <c r="H564" s="832"/>
      <c r="I564" s="832"/>
      <c r="J564" s="832"/>
      <c r="K564" s="832"/>
      <c r="L564" s="832"/>
      <c r="M564" s="832"/>
      <c r="N564" s="832"/>
      <c r="O564" s="832"/>
      <c r="P564" s="833"/>
      <c r="Q564" s="826"/>
      <c r="R564" s="826"/>
      <c r="S564" s="826"/>
      <c r="T564" s="826"/>
      <c r="U564" s="826"/>
      <c r="V564" s="826"/>
    </row>
    <row r="565" spans="1:22">
      <c r="A565" s="826"/>
      <c r="B565" s="831"/>
      <c r="C565" s="832"/>
      <c r="D565" s="832"/>
      <c r="E565" s="832"/>
      <c r="F565" s="832"/>
      <c r="G565" s="832"/>
      <c r="H565" s="832"/>
      <c r="I565" s="832"/>
      <c r="J565" s="832"/>
      <c r="K565" s="832"/>
      <c r="L565" s="832"/>
      <c r="M565" s="832"/>
      <c r="N565" s="832"/>
      <c r="O565" s="832"/>
      <c r="P565" s="833"/>
      <c r="Q565" s="826"/>
      <c r="R565" s="826"/>
      <c r="S565" s="826"/>
      <c r="T565" s="826"/>
      <c r="U565" s="826"/>
      <c r="V565" s="826"/>
    </row>
    <row r="566" spans="1:22">
      <c r="A566" s="826"/>
      <c r="B566" s="831"/>
      <c r="C566" s="832"/>
      <c r="D566" s="832"/>
      <c r="E566" s="832"/>
      <c r="F566" s="832"/>
      <c r="G566" s="832"/>
      <c r="H566" s="832"/>
      <c r="I566" s="832"/>
      <c r="J566" s="832"/>
      <c r="K566" s="832"/>
      <c r="L566" s="832"/>
      <c r="M566" s="832"/>
      <c r="N566" s="832"/>
      <c r="O566" s="832"/>
      <c r="P566" s="833"/>
      <c r="Q566" s="826"/>
      <c r="R566" s="826"/>
      <c r="S566" s="826"/>
      <c r="T566" s="826"/>
      <c r="U566" s="826"/>
      <c r="V566" s="826"/>
    </row>
    <row r="567" spans="1:22">
      <c r="A567" s="826"/>
      <c r="B567" s="831"/>
      <c r="C567" s="832"/>
      <c r="D567" s="832"/>
      <c r="E567" s="832"/>
      <c r="F567" s="832"/>
      <c r="G567" s="832"/>
      <c r="H567" s="832"/>
      <c r="I567" s="832"/>
      <c r="J567" s="832"/>
      <c r="K567" s="832"/>
      <c r="L567" s="832"/>
      <c r="M567" s="832"/>
      <c r="N567" s="832"/>
      <c r="O567" s="832"/>
      <c r="P567" s="833"/>
      <c r="Q567" s="826"/>
      <c r="R567" s="826"/>
      <c r="S567" s="826"/>
      <c r="T567" s="826"/>
      <c r="U567" s="826"/>
      <c r="V567" s="826"/>
    </row>
    <row r="568" spans="1:22">
      <c r="A568" s="826"/>
      <c r="B568" s="831"/>
      <c r="C568" s="832"/>
      <c r="D568" s="832"/>
      <c r="E568" s="832"/>
      <c r="F568" s="832"/>
      <c r="G568" s="832"/>
      <c r="H568" s="832"/>
      <c r="I568" s="832"/>
      <c r="J568" s="832"/>
      <c r="K568" s="832"/>
      <c r="L568" s="832"/>
      <c r="M568" s="832"/>
      <c r="N568" s="832"/>
      <c r="O568" s="832"/>
      <c r="P568" s="833"/>
      <c r="Q568" s="826"/>
      <c r="R568" s="826"/>
      <c r="S568" s="826"/>
      <c r="T568" s="826"/>
      <c r="U568" s="826"/>
      <c r="V568" s="826"/>
    </row>
    <row r="569" spans="1:22">
      <c r="A569" s="826"/>
      <c r="B569" s="831"/>
      <c r="C569" s="832"/>
      <c r="D569" s="832"/>
      <c r="E569" s="832"/>
      <c r="F569" s="832"/>
      <c r="G569" s="832"/>
      <c r="H569" s="832"/>
      <c r="I569" s="832"/>
      <c r="J569" s="832"/>
      <c r="K569" s="832"/>
      <c r="L569" s="832"/>
      <c r="M569" s="832"/>
      <c r="N569" s="832"/>
      <c r="O569" s="832"/>
      <c r="P569" s="833"/>
      <c r="Q569" s="826"/>
      <c r="R569" s="826"/>
      <c r="S569" s="826"/>
      <c r="T569" s="826"/>
      <c r="U569" s="826"/>
      <c r="V569" s="826"/>
    </row>
    <row r="570" spans="1:22">
      <c r="A570" s="826"/>
      <c r="B570" s="831"/>
      <c r="C570" s="832"/>
      <c r="D570" s="832"/>
      <c r="E570" s="832"/>
      <c r="F570" s="832"/>
      <c r="G570" s="832"/>
      <c r="H570" s="832"/>
      <c r="I570" s="832"/>
      <c r="J570" s="832"/>
      <c r="K570" s="832"/>
      <c r="L570" s="832"/>
      <c r="M570" s="832"/>
      <c r="N570" s="832"/>
      <c r="O570" s="832"/>
      <c r="P570" s="833"/>
      <c r="Q570" s="826"/>
      <c r="R570" s="826"/>
      <c r="S570" s="826"/>
      <c r="T570" s="826"/>
      <c r="U570" s="826"/>
      <c r="V570" s="826"/>
    </row>
    <row r="571" spans="1:22">
      <c r="A571" s="826"/>
      <c r="B571" s="831"/>
      <c r="C571" s="832"/>
      <c r="D571" s="832"/>
      <c r="E571" s="832"/>
      <c r="F571" s="832"/>
      <c r="G571" s="832"/>
      <c r="H571" s="832"/>
      <c r="I571" s="832"/>
      <c r="J571" s="832"/>
      <c r="K571" s="832"/>
      <c r="L571" s="832"/>
      <c r="M571" s="832"/>
      <c r="N571" s="832"/>
      <c r="O571" s="832"/>
      <c r="P571" s="833"/>
      <c r="Q571" s="826"/>
      <c r="R571" s="826"/>
      <c r="S571" s="826"/>
      <c r="T571" s="826"/>
      <c r="U571" s="826"/>
      <c r="V571" s="826"/>
    </row>
    <row r="572" spans="1:22">
      <c r="A572" s="826"/>
      <c r="B572" s="831"/>
      <c r="C572" s="832"/>
      <c r="D572" s="832"/>
      <c r="E572" s="832"/>
      <c r="F572" s="832"/>
      <c r="G572" s="832"/>
      <c r="H572" s="832"/>
      <c r="I572" s="832"/>
      <c r="J572" s="832"/>
      <c r="K572" s="832"/>
      <c r="L572" s="832"/>
      <c r="M572" s="832"/>
      <c r="N572" s="832"/>
      <c r="O572" s="832"/>
      <c r="P572" s="833"/>
      <c r="Q572" s="826"/>
      <c r="R572" s="826"/>
      <c r="S572" s="826"/>
      <c r="T572" s="826"/>
      <c r="U572" s="826"/>
      <c r="V572" s="826"/>
    </row>
    <row r="573" spans="1:22">
      <c r="A573" s="826"/>
      <c r="B573" s="831"/>
      <c r="C573" s="832"/>
      <c r="D573" s="832"/>
      <c r="E573" s="832"/>
      <c r="F573" s="832"/>
      <c r="G573" s="832"/>
      <c r="H573" s="832"/>
      <c r="I573" s="832"/>
      <c r="J573" s="832"/>
      <c r="K573" s="832"/>
      <c r="L573" s="832"/>
      <c r="M573" s="832"/>
      <c r="N573" s="832"/>
      <c r="O573" s="832"/>
      <c r="P573" s="833"/>
      <c r="Q573" s="826"/>
      <c r="R573" s="826"/>
      <c r="S573" s="826"/>
      <c r="T573" s="826"/>
      <c r="U573" s="826"/>
      <c r="V573" s="826"/>
    </row>
    <row r="574" spans="1:22">
      <c r="A574" s="826"/>
      <c r="B574" s="831"/>
      <c r="C574" s="832"/>
      <c r="D574" s="832"/>
      <c r="E574" s="832"/>
      <c r="F574" s="832"/>
      <c r="G574" s="832"/>
      <c r="H574" s="832"/>
      <c r="I574" s="832"/>
      <c r="J574" s="832"/>
      <c r="K574" s="832"/>
      <c r="L574" s="832"/>
      <c r="M574" s="832"/>
      <c r="N574" s="832"/>
      <c r="O574" s="832"/>
      <c r="P574" s="833"/>
      <c r="Q574" s="826"/>
      <c r="R574" s="826"/>
      <c r="S574" s="826"/>
      <c r="T574" s="826"/>
      <c r="U574" s="826"/>
      <c r="V574" s="826"/>
    </row>
    <row r="575" spans="1:22">
      <c r="A575" s="826"/>
      <c r="B575" s="831"/>
      <c r="C575" s="832"/>
      <c r="D575" s="832"/>
      <c r="E575" s="832"/>
      <c r="F575" s="832"/>
      <c r="G575" s="832"/>
      <c r="H575" s="832"/>
      <c r="I575" s="832"/>
      <c r="J575" s="832"/>
      <c r="K575" s="832"/>
      <c r="L575" s="832"/>
      <c r="M575" s="832"/>
      <c r="N575" s="832"/>
      <c r="O575" s="832"/>
      <c r="P575" s="833"/>
      <c r="Q575" s="826"/>
      <c r="R575" s="826"/>
      <c r="S575" s="826"/>
      <c r="T575" s="826"/>
      <c r="U575" s="826"/>
      <c r="V575" s="826"/>
    </row>
    <row r="576" spans="1:22">
      <c r="A576" s="826"/>
      <c r="B576" s="831"/>
      <c r="C576" s="832"/>
      <c r="D576" s="832"/>
      <c r="E576" s="832"/>
      <c r="F576" s="832"/>
      <c r="G576" s="832"/>
      <c r="H576" s="832"/>
      <c r="I576" s="832"/>
      <c r="J576" s="832"/>
      <c r="K576" s="832"/>
      <c r="L576" s="832"/>
      <c r="M576" s="832"/>
      <c r="N576" s="832"/>
      <c r="O576" s="832"/>
      <c r="P576" s="833"/>
      <c r="Q576" s="826"/>
      <c r="R576" s="826"/>
      <c r="S576" s="826"/>
      <c r="T576" s="826"/>
      <c r="U576" s="826"/>
      <c r="V576" s="826"/>
    </row>
    <row r="577" spans="1:22">
      <c r="A577" s="826"/>
      <c r="B577" s="831"/>
      <c r="C577" s="832"/>
      <c r="D577" s="832"/>
      <c r="E577" s="832"/>
      <c r="F577" s="832"/>
      <c r="G577" s="832"/>
      <c r="H577" s="832"/>
      <c r="I577" s="832"/>
      <c r="J577" s="832"/>
      <c r="K577" s="832"/>
      <c r="L577" s="832"/>
      <c r="M577" s="832"/>
      <c r="N577" s="832"/>
      <c r="O577" s="832"/>
      <c r="P577" s="833"/>
      <c r="Q577" s="826"/>
      <c r="R577" s="826"/>
      <c r="S577" s="826"/>
      <c r="T577" s="826"/>
      <c r="U577" s="826"/>
      <c r="V577" s="826"/>
    </row>
    <row r="578" spans="1:22">
      <c r="A578" s="826"/>
      <c r="B578" s="831"/>
      <c r="C578" s="832"/>
      <c r="D578" s="832"/>
      <c r="E578" s="832"/>
      <c r="F578" s="832"/>
      <c r="G578" s="832"/>
      <c r="H578" s="832"/>
      <c r="I578" s="832"/>
      <c r="J578" s="832"/>
      <c r="K578" s="832"/>
      <c r="L578" s="832"/>
      <c r="M578" s="832"/>
      <c r="N578" s="832"/>
      <c r="O578" s="832"/>
      <c r="P578" s="833"/>
      <c r="Q578" s="826"/>
      <c r="R578" s="826"/>
      <c r="S578" s="826"/>
      <c r="T578" s="826"/>
      <c r="U578" s="826"/>
      <c r="V578" s="826"/>
    </row>
    <row r="579" spans="1:22">
      <c r="A579" s="826"/>
      <c r="B579" s="831"/>
      <c r="C579" s="832"/>
      <c r="D579" s="832"/>
      <c r="E579" s="832"/>
      <c r="F579" s="832"/>
      <c r="G579" s="832"/>
      <c r="H579" s="832"/>
      <c r="I579" s="832"/>
      <c r="J579" s="832"/>
      <c r="K579" s="832"/>
      <c r="L579" s="832"/>
      <c r="M579" s="832"/>
      <c r="N579" s="832"/>
      <c r="O579" s="832"/>
      <c r="P579" s="833"/>
      <c r="Q579" s="826"/>
      <c r="R579" s="826"/>
      <c r="S579" s="826"/>
      <c r="T579" s="826"/>
      <c r="U579" s="826"/>
      <c r="V579" s="826"/>
    </row>
    <row r="580" spans="1:22">
      <c r="A580" s="826"/>
      <c r="B580" s="831"/>
      <c r="C580" s="832"/>
      <c r="D580" s="832"/>
      <c r="E580" s="832"/>
      <c r="F580" s="832"/>
      <c r="G580" s="832"/>
      <c r="H580" s="832"/>
      <c r="I580" s="832"/>
      <c r="J580" s="832"/>
      <c r="K580" s="832"/>
      <c r="L580" s="832"/>
      <c r="M580" s="832"/>
      <c r="N580" s="832"/>
      <c r="O580" s="832"/>
      <c r="P580" s="833"/>
      <c r="Q580" s="826"/>
      <c r="R580" s="826"/>
      <c r="S580" s="826"/>
      <c r="T580" s="826"/>
      <c r="U580" s="826"/>
      <c r="V580" s="826"/>
    </row>
    <row r="581" spans="1:22">
      <c r="A581" s="826"/>
      <c r="B581" s="831"/>
      <c r="C581" s="832"/>
      <c r="D581" s="832"/>
      <c r="E581" s="832"/>
      <c r="F581" s="832"/>
      <c r="G581" s="832"/>
      <c r="H581" s="832"/>
      <c r="I581" s="832"/>
      <c r="J581" s="832"/>
      <c r="K581" s="832"/>
      <c r="L581" s="832"/>
      <c r="M581" s="832"/>
      <c r="N581" s="832"/>
      <c r="O581" s="832"/>
      <c r="P581" s="833"/>
      <c r="Q581" s="826"/>
      <c r="R581" s="826"/>
      <c r="S581" s="826"/>
      <c r="T581" s="826"/>
      <c r="U581" s="826"/>
      <c r="V581" s="826"/>
    </row>
    <row r="582" spans="1:22">
      <c r="A582" s="826"/>
      <c r="B582" s="831"/>
      <c r="C582" s="832"/>
      <c r="D582" s="832"/>
      <c r="E582" s="832"/>
      <c r="F582" s="832"/>
      <c r="G582" s="832"/>
      <c r="H582" s="832"/>
      <c r="I582" s="832"/>
      <c r="J582" s="832"/>
      <c r="K582" s="832"/>
      <c r="L582" s="832"/>
      <c r="M582" s="832"/>
      <c r="N582" s="832"/>
      <c r="O582" s="832"/>
      <c r="P582" s="833"/>
      <c r="Q582" s="826"/>
      <c r="R582" s="826"/>
      <c r="S582" s="826"/>
      <c r="T582" s="826"/>
      <c r="U582" s="826"/>
      <c r="V582" s="826"/>
    </row>
    <row r="583" spans="1:22">
      <c r="A583" s="826"/>
      <c r="B583" s="831"/>
      <c r="C583" s="832"/>
      <c r="D583" s="832"/>
      <c r="E583" s="832"/>
      <c r="F583" s="832"/>
      <c r="G583" s="832"/>
      <c r="H583" s="832"/>
      <c r="I583" s="832"/>
      <c r="J583" s="832"/>
      <c r="K583" s="832"/>
      <c r="L583" s="832"/>
      <c r="M583" s="832"/>
      <c r="N583" s="832"/>
      <c r="O583" s="832"/>
      <c r="P583" s="833"/>
      <c r="Q583" s="826"/>
      <c r="R583" s="826"/>
      <c r="S583" s="826"/>
      <c r="T583" s="826"/>
      <c r="U583" s="826"/>
      <c r="V583" s="826"/>
    </row>
    <row r="584" spans="1:22">
      <c r="A584" s="826"/>
      <c r="B584" s="831"/>
      <c r="C584" s="832"/>
      <c r="D584" s="832"/>
      <c r="E584" s="832"/>
      <c r="F584" s="832"/>
      <c r="G584" s="832"/>
      <c r="H584" s="832"/>
      <c r="I584" s="832"/>
      <c r="J584" s="832"/>
      <c r="K584" s="832"/>
      <c r="L584" s="832"/>
      <c r="M584" s="832"/>
      <c r="N584" s="832"/>
      <c r="O584" s="832"/>
      <c r="P584" s="833"/>
      <c r="Q584" s="826"/>
      <c r="R584" s="826"/>
      <c r="S584" s="826"/>
      <c r="T584" s="826"/>
      <c r="U584" s="826"/>
      <c r="V584" s="826"/>
    </row>
    <row r="585" spans="1:22">
      <c r="A585" s="826"/>
      <c r="B585" s="831"/>
      <c r="C585" s="832"/>
      <c r="D585" s="832"/>
      <c r="E585" s="832"/>
      <c r="F585" s="832"/>
      <c r="G585" s="832"/>
      <c r="H585" s="832"/>
      <c r="I585" s="832"/>
      <c r="J585" s="832"/>
      <c r="K585" s="832"/>
      <c r="L585" s="832"/>
      <c r="M585" s="832"/>
      <c r="N585" s="832"/>
      <c r="O585" s="832"/>
      <c r="P585" s="833"/>
      <c r="Q585" s="826"/>
      <c r="R585" s="826"/>
      <c r="S585" s="826"/>
      <c r="T585" s="826"/>
      <c r="U585" s="826"/>
      <c r="V585" s="826"/>
    </row>
    <row r="586" spans="1:22">
      <c r="A586" s="826"/>
      <c r="B586" s="831"/>
      <c r="C586" s="832"/>
      <c r="D586" s="832"/>
      <c r="E586" s="832"/>
      <c r="F586" s="832"/>
      <c r="G586" s="832"/>
      <c r="H586" s="832"/>
      <c r="I586" s="832"/>
      <c r="J586" s="832"/>
      <c r="K586" s="832"/>
      <c r="L586" s="832"/>
      <c r="M586" s="832"/>
      <c r="N586" s="832"/>
      <c r="O586" s="832"/>
      <c r="P586" s="833"/>
      <c r="Q586" s="826"/>
      <c r="R586" s="826"/>
      <c r="S586" s="826"/>
      <c r="T586" s="826"/>
      <c r="U586" s="826"/>
      <c r="V586" s="826"/>
    </row>
    <row r="587" spans="1:22">
      <c r="A587" s="826"/>
      <c r="B587" s="831"/>
      <c r="C587" s="832"/>
      <c r="D587" s="832"/>
      <c r="E587" s="832"/>
      <c r="F587" s="832"/>
      <c r="G587" s="832"/>
      <c r="H587" s="832"/>
      <c r="I587" s="832"/>
      <c r="J587" s="832"/>
      <c r="K587" s="832"/>
      <c r="L587" s="832"/>
      <c r="M587" s="832"/>
      <c r="N587" s="832"/>
      <c r="O587" s="832"/>
      <c r="P587" s="833"/>
      <c r="Q587" s="826"/>
      <c r="R587" s="826"/>
      <c r="S587" s="826"/>
      <c r="T587" s="826"/>
      <c r="U587" s="826"/>
      <c r="V587" s="826"/>
    </row>
    <row r="588" spans="1:22">
      <c r="A588" s="826"/>
      <c r="B588" s="831"/>
      <c r="C588" s="834"/>
      <c r="D588" s="835" t="s">
        <v>656</v>
      </c>
      <c r="E588" s="835" t="s">
        <v>657</v>
      </c>
      <c r="F588" s="835" t="s">
        <v>658</v>
      </c>
      <c r="G588" s="835" t="s">
        <v>659</v>
      </c>
      <c r="H588" s="835" t="s">
        <v>660</v>
      </c>
      <c r="I588" s="835" t="s">
        <v>661</v>
      </c>
      <c r="J588" s="835" t="s">
        <v>662</v>
      </c>
      <c r="K588" s="835" t="s">
        <v>663</v>
      </c>
      <c r="L588" s="835" t="s">
        <v>664</v>
      </c>
      <c r="M588" s="835" t="s">
        <v>665</v>
      </c>
      <c r="N588" s="835" t="s">
        <v>666</v>
      </c>
      <c r="O588" s="835" t="s">
        <v>667</v>
      </c>
      <c r="P588" s="833"/>
      <c r="Q588" s="826"/>
      <c r="R588" s="826"/>
      <c r="S588" s="826"/>
      <c r="T588" s="826"/>
      <c r="U588" s="826"/>
      <c r="V588" s="826"/>
    </row>
    <row r="589" spans="1:22">
      <c r="A589" s="826"/>
      <c r="B589" s="831"/>
      <c r="C589" s="836" t="s">
        <v>673</v>
      </c>
      <c r="D589" s="838">
        <f>'[1]GRAF. EJECUCIÓN GASTOS'!D590</f>
        <v>0</v>
      </c>
      <c r="E589" s="838">
        <f>'[1]GRAF. EJECUCIÓN GASTOS'!E590</f>
        <v>0</v>
      </c>
      <c r="F589" s="838">
        <f>'[1]GRAF. EJECUCIÓN GASTOS'!F590</f>
        <v>0</v>
      </c>
      <c r="G589" s="838">
        <f>'[1]GRAF. EJECUCIÓN GASTOS'!G590</f>
        <v>0</v>
      </c>
      <c r="H589" s="838">
        <f>'[1]GRAF. EJECUCIÓN GASTOS'!H590</f>
        <v>0</v>
      </c>
      <c r="I589" s="838">
        <f>'[1]GRAF. EJECUCIÓN GASTOS'!I590</f>
        <v>0</v>
      </c>
      <c r="J589" s="838">
        <f>'[1]GRAF. EJECUCIÓN GASTOS'!J590</f>
        <v>0</v>
      </c>
      <c r="K589" s="838">
        <f>'[1]GRAF. EJECUCIÓN GASTOS'!K590</f>
        <v>0</v>
      </c>
      <c r="L589" s="838">
        <f>'[1]GRAF. EJECUCIÓN GASTOS'!L590</f>
        <v>0</v>
      </c>
      <c r="M589" s="838">
        <f>'[1]GRAF. EJECUCIÓN GASTOS'!M590</f>
        <v>0</v>
      </c>
      <c r="N589" s="838">
        <f>'[1]GRAF. EJECUCIÓN GASTOS'!N590</f>
        <v>0</v>
      </c>
      <c r="O589" s="838">
        <f>'[1]GRAF. EJECUCIÓN GASTOS'!O590</f>
        <v>0</v>
      </c>
      <c r="P589" s="833"/>
      <c r="Q589" s="826"/>
      <c r="R589" s="826"/>
      <c r="S589" s="826"/>
      <c r="T589" s="826"/>
      <c r="U589" s="826"/>
      <c r="V589" s="826"/>
    </row>
    <row r="590" spans="1:22">
      <c r="A590" s="826"/>
      <c r="B590" s="831"/>
      <c r="C590" s="836" t="s">
        <v>22</v>
      </c>
      <c r="D590" s="838">
        <f>[1]ENERO!$AG$238/1000</f>
        <v>0</v>
      </c>
      <c r="E590" s="838">
        <f>[1]FEBRERO!$AG$238/1000</f>
        <v>0</v>
      </c>
      <c r="F590" s="838">
        <f>[1]MARZO!$AG$238/1000</f>
        <v>0</v>
      </c>
      <c r="G590" s="838">
        <f>[1]ABRIL!$AG$238/1000</f>
        <v>0</v>
      </c>
      <c r="H590" s="838">
        <f>[1]MAYO!$AG$238/1000</f>
        <v>0</v>
      </c>
      <c r="I590" s="838">
        <f>[1]JUNIO!$AG$238/1000</f>
        <v>0</v>
      </c>
      <c r="J590" s="838">
        <f>[1]JULIO!$AG$238/1000</f>
        <v>0</v>
      </c>
      <c r="K590" s="838">
        <f>[1]AGOSTO!$AG$238/1000</f>
        <v>0</v>
      </c>
      <c r="L590" s="838">
        <f>[1]SEPTIEMBRE!$AG$238/1000</f>
        <v>0</v>
      </c>
      <c r="M590" s="838">
        <f>[1]OCTUBRE!$AG$238/1000</f>
        <v>0</v>
      </c>
      <c r="N590" s="838">
        <f>[1]NOVIEMBRE!$AG$238/1000</f>
        <v>0</v>
      </c>
      <c r="O590" s="838">
        <f>[1]DICIEMBRE!$AG$238/1000</f>
        <v>0</v>
      </c>
      <c r="P590" s="833"/>
      <c r="Q590" s="826"/>
      <c r="R590" s="826"/>
      <c r="S590" s="826"/>
      <c r="T590" s="826"/>
      <c r="U590" s="826"/>
      <c r="V590" s="826"/>
    </row>
    <row r="591" spans="1:22" ht="13.5" thickBot="1">
      <c r="A591" s="826"/>
      <c r="B591" s="839"/>
      <c r="C591" s="840"/>
      <c r="D591" s="840"/>
      <c r="E591" s="840"/>
      <c r="F591" s="840"/>
      <c r="G591" s="840"/>
      <c r="H591" s="840"/>
      <c r="I591" s="840"/>
      <c r="J591" s="840"/>
      <c r="K591" s="840"/>
      <c r="L591" s="840"/>
      <c r="M591" s="840"/>
      <c r="N591" s="840"/>
      <c r="O591" s="840"/>
      <c r="P591" s="841"/>
      <c r="Q591" s="826"/>
      <c r="R591" s="826"/>
      <c r="S591" s="826"/>
      <c r="T591" s="826"/>
      <c r="U591" s="826"/>
      <c r="V591" s="826"/>
    </row>
    <row r="592" spans="1:22" ht="13.5" thickBot="1">
      <c r="A592" s="826"/>
      <c r="B592" s="826"/>
      <c r="C592" s="826"/>
      <c r="D592" s="826"/>
      <c r="E592" s="826"/>
      <c r="F592" s="826"/>
      <c r="G592" s="826"/>
      <c r="H592" s="826"/>
      <c r="I592" s="826"/>
      <c r="J592" s="826"/>
      <c r="K592" s="826"/>
      <c r="L592" s="826"/>
      <c r="M592" s="826"/>
      <c r="N592" s="826"/>
      <c r="O592" s="826"/>
      <c r="P592" s="826"/>
      <c r="Q592" s="826"/>
      <c r="R592" s="826"/>
      <c r="S592" s="826"/>
      <c r="T592" s="826"/>
      <c r="U592" s="826"/>
      <c r="V592" s="826"/>
    </row>
    <row r="593" spans="1:22">
      <c r="A593" s="826"/>
      <c r="B593" s="828"/>
      <c r="C593" s="829"/>
      <c r="D593" s="829"/>
      <c r="E593" s="829"/>
      <c r="F593" s="829"/>
      <c r="G593" s="829"/>
      <c r="H593" s="829"/>
      <c r="I593" s="829"/>
      <c r="J593" s="829"/>
      <c r="K593" s="829"/>
      <c r="L593" s="829"/>
      <c r="M593" s="829"/>
      <c r="N593" s="829"/>
      <c r="O593" s="829"/>
      <c r="P593" s="830"/>
      <c r="Q593" s="826"/>
      <c r="R593" s="826"/>
      <c r="S593" s="826"/>
      <c r="T593" s="826"/>
      <c r="U593" s="826"/>
      <c r="V593" s="826"/>
    </row>
    <row r="594" spans="1:22">
      <c r="A594" s="826"/>
      <c r="B594" s="831"/>
      <c r="C594" s="832"/>
      <c r="D594" s="832"/>
      <c r="E594" s="832"/>
      <c r="F594" s="832"/>
      <c r="G594" s="832"/>
      <c r="H594" s="832"/>
      <c r="I594" s="832"/>
      <c r="J594" s="832"/>
      <c r="K594" s="832"/>
      <c r="L594" s="832"/>
      <c r="M594" s="832"/>
      <c r="N594" s="832"/>
      <c r="O594" s="832"/>
      <c r="P594" s="833"/>
      <c r="Q594" s="826"/>
      <c r="R594" s="826"/>
      <c r="S594" s="826"/>
      <c r="T594" s="826"/>
      <c r="U594" s="826"/>
      <c r="V594" s="826"/>
    </row>
    <row r="595" spans="1:22">
      <c r="A595" s="826"/>
      <c r="B595" s="831"/>
      <c r="C595" s="832"/>
      <c r="D595" s="832"/>
      <c r="E595" s="832"/>
      <c r="F595" s="832"/>
      <c r="G595" s="832"/>
      <c r="H595" s="832"/>
      <c r="I595" s="832"/>
      <c r="J595" s="832"/>
      <c r="K595" s="832"/>
      <c r="L595" s="832"/>
      <c r="M595" s="832"/>
      <c r="N595" s="832"/>
      <c r="O595" s="832"/>
      <c r="P595" s="833"/>
      <c r="Q595" s="826"/>
      <c r="R595" s="826"/>
      <c r="S595" s="826"/>
      <c r="T595" s="826"/>
      <c r="U595" s="826"/>
      <c r="V595" s="826"/>
    </row>
    <row r="596" spans="1:22">
      <c r="A596" s="826"/>
      <c r="B596" s="831"/>
      <c r="C596" s="832"/>
      <c r="D596" s="832"/>
      <c r="E596" s="832"/>
      <c r="F596" s="832"/>
      <c r="G596" s="832"/>
      <c r="H596" s="832"/>
      <c r="I596" s="832"/>
      <c r="J596" s="832"/>
      <c r="K596" s="832"/>
      <c r="L596" s="832"/>
      <c r="M596" s="832"/>
      <c r="N596" s="832"/>
      <c r="O596" s="832"/>
      <c r="P596" s="833"/>
      <c r="Q596" s="826"/>
      <c r="R596" s="826"/>
      <c r="S596" s="826"/>
      <c r="T596" s="826"/>
      <c r="U596" s="826"/>
      <c r="V596" s="826"/>
    </row>
    <row r="597" spans="1:22">
      <c r="A597" s="826"/>
      <c r="B597" s="831"/>
      <c r="C597" s="832"/>
      <c r="D597" s="832"/>
      <c r="E597" s="832"/>
      <c r="F597" s="832"/>
      <c r="G597" s="832"/>
      <c r="H597" s="832"/>
      <c r="I597" s="832"/>
      <c r="J597" s="832"/>
      <c r="K597" s="832"/>
      <c r="L597" s="832"/>
      <c r="M597" s="832"/>
      <c r="N597" s="832"/>
      <c r="O597" s="832"/>
      <c r="P597" s="833"/>
      <c r="Q597" s="826"/>
      <c r="R597" s="826"/>
      <c r="S597" s="826"/>
      <c r="T597" s="826"/>
      <c r="U597" s="826"/>
      <c r="V597" s="826"/>
    </row>
    <row r="598" spans="1:22">
      <c r="A598" s="826"/>
      <c r="B598" s="831"/>
      <c r="C598" s="832"/>
      <c r="D598" s="832"/>
      <c r="E598" s="832"/>
      <c r="F598" s="832"/>
      <c r="G598" s="832"/>
      <c r="H598" s="832"/>
      <c r="I598" s="832"/>
      <c r="J598" s="832"/>
      <c r="K598" s="832"/>
      <c r="L598" s="832"/>
      <c r="M598" s="832"/>
      <c r="N598" s="832"/>
      <c r="O598" s="832"/>
      <c r="P598" s="833"/>
      <c r="Q598" s="826"/>
      <c r="R598" s="826"/>
      <c r="S598" s="826"/>
      <c r="T598" s="826"/>
      <c r="U598" s="826"/>
      <c r="V598" s="826"/>
    </row>
    <row r="599" spans="1:22">
      <c r="A599" s="826"/>
      <c r="B599" s="831"/>
      <c r="C599" s="832"/>
      <c r="D599" s="832"/>
      <c r="E599" s="832"/>
      <c r="F599" s="832"/>
      <c r="G599" s="832"/>
      <c r="H599" s="832"/>
      <c r="I599" s="832"/>
      <c r="J599" s="832"/>
      <c r="K599" s="832"/>
      <c r="L599" s="832"/>
      <c r="M599" s="832"/>
      <c r="N599" s="832"/>
      <c r="O599" s="832"/>
      <c r="P599" s="833"/>
      <c r="Q599" s="826"/>
      <c r="R599" s="826"/>
      <c r="S599" s="826"/>
      <c r="T599" s="826"/>
      <c r="U599" s="826"/>
      <c r="V599" s="826"/>
    </row>
    <row r="600" spans="1:22">
      <c r="A600" s="826"/>
      <c r="B600" s="831"/>
      <c r="C600" s="832"/>
      <c r="D600" s="832"/>
      <c r="E600" s="832"/>
      <c r="F600" s="832"/>
      <c r="G600" s="832"/>
      <c r="H600" s="832"/>
      <c r="I600" s="832"/>
      <c r="J600" s="832"/>
      <c r="K600" s="832"/>
      <c r="L600" s="832"/>
      <c r="M600" s="832"/>
      <c r="N600" s="832"/>
      <c r="O600" s="832"/>
      <c r="P600" s="833"/>
      <c r="Q600" s="826"/>
      <c r="R600" s="826"/>
      <c r="S600" s="826"/>
      <c r="T600" s="826"/>
      <c r="U600" s="826"/>
      <c r="V600" s="826"/>
    </row>
    <row r="601" spans="1:22">
      <c r="A601" s="826"/>
      <c r="B601" s="831"/>
      <c r="C601" s="832"/>
      <c r="D601" s="832"/>
      <c r="E601" s="832"/>
      <c r="F601" s="832"/>
      <c r="G601" s="832"/>
      <c r="H601" s="832"/>
      <c r="I601" s="832"/>
      <c r="J601" s="832"/>
      <c r="K601" s="832"/>
      <c r="L601" s="832"/>
      <c r="M601" s="832"/>
      <c r="N601" s="832"/>
      <c r="O601" s="832"/>
      <c r="P601" s="833"/>
      <c r="Q601" s="826"/>
      <c r="R601" s="826"/>
      <c r="S601" s="826"/>
      <c r="T601" s="826"/>
      <c r="U601" s="826"/>
      <c r="V601" s="826"/>
    </row>
    <row r="602" spans="1:22">
      <c r="A602" s="826"/>
      <c r="B602" s="831"/>
      <c r="C602" s="832"/>
      <c r="D602" s="832"/>
      <c r="E602" s="832"/>
      <c r="F602" s="832"/>
      <c r="G602" s="832"/>
      <c r="H602" s="832"/>
      <c r="I602" s="832"/>
      <c r="J602" s="832"/>
      <c r="K602" s="832"/>
      <c r="L602" s="832"/>
      <c r="M602" s="832"/>
      <c r="N602" s="832"/>
      <c r="O602" s="832"/>
      <c r="P602" s="833"/>
      <c r="Q602" s="826"/>
      <c r="R602" s="826"/>
      <c r="S602" s="826"/>
      <c r="T602" s="826"/>
      <c r="U602" s="826"/>
      <c r="V602" s="826"/>
    </row>
    <row r="603" spans="1:22">
      <c r="A603" s="826"/>
      <c r="B603" s="831"/>
      <c r="C603" s="832"/>
      <c r="D603" s="832"/>
      <c r="E603" s="832"/>
      <c r="F603" s="832"/>
      <c r="G603" s="832"/>
      <c r="H603" s="832"/>
      <c r="I603" s="832"/>
      <c r="J603" s="832"/>
      <c r="K603" s="832"/>
      <c r="L603" s="832"/>
      <c r="M603" s="832"/>
      <c r="N603" s="832"/>
      <c r="O603" s="832"/>
      <c r="P603" s="833"/>
      <c r="Q603" s="826"/>
      <c r="R603" s="826"/>
      <c r="S603" s="826"/>
      <c r="T603" s="826"/>
      <c r="U603" s="826"/>
      <c r="V603" s="826"/>
    </row>
    <row r="604" spans="1:22">
      <c r="A604" s="826"/>
      <c r="B604" s="831"/>
      <c r="C604" s="832"/>
      <c r="D604" s="832"/>
      <c r="E604" s="832"/>
      <c r="F604" s="832"/>
      <c r="G604" s="832"/>
      <c r="H604" s="832"/>
      <c r="I604" s="832"/>
      <c r="J604" s="832"/>
      <c r="K604" s="832"/>
      <c r="L604" s="832"/>
      <c r="M604" s="832"/>
      <c r="N604" s="832"/>
      <c r="O604" s="832"/>
      <c r="P604" s="833"/>
      <c r="Q604" s="826"/>
      <c r="R604" s="826"/>
      <c r="S604" s="826"/>
      <c r="T604" s="826"/>
      <c r="U604" s="826"/>
      <c r="V604" s="826"/>
    </row>
    <row r="605" spans="1:22">
      <c r="A605" s="826"/>
      <c r="B605" s="831"/>
      <c r="C605" s="832"/>
      <c r="D605" s="832"/>
      <c r="E605" s="832"/>
      <c r="F605" s="832"/>
      <c r="G605" s="832"/>
      <c r="H605" s="832"/>
      <c r="I605" s="832"/>
      <c r="J605" s="832"/>
      <c r="K605" s="832"/>
      <c r="L605" s="832"/>
      <c r="M605" s="832"/>
      <c r="N605" s="832"/>
      <c r="O605" s="832"/>
      <c r="P605" s="833"/>
      <c r="Q605" s="826"/>
      <c r="R605" s="826"/>
      <c r="S605" s="826"/>
      <c r="T605" s="826"/>
      <c r="U605" s="826"/>
      <c r="V605" s="826"/>
    </row>
    <row r="606" spans="1:22">
      <c r="A606" s="826"/>
      <c r="B606" s="831"/>
      <c r="C606" s="832"/>
      <c r="D606" s="832"/>
      <c r="E606" s="832"/>
      <c r="F606" s="832"/>
      <c r="G606" s="832"/>
      <c r="H606" s="832"/>
      <c r="I606" s="832"/>
      <c r="J606" s="832"/>
      <c r="K606" s="832"/>
      <c r="L606" s="832"/>
      <c r="M606" s="832"/>
      <c r="N606" s="832"/>
      <c r="O606" s="832"/>
      <c r="P606" s="833"/>
      <c r="Q606" s="826"/>
      <c r="R606" s="826"/>
      <c r="S606" s="826"/>
      <c r="T606" s="826"/>
      <c r="U606" s="826"/>
      <c r="V606" s="826"/>
    </row>
    <row r="607" spans="1:22">
      <c r="A607" s="826"/>
      <c r="B607" s="831"/>
      <c r="C607" s="832"/>
      <c r="D607" s="832"/>
      <c r="E607" s="832"/>
      <c r="F607" s="832"/>
      <c r="G607" s="832"/>
      <c r="H607" s="832"/>
      <c r="I607" s="832"/>
      <c r="J607" s="832"/>
      <c r="K607" s="832"/>
      <c r="L607" s="832"/>
      <c r="M607" s="832"/>
      <c r="N607" s="832"/>
      <c r="O607" s="832"/>
      <c r="P607" s="833"/>
      <c r="Q607" s="826"/>
      <c r="R607" s="826"/>
      <c r="S607" s="826"/>
      <c r="T607" s="826"/>
      <c r="U607" s="826"/>
      <c r="V607" s="826"/>
    </row>
    <row r="608" spans="1:22">
      <c r="A608" s="826"/>
      <c r="B608" s="831"/>
      <c r="C608" s="832"/>
      <c r="D608" s="832"/>
      <c r="E608" s="832"/>
      <c r="F608" s="832"/>
      <c r="G608" s="832"/>
      <c r="H608" s="832"/>
      <c r="I608" s="832"/>
      <c r="J608" s="832"/>
      <c r="K608" s="832"/>
      <c r="L608" s="832"/>
      <c r="M608" s="832"/>
      <c r="N608" s="832"/>
      <c r="O608" s="832"/>
      <c r="P608" s="833"/>
      <c r="Q608" s="826"/>
      <c r="R608" s="826"/>
      <c r="S608" s="826"/>
      <c r="T608" s="826"/>
      <c r="U608" s="826"/>
      <c r="V608" s="826"/>
    </row>
    <row r="609" spans="1:22">
      <c r="A609" s="826"/>
      <c r="B609" s="831"/>
      <c r="C609" s="832"/>
      <c r="D609" s="832"/>
      <c r="E609" s="832"/>
      <c r="F609" s="832"/>
      <c r="G609" s="832"/>
      <c r="H609" s="832"/>
      <c r="I609" s="832"/>
      <c r="J609" s="832"/>
      <c r="K609" s="832"/>
      <c r="L609" s="832"/>
      <c r="M609" s="832"/>
      <c r="N609" s="832"/>
      <c r="O609" s="832"/>
      <c r="P609" s="833"/>
      <c r="Q609" s="826"/>
      <c r="R609" s="826"/>
      <c r="S609" s="826"/>
      <c r="T609" s="826"/>
      <c r="U609" s="826"/>
      <c r="V609" s="826"/>
    </row>
    <row r="610" spans="1:22">
      <c r="A610" s="826"/>
      <c r="B610" s="831"/>
      <c r="C610" s="832"/>
      <c r="D610" s="832"/>
      <c r="E610" s="832"/>
      <c r="F610" s="832"/>
      <c r="G610" s="832"/>
      <c r="H610" s="832"/>
      <c r="I610" s="832"/>
      <c r="J610" s="832"/>
      <c r="K610" s="832"/>
      <c r="L610" s="832"/>
      <c r="M610" s="832"/>
      <c r="N610" s="832"/>
      <c r="O610" s="832"/>
      <c r="P610" s="833"/>
      <c r="Q610" s="826"/>
      <c r="R610" s="826"/>
      <c r="S610" s="826"/>
      <c r="T610" s="826"/>
      <c r="U610" s="826"/>
      <c r="V610" s="826"/>
    </row>
    <row r="611" spans="1:22">
      <c r="A611" s="826"/>
      <c r="B611" s="831"/>
      <c r="C611" s="832"/>
      <c r="D611" s="832"/>
      <c r="E611" s="832"/>
      <c r="F611" s="832"/>
      <c r="G611" s="832"/>
      <c r="H611" s="832"/>
      <c r="I611" s="832"/>
      <c r="J611" s="832"/>
      <c r="K611" s="832"/>
      <c r="L611" s="832"/>
      <c r="M611" s="832"/>
      <c r="N611" s="832"/>
      <c r="O611" s="832"/>
      <c r="P611" s="833"/>
      <c r="Q611" s="826"/>
      <c r="R611" s="826"/>
      <c r="S611" s="826"/>
      <c r="T611" s="826"/>
      <c r="U611" s="826"/>
      <c r="V611" s="826"/>
    </row>
    <row r="612" spans="1:22">
      <c r="A612" s="826"/>
      <c r="B612" s="831"/>
      <c r="C612" s="832"/>
      <c r="D612" s="832"/>
      <c r="E612" s="832"/>
      <c r="F612" s="832"/>
      <c r="G612" s="832"/>
      <c r="H612" s="832"/>
      <c r="I612" s="832"/>
      <c r="J612" s="832"/>
      <c r="K612" s="832"/>
      <c r="L612" s="832"/>
      <c r="M612" s="832"/>
      <c r="N612" s="832"/>
      <c r="O612" s="832"/>
      <c r="P612" s="833"/>
      <c r="Q612" s="826"/>
      <c r="R612" s="826"/>
      <c r="S612" s="826"/>
      <c r="T612" s="826"/>
      <c r="U612" s="826"/>
      <c r="V612" s="826"/>
    </row>
    <row r="613" spans="1:22">
      <c r="A613" s="826"/>
      <c r="B613" s="831"/>
      <c r="C613" s="832"/>
      <c r="D613" s="832"/>
      <c r="E613" s="832"/>
      <c r="F613" s="832"/>
      <c r="G613" s="832"/>
      <c r="H613" s="832"/>
      <c r="I613" s="832"/>
      <c r="J613" s="832"/>
      <c r="K613" s="832"/>
      <c r="L613" s="832"/>
      <c r="M613" s="832"/>
      <c r="N613" s="832"/>
      <c r="O613" s="832"/>
      <c r="P613" s="833"/>
      <c r="Q613" s="826"/>
      <c r="R613" s="826"/>
      <c r="S613" s="826"/>
      <c r="T613" s="826"/>
      <c r="U613" s="826"/>
      <c r="V613" s="826"/>
    </row>
    <row r="614" spans="1:22">
      <c r="A614" s="826"/>
      <c r="B614" s="831"/>
      <c r="C614" s="832"/>
      <c r="D614" s="832"/>
      <c r="E614" s="832"/>
      <c r="F614" s="832"/>
      <c r="G614" s="832"/>
      <c r="H614" s="832"/>
      <c r="I614" s="832"/>
      <c r="J614" s="832"/>
      <c r="K614" s="832"/>
      <c r="L614" s="832"/>
      <c r="M614" s="832"/>
      <c r="N614" s="832"/>
      <c r="O614" s="832"/>
      <c r="P614" s="833"/>
      <c r="Q614" s="826"/>
      <c r="R614" s="826"/>
      <c r="S614" s="826"/>
      <c r="T614" s="826"/>
      <c r="U614" s="826"/>
      <c r="V614" s="826"/>
    </row>
    <row r="615" spans="1:22">
      <c r="A615" s="826"/>
      <c r="B615" s="831"/>
      <c r="C615" s="832"/>
      <c r="D615" s="832"/>
      <c r="E615" s="832"/>
      <c r="F615" s="832"/>
      <c r="G615" s="832"/>
      <c r="H615" s="832"/>
      <c r="I615" s="832"/>
      <c r="J615" s="832"/>
      <c r="K615" s="832"/>
      <c r="L615" s="832"/>
      <c r="M615" s="832"/>
      <c r="N615" s="832"/>
      <c r="O615" s="832"/>
      <c r="P615" s="833"/>
      <c r="Q615" s="826"/>
      <c r="R615" s="826"/>
      <c r="S615" s="826"/>
      <c r="T615" s="826"/>
      <c r="U615" s="826"/>
      <c r="V615" s="826"/>
    </row>
    <row r="616" spans="1:22">
      <c r="A616" s="826"/>
      <c r="B616" s="831"/>
      <c r="C616" s="832"/>
      <c r="D616" s="832"/>
      <c r="E616" s="832"/>
      <c r="F616" s="832"/>
      <c r="G616" s="832"/>
      <c r="H616" s="832"/>
      <c r="I616" s="832"/>
      <c r="J616" s="832"/>
      <c r="K616" s="832"/>
      <c r="L616" s="832"/>
      <c r="M616" s="832"/>
      <c r="N616" s="832"/>
      <c r="O616" s="832"/>
      <c r="P616" s="833"/>
      <c r="Q616" s="826"/>
      <c r="R616" s="826"/>
      <c r="S616" s="826"/>
      <c r="T616" s="826"/>
      <c r="U616" s="826"/>
      <c r="V616" s="826"/>
    </row>
    <row r="617" spans="1:22">
      <c r="A617" s="826"/>
      <c r="B617" s="831"/>
      <c r="C617" s="832"/>
      <c r="D617" s="832"/>
      <c r="E617" s="832"/>
      <c r="F617" s="832"/>
      <c r="G617" s="832"/>
      <c r="H617" s="832"/>
      <c r="I617" s="832"/>
      <c r="J617" s="832"/>
      <c r="K617" s="832"/>
      <c r="L617" s="832"/>
      <c r="M617" s="832"/>
      <c r="N617" s="832"/>
      <c r="O617" s="832"/>
      <c r="P617" s="833"/>
      <c r="Q617" s="826"/>
      <c r="R617" s="826"/>
      <c r="S617" s="826"/>
      <c r="T617" s="826"/>
      <c r="U617" s="826"/>
      <c r="V617" s="826"/>
    </row>
    <row r="618" spans="1:22">
      <c r="A618" s="826"/>
      <c r="B618" s="831"/>
      <c r="C618" s="832"/>
      <c r="D618" s="832"/>
      <c r="E618" s="832"/>
      <c r="F618" s="832"/>
      <c r="G618" s="832"/>
      <c r="H618" s="832"/>
      <c r="I618" s="832"/>
      <c r="J618" s="832"/>
      <c r="K618" s="832"/>
      <c r="L618" s="832"/>
      <c r="M618" s="832"/>
      <c r="N618" s="832"/>
      <c r="O618" s="832"/>
      <c r="P618" s="833"/>
      <c r="Q618" s="826"/>
      <c r="R618" s="826"/>
      <c r="S618" s="826"/>
      <c r="T618" s="826"/>
      <c r="U618" s="826"/>
      <c r="V618" s="826"/>
    </row>
    <row r="619" spans="1:22">
      <c r="A619" s="826"/>
      <c r="B619" s="831"/>
      <c r="C619" s="834"/>
      <c r="D619" s="835" t="s">
        <v>656</v>
      </c>
      <c r="E619" s="835" t="s">
        <v>657</v>
      </c>
      <c r="F619" s="835" t="s">
        <v>658</v>
      </c>
      <c r="G619" s="835" t="s">
        <v>659</v>
      </c>
      <c r="H619" s="835" t="s">
        <v>660</v>
      </c>
      <c r="I619" s="835" t="s">
        <v>661</v>
      </c>
      <c r="J619" s="835" t="s">
        <v>662</v>
      </c>
      <c r="K619" s="835" t="s">
        <v>663</v>
      </c>
      <c r="L619" s="835" t="s">
        <v>664</v>
      </c>
      <c r="M619" s="835" t="s">
        <v>665</v>
      </c>
      <c r="N619" s="835" t="s">
        <v>666</v>
      </c>
      <c r="O619" s="835" t="s">
        <v>667</v>
      </c>
      <c r="P619" s="833"/>
      <c r="Q619" s="826"/>
      <c r="R619" s="826"/>
      <c r="S619" s="826"/>
      <c r="T619" s="826"/>
      <c r="U619" s="826"/>
      <c r="V619" s="826"/>
    </row>
    <row r="620" spans="1:22">
      <c r="A620" s="826"/>
      <c r="B620" s="831"/>
      <c r="C620" s="836" t="s">
        <v>673</v>
      </c>
      <c r="D620" s="838"/>
      <c r="E620" s="838"/>
      <c r="F620" s="838"/>
      <c r="G620" s="838"/>
      <c r="H620" s="838"/>
      <c r="I620" s="838"/>
      <c r="J620" s="838"/>
      <c r="K620" s="838"/>
      <c r="L620" s="838"/>
      <c r="M620" s="838"/>
      <c r="N620" s="838"/>
      <c r="O620" s="838"/>
      <c r="P620" s="833"/>
      <c r="Q620" s="826"/>
      <c r="R620" s="826"/>
      <c r="S620" s="826"/>
      <c r="T620" s="826"/>
      <c r="U620" s="826"/>
      <c r="V620" s="826"/>
    </row>
    <row r="621" spans="1:22">
      <c r="A621" s="826"/>
      <c r="B621" s="831"/>
      <c r="C621" s="836" t="s">
        <v>22</v>
      </c>
      <c r="D621" s="838"/>
      <c r="E621" s="838"/>
      <c r="F621" s="838"/>
      <c r="G621" s="838"/>
      <c r="H621" s="838"/>
      <c r="I621" s="838"/>
      <c r="J621" s="838"/>
      <c r="K621" s="838"/>
      <c r="L621" s="838"/>
      <c r="M621" s="838"/>
      <c r="N621" s="838"/>
      <c r="O621" s="838"/>
      <c r="P621" s="833"/>
      <c r="Q621" s="826"/>
      <c r="R621" s="826"/>
      <c r="S621" s="826"/>
      <c r="T621" s="826"/>
      <c r="U621" s="826"/>
      <c r="V621" s="826"/>
    </row>
    <row r="622" spans="1:22" ht="13.5" thickBot="1">
      <c r="A622" s="826"/>
      <c r="B622" s="839"/>
      <c r="C622" s="840"/>
      <c r="D622" s="840"/>
      <c r="E622" s="840"/>
      <c r="F622" s="840"/>
      <c r="G622" s="840"/>
      <c r="H622" s="840"/>
      <c r="I622" s="840"/>
      <c r="J622" s="840"/>
      <c r="K622" s="840"/>
      <c r="L622" s="840"/>
      <c r="M622" s="840"/>
      <c r="N622" s="840"/>
      <c r="O622" s="840"/>
      <c r="P622" s="841"/>
      <c r="Q622" s="826"/>
      <c r="R622" s="826"/>
      <c r="S622" s="826"/>
      <c r="T622" s="826"/>
      <c r="U622" s="826"/>
      <c r="V622" s="826"/>
    </row>
    <row r="623" spans="1:22" ht="13.5" thickBot="1">
      <c r="A623" s="826"/>
      <c r="B623" s="826"/>
      <c r="C623" s="826"/>
      <c r="D623" s="826"/>
      <c r="E623" s="826"/>
      <c r="F623" s="826"/>
      <c r="G623" s="826"/>
      <c r="H623" s="826"/>
      <c r="I623" s="826"/>
      <c r="J623" s="826"/>
      <c r="K623" s="826"/>
      <c r="L623" s="826"/>
      <c r="M623" s="826"/>
      <c r="N623" s="826"/>
      <c r="O623" s="826"/>
      <c r="P623" s="826"/>
      <c r="Q623" s="826"/>
      <c r="R623" s="826"/>
      <c r="S623" s="826"/>
      <c r="T623" s="826"/>
      <c r="U623" s="826"/>
      <c r="V623" s="826"/>
    </row>
    <row r="624" spans="1:22">
      <c r="A624" s="826"/>
      <c r="B624" s="828"/>
      <c r="C624" s="829"/>
      <c r="D624" s="829"/>
      <c r="E624" s="829"/>
      <c r="F624" s="829"/>
      <c r="G624" s="829"/>
      <c r="H624" s="829"/>
      <c r="I624" s="829"/>
      <c r="J624" s="829"/>
      <c r="K624" s="829"/>
      <c r="L624" s="829"/>
      <c r="M624" s="829"/>
      <c r="N624" s="829"/>
      <c r="O624" s="829"/>
      <c r="P624" s="830"/>
      <c r="Q624" s="826"/>
      <c r="R624" s="826"/>
      <c r="S624" s="826"/>
      <c r="T624" s="826"/>
      <c r="U624" s="826"/>
      <c r="V624" s="826"/>
    </row>
    <row r="625" spans="1:22">
      <c r="A625" s="826"/>
      <c r="B625" s="831"/>
      <c r="C625" s="832"/>
      <c r="D625" s="832"/>
      <c r="E625" s="832"/>
      <c r="F625" s="832"/>
      <c r="G625" s="832"/>
      <c r="H625" s="832"/>
      <c r="I625" s="832"/>
      <c r="J625" s="832"/>
      <c r="K625" s="832"/>
      <c r="L625" s="832"/>
      <c r="M625" s="832"/>
      <c r="N625" s="832"/>
      <c r="O625" s="832"/>
      <c r="P625" s="833"/>
      <c r="Q625" s="826"/>
      <c r="R625" s="826"/>
      <c r="S625" s="826"/>
      <c r="T625" s="826"/>
      <c r="U625" s="826"/>
      <c r="V625" s="826"/>
    </row>
    <row r="626" spans="1:22">
      <c r="A626" s="826"/>
      <c r="B626" s="831"/>
      <c r="C626" s="832"/>
      <c r="D626" s="832"/>
      <c r="E626" s="832"/>
      <c r="F626" s="832"/>
      <c r="G626" s="832"/>
      <c r="H626" s="832"/>
      <c r="I626" s="832"/>
      <c r="J626" s="832"/>
      <c r="K626" s="832"/>
      <c r="L626" s="832"/>
      <c r="M626" s="832"/>
      <c r="N626" s="832"/>
      <c r="O626" s="832"/>
      <c r="P626" s="833"/>
      <c r="Q626" s="826"/>
      <c r="R626" s="826"/>
      <c r="S626" s="826"/>
      <c r="T626" s="826"/>
      <c r="U626" s="826"/>
      <c r="V626" s="826"/>
    </row>
    <row r="627" spans="1:22">
      <c r="A627" s="826"/>
      <c r="B627" s="831"/>
      <c r="C627" s="832"/>
      <c r="D627" s="832"/>
      <c r="E627" s="832"/>
      <c r="F627" s="832"/>
      <c r="G627" s="832"/>
      <c r="H627" s="832"/>
      <c r="I627" s="832"/>
      <c r="J627" s="832"/>
      <c r="K627" s="832"/>
      <c r="L627" s="832"/>
      <c r="M627" s="832"/>
      <c r="N627" s="832"/>
      <c r="O627" s="832"/>
      <c r="P627" s="833"/>
      <c r="Q627" s="826"/>
      <c r="R627" s="826"/>
      <c r="S627" s="826"/>
      <c r="T627" s="826"/>
      <c r="U627" s="826"/>
      <c r="V627" s="826"/>
    </row>
    <row r="628" spans="1:22">
      <c r="A628" s="826"/>
      <c r="B628" s="831"/>
      <c r="C628" s="832"/>
      <c r="D628" s="832"/>
      <c r="E628" s="832"/>
      <c r="F628" s="832"/>
      <c r="G628" s="832"/>
      <c r="H628" s="832"/>
      <c r="I628" s="832"/>
      <c r="J628" s="832"/>
      <c r="K628" s="832"/>
      <c r="L628" s="832"/>
      <c r="M628" s="832"/>
      <c r="N628" s="832"/>
      <c r="O628" s="832"/>
      <c r="P628" s="833"/>
      <c r="Q628" s="826"/>
      <c r="R628" s="826"/>
      <c r="S628" s="826"/>
      <c r="T628" s="826"/>
      <c r="U628" s="826"/>
      <c r="V628" s="826"/>
    </row>
    <row r="629" spans="1:22">
      <c r="A629" s="826"/>
      <c r="B629" s="831"/>
      <c r="C629" s="832"/>
      <c r="D629" s="832"/>
      <c r="E629" s="832"/>
      <c r="F629" s="832"/>
      <c r="G629" s="832"/>
      <c r="H629" s="832"/>
      <c r="I629" s="832"/>
      <c r="J629" s="832"/>
      <c r="K629" s="832"/>
      <c r="L629" s="832"/>
      <c r="M629" s="832"/>
      <c r="N629" s="832"/>
      <c r="O629" s="832"/>
      <c r="P629" s="833"/>
      <c r="Q629" s="826"/>
      <c r="R629" s="826"/>
      <c r="S629" s="826"/>
      <c r="T629" s="826"/>
      <c r="U629" s="826"/>
      <c r="V629" s="826"/>
    </row>
    <row r="630" spans="1:22">
      <c r="A630" s="826"/>
      <c r="B630" s="831"/>
      <c r="C630" s="832"/>
      <c r="D630" s="832"/>
      <c r="E630" s="832"/>
      <c r="F630" s="832"/>
      <c r="G630" s="832"/>
      <c r="H630" s="832"/>
      <c r="I630" s="832"/>
      <c r="J630" s="832"/>
      <c r="K630" s="832"/>
      <c r="L630" s="832"/>
      <c r="M630" s="832"/>
      <c r="N630" s="832"/>
      <c r="O630" s="832"/>
      <c r="P630" s="833"/>
      <c r="Q630" s="826"/>
      <c r="R630" s="826"/>
      <c r="S630" s="826"/>
      <c r="T630" s="826"/>
      <c r="U630" s="826"/>
      <c r="V630" s="826"/>
    </row>
    <row r="631" spans="1:22">
      <c r="A631" s="826"/>
      <c r="B631" s="831"/>
      <c r="C631" s="832"/>
      <c r="D631" s="832"/>
      <c r="E631" s="832"/>
      <c r="F631" s="832"/>
      <c r="G631" s="832"/>
      <c r="H631" s="832"/>
      <c r="I631" s="832"/>
      <c r="J631" s="832"/>
      <c r="K631" s="832"/>
      <c r="L631" s="832"/>
      <c r="M631" s="832"/>
      <c r="N631" s="832"/>
      <c r="O631" s="832"/>
      <c r="P631" s="833"/>
      <c r="Q631" s="826"/>
      <c r="R631" s="826"/>
      <c r="S631" s="826"/>
      <c r="T631" s="826"/>
      <c r="U631" s="826"/>
      <c r="V631" s="826"/>
    </row>
    <row r="632" spans="1:22">
      <c r="A632" s="826"/>
      <c r="B632" s="831"/>
      <c r="C632" s="832"/>
      <c r="D632" s="832"/>
      <c r="E632" s="832"/>
      <c r="F632" s="832"/>
      <c r="G632" s="832"/>
      <c r="H632" s="832"/>
      <c r="I632" s="832"/>
      <c r="J632" s="832"/>
      <c r="K632" s="832"/>
      <c r="L632" s="832"/>
      <c r="M632" s="832"/>
      <c r="N632" s="832"/>
      <c r="O632" s="832"/>
      <c r="P632" s="833"/>
      <c r="Q632" s="826"/>
      <c r="R632" s="826"/>
      <c r="S632" s="826"/>
      <c r="T632" s="826"/>
      <c r="U632" s="826"/>
      <c r="V632" s="826"/>
    </row>
    <row r="633" spans="1:22">
      <c r="A633" s="826"/>
      <c r="B633" s="831"/>
      <c r="C633" s="832"/>
      <c r="D633" s="832"/>
      <c r="E633" s="832"/>
      <c r="F633" s="832"/>
      <c r="G633" s="832"/>
      <c r="H633" s="832"/>
      <c r="I633" s="832"/>
      <c r="J633" s="832"/>
      <c r="K633" s="832"/>
      <c r="L633" s="832"/>
      <c r="M633" s="832"/>
      <c r="N633" s="832"/>
      <c r="O633" s="832"/>
      <c r="P633" s="833"/>
      <c r="Q633" s="826"/>
      <c r="R633" s="826"/>
      <c r="S633" s="826"/>
      <c r="T633" s="826"/>
      <c r="U633" s="826"/>
      <c r="V633" s="826"/>
    </row>
    <row r="634" spans="1:22">
      <c r="A634" s="826"/>
      <c r="B634" s="831"/>
      <c r="C634" s="832"/>
      <c r="D634" s="832"/>
      <c r="E634" s="832"/>
      <c r="F634" s="832"/>
      <c r="G634" s="832"/>
      <c r="H634" s="832"/>
      <c r="I634" s="832"/>
      <c r="J634" s="832"/>
      <c r="K634" s="832"/>
      <c r="L634" s="832"/>
      <c r="M634" s="832"/>
      <c r="N634" s="832"/>
      <c r="O634" s="832"/>
      <c r="P634" s="833"/>
      <c r="Q634" s="826"/>
      <c r="R634" s="826"/>
      <c r="S634" s="826"/>
      <c r="T634" s="826"/>
      <c r="U634" s="826"/>
      <c r="V634" s="826"/>
    </row>
    <row r="635" spans="1:22">
      <c r="A635" s="826"/>
      <c r="B635" s="831"/>
      <c r="C635" s="832"/>
      <c r="D635" s="832"/>
      <c r="E635" s="832"/>
      <c r="F635" s="832"/>
      <c r="G635" s="832"/>
      <c r="H635" s="832"/>
      <c r="I635" s="832"/>
      <c r="J635" s="832"/>
      <c r="K635" s="832"/>
      <c r="L635" s="832"/>
      <c r="M635" s="832"/>
      <c r="N635" s="832"/>
      <c r="O635" s="832"/>
      <c r="P635" s="833"/>
      <c r="Q635" s="826"/>
      <c r="R635" s="826"/>
      <c r="S635" s="826"/>
      <c r="T635" s="826"/>
      <c r="U635" s="826"/>
      <c r="V635" s="826"/>
    </row>
    <row r="636" spans="1:22">
      <c r="A636" s="826"/>
      <c r="B636" s="831"/>
      <c r="C636" s="832"/>
      <c r="D636" s="832"/>
      <c r="E636" s="832"/>
      <c r="F636" s="832"/>
      <c r="G636" s="832"/>
      <c r="H636" s="832"/>
      <c r="I636" s="832"/>
      <c r="J636" s="832"/>
      <c r="K636" s="832"/>
      <c r="L636" s="832"/>
      <c r="M636" s="832"/>
      <c r="N636" s="832"/>
      <c r="O636" s="832"/>
      <c r="P636" s="833"/>
      <c r="Q636" s="826"/>
      <c r="R636" s="826"/>
      <c r="S636" s="826"/>
      <c r="T636" s="826"/>
      <c r="U636" s="826"/>
      <c r="V636" s="826"/>
    </row>
    <row r="637" spans="1:22">
      <c r="A637" s="826"/>
      <c r="B637" s="831"/>
      <c r="C637" s="832"/>
      <c r="D637" s="832"/>
      <c r="E637" s="832"/>
      <c r="F637" s="832"/>
      <c r="G637" s="832"/>
      <c r="H637" s="832"/>
      <c r="I637" s="832"/>
      <c r="J637" s="832"/>
      <c r="K637" s="832"/>
      <c r="L637" s="832"/>
      <c r="M637" s="832"/>
      <c r="N637" s="832"/>
      <c r="O637" s="832"/>
      <c r="P637" s="833"/>
      <c r="Q637" s="826"/>
      <c r="R637" s="826"/>
      <c r="S637" s="826"/>
      <c r="T637" s="826"/>
      <c r="U637" s="826"/>
      <c r="V637" s="826"/>
    </row>
    <row r="638" spans="1:22">
      <c r="A638" s="826"/>
      <c r="B638" s="831"/>
      <c r="C638" s="832"/>
      <c r="D638" s="832"/>
      <c r="E638" s="832"/>
      <c r="F638" s="832"/>
      <c r="G638" s="832"/>
      <c r="H638" s="832"/>
      <c r="I638" s="832"/>
      <c r="J638" s="832"/>
      <c r="K638" s="832"/>
      <c r="L638" s="832"/>
      <c r="M638" s="832"/>
      <c r="N638" s="832"/>
      <c r="O638" s="832"/>
      <c r="P638" s="833"/>
      <c r="Q638" s="826"/>
      <c r="R638" s="826"/>
      <c r="S638" s="826"/>
      <c r="T638" s="826"/>
      <c r="U638" s="826"/>
      <c r="V638" s="826"/>
    </row>
    <row r="639" spans="1:22">
      <c r="A639" s="826"/>
      <c r="B639" s="831"/>
      <c r="C639" s="832"/>
      <c r="D639" s="832"/>
      <c r="E639" s="832"/>
      <c r="F639" s="832"/>
      <c r="G639" s="832"/>
      <c r="H639" s="832"/>
      <c r="I639" s="832"/>
      <c r="J639" s="832"/>
      <c r="K639" s="832"/>
      <c r="L639" s="832"/>
      <c r="M639" s="832"/>
      <c r="N639" s="832"/>
      <c r="O639" s="832"/>
      <c r="P639" s="833"/>
      <c r="Q639" s="826"/>
      <c r="R639" s="826"/>
      <c r="S639" s="826"/>
      <c r="T639" s="826"/>
      <c r="U639" s="826"/>
      <c r="V639" s="826"/>
    </row>
    <row r="640" spans="1:22">
      <c r="A640" s="826"/>
      <c r="B640" s="831"/>
      <c r="C640" s="832"/>
      <c r="D640" s="832"/>
      <c r="E640" s="832"/>
      <c r="F640" s="832"/>
      <c r="G640" s="832"/>
      <c r="H640" s="832"/>
      <c r="I640" s="832"/>
      <c r="J640" s="832"/>
      <c r="K640" s="832"/>
      <c r="L640" s="832"/>
      <c r="M640" s="832"/>
      <c r="N640" s="832"/>
      <c r="O640" s="832"/>
      <c r="P640" s="833"/>
      <c r="Q640" s="826"/>
      <c r="R640" s="826"/>
      <c r="S640" s="826"/>
      <c r="T640" s="826"/>
      <c r="U640" s="826"/>
      <c r="V640" s="826"/>
    </row>
    <row r="641" spans="1:22">
      <c r="A641" s="826"/>
      <c r="B641" s="831"/>
      <c r="C641" s="832"/>
      <c r="D641" s="832"/>
      <c r="E641" s="832"/>
      <c r="F641" s="832"/>
      <c r="G641" s="832"/>
      <c r="H641" s="832"/>
      <c r="I641" s="832"/>
      <c r="J641" s="832"/>
      <c r="K641" s="832"/>
      <c r="L641" s="832"/>
      <c r="M641" s="832"/>
      <c r="N641" s="832"/>
      <c r="O641" s="832"/>
      <c r="P641" s="833"/>
      <c r="Q641" s="826"/>
      <c r="R641" s="826"/>
      <c r="S641" s="826"/>
      <c r="T641" s="826"/>
      <c r="U641" s="826"/>
      <c r="V641" s="826"/>
    </row>
    <row r="642" spans="1:22">
      <c r="A642" s="826"/>
      <c r="B642" s="831"/>
      <c r="C642" s="832"/>
      <c r="D642" s="832"/>
      <c r="E642" s="832"/>
      <c r="F642" s="832"/>
      <c r="G642" s="832"/>
      <c r="H642" s="832"/>
      <c r="I642" s="832"/>
      <c r="J642" s="832"/>
      <c r="K642" s="832"/>
      <c r="L642" s="832"/>
      <c r="M642" s="832"/>
      <c r="N642" s="832"/>
      <c r="O642" s="832"/>
      <c r="P642" s="833"/>
      <c r="Q642" s="826"/>
      <c r="R642" s="826"/>
      <c r="S642" s="826"/>
      <c r="T642" s="826"/>
      <c r="U642" s="826"/>
      <c r="V642" s="826"/>
    </row>
    <row r="643" spans="1:22">
      <c r="A643" s="826"/>
      <c r="B643" s="831"/>
      <c r="C643" s="832"/>
      <c r="D643" s="832"/>
      <c r="E643" s="832"/>
      <c r="F643" s="832"/>
      <c r="G643" s="832"/>
      <c r="H643" s="832"/>
      <c r="I643" s="832"/>
      <c r="J643" s="832"/>
      <c r="K643" s="832"/>
      <c r="L643" s="832"/>
      <c r="M643" s="832"/>
      <c r="N643" s="832"/>
      <c r="O643" s="832"/>
      <c r="P643" s="833"/>
      <c r="Q643" s="826"/>
      <c r="R643" s="826"/>
      <c r="S643" s="826"/>
      <c r="T643" s="826"/>
      <c r="U643" s="826"/>
      <c r="V643" s="826"/>
    </row>
    <row r="644" spans="1:22">
      <c r="A644" s="826"/>
      <c r="B644" s="831"/>
      <c r="C644" s="832"/>
      <c r="D644" s="832"/>
      <c r="E644" s="832"/>
      <c r="F644" s="832"/>
      <c r="G644" s="832"/>
      <c r="H644" s="832"/>
      <c r="I644" s="832"/>
      <c r="J644" s="832"/>
      <c r="K644" s="832"/>
      <c r="L644" s="832"/>
      <c r="M644" s="832"/>
      <c r="N644" s="832"/>
      <c r="O644" s="832"/>
      <c r="P644" s="833"/>
      <c r="Q644" s="826"/>
      <c r="R644" s="826"/>
      <c r="S644" s="826"/>
      <c r="T644" s="826"/>
      <c r="U644" s="826"/>
      <c r="V644" s="826"/>
    </row>
    <row r="645" spans="1:22">
      <c r="A645" s="826"/>
      <c r="B645" s="831"/>
      <c r="C645" s="832"/>
      <c r="D645" s="832"/>
      <c r="E645" s="832"/>
      <c r="F645" s="832"/>
      <c r="G645" s="832"/>
      <c r="H645" s="832"/>
      <c r="I645" s="832"/>
      <c r="J645" s="832"/>
      <c r="K645" s="832"/>
      <c r="L645" s="832"/>
      <c r="M645" s="832"/>
      <c r="N645" s="832"/>
      <c r="O645" s="832"/>
      <c r="P645" s="833"/>
      <c r="Q645" s="826"/>
      <c r="R645" s="826"/>
      <c r="S645" s="826"/>
      <c r="T645" s="826"/>
      <c r="U645" s="826"/>
      <c r="V645" s="826"/>
    </row>
    <row r="646" spans="1:22">
      <c r="A646" s="826"/>
      <c r="B646" s="831"/>
      <c r="C646" s="832"/>
      <c r="D646" s="832"/>
      <c r="E646" s="832"/>
      <c r="F646" s="832"/>
      <c r="G646" s="832"/>
      <c r="H646" s="832"/>
      <c r="I646" s="832"/>
      <c r="J646" s="832"/>
      <c r="K646" s="832"/>
      <c r="L646" s="832"/>
      <c r="M646" s="832"/>
      <c r="N646" s="832"/>
      <c r="O646" s="832"/>
      <c r="P646" s="833"/>
      <c r="Q646" s="826"/>
      <c r="R646" s="826"/>
      <c r="S646" s="826"/>
      <c r="T646" s="826"/>
      <c r="U646" s="826"/>
      <c r="V646" s="826"/>
    </row>
    <row r="647" spans="1:22">
      <c r="A647" s="826"/>
      <c r="B647" s="831"/>
      <c r="C647" s="832"/>
      <c r="D647" s="832"/>
      <c r="E647" s="832"/>
      <c r="F647" s="832"/>
      <c r="G647" s="832"/>
      <c r="H647" s="832"/>
      <c r="I647" s="832"/>
      <c r="J647" s="832"/>
      <c r="K647" s="832"/>
      <c r="L647" s="832"/>
      <c r="M647" s="832"/>
      <c r="N647" s="832"/>
      <c r="O647" s="832"/>
      <c r="P647" s="833"/>
      <c r="Q647" s="826"/>
      <c r="R647" s="826"/>
      <c r="S647" s="826"/>
      <c r="T647" s="826"/>
      <c r="U647" s="826"/>
      <c r="V647" s="826"/>
    </row>
    <row r="648" spans="1:22">
      <c r="A648" s="826"/>
      <c r="B648" s="831"/>
      <c r="C648" s="832"/>
      <c r="D648" s="832"/>
      <c r="E648" s="832"/>
      <c r="F648" s="832"/>
      <c r="G648" s="832"/>
      <c r="H648" s="832"/>
      <c r="I648" s="832"/>
      <c r="J648" s="832"/>
      <c r="K648" s="832"/>
      <c r="L648" s="832"/>
      <c r="M648" s="832"/>
      <c r="N648" s="832"/>
      <c r="O648" s="832"/>
      <c r="P648" s="833"/>
      <c r="Q648" s="826"/>
      <c r="R648" s="826"/>
      <c r="S648" s="826"/>
      <c r="T648" s="826"/>
      <c r="U648" s="826"/>
      <c r="V648" s="826"/>
    </row>
    <row r="649" spans="1:22">
      <c r="A649" s="826"/>
      <c r="B649" s="831"/>
      <c r="C649" s="832"/>
      <c r="D649" s="832"/>
      <c r="E649" s="832"/>
      <c r="F649" s="832"/>
      <c r="G649" s="832"/>
      <c r="H649" s="832"/>
      <c r="I649" s="832"/>
      <c r="J649" s="832"/>
      <c r="K649" s="832"/>
      <c r="L649" s="832"/>
      <c r="M649" s="832"/>
      <c r="N649" s="832"/>
      <c r="O649" s="832"/>
      <c r="P649" s="833"/>
      <c r="Q649" s="826"/>
      <c r="R649" s="826"/>
      <c r="S649" s="826"/>
      <c r="T649" s="826"/>
      <c r="U649" s="826"/>
      <c r="V649" s="826"/>
    </row>
    <row r="650" spans="1:22">
      <c r="A650" s="826"/>
      <c r="B650" s="831"/>
      <c r="C650" s="834"/>
      <c r="D650" s="835" t="s">
        <v>656</v>
      </c>
      <c r="E650" s="835" t="s">
        <v>657</v>
      </c>
      <c r="F650" s="835" t="s">
        <v>658</v>
      </c>
      <c r="G650" s="835" t="s">
        <v>659</v>
      </c>
      <c r="H650" s="835" t="s">
        <v>660</v>
      </c>
      <c r="I650" s="835" t="s">
        <v>661</v>
      </c>
      <c r="J650" s="835" t="s">
        <v>662</v>
      </c>
      <c r="K650" s="835" t="s">
        <v>663</v>
      </c>
      <c r="L650" s="835" t="s">
        <v>664</v>
      </c>
      <c r="M650" s="835" t="s">
        <v>665</v>
      </c>
      <c r="N650" s="835" t="s">
        <v>666</v>
      </c>
      <c r="O650" s="835" t="s">
        <v>667</v>
      </c>
      <c r="P650" s="833"/>
      <c r="Q650" s="826"/>
      <c r="R650" s="826"/>
      <c r="S650" s="826"/>
      <c r="T650" s="826"/>
      <c r="U650" s="826"/>
      <c r="V650" s="826"/>
    </row>
    <row r="651" spans="1:22">
      <c r="A651" s="826"/>
      <c r="B651" s="831"/>
      <c r="C651" s="836" t="s">
        <v>673</v>
      </c>
      <c r="D651" s="838"/>
      <c r="E651" s="838"/>
      <c r="F651" s="838"/>
      <c r="G651" s="838"/>
      <c r="H651" s="838"/>
      <c r="I651" s="838"/>
      <c r="J651" s="838"/>
      <c r="K651" s="838"/>
      <c r="L651" s="838"/>
      <c r="M651" s="838"/>
      <c r="N651" s="838"/>
      <c r="O651" s="838"/>
      <c r="P651" s="833"/>
      <c r="Q651" s="826"/>
      <c r="R651" s="826"/>
      <c r="S651" s="826"/>
      <c r="T651" s="826"/>
      <c r="U651" s="826"/>
      <c r="V651" s="826"/>
    </row>
    <row r="652" spans="1:22">
      <c r="A652" s="826"/>
      <c r="B652" s="831"/>
      <c r="C652" s="836" t="s">
        <v>22</v>
      </c>
      <c r="D652" s="838"/>
      <c r="E652" s="838"/>
      <c r="F652" s="838"/>
      <c r="G652" s="838"/>
      <c r="H652" s="838"/>
      <c r="I652" s="838"/>
      <c r="J652" s="838"/>
      <c r="K652" s="838"/>
      <c r="L652" s="838"/>
      <c r="M652" s="838"/>
      <c r="N652" s="838"/>
      <c r="O652" s="838"/>
      <c r="P652" s="833"/>
      <c r="Q652" s="826"/>
      <c r="R652" s="826"/>
      <c r="S652" s="826"/>
      <c r="T652" s="826"/>
      <c r="U652" s="826"/>
      <c r="V652" s="826"/>
    </row>
    <row r="653" spans="1:22" ht="13.5" thickBot="1">
      <c r="A653" s="826"/>
      <c r="B653" s="839"/>
      <c r="C653" s="840"/>
      <c r="D653" s="840"/>
      <c r="E653" s="840"/>
      <c r="F653" s="840"/>
      <c r="G653" s="840"/>
      <c r="H653" s="840"/>
      <c r="I653" s="840"/>
      <c r="J653" s="840"/>
      <c r="K653" s="840"/>
      <c r="L653" s="840"/>
      <c r="M653" s="840"/>
      <c r="N653" s="840"/>
      <c r="O653" s="840"/>
      <c r="P653" s="841"/>
      <c r="Q653" s="826"/>
      <c r="R653" s="826"/>
      <c r="S653" s="826"/>
      <c r="T653" s="826"/>
      <c r="U653" s="826"/>
      <c r="V653" s="826"/>
    </row>
    <row r="654" spans="1:22" ht="13.5" thickBot="1">
      <c r="A654" s="826"/>
      <c r="B654" s="826"/>
      <c r="C654" s="826"/>
      <c r="D654" s="826"/>
      <c r="E654" s="826"/>
      <c r="F654" s="826"/>
      <c r="G654" s="826"/>
      <c r="H654" s="826"/>
      <c r="I654" s="826"/>
      <c r="J654" s="826"/>
      <c r="K654" s="826"/>
      <c r="L654" s="826"/>
      <c r="M654" s="826"/>
      <c r="N654" s="826"/>
      <c r="O654" s="826"/>
      <c r="P654" s="826"/>
      <c r="Q654" s="826"/>
      <c r="R654" s="826"/>
      <c r="S654" s="826"/>
      <c r="T654" s="826"/>
      <c r="U654" s="826"/>
      <c r="V654" s="826"/>
    </row>
    <row r="655" spans="1:22">
      <c r="A655" s="826"/>
      <c r="B655" s="828"/>
      <c r="C655" s="829"/>
      <c r="D655" s="829"/>
      <c r="E655" s="829"/>
      <c r="F655" s="829"/>
      <c r="G655" s="829"/>
      <c r="H655" s="829"/>
      <c r="I655" s="829"/>
      <c r="J655" s="829"/>
      <c r="K655" s="829"/>
      <c r="L655" s="829"/>
      <c r="M655" s="829"/>
      <c r="N655" s="829"/>
      <c r="O655" s="829"/>
      <c r="P655" s="830"/>
      <c r="Q655" s="826"/>
      <c r="R655" s="826"/>
      <c r="S655" s="826"/>
      <c r="T655" s="826"/>
      <c r="U655" s="826"/>
      <c r="V655" s="826"/>
    </row>
    <row r="656" spans="1:22">
      <c r="A656" s="826"/>
      <c r="B656" s="831"/>
      <c r="C656" s="832"/>
      <c r="D656" s="832"/>
      <c r="E656" s="832"/>
      <c r="F656" s="832"/>
      <c r="G656" s="832"/>
      <c r="H656" s="832"/>
      <c r="I656" s="832"/>
      <c r="J656" s="832"/>
      <c r="K656" s="832"/>
      <c r="L656" s="832"/>
      <c r="M656" s="832"/>
      <c r="N656" s="832"/>
      <c r="O656" s="832"/>
      <c r="P656" s="833"/>
      <c r="Q656" s="826"/>
      <c r="R656" s="826"/>
      <c r="S656" s="826"/>
      <c r="T656" s="826"/>
      <c r="U656" s="826"/>
      <c r="V656" s="826"/>
    </row>
    <row r="657" spans="1:22">
      <c r="A657" s="826"/>
      <c r="B657" s="831"/>
      <c r="C657" s="832"/>
      <c r="D657" s="832"/>
      <c r="E657" s="832"/>
      <c r="F657" s="832"/>
      <c r="G657" s="832"/>
      <c r="H657" s="832"/>
      <c r="I657" s="832"/>
      <c r="J657" s="832"/>
      <c r="K657" s="832"/>
      <c r="L657" s="832"/>
      <c r="M657" s="832"/>
      <c r="N657" s="832"/>
      <c r="O657" s="832"/>
      <c r="P657" s="833"/>
      <c r="Q657" s="826"/>
      <c r="R657" s="826"/>
      <c r="S657" s="826"/>
      <c r="T657" s="826"/>
      <c r="U657" s="826"/>
      <c r="V657" s="826"/>
    </row>
    <row r="658" spans="1:22">
      <c r="A658" s="826"/>
      <c r="B658" s="831"/>
      <c r="C658" s="832"/>
      <c r="D658" s="832"/>
      <c r="E658" s="832"/>
      <c r="F658" s="832"/>
      <c r="G658" s="832"/>
      <c r="H658" s="832"/>
      <c r="I658" s="832"/>
      <c r="J658" s="832"/>
      <c r="K658" s="832"/>
      <c r="L658" s="832"/>
      <c r="M658" s="832"/>
      <c r="N658" s="832"/>
      <c r="O658" s="832"/>
      <c r="P658" s="833"/>
      <c r="Q658" s="826"/>
      <c r="R658" s="826"/>
      <c r="S658" s="826"/>
      <c r="T658" s="826"/>
      <c r="U658" s="826"/>
      <c r="V658" s="826"/>
    </row>
    <row r="659" spans="1:22">
      <c r="A659" s="826"/>
      <c r="B659" s="831"/>
      <c r="C659" s="832"/>
      <c r="D659" s="832"/>
      <c r="E659" s="832"/>
      <c r="F659" s="832"/>
      <c r="G659" s="832"/>
      <c r="H659" s="832"/>
      <c r="I659" s="832"/>
      <c r="J659" s="832"/>
      <c r="K659" s="832"/>
      <c r="L659" s="832"/>
      <c r="M659" s="832"/>
      <c r="N659" s="832"/>
      <c r="O659" s="832"/>
      <c r="P659" s="833"/>
      <c r="Q659" s="826"/>
      <c r="R659" s="826"/>
      <c r="S659" s="826"/>
      <c r="T659" s="826"/>
      <c r="U659" s="826"/>
      <c r="V659" s="826"/>
    </row>
    <row r="660" spans="1:22">
      <c r="A660" s="826"/>
      <c r="B660" s="831"/>
      <c r="C660" s="832"/>
      <c r="D660" s="832"/>
      <c r="E660" s="832"/>
      <c r="F660" s="832"/>
      <c r="G660" s="832"/>
      <c r="H660" s="832"/>
      <c r="I660" s="832"/>
      <c r="J660" s="832"/>
      <c r="K660" s="832"/>
      <c r="L660" s="832"/>
      <c r="M660" s="832"/>
      <c r="N660" s="832"/>
      <c r="O660" s="832"/>
      <c r="P660" s="833"/>
      <c r="Q660" s="826"/>
      <c r="R660" s="826"/>
      <c r="S660" s="826"/>
      <c r="T660" s="826"/>
      <c r="U660" s="826"/>
      <c r="V660" s="826"/>
    </row>
    <row r="661" spans="1:22">
      <c r="A661" s="826"/>
      <c r="B661" s="831"/>
      <c r="C661" s="832"/>
      <c r="D661" s="832"/>
      <c r="E661" s="832"/>
      <c r="F661" s="832"/>
      <c r="G661" s="832"/>
      <c r="H661" s="832"/>
      <c r="I661" s="832"/>
      <c r="J661" s="832"/>
      <c r="K661" s="832"/>
      <c r="L661" s="832"/>
      <c r="M661" s="832"/>
      <c r="N661" s="832"/>
      <c r="O661" s="832"/>
      <c r="P661" s="833"/>
      <c r="Q661" s="826"/>
      <c r="R661" s="826"/>
      <c r="S661" s="826"/>
      <c r="T661" s="826"/>
      <c r="U661" s="826"/>
      <c r="V661" s="826"/>
    </row>
    <row r="662" spans="1:22">
      <c r="A662" s="826"/>
      <c r="B662" s="831"/>
      <c r="C662" s="832"/>
      <c r="D662" s="832"/>
      <c r="E662" s="832"/>
      <c r="F662" s="832"/>
      <c r="G662" s="832"/>
      <c r="H662" s="832"/>
      <c r="I662" s="832"/>
      <c r="J662" s="832"/>
      <c r="K662" s="832"/>
      <c r="L662" s="832"/>
      <c r="M662" s="832"/>
      <c r="N662" s="832"/>
      <c r="O662" s="832"/>
      <c r="P662" s="833"/>
      <c r="Q662" s="826"/>
      <c r="R662" s="826"/>
      <c r="S662" s="826"/>
      <c r="T662" s="826"/>
      <c r="U662" s="826"/>
      <c r="V662" s="826"/>
    </row>
    <row r="663" spans="1:22">
      <c r="A663" s="826"/>
      <c r="B663" s="831"/>
      <c r="C663" s="832"/>
      <c r="D663" s="832"/>
      <c r="E663" s="832"/>
      <c r="F663" s="832"/>
      <c r="G663" s="832"/>
      <c r="H663" s="832"/>
      <c r="I663" s="832"/>
      <c r="J663" s="832"/>
      <c r="K663" s="832"/>
      <c r="L663" s="832"/>
      <c r="M663" s="832"/>
      <c r="N663" s="832"/>
      <c r="O663" s="832"/>
      <c r="P663" s="833"/>
      <c r="Q663" s="826"/>
      <c r="R663" s="826"/>
      <c r="S663" s="826"/>
      <c r="T663" s="826"/>
      <c r="U663" s="826"/>
      <c r="V663" s="826"/>
    </row>
    <row r="664" spans="1:22">
      <c r="A664" s="826"/>
      <c r="B664" s="831"/>
      <c r="C664" s="832"/>
      <c r="D664" s="832"/>
      <c r="E664" s="832"/>
      <c r="F664" s="832"/>
      <c r="G664" s="832"/>
      <c r="H664" s="832"/>
      <c r="I664" s="832"/>
      <c r="J664" s="832"/>
      <c r="K664" s="832"/>
      <c r="L664" s="832"/>
      <c r="M664" s="832"/>
      <c r="N664" s="832"/>
      <c r="O664" s="832"/>
      <c r="P664" s="833"/>
      <c r="Q664" s="826"/>
      <c r="R664" s="826"/>
      <c r="S664" s="826"/>
      <c r="T664" s="826"/>
      <c r="U664" s="826"/>
      <c r="V664" s="826"/>
    </row>
    <row r="665" spans="1:22">
      <c r="A665" s="826"/>
      <c r="B665" s="831"/>
      <c r="C665" s="832"/>
      <c r="D665" s="832"/>
      <c r="E665" s="832"/>
      <c r="F665" s="832"/>
      <c r="G665" s="832"/>
      <c r="H665" s="832"/>
      <c r="I665" s="832"/>
      <c r="J665" s="832"/>
      <c r="K665" s="832"/>
      <c r="L665" s="832"/>
      <c r="M665" s="832"/>
      <c r="N665" s="832"/>
      <c r="O665" s="832"/>
      <c r="P665" s="833"/>
      <c r="Q665" s="826"/>
      <c r="R665" s="826"/>
      <c r="S665" s="826"/>
      <c r="T665" s="826"/>
      <c r="U665" s="826"/>
      <c r="V665" s="826"/>
    </row>
    <row r="666" spans="1:22">
      <c r="A666" s="826"/>
      <c r="B666" s="831"/>
      <c r="C666" s="832"/>
      <c r="D666" s="832"/>
      <c r="E666" s="832"/>
      <c r="F666" s="832"/>
      <c r="G666" s="832"/>
      <c r="H666" s="832"/>
      <c r="I666" s="832"/>
      <c r="J666" s="832"/>
      <c r="K666" s="832"/>
      <c r="L666" s="832"/>
      <c r="M666" s="832"/>
      <c r="N666" s="832"/>
      <c r="O666" s="832"/>
      <c r="P666" s="833"/>
      <c r="Q666" s="826"/>
      <c r="R666" s="826"/>
      <c r="S666" s="826"/>
      <c r="T666" s="826"/>
      <c r="U666" s="826"/>
      <c r="V666" s="826"/>
    </row>
    <row r="667" spans="1:22">
      <c r="A667" s="826"/>
      <c r="B667" s="831"/>
      <c r="C667" s="832"/>
      <c r="D667" s="832"/>
      <c r="E667" s="832"/>
      <c r="F667" s="832"/>
      <c r="G667" s="832"/>
      <c r="H667" s="832"/>
      <c r="I667" s="832"/>
      <c r="J667" s="832"/>
      <c r="K667" s="832"/>
      <c r="L667" s="832"/>
      <c r="M667" s="832"/>
      <c r="N667" s="832"/>
      <c r="O667" s="832"/>
      <c r="P667" s="833"/>
      <c r="Q667" s="826"/>
      <c r="R667" s="826"/>
      <c r="S667" s="826"/>
      <c r="T667" s="826"/>
      <c r="U667" s="826"/>
      <c r="V667" s="826"/>
    </row>
    <row r="668" spans="1:22">
      <c r="A668" s="826"/>
      <c r="B668" s="831"/>
      <c r="C668" s="832"/>
      <c r="D668" s="832"/>
      <c r="E668" s="832"/>
      <c r="F668" s="832"/>
      <c r="G668" s="832"/>
      <c r="H668" s="832"/>
      <c r="I668" s="832"/>
      <c r="J668" s="832"/>
      <c r="K668" s="832"/>
      <c r="L668" s="832"/>
      <c r="M668" s="832"/>
      <c r="N668" s="832"/>
      <c r="O668" s="832"/>
      <c r="P668" s="833"/>
      <c r="Q668" s="826"/>
      <c r="R668" s="826"/>
      <c r="S668" s="826"/>
      <c r="T668" s="826"/>
      <c r="U668" s="826"/>
      <c r="V668" s="826"/>
    </row>
    <row r="669" spans="1:22">
      <c r="A669" s="826"/>
      <c r="B669" s="831"/>
      <c r="C669" s="832"/>
      <c r="D669" s="832"/>
      <c r="E669" s="832"/>
      <c r="F669" s="832"/>
      <c r="G669" s="832"/>
      <c r="H669" s="832"/>
      <c r="I669" s="832"/>
      <c r="J669" s="832"/>
      <c r="K669" s="832"/>
      <c r="L669" s="832"/>
      <c r="M669" s="832"/>
      <c r="N669" s="832"/>
      <c r="O669" s="832"/>
      <c r="P669" s="833"/>
      <c r="Q669" s="826"/>
      <c r="R669" s="826"/>
      <c r="S669" s="826"/>
      <c r="T669" s="826"/>
      <c r="U669" s="826"/>
      <c r="V669" s="826"/>
    </row>
    <row r="670" spans="1:22">
      <c r="A670" s="826"/>
      <c r="B670" s="831"/>
      <c r="C670" s="832"/>
      <c r="D670" s="832"/>
      <c r="E670" s="832"/>
      <c r="F670" s="832"/>
      <c r="G670" s="832"/>
      <c r="H670" s="832"/>
      <c r="I670" s="832"/>
      <c r="J670" s="832"/>
      <c r="K670" s="832"/>
      <c r="L670" s="832"/>
      <c r="M670" s="832"/>
      <c r="N670" s="832"/>
      <c r="O670" s="832"/>
      <c r="P670" s="833"/>
      <c r="Q670" s="826"/>
      <c r="R670" s="826"/>
      <c r="S670" s="826"/>
      <c r="T670" s="826"/>
      <c r="U670" s="826"/>
      <c r="V670" s="826"/>
    </row>
    <row r="671" spans="1:22">
      <c r="A671" s="826"/>
      <c r="B671" s="831"/>
      <c r="C671" s="832"/>
      <c r="D671" s="832"/>
      <c r="E671" s="832"/>
      <c r="F671" s="832"/>
      <c r="G671" s="832"/>
      <c r="H671" s="832"/>
      <c r="I671" s="832"/>
      <c r="J671" s="832"/>
      <c r="K671" s="832"/>
      <c r="L671" s="832"/>
      <c r="M671" s="832"/>
      <c r="N671" s="832"/>
      <c r="O671" s="832"/>
      <c r="P671" s="833"/>
      <c r="Q671" s="826"/>
      <c r="R671" s="826"/>
      <c r="S671" s="826"/>
      <c r="T671" s="826"/>
      <c r="U671" s="826"/>
      <c r="V671" s="826"/>
    </row>
    <row r="672" spans="1:22">
      <c r="A672" s="826"/>
      <c r="B672" s="831"/>
      <c r="C672" s="832"/>
      <c r="D672" s="832"/>
      <c r="E672" s="832"/>
      <c r="F672" s="832"/>
      <c r="G672" s="832"/>
      <c r="H672" s="832"/>
      <c r="I672" s="832"/>
      <c r="J672" s="832"/>
      <c r="K672" s="832"/>
      <c r="L672" s="832"/>
      <c r="M672" s="832"/>
      <c r="N672" s="832"/>
      <c r="O672" s="832"/>
      <c r="P672" s="833"/>
      <c r="Q672" s="826"/>
      <c r="R672" s="826"/>
      <c r="S672" s="826"/>
      <c r="T672" s="826"/>
      <c r="U672" s="826"/>
      <c r="V672" s="826"/>
    </row>
    <row r="673" spans="1:22">
      <c r="A673" s="826"/>
      <c r="B673" s="831"/>
      <c r="C673" s="832"/>
      <c r="D673" s="832"/>
      <c r="E673" s="832"/>
      <c r="F673" s="832"/>
      <c r="G673" s="832"/>
      <c r="H673" s="832"/>
      <c r="I673" s="832"/>
      <c r="J673" s="832"/>
      <c r="K673" s="832"/>
      <c r="L673" s="832"/>
      <c r="M673" s="832"/>
      <c r="N673" s="832"/>
      <c r="O673" s="832"/>
      <c r="P673" s="833"/>
      <c r="Q673" s="826"/>
      <c r="R673" s="826"/>
      <c r="S673" s="826"/>
      <c r="T673" s="826"/>
      <c r="U673" s="826"/>
      <c r="V673" s="826"/>
    </row>
    <row r="674" spans="1:22">
      <c r="A674" s="826"/>
      <c r="B674" s="831"/>
      <c r="C674" s="832"/>
      <c r="D674" s="832"/>
      <c r="E674" s="832"/>
      <c r="F674" s="832"/>
      <c r="G674" s="832"/>
      <c r="H674" s="832"/>
      <c r="I674" s="832"/>
      <c r="J674" s="832"/>
      <c r="K674" s="832"/>
      <c r="L674" s="832"/>
      <c r="M674" s="832"/>
      <c r="N674" s="832"/>
      <c r="O674" s="832"/>
      <c r="P674" s="833"/>
      <c r="Q674" s="826"/>
      <c r="R674" s="826"/>
      <c r="S674" s="826"/>
      <c r="T674" s="826"/>
      <c r="U674" s="826"/>
      <c r="V674" s="826"/>
    </row>
    <row r="675" spans="1:22">
      <c r="A675" s="826"/>
      <c r="B675" s="831"/>
      <c r="C675" s="832"/>
      <c r="D675" s="832"/>
      <c r="E675" s="832"/>
      <c r="F675" s="832"/>
      <c r="G675" s="832"/>
      <c r="H675" s="832"/>
      <c r="I675" s="832"/>
      <c r="J675" s="832"/>
      <c r="K675" s="832"/>
      <c r="L675" s="832"/>
      <c r="M675" s="832"/>
      <c r="N675" s="832"/>
      <c r="O675" s="832"/>
      <c r="P675" s="833"/>
      <c r="Q675" s="826"/>
      <c r="R675" s="826"/>
      <c r="S675" s="826"/>
      <c r="T675" s="826"/>
      <c r="U675" s="826"/>
      <c r="V675" s="826"/>
    </row>
    <row r="676" spans="1:22">
      <c r="A676" s="826"/>
      <c r="B676" s="831"/>
      <c r="C676" s="832"/>
      <c r="D676" s="832"/>
      <c r="E676" s="832"/>
      <c r="F676" s="832"/>
      <c r="G676" s="832"/>
      <c r="H676" s="832"/>
      <c r="I676" s="832"/>
      <c r="J676" s="832"/>
      <c r="K676" s="832"/>
      <c r="L676" s="832"/>
      <c r="M676" s="832"/>
      <c r="N676" s="832"/>
      <c r="O676" s="832"/>
      <c r="P676" s="833"/>
      <c r="Q676" s="826"/>
      <c r="R676" s="826"/>
      <c r="S676" s="826"/>
      <c r="T676" s="826"/>
      <c r="U676" s="826"/>
      <c r="V676" s="826"/>
    </row>
    <row r="677" spans="1:22">
      <c r="A677" s="826"/>
      <c r="B677" s="831"/>
      <c r="C677" s="832"/>
      <c r="D677" s="832"/>
      <c r="E677" s="832"/>
      <c r="F677" s="832"/>
      <c r="G677" s="832"/>
      <c r="H677" s="832"/>
      <c r="I677" s="832"/>
      <c r="J677" s="832"/>
      <c r="K677" s="832"/>
      <c r="L677" s="832"/>
      <c r="M677" s="832"/>
      <c r="N677" s="832"/>
      <c r="O677" s="832"/>
      <c r="P677" s="833"/>
      <c r="Q677" s="826"/>
      <c r="R677" s="826"/>
      <c r="S677" s="826"/>
      <c r="T677" s="826"/>
      <c r="U677" s="826"/>
      <c r="V677" s="826"/>
    </row>
    <row r="678" spans="1:22">
      <c r="A678" s="826"/>
      <c r="B678" s="831"/>
      <c r="C678" s="832"/>
      <c r="D678" s="832"/>
      <c r="E678" s="832"/>
      <c r="F678" s="832"/>
      <c r="G678" s="832"/>
      <c r="H678" s="832"/>
      <c r="I678" s="832"/>
      <c r="J678" s="832"/>
      <c r="K678" s="832"/>
      <c r="L678" s="832"/>
      <c r="M678" s="832"/>
      <c r="N678" s="832"/>
      <c r="O678" s="832"/>
      <c r="P678" s="833"/>
      <c r="Q678" s="826"/>
      <c r="R678" s="826"/>
      <c r="S678" s="826"/>
      <c r="T678" s="826"/>
      <c r="U678" s="826"/>
      <c r="V678" s="826"/>
    </row>
    <row r="679" spans="1:22">
      <c r="A679" s="826"/>
      <c r="B679" s="831"/>
      <c r="C679" s="832"/>
      <c r="D679" s="832"/>
      <c r="E679" s="832"/>
      <c r="F679" s="832"/>
      <c r="G679" s="832"/>
      <c r="H679" s="832"/>
      <c r="I679" s="832"/>
      <c r="J679" s="832"/>
      <c r="K679" s="832"/>
      <c r="L679" s="832"/>
      <c r="M679" s="832"/>
      <c r="N679" s="832"/>
      <c r="O679" s="832"/>
      <c r="P679" s="833"/>
      <c r="Q679" s="826"/>
      <c r="R679" s="826"/>
      <c r="S679" s="826"/>
      <c r="T679" s="826"/>
      <c r="U679" s="826"/>
      <c r="V679" s="826"/>
    </row>
    <row r="680" spans="1:22">
      <c r="A680" s="826"/>
      <c r="B680" s="831"/>
      <c r="C680" s="832"/>
      <c r="D680" s="832"/>
      <c r="E680" s="832"/>
      <c r="F680" s="832"/>
      <c r="G680" s="832"/>
      <c r="H680" s="832"/>
      <c r="I680" s="832"/>
      <c r="J680" s="832"/>
      <c r="K680" s="832"/>
      <c r="L680" s="832"/>
      <c r="M680" s="832"/>
      <c r="N680" s="832"/>
      <c r="O680" s="832"/>
      <c r="P680" s="833"/>
      <c r="Q680" s="826"/>
      <c r="R680" s="826"/>
      <c r="S680" s="826"/>
      <c r="T680" s="826"/>
      <c r="U680" s="826"/>
      <c r="V680" s="826"/>
    </row>
    <row r="681" spans="1:22">
      <c r="A681" s="826"/>
      <c r="B681" s="831"/>
      <c r="C681" s="834"/>
      <c r="D681" s="835" t="s">
        <v>656</v>
      </c>
      <c r="E681" s="835" t="s">
        <v>657</v>
      </c>
      <c r="F681" s="835" t="s">
        <v>658</v>
      </c>
      <c r="G681" s="835" t="s">
        <v>659</v>
      </c>
      <c r="H681" s="835" t="s">
        <v>660</v>
      </c>
      <c r="I681" s="835" t="s">
        <v>661</v>
      </c>
      <c r="J681" s="835" t="s">
        <v>662</v>
      </c>
      <c r="K681" s="835" t="s">
        <v>663</v>
      </c>
      <c r="L681" s="835" t="s">
        <v>664</v>
      </c>
      <c r="M681" s="835" t="s">
        <v>665</v>
      </c>
      <c r="N681" s="835" t="s">
        <v>666</v>
      </c>
      <c r="O681" s="835" t="s">
        <v>667</v>
      </c>
      <c r="P681" s="833"/>
      <c r="Q681" s="826"/>
      <c r="R681" s="826"/>
      <c r="S681" s="826"/>
      <c r="T681" s="826"/>
      <c r="U681" s="826"/>
      <c r="V681" s="826"/>
    </row>
    <row r="682" spans="1:22">
      <c r="A682" s="826"/>
      <c r="B682" s="831"/>
      <c r="C682" s="836" t="s">
        <v>673</v>
      </c>
      <c r="D682" s="838"/>
      <c r="E682" s="838"/>
      <c r="F682" s="838"/>
      <c r="G682" s="838"/>
      <c r="H682" s="838"/>
      <c r="I682" s="838"/>
      <c r="J682" s="838"/>
      <c r="K682" s="838"/>
      <c r="L682" s="838"/>
      <c r="M682" s="838"/>
      <c r="N682" s="838"/>
      <c r="O682" s="838"/>
      <c r="P682" s="833"/>
      <c r="Q682" s="826"/>
      <c r="R682" s="826"/>
      <c r="S682" s="826"/>
      <c r="T682" s="826"/>
      <c r="U682" s="826"/>
      <c r="V682" s="826"/>
    </row>
    <row r="683" spans="1:22">
      <c r="A683" s="826"/>
      <c r="B683" s="831"/>
      <c r="C683" s="836" t="s">
        <v>22</v>
      </c>
      <c r="D683" s="838"/>
      <c r="E683" s="838"/>
      <c r="F683" s="838"/>
      <c r="G683" s="838"/>
      <c r="H683" s="838"/>
      <c r="I683" s="838"/>
      <c r="J683" s="838"/>
      <c r="K683" s="838"/>
      <c r="L683" s="838"/>
      <c r="M683" s="838"/>
      <c r="N683" s="838"/>
      <c r="O683" s="838"/>
      <c r="P683" s="833"/>
      <c r="Q683" s="826"/>
      <c r="R683" s="826"/>
      <c r="S683" s="826"/>
      <c r="T683" s="826"/>
      <c r="U683" s="826"/>
      <c r="V683" s="826"/>
    </row>
    <row r="684" spans="1:22" ht="13.5" thickBot="1">
      <c r="A684" s="826"/>
      <c r="B684" s="839"/>
      <c r="C684" s="840"/>
      <c r="D684" s="840"/>
      <c r="E684" s="840"/>
      <c r="F684" s="840"/>
      <c r="G684" s="840"/>
      <c r="H684" s="840"/>
      <c r="I684" s="840"/>
      <c r="J684" s="840"/>
      <c r="K684" s="840"/>
      <c r="L684" s="840"/>
      <c r="M684" s="840"/>
      <c r="N684" s="840"/>
      <c r="O684" s="840"/>
      <c r="P684" s="841"/>
      <c r="Q684" s="826"/>
      <c r="R684" s="826"/>
      <c r="S684" s="826"/>
      <c r="T684" s="826"/>
      <c r="U684" s="826"/>
      <c r="V684" s="826"/>
    </row>
    <row r="685" spans="1:22">
      <c r="A685" s="826"/>
      <c r="B685" s="826"/>
      <c r="C685" s="826"/>
      <c r="D685" s="826"/>
      <c r="E685" s="826"/>
      <c r="F685" s="826"/>
      <c r="G685" s="826"/>
      <c r="H685" s="826"/>
      <c r="I685" s="826"/>
      <c r="J685" s="826"/>
      <c r="K685" s="826"/>
      <c r="L685" s="826"/>
      <c r="M685" s="826"/>
      <c r="N685" s="826"/>
      <c r="O685" s="826"/>
      <c r="P685" s="826"/>
      <c r="Q685" s="826"/>
      <c r="R685" s="826"/>
      <c r="S685" s="826"/>
      <c r="T685" s="826"/>
      <c r="U685" s="826"/>
      <c r="V685" s="826"/>
    </row>
  </sheetData>
  <mergeCells count="1">
    <mergeCell ref="B2:P2"/>
  </mergeCells>
  <printOptions horizontalCentered="1"/>
  <pageMargins left="0" right="0" top="0.98425196850393704" bottom="0.98425196850393704" header="0" footer="0"/>
  <pageSetup scale="50" orientation="landscape" horizontalDpi="300" verticalDpi="300" r:id="rId1"/>
  <headerFooter alignWithMargins="0"/>
  <rowBreaks count="6" manualBreakCount="6">
    <brk id="64" max="32" man="1"/>
    <brk id="188" max="32" man="1"/>
    <brk id="250" max="32" man="1"/>
    <brk id="312" max="32" man="1"/>
    <brk id="374" max="32" man="1"/>
    <brk id="498" max="32"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S264"/>
  <sheetViews>
    <sheetView showGridLines="0" topLeftCell="R1" zoomScale="80" zoomScaleNormal="80" workbookViewId="0">
      <pane xSplit="3" ySplit="8" topLeftCell="X9" activePane="bottomRight" state="frozen"/>
      <selection activeCell="R1" sqref="R1"/>
      <selection pane="topRight" activeCell="U1" sqref="U1"/>
      <selection pane="bottomLeft" activeCell="R9" sqref="R9"/>
      <selection pane="bottomRight" activeCell="AG8" sqref="AG8"/>
    </sheetView>
  </sheetViews>
  <sheetFormatPr baseColWidth="10" defaultColWidth="0" defaultRowHeight="24.95" customHeight="1"/>
  <cols>
    <col min="1" max="1" width="12.7109375" style="755" customWidth="1"/>
    <col min="2" max="2" width="51" style="662" customWidth="1"/>
    <col min="3" max="3" width="15.85546875" style="272" bestFit="1" customWidth="1"/>
    <col min="4" max="4" width="16.140625" style="272" customWidth="1"/>
    <col min="5"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7.7109375" style="699" customWidth="1"/>
    <col min="20" max="20" width="48.42578125" style="675" customWidth="1"/>
    <col min="21" max="21" width="17.5703125" style="272" customWidth="1"/>
    <col min="22" max="23" width="14.7109375" style="272" customWidth="1"/>
    <col min="24" max="24" width="17.42578125" style="272" customWidth="1"/>
    <col min="25" max="25" width="18.140625" style="272" customWidth="1"/>
    <col min="26" max="26" width="20.42578125" style="272" customWidth="1"/>
    <col min="27" max="27" width="17.7109375" style="272" customWidth="1"/>
    <col min="28" max="28" width="17.5703125" style="272" customWidth="1"/>
    <col min="29" max="29" width="14.7109375" style="272" customWidth="1"/>
    <col min="30" max="30" width="17.28515625" style="272" customWidth="1"/>
    <col min="31" max="31" width="16.7109375" style="272" customWidth="1"/>
    <col min="32" max="32" width="17.28515625" style="272" customWidth="1"/>
    <col min="33" max="33" width="14.7109375" style="272" customWidth="1"/>
    <col min="34" max="36" width="16.7109375" style="272" customWidth="1"/>
    <col min="37" max="37" width="8.85546875" style="1" customWidth="1"/>
    <col min="38" max="39" width="23.7109375" style="272" customWidth="1"/>
    <col min="40" max="40" width="4.85546875" style="272" customWidth="1"/>
    <col min="41" max="41" width="12.28515625" style="272" customWidth="1"/>
    <col min="42" max="42" width="47.425781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c r="A1" s="751" t="str">
        <f>IF($F$8-$X$8=0," ","OJO: PRESUPUESTO DESEQUILIBRADO")</f>
        <v xml:space="preserve"> </v>
      </c>
      <c r="B1" s="663"/>
      <c r="C1" s="993" t="str">
        <f>IF(SUM(C12:C15)=0,"",IF(SUM(H12:H15)=SUM(C12:C15),"OJO - EN LA DISPONIBILIDAD INICIAL, NI EL RECONOCIMIENTO NI EL RECAUDO PUEDEN SER IGUALES AL PRESUPUESTO INICIAL, haga click en la celda B8 para mas información",""))</f>
        <v/>
      </c>
      <c r="D1" s="993"/>
      <c r="E1" s="993"/>
      <c r="F1" s="993"/>
      <c r="G1" s="993"/>
      <c r="H1" s="993"/>
      <c r="I1" s="993"/>
      <c r="J1" s="993"/>
      <c r="K1" s="945" t="str">
        <f>+IF(L8&gt;I8,"OJO - SUS RECAUDOS SON SUPERIORES A SUS RECONOCIMIENTOS, VERIFIQUE","")</f>
        <v/>
      </c>
      <c r="L1" s="945"/>
      <c r="M1" s="945"/>
      <c r="N1" s="945"/>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2"/>
      <c r="B2" s="719" t="str">
        <f>+ENERO!B2</f>
        <v>SECRETARIA SECCIONAL DE SALUD Y PROTECCION SOCIAL DE ANTIOQUIA DE ANTIOQUIA</v>
      </c>
      <c r="C2" s="274"/>
      <c r="D2" s="954" t="str">
        <f>+IF(F2="","","MUNICIPIO:")</f>
        <v>MUNICIPIO:</v>
      </c>
      <c r="E2" s="954"/>
      <c r="F2" s="275" t="str">
        <f>IF(INSTRUCCIONES!B3=0,"",INSTRUCCIONES!B3)</f>
        <v>CONCORDIA</v>
      </c>
      <c r="G2" s="276"/>
      <c r="H2" s="276"/>
      <c r="I2" s="276"/>
      <c r="J2" s="276"/>
      <c r="K2" s="277"/>
      <c r="L2" s="955" t="s">
        <v>385</v>
      </c>
      <c r="M2" s="956"/>
      <c r="N2" s="278" t="s">
        <v>386</v>
      </c>
      <c r="P2" s="929" t="s">
        <v>460</v>
      </c>
      <c r="Q2" s="936"/>
      <c r="R2" s="279"/>
      <c r="S2" s="700"/>
      <c r="T2" s="719" t="str">
        <f>+ENERO!T2</f>
        <v>SECRETARIA SECCIONAL DE SALUD Y PROTECCION SOCIAL DE ANTIOQUIA DE ANTIOQUIA</v>
      </c>
      <c r="U2" s="274"/>
      <c r="V2" s="963" t="str">
        <f>+IF(Y2="","","M U N I C I P I O:")</f>
        <v>M U N I C I P I O:</v>
      </c>
      <c r="W2" s="963"/>
      <c r="X2" s="963"/>
      <c r="Y2" s="987" t="str">
        <f>IF(INSTRUCCIONES!B3=0,"",INSTRUCCIONES!B3)</f>
        <v>CONCORDIA</v>
      </c>
      <c r="Z2" s="987"/>
      <c r="AA2" s="987"/>
      <c r="AB2" s="987"/>
      <c r="AC2" s="987"/>
      <c r="AD2" s="987"/>
      <c r="AE2" s="987"/>
      <c r="AF2" s="987"/>
      <c r="AG2" s="988"/>
      <c r="AH2" s="956" t="s">
        <v>385</v>
      </c>
      <c r="AI2" s="986"/>
      <c r="AJ2" s="278" t="s">
        <v>386</v>
      </c>
      <c r="AL2" s="929" t="s">
        <v>460</v>
      </c>
      <c r="AM2" s="936"/>
      <c r="AO2" s="2">
        <v>2</v>
      </c>
      <c r="AP2" s="280" t="s">
        <v>7</v>
      </c>
      <c r="AQ2" s="281"/>
      <c r="AR2" s="3"/>
      <c r="AS2" s="3"/>
      <c r="AT2" s="3"/>
      <c r="AU2" s="3"/>
      <c r="AV2" s="3"/>
      <c r="AW2" s="3"/>
      <c r="AX2" s="3"/>
      <c r="AY2" s="3"/>
      <c r="AZ2" s="4"/>
      <c r="BB2" s="929" t="s">
        <v>597</v>
      </c>
      <c r="BC2" s="930"/>
      <c r="BD2" s="51" t="s">
        <v>385</v>
      </c>
      <c r="BE2" s="278" t="str">
        <f>+L3</f>
        <v>FEBRERO</v>
      </c>
      <c r="BF2" s="273"/>
      <c r="BG2" s="929" t="s">
        <v>598</v>
      </c>
      <c r="BH2" s="930"/>
      <c r="BI2" s="930"/>
      <c r="BJ2" s="51" t="s">
        <v>385</v>
      </c>
      <c r="BK2" s="278" t="str">
        <f>+BE2</f>
        <v>FEBRERO</v>
      </c>
      <c r="BM2" s="929" t="s">
        <v>598</v>
      </c>
      <c r="BN2" s="930"/>
      <c r="BO2" s="930"/>
      <c r="BP2" s="51" t="s">
        <v>385</v>
      </c>
      <c r="BQ2" s="278" t="str">
        <f>+BK2</f>
        <v>FEBRERO</v>
      </c>
    </row>
    <row r="3" spans="1:69" ht="24.95" customHeight="1" thickBot="1">
      <c r="A3" s="753"/>
      <c r="B3" s="906" t="s">
        <v>8</v>
      </c>
      <c r="C3" s="282"/>
      <c r="D3" s="922" t="str">
        <f>+IF(F3="","","INSTITUCION:")</f>
        <v>INSTITUCION:</v>
      </c>
      <c r="E3" s="922"/>
      <c r="F3" s="946" t="str">
        <f>IF(INSTRUCCIONES!B5=0,"",INSTRUCCIONES!B5)</f>
        <v xml:space="preserve">ESE HOSPITAL SAN JUAN DE DIOS </v>
      </c>
      <c r="G3" s="946"/>
      <c r="H3" s="946"/>
      <c r="I3" s="946"/>
      <c r="J3" s="946"/>
      <c r="K3" s="947"/>
      <c r="L3" s="907" t="s">
        <v>361</v>
      </c>
      <c r="M3" s="908"/>
      <c r="N3" s="952">
        <f>+INSTRUCCIONES!F3</f>
        <v>2018</v>
      </c>
      <c r="P3" s="933" t="s">
        <v>515</v>
      </c>
      <c r="Q3" s="926" t="s">
        <v>522</v>
      </c>
      <c r="R3" s="279"/>
      <c r="S3" s="701"/>
      <c r="T3" s="906" t="s">
        <v>10</v>
      </c>
      <c r="U3" s="283"/>
      <c r="V3" s="976" t="str">
        <f>+IF(Y3="","","E.S.E. H O S P I T A L:")</f>
        <v>E.S.E. H O S P I T A L:</v>
      </c>
      <c r="W3" s="976"/>
      <c r="X3" s="976"/>
      <c r="Y3" s="978" t="str">
        <f>IF(INSTRUCCIONES!B5=0,"",INSTRUCCIONES!B5)</f>
        <v xml:space="preserve">ESE HOSPITAL SAN JUAN DE DIOS </v>
      </c>
      <c r="Z3" s="978"/>
      <c r="AA3" s="978"/>
      <c r="AB3" s="978"/>
      <c r="AC3" s="978"/>
      <c r="AD3" s="978"/>
      <c r="AE3" s="978"/>
      <c r="AF3" s="978"/>
      <c r="AG3" s="979"/>
      <c r="AH3" s="982" t="str">
        <f>+L3</f>
        <v>FEBRERO</v>
      </c>
      <c r="AI3" s="983"/>
      <c r="AJ3" s="974">
        <f>+N3</f>
        <v>2018</v>
      </c>
      <c r="AL3" s="933" t="s">
        <v>523</v>
      </c>
      <c r="AM3" s="926" t="s">
        <v>522</v>
      </c>
      <c r="AO3" s="5"/>
      <c r="AP3" s="284" t="s">
        <v>11</v>
      </c>
      <c r="AQ3" s="285"/>
      <c r="AR3" s="285"/>
      <c r="AS3" s="285"/>
      <c r="AT3" s="285"/>
      <c r="AU3" s="285"/>
      <c r="AV3" s="285"/>
      <c r="AW3" s="285"/>
      <c r="AX3" s="285"/>
      <c r="AY3" s="285"/>
      <c r="AZ3" s="286"/>
      <c r="BB3" s="931" t="str">
        <f>+CONCATENATE(INSTRUCCIONES!B5, " - ", INSTRUCCIONES!B3)</f>
        <v>ESE HOSPITAL SAN JUAN DE DIOS  - CONCORDIA</v>
      </c>
      <c r="BC3" s="932"/>
      <c r="BD3" s="52" t="s">
        <v>386</v>
      </c>
      <c r="BE3" s="50">
        <f>+N3</f>
        <v>2018</v>
      </c>
      <c r="BF3" s="6" t="s">
        <v>12</v>
      </c>
      <c r="BG3" s="931" t="str">
        <f>+CONCATENATE(INSTRUCCIONES!B5, " - ", INSTRUCCIONES!B3)</f>
        <v>ESE HOSPITAL SAN JUAN DE DIOS  - CONCORDIA</v>
      </c>
      <c r="BH3" s="932"/>
      <c r="BI3" s="932"/>
      <c r="BJ3" s="52" t="s">
        <v>386</v>
      </c>
      <c r="BK3" s="50">
        <f>+BE3</f>
        <v>2018</v>
      </c>
      <c r="BM3" s="931" t="str">
        <f>+CONCATENATE(INSTRUCCIONES!B5, " - ", INSTRUCCIONES!B3)</f>
        <v>ESE HOSPITAL SAN JUAN DE DIOS  - CONCORDIA</v>
      </c>
      <c r="BN3" s="932"/>
      <c r="BO3" s="932"/>
      <c r="BP3" s="52" t="s">
        <v>386</v>
      </c>
      <c r="BQ3" s="50">
        <f>+BK3</f>
        <v>2018</v>
      </c>
    </row>
    <row r="4" spans="1:69" ht="24.95" customHeight="1" thickBot="1">
      <c r="A4" s="753"/>
      <c r="B4" s="997"/>
      <c r="C4" s="287"/>
      <c r="D4" s="923"/>
      <c r="E4" s="923"/>
      <c r="F4" s="948"/>
      <c r="G4" s="948"/>
      <c r="H4" s="948"/>
      <c r="I4" s="948"/>
      <c r="J4" s="948"/>
      <c r="K4" s="949"/>
      <c r="L4" s="909"/>
      <c r="M4" s="910"/>
      <c r="N4" s="953"/>
      <c r="P4" s="934"/>
      <c r="Q4" s="927"/>
      <c r="R4" s="279"/>
      <c r="S4" s="701"/>
      <c r="T4" s="906"/>
      <c r="U4" s="287"/>
      <c r="V4" s="977"/>
      <c r="W4" s="977"/>
      <c r="X4" s="977"/>
      <c r="Y4" s="980"/>
      <c r="Z4" s="980"/>
      <c r="AA4" s="980"/>
      <c r="AB4" s="980"/>
      <c r="AC4" s="980"/>
      <c r="AD4" s="980"/>
      <c r="AE4" s="980"/>
      <c r="AF4" s="980"/>
      <c r="AG4" s="981"/>
      <c r="AH4" s="984"/>
      <c r="AI4" s="985"/>
      <c r="AJ4" s="975"/>
      <c r="AL4" s="934"/>
      <c r="AM4" s="927"/>
      <c r="AO4" s="5"/>
      <c r="AP4" s="288"/>
      <c r="AQ4" s="289" t="s">
        <v>13</v>
      </c>
      <c r="AR4" s="289" t="s">
        <v>14</v>
      </c>
      <c r="AS4" s="289" t="s">
        <v>15</v>
      </c>
      <c r="AT4" s="289" t="s">
        <v>16</v>
      </c>
      <c r="AU4" s="289" t="s">
        <v>16</v>
      </c>
      <c r="AV4" s="290" t="s">
        <v>16</v>
      </c>
      <c r="AW4" s="967" t="str">
        <f>+CONCATENATE("PROYECCION A DICIEMBRE 31 DEL ",N3)</f>
        <v>PROYECCION A DICIEMBRE 31 DEL 2018</v>
      </c>
      <c r="AX4" s="968"/>
      <c r="AY4" s="968"/>
      <c r="AZ4" s="969"/>
      <c r="BB4" s="291"/>
      <c r="BC4" s="292"/>
      <c r="BD4" s="292"/>
      <c r="BE4" s="47"/>
      <c r="BF4" s="7"/>
      <c r="BG4" s="291"/>
      <c r="BH4" s="292"/>
      <c r="BI4" s="48"/>
      <c r="BJ4" s="48"/>
      <c r="BK4" s="293"/>
      <c r="BL4" s="8"/>
      <c r="BM4" s="291"/>
      <c r="BN4" s="294"/>
      <c r="BO4" s="294"/>
      <c r="BP4" s="49"/>
      <c r="BQ4" s="295"/>
    </row>
    <row r="5" spans="1:69" ht="43.5" customHeight="1" thickBot="1">
      <c r="A5" s="994" t="s">
        <v>17</v>
      </c>
      <c r="B5" s="924" t="str">
        <f>IF(SUM(C8:N125)=0,"DESCRIPCIÓN",IF(I10&gt;0,"DESCRIPCIÓN",IF(MARZO!I10=0,"OJO - RECUERDE RECAUDAR LA DISPONIBLIDAD INICIAL EN ESTE TRIMESTRE, haga clik en H9 para ampliar la información","")))</f>
        <v>DESCRIPCIÓN</v>
      </c>
      <c r="C5" s="911" t="s">
        <v>19</v>
      </c>
      <c r="D5" s="912"/>
      <c r="E5" s="912"/>
      <c r="F5" s="913"/>
      <c r="G5" s="914" t="s">
        <v>519</v>
      </c>
      <c r="H5" s="915"/>
      <c r="I5" s="916"/>
      <c r="J5" s="917" t="str">
        <f>+IF(L8&gt;I8,"OJO - RECAUDOS MAYORES QUE RECONOCIMIENTOS","RECAUDO")</f>
        <v>RECAUDO</v>
      </c>
      <c r="K5" s="918"/>
      <c r="L5" s="919"/>
      <c r="M5" s="920" t="s">
        <v>21</v>
      </c>
      <c r="N5" s="921"/>
      <c r="P5" s="935"/>
      <c r="Q5" s="928"/>
      <c r="R5" s="279"/>
      <c r="S5" s="989" t="s">
        <v>471</v>
      </c>
      <c r="T5" s="991" t="s">
        <v>18</v>
      </c>
      <c r="U5" s="296" t="s">
        <v>19</v>
      </c>
      <c r="V5" s="297"/>
      <c r="W5" s="297"/>
      <c r="X5" s="298"/>
      <c r="Y5" s="299" t="s">
        <v>520</v>
      </c>
      <c r="Z5" s="297"/>
      <c r="AA5" s="297"/>
      <c r="AB5" s="971" t="s">
        <v>521</v>
      </c>
      <c r="AC5" s="972"/>
      <c r="AD5" s="973"/>
      <c r="AE5" s="971" t="s">
        <v>22</v>
      </c>
      <c r="AF5" s="972"/>
      <c r="AG5" s="973"/>
      <c r="AH5" s="971" t="s">
        <v>23</v>
      </c>
      <c r="AI5" s="972"/>
      <c r="AJ5" s="973"/>
      <c r="AL5" s="935"/>
      <c r="AM5" s="928"/>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2018</v>
      </c>
      <c r="BD5" s="305"/>
      <c r="BE5" s="509"/>
      <c r="BF5" s="307" t="s">
        <v>12</v>
      </c>
      <c r="BG5" s="942" t="s">
        <v>32</v>
      </c>
      <c r="BH5" s="939" t="str">
        <f>+CONCATENATE("ACUMULADO ",N3)</f>
        <v>ACUMULADO 2018</v>
      </c>
      <c r="BI5" s="940"/>
      <c r="BJ5" s="940" t="str">
        <f>+BG2</f>
        <v>INFORMACION DE GASTOS CONSOLIDAR INFORMES DEL SIHO</v>
      </c>
      <c r="BK5" s="941"/>
      <c r="BM5" s="937" t="s">
        <v>32</v>
      </c>
      <c r="BN5" s="308" t="str">
        <f>+CONCATENATE("ACUMULADO ",BQ3)</f>
        <v>ACUMULADO 2018</v>
      </c>
      <c r="BO5" s="309"/>
      <c r="BP5" s="310"/>
      <c r="BQ5" s="311"/>
    </row>
    <row r="6" spans="1:69" ht="24.95" customHeight="1" thickBot="1">
      <c r="A6" s="995"/>
      <c r="B6" s="996"/>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461</v>
      </c>
      <c r="R6" s="279"/>
      <c r="S6" s="990" t="s">
        <v>42</v>
      </c>
      <c r="T6" s="992"/>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461</v>
      </c>
      <c r="AO6" s="314"/>
      <c r="AP6" s="315"/>
      <c r="AQ6" s="316" t="s">
        <v>36</v>
      </c>
      <c r="AR6" s="316" t="str">
        <f>+L3</f>
        <v>FEBRERO</v>
      </c>
      <c r="AS6" s="316" t="str">
        <f>AR6</f>
        <v>FEBRERO</v>
      </c>
      <c r="AT6" s="316" t="str">
        <f>AR6</f>
        <v>FEBRERO</v>
      </c>
      <c r="AU6" s="316" t="s">
        <v>14</v>
      </c>
      <c r="AV6" s="316" t="s">
        <v>29</v>
      </c>
      <c r="AW6" s="316"/>
      <c r="AX6" s="316"/>
      <c r="AY6" s="316" t="s">
        <v>14</v>
      </c>
      <c r="AZ6" s="317" t="s">
        <v>29</v>
      </c>
      <c r="BB6" s="318"/>
      <c r="BC6" s="319" t="s">
        <v>45</v>
      </c>
      <c r="BD6" s="320" t="s">
        <v>46</v>
      </c>
      <c r="BE6" s="321" t="s">
        <v>47</v>
      </c>
      <c r="BF6" s="322"/>
      <c r="BG6" s="943"/>
      <c r="BH6" s="323" t="s">
        <v>45</v>
      </c>
      <c r="BI6" s="323" t="s">
        <v>48</v>
      </c>
      <c r="BJ6" s="323" t="s">
        <v>49</v>
      </c>
      <c r="BK6" s="324" t="s">
        <v>50</v>
      </c>
      <c r="BM6" s="938"/>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879358852</v>
      </c>
      <c r="AR7" s="327">
        <f>I22</f>
        <v>239509587</v>
      </c>
      <c r="AS7" s="327">
        <f>L22</f>
        <v>105839275</v>
      </c>
      <c r="AT7" s="13"/>
      <c r="AU7" s="328">
        <f t="shared" ref="AU7:AU17" si="0">IF(AQ7=0," ",AR7/AQ7)</f>
        <v>0.27236842667275496</v>
      </c>
      <c r="AV7" s="328">
        <f t="shared" ref="AV7:AV17" si="1">IF(AQ7=0," ",AS7/AQ7)</f>
        <v>0.12035959467432529</v>
      </c>
      <c r="AW7" s="327">
        <f>I23/AO$2*12+I24</f>
        <v>1144189777</v>
      </c>
      <c r="AX7" s="327">
        <f>L23/AO$2*12+L24</f>
        <v>342167905</v>
      </c>
      <c r="AY7" s="327">
        <f t="shared" ref="AY7:AY16" si="2">AW7-AQ7</f>
        <v>264830925</v>
      </c>
      <c r="AZ7" s="329">
        <f t="shared" ref="AZ7:AZ16" si="3">AX7-AQ7</f>
        <v>-537190947</v>
      </c>
      <c r="BB7" s="330" t="s">
        <v>53</v>
      </c>
      <c r="BC7" s="54">
        <f>F10</f>
        <v>548920717</v>
      </c>
      <c r="BD7" s="55">
        <f>I10</f>
        <v>548920717</v>
      </c>
      <c r="BE7" s="56">
        <f>K10</f>
        <v>548920717</v>
      </c>
      <c r="BF7" s="57"/>
      <c r="BG7" s="58" t="s">
        <v>54</v>
      </c>
      <c r="BH7" s="59">
        <f>+SUM(BH8:BH11)</f>
        <v>3999179046</v>
      </c>
      <c r="BI7" s="59">
        <f>+SUM(BI8:BI11)</f>
        <v>797183138</v>
      </c>
      <c r="BJ7" s="59">
        <f>+SUM(BJ8:BJ11)</f>
        <v>572992369</v>
      </c>
      <c r="BK7" s="60">
        <f>+SUM(BK8:BK11)</f>
        <v>266347441</v>
      </c>
      <c r="BM7" s="61" t="s">
        <v>54</v>
      </c>
      <c r="BN7" s="62">
        <f>BN8+BN15+BN22</f>
        <v>3999179046</v>
      </c>
      <c r="BO7" s="63">
        <f>BO8+BO15+BO22</f>
        <v>797183138</v>
      </c>
      <c r="BP7" s="63">
        <f>BP8+BP15+BP22</f>
        <v>572992369</v>
      </c>
      <c r="BQ7" s="64">
        <f>BQ8+BQ15+BQ22</f>
        <v>266347441</v>
      </c>
    </row>
    <row r="8" spans="1:69" s="9" customFormat="1" ht="24.95" customHeight="1" thickBot="1">
      <c r="A8" s="731">
        <f>+IF(ENERO!A8=0,"",ENERO!A8)</f>
        <v>1</v>
      </c>
      <c r="B8" s="635" t="str">
        <f>+IF(ENERO!B8=0,"",ENERO!B8)</f>
        <v>INGRESOS</v>
      </c>
      <c r="C8" s="331">
        <f>C10+C17+C113</f>
        <v>6098362987</v>
      </c>
      <c r="D8" s="331">
        <f t="shared" ref="D8:Q8" si="4">D10+D17+D113</f>
        <v>0</v>
      </c>
      <c r="E8" s="331">
        <f t="shared" si="4"/>
        <v>509563963</v>
      </c>
      <c r="F8" s="331">
        <f t="shared" si="4"/>
        <v>6607926950</v>
      </c>
      <c r="G8" s="331">
        <f t="shared" si="4"/>
        <v>523402316</v>
      </c>
      <c r="H8" s="331">
        <f t="shared" si="4"/>
        <v>1029662467</v>
      </c>
      <c r="I8" s="331">
        <f t="shared" si="4"/>
        <v>1553064783</v>
      </c>
      <c r="J8" s="331">
        <f t="shared" si="4"/>
        <v>400839259</v>
      </c>
      <c r="K8" s="331">
        <f t="shared" si="4"/>
        <v>907667255</v>
      </c>
      <c r="L8" s="331">
        <f t="shared" si="4"/>
        <v>1308506514</v>
      </c>
      <c r="M8" s="331">
        <f t="shared" si="4"/>
        <v>5054862167</v>
      </c>
      <c r="N8" s="331">
        <f t="shared" si="4"/>
        <v>5299420436</v>
      </c>
      <c r="O8" s="333"/>
      <c r="P8" s="334">
        <f t="shared" si="4"/>
        <v>0</v>
      </c>
      <c r="Q8" s="332">
        <f t="shared" si="4"/>
        <v>0</v>
      </c>
      <c r="S8" s="702" t="str">
        <f>+IF(ENERO!S8=0,"",ENERO!S8)</f>
        <v/>
      </c>
      <c r="T8" s="676" t="str">
        <f>+IF(ENERO!T8=0,"",ENERO!T8)</f>
        <v>GASTOS</v>
      </c>
      <c r="U8" s="335">
        <f>U10+U193+U220+U232</f>
        <v>6098362987</v>
      </c>
      <c r="V8" s="336">
        <f t="shared" ref="V8:AJ8" si="5">V10+V193+V220+V232</f>
        <v>0</v>
      </c>
      <c r="W8" s="336">
        <f t="shared" si="5"/>
        <v>509563963</v>
      </c>
      <c r="X8" s="337">
        <f t="shared" si="5"/>
        <v>6607926950</v>
      </c>
      <c r="Y8" s="338">
        <f t="shared" si="5"/>
        <v>1990151272</v>
      </c>
      <c r="Z8" s="336">
        <f t="shared" si="5"/>
        <v>792180504</v>
      </c>
      <c r="AA8" s="337">
        <f t="shared" si="5"/>
        <v>2782331776</v>
      </c>
      <c r="AB8" s="338">
        <f t="shared" si="5"/>
        <v>1082340859</v>
      </c>
      <c r="AC8" s="336">
        <f t="shared" si="5"/>
        <v>564639021</v>
      </c>
      <c r="AD8" s="337">
        <f t="shared" si="5"/>
        <v>1646979880</v>
      </c>
      <c r="AE8" s="338">
        <f t="shared" si="5"/>
        <v>354820045</v>
      </c>
      <c r="AF8" s="336">
        <f t="shared" si="5"/>
        <v>618194235</v>
      </c>
      <c r="AG8" s="337">
        <f t="shared" si="5"/>
        <v>973014280</v>
      </c>
      <c r="AH8" s="338">
        <f t="shared" si="5"/>
        <v>3825595174</v>
      </c>
      <c r="AI8" s="336">
        <f t="shared" si="5"/>
        <v>4960947070</v>
      </c>
      <c r="AJ8" s="339">
        <f t="shared" si="5"/>
        <v>5634912670</v>
      </c>
      <c r="AL8" s="340">
        <f t="shared" ref="AL8:AM8" si="6">AL10+AL193+AL220+AL232</f>
        <v>0</v>
      </c>
      <c r="AM8" s="341">
        <f t="shared" si="6"/>
        <v>0</v>
      </c>
      <c r="AO8" s="21"/>
      <c r="AP8" s="11" t="s">
        <v>56</v>
      </c>
      <c r="AQ8" s="666">
        <f>F25</f>
        <v>2997277173</v>
      </c>
      <c r="AR8" s="12">
        <f>I25</f>
        <v>541721630</v>
      </c>
      <c r="AS8" s="12">
        <f>L25</f>
        <v>481744454</v>
      </c>
      <c r="AT8" s="13"/>
      <c r="AU8" s="342">
        <f t="shared" si="0"/>
        <v>0.18073791602589301</v>
      </c>
      <c r="AV8" s="342">
        <f t="shared" si="1"/>
        <v>0.16072736226720663</v>
      </c>
      <c r="AW8" s="12">
        <f>I26/AO$2*12+I27</f>
        <v>2880511875</v>
      </c>
      <c r="AX8" s="12">
        <f>L26/AO$2*12+L27</f>
        <v>2520648819</v>
      </c>
      <c r="AY8" s="12">
        <f t="shared" si="2"/>
        <v>-116765298</v>
      </c>
      <c r="AZ8" s="343">
        <f t="shared" si="3"/>
        <v>-476628354</v>
      </c>
      <c r="BB8" s="140" t="s">
        <v>57</v>
      </c>
      <c r="BC8" s="65">
        <f>BC9+BC19</f>
        <v>5221208444</v>
      </c>
      <c r="BD8" s="66">
        <f>BD9+BD19</f>
        <v>752878701</v>
      </c>
      <c r="BE8" s="67">
        <f>BE9+BE19</f>
        <v>274886924</v>
      </c>
      <c r="BF8" s="57"/>
      <c r="BG8" s="68" t="s">
        <v>58</v>
      </c>
      <c r="BH8" s="69">
        <f>BN9+BN13</f>
        <v>2851250660</v>
      </c>
      <c r="BI8" s="69">
        <f>BO9+BO13</f>
        <v>418737324</v>
      </c>
      <c r="BJ8" s="69">
        <f>BP9+BP13</f>
        <v>418737324</v>
      </c>
      <c r="BK8" s="70">
        <f>BQ9+BQ13</f>
        <v>210401858</v>
      </c>
      <c r="BM8" s="71" t="s">
        <v>59</v>
      </c>
      <c r="BN8" s="72">
        <f>BN9+BN14+BN13</f>
        <v>3117686103</v>
      </c>
      <c r="BO8" s="69">
        <f>BO9+BO14+BO13</f>
        <v>630690004</v>
      </c>
      <c r="BP8" s="69">
        <f>BP9+BP14+BP13</f>
        <v>460403336</v>
      </c>
      <c r="BQ8" s="70">
        <f>BQ9+BQ14+BQ13</f>
        <v>221333595</v>
      </c>
    </row>
    <row r="9" spans="1:69" s="9" customFormat="1" ht="24.95" customHeight="1" thickBot="1">
      <c r="A9" s="669"/>
      <c r="B9" s="636"/>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666">
        <f>F28+F75</f>
        <v>247152498</v>
      </c>
      <c r="AR9" s="12">
        <f>I28+I75</f>
        <v>41192084</v>
      </c>
      <c r="AS9" s="12">
        <f>L28+L75</f>
        <v>20596042</v>
      </c>
      <c r="AT9" s="13"/>
      <c r="AU9" s="350">
        <f t="shared" si="0"/>
        <v>0.1666666707127516</v>
      </c>
      <c r="AV9" s="350">
        <f t="shared" si="1"/>
        <v>8.3333335356375798E-2</v>
      </c>
      <c r="AW9" s="351">
        <f>(I30+I33+I36+I76)/AO$2*12+I31+I34+I37+I38+I39+I40+I77</f>
        <v>41192084</v>
      </c>
      <c r="AX9" s="351">
        <f>(L30+L33+L36+L76)/AO$2*12+L31+L34+L37+L38+L39+L40+L77</f>
        <v>20596042</v>
      </c>
      <c r="AY9" s="351">
        <f t="shared" si="2"/>
        <v>-205960414</v>
      </c>
      <c r="AZ9" s="352">
        <f t="shared" si="3"/>
        <v>-226556456</v>
      </c>
      <c r="BB9" s="353" t="s">
        <v>421</v>
      </c>
      <c r="BC9" s="73">
        <f>BC10+BC18</f>
        <v>5206014834</v>
      </c>
      <c r="BD9" s="74">
        <f>BD10+BD18</f>
        <v>752253459</v>
      </c>
      <c r="BE9" s="75">
        <f>BE10+BE18</f>
        <v>274647955</v>
      </c>
      <c r="BF9" s="76"/>
      <c r="BG9" s="77" t="s">
        <v>62</v>
      </c>
      <c r="BH9" s="78">
        <f t="shared" ref="BH9:BK10" si="7">BN14</f>
        <v>266435443</v>
      </c>
      <c r="BI9" s="78">
        <f t="shared" si="7"/>
        <v>211952680</v>
      </c>
      <c r="BJ9" s="78">
        <f t="shared" si="7"/>
        <v>41666012</v>
      </c>
      <c r="BK9" s="79">
        <f t="shared" si="7"/>
        <v>10931737</v>
      </c>
      <c r="BM9" s="137" t="s">
        <v>63</v>
      </c>
      <c r="BN9" s="80">
        <f>SUM(BN10:BN12)</f>
        <v>2200128718</v>
      </c>
      <c r="BO9" s="78">
        <f>SUM(BO10:BO12)</f>
        <v>319927604</v>
      </c>
      <c r="BP9" s="78">
        <f>SUM(BP10:BP12)</f>
        <v>319927604</v>
      </c>
      <c r="BQ9" s="79">
        <f>SUM(BQ10:BQ12)</f>
        <v>160640210</v>
      </c>
    </row>
    <row r="10" spans="1:69" s="9" customFormat="1" ht="24.95" customHeight="1">
      <c r="A10" s="732">
        <f>+IF(ENERO!A10=0,"",ENERO!A10)</f>
        <v>10</v>
      </c>
      <c r="B10" s="637" t="str">
        <f>+IF(ENERO!B10=0,"",ENERO!B10)</f>
        <v>DISPONIBILIDAD INICIAL</v>
      </c>
      <c r="C10" s="174">
        <f t="shared" ref="C10:N10" si="8">SUM(C12:C15)</f>
        <v>165000000</v>
      </c>
      <c r="D10" s="354">
        <f t="shared" si="8"/>
        <v>0</v>
      </c>
      <c r="E10" s="354">
        <f t="shared" si="8"/>
        <v>383920717</v>
      </c>
      <c r="F10" s="175">
        <f t="shared" si="8"/>
        <v>548920717</v>
      </c>
      <c r="G10" s="355">
        <f t="shared" si="8"/>
        <v>0</v>
      </c>
      <c r="H10" s="354">
        <f t="shared" si="8"/>
        <v>548920717</v>
      </c>
      <c r="I10" s="356">
        <f t="shared" si="8"/>
        <v>548920717</v>
      </c>
      <c r="J10" s="174">
        <f t="shared" si="8"/>
        <v>0</v>
      </c>
      <c r="K10" s="354">
        <f t="shared" si="8"/>
        <v>548920717</v>
      </c>
      <c r="L10" s="175">
        <f t="shared" si="8"/>
        <v>548920717</v>
      </c>
      <c r="M10" s="174">
        <f t="shared" si="8"/>
        <v>0</v>
      </c>
      <c r="N10" s="175">
        <f t="shared" si="8"/>
        <v>0</v>
      </c>
      <c r="O10" s="13"/>
      <c r="P10" s="174">
        <f>SUM(P12:P15)</f>
        <v>0</v>
      </c>
      <c r="Q10" s="175">
        <f>SUM(Q12:Q15)</f>
        <v>0</v>
      </c>
      <c r="S10" s="357" t="str">
        <f>+IF(ENERO!S10=0,"",ENERO!S10)</f>
        <v>A</v>
      </c>
      <c r="T10" s="720" t="str">
        <f>+IF(ENERO!T10=0,"",ENERO!T10)</f>
        <v>GASTOS DE FUNCIONAMIENTO</v>
      </c>
      <c r="U10" s="361">
        <f>U12+U110+U170</f>
        <v>4338474358</v>
      </c>
      <c r="V10" s="359">
        <f t="shared" ref="V10:AJ10" si="9">V12+V110+V170</f>
        <v>-44969121</v>
      </c>
      <c r="W10" s="359">
        <f t="shared" si="9"/>
        <v>290368399</v>
      </c>
      <c r="X10" s="360">
        <f t="shared" si="9"/>
        <v>4583873636</v>
      </c>
      <c r="Y10" s="361">
        <f t="shared" si="9"/>
        <v>918153235</v>
      </c>
      <c r="Z10" s="359">
        <f t="shared" si="9"/>
        <v>403454705</v>
      </c>
      <c r="AA10" s="362">
        <f t="shared" si="9"/>
        <v>1321607940</v>
      </c>
      <c r="AB10" s="361">
        <f t="shared" si="9"/>
        <v>670199648</v>
      </c>
      <c r="AC10" s="359">
        <f t="shared" si="9"/>
        <v>427217523</v>
      </c>
      <c r="AD10" s="360">
        <f t="shared" si="9"/>
        <v>1097417171</v>
      </c>
      <c r="AE10" s="361">
        <f t="shared" si="9"/>
        <v>288211567</v>
      </c>
      <c r="AF10" s="359">
        <f t="shared" si="9"/>
        <v>469268081</v>
      </c>
      <c r="AG10" s="360">
        <f t="shared" si="9"/>
        <v>757479648</v>
      </c>
      <c r="AH10" s="361">
        <f t="shared" si="9"/>
        <v>3262265696</v>
      </c>
      <c r="AI10" s="359">
        <f t="shared" si="9"/>
        <v>3486456465</v>
      </c>
      <c r="AJ10" s="360">
        <f t="shared" si="9"/>
        <v>3826393988</v>
      </c>
      <c r="AL10" s="363">
        <f t="shared" ref="AL10:AM10" si="10">AL12+AL110+AL170</f>
        <v>0</v>
      </c>
      <c r="AM10" s="364">
        <f t="shared" si="10"/>
        <v>0</v>
      </c>
      <c r="AO10" s="349"/>
      <c r="AP10" s="11" t="s">
        <v>65</v>
      </c>
      <c r="AQ10" s="666">
        <f>+F42</f>
        <v>86000000</v>
      </c>
      <c r="AR10" s="12">
        <f>I87</f>
        <v>3663755</v>
      </c>
      <c r="AS10" s="12">
        <f>L87</f>
        <v>3663755</v>
      </c>
      <c r="AT10" s="13"/>
      <c r="AU10" s="350">
        <f t="shared" si="0"/>
        <v>4.2601802325581396E-2</v>
      </c>
      <c r="AV10" s="350">
        <f t="shared" si="1"/>
        <v>4.2601802325581396E-2</v>
      </c>
      <c r="AW10" s="351">
        <f>I43/AO$2*12+I44</f>
        <v>10000000</v>
      </c>
      <c r="AX10" s="351">
        <f>L43/AO$2*12+L44</f>
        <v>10000000</v>
      </c>
      <c r="AY10" s="351">
        <f t="shared" si="2"/>
        <v>-76000000</v>
      </c>
      <c r="AZ10" s="352">
        <f t="shared" si="3"/>
        <v>-76000000</v>
      </c>
      <c r="BB10" s="365" t="s">
        <v>422</v>
      </c>
      <c r="BC10" s="73">
        <f>BC11+BC12+BC13+BC14+BC16+BC17+BC15</f>
        <v>5206014834</v>
      </c>
      <c r="BD10" s="74">
        <f>BD11+BD12+BD13+BD14+BD16+BD17+BD15</f>
        <v>752253459</v>
      </c>
      <c r="BE10" s="75">
        <f>BE11+BE12+BE13+BE14+BE16+BE17+BE15</f>
        <v>274647955</v>
      </c>
      <c r="BF10" s="76"/>
      <c r="BG10" s="68" t="s">
        <v>66</v>
      </c>
      <c r="BH10" s="81">
        <f t="shared" si="7"/>
        <v>714516627</v>
      </c>
      <c r="BI10" s="81">
        <f t="shared" si="7"/>
        <v>145951790</v>
      </c>
      <c r="BJ10" s="81">
        <f t="shared" si="7"/>
        <v>92047689</v>
      </c>
      <c r="BK10" s="82">
        <f t="shared" si="7"/>
        <v>34743174</v>
      </c>
      <c r="BM10" s="134" t="s">
        <v>434</v>
      </c>
      <c r="BN10" s="83">
        <f>X17+X66</f>
        <v>1590369498</v>
      </c>
      <c r="BO10" s="81">
        <f>AA17+AA66</f>
        <v>275396801</v>
      </c>
      <c r="BP10" s="81">
        <f>AD17+AD66</f>
        <v>275396801</v>
      </c>
      <c r="BQ10" s="82">
        <f>AF17+AF66</f>
        <v>139086745</v>
      </c>
    </row>
    <row r="11" spans="1:69" s="9" customFormat="1" ht="24.95" customHeight="1">
      <c r="A11" s="669"/>
      <c r="B11" s="636"/>
      <c r="C11" s="344"/>
      <c r="D11" s="344"/>
      <c r="E11" s="344"/>
      <c r="F11" s="344"/>
      <c r="G11" s="344"/>
      <c r="H11" s="344"/>
      <c r="I11" s="344"/>
      <c r="J11" s="344"/>
      <c r="K11" s="344"/>
      <c r="L11" s="344"/>
      <c r="M11" s="344"/>
      <c r="N11" s="345"/>
      <c r="O11" s="333"/>
      <c r="P11" s="346"/>
      <c r="Q11" s="345"/>
      <c r="S11" s="366"/>
      <c r="T11" s="696"/>
      <c r="U11" s="367"/>
      <c r="V11" s="161"/>
      <c r="W11" s="161"/>
      <c r="X11" s="166"/>
      <c r="Y11" s="367"/>
      <c r="Z11" s="161"/>
      <c r="AA11" s="161"/>
      <c r="AB11" s="367"/>
      <c r="AC11" s="161"/>
      <c r="AD11" s="166"/>
      <c r="AE11" s="367"/>
      <c r="AF11" s="161"/>
      <c r="AG11" s="166"/>
      <c r="AH11" s="367"/>
      <c r="AI11" s="161"/>
      <c r="AJ11" s="166"/>
      <c r="AL11" s="368"/>
      <c r="AM11" s="369"/>
      <c r="AO11" s="370" t="s">
        <v>11</v>
      </c>
      <c r="AP11" s="527" t="s">
        <v>527</v>
      </c>
      <c r="AQ11" s="666">
        <f>F88</f>
        <v>0</v>
      </c>
      <c r="AR11" s="12">
        <f>I88</f>
        <v>0</v>
      </c>
      <c r="AS11" s="12">
        <f>L88</f>
        <v>0</v>
      </c>
      <c r="AT11" s="371">
        <f>AO2/12</f>
        <v>0.16666666666666666</v>
      </c>
      <c r="AU11" s="350" t="str">
        <f t="shared" si="0"/>
        <v xml:space="preserve"> </v>
      </c>
      <c r="AV11" s="350" t="str">
        <f t="shared" si="1"/>
        <v xml:space="preserve"> </v>
      </c>
      <c r="AW11" s="351">
        <f>I88</f>
        <v>0</v>
      </c>
      <c r="AX11" s="351">
        <f>L88</f>
        <v>0</v>
      </c>
      <c r="AY11" s="351">
        <f t="shared" si="2"/>
        <v>0</v>
      </c>
      <c r="AZ11" s="352">
        <f t="shared" si="3"/>
        <v>0</v>
      </c>
      <c r="BB11" s="365" t="s">
        <v>423</v>
      </c>
      <c r="BC11" s="73">
        <f>F26</f>
        <v>2868716784</v>
      </c>
      <c r="BD11" s="74">
        <f>I26</f>
        <v>467758049</v>
      </c>
      <c r="BE11" s="75">
        <f>K26</f>
        <v>195256211</v>
      </c>
      <c r="BF11" s="76"/>
      <c r="BG11" s="68" t="s">
        <v>67</v>
      </c>
      <c r="BH11" s="84">
        <f>BN22</f>
        <v>166976316</v>
      </c>
      <c r="BI11" s="84">
        <f>BO22</f>
        <v>20541344</v>
      </c>
      <c r="BJ11" s="84">
        <f>BP22</f>
        <v>20541344</v>
      </c>
      <c r="BK11" s="85">
        <f>BQ22</f>
        <v>10270672</v>
      </c>
      <c r="BM11" s="135" t="s">
        <v>435</v>
      </c>
      <c r="BN11" s="86">
        <f>X18+X67</f>
        <v>224789912</v>
      </c>
      <c r="BO11" s="84">
        <f>AA18+AA67</f>
        <v>23524480</v>
      </c>
      <c r="BP11" s="84">
        <f>AD18+AD67</f>
        <v>23524480</v>
      </c>
      <c r="BQ11" s="85">
        <f>AF18+AF67</f>
        <v>10169811</v>
      </c>
    </row>
    <row r="12" spans="1:69" s="9" customFormat="1" ht="24.95" customHeight="1">
      <c r="A12" s="611">
        <f>+IF(ENERO!A12=0,"",ENERO!A12)</f>
        <v>1001</v>
      </c>
      <c r="B12" s="638" t="str">
        <f>+IF(ENERO!B12=0,"",ENERO!B12)</f>
        <v>Bienestar Social (Caja, Bancos, Inversiones Tempor.) a Dic-31-2017</v>
      </c>
      <c r="C12" s="673">
        <f>+ENERO!C12</f>
        <v>0</v>
      </c>
      <c r="D12" s="373">
        <f>ENERO!D12+FEBRERO!P12</f>
        <v>0</v>
      </c>
      <c r="E12" s="373">
        <f>ENERO!E12+FEBRERO!Q12</f>
        <v>0</v>
      </c>
      <c r="F12" s="143">
        <f>SUM(C12:E12)</f>
        <v>0</v>
      </c>
      <c r="G12" s="219">
        <f>ENERO!I12</f>
        <v>0</v>
      </c>
      <c r="H12" s="374">
        <v>0</v>
      </c>
      <c r="I12" s="143">
        <f>SUM(G12:H12)</f>
        <v>0</v>
      </c>
      <c r="J12" s="219">
        <f>ENERO!L12</f>
        <v>0</v>
      </c>
      <c r="K12" s="131">
        <f>+H12</f>
        <v>0</v>
      </c>
      <c r="L12" s="143">
        <f>SUM(J12:K12)</f>
        <v>0</v>
      </c>
      <c r="M12" s="219">
        <f>F12-I12</f>
        <v>0</v>
      </c>
      <c r="N12" s="143">
        <f>F12-L12</f>
        <v>0</v>
      </c>
      <c r="O12" s="294"/>
      <c r="P12" s="372">
        <v>0</v>
      </c>
      <c r="Q12" s="375">
        <v>0</v>
      </c>
      <c r="S12" s="703">
        <f>+IF(ENERO!S12=0,"",ENERO!S12)</f>
        <v>1000000</v>
      </c>
      <c r="T12" s="721" t="str">
        <f>+IF(ENERO!T12=0,"",ENERO!T12)</f>
        <v>GASTOS DE PERSONAL</v>
      </c>
      <c r="U12" s="363">
        <f t="shared" ref="U12:AJ12" si="11">U14+U63</f>
        <v>3452834077</v>
      </c>
      <c r="V12" s="377">
        <f t="shared" si="11"/>
        <v>-63694846</v>
      </c>
      <c r="W12" s="377">
        <f t="shared" si="11"/>
        <v>121677224</v>
      </c>
      <c r="X12" s="364">
        <f t="shared" si="11"/>
        <v>3510816455</v>
      </c>
      <c r="Y12" s="363">
        <f t="shared" si="11"/>
        <v>621056724</v>
      </c>
      <c r="Z12" s="377">
        <f t="shared" si="11"/>
        <v>342493844</v>
      </c>
      <c r="AA12" s="378">
        <f t="shared" si="11"/>
        <v>963550568</v>
      </c>
      <c r="AB12" s="363">
        <f t="shared" si="11"/>
        <v>433627460</v>
      </c>
      <c r="AC12" s="377">
        <f t="shared" si="11"/>
        <v>359636440</v>
      </c>
      <c r="AD12" s="364">
        <f t="shared" si="11"/>
        <v>793263900</v>
      </c>
      <c r="AE12" s="363">
        <f t="shared" si="11"/>
        <v>214993047</v>
      </c>
      <c r="AF12" s="377">
        <f t="shared" si="11"/>
        <v>384665760</v>
      </c>
      <c r="AG12" s="364">
        <f t="shared" si="11"/>
        <v>599658807</v>
      </c>
      <c r="AH12" s="363">
        <f t="shared" si="11"/>
        <v>2547265887</v>
      </c>
      <c r="AI12" s="377">
        <f t="shared" si="11"/>
        <v>2717552555</v>
      </c>
      <c r="AJ12" s="364">
        <f t="shared" si="11"/>
        <v>2911157648</v>
      </c>
      <c r="AK12" s="10"/>
      <c r="AL12" s="379">
        <f>AL14+AL63</f>
        <v>0</v>
      </c>
      <c r="AM12" s="380">
        <f>AM14+AM63</f>
        <v>0</v>
      </c>
      <c r="AO12" s="370"/>
      <c r="AP12" s="527" t="s">
        <v>528</v>
      </c>
      <c r="AQ12" s="666">
        <f>F89</f>
        <v>837747443</v>
      </c>
      <c r="AR12" s="12">
        <f>I89</f>
        <v>3400000</v>
      </c>
      <c r="AS12" s="12">
        <f>L89</f>
        <v>3400000</v>
      </c>
      <c r="AT12" s="13"/>
      <c r="AU12" s="350">
        <f t="shared" si="0"/>
        <v>4.0585023904394059E-3</v>
      </c>
      <c r="AV12" s="350">
        <f t="shared" si="1"/>
        <v>4.0585023904394059E-3</v>
      </c>
      <c r="AW12" s="351">
        <f>I89</f>
        <v>3400000</v>
      </c>
      <c r="AX12" s="351">
        <f>L89</f>
        <v>3400000</v>
      </c>
      <c r="AY12" s="351">
        <f t="shared" si="2"/>
        <v>-834347443</v>
      </c>
      <c r="AZ12" s="352">
        <f t="shared" si="3"/>
        <v>-834347443</v>
      </c>
      <c r="BB12" s="365" t="s">
        <v>424</v>
      </c>
      <c r="BC12" s="73">
        <f>F23</f>
        <v>759358852</v>
      </c>
      <c r="BD12" s="74">
        <f>I23</f>
        <v>180936038</v>
      </c>
      <c r="BE12" s="75">
        <f>K23</f>
        <v>44604526</v>
      </c>
      <c r="BF12" s="76"/>
      <c r="BG12" s="381" t="s">
        <v>388</v>
      </c>
      <c r="BH12" s="84">
        <f>BN25</f>
        <v>464300000</v>
      </c>
      <c r="BI12" s="15">
        <f>BO25</f>
        <v>346808478</v>
      </c>
      <c r="BJ12" s="84">
        <f>BP25</f>
        <v>80268281</v>
      </c>
      <c r="BK12" s="85">
        <f>BQ25</f>
        <v>6160727</v>
      </c>
      <c r="BM12" s="136" t="s">
        <v>436</v>
      </c>
      <c r="BN12" s="86">
        <f>X16+X65-X81-X33-BN10-BN11</f>
        <v>384969308</v>
      </c>
      <c r="BO12" s="84">
        <f>AA16+AA65-AA81-AA33-BO10-BO11</f>
        <v>21006323</v>
      </c>
      <c r="BP12" s="84">
        <f>AD16+AD65-AD81-AD33-BP10-BP11</f>
        <v>21006323</v>
      </c>
      <c r="BQ12" s="85">
        <f>AF16+AF65-AF81-AF33-BQ10-BQ11</f>
        <v>11383654</v>
      </c>
    </row>
    <row r="13" spans="1:69" s="9" customFormat="1" ht="24.95" customHeight="1">
      <c r="A13" s="611">
        <f>+IF(ENERO!A13=0,"",ENERO!A13)</f>
        <v>1002</v>
      </c>
      <c r="B13" s="638" t="str">
        <f>+IF(ENERO!B13=0,"",ENERO!B13)</f>
        <v>Fondo Vivienda (Caja, Bancos, Inversiones Tempor.) a Dic-31-2017</v>
      </c>
      <c r="C13" s="673">
        <f>+ENERO!C13</f>
        <v>0</v>
      </c>
      <c r="D13" s="373">
        <f>ENERO!D13+FEBRERO!P13</f>
        <v>0</v>
      </c>
      <c r="E13" s="373">
        <f>ENERO!E13+FEBRERO!Q13</f>
        <v>0</v>
      </c>
      <c r="F13" s="143">
        <f>SUM(C13:E13)</f>
        <v>0</v>
      </c>
      <c r="G13" s="219">
        <f>ENERO!I13</f>
        <v>0</v>
      </c>
      <c r="H13" s="374">
        <v>0</v>
      </c>
      <c r="I13" s="143">
        <f>SUM(G13:H13)</f>
        <v>0</v>
      </c>
      <c r="J13" s="219">
        <f>ENERO!L13</f>
        <v>0</v>
      </c>
      <c r="K13" s="131">
        <f>+H13</f>
        <v>0</v>
      </c>
      <c r="L13" s="143">
        <f>SUM(J13:K13)</f>
        <v>0</v>
      </c>
      <c r="M13" s="219">
        <f>F13-I13</f>
        <v>0</v>
      </c>
      <c r="N13" s="143">
        <f>F13-L13</f>
        <v>0</v>
      </c>
      <c r="O13" s="382"/>
      <c r="P13" s="372">
        <v>0</v>
      </c>
      <c r="Q13" s="375">
        <v>0</v>
      </c>
      <c r="S13" s="366"/>
      <c r="T13" s="696"/>
      <c r="U13" s="367"/>
      <c r="V13" s="161"/>
      <c r="W13" s="161"/>
      <c r="X13" s="166"/>
      <c r="Y13" s="367"/>
      <c r="Z13" s="161"/>
      <c r="AA13" s="161"/>
      <c r="AB13" s="367"/>
      <c r="AC13" s="161"/>
      <c r="AD13" s="166"/>
      <c r="AE13" s="367"/>
      <c r="AF13" s="161"/>
      <c r="AG13" s="166"/>
      <c r="AH13" s="367"/>
      <c r="AI13" s="161"/>
      <c r="AJ13" s="166"/>
      <c r="AK13" s="10"/>
      <c r="AL13" s="368"/>
      <c r="AM13" s="369"/>
      <c r="AO13" s="20"/>
      <c r="AP13" s="527" t="s">
        <v>529</v>
      </c>
      <c r="AQ13" s="666">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425</v>
      </c>
      <c r="BC13" s="87">
        <f>+F30+F33+F36+F38+F39+F40</f>
        <v>247152498</v>
      </c>
      <c r="BD13" s="88">
        <f>+I30+I33+I36+I38+I39+I40</f>
        <v>41192084</v>
      </c>
      <c r="BE13" s="89">
        <f>+K30+K33+K36+K38+K39+K40</f>
        <v>20596042</v>
      </c>
      <c r="BF13" s="90"/>
      <c r="BG13" s="91" t="s">
        <v>70</v>
      </c>
      <c r="BH13" s="84">
        <f t="shared" ref="BH13:BK15" si="12">BN29</f>
        <v>1210624613</v>
      </c>
      <c r="BI13" s="84">
        <f t="shared" si="12"/>
        <v>764786657</v>
      </c>
      <c r="BJ13" s="84">
        <f t="shared" si="12"/>
        <v>120165727</v>
      </c>
      <c r="BK13" s="85">
        <f t="shared" si="12"/>
        <v>37658855</v>
      </c>
      <c r="BM13" s="139" t="s">
        <v>437</v>
      </c>
      <c r="BN13" s="83">
        <f>X43-X55+X57-X61+X90-X102+X104-X108</f>
        <v>651121942</v>
      </c>
      <c r="BO13" s="81">
        <f>AA43-AA55+AA57-AA61+AA90-AA102+AA104-AA108</f>
        <v>98809720</v>
      </c>
      <c r="BP13" s="81">
        <f>AD43-AD55+AD57-AD61+AD90-AD102+AD104-AD108</f>
        <v>98809720</v>
      </c>
      <c r="BQ13" s="82">
        <f>AF43-AF55+AF57-AF61+AF90-AF102+AF104-AF108</f>
        <v>49761648</v>
      </c>
    </row>
    <row r="14" spans="1:69" s="9" customFormat="1" ht="24.95" customHeight="1">
      <c r="A14" s="611">
        <f>+IF(ENERO!A14=0,"",ENERO!A14)</f>
        <v>1003</v>
      </c>
      <c r="B14" s="638" t="str">
        <f>+IF(ENERO!B14=0,"",ENERO!B14)</f>
        <v>Fondos Comunes y Especiales (Caja, Bancos, Invers. Tempor.) a Dic-31-2017</v>
      </c>
      <c r="C14" s="673">
        <f>+ENERO!C14</f>
        <v>20000000</v>
      </c>
      <c r="D14" s="373">
        <f>ENERO!D14+FEBRERO!P14</f>
        <v>0</v>
      </c>
      <c r="E14" s="373">
        <f>ENERO!E14+FEBRERO!Q14</f>
        <v>383920717</v>
      </c>
      <c r="F14" s="143">
        <f>SUM(C14:E14)</f>
        <v>403920717</v>
      </c>
      <c r="G14" s="219">
        <f>ENERO!I14</f>
        <v>0</v>
      </c>
      <c r="H14" s="374">
        <v>403920717</v>
      </c>
      <c r="I14" s="143">
        <f>SUM(G14:H14)</f>
        <v>403920717</v>
      </c>
      <c r="J14" s="219">
        <f>ENERO!L14</f>
        <v>0</v>
      </c>
      <c r="K14" s="131">
        <f>+H14</f>
        <v>403920717</v>
      </c>
      <c r="L14" s="143">
        <f>SUM(J14:K14)</f>
        <v>403920717</v>
      </c>
      <c r="M14" s="219">
        <f>F14-I14</f>
        <v>0</v>
      </c>
      <c r="N14" s="143">
        <f>F14-L14</f>
        <v>0</v>
      </c>
      <c r="O14" s="382"/>
      <c r="P14" s="372">
        <v>0</v>
      </c>
      <c r="Q14" s="375">
        <v>0</v>
      </c>
      <c r="S14" s="704">
        <f>+IF(ENERO!S14=0,"",ENERO!S14)</f>
        <v>1010000</v>
      </c>
      <c r="T14" s="722" t="str">
        <f>+IF(ENERO!T14=0,"",ENERO!T14)</f>
        <v>Gastos de Administración</v>
      </c>
      <c r="U14" s="128">
        <f t="shared" ref="U14:AJ14" si="13">U16+U35+U43+U57</f>
        <v>993993872</v>
      </c>
      <c r="V14" s="122">
        <f t="shared" si="13"/>
        <v>16823371</v>
      </c>
      <c r="W14" s="122">
        <f t="shared" si="13"/>
        <v>30374979</v>
      </c>
      <c r="X14" s="130">
        <f t="shared" si="13"/>
        <v>1041192222</v>
      </c>
      <c r="Y14" s="128">
        <f t="shared" si="13"/>
        <v>264849801</v>
      </c>
      <c r="Z14" s="122">
        <f t="shared" si="13"/>
        <v>96588403</v>
      </c>
      <c r="AA14" s="129">
        <f t="shared" si="13"/>
        <v>361438204</v>
      </c>
      <c r="AB14" s="128">
        <f t="shared" si="13"/>
        <v>112160868</v>
      </c>
      <c r="AC14" s="122">
        <f t="shared" si="13"/>
        <v>109264611</v>
      </c>
      <c r="AD14" s="130">
        <f t="shared" si="13"/>
        <v>221425479</v>
      </c>
      <c r="AE14" s="128">
        <f t="shared" si="13"/>
        <v>50587178</v>
      </c>
      <c r="AF14" s="122">
        <f t="shared" si="13"/>
        <v>118574415</v>
      </c>
      <c r="AG14" s="130">
        <f t="shared" si="13"/>
        <v>169161593</v>
      </c>
      <c r="AH14" s="128">
        <f t="shared" si="13"/>
        <v>679754018</v>
      </c>
      <c r="AI14" s="122">
        <f t="shared" si="13"/>
        <v>819766743</v>
      </c>
      <c r="AJ14" s="130">
        <f t="shared" si="13"/>
        <v>872030629</v>
      </c>
      <c r="AK14" s="10"/>
      <c r="AL14" s="128">
        <f>AL16+AL35+AL43+AL57</f>
        <v>7030383</v>
      </c>
      <c r="AM14" s="130">
        <f>AM16+AM35+AM43+AM57</f>
        <v>0</v>
      </c>
      <c r="AO14" s="21"/>
      <c r="AP14" s="11" t="s">
        <v>73</v>
      </c>
      <c r="AQ14" s="666">
        <f>F19-AQ7-AQ8-AQ9-AQ10-AQ11-AQ12-AQ13</f>
        <v>676577463</v>
      </c>
      <c r="AR14" s="12">
        <f>I19-AR7-AR8-AR9-AR10-AR11-AR12-AR13</f>
        <v>172480817</v>
      </c>
      <c r="AS14" s="12">
        <f>L19-AS7-AS8-AS9-AS10-AS11-AS12-AS13</f>
        <v>142166078</v>
      </c>
      <c r="AT14" s="382"/>
      <c r="AU14" s="350">
        <f t="shared" si="0"/>
        <v>0.25493136622554041</v>
      </c>
      <c r="AV14" s="350">
        <f t="shared" si="1"/>
        <v>0.21012535263829799</v>
      </c>
      <c r="AW14" s="351">
        <f>(I41+I46+I49+I52+I55+I58+I61+I64+I67+I70+I73+I78+I81+I82+I83+I85+I94+I104)/AO$2*12+I47+I50+I53+I56+I59+I62+I65+I68+I71+I74</f>
        <v>933270614</v>
      </c>
      <c r="AX14" s="351">
        <f>(L41+L46+L49+L52+L55+L58+L61+L64+L67+L70+L73+L78+L81+L82+L83+L85+L94+L104)/AO$2*12+L47+L50+L53+L56+L59+L62+L65+L68+L71+L74</f>
        <v>751382180</v>
      </c>
      <c r="AY14" s="351">
        <f t="shared" si="2"/>
        <v>256693151</v>
      </c>
      <c r="AZ14" s="352">
        <f t="shared" si="3"/>
        <v>74804717</v>
      </c>
      <c r="BB14" s="383" t="s">
        <v>426</v>
      </c>
      <c r="BC14" s="92">
        <f>+F64</f>
        <v>76217515</v>
      </c>
      <c r="BD14" s="93">
        <f>+I64</f>
        <v>8998269</v>
      </c>
      <c r="BE14" s="94">
        <f>K64</f>
        <v>1409523</v>
      </c>
      <c r="BF14" s="95"/>
      <c r="BG14" s="91" t="s">
        <v>74</v>
      </c>
      <c r="BH14" s="81">
        <f t="shared" si="12"/>
        <v>0</v>
      </c>
      <c r="BI14" s="81">
        <f t="shared" si="12"/>
        <v>0</v>
      </c>
      <c r="BJ14" s="81">
        <f t="shared" si="12"/>
        <v>0</v>
      </c>
      <c r="BK14" s="82">
        <f t="shared" si="12"/>
        <v>0</v>
      </c>
      <c r="BM14" s="138" t="s">
        <v>433</v>
      </c>
      <c r="BN14" s="86">
        <f>X35-X41+X83-X88</f>
        <v>266435443</v>
      </c>
      <c r="BO14" s="84">
        <f>AA35-AA41+AA83-AA88</f>
        <v>211952680</v>
      </c>
      <c r="BP14" s="84">
        <f>AD35-AD41+AD83-AD88</f>
        <v>41666012</v>
      </c>
      <c r="BQ14" s="85">
        <f>AF35-AF41+AF83-AF88</f>
        <v>10931737</v>
      </c>
    </row>
    <row r="15" spans="1:69" s="9" customFormat="1" ht="24.95" customHeight="1" thickBot="1">
      <c r="A15" s="612">
        <f>+IF(ENERO!A15=0,"",ENERO!A15)</f>
        <v>1004</v>
      </c>
      <c r="B15" s="638" t="str">
        <f>+IF(ENERO!B15=0,"",ENERO!B15)</f>
        <v>Cesantias Ley 50/1990 a Dic-31-2017</v>
      </c>
      <c r="C15" s="779">
        <f>+ENERO!C15</f>
        <v>145000000</v>
      </c>
      <c r="D15" s="385">
        <f>ENERO!D15+FEBRERO!P15</f>
        <v>0</v>
      </c>
      <c r="E15" s="385">
        <f>ENERO!E15+FEBRERO!Q15</f>
        <v>0</v>
      </c>
      <c r="F15" s="386">
        <f>SUM(C15:E15)</f>
        <v>145000000</v>
      </c>
      <c r="G15" s="387">
        <f>ENERO!I15</f>
        <v>0</v>
      </c>
      <c r="H15" s="388">
        <v>145000000</v>
      </c>
      <c r="I15" s="386">
        <f>SUM(G15:H15)</f>
        <v>145000000</v>
      </c>
      <c r="J15" s="387">
        <f>ENERO!L15</f>
        <v>0</v>
      </c>
      <c r="K15" s="165">
        <f>+H15</f>
        <v>145000000</v>
      </c>
      <c r="L15" s="386">
        <f>SUM(J15:K15)</f>
        <v>145000000</v>
      </c>
      <c r="M15" s="387">
        <f>F15-I15</f>
        <v>0</v>
      </c>
      <c r="N15" s="386">
        <f>F15-L15</f>
        <v>0</v>
      </c>
      <c r="O15" s="382"/>
      <c r="P15" s="384">
        <v>0</v>
      </c>
      <c r="Q15" s="389">
        <v>0</v>
      </c>
      <c r="S15" s="366" t="str">
        <f>+IF(ENERO!S15=0,"",ENERO!S15)</f>
        <v/>
      </c>
      <c r="T15" s="696" t="str">
        <f>+IF(ENERO!T15=0,"",ENERO!T15)</f>
        <v xml:space="preserve"> </v>
      </c>
      <c r="U15" s="367"/>
      <c r="V15" s="161"/>
      <c r="W15" s="161"/>
      <c r="X15" s="166"/>
      <c r="Y15" s="367"/>
      <c r="Z15" s="161"/>
      <c r="AA15" s="161"/>
      <c r="AB15" s="367"/>
      <c r="AC15" s="161"/>
      <c r="AD15" s="166"/>
      <c r="AE15" s="367"/>
      <c r="AF15" s="161"/>
      <c r="AG15" s="166"/>
      <c r="AH15" s="367"/>
      <c r="AI15" s="161"/>
      <c r="AJ15" s="166"/>
      <c r="AK15" s="10"/>
      <c r="AL15" s="170"/>
      <c r="AM15" s="171"/>
      <c r="AO15" s="20"/>
      <c r="AP15" s="11" t="s">
        <v>76</v>
      </c>
      <c r="AQ15" s="666">
        <f>F113</f>
        <v>319699194</v>
      </c>
      <c r="AR15" s="12">
        <f>I113</f>
        <v>1550951</v>
      </c>
      <c r="AS15" s="12">
        <f>L113</f>
        <v>1550951</v>
      </c>
      <c r="AT15" s="13"/>
      <c r="AU15" s="342">
        <f t="shared" si="0"/>
        <v>4.8512821712024708E-3</v>
      </c>
      <c r="AV15" s="342">
        <f t="shared" si="1"/>
        <v>4.8512821712024708E-3</v>
      </c>
      <c r="AW15" s="12">
        <f>+AR15</f>
        <v>1550951</v>
      </c>
      <c r="AX15" s="12">
        <f>+AS15</f>
        <v>1550951</v>
      </c>
      <c r="AY15" s="12">
        <f t="shared" si="2"/>
        <v>-318148243</v>
      </c>
      <c r="AZ15" s="343">
        <f t="shared" si="3"/>
        <v>-318148243</v>
      </c>
      <c r="BA15" s="382"/>
      <c r="BB15" s="383" t="s">
        <v>77</v>
      </c>
      <c r="BC15" s="92">
        <f>F46+F49</f>
        <v>0</v>
      </c>
      <c r="BD15" s="93">
        <f>I46+I49</f>
        <v>0</v>
      </c>
      <c r="BE15" s="94">
        <f>K46+K49</f>
        <v>0</v>
      </c>
      <c r="BF15" s="95"/>
      <c r="BG15" s="91" t="s">
        <v>78</v>
      </c>
      <c r="BH15" s="81">
        <f t="shared" si="12"/>
        <v>933823291</v>
      </c>
      <c r="BI15" s="81">
        <f t="shared" si="12"/>
        <v>873553503</v>
      </c>
      <c r="BJ15" s="81">
        <f t="shared" si="12"/>
        <v>873553503</v>
      </c>
      <c r="BK15" s="82">
        <f t="shared" si="12"/>
        <v>308027212</v>
      </c>
      <c r="BM15" s="71" t="s">
        <v>66</v>
      </c>
      <c r="BN15" s="83">
        <f>SUM(BN16:BN21)</f>
        <v>714516627</v>
      </c>
      <c r="BO15" s="81">
        <f>SUM(BO16:BO21)</f>
        <v>145951790</v>
      </c>
      <c r="BP15" s="81">
        <f>SUM(BP16:BP21)</f>
        <v>92047689</v>
      </c>
      <c r="BQ15" s="82">
        <f>SUM(BQ16:BQ21)</f>
        <v>34743174</v>
      </c>
    </row>
    <row r="16" spans="1:69" s="9" customFormat="1" ht="24.95" customHeight="1" thickBot="1">
      <c r="A16" s="733" t="str">
        <f>+IF(ENERO!A16=0,"",ENERO!A16)</f>
        <v/>
      </c>
      <c r="B16" s="639" t="str">
        <f>+IF(ENERO!B16=0,"",ENERO!B16)</f>
        <v/>
      </c>
      <c r="C16" s="390"/>
      <c r="D16" s="390"/>
      <c r="E16" s="390"/>
      <c r="F16" s="390"/>
      <c r="G16" s="390"/>
      <c r="H16" s="390"/>
      <c r="I16" s="390"/>
      <c r="J16" s="390"/>
      <c r="K16" s="390"/>
      <c r="L16" s="390"/>
      <c r="M16" s="390"/>
      <c r="N16" s="391"/>
      <c r="O16" s="382"/>
      <c r="P16" s="392"/>
      <c r="Q16" s="393"/>
      <c r="S16" s="705">
        <f>+IF(ENERO!S16=0,"",ENERO!S16)</f>
        <v>1010100</v>
      </c>
      <c r="T16" s="723" t="str">
        <f>+IF(ENERO!T16=0,"",ENERO!T16)</f>
        <v>Servicios Personales Asociados a Nómina</v>
      </c>
      <c r="U16" s="128">
        <f t="shared" ref="U16:AJ16" si="14">SUM(U17:U20)+U33</f>
        <v>581632025</v>
      </c>
      <c r="V16" s="122">
        <f t="shared" si="14"/>
        <v>-1771123</v>
      </c>
      <c r="W16" s="122">
        <f t="shared" si="14"/>
        <v>30374979</v>
      </c>
      <c r="X16" s="130">
        <f t="shared" si="14"/>
        <v>610235881</v>
      </c>
      <c r="Y16" s="128">
        <f t="shared" si="14"/>
        <v>60975439</v>
      </c>
      <c r="Z16" s="122">
        <f t="shared" si="14"/>
        <v>42443828</v>
      </c>
      <c r="AA16" s="129">
        <f t="shared" si="14"/>
        <v>103419267</v>
      </c>
      <c r="AB16" s="128">
        <f t="shared" si="14"/>
        <v>60975439</v>
      </c>
      <c r="AC16" s="122">
        <f t="shared" si="14"/>
        <v>42443828</v>
      </c>
      <c r="AD16" s="130">
        <f t="shared" si="14"/>
        <v>103419267</v>
      </c>
      <c r="AE16" s="128">
        <f t="shared" si="14"/>
        <v>35288404</v>
      </c>
      <c r="AF16" s="122">
        <f t="shared" si="14"/>
        <v>46619534</v>
      </c>
      <c r="AG16" s="130">
        <f t="shared" si="14"/>
        <v>81907938</v>
      </c>
      <c r="AH16" s="128">
        <f t="shared" si="14"/>
        <v>506816614</v>
      </c>
      <c r="AI16" s="122">
        <f t="shared" si="14"/>
        <v>506816614</v>
      </c>
      <c r="AJ16" s="130">
        <f t="shared" si="14"/>
        <v>528327943</v>
      </c>
      <c r="AK16" s="10"/>
      <c r="AL16" s="128">
        <f>SUM(AL17:AL20)+AL33</f>
        <v>0</v>
      </c>
      <c r="AM16" s="130">
        <f>SUM(AM17:AM20)+AM33</f>
        <v>0</v>
      </c>
      <c r="AO16" s="21"/>
      <c r="AP16" s="394" t="s">
        <v>81</v>
      </c>
      <c r="AQ16" s="667">
        <f>F10</f>
        <v>548920717</v>
      </c>
      <c r="AR16" s="395">
        <f>I10</f>
        <v>548920717</v>
      </c>
      <c r="AS16" s="395">
        <f>L10</f>
        <v>548920717</v>
      </c>
      <c r="AT16" s="382"/>
      <c r="AU16" s="396">
        <f t="shared" si="0"/>
        <v>1</v>
      </c>
      <c r="AV16" s="396">
        <f t="shared" si="1"/>
        <v>1</v>
      </c>
      <c r="AW16" s="395">
        <f t="shared" ref="AW16:AX16" si="15">+AR16</f>
        <v>548920717</v>
      </c>
      <c r="AX16" s="395">
        <f t="shared" si="15"/>
        <v>548920717</v>
      </c>
      <c r="AY16" s="12">
        <f t="shared" si="2"/>
        <v>0</v>
      </c>
      <c r="AZ16" s="397">
        <f t="shared" si="3"/>
        <v>0</v>
      </c>
      <c r="BA16" s="382"/>
      <c r="BB16" s="365" t="s">
        <v>427</v>
      </c>
      <c r="BC16" s="73">
        <f>F43</f>
        <v>76000000</v>
      </c>
      <c r="BD16" s="74">
        <f>I43</f>
        <v>0</v>
      </c>
      <c r="BE16" s="75">
        <f>K43</f>
        <v>0</v>
      </c>
      <c r="BF16" s="76"/>
      <c r="BG16" s="91" t="s">
        <v>82</v>
      </c>
      <c r="BH16" s="96">
        <f>BH7+BH12+BH13+BH14+BH15</f>
        <v>6607926950</v>
      </c>
      <c r="BI16" s="96">
        <f>BI7+BI12+BI13+BI14+BI15</f>
        <v>2782331776</v>
      </c>
      <c r="BJ16" s="96">
        <f>BJ7+BJ12+BJ13+BJ14+BJ15</f>
        <v>1646979880</v>
      </c>
      <c r="BK16" s="97">
        <f>BK7+BK12+BK13+BK14+BK15</f>
        <v>618194235</v>
      </c>
      <c r="BM16" s="137" t="s">
        <v>83</v>
      </c>
      <c r="BN16" s="83">
        <f>X114-X121+X147-X148-X153</f>
        <v>154452662</v>
      </c>
      <c r="BO16" s="81">
        <f>AA114-AA121+AA147-AA148-AA153</f>
        <v>8247117</v>
      </c>
      <c r="BP16" s="81">
        <f>AD114-AD121+AD147-AD148-AD153</f>
        <v>7943117</v>
      </c>
      <c r="BQ16" s="82">
        <f>AF114-AF121+AF147-AF148-AF153</f>
        <v>855000</v>
      </c>
    </row>
    <row r="17" spans="1:70" s="382" customFormat="1" ht="24.95" customHeight="1" thickBot="1">
      <c r="A17" s="732">
        <f>+IF(ENERO!A17=0,"",ENERO!A17)</f>
        <v>11</v>
      </c>
      <c r="B17" s="640" t="str">
        <f>+IF(ENERO!B17=0,"",ENERO!B17)</f>
        <v>INGRESOS  CORRIENTES</v>
      </c>
      <c r="C17" s="334">
        <f>C19+C94+C104</f>
        <v>5768854735</v>
      </c>
      <c r="D17" s="331">
        <f t="shared" ref="D17:Q17" si="16">D19+D94+D104</f>
        <v>0</v>
      </c>
      <c r="E17" s="331">
        <f t="shared" si="16"/>
        <v>-29547696</v>
      </c>
      <c r="F17" s="331">
        <f t="shared" si="16"/>
        <v>5739307039</v>
      </c>
      <c r="G17" s="331">
        <f t="shared" si="16"/>
        <v>523005451</v>
      </c>
      <c r="H17" s="331">
        <f t="shared" si="16"/>
        <v>479587664</v>
      </c>
      <c r="I17" s="331">
        <f t="shared" si="16"/>
        <v>1002593115</v>
      </c>
      <c r="J17" s="331">
        <f t="shared" si="16"/>
        <v>400442394</v>
      </c>
      <c r="K17" s="331">
        <f t="shared" si="16"/>
        <v>357592452</v>
      </c>
      <c r="L17" s="331">
        <f t="shared" si="16"/>
        <v>758034846</v>
      </c>
      <c r="M17" s="331">
        <f t="shared" si="16"/>
        <v>4736713924</v>
      </c>
      <c r="N17" s="332">
        <f t="shared" si="16"/>
        <v>4981272193</v>
      </c>
      <c r="P17" s="174">
        <f t="shared" si="16"/>
        <v>0</v>
      </c>
      <c r="Q17" s="175">
        <f t="shared" si="16"/>
        <v>0</v>
      </c>
      <c r="R17" s="9"/>
      <c r="S17" s="706">
        <f>+IF(ENERO!S17=0,"",ENERO!S17)</f>
        <v>1010101</v>
      </c>
      <c r="T17" s="724" t="str">
        <f>+IF(ENERO!T17=0,"",ENERO!T17)</f>
        <v>Sueldos del Personal de nómina</v>
      </c>
      <c r="U17" s="29">
        <f>+ENERO!U17</f>
        <v>438834836</v>
      </c>
      <c r="V17" s="15">
        <f>ENERO!V17+FEBRERO!AL17</f>
        <v>0</v>
      </c>
      <c r="W17" s="15">
        <f>ENERO!W17+FEBRERO!AM17</f>
        <v>0</v>
      </c>
      <c r="X17" s="16">
        <f>SUM(U17:W17)</f>
        <v>438834836</v>
      </c>
      <c r="Y17" s="19">
        <f>ENERO!AA17</f>
        <v>36189510</v>
      </c>
      <c r="Z17" s="374">
        <v>37819958</v>
      </c>
      <c r="AA17" s="18">
        <f>SUM(Y17:Z17)</f>
        <v>74009468</v>
      </c>
      <c r="AB17" s="19">
        <f>ENERO!AD17</f>
        <v>36189510</v>
      </c>
      <c r="AC17" s="374">
        <v>37819958</v>
      </c>
      <c r="AD17" s="16">
        <f>SUM(AB17:AC17)</f>
        <v>74009468</v>
      </c>
      <c r="AE17" s="19">
        <f>ENERO!AG17</f>
        <v>16445217</v>
      </c>
      <c r="AF17" s="374">
        <v>38758300</v>
      </c>
      <c r="AG17" s="16">
        <f>SUM(AE17:AF17)</f>
        <v>55203517</v>
      </c>
      <c r="AH17" s="19">
        <f>X17-AA17</f>
        <v>364825368</v>
      </c>
      <c r="AI17" s="15">
        <f>X17-AD17</f>
        <v>364825368</v>
      </c>
      <c r="AJ17" s="16">
        <f>X17-AG17</f>
        <v>383631319</v>
      </c>
      <c r="AK17" s="9"/>
      <c r="AL17" s="372">
        <v>0</v>
      </c>
      <c r="AM17" s="375">
        <v>0</v>
      </c>
      <c r="AN17" s="9"/>
      <c r="AO17" s="349"/>
      <c r="AP17" s="399" t="s">
        <v>85</v>
      </c>
      <c r="AQ17" s="400">
        <f>SUM(AQ7:AQ16)</f>
        <v>6592733340</v>
      </c>
      <c r="AR17" s="401">
        <f>SUM(AR7:AR16)</f>
        <v>1552439541</v>
      </c>
      <c r="AS17" s="402">
        <f>SUM(AS7:AS16)</f>
        <v>1307881272</v>
      </c>
      <c r="AT17" s="403"/>
      <c r="AU17" s="401">
        <f t="shared" si="0"/>
        <v>0.23547737500330931</v>
      </c>
      <c r="AV17" s="401">
        <f t="shared" si="1"/>
        <v>0.19838224975136035</v>
      </c>
      <c r="AW17" s="404">
        <f>SUM(AX7:AX16)</f>
        <v>4198666614</v>
      </c>
      <c r="AX17" s="404">
        <f>SUM(AX7:AX16)</f>
        <v>4198666614</v>
      </c>
      <c r="AY17" s="404">
        <f>SUM(AY7:AY16)</f>
        <v>-1029697322</v>
      </c>
      <c r="AZ17" s="405">
        <f>SUM(AZ7:AZ16)</f>
        <v>-2394066726</v>
      </c>
      <c r="BA17" s="9"/>
      <c r="BB17" s="365" t="s">
        <v>428</v>
      </c>
      <c r="BC17" s="73">
        <f>F41+F52+F55+F58+F61+F67+F70+F73+F76+F79+F82+F86+F87+F88+F89+F90+F91</f>
        <v>1178569185</v>
      </c>
      <c r="BD17" s="74">
        <f>I41+I52+I55+I58+I61+I67+I70+I73+I76+I79+I82+I86+I87+I88+I89+I90+I91</f>
        <v>53369019</v>
      </c>
      <c r="BE17" s="75">
        <f>K41+K52+K55+K58+K61+K67+K70+K73+K76+K79+K82+K86+K87+K88+K89+K90+K91</f>
        <v>12781653</v>
      </c>
      <c r="BF17" s="76"/>
      <c r="BG17" s="98" t="s">
        <v>86</v>
      </c>
      <c r="BH17" s="99">
        <f>BC23-BH16</f>
        <v>-6607926950</v>
      </c>
      <c r="BI17" s="99"/>
      <c r="BJ17" s="99"/>
      <c r="BK17" s="100"/>
      <c r="BM17" s="137" t="s">
        <v>443</v>
      </c>
      <c r="BN17" s="83">
        <f>X123-X126-X139+X155-X156-X167-X168</f>
        <v>225782247</v>
      </c>
      <c r="BO17" s="81">
        <f>AA123-AA126-AA139+AA155-AA156-AA167-AA168</f>
        <v>71832962</v>
      </c>
      <c r="BP17" s="81">
        <f>AD123-AD126-AD139+AD155-AD156-AD167-AD168</f>
        <v>20277963</v>
      </c>
      <c r="BQ17" s="82">
        <f>AF123-AF126-AF139+AF155-AF156-AF167-AF168</f>
        <v>6831160</v>
      </c>
      <c r="BR17" s="9"/>
    </row>
    <row r="18" spans="1:70" s="9" customFormat="1" ht="24.95" customHeight="1" thickBot="1">
      <c r="A18" s="611" t="str">
        <f>+IF(ENERO!A18=0,"",ENERO!A18)</f>
        <v/>
      </c>
      <c r="B18" s="641" t="str">
        <f>+IF(ENERO!B18=0,"",ENERO!B18)</f>
        <v/>
      </c>
      <c r="C18" s="294"/>
      <c r="D18" s="294"/>
      <c r="E18" s="294"/>
      <c r="F18" s="294"/>
      <c r="G18" s="294"/>
      <c r="H18" s="294"/>
      <c r="I18" s="294"/>
      <c r="J18" s="294"/>
      <c r="K18" s="294"/>
      <c r="L18" s="294"/>
      <c r="M18" s="294"/>
      <c r="N18" s="463"/>
      <c r="P18" s="407"/>
      <c r="Q18" s="406"/>
      <c r="S18" s="706">
        <f>+IF(ENERO!S18=0,"",ENERO!S18)</f>
        <v>1010102</v>
      </c>
      <c r="T18" s="724" t="str">
        <f>+IF(ENERO!T18=0,"",ENERO!T18)</f>
        <v>Horas Extras,Dominic.,Festivos y Rec. Nocturnos</v>
      </c>
      <c r="U18" s="29">
        <f>+ENERO!U18</f>
        <v>24789912</v>
      </c>
      <c r="V18" s="15">
        <f>ENERO!V18+FEBRERO!AL18</f>
        <v>0</v>
      </c>
      <c r="W18" s="15">
        <f>ENERO!W18+FEBRERO!AM18</f>
        <v>0</v>
      </c>
      <c r="X18" s="16">
        <f>SUM(U18:W18)</f>
        <v>24789912</v>
      </c>
      <c r="Y18" s="19">
        <f>ENERO!AA18</f>
        <v>1739100</v>
      </c>
      <c r="Z18" s="374">
        <v>1307783</v>
      </c>
      <c r="AA18" s="18">
        <f>SUM(Y18:Z18)</f>
        <v>3046883</v>
      </c>
      <c r="AB18" s="19">
        <f>ENERO!AD18</f>
        <v>1739100</v>
      </c>
      <c r="AC18" s="374">
        <v>1307783</v>
      </c>
      <c r="AD18" s="16">
        <f>SUM(AB18:AC18)</f>
        <v>3046883</v>
      </c>
      <c r="AE18" s="19">
        <f>ENERO!AG18</f>
        <v>1675383</v>
      </c>
      <c r="AF18" s="374">
        <v>1371500</v>
      </c>
      <c r="AG18" s="16">
        <f>SUM(AE18:AF18)</f>
        <v>3046883</v>
      </c>
      <c r="AH18" s="19">
        <f>X18-AA18</f>
        <v>21743029</v>
      </c>
      <c r="AI18" s="15">
        <f>X18-AD18</f>
        <v>21743029</v>
      </c>
      <c r="AJ18" s="16">
        <f>X18-AG18</f>
        <v>21743029</v>
      </c>
      <c r="AL18" s="372">
        <v>0</v>
      </c>
      <c r="AM18" s="375">
        <v>0</v>
      </c>
      <c r="AO18" s="21"/>
      <c r="AP18" s="294" t="s">
        <v>51</v>
      </c>
      <c r="AQ18" s="294"/>
      <c r="AR18" s="294"/>
      <c r="AS18" s="294"/>
      <c r="AT18" s="294"/>
      <c r="AU18" s="294"/>
      <c r="AV18" s="294"/>
      <c r="AW18" s="294"/>
      <c r="AX18" s="294"/>
      <c r="AY18" s="294"/>
      <c r="AZ18" s="294"/>
      <c r="BA18" s="382"/>
      <c r="BB18" s="383" t="s">
        <v>429</v>
      </c>
      <c r="BC18" s="73">
        <f>+F95+F96+F97+F99+F100+F101</f>
        <v>0</v>
      </c>
      <c r="BD18" s="74">
        <f>+I95+I96+I97+I99+I100+I101</f>
        <v>0</v>
      </c>
      <c r="BE18" s="75">
        <f>+K95+K96+K97+K99+K100+K101</f>
        <v>0</v>
      </c>
      <c r="BF18" s="95"/>
      <c r="BM18" s="137" t="s">
        <v>87</v>
      </c>
      <c r="BN18" s="83">
        <f>X148+X156</f>
        <v>264281718</v>
      </c>
      <c r="BO18" s="81">
        <f>AA148+AA156</f>
        <v>53150642</v>
      </c>
      <c r="BP18" s="81">
        <f>AD148+AD156</f>
        <v>51105540</v>
      </c>
      <c r="BQ18" s="82">
        <f>AF148+AF156</f>
        <v>20320041</v>
      </c>
      <c r="BR18" s="382"/>
    </row>
    <row r="19" spans="1:70" s="9" customFormat="1" ht="24.95" customHeight="1" thickBot="1">
      <c r="A19" s="734">
        <f>+IF(ENERO!A19=0,"",ENERO!A19)</f>
        <v>113</v>
      </c>
      <c r="B19" s="642" t="str">
        <f>+IF(ENERO!B19=0,"",ENERO!B19)</f>
        <v>VENTA DE SERVICIOS</v>
      </c>
      <c r="C19" s="334">
        <f t="shared" ref="C19:N19" si="17">C21+C85</f>
        <v>5753661125</v>
      </c>
      <c r="D19" s="331">
        <f t="shared" si="17"/>
        <v>0</v>
      </c>
      <c r="E19" s="331">
        <f t="shared" si="17"/>
        <v>-29547696</v>
      </c>
      <c r="F19" s="332">
        <f t="shared" si="17"/>
        <v>5724113429</v>
      </c>
      <c r="G19" s="334">
        <f t="shared" si="17"/>
        <v>522619178</v>
      </c>
      <c r="H19" s="331">
        <f t="shared" si="17"/>
        <v>479348695</v>
      </c>
      <c r="I19" s="332">
        <f t="shared" si="17"/>
        <v>1001967873</v>
      </c>
      <c r="J19" s="334">
        <f t="shared" si="17"/>
        <v>400056121</v>
      </c>
      <c r="K19" s="331">
        <f t="shared" si="17"/>
        <v>357353483</v>
      </c>
      <c r="L19" s="332">
        <f t="shared" si="17"/>
        <v>757409604</v>
      </c>
      <c r="M19" s="334">
        <f t="shared" si="17"/>
        <v>4722145556</v>
      </c>
      <c r="N19" s="332">
        <f t="shared" si="17"/>
        <v>4966703825</v>
      </c>
      <c r="O19" s="382"/>
      <c r="P19" s="43">
        <f>P21+P85</f>
        <v>0</v>
      </c>
      <c r="Q19" s="45">
        <f>Q21+Q85</f>
        <v>0</v>
      </c>
      <c r="S19" s="706">
        <f>+IF(ENERO!S19=0,"",ENERO!S19)</f>
        <v>1010103</v>
      </c>
      <c r="T19" s="724" t="str">
        <f>+IF(ENERO!T19=0,"",ENERO!T19)</f>
        <v>Prima Técnica</v>
      </c>
      <c r="U19" s="29">
        <f>+ENERO!U19</f>
        <v>0</v>
      </c>
      <c r="V19" s="15">
        <f>ENERO!V19+FEBRERO!AL19</f>
        <v>0</v>
      </c>
      <c r="W19" s="15">
        <f>ENERO!W19+FEBRERO!AM19</f>
        <v>0</v>
      </c>
      <c r="X19" s="16">
        <f>SUM(U19:W19)</f>
        <v>0</v>
      </c>
      <c r="Y19" s="19">
        <f>ENERO!AA19</f>
        <v>0</v>
      </c>
      <c r="Z19" s="374">
        <v>0</v>
      </c>
      <c r="AA19" s="18">
        <f>SUM(Y19:Z19)</f>
        <v>0</v>
      </c>
      <c r="AB19" s="19">
        <f>ENERO!AD19</f>
        <v>0</v>
      </c>
      <c r="AC19" s="374">
        <v>0</v>
      </c>
      <c r="AD19" s="16">
        <f>SUM(AB19:AC19)</f>
        <v>0</v>
      </c>
      <c r="AE19" s="19">
        <f>ENERO!AG19</f>
        <v>0</v>
      </c>
      <c r="AF19" s="374">
        <v>0</v>
      </c>
      <c r="AG19" s="16">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4" t="str">
        <f>+CONCATENATE("PROYECCION A DICIEMBRE 31 DEL ",N3)</f>
        <v>PROYECCION A DICIEMBRE 31 DEL 2018</v>
      </c>
      <c r="AX19" s="965"/>
      <c r="AY19" s="965"/>
      <c r="AZ19" s="966"/>
      <c r="BA19" s="382"/>
      <c r="BB19" s="414" t="s">
        <v>93</v>
      </c>
      <c r="BC19" s="621">
        <f>+F105+F106+F107+F108+F109+F110+F98</f>
        <v>15193610</v>
      </c>
      <c r="BD19" s="93">
        <f>+I105+I106+I107+I108+I109+I110+I98</f>
        <v>625242</v>
      </c>
      <c r="BE19" s="94">
        <f>+K105+K106+K107+K108+K109+K110+K98</f>
        <v>238969</v>
      </c>
      <c r="BF19" s="57"/>
      <c r="BG19" s="382"/>
      <c r="BH19" s="382"/>
      <c r="BI19" s="382"/>
      <c r="BJ19" s="382"/>
      <c r="BK19" s="382"/>
      <c r="BM19" s="137" t="s">
        <v>94</v>
      </c>
      <c r="BN19" s="83">
        <f>X126+X167</f>
        <v>70000000</v>
      </c>
      <c r="BO19" s="81">
        <f>AA126+AA167</f>
        <v>12721069</v>
      </c>
      <c r="BP19" s="81">
        <f>AD126+AD167</f>
        <v>12721069</v>
      </c>
      <c r="BQ19" s="82">
        <f>AF126+AF167</f>
        <v>6736973</v>
      </c>
    </row>
    <row r="20" spans="1:70" s="422" customFormat="1" ht="24.95" customHeight="1" thickBot="1">
      <c r="A20" s="611" t="str">
        <f>+IF(ENERO!A20=0,"",ENERO!A20)</f>
        <v/>
      </c>
      <c r="B20" s="643" t="str">
        <f>+IF(ENERO!B20=0,"",ENERO!B20)</f>
        <v/>
      </c>
      <c r="C20" s="294"/>
      <c r="D20" s="294"/>
      <c r="E20" s="294"/>
      <c r="F20" s="294"/>
      <c r="G20" s="294"/>
      <c r="H20" s="294"/>
      <c r="I20" s="294"/>
      <c r="J20" s="294"/>
      <c r="K20" s="294"/>
      <c r="L20" s="294"/>
      <c r="M20" s="294"/>
      <c r="N20" s="463"/>
      <c r="O20" s="9"/>
      <c r="P20" s="407"/>
      <c r="Q20" s="406"/>
      <c r="R20" s="9"/>
      <c r="S20" s="706">
        <f>+IF(ENERO!S20=0,"",ENERO!S20)</f>
        <v>1010104</v>
      </c>
      <c r="T20" s="724" t="str">
        <f>+IF(ENERO!T20=0,"",ENERO!T20)</f>
        <v>Otros</v>
      </c>
      <c r="U20" s="29">
        <f t="shared" ref="U20:AJ20" si="18">SUM(U21:U32)</f>
        <v>116236154</v>
      </c>
      <c r="V20" s="15">
        <f t="shared" si="18"/>
        <v>0</v>
      </c>
      <c r="W20" s="15">
        <f t="shared" si="18"/>
        <v>0</v>
      </c>
      <c r="X20" s="16">
        <f t="shared" si="18"/>
        <v>116236154</v>
      </c>
      <c r="Y20" s="19">
        <f t="shared" si="18"/>
        <v>7924514</v>
      </c>
      <c r="Z20" s="142">
        <f t="shared" si="18"/>
        <v>3316087</v>
      </c>
      <c r="AA20" s="18">
        <f t="shared" si="18"/>
        <v>11240601</v>
      </c>
      <c r="AB20" s="19">
        <f t="shared" si="18"/>
        <v>7924514</v>
      </c>
      <c r="AC20" s="142">
        <f t="shared" si="18"/>
        <v>3316087</v>
      </c>
      <c r="AD20" s="16">
        <f t="shared" si="18"/>
        <v>11240601</v>
      </c>
      <c r="AE20" s="19">
        <f t="shared" si="18"/>
        <v>2045489</v>
      </c>
      <c r="AF20" s="142">
        <f t="shared" si="18"/>
        <v>6489734</v>
      </c>
      <c r="AG20" s="16">
        <f t="shared" si="18"/>
        <v>8535223</v>
      </c>
      <c r="AH20" s="19">
        <f t="shared" si="18"/>
        <v>104995553</v>
      </c>
      <c r="AI20" s="15">
        <f t="shared" si="18"/>
        <v>104995553</v>
      </c>
      <c r="AJ20" s="16">
        <f t="shared" si="18"/>
        <v>107700931</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430</v>
      </c>
      <c r="BC20" s="65">
        <f>+F115+F117+F119+F120+F121+F123+F124</f>
        <v>0</v>
      </c>
      <c r="BD20" s="66">
        <f>+I115+I117+I119+I120+I121+I123+I124</f>
        <v>239795</v>
      </c>
      <c r="BE20" s="67">
        <f>+K115+K117+K119+K120+K121+K123+K124</f>
        <v>89517</v>
      </c>
      <c r="BF20" s="57"/>
      <c r="BG20" s="382"/>
      <c r="BH20" s="382"/>
      <c r="BI20" s="382"/>
      <c r="BJ20" s="382"/>
      <c r="BK20" s="382"/>
      <c r="BL20" s="382"/>
      <c r="BM20" s="139" t="s">
        <v>438</v>
      </c>
      <c r="BN20" s="83">
        <f>+X141-X143</f>
        <v>0</v>
      </c>
      <c r="BO20" s="81">
        <f>+AA141-AA143</f>
        <v>0</v>
      </c>
      <c r="BP20" s="81">
        <f>+AD141-AD143</f>
        <v>0</v>
      </c>
      <c r="BQ20" s="82">
        <f>+AF141-AF143</f>
        <v>0</v>
      </c>
      <c r="BR20" s="9"/>
    </row>
    <row r="21" spans="1:70" s="422" customFormat="1" ht="24.95" customHeight="1" thickBot="1">
      <c r="A21" s="735">
        <f>+IF(ENERO!A21=0,"",ENERO!A21)</f>
        <v>11301</v>
      </c>
      <c r="B21" s="644" t="str">
        <f>+IF(ENERO!B21=0,"",ENERO!B21)</f>
        <v>Venta de Servicios de Salud</v>
      </c>
      <c r="C21" s="174">
        <f t="shared" ref="C21:N21" si="19">C22+C25+C28+C41+C42+C45+C48+C51+C54+C57+C60+C63+C66+C69+C72+C75+C78+C81</f>
        <v>4656979522</v>
      </c>
      <c r="D21" s="354">
        <f t="shared" si="19"/>
        <v>0</v>
      </c>
      <c r="E21" s="354">
        <f t="shared" si="19"/>
        <v>10000000</v>
      </c>
      <c r="F21" s="354">
        <f t="shared" si="19"/>
        <v>4666979522</v>
      </c>
      <c r="G21" s="354">
        <f t="shared" si="19"/>
        <v>427682359</v>
      </c>
      <c r="H21" s="354">
        <f t="shared" si="19"/>
        <v>477594129</v>
      </c>
      <c r="I21" s="354">
        <f t="shared" si="19"/>
        <v>905276488</v>
      </c>
      <c r="J21" s="354">
        <f t="shared" si="19"/>
        <v>305119302</v>
      </c>
      <c r="K21" s="354">
        <f t="shared" si="19"/>
        <v>355598917</v>
      </c>
      <c r="L21" s="354">
        <f t="shared" si="19"/>
        <v>660718219</v>
      </c>
      <c r="M21" s="354">
        <f t="shared" si="19"/>
        <v>3761703034</v>
      </c>
      <c r="N21" s="175">
        <f t="shared" si="19"/>
        <v>4006261303</v>
      </c>
      <c r="O21" s="382"/>
      <c r="P21" s="43">
        <f>P22+P25+P28+P41+P42+P45+P48+P51+P54+P57+P60+P63+P66+P69+P72+P75+P78+P81</f>
        <v>0</v>
      </c>
      <c r="Q21" s="45">
        <f>Q22+Q25+Q28+Q41+Q42+Q45+Q48+Q51+Q54+Q57+Q60+Q63+Q66+Q69+Q72+Q75+Q78+Q81</f>
        <v>0</v>
      </c>
      <c r="R21" s="9"/>
      <c r="S21" s="707" t="str">
        <f>+IF(ENERO!S21=0,"",ENERO!S21)</f>
        <v>1010104-1</v>
      </c>
      <c r="T21" s="725" t="str">
        <f>+IF(ENERO!T21=0,"",ENERO!T21)</f>
        <v xml:space="preserve">Prima de Navidad </v>
      </c>
      <c r="U21" s="29">
        <f>+ENERO!U21</f>
        <v>43218582</v>
      </c>
      <c r="V21" s="15">
        <f>ENERO!V21+FEBRERO!AL21</f>
        <v>0</v>
      </c>
      <c r="W21" s="15">
        <f>ENERO!W21+FEBRERO!AM21</f>
        <v>0</v>
      </c>
      <c r="X21" s="16">
        <f t="shared" ref="X21:X33" si="20">SUM(U21:W21)</f>
        <v>43218582</v>
      </c>
      <c r="Y21" s="19">
        <f>ENERO!AA21</f>
        <v>0</v>
      </c>
      <c r="Z21" s="374">
        <v>0</v>
      </c>
      <c r="AA21" s="18">
        <f t="shared" ref="AA21:AA33" si="21">SUM(Y21:Z21)</f>
        <v>0</v>
      </c>
      <c r="AB21" s="19">
        <f>ENERO!AD21</f>
        <v>0</v>
      </c>
      <c r="AC21" s="374">
        <v>0</v>
      </c>
      <c r="AD21" s="16">
        <f t="shared" ref="AD21:AD33" si="22">SUM(AB21:AC21)</f>
        <v>0</v>
      </c>
      <c r="AE21" s="19">
        <f>ENERO!AG21</f>
        <v>0</v>
      </c>
      <c r="AF21" s="374">
        <v>0</v>
      </c>
      <c r="AG21" s="16">
        <f t="shared" ref="AG21:AG33" si="23">SUM(AE21:AF21)</f>
        <v>0</v>
      </c>
      <c r="AH21" s="19">
        <f t="shared" ref="AH21:AH33" si="24">X21-AA21</f>
        <v>43218582</v>
      </c>
      <c r="AI21" s="15">
        <f t="shared" ref="AI21:AI33" si="25">X21-AD21</f>
        <v>43218582</v>
      </c>
      <c r="AJ21" s="16">
        <f t="shared" ref="AJ21:AJ33" si="26">X21-AG21</f>
        <v>43218582</v>
      </c>
      <c r="AK21" s="9"/>
      <c r="AL21" s="372">
        <v>0</v>
      </c>
      <c r="AM21" s="375">
        <v>0</v>
      </c>
      <c r="AN21" s="9"/>
      <c r="AO21" s="349"/>
      <c r="AP21" s="423"/>
      <c r="AQ21" s="424"/>
      <c r="AR21" s="425" t="str">
        <f>AR6</f>
        <v>FEBRERO</v>
      </c>
      <c r="AS21" s="426" t="str">
        <f>AR6</f>
        <v>FEBRERO</v>
      </c>
      <c r="AT21" s="425" t="str">
        <f>AR6</f>
        <v>FEBRERO</v>
      </c>
      <c r="AU21" s="425" t="s">
        <v>44</v>
      </c>
      <c r="AV21" s="425" t="s">
        <v>22</v>
      </c>
      <c r="AW21" s="427"/>
      <c r="AX21" s="427"/>
      <c r="AY21" s="425" t="s">
        <v>44</v>
      </c>
      <c r="AZ21" s="428" t="s">
        <v>22</v>
      </c>
      <c r="BA21" s="9"/>
      <c r="BB21" s="101" t="s">
        <v>431</v>
      </c>
      <c r="BC21" s="65">
        <f>SUMIF($B8:B122,"*Vigencia Anterior*",F8:F122)+F122</f>
        <v>837797789</v>
      </c>
      <c r="BD21" s="66">
        <f>SUMIF($B8:B122,"*Vigencia Anterior*",I8:I122)+I122</f>
        <v>251025570</v>
      </c>
      <c r="BE21" s="67">
        <f>SUMIF($B8:B122,"*Vigencia Anterior*",K8:K122)+K122</f>
        <v>83770097</v>
      </c>
      <c r="BF21" s="57"/>
      <c r="BG21" s="382"/>
      <c r="BH21" s="382"/>
      <c r="BI21" s="382"/>
      <c r="BJ21" s="382"/>
      <c r="BK21" s="382"/>
      <c r="BL21" s="382"/>
      <c r="BM21" s="137" t="s">
        <v>99</v>
      </c>
      <c r="BN21" s="83">
        <v>0</v>
      </c>
      <c r="BO21" s="81">
        <v>0</v>
      </c>
      <c r="BP21" s="81">
        <v>0</v>
      </c>
      <c r="BQ21" s="82">
        <v>0</v>
      </c>
    </row>
    <row r="22" spans="1:70" s="9" customFormat="1" ht="24.95" customHeight="1" thickBot="1">
      <c r="A22" s="734">
        <f>+IF(ENERO!A22=0,"",ENERO!A22)</f>
        <v>1130101</v>
      </c>
      <c r="B22" s="645" t="str">
        <f>+IF(ENERO!B22=0,"",ENERO!B22)</f>
        <v>EPS - REGIMEN CONTRIBUTIVO</v>
      </c>
      <c r="C22" s="43">
        <f t="shared" ref="C22:N22" si="27">SUM(C23:C24)</f>
        <v>879358852</v>
      </c>
      <c r="D22" s="44">
        <f t="shared" si="27"/>
        <v>0</v>
      </c>
      <c r="E22" s="44">
        <f t="shared" si="27"/>
        <v>0</v>
      </c>
      <c r="F22" s="44">
        <f t="shared" si="27"/>
        <v>879358852</v>
      </c>
      <c r="G22" s="44">
        <f t="shared" si="27"/>
        <v>143320209</v>
      </c>
      <c r="H22" s="44">
        <f t="shared" si="27"/>
        <v>96189378</v>
      </c>
      <c r="I22" s="44">
        <f t="shared" si="27"/>
        <v>239509587</v>
      </c>
      <c r="J22" s="44">
        <f t="shared" si="27"/>
        <v>59344879</v>
      </c>
      <c r="K22" s="44">
        <f t="shared" si="27"/>
        <v>46494396</v>
      </c>
      <c r="L22" s="44">
        <f t="shared" si="27"/>
        <v>105839275</v>
      </c>
      <c r="M22" s="44">
        <f t="shared" si="27"/>
        <v>639849265</v>
      </c>
      <c r="N22" s="45">
        <f t="shared" si="27"/>
        <v>773519577</v>
      </c>
      <c r="P22" s="43">
        <f>SUM(P23:P24)</f>
        <v>0</v>
      </c>
      <c r="Q22" s="45">
        <f>SUM(Q23:Q24)</f>
        <v>0</v>
      </c>
      <c r="S22" s="707" t="str">
        <f>+IF(ENERO!S22=0,"",ENERO!S22)</f>
        <v>1010104-2</v>
      </c>
      <c r="T22" s="725" t="str">
        <f>+IF(ENERO!T22=0,"",ENERO!T22)</f>
        <v>Prima Vida Cara</v>
      </c>
      <c r="U22" s="29">
        <f>+ENERO!U22</f>
        <v>0</v>
      </c>
      <c r="V22" s="15">
        <f>ENERO!V22+FEBRERO!AL22</f>
        <v>0</v>
      </c>
      <c r="W22" s="15">
        <f>ENERO!W22+FEBRERO!AM22</f>
        <v>0</v>
      </c>
      <c r="X22" s="16">
        <f t="shared" si="20"/>
        <v>0</v>
      </c>
      <c r="Y22" s="19">
        <f>ENERO!AA22</f>
        <v>0</v>
      </c>
      <c r="Z22" s="374">
        <v>0</v>
      </c>
      <c r="AA22" s="18">
        <f t="shared" si="21"/>
        <v>0</v>
      </c>
      <c r="AB22" s="19">
        <f>ENERO!AD22</f>
        <v>0</v>
      </c>
      <c r="AC22" s="374">
        <v>0</v>
      </c>
      <c r="AD22" s="16">
        <f t="shared" si="22"/>
        <v>0</v>
      </c>
      <c r="AE22" s="19">
        <f>ENERO!AG22</f>
        <v>0</v>
      </c>
      <c r="AF22" s="374">
        <v>0</v>
      </c>
      <c r="AG22" s="16">
        <f t="shared" si="23"/>
        <v>0</v>
      </c>
      <c r="AH22" s="19">
        <f t="shared" si="24"/>
        <v>0</v>
      </c>
      <c r="AI22" s="15">
        <f t="shared" si="25"/>
        <v>0</v>
      </c>
      <c r="AJ22" s="16">
        <f t="shared" si="26"/>
        <v>0</v>
      </c>
      <c r="AL22" s="372">
        <v>0</v>
      </c>
      <c r="AM22" s="375">
        <v>0</v>
      </c>
      <c r="AO22" s="21"/>
      <c r="AP22" s="429" t="s">
        <v>104</v>
      </c>
      <c r="AQ22" s="430">
        <f>X17+X66</f>
        <v>1590369498</v>
      </c>
      <c r="AR22" s="430">
        <f>AD17+AD66</f>
        <v>275396801</v>
      </c>
      <c r="AS22" s="430">
        <f>AG17+AG66</f>
        <v>203078493</v>
      </c>
      <c r="AT22" s="431"/>
      <c r="AU22" s="432">
        <f t="shared" ref="AU22:AU32" si="28">IF(AQ22=0," ",AR22/AQ22)</f>
        <v>0.17316529356626281</v>
      </c>
      <c r="AV22" s="432">
        <f t="shared" ref="AV22:AV32" si="29">IF(AQ22=0," ",AS22/AQ22)</f>
        <v>0.12769264831561802</v>
      </c>
      <c r="AW22" s="433">
        <f>AR22/$AO$2*12</f>
        <v>1652380806</v>
      </c>
      <c r="AX22" s="433">
        <f>AS22/$AO$2*12</f>
        <v>1218470958</v>
      </c>
      <c r="AY22" s="433">
        <f t="shared" ref="AY22:AY28" si="30">AQ22-AW22</f>
        <v>-62011308</v>
      </c>
      <c r="AZ22" s="434">
        <f t="shared" ref="AZ22:AZ31" si="31">AQ22-AX22</f>
        <v>371898540</v>
      </c>
      <c r="BA22" s="382"/>
      <c r="BB22" s="102" t="s">
        <v>109</v>
      </c>
      <c r="BC22" s="103">
        <f>BC7+BC8+BC20+BC21</f>
        <v>6607926950</v>
      </c>
      <c r="BD22" s="104">
        <f>BD7+BD8+BD20+BD21</f>
        <v>1553064783</v>
      </c>
      <c r="BE22" s="105">
        <f>BE7+BE8+BE20+BE21</f>
        <v>907667255</v>
      </c>
      <c r="BF22" s="57"/>
      <c r="BG22" s="382"/>
      <c r="BH22" s="382"/>
      <c r="BI22" s="382"/>
      <c r="BJ22" s="382"/>
      <c r="BK22" s="382"/>
      <c r="BM22" s="71" t="s">
        <v>67</v>
      </c>
      <c r="BN22" s="83">
        <f>BN23+BN24</f>
        <v>166976316</v>
      </c>
      <c r="BO22" s="81">
        <f>BO23+BO24</f>
        <v>20541344</v>
      </c>
      <c r="BP22" s="81">
        <f>BP23+BP24</f>
        <v>20541344</v>
      </c>
      <c r="BQ22" s="82">
        <f>BQ23+BQ24</f>
        <v>10270672</v>
      </c>
      <c r="BR22" s="422"/>
    </row>
    <row r="23" spans="1:70" s="422" customFormat="1" ht="24.95" customHeight="1">
      <c r="A23" s="611" t="str">
        <f>+IF(ENERO!A23=0,"",ENERO!A23)</f>
        <v>1130101-1</v>
      </c>
      <c r="B23" s="646" t="str">
        <f>+CONCATENATE("Vigencia ",INSTRUCCIONES!$F$3)</f>
        <v>Vigencia 2018</v>
      </c>
      <c r="C23" s="673">
        <f>+ENERO!C23</f>
        <v>759358852</v>
      </c>
      <c r="D23" s="373">
        <f>ENERO!D23+FEBRERO!P23</f>
        <v>0</v>
      </c>
      <c r="E23" s="373">
        <f>ENERO!E23+FEBRERO!Q23</f>
        <v>0</v>
      </c>
      <c r="F23" s="373">
        <f>SUM(C23:E23)</f>
        <v>759358852</v>
      </c>
      <c r="G23" s="373">
        <f>ENERO!I23</f>
        <v>86636530</v>
      </c>
      <c r="H23" s="374">
        <v>94299508</v>
      </c>
      <c r="I23" s="373">
        <f>SUM(G23:H23)</f>
        <v>180936038</v>
      </c>
      <c r="J23" s="373">
        <f>ENERO!L23</f>
        <v>2661200</v>
      </c>
      <c r="K23" s="374">
        <v>44604526</v>
      </c>
      <c r="L23" s="373">
        <f>SUM(J23:K23)</f>
        <v>47265726</v>
      </c>
      <c r="M23" s="373">
        <f>F23-I23</f>
        <v>578422814</v>
      </c>
      <c r="N23" s="143">
        <f>F23-L23</f>
        <v>712093126</v>
      </c>
      <c r="O23" s="9"/>
      <c r="P23" s="372">
        <v>0</v>
      </c>
      <c r="Q23" s="375">
        <v>0</v>
      </c>
      <c r="R23" s="9"/>
      <c r="S23" s="707" t="str">
        <f>+IF(ENERO!S23=0,"",ENERO!S23)</f>
        <v>1010104-3</v>
      </c>
      <c r="T23" s="725" t="str">
        <f>+IF(ENERO!T23=0,"",ENERO!T23)</f>
        <v>Prima de Vacaciones</v>
      </c>
      <c r="U23" s="29">
        <f>+ENERO!U23</f>
        <v>19947038</v>
      </c>
      <c r="V23" s="15">
        <f>ENERO!V23+FEBRERO!AL23</f>
        <v>0</v>
      </c>
      <c r="W23" s="15">
        <f>ENERO!W23+FEBRERO!AM23</f>
        <v>0</v>
      </c>
      <c r="X23" s="16">
        <f t="shared" si="20"/>
        <v>19947038</v>
      </c>
      <c r="Y23" s="19">
        <f>ENERO!AA23</f>
        <v>1752306</v>
      </c>
      <c r="Z23" s="374">
        <v>0</v>
      </c>
      <c r="AA23" s="18">
        <f t="shared" si="21"/>
        <v>1752306</v>
      </c>
      <c r="AB23" s="19">
        <f>ENERO!AD23</f>
        <v>1752306</v>
      </c>
      <c r="AC23" s="374">
        <v>0</v>
      </c>
      <c r="AD23" s="16">
        <f t="shared" si="22"/>
        <v>1752306</v>
      </c>
      <c r="AE23" s="19">
        <f>ENERO!AG23</f>
        <v>1248336</v>
      </c>
      <c r="AF23" s="374">
        <v>503970</v>
      </c>
      <c r="AG23" s="16">
        <f t="shared" si="23"/>
        <v>1752306</v>
      </c>
      <c r="AH23" s="19">
        <f t="shared" si="24"/>
        <v>18194732</v>
      </c>
      <c r="AI23" s="15">
        <f t="shared" si="25"/>
        <v>18194732</v>
      </c>
      <c r="AJ23" s="16">
        <f t="shared" si="26"/>
        <v>18194732</v>
      </c>
      <c r="AK23" s="9"/>
      <c r="AL23" s="372">
        <v>0</v>
      </c>
      <c r="AM23" s="375">
        <v>0</v>
      </c>
      <c r="AN23" s="9"/>
      <c r="AO23" s="370"/>
      <c r="AP23" s="435" t="s">
        <v>108</v>
      </c>
      <c r="AQ23" s="436">
        <f>X16+X65-AQ22</f>
        <v>747836603</v>
      </c>
      <c r="AR23" s="436">
        <f>AD16+AD65-AR22</f>
        <v>135597170</v>
      </c>
      <c r="AS23" s="436">
        <f>AG16+AG65-AS22</f>
        <v>108459086</v>
      </c>
      <c r="AT23" s="327"/>
      <c r="AU23" s="342">
        <f t="shared" si="28"/>
        <v>0.18131924735435823</v>
      </c>
      <c r="AV23" s="342">
        <f t="shared" si="29"/>
        <v>0.14503045928068861</v>
      </c>
      <c r="AW23" s="436">
        <f>(AR23-AD21-AD22-AD23-AD25-AD30-AD33-AD70-AD71-AD72-AD74-AD78-AD81)/$AO$2*12+AX22/12*2.5+AD30+AD33+AD78+AD81</f>
        <v>589641691.25</v>
      </c>
      <c r="AX23" s="436">
        <f>(AS23-AG21-AG22-AG23-AG25-AG30-AG33-AG70-AG71-AG72-AG74-AG78-AG81)/$AO$2*12+AX22/12*2.5+AG30+AG33+AG78+AG81</f>
        <v>536500710.25</v>
      </c>
      <c r="AY23" s="436">
        <f t="shared" si="30"/>
        <v>158194911.75</v>
      </c>
      <c r="AZ23" s="46">
        <f t="shared" si="31"/>
        <v>211335892.75</v>
      </c>
      <c r="BA23" s="382"/>
      <c r="BF23" s="382"/>
      <c r="BG23" s="382"/>
      <c r="BH23" s="382"/>
      <c r="BI23" s="382"/>
      <c r="BJ23" s="382"/>
      <c r="BK23" s="382"/>
      <c r="BL23" s="382"/>
      <c r="BM23" s="137" t="s">
        <v>105</v>
      </c>
      <c r="BN23" s="83">
        <f>X177</f>
        <v>140230476</v>
      </c>
      <c r="BO23" s="81">
        <f>AA177</f>
        <v>20541344</v>
      </c>
      <c r="BP23" s="81">
        <f>AD177</f>
        <v>20541344</v>
      </c>
      <c r="BQ23" s="82">
        <f>AF177</f>
        <v>10270672</v>
      </c>
      <c r="BR23" s="9"/>
    </row>
    <row r="24" spans="1:70" s="422" customFormat="1" ht="24.95" customHeight="1">
      <c r="A24" s="611" t="str">
        <f>+IF(ENERO!A24=0,"",ENERO!A24)</f>
        <v>1130101-2</v>
      </c>
      <c r="B24" s="646" t="str">
        <f>+IF(ENERO!B24=0,"",ENERO!B24)</f>
        <v>(Vigencia Anterior) Regimen contributivo</v>
      </c>
      <c r="C24" s="673">
        <f>+ENERO!C24</f>
        <v>120000000</v>
      </c>
      <c r="D24" s="373">
        <f>ENERO!D24+FEBRERO!P24</f>
        <v>0</v>
      </c>
      <c r="E24" s="373">
        <f>ENERO!E24+FEBRERO!Q24</f>
        <v>0</v>
      </c>
      <c r="F24" s="373">
        <f>SUM(C24:E24)</f>
        <v>120000000</v>
      </c>
      <c r="G24" s="373">
        <f>ENERO!I24</f>
        <v>56683679</v>
      </c>
      <c r="H24" s="374">
        <v>1889870</v>
      </c>
      <c r="I24" s="373">
        <f>SUM(G24:H24)</f>
        <v>58573549</v>
      </c>
      <c r="J24" s="373">
        <f>ENERO!L24</f>
        <v>56683679</v>
      </c>
      <c r="K24" s="374">
        <v>1889870</v>
      </c>
      <c r="L24" s="373">
        <f>SUM(J24:K24)</f>
        <v>58573549</v>
      </c>
      <c r="M24" s="373">
        <f>F24-I24</f>
        <v>61426451</v>
      </c>
      <c r="N24" s="143">
        <f>F24-L24</f>
        <v>61426451</v>
      </c>
      <c r="O24" s="382"/>
      <c r="P24" s="372">
        <v>0</v>
      </c>
      <c r="Q24" s="375">
        <v>0</v>
      </c>
      <c r="R24" s="9"/>
      <c r="S24" s="707" t="str">
        <f>+IF(ENERO!S24=0,"",ENERO!S24)</f>
        <v>1010104-4</v>
      </c>
      <c r="T24" s="725" t="str">
        <f>+IF(ENERO!T24=0,"",ENERO!T24)</f>
        <v>Prima Clima</v>
      </c>
      <c r="U24" s="29">
        <f>+ENERO!U24</f>
        <v>0</v>
      </c>
      <c r="V24" s="15">
        <f>ENERO!V24+FEBRERO!AL24</f>
        <v>0</v>
      </c>
      <c r="W24" s="15">
        <f>ENERO!W24+FEBRERO!AM24</f>
        <v>0</v>
      </c>
      <c r="X24" s="16">
        <f t="shared" si="20"/>
        <v>0</v>
      </c>
      <c r="Y24" s="19">
        <f>ENERO!AA24</f>
        <v>0</v>
      </c>
      <c r="Z24" s="374">
        <v>0</v>
      </c>
      <c r="AA24" s="18">
        <f t="shared" si="21"/>
        <v>0</v>
      </c>
      <c r="AB24" s="19">
        <f>ENERO!AD24</f>
        <v>0</v>
      </c>
      <c r="AC24" s="374">
        <v>0</v>
      </c>
      <c r="AD24" s="16">
        <f t="shared" si="22"/>
        <v>0</v>
      </c>
      <c r="AE24" s="19">
        <f>ENERO!AG24</f>
        <v>0</v>
      </c>
      <c r="AF24" s="374">
        <v>0</v>
      </c>
      <c r="AG24" s="16">
        <f t="shared" si="23"/>
        <v>0</v>
      </c>
      <c r="AH24" s="19">
        <f t="shared" si="24"/>
        <v>0</v>
      </c>
      <c r="AI24" s="15">
        <f t="shared" si="25"/>
        <v>0</v>
      </c>
      <c r="AJ24" s="16">
        <f t="shared" si="26"/>
        <v>0</v>
      </c>
      <c r="AK24" s="9"/>
      <c r="AL24" s="372">
        <v>0</v>
      </c>
      <c r="AM24" s="375">
        <v>0</v>
      </c>
      <c r="AN24" s="9"/>
      <c r="AO24" s="370"/>
      <c r="AP24" s="415" t="s">
        <v>113</v>
      </c>
      <c r="AQ24" s="431">
        <f>X35+X83</f>
        <v>333162372</v>
      </c>
      <c r="AR24" s="431">
        <f>AD35+AD83</f>
        <v>108392941</v>
      </c>
      <c r="AS24" s="431">
        <f>AG35+AG83</f>
        <v>68187018</v>
      </c>
      <c r="AT24" s="431"/>
      <c r="AU24" s="373">
        <f t="shared" si="28"/>
        <v>0.32534568759763782</v>
      </c>
      <c r="AV24" s="373">
        <f t="shared" si="29"/>
        <v>0.20466602392901681</v>
      </c>
      <c r="AW24" s="373">
        <f>(AR24-AD41-AD88)/$AO$2*12+AD41+AD88</f>
        <v>316723001</v>
      </c>
      <c r="AX24" s="373">
        <f>(AS24-AG41-AG88)/$AO$2*12+AG41+AG88</f>
        <v>122845703</v>
      </c>
      <c r="AY24" s="373">
        <f t="shared" si="30"/>
        <v>16439371</v>
      </c>
      <c r="AZ24" s="143">
        <f t="shared" si="31"/>
        <v>210316669</v>
      </c>
      <c r="BA24" s="9"/>
      <c r="BB24" s="437"/>
      <c r="BC24" s="382"/>
      <c r="BD24" s="382"/>
      <c r="BE24" s="382"/>
      <c r="BF24" s="382"/>
      <c r="BG24" s="382"/>
      <c r="BH24" s="382"/>
      <c r="BI24" s="382"/>
      <c r="BJ24" s="382"/>
      <c r="BK24" s="382"/>
      <c r="BL24" s="382"/>
      <c r="BM24" s="137" t="s">
        <v>110</v>
      </c>
      <c r="BN24" s="83">
        <f>X170-X177-X174-X183-X191</f>
        <v>26745840</v>
      </c>
      <c r="BO24" s="81">
        <f>AA170-AA177-AA174-AA183-AA191</f>
        <v>0</v>
      </c>
      <c r="BP24" s="81">
        <f>AD170-AD177-AD174-AD183-AD191</f>
        <v>0</v>
      </c>
      <c r="BQ24" s="82">
        <f>AF170-AF177-AF174-AF183-AF191</f>
        <v>0</v>
      </c>
    </row>
    <row r="25" spans="1:70" s="382" customFormat="1" ht="24.95" customHeight="1">
      <c r="A25" s="734">
        <f>+IF(ENERO!A25=0,"",ENERO!A25)</f>
        <v>1130102</v>
      </c>
      <c r="B25" s="645" t="str">
        <f>+IF(ENERO!B25=0,"",ENERO!B25)</f>
        <v>ARS - REGIMEN SUBSIDIADO</v>
      </c>
      <c r="C25" s="43">
        <f t="shared" ref="C25:N25" si="32">SUM(C26:C27)</f>
        <v>2997277173</v>
      </c>
      <c r="D25" s="44">
        <f t="shared" si="32"/>
        <v>0</v>
      </c>
      <c r="E25" s="44">
        <f t="shared" si="32"/>
        <v>0</v>
      </c>
      <c r="F25" s="44">
        <f t="shared" si="32"/>
        <v>2997277173</v>
      </c>
      <c r="G25" s="44">
        <f t="shared" si="32"/>
        <v>246930296</v>
      </c>
      <c r="H25" s="44">
        <f t="shared" si="32"/>
        <v>294791334</v>
      </c>
      <c r="I25" s="44">
        <f t="shared" si="32"/>
        <v>541721630</v>
      </c>
      <c r="J25" s="44">
        <f t="shared" si="32"/>
        <v>225635377</v>
      </c>
      <c r="K25" s="44">
        <f t="shared" si="32"/>
        <v>256109077</v>
      </c>
      <c r="L25" s="44">
        <f t="shared" si="32"/>
        <v>481744454</v>
      </c>
      <c r="M25" s="44">
        <f t="shared" si="32"/>
        <v>2455555543</v>
      </c>
      <c r="N25" s="45">
        <f t="shared" si="32"/>
        <v>2515532719</v>
      </c>
      <c r="P25" s="43">
        <f>SUM(P26:P27)</f>
        <v>0</v>
      </c>
      <c r="Q25" s="45">
        <f>SUM(Q26:Q27)</f>
        <v>0</v>
      </c>
      <c r="R25" s="9"/>
      <c r="S25" s="707" t="str">
        <f>+IF(ENERO!S25=0,"",ENERO!S25)</f>
        <v>1010104-5</v>
      </c>
      <c r="T25" s="725" t="str">
        <f>+IF(ENERO!T25=0,"",ENERO!T25)</f>
        <v>Prima de Servicios</v>
      </c>
      <c r="U25" s="29">
        <f>+ENERO!U25</f>
        <v>19947038</v>
      </c>
      <c r="V25" s="15">
        <f>ENERO!V25+FEBRERO!AL25</f>
        <v>0</v>
      </c>
      <c r="W25" s="15">
        <f>ENERO!W25+FEBRERO!AM25</f>
        <v>0</v>
      </c>
      <c r="X25" s="16">
        <f t="shared" si="20"/>
        <v>19947038</v>
      </c>
      <c r="Y25" s="19">
        <f>ENERO!AA25</f>
        <v>0</v>
      </c>
      <c r="Z25" s="374">
        <v>0</v>
      </c>
      <c r="AA25" s="18">
        <f t="shared" si="21"/>
        <v>0</v>
      </c>
      <c r="AB25" s="19">
        <f>ENERO!AD25</f>
        <v>0</v>
      </c>
      <c r="AC25" s="374">
        <v>0</v>
      </c>
      <c r="AD25" s="16">
        <f t="shared" si="22"/>
        <v>0</v>
      </c>
      <c r="AE25" s="19">
        <f>ENERO!AG25</f>
        <v>0</v>
      </c>
      <c r="AF25" s="374">
        <v>0</v>
      </c>
      <c r="AG25" s="16">
        <f t="shared" si="23"/>
        <v>0</v>
      </c>
      <c r="AH25" s="19">
        <f t="shared" si="24"/>
        <v>19947038</v>
      </c>
      <c r="AI25" s="15">
        <f t="shared" si="25"/>
        <v>19947038</v>
      </c>
      <c r="AJ25" s="16">
        <f t="shared" si="26"/>
        <v>19947038</v>
      </c>
      <c r="AK25" s="9"/>
      <c r="AL25" s="372">
        <v>0</v>
      </c>
      <c r="AM25" s="375">
        <v>0</v>
      </c>
      <c r="AN25" s="9"/>
      <c r="AO25" s="21"/>
      <c r="AP25" s="438" t="s">
        <v>116</v>
      </c>
      <c r="AQ25" s="373">
        <f>X43+X57+X90+X104</f>
        <v>839447982</v>
      </c>
      <c r="AR25" s="373">
        <f>AD43+AD57+AD90+AD104</f>
        <v>273876988</v>
      </c>
      <c r="AS25" s="373">
        <f>AG43+AG57+AG90+AG104</f>
        <v>219934210</v>
      </c>
      <c r="AT25" s="431"/>
      <c r="AU25" s="373">
        <f t="shared" si="28"/>
        <v>0.32625843872717775</v>
      </c>
      <c r="AV25" s="373">
        <f t="shared" si="29"/>
        <v>0.26199861660993307</v>
      </c>
      <c r="AW25" s="373">
        <f>(AR25-AD55-AD61-AD102-AD108)/$AO$2*12+AD55+AD61+AD102+AD108</f>
        <v>767925588</v>
      </c>
      <c r="AX25" s="373">
        <f>(AS25-AG55-AG61-AG102-AG108)/$AO$2*12+AG55+AG61+AG102+AG108</f>
        <v>468742450</v>
      </c>
      <c r="AY25" s="373">
        <f t="shared" si="30"/>
        <v>71522394</v>
      </c>
      <c r="AZ25" s="143">
        <f t="shared" si="31"/>
        <v>370705532</v>
      </c>
      <c r="BM25" s="140" t="s">
        <v>439</v>
      </c>
      <c r="BN25" s="106">
        <f>+SUM(BN26:BN28)</f>
        <v>464300000</v>
      </c>
      <c r="BO25" s="107">
        <f>+SUM(BO26:BO28)</f>
        <v>346808478</v>
      </c>
      <c r="BP25" s="107">
        <f>+SUM(BP26:BP28)</f>
        <v>80268281</v>
      </c>
      <c r="BQ25" s="108">
        <f>+SUM(BQ26:BQ28)</f>
        <v>6160727</v>
      </c>
      <c r="BR25" s="422"/>
    </row>
    <row r="26" spans="1:70" s="9" customFormat="1" ht="24.95" customHeight="1">
      <c r="A26" s="611" t="str">
        <f>+IF(ENERO!A26=0,"",ENERO!A26)</f>
        <v>1130102-1</v>
      </c>
      <c r="B26" s="646" t="str">
        <f>+CONCATENATE("Vigencia ",INSTRUCCIONES!$F$3)</f>
        <v>Vigencia 2018</v>
      </c>
      <c r="C26" s="673">
        <f>+ENERO!C26</f>
        <v>2868716784</v>
      </c>
      <c r="D26" s="373">
        <f>ENERO!D26+FEBRERO!P26</f>
        <v>0</v>
      </c>
      <c r="E26" s="373">
        <f>ENERO!E26+FEBRERO!Q26</f>
        <v>0</v>
      </c>
      <c r="F26" s="373">
        <f>SUM(C26:E26)</f>
        <v>2868716784</v>
      </c>
      <c r="G26" s="373">
        <f>ENERO!I26</f>
        <v>233819581</v>
      </c>
      <c r="H26" s="374">
        <v>233938468</v>
      </c>
      <c r="I26" s="373">
        <f>SUM(G26:H26)</f>
        <v>467758049</v>
      </c>
      <c r="J26" s="373">
        <f>ENERO!L26</f>
        <v>212524662</v>
      </c>
      <c r="K26" s="374">
        <v>195256211</v>
      </c>
      <c r="L26" s="373">
        <f>SUM(J26:K26)</f>
        <v>407780873</v>
      </c>
      <c r="M26" s="373">
        <f>F26-I26</f>
        <v>2400958735</v>
      </c>
      <c r="N26" s="143">
        <f>F26-L26</f>
        <v>2460935911</v>
      </c>
      <c r="P26" s="372">
        <v>0</v>
      </c>
      <c r="Q26" s="375">
        <v>0</v>
      </c>
      <c r="S26" s="707" t="str">
        <f>+IF(ENERO!S26=0,"",ENERO!S26)</f>
        <v>1010104-8</v>
      </c>
      <c r="T26" s="725" t="str">
        <f>+IF(ENERO!T26=0,"",ENERO!T26)</f>
        <v>Bonific. por Servicios Prestados</v>
      </c>
      <c r="U26" s="29">
        <f>+ENERO!U26</f>
        <v>16690680</v>
      </c>
      <c r="V26" s="15">
        <f>ENERO!V26+FEBRERO!AL26</f>
        <v>0</v>
      </c>
      <c r="W26" s="15">
        <f>ENERO!W26+FEBRERO!AM26</f>
        <v>0</v>
      </c>
      <c r="X26" s="16">
        <f t="shared" si="20"/>
        <v>16690680</v>
      </c>
      <c r="Y26" s="19">
        <f>ENERO!AA26</f>
        <v>4704784</v>
      </c>
      <c r="Z26" s="374">
        <v>2104211</v>
      </c>
      <c r="AA26" s="18">
        <f t="shared" si="21"/>
        <v>6808995</v>
      </c>
      <c r="AB26" s="19">
        <f>ENERO!AD26</f>
        <v>4704784</v>
      </c>
      <c r="AC26" s="374">
        <v>2104211</v>
      </c>
      <c r="AD26" s="16">
        <f t="shared" si="22"/>
        <v>6808995</v>
      </c>
      <c r="AE26" s="19">
        <f>ENERO!AG26</f>
        <v>0</v>
      </c>
      <c r="AF26" s="374">
        <v>4704784</v>
      </c>
      <c r="AG26" s="16">
        <f t="shared" si="23"/>
        <v>4704784</v>
      </c>
      <c r="AH26" s="19">
        <f t="shared" si="24"/>
        <v>9881685</v>
      </c>
      <c r="AI26" s="15">
        <f t="shared" si="25"/>
        <v>9881685</v>
      </c>
      <c r="AJ26" s="16">
        <f t="shared" si="26"/>
        <v>11985896</v>
      </c>
      <c r="AL26" s="372">
        <v>0</v>
      </c>
      <c r="AM26" s="375">
        <v>0</v>
      </c>
      <c r="AO26" s="21"/>
      <c r="AP26" s="439" t="s">
        <v>120</v>
      </c>
      <c r="AQ26" s="327">
        <f>X110</f>
        <v>828999031</v>
      </c>
      <c r="AR26" s="327">
        <f>AD110</f>
        <v>206530093</v>
      </c>
      <c r="AS26" s="327">
        <f>AG110</f>
        <v>96601770</v>
      </c>
      <c r="AT26" s="371">
        <f>AO2/12</f>
        <v>0.16666666666666666</v>
      </c>
      <c r="AU26" s="342">
        <f t="shared" si="28"/>
        <v>0.24913188710349651</v>
      </c>
      <c r="AV26" s="342">
        <f t="shared" si="29"/>
        <v>0.11652820617108779</v>
      </c>
      <c r="AW26" s="436">
        <f>(AR26-AD121-AD139-AD143-AD153-AD168)/$AO$2*12+AD121+AD139+AD143+AD153+AD168</f>
        <v>666768538</v>
      </c>
      <c r="AX26" s="436">
        <f>(AS26-AG121-AG139-AG143-AG153-AG168)/$AO$2*12+AG121+AG139+AG143+AG153+AG168</f>
        <v>338943925</v>
      </c>
      <c r="AY26" s="436">
        <f t="shared" si="30"/>
        <v>162230493</v>
      </c>
      <c r="AZ26" s="46">
        <f t="shared" si="31"/>
        <v>490055106</v>
      </c>
      <c r="BA26" s="382"/>
      <c r="BB26" s="382"/>
      <c r="BC26" s="382"/>
      <c r="BD26" s="382"/>
      <c r="BE26" s="382"/>
      <c r="BF26" s="382"/>
      <c r="BG26" s="382"/>
      <c r="BH26" s="382"/>
      <c r="BI26" s="382"/>
      <c r="BJ26" s="382"/>
      <c r="BK26" s="382"/>
      <c r="BM26" s="109" t="s">
        <v>440</v>
      </c>
      <c r="BN26" s="86">
        <f>+X198+X212</f>
        <v>285000000</v>
      </c>
      <c r="BO26" s="84">
        <f>+AA198+AA212</f>
        <v>256383455</v>
      </c>
      <c r="BP26" s="84">
        <f>+AD198+AD212</f>
        <v>54072715</v>
      </c>
      <c r="BQ26" s="85">
        <f>+AF198+AF212</f>
        <v>1640427</v>
      </c>
      <c r="BR26" s="382"/>
    </row>
    <row r="27" spans="1:70" s="422" customFormat="1" ht="24.95" customHeight="1">
      <c r="A27" s="611" t="str">
        <f>+IF(ENERO!A27=0,"",ENERO!A27)</f>
        <v>1130102-2</v>
      </c>
      <c r="B27" s="646" t="str">
        <f>+IF(ENERO!B27=0,"",ENERO!B27)</f>
        <v>Vigencia Anterior Regimen Subsidiado</v>
      </c>
      <c r="C27" s="673">
        <f>+ENERO!C27</f>
        <v>128560389</v>
      </c>
      <c r="D27" s="373">
        <f>ENERO!D27+FEBRERO!P27</f>
        <v>0</v>
      </c>
      <c r="E27" s="373">
        <f>ENERO!E27+FEBRERO!Q27</f>
        <v>0</v>
      </c>
      <c r="F27" s="373">
        <f>SUM(C27:E27)</f>
        <v>128560389</v>
      </c>
      <c r="G27" s="373">
        <f>ENERO!I27</f>
        <v>13110715</v>
      </c>
      <c r="H27" s="374">
        <v>60852866</v>
      </c>
      <c r="I27" s="373">
        <f>SUM(G27:H27)</f>
        <v>73963581</v>
      </c>
      <c r="J27" s="373">
        <f>ENERO!L27</f>
        <v>13110715</v>
      </c>
      <c r="K27" s="374">
        <v>60852866</v>
      </c>
      <c r="L27" s="373">
        <f>SUM(J27:K27)</f>
        <v>73963581</v>
      </c>
      <c r="M27" s="373">
        <f>F27-I27</f>
        <v>54596808</v>
      </c>
      <c r="N27" s="143">
        <f>F27-L27</f>
        <v>54596808</v>
      </c>
      <c r="O27" s="382"/>
      <c r="P27" s="372">
        <v>0</v>
      </c>
      <c r="Q27" s="375">
        <v>0</v>
      </c>
      <c r="R27" s="9"/>
      <c r="S27" s="707" t="str">
        <f>+IF(ENERO!S27=0,"",ENERO!S27)</f>
        <v>1010104-9</v>
      </c>
      <c r="T27" s="725" t="str">
        <f>+IF(ENERO!T27=0,"",ENERO!T27)</f>
        <v>Auxilio de Transporte</v>
      </c>
      <c r="U27" s="29">
        <f>+ENERO!U27</f>
        <v>0</v>
      </c>
      <c r="V27" s="15">
        <f>ENERO!V27+FEBRERO!AL27</f>
        <v>0</v>
      </c>
      <c r="W27" s="15">
        <f>ENERO!W27+FEBRERO!AM27</f>
        <v>0</v>
      </c>
      <c r="X27" s="16">
        <f t="shared" si="20"/>
        <v>0</v>
      </c>
      <c r="Y27" s="19">
        <f>ENERO!AA27</f>
        <v>0</v>
      </c>
      <c r="Z27" s="374">
        <v>0</v>
      </c>
      <c r="AA27" s="18">
        <f t="shared" si="21"/>
        <v>0</v>
      </c>
      <c r="AB27" s="19">
        <f>ENERO!AD27</f>
        <v>0</v>
      </c>
      <c r="AC27" s="374">
        <v>0</v>
      </c>
      <c r="AD27" s="16">
        <f t="shared" si="22"/>
        <v>0</v>
      </c>
      <c r="AE27" s="19">
        <f>ENERO!AG27</f>
        <v>0</v>
      </c>
      <c r="AF27" s="374">
        <v>0</v>
      </c>
      <c r="AG27" s="16">
        <f t="shared" si="23"/>
        <v>0</v>
      </c>
      <c r="AH27" s="19">
        <f t="shared" si="24"/>
        <v>0</v>
      </c>
      <c r="AI27" s="15">
        <f t="shared" si="25"/>
        <v>0</v>
      </c>
      <c r="AJ27" s="16">
        <f t="shared" si="26"/>
        <v>0</v>
      </c>
      <c r="AK27" s="9"/>
      <c r="AL27" s="372">
        <v>0</v>
      </c>
      <c r="AM27" s="375">
        <v>0</v>
      </c>
      <c r="AN27" s="9"/>
      <c r="AO27" s="349"/>
      <c r="AP27" s="438" t="s">
        <v>124</v>
      </c>
      <c r="AQ27" s="373">
        <f>X170</f>
        <v>244058150</v>
      </c>
      <c r="AR27" s="373">
        <f>AD170</f>
        <v>97623178</v>
      </c>
      <c r="AS27" s="373">
        <f>AG170</f>
        <v>61219071</v>
      </c>
      <c r="AT27" s="431"/>
      <c r="AU27" s="373">
        <f t="shared" si="28"/>
        <v>0.39999966401449816</v>
      </c>
      <c r="AV27" s="373">
        <f t="shared" si="29"/>
        <v>0.25083805232482503</v>
      </c>
      <c r="AW27" s="373">
        <f>(AR27-AD174-AD183-AD191)/$AO$2*12+AD174+AD183+AD191</f>
        <v>200329898</v>
      </c>
      <c r="AX27" s="373">
        <f>(AS27-AG174-AG183-AG191)/$AO$2*12+AG174+AG183+AG191</f>
        <v>138249111</v>
      </c>
      <c r="AY27" s="373">
        <f t="shared" si="30"/>
        <v>43728252</v>
      </c>
      <c r="AZ27" s="143">
        <f t="shared" si="31"/>
        <v>105809039</v>
      </c>
      <c r="BA27" s="9"/>
      <c r="BB27" s="382"/>
      <c r="BC27" s="382"/>
      <c r="BD27" s="382"/>
      <c r="BE27" s="382"/>
      <c r="BF27" s="382"/>
      <c r="BG27" s="382"/>
      <c r="BH27" s="382"/>
      <c r="BI27" s="382"/>
      <c r="BJ27" s="382"/>
      <c r="BK27" s="382"/>
      <c r="BL27" s="382"/>
      <c r="BM27" s="109" t="s">
        <v>441</v>
      </c>
      <c r="BN27" s="86">
        <f>+X209-X212-X218</f>
        <v>0</v>
      </c>
      <c r="BO27" s="84">
        <f>+AA209-AA212-AA218</f>
        <v>0</v>
      </c>
      <c r="BP27" s="84">
        <f>+AD209-AD212-AD218</f>
        <v>0</v>
      </c>
      <c r="BQ27" s="85">
        <f>+AF209-AF212-AF218</f>
        <v>0</v>
      </c>
      <c r="BR27" s="382"/>
    </row>
    <row r="28" spans="1:70" s="422" customFormat="1" ht="24.95" customHeight="1">
      <c r="A28" s="734">
        <f>+IF(ENERO!A28=0,"",ENERO!A28)</f>
        <v>1130103</v>
      </c>
      <c r="B28" s="622" t="str">
        <f>+IF(ENERO!B28=0,"",ENERO!B28)</f>
        <v>SUBSIDIO A LA OFERTA- ATENCION PERSONAS POBRES NO CUBIERTOS CON SUBSIDIO A LA DEMANDA</v>
      </c>
      <c r="C28" s="43">
        <f>C29+C32+C35+C38+C39+C40</f>
        <v>247152498</v>
      </c>
      <c r="D28" s="44">
        <f>+D29+D32+D35+D38+D39+D40</f>
        <v>0</v>
      </c>
      <c r="E28" s="44">
        <f>+E29+E32+E35+E38+E39+E40</f>
        <v>0</v>
      </c>
      <c r="F28" s="44">
        <f>+F29+F32+F35+F38+F39+F40</f>
        <v>247152498</v>
      </c>
      <c r="G28" s="44">
        <f t="shared" ref="G28:N28" si="33">G29+G32+G35+G38+G39+G40</f>
        <v>0</v>
      </c>
      <c r="H28" s="44">
        <f t="shared" si="33"/>
        <v>41192084</v>
      </c>
      <c r="I28" s="44">
        <f t="shared" si="33"/>
        <v>41192084</v>
      </c>
      <c r="J28" s="44">
        <f t="shared" si="33"/>
        <v>0</v>
      </c>
      <c r="K28" s="44">
        <f t="shared" si="33"/>
        <v>20596042</v>
      </c>
      <c r="L28" s="44">
        <f t="shared" si="33"/>
        <v>20596042</v>
      </c>
      <c r="M28" s="44">
        <f t="shared" si="33"/>
        <v>205960414</v>
      </c>
      <c r="N28" s="45">
        <f t="shared" si="33"/>
        <v>226556456</v>
      </c>
      <c r="O28" s="382"/>
      <c r="P28" s="43">
        <f>P29+P32+P35+P38+P39+P940</f>
        <v>0</v>
      </c>
      <c r="Q28" s="45">
        <f>Q29+Q32+Q35+Q38+Q39+Q40</f>
        <v>0</v>
      </c>
      <c r="R28" s="9"/>
      <c r="S28" s="707" t="str">
        <f>+IF(ENERO!S28=0,"",ENERO!S28)</f>
        <v>1010104-10</v>
      </c>
      <c r="T28" s="725" t="str">
        <f>+IF(ENERO!T28=0,"",ENERO!T28)</f>
        <v>Subsidio de Alimentación</v>
      </c>
      <c r="U28" s="29">
        <f>+ENERO!U28</f>
        <v>13773211</v>
      </c>
      <c r="V28" s="15">
        <f>ENERO!V28+FEBRERO!AL28</f>
        <v>0</v>
      </c>
      <c r="W28" s="15">
        <f>ENERO!W28+FEBRERO!AM28</f>
        <v>0</v>
      </c>
      <c r="X28" s="16">
        <f t="shared" si="20"/>
        <v>13773211</v>
      </c>
      <c r="Y28" s="19">
        <f>ENERO!AA28</f>
        <v>1110728</v>
      </c>
      <c r="Z28" s="374">
        <v>1211876</v>
      </c>
      <c r="AA28" s="18">
        <f t="shared" si="21"/>
        <v>2322604</v>
      </c>
      <c r="AB28" s="19">
        <f>ENERO!AD28</f>
        <v>1110728</v>
      </c>
      <c r="AC28" s="374">
        <v>1211876</v>
      </c>
      <c r="AD28" s="16">
        <f t="shared" si="22"/>
        <v>2322604</v>
      </c>
      <c r="AE28" s="19">
        <f>ENERO!AG28</f>
        <v>507653</v>
      </c>
      <c r="AF28" s="374">
        <v>1213784</v>
      </c>
      <c r="AG28" s="16">
        <f t="shared" si="23"/>
        <v>1721437</v>
      </c>
      <c r="AH28" s="19">
        <f t="shared" si="24"/>
        <v>11450607</v>
      </c>
      <c r="AI28" s="15">
        <f t="shared" si="25"/>
        <v>11450607</v>
      </c>
      <c r="AJ28" s="16">
        <f t="shared" si="26"/>
        <v>12051774</v>
      </c>
      <c r="AK28" s="9"/>
      <c r="AL28" s="372">
        <v>0</v>
      </c>
      <c r="AM28" s="375">
        <v>0</v>
      </c>
      <c r="AN28" s="9"/>
      <c r="AO28" s="349"/>
      <c r="AP28" s="797" t="s">
        <v>574</v>
      </c>
      <c r="AQ28" s="373">
        <f>X195</f>
        <v>662176147</v>
      </c>
      <c r="AR28" s="373">
        <f>AD195</f>
        <v>278144428</v>
      </c>
      <c r="AS28" s="373">
        <f>AG195</f>
        <v>86852039</v>
      </c>
      <c r="AT28" s="431"/>
      <c r="AU28" s="373">
        <f t="shared" si="28"/>
        <v>0.42004597909504582</v>
      </c>
      <c r="AV28" s="373">
        <f t="shared" si="29"/>
        <v>0.13116153366968081</v>
      </c>
      <c r="AW28" s="373">
        <f>(AR28-AD207)/$AO$2*12+AD207</f>
        <v>679485833</v>
      </c>
      <c r="AX28" s="373">
        <f>(AS28-AG207)/$AO$2*12+AG207</f>
        <v>119714374</v>
      </c>
      <c r="AY28" s="373">
        <f t="shared" si="30"/>
        <v>-17309686</v>
      </c>
      <c r="AZ28" s="143">
        <f t="shared" si="31"/>
        <v>542461773</v>
      </c>
      <c r="BA28" s="382"/>
      <c r="BB28" s="382"/>
      <c r="BC28" s="382"/>
      <c r="BD28" s="382"/>
      <c r="BE28" s="382"/>
      <c r="BF28" s="382"/>
      <c r="BG28" s="382"/>
      <c r="BH28" s="382"/>
      <c r="BI28" s="382"/>
      <c r="BJ28" s="382"/>
      <c r="BK28" s="382"/>
      <c r="BL28" s="382"/>
      <c r="BM28" s="71" t="s">
        <v>442</v>
      </c>
      <c r="BN28" s="83">
        <f>+X196-X198-X207</f>
        <v>179300000</v>
      </c>
      <c r="BO28" s="81">
        <f>+AA196-AA198-AA207</f>
        <v>90425023</v>
      </c>
      <c r="BP28" s="81">
        <f>+AD196-AD198-AD207</f>
        <v>26195566</v>
      </c>
      <c r="BQ28" s="82">
        <f>+AF196-AF198-AF207</f>
        <v>4520300</v>
      </c>
      <c r="BR28" s="9"/>
    </row>
    <row r="29" spans="1:70" s="9" customFormat="1" ht="24.95" customHeight="1">
      <c r="A29" s="611" t="str">
        <f>+IF(ENERO!A29=0,"",ENERO!A29)</f>
        <v>1130103-1</v>
      </c>
      <c r="B29" s="647" t="str">
        <f>+IF(ENERO!B29=0,"",ENERO!B29)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07" t="str">
        <f>+IF(ENERO!S29=0,"",ENERO!S29)</f>
        <v>1010104-11</v>
      </c>
      <c r="T29" s="725" t="str">
        <f>+IF(ENERO!T29=0,"",ENERO!T29)</f>
        <v>Gastos de Representación</v>
      </c>
      <c r="U29" s="29">
        <f>+ENERO!U29</f>
        <v>0</v>
      </c>
      <c r="V29" s="15">
        <f>ENERO!V29+FEBRERO!AL29</f>
        <v>0</v>
      </c>
      <c r="W29" s="15">
        <f>ENERO!W29+FEBRERO!AM29</f>
        <v>0</v>
      </c>
      <c r="X29" s="16">
        <f t="shared" si="20"/>
        <v>0</v>
      </c>
      <c r="Y29" s="19">
        <f>ENERO!AA29</f>
        <v>0</v>
      </c>
      <c r="Z29" s="374">
        <v>0</v>
      </c>
      <c r="AA29" s="18">
        <f t="shared" si="21"/>
        <v>0</v>
      </c>
      <c r="AB29" s="19">
        <f>ENERO!AD29</f>
        <v>0</v>
      </c>
      <c r="AC29" s="374">
        <v>0</v>
      </c>
      <c r="AD29" s="16">
        <f t="shared" si="22"/>
        <v>0</v>
      </c>
      <c r="AE29" s="19">
        <f>ENERO!AG29</f>
        <v>0</v>
      </c>
      <c r="AF29" s="374">
        <v>0</v>
      </c>
      <c r="AG29" s="16">
        <f t="shared" si="23"/>
        <v>0</v>
      </c>
      <c r="AH29" s="19">
        <f t="shared" si="24"/>
        <v>0</v>
      </c>
      <c r="AI29" s="15">
        <f t="shared" si="25"/>
        <v>0</v>
      </c>
      <c r="AJ29" s="16">
        <f t="shared" si="26"/>
        <v>0</v>
      </c>
      <c r="AL29" s="372">
        <v>0</v>
      </c>
      <c r="AM29" s="375">
        <v>0</v>
      </c>
      <c r="AO29" s="21"/>
      <c r="AP29" s="797" t="s">
        <v>573</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v>0</v>
      </c>
      <c r="AZ29" s="46">
        <f t="shared" si="31"/>
        <v>0</v>
      </c>
      <c r="BA29" s="382"/>
      <c r="BB29" s="422"/>
      <c r="BC29" s="422"/>
      <c r="BD29" s="422"/>
      <c r="BE29" s="422"/>
      <c r="BF29" s="422"/>
      <c r="BG29" s="382"/>
      <c r="BH29" s="382"/>
      <c r="BI29" s="382"/>
      <c r="BJ29" s="382"/>
      <c r="BK29" s="382"/>
      <c r="BM29" s="110" t="s">
        <v>70</v>
      </c>
      <c r="BN29" s="106">
        <f>X232-X256-X241</f>
        <v>1210624613</v>
      </c>
      <c r="BO29" s="107">
        <f>AA232-AA256-AA241</f>
        <v>764786657</v>
      </c>
      <c r="BP29" s="107">
        <f>AD232-AD256-AD241</f>
        <v>120165727</v>
      </c>
      <c r="BQ29" s="108">
        <f>AF232-AF256-AF241</f>
        <v>37658855</v>
      </c>
      <c r="BR29" s="422"/>
    </row>
    <row r="30" spans="1:70" s="422" customFormat="1" ht="24.95" customHeight="1">
      <c r="A30" s="611" t="str">
        <f>+IF(ENERO!A30=0,"",ENERO!A30)</f>
        <v>1130103-1-1</v>
      </c>
      <c r="B30" s="646" t="str">
        <f>+CONCATENATE("Vigencia ",INSTRUCCIONES!$F$3)</f>
        <v>Vigencia 2018</v>
      </c>
      <c r="C30" s="673">
        <f>+ENERO!C30</f>
        <v>0</v>
      </c>
      <c r="D30" s="373">
        <f>ENERO!D30+FEBRERO!P30</f>
        <v>0</v>
      </c>
      <c r="E30" s="373">
        <f>ENERO!E30+FEBRERO!Q30</f>
        <v>0</v>
      </c>
      <c r="F30" s="373">
        <f>SUM(C30:E30)</f>
        <v>0</v>
      </c>
      <c r="G30" s="373">
        <f>ENERO!I30</f>
        <v>0</v>
      </c>
      <c r="H30" s="374">
        <v>0</v>
      </c>
      <c r="I30" s="373">
        <f>SUM(G30:H30)</f>
        <v>0</v>
      </c>
      <c r="J30" s="373">
        <f>ENERO!L30</f>
        <v>0</v>
      </c>
      <c r="K30" s="374">
        <v>0</v>
      </c>
      <c r="L30" s="373">
        <f>SUM(J30:K30)</f>
        <v>0</v>
      </c>
      <c r="M30" s="373">
        <f>F30-I30</f>
        <v>0</v>
      </c>
      <c r="N30" s="143">
        <f>F30-L30</f>
        <v>0</v>
      </c>
      <c r="O30" s="9"/>
      <c r="P30" s="372">
        <v>0</v>
      </c>
      <c r="Q30" s="375">
        <v>0</v>
      </c>
      <c r="R30" s="9"/>
      <c r="S30" s="707" t="str">
        <f>+IF(ENERO!S30=0,"",ENERO!S30)</f>
        <v>1010104-12</v>
      </c>
      <c r="T30" s="725" t="str">
        <f>+IF(ENERO!T30=0,"",ENERO!T30)</f>
        <v xml:space="preserve"> Indemnizaciones por Vacaciones o Supresión de Cargos por Reestructuración</v>
      </c>
      <c r="U30" s="29">
        <f>+ENERO!U30</f>
        <v>0</v>
      </c>
      <c r="V30" s="15">
        <f>ENERO!V30+FEBRERO!AL30</f>
        <v>0</v>
      </c>
      <c r="W30" s="15">
        <f>ENERO!W30+FEBRERO!AM30</f>
        <v>0</v>
      </c>
      <c r="X30" s="16">
        <f t="shared" si="20"/>
        <v>0</v>
      </c>
      <c r="Y30" s="19">
        <f>ENERO!AA30</f>
        <v>0</v>
      </c>
      <c r="Z30" s="374">
        <v>0</v>
      </c>
      <c r="AA30" s="18">
        <f t="shared" si="21"/>
        <v>0</v>
      </c>
      <c r="AB30" s="19">
        <f>ENERO!AD30</f>
        <v>0</v>
      </c>
      <c r="AC30" s="374">
        <v>0</v>
      </c>
      <c r="AD30" s="16">
        <f t="shared" si="22"/>
        <v>0</v>
      </c>
      <c r="AE30" s="19">
        <f>ENERO!AG30</f>
        <v>0</v>
      </c>
      <c r="AF30" s="374">
        <v>0</v>
      </c>
      <c r="AG30" s="16">
        <f t="shared" si="23"/>
        <v>0</v>
      </c>
      <c r="AH30" s="19">
        <f t="shared" si="24"/>
        <v>0</v>
      </c>
      <c r="AI30" s="15">
        <f t="shared" si="25"/>
        <v>0</v>
      </c>
      <c r="AJ30" s="16">
        <f t="shared" si="26"/>
        <v>0</v>
      </c>
      <c r="AK30" s="9"/>
      <c r="AL30" s="372">
        <v>0</v>
      </c>
      <c r="AM30" s="375">
        <v>0</v>
      </c>
      <c r="AN30" s="9"/>
      <c r="AO30" s="370" t="s">
        <v>51</v>
      </c>
      <c r="AP30" s="438" t="s">
        <v>131</v>
      </c>
      <c r="AQ30" s="373">
        <f>X220+X232</f>
        <v>1361877167</v>
      </c>
      <c r="AR30" s="373">
        <f>AD220+AD232</f>
        <v>271418281</v>
      </c>
      <c r="AS30" s="373">
        <f>AG220+AG232</f>
        <v>128682593</v>
      </c>
      <c r="AT30" s="431"/>
      <c r="AU30" s="373">
        <f t="shared" si="28"/>
        <v>0.19929718154970727</v>
      </c>
      <c r="AV30" s="373">
        <f t="shared" si="29"/>
        <v>9.4489133174519249E-2</v>
      </c>
      <c r="AW30" s="373">
        <f>(AR30-AD225-AD230-AD241-AD256)/$AO$2*12+AD225+AD230+AD241+AD256</f>
        <v>872246916</v>
      </c>
      <c r="AX30" s="373">
        <f>(AS30-AG225-AG230-AG241-AG256)/$AO$2*12+AG225+AG230+AG241+AG256</f>
        <v>340162063</v>
      </c>
      <c r="AY30" s="373">
        <f>AQ30-AW30</f>
        <v>489630251</v>
      </c>
      <c r="AZ30" s="143">
        <f t="shared" si="31"/>
        <v>1021715104</v>
      </c>
      <c r="BA30" s="382"/>
      <c r="BG30" s="382"/>
      <c r="BH30" s="382"/>
      <c r="BI30" s="382"/>
      <c r="BJ30" s="382"/>
      <c r="BK30" s="382"/>
      <c r="BL30" s="382"/>
      <c r="BM30" s="110" t="s">
        <v>74</v>
      </c>
      <c r="BN30" s="106">
        <f>X220-X225-X230</f>
        <v>0</v>
      </c>
      <c r="BO30" s="107">
        <f>AA220-AA225-AA230</f>
        <v>0</v>
      </c>
      <c r="BP30" s="107">
        <f>AD220-AD225-AD230</f>
        <v>0</v>
      </c>
      <c r="BQ30" s="108">
        <f>AF220-AF225-AF230</f>
        <v>0</v>
      </c>
    </row>
    <row r="31" spans="1:70" s="422" customFormat="1" ht="24.95" customHeight="1">
      <c r="A31" s="611" t="str">
        <f>+IF(ENERO!A31=0,"",ENERO!A31)</f>
        <v>1130103-1-2</v>
      </c>
      <c r="B31" s="646" t="str">
        <f>+IF(ENERO!B31=0,"",ENERO!B31)</f>
        <v>Vigencia Anterior Prestacion Svcios 1er nivel</v>
      </c>
      <c r="C31" s="673">
        <f>+ENERO!C31</f>
        <v>0</v>
      </c>
      <c r="D31" s="373">
        <f>ENERO!D31+FEBRERO!P31</f>
        <v>0</v>
      </c>
      <c r="E31" s="373">
        <f>ENERO!E31+FEBRERO!Q31</f>
        <v>0</v>
      </c>
      <c r="F31" s="373">
        <f>SUM(C31:E31)</f>
        <v>0</v>
      </c>
      <c r="G31" s="373">
        <f>ENERO!I31</f>
        <v>0</v>
      </c>
      <c r="H31" s="374">
        <v>0</v>
      </c>
      <c r="I31" s="373">
        <f>SUM(G31:H31)</f>
        <v>0</v>
      </c>
      <c r="J31" s="373">
        <f>ENERO!L31</f>
        <v>0</v>
      </c>
      <c r="K31" s="374">
        <v>0</v>
      </c>
      <c r="L31" s="373">
        <f>SUM(J31:K31)</f>
        <v>0</v>
      </c>
      <c r="M31" s="373">
        <f>F31-I31</f>
        <v>0</v>
      </c>
      <c r="N31" s="143">
        <f>F31-L31</f>
        <v>0</v>
      </c>
      <c r="O31" s="382"/>
      <c r="P31" s="372">
        <v>0</v>
      </c>
      <c r="Q31" s="375">
        <v>0</v>
      </c>
      <c r="R31" s="9"/>
      <c r="S31" s="707" t="str">
        <f>+IF(ENERO!S31=0,"",ENERO!S31)</f>
        <v>1010104-13</v>
      </c>
      <c r="T31" s="725" t="str">
        <f>+IF(ENERO!T31=0,"",ENERO!T31)</f>
        <v>Bonificación Especial por Recreación</v>
      </c>
      <c r="U31" s="29">
        <f>+ENERO!U31</f>
        <v>2659605</v>
      </c>
      <c r="V31" s="15">
        <f>ENERO!V31+FEBRERO!AL31</f>
        <v>0</v>
      </c>
      <c r="W31" s="15">
        <f>ENERO!W31+FEBRERO!AM31</f>
        <v>0</v>
      </c>
      <c r="X31" s="16">
        <f t="shared" si="20"/>
        <v>2659605</v>
      </c>
      <c r="Y31" s="19">
        <f>ENERO!AA31</f>
        <v>356696</v>
      </c>
      <c r="Z31" s="374">
        <v>0</v>
      </c>
      <c r="AA31" s="18">
        <f t="shared" si="21"/>
        <v>356696</v>
      </c>
      <c r="AB31" s="19">
        <f>ENERO!AD31</f>
        <v>356696</v>
      </c>
      <c r="AC31" s="374">
        <v>0</v>
      </c>
      <c r="AD31" s="16">
        <f t="shared" si="22"/>
        <v>356696</v>
      </c>
      <c r="AE31" s="19">
        <f>ENERO!AG31</f>
        <v>289500</v>
      </c>
      <c r="AF31" s="374">
        <v>67196</v>
      </c>
      <c r="AG31" s="16">
        <f t="shared" si="23"/>
        <v>356696</v>
      </c>
      <c r="AH31" s="19">
        <f t="shared" si="24"/>
        <v>2302909</v>
      </c>
      <c r="AI31" s="15">
        <f t="shared" si="25"/>
        <v>2302909</v>
      </c>
      <c r="AJ31" s="16">
        <f t="shared" si="26"/>
        <v>2302909</v>
      </c>
      <c r="AK31" s="9"/>
      <c r="AL31" s="372">
        <v>0</v>
      </c>
      <c r="AM31" s="375">
        <v>0</v>
      </c>
      <c r="AN31" s="9"/>
      <c r="AO31" s="349"/>
      <c r="AP31" s="415" t="s">
        <v>134</v>
      </c>
      <c r="AQ31" s="431">
        <f>X258</f>
        <v>0</v>
      </c>
      <c r="AR31" s="431">
        <f>AD258</f>
        <v>-338473366</v>
      </c>
      <c r="AS31" s="431">
        <f>AG258</f>
        <v>-973014280</v>
      </c>
      <c r="AT31" s="431"/>
      <c r="AU31" s="373" t="str">
        <f t="shared" si="28"/>
        <v xml:space="preserve"> </v>
      </c>
      <c r="AV31" s="373" t="str">
        <f t="shared" si="29"/>
        <v xml:space="preserve"> </v>
      </c>
      <c r="AW31" s="373">
        <f>AQ31</f>
        <v>0</v>
      </c>
      <c r="AX31" s="373">
        <f>AQ31</f>
        <v>0</v>
      </c>
      <c r="AY31" s="373">
        <f>AQ31-AW31</f>
        <v>0</v>
      </c>
      <c r="AZ31" s="143">
        <f t="shared" si="31"/>
        <v>0</v>
      </c>
      <c r="BA31" s="382"/>
      <c r="BB31" s="382"/>
      <c r="BC31" s="382"/>
      <c r="BD31" s="382"/>
      <c r="BE31" s="382"/>
      <c r="BF31" s="382"/>
      <c r="BG31" s="382"/>
      <c r="BH31" s="382"/>
      <c r="BI31" s="382"/>
      <c r="BJ31" s="382"/>
      <c r="BK31" s="382"/>
      <c r="BL31" s="382"/>
      <c r="BM31" s="110" t="s">
        <v>129</v>
      </c>
      <c r="BN31" s="106">
        <f>X33+X41+X55+X61+X81+X88+X102+X108+X121+X139+X143+X153+X168+X174+X183+X191+X207+X218+X230+X241+X256+X225</f>
        <v>933823291</v>
      </c>
      <c r="BO31" s="107">
        <f>AA33+AA41+AA55+AA61+AA81+AA88+AA102+AA108+AA121+AA139+AA143+AA153+AA168+AA174+AA183+AA191+AA207+AA218+AA230+AA241+AA256+AA225</f>
        <v>873553503</v>
      </c>
      <c r="BP31" s="107">
        <f>AD33+AD41+AD55+AD61+AD81+AD88+AD102+AD108+AD121+AD139+AD143+AD153+AD168+AD174+AD183+AD191+AD207+AD218+AD230+AD241+AD256+AD225</f>
        <v>873553503</v>
      </c>
      <c r="BQ31" s="108">
        <f>AF33+AF41+AF55+AF61+AF81+AF88+AF102+AF108+AF121+AF139+AF143+AF153+AF168+AF174+AF183+AF191+AF207+AF218+AF230+AF241+AF256+AF225</f>
        <v>308027212</v>
      </c>
      <c r="BR31" s="9"/>
    </row>
    <row r="32" spans="1:70" s="9" customFormat="1" ht="24.95" customHeight="1" thickBot="1">
      <c r="A32" s="611" t="str">
        <f>+IF(ENERO!A32=0,"",ENERO!A32)</f>
        <v>1130103-2</v>
      </c>
      <c r="B32" s="647" t="str">
        <f>+IF(ENERO!B32=0,"",ENERO!B32)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07" t="str">
        <f>+IF(ENERO!S32=0,"",ENERO!S32)</f>
        <v>1010104-14</v>
      </c>
      <c r="T32" s="725" t="str">
        <f>+IF(ENERO!T32=0,"",ENERO!T32)</f>
        <v/>
      </c>
      <c r="U32" s="29">
        <f>+ENERO!U32</f>
        <v>0</v>
      </c>
      <c r="V32" s="15">
        <f>ENERO!V32+FEBRERO!AL32</f>
        <v>0</v>
      </c>
      <c r="W32" s="15">
        <f>ENERO!W32+FEBRERO!AM32</f>
        <v>0</v>
      </c>
      <c r="X32" s="16">
        <f t="shared" si="20"/>
        <v>0</v>
      </c>
      <c r="Y32" s="19">
        <f>ENERO!AA32</f>
        <v>0</v>
      </c>
      <c r="Z32" s="374">
        <v>0</v>
      </c>
      <c r="AA32" s="18">
        <f t="shared" si="21"/>
        <v>0</v>
      </c>
      <c r="AB32" s="19">
        <f>ENERO!AD32</f>
        <v>0</v>
      </c>
      <c r="AC32" s="374">
        <v>0</v>
      </c>
      <c r="AD32" s="16">
        <f t="shared" si="22"/>
        <v>0</v>
      </c>
      <c r="AE32" s="19">
        <f>ENERO!AG32</f>
        <v>0</v>
      </c>
      <c r="AF32" s="374">
        <v>0</v>
      </c>
      <c r="AG32" s="16">
        <f t="shared" si="23"/>
        <v>0</v>
      </c>
      <c r="AH32" s="19">
        <f t="shared" si="24"/>
        <v>0</v>
      </c>
      <c r="AI32" s="15">
        <f t="shared" si="25"/>
        <v>0</v>
      </c>
      <c r="AJ32" s="16">
        <f t="shared" si="26"/>
        <v>0</v>
      </c>
      <c r="AL32" s="372">
        <v>0</v>
      </c>
      <c r="AM32" s="375">
        <v>0</v>
      </c>
      <c r="AO32" s="21"/>
      <c r="AP32" s="440" t="s">
        <v>139</v>
      </c>
      <c r="AQ32" s="395">
        <f>SUM(AQ22:AQ31)</f>
        <v>6607926950</v>
      </c>
      <c r="AR32" s="395">
        <f>SUM(AR22:AR31)</f>
        <v>1308506514</v>
      </c>
      <c r="AS32" s="395">
        <f>SUM(AS22:AS31)</f>
        <v>0</v>
      </c>
      <c r="AT32" s="441"/>
      <c r="AU32" s="442">
        <f t="shared" si="28"/>
        <v>0.19802072933024781</v>
      </c>
      <c r="AV32" s="442">
        <f t="shared" si="29"/>
        <v>0</v>
      </c>
      <c r="AW32" s="351">
        <f>SUM(AW22:AW31)</f>
        <v>5745502271.25</v>
      </c>
      <c r="AX32" s="351">
        <f>SUM(AX22:AX31)</f>
        <v>3283629294.25</v>
      </c>
      <c r="AY32" s="351">
        <f>SUM(AY22:AY31)</f>
        <v>862424678.75</v>
      </c>
      <c r="AZ32" s="352">
        <f>SUM(AZ22:AZ31)</f>
        <v>3324297655.75</v>
      </c>
      <c r="BA32" s="382"/>
      <c r="BB32" s="422"/>
      <c r="BC32" s="422"/>
      <c r="BD32" s="422"/>
      <c r="BE32" s="422"/>
      <c r="BF32" s="422"/>
      <c r="BG32" s="382"/>
      <c r="BH32" s="382"/>
      <c r="BI32" s="382"/>
      <c r="BJ32" s="382"/>
      <c r="BK32" s="382"/>
      <c r="BM32" s="110" t="s">
        <v>135</v>
      </c>
      <c r="BN32" s="106">
        <f>+BN7+BN25+BN29+BN30+BN31</f>
        <v>6607926950</v>
      </c>
      <c r="BO32" s="107">
        <f t="shared" ref="BO32:BQ32" si="36">+BO7+BO25+BO29+BO30+BO31</f>
        <v>2782331776</v>
      </c>
      <c r="BP32" s="107">
        <f t="shared" si="36"/>
        <v>1646979880</v>
      </c>
      <c r="BQ32" s="108">
        <f t="shared" si="36"/>
        <v>618194235</v>
      </c>
      <c r="BR32" s="422"/>
    </row>
    <row r="33" spans="1:70" s="422" customFormat="1" ht="24.95" customHeight="1" thickBot="1">
      <c r="A33" s="611" t="str">
        <f>+IF(ENERO!A33=0,"",ENERO!A33)</f>
        <v>1130103-2-1</v>
      </c>
      <c r="B33" s="646" t="str">
        <f>+CONCATENATE("Vigencia ",INSTRUCCIONES!$F$3)</f>
        <v>Vigencia 2018</v>
      </c>
      <c r="C33" s="673">
        <f>+ENERO!C33</f>
        <v>0</v>
      </c>
      <c r="D33" s="373">
        <f>ENERO!D33+FEBRERO!P33</f>
        <v>0</v>
      </c>
      <c r="E33" s="373">
        <f>ENERO!E33+FEBRERO!Q33</f>
        <v>0</v>
      </c>
      <c r="F33" s="373">
        <f>SUM(C33:E33)</f>
        <v>0</v>
      </c>
      <c r="G33" s="373">
        <f>ENERO!I33</f>
        <v>0</v>
      </c>
      <c r="H33" s="374">
        <v>0</v>
      </c>
      <c r="I33" s="373">
        <f>SUM(G33:H33)</f>
        <v>0</v>
      </c>
      <c r="J33" s="373">
        <f>ENERO!L33</f>
        <v>0</v>
      </c>
      <c r="K33" s="374">
        <v>0</v>
      </c>
      <c r="L33" s="373">
        <f>SUM(J33:K33)</f>
        <v>0</v>
      </c>
      <c r="M33" s="373">
        <f>F33-I33</f>
        <v>0</v>
      </c>
      <c r="N33" s="143">
        <f>F33-L33</f>
        <v>0</v>
      </c>
      <c r="O33" s="9"/>
      <c r="P33" s="372">
        <v>0</v>
      </c>
      <c r="Q33" s="375">
        <v>0</v>
      </c>
      <c r="R33" s="9"/>
      <c r="S33" s="706">
        <f>+IF(ENERO!S33=0,"",ENERO!S33)</f>
        <v>1010199</v>
      </c>
      <c r="T33" s="724" t="str">
        <f>+IF(ENERO!T33=0,"",ENERO!T33)</f>
        <v>Vigencias Anteriores Servicios Asociados a nomina Admón.</v>
      </c>
      <c r="U33" s="29">
        <f>+ENERO!U33</f>
        <v>1771123</v>
      </c>
      <c r="V33" s="15">
        <f>ENERO!V33+FEBRERO!AL33</f>
        <v>-1771123</v>
      </c>
      <c r="W33" s="15">
        <f>ENERO!W33+FEBRERO!AM33</f>
        <v>30374979</v>
      </c>
      <c r="X33" s="16">
        <f t="shared" si="20"/>
        <v>30374979</v>
      </c>
      <c r="Y33" s="19">
        <f>ENERO!AA33</f>
        <v>15122315</v>
      </c>
      <c r="Z33" s="374">
        <v>0</v>
      </c>
      <c r="AA33" s="18">
        <f t="shared" si="21"/>
        <v>15122315</v>
      </c>
      <c r="AB33" s="19">
        <f>ENERO!AD33</f>
        <v>15122315</v>
      </c>
      <c r="AC33" s="374">
        <v>0</v>
      </c>
      <c r="AD33" s="16">
        <f t="shared" si="22"/>
        <v>15122315</v>
      </c>
      <c r="AE33" s="19">
        <f>ENERO!AG33</f>
        <v>15122315</v>
      </c>
      <c r="AF33" s="374">
        <v>0</v>
      </c>
      <c r="AG33" s="16">
        <f t="shared" si="23"/>
        <v>15122315</v>
      </c>
      <c r="AH33" s="19">
        <f t="shared" si="24"/>
        <v>15252664</v>
      </c>
      <c r="AI33" s="15">
        <f t="shared" si="25"/>
        <v>15252664</v>
      </c>
      <c r="AJ33" s="16">
        <f t="shared" si="26"/>
        <v>15252664</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132</v>
      </c>
      <c r="BN33" s="112">
        <f>X258</f>
        <v>0</v>
      </c>
      <c r="BO33" s="113">
        <f>AA258</f>
        <v>-1229266993</v>
      </c>
      <c r="BP33" s="113">
        <f>AD258</f>
        <v>-338473366</v>
      </c>
      <c r="BQ33" s="114">
        <f>AF258</f>
        <v>4681226201</v>
      </c>
    </row>
    <row r="34" spans="1:70" s="422" customFormat="1" ht="24.95" customHeight="1" thickBot="1">
      <c r="A34" s="611" t="str">
        <f>+IF(ENERO!A34=0,"",ENERO!A34)</f>
        <v>1130103-2-2</v>
      </c>
      <c r="B34" s="646" t="str">
        <f>+IF(ENERO!B34=0,"",ENERO!B34)</f>
        <v>Vigencia Anterior</v>
      </c>
      <c r="C34" s="673">
        <f>+ENERO!C34</f>
        <v>0</v>
      </c>
      <c r="D34" s="373">
        <f>ENERO!D34+FEBRERO!P34</f>
        <v>0</v>
      </c>
      <c r="E34" s="373">
        <f>ENERO!E34+FEBRERO!Q34</f>
        <v>0</v>
      </c>
      <c r="F34" s="373">
        <f>SUM(C34:E34)</f>
        <v>0</v>
      </c>
      <c r="G34" s="373">
        <f>ENERO!I34</f>
        <v>0</v>
      </c>
      <c r="H34" s="374">
        <v>0</v>
      </c>
      <c r="I34" s="373">
        <f>SUM(G34:H34)</f>
        <v>0</v>
      </c>
      <c r="J34" s="373">
        <f>ENERO!L34</f>
        <v>0</v>
      </c>
      <c r="K34" s="374">
        <v>0</v>
      </c>
      <c r="L34" s="373">
        <f>SUM(J34:K34)</f>
        <v>0</v>
      </c>
      <c r="M34" s="373">
        <f>F34-I34</f>
        <v>0</v>
      </c>
      <c r="N34" s="143">
        <f>F34-L34</f>
        <v>0</v>
      </c>
      <c r="O34" s="382"/>
      <c r="P34" s="372">
        <v>0</v>
      </c>
      <c r="Q34" s="375">
        <v>0</v>
      </c>
      <c r="R34" s="9"/>
      <c r="S34" s="366" t="str">
        <f>+IF(ENERO!S34=0,"",ENERO!S34)</f>
        <v/>
      </c>
      <c r="T34" s="696" t="str">
        <f>+IF(ENERO!T34=0,"",ENERO!T34)</f>
        <v/>
      </c>
      <c r="U34" s="367"/>
      <c r="V34" s="161"/>
      <c r="W34" s="161"/>
      <c r="X34" s="166"/>
      <c r="Y34" s="367"/>
      <c r="Z34" s="161"/>
      <c r="AA34" s="161"/>
      <c r="AB34" s="367"/>
      <c r="AC34" s="161"/>
      <c r="AD34" s="166"/>
      <c r="AE34" s="367"/>
      <c r="AF34" s="161"/>
      <c r="AG34" s="166"/>
      <c r="AH34" s="367"/>
      <c r="AI34" s="161"/>
      <c r="AJ34" s="166"/>
      <c r="AK34" s="9"/>
      <c r="AL34" s="170"/>
      <c r="AM34" s="171"/>
      <c r="AN34" s="9"/>
      <c r="AO34" s="349"/>
      <c r="AP34" s="446"/>
      <c r="AQ34" s="13"/>
      <c r="AR34" s="13"/>
      <c r="AS34" s="13" t="s">
        <v>146</v>
      </c>
      <c r="AT34" s="13"/>
      <c r="AU34" s="447" t="s">
        <v>147</v>
      </c>
      <c r="AV34" s="448" t="s">
        <v>148</v>
      </c>
      <c r="AW34" s="385" t="s">
        <v>146</v>
      </c>
      <c r="AX34" s="449"/>
      <c r="AY34" s="385" t="s">
        <v>149</v>
      </c>
      <c r="AZ34" s="386" t="s">
        <v>150</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+IF(ENERO!A35=0,"",ENERO!A35)</f>
        <v>1130103-3</v>
      </c>
      <c r="B35" s="647" t="str">
        <f>+IF(ENERO!B35=0,"",ENERO!B35)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5">
        <f>+IF(ENERO!S35=0,"",ENERO!S35)</f>
        <v>1010200</v>
      </c>
      <c r="T35" s="723" t="str">
        <f>+IF(ENERO!T35=0,"",ENERO!T35)</f>
        <v>Servicios Personales Indirectos</v>
      </c>
      <c r="U35" s="128">
        <f t="shared" ref="U35:AJ35" si="38">SUM(U36:U41)</f>
        <v>189117672</v>
      </c>
      <c r="V35" s="122">
        <f t="shared" si="38"/>
        <v>26266550</v>
      </c>
      <c r="W35" s="122">
        <f t="shared" si="38"/>
        <v>0</v>
      </c>
      <c r="X35" s="130">
        <f t="shared" si="38"/>
        <v>215384222</v>
      </c>
      <c r="Y35" s="128">
        <f t="shared" si="38"/>
        <v>190897996</v>
      </c>
      <c r="Z35" s="122">
        <f t="shared" si="38"/>
        <v>0</v>
      </c>
      <c r="AA35" s="129">
        <f t="shared" si="38"/>
        <v>190897996</v>
      </c>
      <c r="AB35" s="128">
        <f t="shared" si="38"/>
        <v>38209063</v>
      </c>
      <c r="AC35" s="122">
        <f t="shared" si="38"/>
        <v>12676208</v>
      </c>
      <c r="AD35" s="130">
        <f t="shared" si="38"/>
        <v>50885271</v>
      </c>
      <c r="AE35" s="128">
        <f t="shared" si="38"/>
        <v>15298774</v>
      </c>
      <c r="AF35" s="122">
        <f t="shared" si="38"/>
        <v>16781619</v>
      </c>
      <c r="AG35" s="130">
        <f t="shared" si="38"/>
        <v>32080393</v>
      </c>
      <c r="AH35" s="128">
        <f t="shared" si="38"/>
        <v>24486226</v>
      </c>
      <c r="AI35" s="122">
        <f t="shared" si="38"/>
        <v>164498951</v>
      </c>
      <c r="AJ35" s="130">
        <f t="shared" si="38"/>
        <v>183303829</v>
      </c>
      <c r="AK35" s="9"/>
      <c r="AL35" s="128">
        <f>SUM(AL36:AL41)</f>
        <v>0</v>
      </c>
      <c r="AM35" s="130">
        <f>SUM(AM36:AM41)</f>
        <v>0</v>
      </c>
      <c r="AN35" s="9"/>
      <c r="AO35" s="349"/>
      <c r="AP35" s="450"/>
      <c r="AQ35" s="292"/>
      <c r="AR35" s="451"/>
      <c r="AS35" s="451"/>
      <c r="AT35" s="451"/>
      <c r="AU35" s="452">
        <f>AR17-AR32</f>
        <v>243933027</v>
      </c>
      <c r="AV35" s="453">
        <f>AS17-AR32</f>
        <v>-625242</v>
      </c>
      <c r="AW35" s="453" t="s">
        <v>152</v>
      </c>
      <c r="AX35" s="454"/>
      <c r="AY35" s="453">
        <f>AY17+AY32</f>
        <v>-167272643.25</v>
      </c>
      <c r="AZ35" s="455">
        <f>AZ17+AY32</f>
        <v>-1531642047.25</v>
      </c>
      <c r="BB35" s="422"/>
      <c r="BC35" s="422"/>
      <c r="BD35" s="422"/>
      <c r="BE35" s="422"/>
      <c r="BF35" s="422"/>
      <c r="BR35" s="422"/>
    </row>
    <row r="36" spans="1:70" s="382" customFormat="1" ht="24.95" customHeight="1" thickBot="1">
      <c r="A36" s="611" t="str">
        <f>+IF(ENERO!A36=0,"",ENERO!A36)</f>
        <v>1130103-3-1</v>
      </c>
      <c r="B36" s="646" t="str">
        <f>+CONCATENATE("Vigencia ",INSTRUCCIONES!$F$3)</f>
        <v>Vigencia 2018</v>
      </c>
      <c r="C36" s="673">
        <f>+ENERO!C36</f>
        <v>0</v>
      </c>
      <c r="D36" s="373">
        <f>ENERO!D36+FEBRERO!P36</f>
        <v>0</v>
      </c>
      <c r="E36" s="373">
        <f>ENERO!E36+FEBRERO!Q36</f>
        <v>0</v>
      </c>
      <c r="F36" s="373">
        <f t="shared" ref="F36:F41" si="39">SUM(C36:E36)</f>
        <v>0</v>
      </c>
      <c r="G36" s="373">
        <f>ENERO!I36</f>
        <v>0</v>
      </c>
      <c r="H36" s="374">
        <v>0</v>
      </c>
      <c r="I36" s="373">
        <f t="shared" ref="I36:I41" si="40">SUM(G36:H36)</f>
        <v>0</v>
      </c>
      <c r="J36" s="373">
        <f>ENERO!L36</f>
        <v>0</v>
      </c>
      <c r="K36" s="374">
        <v>0</v>
      </c>
      <c r="L36" s="373">
        <f t="shared" ref="L36:L41" si="41">SUM(J36:K36)</f>
        <v>0</v>
      </c>
      <c r="M36" s="373">
        <f t="shared" ref="M36:M41" si="42">F36-I36</f>
        <v>0</v>
      </c>
      <c r="N36" s="143">
        <f t="shared" ref="N36:N41" si="43">F36-L36</f>
        <v>0</v>
      </c>
      <c r="O36" s="9"/>
      <c r="P36" s="372">
        <v>0</v>
      </c>
      <c r="Q36" s="375">
        <v>0</v>
      </c>
      <c r="R36" s="9"/>
      <c r="S36" s="706" t="str">
        <f>+IF(ENERO!S36=0,"",ENERO!S36)</f>
        <v>1010200-1</v>
      </c>
      <c r="T36" s="724" t="str">
        <f>+IF(ENERO!T36=0,"",ENERO!T36)</f>
        <v>Remuneración y Honorarios por Servicios Técnicos y Profesionales</v>
      </c>
      <c r="U36" s="29">
        <f>+ENERO!U36</f>
        <v>66358680</v>
      </c>
      <c r="V36" s="15">
        <f>ENERO!V36+FEBRERO!AL36</f>
        <v>0</v>
      </c>
      <c r="W36" s="15">
        <f>ENERO!W36+FEBRERO!AM36</f>
        <v>0</v>
      </c>
      <c r="X36" s="16">
        <f t="shared" ref="X36:X41" si="44">SUM(U36:W36)</f>
        <v>66358680</v>
      </c>
      <c r="Y36" s="19">
        <f>ENERO!AA36</f>
        <v>66358680</v>
      </c>
      <c r="Z36" s="374">
        <v>0</v>
      </c>
      <c r="AA36" s="18">
        <f t="shared" ref="AA36:AA41" si="45">SUM(Y36:Z36)</f>
        <v>66358680</v>
      </c>
      <c r="AB36" s="19">
        <f>ENERO!AD36</f>
        <v>3962706</v>
      </c>
      <c r="AC36" s="374">
        <v>4696401</v>
      </c>
      <c r="AD36" s="16">
        <f t="shared" ref="AD36:AD41" si="46">SUM(AB36:AC36)</f>
        <v>8659107</v>
      </c>
      <c r="AE36" s="19">
        <f>ENERO!AG36</f>
        <v>0</v>
      </c>
      <c r="AF36" s="374">
        <v>3962706</v>
      </c>
      <c r="AG36" s="16">
        <f t="shared" ref="AG36:AG41" si="47">SUM(AE36:AF36)</f>
        <v>3962706</v>
      </c>
      <c r="AH36" s="19">
        <f t="shared" ref="AH36:AH41" si="48">X36-AA36</f>
        <v>0</v>
      </c>
      <c r="AI36" s="15">
        <f t="shared" ref="AI36:AI41" si="49">X36-AD36</f>
        <v>57699573</v>
      </c>
      <c r="AJ36" s="16">
        <f t="shared" ref="AJ36:AJ41" si="50">X36-AG36</f>
        <v>62395974</v>
      </c>
      <c r="AK36" s="9"/>
      <c r="AL36" s="372">
        <v>0</v>
      </c>
      <c r="AM36" s="375">
        <v>0</v>
      </c>
      <c r="AN36" s="9"/>
      <c r="AO36" s="456"/>
      <c r="AP36" s="22"/>
      <c r="AQ36" s="22"/>
      <c r="AR36" s="22"/>
      <c r="AS36" s="22"/>
      <c r="AT36" s="22"/>
      <c r="AU36" s="22"/>
      <c r="AV36" s="22"/>
      <c r="AW36" s="22"/>
      <c r="AX36" s="22"/>
      <c r="AY36" s="22"/>
      <c r="AZ36" s="23"/>
      <c r="BB36" s="422"/>
      <c r="BC36" s="422"/>
      <c r="BD36" s="422"/>
      <c r="BE36" s="422"/>
      <c r="BF36" s="422"/>
      <c r="BR36" s="422"/>
    </row>
    <row r="37" spans="1:70" s="382" customFormat="1" ht="24.95" customHeight="1">
      <c r="A37" s="611" t="str">
        <f>+IF(ENERO!A37=0,"",ENERO!A37)</f>
        <v>1130103-3-2</v>
      </c>
      <c r="B37" s="646" t="str">
        <f>+IF(ENERO!B37=0,"",ENERO!B37)</f>
        <v>Vigencia Anterior</v>
      </c>
      <c r="C37" s="673">
        <f>+ENERO!C37</f>
        <v>0</v>
      </c>
      <c r="D37" s="373">
        <f>ENERO!D37+FEBRERO!P37</f>
        <v>0</v>
      </c>
      <c r="E37" s="373">
        <f>ENERO!E37+FEBRERO!Q37</f>
        <v>0</v>
      </c>
      <c r="F37" s="373">
        <f t="shared" si="39"/>
        <v>0</v>
      </c>
      <c r="G37" s="373">
        <f>ENERO!I37</f>
        <v>0</v>
      </c>
      <c r="H37" s="374">
        <v>0</v>
      </c>
      <c r="I37" s="373">
        <f t="shared" si="40"/>
        <v>0</v>
      </c>
      <c r="J37" s="373">
        <f>ENERO!L37</f>
        <v>0</v>
      </c>
      <c r="K37" s="374">
        <v>0</v>
      </c>
      <c r="L37" s="373">
        <f t="shared" si="41"/>
        <v>0</v>
      </c>
      <c r="M37" s="373">
        <f t="shared" si="42"/>
        <v>0</v>
      </c>
      <c r="N37" s="143">
        <f t="shared" si="43"/>
        <v>0</v>
      </c>
      <c r="P37" s="372">
        <v>0</v>
      </c>
      <c r="Q37" s="375">
        <v>0</v>
      </c>
      <c r="R37" s="9"/>
      <c r="S37" s="706" t="str">
        <f>+IF(ENERO!S37=0,"",ENERO!S37)</f>
        <v>1010200-2</v>
      </c>
      <c r="T37" s="724" t="str">
        <f>+IF(ENERO!T37=0,"",ENERO!T37)</f>
        <v>Personal Supernumerario</v>
      </c>
      <c r="U37" s="29">
        <f>+ENERO!U37</f>
        <v>0</v>
      </c>
      <c r="V37" s="15">
        <f>ENERO!V37+FEBRERO!AL37</f>
        <v>0</v>
      </c>
      <c r="W37" s="15">
        <f>ENERO!W37+FEBRERO!AM37</f>
        <v>0</v>
      </c>
      <c r="X37" s="16">
        <f t="shared" si="44"/>
        <v>0</v>
      </c>
      <c r="Y37" s="19">
        <f>ENERO!AA37</f>
        <v>0</v>
      </c>
      <c r="Z37" s="374">
        <v>0</v>
      </c>
      <c r="AA37" s="18">
        <f t="shared" si="45"/>
        <v>0</v>
      </c>
      <c r="AB37" s="19">
        <f>ENERO!AD37</f>
        <v>0</v>
      </c>
      <c r="AC37" s="374">
        <v>0</v>
      </c>
      <c r="AD37" s="16">
        <f t="shared" si="46"/>
        <v>0</v>
      </c>
      <c r="AE37" s="19">
        <f>ENERO!AG37</f>
        <v>0</v>
      </c>
      <c r="AF37" s="374">
        <v>0</v>
      </c>
      <c r="AG37" s="16">
        <f t="shared" si="47"/>
        <v>0</v>
      </c>
      <c r="AH37" s="19">
        <f t="shared" si="48"/>
        <v>0</v>
      </c>
      <c r="AI37" s="15">
        <f t="shared" si="49"/>
        <v>0</v>
      </c>
      <c r="AJ37" s="16">
        <f t="shared" si="50"/>
        <v>0</v>
      </c>
      <c r="AK37" s="9"/>
      <c r="AL37" s="372">
        <v>0</v>
      </c>
      <c r="AM37" s="375">
        <v>0</v>
      </c>
      <c r="AN37" s="9"/>
      <c r="AO37" s="24" t="s">
        <v>155</v>
      </c>
    </row>
    <row r="38" spans="1:70" s="382" customFormat="1" ht="24.95" customHeight="1">
      <c r="A38" s="736" t="str">
        <f>+IF(ENERO!A38=0,"",ENERO!A38)</f>
        <v>1130103-4</v>
      </c>
      <c r="B38" s="648" t="str">
        <f>+IF(ENERO!B38=0,"",ENERO!B38)</f>
        <v xml:space="preserve"> Aportes Patronales  1o. Nivel</v>
      </c>
      <c r="C38" s="673">
        <f>+ENERO!C38</f>
        <v>247152498</v>
      </c>
      <c r="D38" s="373">
        <f>ENERO!D38+FEBRERO!P38</f>
        <v>0</v>
      </c>
      <c r="E38" s="373">
        <f>ENERO!E38+FEBRERO!Q38</f>
        <v>0</v>
      </c>
      <c r="F38" s="373">
        <f t="shared" si="39"/>
        <v>247152498</v>
      </c>
      <c r="G38" s="373">
        <f>ENERO!I38</f>
        <v>0</v>
      </c>
      <c r="H38" s="374">
        <v>41192084</v>
      </c>
      <c r="I38" s="373">
        <f t="shared" si="40"/>
        <v>41192084</v>
      </c>
      <c r="J38" s="373">
        <f>ENERO!L38</f>
        <v>0</v>
      </c>
      <c r="K38" s="374">
        <v>20596042</v>
      </c>
      <c r="L38" s="373">
        <f t="shared" si="41"/>
        <v>20596042</v>
      </c>
      <c r="M38" s="373">
        <f t="shared" si="42"/>
        <v>205960414</v>
      </c>
      <c r="N38" s="143">
        <f t="shared" si="43"/>
        <v>226556456</v>
      </c>
      <c r="O38" s="525"/>
      <c r="P38" s="372">
        <v>0</v>
      </c>
      <c r="Q38" s="375">
        <v>0</v>
      </c>
      <c r="R38" s="9"/>
      <c r="S38" s="706" t="str">
        <f>+IF(ENERO!S38=0,"",ENERO!S38)</f>
        <v>1010200-3</v>
      </c>
      <c r="T38" s="724" t="str">
        <f>+IF(ENERO!T38=0,"",ENERO!T38)</f>
        <v>Honorarios de la Junta Directiva</v>
      </c>
      <c r="U38" s="29">
        <f>+ENERO!U38</f>
        <v>1768800</v>
      </c>
      <c r="V38" s="15">
        <f>ENERO!V38+FEBRERO!AL38</f>
        <v>0</v>
      </c>
      <c r="W38" s="15">
        <f>ENERO!W38+FEBRERO!AM38</f>
        <v>0</v>
      </c>
      <c r="X38" s="16">
        <f t="shared" si="44"/>
        <v>1768800</v>
      </c>
      <c r="Y38" s="19">
        <f>ENERO!AA38</f>
        <v>0</v>
      </c>
      <c r="Z38" s="374">
        <v>0</v>
      </c>
      <c r="AA38" s="18">
        <f t="shared" si="45"/>
        <v>0</v>
      </c>
      <c r="AB38" s="19">
        <f>ENERO!AD38</f>
        <v>0</v>
      </c>
      <c r="AC38" s="374">
        <v>0</v>
      </c>
      <c r="AD38" s="16">
        <f t="shared" si="46"/>
        <v>0</v>
      </c>
      <c r="AE38" s="19">
        <f>ENERO!AG38</f>
        <v>0</v>
      </c>
      <c r="AF38" s="374">
        <v>0</v>
      </c>
      <c r="AG38" s="16">
        <f t="shared" si="47"/>
        <v>0</v>
      </c>
      <c r="AH38" s="19">
        <f t="shared" si="48"/>
        <v>1768800</v>
      </c>
      <c r="AI38" s="15">
        <f t="shared" si="49"/>
        <v>1768800</v>
      </c>
      <c r="AJ38" s="16">
        <f t="shared" si="50"/>
        <v>1768800</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6" t="str">
        <f>+IF(ENERO!A39=0,"",ENERO!A39)</f>
        <v>1130103-5</v>
      </c>
      <c r="B39" s="648" t="str">
        <f>+IF(ENERO!B39=0,"",ENERO!B39)</f>
        <v xml:space="preserve"> Aportes Patronales  2o. Nivel</v>
      </c>
      <c r="C39" s="673">
        <f>+ENERO!C39</f>
        <v>0</v>
      </c>
      <c r="D39" s="373">
        <f>ENERO!D39+FEBRERO!P39</f>
        <v>0</v>
      </c>
      <c r="E39" s="373">
        <f>ENERO!E39+FEBRERO!Q39</f>
        <v>0</v>
      </c>
      <c r="F39" s="373">
        <f t="shared" si="39"/>
        <v>0</v>
      </c>
      <c r="G39" s="373">
        <f>ENERO!I39</f>
        <v>0</v>
      </c>
      <c r="H39" s="374">
        <v>0</v>
      </c>
      <c r="I39" s="373">
        <f t="shared" si="40"/>
        <v>0</v>
      </c>
      <c r="J39" s="373">
        <f>ENERO!L39</f>
        <v>0</v>
      </c>
      <c r="K39" s="374">
        <v>0</v>
      </c>
      <c r="L39" s="373">
        <f t="shared" si="41"/>
        <v>0</v>
      </c>
      <c r="M39" s="373">
        <f t="shared" si="42"/>
        <v>0</v>
      </c>
      <c r="N39" s="143">
        <f t="shared" si="43"/>
        <v>0</v>
      </c>
      <c r="O39" s="525"/>
      <c r="P39" s="372">
        <v>0</v>
      </c>
      <c r="Q39" s="375">
        <v>0</v>
      </c>
      <c r="R39" s="9"/>
      <c r="S39" s="706" t="str">
        <f>+IF(ENERO!S39=0,"",ENERO!S39)</f>
        <v>1010200-4</v>
      </c>
      <c r="T39" s="724" t="str">
        <f>+IF(ENERO!T39=0,"",ENERO!T39)</f>
        <v>Otros Honorarios</v>
      </c>
      <c r="U39" s="29">
        <f>+ENERO!U39</f>
        <v>120990192</v>
      </c>
      <c r="V39" s="15">
        <f>ENERO!V39+FEBRERO!AL39</f>
        <v>0</v>
      </c>
      <c r="W39" s="15">
        <f>ENERO!W39+FEBRERO!AM39</f>
        <v>0</v>
      </c>
      <c r="X39" s="16">
        <f t="shared" si="44"/>
        <v>120990192</v>
      </c>
      <c r="Y39" s="19">
        <f>ENERO!AA39</f>
        <v>98272766</v>
      </c>
      <c r="Z39" s="374">
        <v>0</v>
      </c>
      <c r="AA39" s="18">
        <f t="shared" si="45"/>
        <v>98272766</v>
      </c>
      <c r="AB39" s="19">
        <f>ENERO!AD39</f>
        <v>7979807</v>
      </c>
      <c r="AC39" s="374">
        <v>7979807</v>
      </c>
      <c r="AD39" s="16">
        <f t="shared" si="46"/>
        <v>15959614</v>
      </c>
      <c r="AE39" s="19">
        <f>ENERO!AG39</f>
        <v>0</v>
      </c>
      <c r="AF39" s="374">
        <v>2515082</v>
      </c>
      <c r="AG39" s="16">
        <f t="shared" si="47"/>
        <v>2515082</v>
      </c>
      <c r="AH39" s="19">
        <f t="shared" si="48"/>
        <v>22717426</v>
      </c>
      <c r="AI39" s="15">
        <f t="shared" si="49"/>
        <v>105030578</v>
      </c>
      <c r="AJ39" s="16">
        <f t="shared" si="50"/>
        <v>118475110</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6" t="str">
        <f>+IF(ENERO!A40=0,"",ENERO!A40)</f>
        <v>1130103-6</v>
      </c>
      <c r="B40" s="648" t="str">
        <f>+IF(ENERO!B40=0,"",ENERO!B40)</f>
        <v xml:space="preserve"> Aportes Patronales  3er. Nivel</v>
      </c>
      <c r="C40" s="673">
        <f>+ENERO!C40</f>
        <v>0</v>
      </c>
      <c r="D40" s="373">
        <f>ENERO!D40+FEBRERO!P40</f>
        <v>0</v>
      </c>
      <c r="E40" s="373">
        <f>ENERO!E40+FEBRERO!Q40</f>
        <v>0</v>
      </c>
      <c r="F40" s="373">
        <f t="shared" si="39"/>
        <v>0</v>
      </c>
      <c r="G40" s="373">
        <f>ENERO!I40</f>
        <v>0</v>
      </c>
      <c r="H40" s="374">
        <v>0</v>
      </c>
      <c r="I40" s="373">
        <f t="shared" si="40"/>
        <v>0</v>
      </c>
      <c r="J40" s="373">
        <f>ENERO!L40</f>
        <v>0</v>
      </c>
      <c r="K40" s="374">
        <v>0</v>
      </c>
      <c r="L40" s="373">
        <f t="shared" si="41"/>
        <v>0</v>
      </c>
      <c r="M40" s="373">
        <f t="shared" si="42"/>
        <v>0</v>
      </c>
      <c r="N40" s="143">
        <f t="shared" si="43"/>
        <v>0</v>
      </c>
      <c r="O40" s="525"/>
      <c r="P40" s="372">
        <v>0</v>
      </c>
      <c r="Q40" s="375">
        <v>0</v>
      </c>
      <c r="R40" s="9"/>
      <c r="S40" s="706" t="str">
        <f>+IF(ENERO!S40=0,"",ENERO!S40)</f>
        <v>1010200-6</v>
      </c>
      <c r="T40" s="724" t="str">
        <f>+IF(ENERO!T40=0,"",ENERO!T40)</f>
        <v>Certificación, Habilitación y Acreditación</v>
      </c>
      <c r="U40" s="29">
        <f>+ENERO!U40</f>
        <v>0</v>
      </c>
      <c r="V40" s="15">
        <f>ENERO!V40+FEBRERO!AL40</f>
        <v>0</v>
      </c>
      <c r="W40" s="15">
        <f>ENERO!W40+FEBRERO!AM40</f>
        <v>0</v>
      </c>
      <c r="X40" s="16">
        <f t="shared" si="44"/>
        <v>0</v>
      </c>
      <c r="Y40" s="19">
        <f>ENERO!AA40</f>
        <v>0</v>
      </c>
      <c r="Z40" s="374">
        <v>0</v>
      </c>
      <c r="AA40" s="18">
        <f t="shared" si="45"/>
        <v>0</v>
      </c>
      <c r="AB40" s="19">
        <f>ENERO!AD40</f>
        <v>0</v>
      </c>
      <c r="AC40" s="374">
        <v>0</v>
      </c>
      <c r="AD40" s="16">
        <f t="shared" si="46"/>
        <v>0</v>
      </c>
      <c r="AE40" s="19">
        <f>ENERO!AG40</f>
        <v>0</v>
      </c>
      <c r="AF40" s="374">
        <v>0</v>
      </c>
      <c r="AG40" s="16">
        <f t="shared" si="47"/>
        <v>0</v>
      </c>
      <c r="AH40" s="19">
        <f t="shared" si="48"/>
        <v>0</v>
      </c>
      <c r="AI40" s="15">
        <f t="shared" si="49"/>
        <v>0</v>
      </c>
      <c r="AJ40" s="16">
        <f t="shared" si="50"/>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4">
        <f>+IF(ENERO!A41=0,"",ENERO!A41)</f>
        <v>1130104</v>
      </c>
      <c r="B41" s="645" t="str">
        <f>+IF(ENERO!B41=0,"",ENERO!B41)</f>
        <v>SUBSIDIO A LA OFERTA- ACTIVIDADES NO POS-S</v>
      </c>
      <c r="C41" s="673">
        <f>+ENERO!C41</f>
        <v>0</v>
      </c>
      <c r="D41" s="122">
        <f>ENERO!D41+FEBRERO!P41</f>
        <v>0</v>
      </c>
      <c r="E41" s="122">
        <f>ENERO!E41+FEBRERO!Q41</f>
        <v>0</v>
      </c>
      <c r="F41" s="122">
        <f t="shared" si="39"/>
        <v>0</v>
      </c>
      <c r="G41" s="122">
        <f>ENERO!I41</f>
        <v>0</v>
      </c>
      <c r="H41" s="374">
        <v>0</v>
      </c>
      <c r="I41" s="122">
        <f t="shared" si="40"/>
        <v>0</v>
      </c>
      <c r="J41" s="122">
        <f>ENERO!L41</f>
        <v>0</v>
      </c>
      <c r="K41" s="374">
        <v>0</v>
      </c>
      <c r="L41" s="122">
        <f t="shared" si="41"/>
        <v>0</v>
      </c>
      <c r="M41" s="122">
        <f t="shared" si="42"/>
        <v>0</v>
      </c>
      <c r="N41" s="130">
        <f t="shared" si="43"/>
        <v>0</v>
      </c>
      <c r="O41" s="382"/>
      <c r="P41" s="374">
        <v>0</v>
      </c>
      <c r="Q41" s="375">
        <v>0</v>
      </c>
      <c r="R41" s="9"/>
      <c r="S41" s="706">
        <f>+IF(ENERO!S41=0,"",ENERO!S41)</f>
        <v>1010299</v>
      </c>
      <c r="T41" s="724" t="str">
        <f>+IF(ENERO!T41=0,"",ENERO!T41)</f>
        <v>Vigencias Anteriores Servicios Asociados a nomina Operativo</v>
      </c>
      <c r="U41" s="29">
        <f>+ENERO!U41</f>
        <v>0</v>
      </c>
      <c r="V41" s="15">
        <f>ENERO!V41+FEBRERO!AL41</f>
        <v>26266550</v>
      </c>
      <c r="W41" s="15">
        <f>ENERO!W41+FEBRERO!AM41</f>
        <v>0</v>
      </c>
      <c r="X41" s="16">
        <f t="shared" si="44"/>
        <v>26266550</v>
      </c>
      <c r="Y41" s="19">
        <f>ENERO!AA41</f>
        <v>26266550</v>
      </c>
      <c r="Z41" s="374">
        <v>0</v>
      </c>
      <c r="AA41" s="18">
        <f t="shared" si="45"/>
        <v>26266550</v>
      </c>
      <c r="AB41" s="19">
        <f>ENERO!AD41</f>
        <v>26266550</v>
      </c>
      <c r="AC41" s="374">
        <v>0</v>
      </c>
      <c r="AD41" s="16">
        <f t="shared" si="46"/>
        <v>26266550</v>
      </c>
      <c r="AE41" s="19">
        <f>ENERO!AG41</f>
        <v>15298774</v>
      </c>
      <c r="AF41" s="374">
        <v>10303831</v>
      </c>
      <c r="AG41" s="16">
        <f t="shared" si="47"/>
        <v>25602605</v>
      </c>
      <c r="AH41" s="19">
        <f t="shared" si="48"/>
        <v>0</v>
      </c>
      <c r="AI41" s="15">
        <f t="shared" si="49"/>
        <v>0</v>
      </c>
      <c r="AJ41" s="16">
        <f t="shared" si="50"/>
        <v>663945</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4">
        <f>+IF(ENERO!A42=0,"",ENERO!A42)</f>
        <v>1130106</v>
      </c>
      <c r="B42" s="645" t="str">
        <f>+IF(ENERO!B42=0,"",ENERO!B42)</f>
        <v>SALUD PUBLICA - PLAN DE INTERVENCIONES COLECTIVAS</v>
      </c>
      <c r="C42" s="43">
        <f t="shared" ref="C42:N42" si="51">SUM(C43:C44)</f>
        <v>76000000</v>
      </c>
      <c r="D42" s="44">
        <f t="shared" si="51"/>
        <v>0</v>
      </c>
      <c r="E42" s="44">
        <f t="shared" si="51"/>
        <v>10000000</v>
      </c>
      <c r="F42" s="44">
        <f t="shared" si="51"/>
        <v>86000000</v>
      </c>
      <c r="G42" s="44">
        <f t="shared" si="51"/>
        <v>0</v>
      </c>
      <c r="H42" s="44">
        <f t="shared" si="51"/>
        <v>10000000</v>
      </c>
      <c r="I42" s="44">
        <f t="shared" si="51"/>
        <v>10000000</v>
      </c>
      <c r="J42" s="44">
        <f t="shared" si="51"/>
        <v>0</v>
      </c>
      <c r="K42" s="44">
        <f t="shared" si="51"/>
        <v>10000000</v>
      </c>
      <c r="L42" s="44">
        <f t="shared" si="51"/>
        <v>10000000</v>
      </c>
      <c r="M42" s="44">
        <f t="shared" si="51"/>
        <v>76000000</v>
      </c>
      <c r="N42" s="45">
        <f t="shared" si="51"/>
        <v>76000000</v>
      </c>
      <c r="P42" s="43">
        <f>SUM(P43:P44)</f>
        <v>0</v>
      </c>
      <c r="Q42" s="45">
        <f>SUM(Q43:Q44)</f>
        <v>0</v>
      </c>
      <c r="R42" s="9"/>
      <c r="S42" s="366" t="str">
        <f>+IF(ENERO!S42=0,"",ENERO!S42)</f>
        <v/>
      </c>
      <c r="T42" s="696" t="str">
        <f>+IF(ENERO!T42=0,"",ENERO!T42)</f>
        <v/>
      </c>
      <c r="U42" s="367"/>
      <c r="V42" s="161"/>
      <c r="W42" s="161"/>
      <c r="X42" s="166"/>
      <c r="Y42" s="367"/>
      <c r="Z42" s="161"/>
      <c r="AA42" s="161"/>
      <c r="AB42" s="367"/>
      <c r="AC42" s="161"/>
      <c r="AD42" s="166"/>
      <c r="AE42" s="367"/>
      <c r="AF42" s="161"/>
      <c r="AG42" s="166"/>
      <c r="AH42" s="367"/>
      <c r="AI42" s="161"/>
      <c r="AJ42" s="166"/>
      <c r="AK42" s="10"/>
      <c r="AL42" s="172"/>
      <c r="AM42" s="173"/>
      <c r="AN42" s="9"/>
      <c r="AO42" s="294"/>
      <c r="AP42" s="294"/>
      <c r="AQ42" s="294"/>
      <c r="AR42" s="294"/>
      <c r="AS42" s="294"/>
      <c r="AT42" s="294"/>
      <c r="AU42" s="294"/>
      <c r="AV42" s="294"/>
      <c r="AW42" s="294"/>
      <c r="AX42" s="294"/>
      <c r="AY42" s="294"/>
      <c r="AZ42" s="294"/>
      <c r="BR42" s="422"/>
    </row>
    <row r="43" spans="1:70" s="422" customFormat="1" ht="24.95" customHeight="1">
      <c r="A43" s="611" t="str">
        <f>+IF(ENERO!A43=0,"",ENERO!A43)</f>
        <v>1130106-1</v>
      </c>
      <c r="B43" s="646" t="str">
        <f>+CONCATENATE("Vigencia ",INSTRUCCIONES!$F$3)</f>
        <v>Vigencia 2018</v>
      </c>
      <c r="C43" s="673">
        <f>+ENERO!C43</f>
        <v>76000000</v>
      </c>
      <c r="D43" s="373">
        <f>ENERO!D43+FEBRERO!P43</f>
        <v>0</v>
      </c>
      <c r="E43" s="373">
        <f>ENERO!E43+FEBRERO!Q43</f>
        <v>0</v>
      </c>
      <c r="F43" s="373">
        <f>SUM(C43:E43)</f>
        <v>76000000</v>
      </c>
      <c r="G43" s="373">
        <f>ENERO!I43</f>
        <v>0</v>
      </c>
      <c r="H43" s="374">
        <v>0</v>
      </c>
      <c r="I43" s="373">
        <f>SUM(G43:H43)</f>
        <v>0</v>
      </c>
      <c r="J43" s="373">
        <f>ENERO!L43</f>
        <v>0</v>
      </c>
      <c r="K43" s="374">
        <v>0</v>
      </c>
      <c r="L43" s="373">
        <f>SUM(J43:K43)</f>
        <v>0</v>
      </c>
      <c r="M43" s="373">
        <f>F43-I43</f>
        <v>76000000</v>
      </c>
      <c r="N43" s="143">
        <f>F43-L43</f>
        <v>76000000</v>
      </c>
      <c r="O43" s="382"/>
      <c r="P43" s="372">
        <v>0</v>
      </c>
      <c r="Q43" s="375">
        <v>0</v>
      </c>
      <c r="R43" s="9"/>
      <c r="S43" s="705">
        <f>+IF(ENERO!S43=0,"",ENERO!S43)</f>
        <v>1010300</v>
      </c>
      <c r="T43" s="723" t="str">
        <f>+IF(ENERO!T43=0,"",ENERO!T43)</f>
        <v>Contribuciones Inherentes nómina al Sector Privado</v>
      </c>
      <c r="U43" s="128">
        <f t="shared" ref="U43:AJ43" si="52">U44+U49+U55</f>
        <v>193912600</v>
      </c>
      <c r="V43" s="122">
        <f t="shared" si="52"/>
        <v>-7672056</v>
      </c>
      <c r="W43" s="122">
        <f t="shared" si="52"/>
        <v>0</v>
      </c>
      <c r="X43" s="130">
        <f t="shared" si="52"/>
        <v>186240544</v>
      </c>
      <c r="Y43" s="128">
        <f t="shared" si="52"/>
        <v>10879866</v>
      </c>
      <c r="Z43" s="122">
        <f t="shared" si="52"/>
        <v>52207775</v>
      </c>
      <c r="AA43" s="129">
        <f t="shared" si="52"/>
        <v>63087641</v>
      </c>
      <c r="AB43" s="128">
        <f t="shared" si="52"/>
        <v>10879866</v>
      </c>
      <c r="AC43" s="122">
        <f t="shared" si="52"/>
        <v>52207775</v>
      </c>
      <c r="AD43" s="130">
        <f t="shared" si="52"/>
        <v>63087641</v>
      </c>
      <c r="AE43" s="128">
        <f t="shared" si="52"/>
        <v>0</v>
      </c>
      <c r="AF43" s="122">
        <f t="shared" si="52"/>
        <v>53076762</v>
      </c>
      <c r="AG43" s="130">
        <f t="shared" si="52"/>
        <v>53076762</v>
      </c>
      <c r="AH43" s="128">
        <f t="shared" si="52"/>
        <v>123152903</v>
      </c>
      <c r="AI43" s="122">
        <f t="shared" si="52"/>
        <v>123152903</v>
      </c>
      <c r="AJ43" s="130">
        <f t="shared" si="52"/>
        <v>133163782</v>
      </c>
      <c r="AK43" s="9"/>
      <c r="AL43" s="128">
        <f>AL44+AL49+AL55</f>
        <v>7030383</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row>
    <row r="44" spans="1:70" s="422" customFormat="1" ht="24.95" customHeight="1">
      <c r="A44" s="611" t="str">
        <f>+IF(ENERO!A44=0,"",ENERO!A44)</f>
        <v>1130106-2</v>
      </c>
      <c r="B44" s="646" t="str">
        <f>+IF(ENERO!B44=0,"",ENERO!B44)</f>
        <v>Vigencia Anterior Salud Publica</v>
      </c>
      <c r="C44" s="673">
        <f>+ENERO!C44</f>
        <v>0</v>
      </c>
      <c r="D44" s="373">
        <f>ENERO!D44+FEBRERO!P44</f>
        <v>0</v>
      </c>
      <c r="E44" s="373">
        <f>ENERO!E44+FEBRERO!Q44</f>
        <v>10000000</v>
      </c>
      <c r="F44" s="373">
        <f>SUM(C44:E44)</f>
        <v>10000000</v>
      </c>
      <c r="G44" s="373">
        <f>ENERO!I44</f>
        <v>0</v>
      </c>
      <c r="H44" s="374">
        <v>10000000</v>
      </c>
      <c r="I44" s="373">
        <f>SUM(G44:H44)</f>
        <v>10000000</v>
      </c>
      <c r="J44" s="373">
        <f>ENERO!L44</f>
        <v>0</v>
      </c>
      <c r="K44" s="374">
        <v>10000000</v>
      </c>
      <c r="L44" s="373">
        <f>SUM(J44:K44)</f>
        <v>10000000</v>
      </c>
      <c r="M44" s="373">
        <f>F44-I44</f>
        <v>0</v>
      </c>
      <c r="N44" s="143">
        <f>F44-L44</f>
        <v>0</v>
      </c>
      <c r="O44" s="382"/>
      <c r="P44" s="372">
        <v>0</v>
      </c>
      <c r="Q44" s="375">
        <v>0</v>
      </c>
      <c r="R44" s="9"/>
      <c r="S44" s="706">
        <f>+IF(ENERO!S44=0,"",ENERO!S44)</f>
        <v>1010301</v>
      </c>
      <c r="T44" s="724" t="str">
        <f>+IF(ENERO!T44=0,"",ENERO!T44)</f>
        <v>Contribuciones - SGP - Aportes Patronales - Cuenta Maestra</v>
      </c>
      <c r="U44" s="29">
        <f t="shared" ref="U44:AJ44" si="53">SUM(U45:U48)</f>
        <v>54094142</v>
      </c>
      <c r="V44" s="15">
        <f t="shared" si="53"/>
        <v>36297561</v>
      </c>
      <c r="W44" s="15">
        <f t="shared" si="53"/>
        <v>0</v>
      </c>
      <c r="X44" s="16">
        <f t="shared" si="53"/>
        <v>90391703</v>
      </c>
      <c r="Y44" s="19">
        <f t="shared" si="53"/>
        <v>8772866</v>
      </c>
      <c r="Z44" s="142">
        <f t="shared" si="53"/>
        <v>8091879</v>
      </c>
      <c r="AA44" s="18">
        <f t="shared" si="53"/>
        <v>16864745</v>
      </c>
      <c r="AB44" s="19">
        <f t="shared" si="53"/>
        <v>8772866</v>
      </c>
      <c r="AC44" s="142">
        <f t="shared" si="53"/>
        <v>8091879</v>
      </c>
      <c r="AD44" s="16">
        <f t="shared" si="53"/>
        <v>16864745</v>
      </c>
      <c r="AE44" s="19">
        <f t="shared" si="53"/>
        <v>0</v>
      </c>
      <c r="AF44" s="142">
        <f t="shared" si="53"/>
        <v>8772866</v>
      </c>
      <c r="AG44" s="16">
        <f t="shared" si="53"/>
        <v>8772866</v>
      </c>
      <c r="AH44" s="19">
        <f t="shared" si="53"/>
        <v>73526958</v>
      </c>
      <c r="AI44" s="15">
        <f t="shared" si="53"/>
        <v>73526958</v>
      </c>
      <c r="AJ44" s="16">
        <f t="shared" si="53"/>
        <v>81618837</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4">
        <f>+IF(ENERO!A45=0,"",ENERO!A45)</f>
        <v>1130107</v>
      </c>
      <c r="B45" s="645" t="str">
        <f>+IF(ENERO!B45=0,"",ENERO!B45)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07" t="str">
        <f>+IF(ENERO!S45=0,"",ENERO!S45)</f>
        <v>1010301-1</v>
      </c>
      <c r="T45" s="725" t="str">
        <f>+IF(ENERO!T45=0,"",ENERO!T45)</f>
        <v>E.P.S. - Aportes cuenta maestra</v>
      </c>
      <c r="U45" s="29">
        <f>+ENERO!U45</f>
        <v>20661530</v>
      </c>
      <c r="V45" s="15">
        <f>ENERO!V45+FEBRERO!AL45</f>
        <v>16669381</v>
      </c>
      <c r="W45" s="15">
        <f>ENERO!W45+FEBRERO!AM45</f>
        <v>0</v>
      </c>
      <c r="X45" s="16">
        <f>SUM(U45:W45)</f>
        <v>37330911</v>
      </c>
      <c r="Y45" s="19">
        <f>ENERO!AA45</f>
        <v>3637527</v>
      </c>
      <c r="Z45" s="374">
        <v>3355169</v>
      </c>
      <c r="AA45" s="18">
        <f>SUM(Y45:Z45)</f>
        <v>6992696</v>
      </c>
      <c r="AB45" s="19">
        <f>ENERO!AD45</f>
        <v>3637527</v>
      </c>
      <c r="AC45" s="374">
        <v>3355169</v>
      </c>
      <c r="AD45" s="16">
        <f>SUM(AB45:AC45)</f>
        <v>6992696</v>
      </c>
      <c r="AE45" s="19">
        <f>ENERO!AG45</f>
        <v>0</v>
      </c>
      <c r="AF45" s="374">
        <v>3637527</v>
      </c>
      <c r="AG45" s="16">
        <f>SUM(AE45:AF45)</f>
        <v>3637527</v>
      </c>
      <c r="AH45" s="19">
        <f>X45-AA45</f>
        <v>30338215</v>
      </c>
      <c r="AI45" s="15">
        <f>X45-AD45</f>
        <v>30338215</v>
      </c>
      <c r="AJ45" s="16">
        <f>X45-AG45</f>
        <v>33693384</v>
      </c>
      <c r="AK45" s="9"/>
      <c r="AL45" s="372">
        <v>0</v>
      </c>
      <c r="AM45" s="375">
        <v>0</v>
      </c>
      <c r="AN45" s="9"/>
      <c r="AO45" s="294"/>
      <c r="AP45" s="294"/>
      <c r="AQ45" s="294"/>
      <c r="AR45" s="294"/>
      <c r="AS45" s="294"/>
      <c r="AT45" s="294"/>
      <c r="AU45" s="294"/>
      <c r="AV45" s="294"/>
      <c r="AW45" s="294"/>
      <c r="AX45" s="294"/>
      <c r="AY45" s="294"/>
      <c r="AZ45" s="294"/>
      <c r="BR45" s="422"/>
    </row>
    <row r="46" spans="1:70" s="422" customFormat="1" ht="24.95" customHeight="1">
      <c r="A46" s="611" t="str">
        <f>+IF(ENERO!A46=0,"",ENERO!A46)</f>
        <v>1130107-1</v>
      </c>
      <c r="B46" s="646" t="str">
        <f>+CONCATENATE("Vigencia ",INSTRUCCIONES!$F$3)</f>
        <v>Vigencia 2018</v>
      </c>
      <c r="C46" s="673">
        <f>+ENERO!C46</f>
        <v>0</v>
      </c>
      <c r="D46" s="373">
        <f>ENERO!D46+FEBRERO!P46</f>
        <v>0</v>
      </c>
      <c r="E46" s="373">
        <f>ENERO!E46+FEBRERO!Q46</f>
        <v>0</v>
      </c>
      <c r="F46" s="373">
        <f>SUM(C46:E46)</f>
        <v>0</v>
      </c>
      <c r="G46" s="373">
        <f>ENERO!I46</f>
        <v>0</v>
      </c>
      <c r="H46" s="374">
        <v>0</v>
      </c>
      <c r="I46" s="373">
        <f>SUM(G46:H46)</f>
        <v>0</v>
      </c>
      <c r="J46" s="373">
        <f>ENERO!L46</f>
        <v>0</v>
      </c>
      <c r="K46" s="374">
        <v>0</v>
      </c>
      <c r="L46" s="373">
        <f>SUM(J46:K46)</f>
        <v>0</v>
      </c>
      <c r="M46" s="373">
        <f>F46-I46</f>
        <v>0</v>
      </c>
      <c r="N46" s="143">
        <f>F46-L46</f>
        <v>0</v>
      </c>
      <c r="O46" s="382"/>
      <c r="P46" s="372">
        <v>0</v>
      </c>
      <c r="Q46" s="375">
        <v>0</v>
      </c>
      <c r="R46" s="9"/>
      <c r="S46" s="707" t="str">
        <f>+IF(ENERO!S46=0,"",ENERO!S46)</f>
        <v>1010301-2</v>
      </c>
      <c r="T46" s="725" t="str">
        <f>+IF(ENERO!T46=0,"",ENERO!T46)</f>
        <v>Fondos pensionales - Aportes cuenta maestra</v>
      </c>
      <c r="U46" s="29">
        <f>+ENERO!U46</f>
        <v>26366539</v>
      </c>
      <c r="V46" s="15">
        <f>ENERO!V46+FEBRERO!AL46</f>
        <v>26694253</v>
      </c>
      <c r="W46" s="15">
        <f>ENERO!W46+FEBRERO!AM46</f>
        <v>0</v>
      </c>
      <c r="X46" s="16">
        <f>SUM(U46:W46)</f>
        <v>53060792</v>
      </c>
      <c r="Y46" s="19">
        <f>ENERO!AA46</f>
        <v>5135339</v>
      </c>
      <c r="Z46" s="374">
        <v>4736710</v>
      </c>
      <c r="AA46" s="18">
        <f>SUM(Y46:Z46)</f>
        <v>9872049</v>
      </c>
      <c r="AB46" s="19">
        <f>ENERO!AD46</f>
        <v>5135339</v>
      </c>
      <c r="AC46" s="374">
        <v>4736710</v>
      </c>
      <c r="AD46" s="16">
        <f>SUM(AB46:AC46)</f>
        <v>9872049</v>
      </c>
      <c r="AE46" s="19">
        <f>ENERO!AG46</f>
        <v>0</v>
      </c>
      <c r="AF46" s="374">
        <v>5135339</v>
      </c>
      <c r="AG46" s="16">
        <f>SUM(AE46:AF46)</f>
        <v>5135339</v>
      </c>
      <c r="AH46" s="19">
        <f>X46-AA46</f>
        <v>43188743</v>
      </c>
      <c r="AI46" s="15">
        <f>X46-AD46</f>
        <v>43188743</v>
      </c>
      <c r="AJ46" s="16">
        <f>X46-AG46</f>
        <v>47925453</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+IF(ENERO!A47=0,"",ENERO!A47)</f>
        <v>1130107-2</v>
      </c>
      <c r="B47" s="646" t="str">
        <f>+IF(ENERO!B47=0,"",ENERO!B47)</f>
        <v>Vigencia Anterior</v>
      </c>
      <c r="C47" s="673">
        <f>+ENERO!C47</f>
        <v>0</v>
      </c>
      <c r="D47" s="373">
        <f>ENERO!D47+FEBRERO!P47</f>
        <v>0</v>
      </c>
      <c r="E47" s="373">
        <f>ENERO!E47+FEBRERO!Q47</f>
        <v>0</v>
      </c>
      <c r="F47" s="373">
        <f>SUM(C47:E47)</f>
        <v>0</v>
      </c>
      <c r="G47" s="373">
        <f>ENERO!I47</f>
        <v>0</v>
      </c>
      <c r="H47" s="374">
        <v>0</v>
      </c>
      <c r="I47" s="373">
        <f>SUM(G47:H47)</f>
        <v>0</v>
      </c>
      <c r="J47" s="373">
        <f>ENERO!L47</f>
        <v>0</v>
      </c>
      <c r="K47" s="374">
        <v>0</v>
      </c>
      <c r="L47" s="373">
        <f>SUM(J47:K47)</f>
        <v>0</v>
      </c>
      <c r="M47" s="373">
        <f>F47-I47</f>
        <v>0</v>
      </c>
      <c r="N47" s="143">
        <f>F47-L47</f>
        <v>0</v>
      </c>
      <c r="O47" s="382"/>
      <c r="P47" s="372">
        <v>0</v>
      </c>
      <c r="Q47" s="375">
        <v>0</v>
      </c>
      <c r="R47" s="9"/>
      <c r="S47" s="707" t="str">
        <f>+IF(ENERO!S47=0,"",ENERO!S47)</f>
        <v>1010301-3</v>
      </c>
      <c r="T47" s="725" t="str">
        <f>+IF(ENERO!T47=0,"",ENERO!T47)</f>
        <v>Fondos de cesantías - Aportes cuenta maestra</v>
      </c>
      <c r="U47" s="29">
        <f>+ENERO!U47</f>
        <v>7066073</v>
      </c>
      <c r="V47" s="15">
        <f>ENERO!V47+FEBRERO!AL47</f>
        <v>-7066073</v>
      </c>
      <c r="W47" s="15">
        <f>ENERO!W47+FEBRERO!AM47</f>
        <v>0</v>
      </c>
      <c r="X47" s="16">
        <f>SUM(U47:W47)</f>
        <v>0</v>
      </c>
      <c r="Y47" s="19">
        <f>ENERO!AA47</f>
        <v>0</v>
      </c>
      <c r="Z47" s="374">
        <v>0</v>
      </c>
      <c r="AA47" s="18">
        <f>SUM(Y47:Z47)</f>
        <v>0</v>
      </c>
      <c r="AB47" s="19">
        <f>ENERO!AD47</f>
        <v>0</v>
      </c>
      <c r="AC47" s="374">
        <v>0</v>
      </c>
      <c r="AD47" s="16">
        <f>SUM(AB47:AC47)</f>
        <v>0</v>
      </c>
      <c r="AE47" s="19">
        <f>ENERO!AG47</f>
        <v>0</v>
      </c>
      <c r="AF47" s="374">
        <v>0</v>
      </c>
      <c r="AG47" s="16">
        <f>SUM(AE47:AF47)</f>
        <v>0</v>
      </c>
      <c r="AH47" s="19">
        <f>X47-AA47</f>
        <v>0</v>
      </c>
      <c r="AI47" s="15">
        <f>X47-AD47</f>
        <v>0</v>
      </c>
      <c r="AJ47" s="16">
        <f>X47-AG47</f>
        <v>0</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4">
        <f>+IF(ENERO!A48=0,"",ENERO!A48)</f>
        <v>1130108</v>
      </c>
      <c r="B48" s="645" t="str">
        <f>+IF(ENERO!B48=0,"",ENERO!B48)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07" t="str">
        <f>+IF(ENERO!S48=0,"",ENERO!S48)</f>
        <v>1010301-4</v>
      </c>
      <c r="T48" s="725" t="str">
        <f>+IF(ENERO!T48=0,"",ENERO!T48)</f>
        <v>Riesgos laborales - Aportes cuenta maestra</v>
      </c>
      <c r="U48" s="29">
        <f>+ENERO!U48</f>
        <v>0</v>
      </c>
      <c r="V48" s="15">
        <f>ENERO!V48+FEBRERO!AL48</f>
        <v>0</v>
      </c>
      <c r="W48" s="15">
        <f>ENERO!W48+FEBRERO!AM48</f>
        <v>0</v>
      </c>
      <c r="X48" s="16">
        <f>SUM(U48:W48)</f>
        <v>0</v>
      </c>
      <c r="Y48" s="19">
        <f>ENERO!AA48</f>
        <v>0</v>
      </c>
      <c r="Z48" s="374">
        <v>0</v>
      </c>
      <c r="AA48" s="18">
        <f>SUM(Y48:Z48)</f>
        <v>0</v>
      </c>
      <c r="AB48" s="19">
        <f>ENERO!AD48</f>
        <v>0</v>
      </c>
      <c r="AC48" s="374">
        <v>0</v>
      </c>
      <c r="AD48" s="16">
        <f>SUM(AB48:AC48)</f>
        <v>0</v>
      </c>
      <c r="AE48" s="19">
        <f>ENERO!AG48</f>
        <v>0</v>
      </c>
      <c r="AF48" s="374">
        <v>0</v>
      </c>
      <c r="AG48" s="16">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c r="BR48" s="422"/>
    </row>
    <row r="49" spans="1:70" s="422" customFormat="1" ht="24.95" customHeight="1">
      <c r="A49" s="611" t="str">
        <f>+IF(ENERO!A49=0,"",ENERO!A49)</f>
        <v>1130108-1</v>
      </c>
      <c r="B49" s="646" t="str">
        <f>+CONCATENATE("Vigencia ",INSTRUCCIONES!$F$3)</f>
        <v>Vigencia 2018</v>
      </c>
      <c r="C49" s="673">
        <f>+ENERO!C49</f>
        <v>0</v>
      </c>
      <c r="D49" s="373">
        <f>ENERO!D49+FEBRERO!P49</f>
        <v>0</v>
      </c>
      <c r="E49" s="373">
        <f>ENERO!E49+FEBRERO!Q49</f>
        <v>0</v>
      </c>
      <c r="F49" s="373">
        <f>SUM(C49:E49)</f>
        <v>0</v>
      </c>
      <c r="G49" s="373">
        <f>ENERO!I49</f>
        <v>0</v>
      </c>
      <c r="H49" s="374">
        <v>0</v>
      </c>
      <c r="I49" s="373">
        <f>SUM(G49:H49)</f>
        <v>0</v>
      </c>
      <c r="J49" s="373">
        <f>ENERO!L49</f>
        <v>0</v>
      </c>
      <c r="K49" s="374">
        <v>0</v>
      </c>
      <c r="L49" s="373">
        <f>SUM(J49:K49)</f>
        <v>0</v>
      </c>
      <c r="M49" s="373">
        <f>F49-I49</f>
        <v>0</v>
      </c>
      <c r="N49" s="143">
        <f>F49-L49</f>
        <v>0</v>
      </c>
      <c r="O49" s="382"/>
      <c r="P49" s="372">
        <v>0</v>
      </c>
      <c r="Q49" s="375">
        <v>0</v>
      </c>
      <c r="R49" s="9"/>
      <c r="S49" s="706">
        <f>+IF(ENERO!S49=0,"",ENERO!S49)</f>
        <v>1010302</v>
      </c>
      <c r="T49" s="724" t="str">
        <f>+IF(ENERO!T49=0,"",ENERO!T49)</f>
        <v>Contribuciones - Otros</v>
      </c>
      <c r="U49" s="29">
        <f t="shared" ref="U49:AJ49" si="56">SUM(U50:U54)</f>
        <v>98818458</v>
      </c>
      <c r="V49" s="15">
        <f t="shared" si="56"/>
        <v>-48000000</v>
      </c>
      <c r="W49" s="15">
        <f t="shared" si="56"/>
        <v>0</v>
      </c>
      <c r="X49" s="16">
        <f t="shared" si="56"/>
        <v>50818458</v>
      </c>
      <c r="Y49" s="19">
        <f t="shared" si="56"/>
        <v>2107000</v>
      </c>
      <c r="Z49" s="142">
        <f t="shared" si="56"/>
        <v>1919000</v>
      </c>
      <c r="AA49" s="18">
        <f t="shared" si="56"/>
        <v>4026000</v>
      </c>
      <c r="AB49" s="19">
        <f t="shared" si="56"/>
        <v>2107000</v>
      </c>
      <c r="AC49" s="142">
        <f t="shared" si="56"/>
        <v>1919000</v>
      </c>
      <c r="AD49" s="16">
        <f t="shared" si="56"/>
        <v>4026000</v>
      </c>
      <c r="AE49" s="19">
        <f t="shared" si="56"/>
        <v>0</v>
      </c>
      <c r="AF49" s="142">
        <f t="shared" si="56"/>
        <v>2107000</v>
      </c>
      <c r="AG49" s="16">
        <f t="shared" si="56"/>
        <v>2107000</v>
      </c>
      <c r="AH49" s="19">
        <f t="shared" si="56"/>
        <v>46792458</v>
      </c>
      <c r="AI49" s="15">
        <f t="shared" si="56"/>
        <v>46792458</v>
      </c>
      <c r="AJ49" s="16">
        <f t="shared" si="56"/>
        <v>48711458</v>
      </c>
      <c r="AK49" s="9"/>
      <c r="AL49" s="29">
        <f>SUM(AL50:AL54)</f>
        <v>-38000000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row>
    <row r="50" spans="1:70" s="422" customFormat="1" ht="24.95" customHeight="1">
      <c r="A50" s="611" t="str">
        <f>+IF(ENERO!A50=0,"",ENERO!A50)</f>
        <v>1130108-2</v>
      </c>
      <c r="B50" s="646" t="str">
        <f>+IF(ENERO!B50=0,"",ENERO!B50)</f>
        <v>Vigencia Anterior Fosyga</v>
      </c>
      <c r="C50" s="673">
        <f>+ENERO!C50</f>
        <v>0</v>
      </c>
      <c r="D50" s="373">
        <f>ENERO!D50+FEBRERO!P50</f>
        <v>0</v>
      </c>
      <c r="E50" s="373">
        <f>ENERO!E50+FEBRERO!Q50</f>
        <v>0</v>
      </c>
      <c r="F50" s="373">
        <f>SUM(C50:E50)</f>
        <v>0</v>
      </c>
      <c r="G50" s="373">
        <f>ENERO!I50</f>
        <v>0</v>
      </c>
      <c r="H50" s="374">
        <v>0</v>
      </c>
      <c r="I50" s="373">
        <f>SUM(G50:H50)</f>
        <v>0</v>
      </c>
      <c r="J50" s="373">
        <f>ENERO!L50</f>
        <v>0</v>
      </c>
      <c r="K50" s="374">
        <v>0</v>
      </c>
      <c r="L50" s="373">
        <f>SUM(J50:K50)</f>
        <v>0</v>
      </c>
      <c r="M50" s="373">
        <f>F50-I50</f>
        <v>0</v>
      </c>
      <c r="N50" s="143">
        <f>F50-L50</f>
        <v>0</v>
      </c>
      <c r="O50" s="382"/>
      <c r="P50" s="372">
        <v>0</v>
      </c>
      <c r="Q50" s="375">
        <v>0</v>
      </c>
      <c r="R50" s="9"/>
      <c r="S50" s="707" t="str">
        <f>+IF(ENERO!S50=0,"",ENERO!S50)</f>
        <v>1010302-1</v>
      </c>
      <c r="T50" s="725" t="str">
        <f>+IF(ENERO!T50=0,"",ENERO!T50)</f>
        <v>Aportes a E.P.S. - recursos propios</v>
      </c>
      <c r="U50" s="29">
        <f>+ENERO!U50</f>
        <v>22137574</v>
      </c>
      <c r="V50" s="15">
        <f>ENERO!V50+FEBRERO!AL50</f>
        <v>-10000000</v>
      </c>
      <c r="W50" s="15">
        <f>ENERO!W50+FEBRERO!AM50</f>
        <v>0</v>
      </c>
      <c r="X50" s="16">
        <f t="shared" ref="X50:X55" si="57">SUM(U50:W50)</f>
        <v>12137574</v>
      </c>
      <c r="Y50" s="19">
        <f>ENERO!AA50</f>
        <v>0</v>
      </c>
      <c r="Z50" s="374">
        <v>0</v>
      </c>
      <c r="AA50" s="18">
        <f t="shared" ref="AA50:AA55" si="58">SUM(Y50:Z50)</f>
        <v>0</v>
      </c>
      <c r="AB50" s="19">
        <f>ENERO!AD50</f>
        <v>0</v>
      </c>
      <c r="AC50" s="374">
        <v>0</v>
      </c>
      <c r="AD50" s="16">
        <f t="shared" ref="AD50:AD55" si="59">SUM(AB50:AC50)</f>
        <v>0</v>
      </c>
      <c r="AE50" s="19">
        <f>ENERO!AG50</f>
        <v>0</v>
      </c>
      <c r="AF50" s="374">
        <v>0</v>
      </c>
      <c r="AG50" s="16">
        <f t="shared" ref="AG50:AG55" si="60">SUM(AE50:AF50)</f>
        <v>0</v>
      </c>
      <c r="AH50" s="19">
        <f t="shared" ref="AH50:AH55" si="61">X50-AA50</f>
        <v>12137574</v>
      </c>
      <c r="AI50" s="15">
        <f t="shared" ref="AI50:AI55" si="62">X50-AD50</f>
        <v>12137574</v>
      </c>
      <c r="AJ50" s="16">
        <f t="shared" ref="AJ50:AJ55" si="63">X50-AG50</f>
        <v>12137574</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4">
        <f>+IF(ENERO!A51=0,"",ENERO!A51)</f>
        <v>1130109</v>
      </c>
      <c r="B51" s="645" t="str">
        <f>+IF(ENERO!B51=0,"",ENERO!B51)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07" t="str">
        <f>+IF(ENERO!S51=0,"",ENERO!S51)</f>
        <v>1010302-2</v>
      </c>
      <c r="T51" s="725" t="str">
        <f>+IF(ENERO!T51=0,"",ENERO!T51)</f>
        <v>Aportes Fondos Pensionales - recursos propios</v>
      </c>
      <c r="U51" s="29">
        <f>+ENERO!U51</f>
        <v>8767373</v>
      </c>
      <c r="V51" s="15">
        <f>ENERO!V51+FEBRERO!AL51</f>
        <v>0</v>
      </c>
      <c r="W51" s="15">
        <f>ENERO!W51+FEBRERO!AM51</f>
        <v>0</v>
      </c>
      <c r="X51" s="16">
        <f t="shared" si="57"/>
        <v>8767373</v>
      </c>
      <c r="Y51" s="19">
        <f>ENERO!AA51</f>
        <v>0</v>
      </c>
      <c r="Z51" s="374">
        <v>0</v>
      </c>
      <c r="AA51" s="18">
        <f t="shared" si="58"/>
        <v>0</v>
      </c>
      <c r="AB51" s="19">
        <f>ENERO!AD51</f>
        <v>0</v>
      </c>
      <c r="AC51" s="374">
        <v>0</v>
      </c>
      <c r="AD51" s="16">
        <f t="shared" si="59"/>
        <v>0</v>
      </c>
      <c r="AE51" s="19">
        <f>ENERO!AG51</f>
        <v>0</v>
      </c>
      <c r="AF51" s="374">
        <v>0</v>
      </c>
      <c r="AG51" s="16">
        <f t="shared" si="60"/>
        <v>0</v>
      </c>
      <c r="AH51" s="19">
        <f t="shared" si="61"/>
        <v>8767373</v>
      </c>
      <c r="AI51" s="15">
        <f t="shared" si="62"/>
        <v>8767373</v>
      </c>
      <c r="AJ51" s="16">
        <f t="shared" si="63"/>
        <v>8767373</v>
      </c>
      <c r="AK51" s="9"/>
      <c r="AL51" s="372">
        <v>0</v>
      </c>
      <c r="AM51" s="375">
        <v>0</v>
      </c>
      <c r="AN51" s="9"/>
      <c r="AO51" s="294"/>
      <c r="AP51" s="294"/>
      <c r="AQ51" s="294"/>
      <c r="AR51" s="294"/>
      <c r="AS51" s="294"/>
      <c r="AT51" s="294"/>
      <c r="AU51" s="294"/>
      <c r="AV51" s="294"/>
      <c r="AW51" s="294"/>
      <c r="AX51" s="294"/>
      <c r="AY51" s="294"/>
      <c r="AZ51" s="294"/>
      <c r="BR51" s="422"/>
    </row>
    <row r="52" spans="1:70" s="422" customFormat="1" ht="24.95" customHeight="1">
      <c r="A52" s="611" t="str">
        <f>+IF(ENERO!A52=0,"",ENERO!A52)</f>
        <v>1130109-1</v>
      </c>
      <c r="B52" s="646" t="str">
        <f>+CONCATENATE("Vigencia ",INSTRUCCIONES!$F$3)</f>
        <v>Vigencia 2018</v>
      </c>
      <c r="C52" s="673">
        <f>+ENERO!C52</f>
        <v>0</v>
      </c>
      <c r="D52" s="373">
        <f>ENERO!D52+FEBRERO!P52</f>
        <v>0</v>
      </c>
      <c r="E52" s="373">
        <f>ENERO!E52+FEBRERO!Q52</f>
        <v>0</v>
      </c>
      <c r="F52" s="373">
        <f>SUM(C52:E52)</f>
        <v>0</v>
      </c>
      <c r="G52" s="373">
        <f>ENERO!I52</f>
        <v>0</v>
      </c>
      <c r="H52" s="374">
        <v>0</v>
      </c>
      <c r="I52" s="373">
        <f>SUM(G52:H52)</f>
        <v>0</v>
      </c>
      <c r="J52" s="373">
        <f>ENERO!L52</f>
        <v>0</v>
      </c>
      <c r="K52" s="374">
        <v>0</v>
      </c>
      <c r="L52" s="373">
        <f>SUM(J52:K52)</f>
        <v>0</v>
      </c>
      <c r="M52" s="373">
        <f>F52-I52</f>
        <v>0</v>
      </c>
      <c r="N52" s="143">
        <f>F52-L52</f>
        <v>0</v>
      </c>
      <c r="O52" s="382"/>
      <c r="P52" s="372">
        <v>0</v>
      </c>
      <c r="Q52" s="375">
        <v>0</v>
      </c>
      <c r="R52" s="9"/>
      <c r="S52" s="707" t="str">
        <f>+IF(ENERO!S52=0,"",ENERO!S52)</f>
        <v>1010302-3</v>
      </c>
      <c r="T52" s="725" t="str">
        <f>+IF(ENERO!T52=0,"",ENERO!T52)</f>
        <v>Aportes a Fondos de Cesantia - recursos propios</v>
      </c>
      <c r="U52" s="29">
        <f>+ENERO!U52</f>
        <v>41819883</v>
      </c>
      <c r="V52" s="15">
        <f>ENERO!V52+FEBRERO!AL52</f>
        <v>-38000000</v>
      </c>
      <c r="W52" s="15">
        <f>ENERO!W52+FEBRERO!AM52</f>
        <v>0</v>
      </c>
      <c r="X52" s="16">
        <f t="shared" si="57"/>
        <v>3819883</v>
      </c>
      <c r="Y52" s="19">
        <f>ENERO!AA52</f>
        <v>0</v>
      </c>
      <c r="Z52" s="374">
        <v>0</v>
      </c>
      <c r="AA52" s="18">
        <f t="shared" si="58"/>
        <v>0</v>
      </c>
      <c r="AB52" s="19">
        <f>ENERO!AD52</f>
        <v>0</v>
      </c>
      <c r="AC52" s="374">
        <v>0</v>
      </c>
      <c r="AD52" s="16">
        <f t="shared" si="59"/>
        <v>0</v>
      </c>
      <c r="AE52" s="19">
        <f>ENERO!AG52</f>
        <v>0</v>
      </c>
      <c r="AF52" s="374">
        <v>0</v>
      </c>
      <c r="AG52" s="16">
        <f t="shared" si="60"/>
        <v>0</v>
      </c>
      <c r="AH52" s="19">
        <f t="shared" si="61"/>
        <v>3819883</v>
      </c>
      <c r="AI52" s="15">
        <f t="shared" si="62"/>
        <v>3819883</v>
      </c>
      <c r="AJ52" s="16">
        <f t="shared" si="63"/>
        <v>3819883</v>
      </c>
      <c r="AK52" s="9"/>
      <c r="AL52" s="372">
        <v>-38000000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row>
    <row r="53" spans="1:70" s="422" customFormat="1" ht="24.95" customHeight="1">
      <c r="A53" s="611" t="str">
        <f>+IF(ENERO!A53=0,"",ENERO!A53)</f>
        <v>1130109-2</v>
      </c>
      <c r="B53" s="646" t="str">
        <f>+IF(ENERO!B53=0,"",ENERO!B53)</f>
        <v>Vigencia Anterior Planes Complementarios</v>
      </c>
      <c r="C53" s="673">
        <f>+ENERO!C53</f>
        <v>0</v>
      </c>
      <c r="D53" s="373">
        <f>ENERO!D53+FEBRERO!P53</f>
        <v>0</v>
      </c>
      <c r="E53" s="373">
        <f>ENERO!E53+FEBRERO!Q53</f>
        <v>0</v>
      </c>
      <c r="F53" s="373">
        <f>SUM(C53:E53)</f>
        <v>0</v>
      </c>
      <c r="G53" s="373">
        <f>ENERO!I53</f>
        <v>0</v>
      </c>
      <c r="H53" s="374">
        <v>0</v>
      </c>
      <c r="I53" s="373">
        <f>SUM(G53:H53)</f>
        <v>0</v>
      </c>
      <c r="J53" s="373">
        <f>ENERO!L53</f>
        <v>0</v>
      </c>
      <c r="K53" s="374">
        <v>0</v>
      </c>
      <c r="L53" s="373">
        <f>SUM(J53:K53)</f>
        <v>0</v>
      </c>
      <c r="M53" s="373">
        <f>F53-I53</f>
        <v>0</v>
      </c>
      <c r="N53" s="143">
        <f>F53-L53</f>
        <v>0</v>
      </c>
      <c r="O53" s="382"/>
      <c r="P53" s="372">
        <v>0</v>
      </c>
      <c r="Q53" s="375">
        <v>0</v>
      </c>
      <c r="R53" s="9"/>
      <c r="S53" s="707" t="str">
        <f>+IF(ENERO!S53=0,"",ENERO!S53)</f>
        <v>1010302-4</v>
      </c>
      <c r="T53" s="725" t="str">
        <f>+IF(ENERO!T53=0,"",ENERO!T53)</f>
        <v>Aporte a ARL. - recursos propios</v>
      </c>
      <c r="U53" s="29">
        <f>+ENERO!U53</f>
        <v>2628368</v>
      </c>
      <c r="V53" s="15">
        <f>ENERO!V53+FEBRERO!AL53</f>
        <v>0</v>
      </c>
      <c r="W53" s="15">
        <f>ENERO!W53+FEBRERO!AM53</f>
        <v>0</v>
      </c>
      <c r="X53" s="16">
        <f t="shared" si="57"/>
        <v>2628368</v>
      </c>
      <c r="Y53" s="19">
        <f>ENERO!AA53</f>
        <v>430600</v>
      </c>
      <c r="Z53" s="374">
        <v>370000</v>
      </c>
      <c r="AA53" s="18">
        <f t="shared" si="58"/>
        <v>800600</v>
      </c>
      <c r="AB53" s="19">
        <f>ENERO!AD53</f>
        <v>430600</v>
      </c>
      <c r="AC53" s="374">
        <v>370000</v>
      </c>
      <c r="AD53" s="16">
        <f t="shared" si="59"/>
        <v>800600</v>
      </c>
      <c r="AE53" s="19">
        <f>ENERO!AG53</f>
        <v>0</v>
      </c>
      <c r="AF53" s="374">
        <v>430600</v>
      </c>
      <c r="AG53" s="16">
        <f t="shared" si="60"/>
        <v>430600</v>
      </c>
      <c r="AH53" s="19">
        <f t="shared" si="61"/>
        <v>1827768</v>
      </c>
      <c r="AI53" s="15">
        <f t="shared" si="62"/>
        <v>1827768</v>
      </c>
      <c r="AJ53" s="16">
        <f t="shared" si="63"/>
        <v>2197768</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4">
        <f>+IF(ENERO!A54=0,"",ENERO!A54)</f>
        <v>1130110</v>
      </c>
      <c r="B54" s="645" t="str">
        <f>+IF(ENERO!B54=0,"",ENERO!B54)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07" t="str">
        <f>+IF(ENERO!S54=0,"",ENERO!S54)</f>
        <v>1010302-5</v>
      </c>
      <c r="T54" s="725" t="str">
        <f>+IF(ENERO!T54=0,"",ENERO!T54)</f>
        <v>Aporte a Caja Compensación Familiar</v>
      </c>
      <c r="U54" s="29">
        <f>+ENERO!U54</f>
        <v>23465260</v>
      </c>
      <c r="V54" s="15">
        <f>ENERO!V54+FEBRERO!AL54</f>
        <v>0</v>
      </c>
      <c r="W54" s="15">
        <f>ENERO!W54+FEBRERO!AM54</f>
        <v>0</v>
      </c>
      <c r="X54" s="16">
        <f t="shared" si="57"/>
        <v>23465260</v>
      </c>
      <c r="Y54" s="19">
        <f>ENERO!AA54</f>
        <v>1676400</v>
      </c>
      <c r="Z54" s="374">
        <v>1549000</v>
      </c>
      <c r="AA54" s="18">
        <f t="shared" si="58"/>
        <v>3225400</v>
      </c>
      <c r="AB54" s="19">
        <f>ENERO!AD54</f>
        <v>1676400</v>
      </c>
      <c r="AC54" s="374">
        <v>1549000</v>
      </c>
      <c r="AD54" s="16">
        <f t="shared" si="59"/>
        <v>3225400</v>
      </c>
      <c r="AE54" s="19">
        <f>ENERO!AG54</f>
        <v>0</v>
      </c>
      <c r="AF54" s="374">
        <v>1676400</v>
      </c>
      <c r="AG54" s="16">
        <f t="shared" si="60"/>
        <v>1676400</v>
      </c>
      <c r="AH54" s="19">
        <f t="shared" si="61"/>
        <v>20239860</v>
      </c>
      <c r="AI54" s="15">
        <f t="shared" si="62"/>
        <v>20239860</v>
      </c>
      <c r="AJ54" s="16">
        <f t="shared" si="63"/>
        <v>21788860</v>
      </c>
      <c r="AK54" s="9"/>
      <c r="AL54" s="372">
        <v>0</v>
      </c>
      <c r="AM54" s="375">
        <v>0</v>
      </c>
      <c r="AN54" s="9"/>
      <c r="AO54" s="294"/>
      <c r="AP54" s="294"/>
      <c r="AQ54" s="294"/>
      <c r="AR54" s="294"/>
      <c r="AS54" s="294"/>
      <c r="AT54" s="294"/>
      <c r="AU54" s="294"/>
      <c r="AV54" s="294"/>
      <c r="AW54" s="294"/>
      <c r="AX54" s="294"/>
      <c r="AY54" s="294"/>
      <c r="AZ54" s="294"/>
      <c r="BR54" s="422"/>
    </row>
    <row r="55" spans="1:70" s="422" customFormat="1" ht="24.95" customHeight="1">
      <c r="A55" s="611" t="str">
        <f>+IF(ENERO!A55=0,"",ENERO!A55)</f>
        <v>1130110-1</v>
      </c>
      <c r="B55" s="646" t="str">
        <f>+CONCATENATE("Vigencia ",INSTRUCCIONES!$F$3)</f>
        <v>Vigencia 2018</v>
      </c>
      <c r="C55" s="673">
        <f>+ENERO!C55</f>
        <v>0</v>
      </c>
      <c r="D55" s="373">
        <f>ENERO!D55+FEBRERO!P55</f>
        <v>0</v>
      </c>
      <c r="E55" s="373">
        <f>ENERO!E55+FEBRERO!Q55</f>
        <v>0</v>
      </c>
      <c r="F55" s="373">
        <f>SUM(C55:E55)</f>
        <v>0</v>
      </c>
      <c r="G55" s="373">
        <f>ENERO!I55</f>
        <v>0</v>
      </c>
      <c r="H55" s="374">
        <v>0</v>
      </c>
      <c r="I55" s="373">
        <f>SUM(G55:H55)</f>
        <v>0</v>
      </c>
      <c r="J55" s="373">
        <f>ENERO!L55</f>
        <v>0</v>
      </c>
      <c r="K55" s="374">
        <v>0</v>
      </c>
      <c r="L55" s="373">
        <f>SUM(J55:K55)</f>
        <v>0</v>
      </c>
      <c r="M55" s="373">
        <f>F55-I55</f>
        <v>0</v>
      </c>
      <c r="N55" s="143">
        <f>F55-L55</f>
        <v>0</v>
      </c>
      <c r="O55" s="382"/>
      <c r="P55" s="372">
        <v>0</v>
      </c>
      <c r="Q55" s="375">
        <v>0</v>
      </c>
      <c r="R55" s="9"/>
      <c r="S55" s="706">
        <f>+IF(ENERO!S55=0,"",ENERO!S55)</f>
        <v>1010399</v>
      </c>
      <c r="T55" s="724" t="str">
        <f>+IF(ENERO!T55=0,"",ENERO!T55)</f>
        <v>Vigencias Anteriores Contribuciones Inherentes de nómina sector publico</v>
      </c>
      <c r="U55" s="29">
        <f>+ENERO!U55</f>
        <v>41000000</v>
      </c>
      <c r="V55" s="15">
        <f>ENERO!V55+FEBRERO!AL55</f>
        <v>4030383</v>
      </c>
      <c r="W55" s="15">
        <f>ENERO!W55+FEBRERO!AM55</f>
        <v>0</v>
      </c>
      <c r="X55" s="16">
        <f t="shared" si="57"/>
        <v>45030383</v>
      </c>
      <c r="Y55" s="19">
        <f>ENERO!AA55</f>
        <v>0</v>
      </c>
      <c r="Z55" s="374">
        <v>42196896</v>
      </c>
      <c r="AA55" s="18">
        <f t="shared" si="58"/>
        <v>42196896</v>
      </c>
      <c r="AB55" s="19">
        <f>ENERO!AD55</f>
        <v>0</v>
      </c>
      <c r="AC55" s="374">
        <v>42196896</v>
      </c>
      <c r="AD55" s="16">
        <f t="shared" si="59"/>
        <v>42196896</v>
      </c>
      <c r="AE55" s="19">
        <f>ENERO!AG55</f>
        <v>0</v>
      </c>
      <c r="AF55" s="374">
        <v>42196896</v>
      </c>
      <c r="AG55" s="16">
        <f t="shared" si="60"/>
        <v>42196896</v>
      </c>
      <c r="AH55" s="19">
        <f t="shared" si="61"/>
        <v>2833487</v>
      </c>
      <c r="AI55" s="15">
        <f t="shared" si="62"/>
        <v>2833487</v>
      </c>
      <c r="AJ55" s="16">
        <f t="shared" si="63"/>
        <v>2833487</v>
      </c>
      <c r="AK55" s="9"/>
      <c r="AL55" s="372">
        <v>45030383</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row>
    <row r="56" spans="1:70" s="422" customFormat="1" ht="24.95" customHeight="1">
      <c r="A56" s="611" t="str">
        <f>+IF(ENERO!A56=0,"",ENERO!A56)</f>
        <v>1130110-2</v>
      </c>
      <c r="B56" s="646" t="str">
        <f>+IF(ENERO!B56=0,"",ENERO!B56)</f>
        <v>Vigencia Anterior Medicina Prepagada</v>
      </c>
      <c r="C56" s="673">
        <f>+ENERO!C56</f>
        <v>0</v>
      </c>
      <c r="D56" s="373">
        <f>ENERO!D56+FEBRERO!P56</f>
        <v>0</v>
      </c>
      <c r="E56" s="373">
        <f>ENERO!E56+FEBRERO!Q56</f>
        <v>0</v>
      </c>
      <c r="F56" s="373">
        <f>SUM(C56:E56)</f>
        <v>0</v>
      </c>
      <c r="G56" s="373">
        <f>ENERO!I56</f>
        <v>0</v>
      </c>
      <c r="H56" s="374">
        <v>0</v>
      </c>
      <c r="I56" s="373">
        <f>SUM(G56:H56)</f>
        <v>0</v>
      </c>
      <c r="J56" s="373">
        <f>ENERO!L56</f>
        <v>0</v>
      </c>
      <c r="K56" s="374">
        <v>0</v>
      </c>
      <c r="L56" s="373">
        <f>SUM(J56:K56)</f>
        <v>0</v>
      </c>
      <c r="M56" s="373">
        <f>F56-I56</f>
        <v>0</v>
      </c>
      <c r="N56" s="143">
        <f>F56-L56</f>
        <v>0</v>
      </c>
      <c r="O56" s="382"/>
      <c r="P56" s="372">
        <v>0</v>
      </c>
      <c r="Q56" s="375">
        <v>0</v>
      </c>
      <c r="R56" s="9"/>
      <c r="S56" s="366" t="str">
        <f>+IF(ENERO!S56=0,"",ENERO!S56)</f>
        <v/>
      </c>
      <c r="T56" s="696" t="str">
        <f>+IF(ENERO!T56=0,"",ENERO!T56)</f>
        <v/>
      </c>
      <c r="U56" s="367"/>
      <c r="V56" s="161"/>
      <c r="W56" s="161"/>
      <c r="X56" s="166"/>
      <c r="Y56" s="367"/>
      <c r="Z56" s="161"/>
      <c r="AA56" s="161"/>
      <c r="AB56" s="367"/>
      <c r="AC56" s="161"/>
      <c r="AD56" s="166"/>
      <c r="AE56" s="367"/>
      <c r="AF56" s="161"/>
      <c r="AG56" s="166"/>
      <c r="AH56" s="367"/>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4">
        <f>+IF(ENERO!A57=0,"",ENERO!A57)</f>
        <v>1130111</v>
      </c>
      <c r="B57" s="645" t="str">
        <f>+IF(ENERO!B57=0,"",ENERO!B57)</f>
        <v>IPS PRIVADAS</v>
      </c>
      <c r="C57" s="43">
        <f t="shared" ref="C57:N57" si="66">SUM(C58:C59)</f>
        <v>0</v>
      </c>
      <c r="D57" s="44">
        <f t="shared" si="66"/>
        <v>0</v>
      </c>
      <c r="E57" s="44">
        <f t="shared" si="66"/>
        <v>0</v>
      </c>
      <c r="F57" s="44">
        <f t="shared" si="66"/>
        <v>0</v>
      </c>
      <c r="G57" s="44">
        <f t="shared" si="66"/>
        <v>0</v>
      </c>
      <c r="H57" s="44">
        <f t="shared" si="66"/>
        <v>0</v>
      </c>
      <c r="I57" s="44">
        <f t="shared" si="66"/>
        <v>0</v>
      </c>
      <c r="J57" s="44">
        <f t="shared" si="66"/>
        <v>0</v>
      </c>
      <c r="K57" s="44">
        <f t="shared" si="66"/>
        <v>0</v>
      </c>
      <c r="L57" s="44">
        <f t="shared" si="66"/>
        <v>0</v>
      </c>
      <c r="M57" s="44">
        <f t="shared" si="66"/>
        <v>0</v>
      </c>
      <c r="N57" s="45">
        <f t="shared" si="66"/>
        <v>0</v>
      </c>
      <c r="P57" s="43">
        <f>SUM(P58:P59)</f>
        <v>0</v>
      </c>
      <c r="Q57" s="45">
        <f>SUM(Q58:Q59)</f>
        <v>0</v>
      </c>
      <c r="R57" s="9"/>
      <c r="S57" s="705">
        <f>+IF(ENERO!S57=0,"",ENERO!S57)</f>
        <v>1010400</v>
      </c>
      <c r="T57" s="723" t="str">
        <f>+IF(ENERO!T57=0,"",ENERO!T57)</f>
        <v>Contribuciones Inherentes nómina del Sector Publico</v>
      </c>
      <c r="U57" s="128">
        <f t="shared" ref="U57:AJ57" si="67">U58+U61</f>
        <v>29331575</v>
      </c>
      <c r="V57" s="122">
        <f t="shared" si="67"/>
        <v>0</v>
      </c>
      <c r="W57" s="122">
        <f t="shared" si="67"/>
        <v>0</v>
      </c>
      <c r="X57" s="130">
        <f t="shared" si="67"/>
        <v>29331575</v>
      </c>
      <c r="Y57" s="128">
        <f t="shared" si="67"/>
        <v>2096500</v>
      </c>
      <c r="Z57" s="122">
        <f t="shared" si="67"/>
        <v>1936800</v>
      </c>
      <c r="AA57" s="129">
        <f t="shared" si="67"/>
        <v>4033300</v>
      </c>
      <c r="AB57" s="128">
        <f t="shared" si="67"/>
        <v>2096500</v>
      </c>
      <c r="AC57" s="122">
        <f t="shared" si="67"/>
        <v>1936800</v>
      </c>
      <c r="AD57" s="130">
        <f t="shared" si="67"/>
        <v>4033300</v>
      </c>
      <c r="AE57" s="128">
        <f t="shared" si="67"/>
        <v>0</v>
      </c>
      <c r="AF57" s="122">
        <f t="shared" si="67"/>
        <v>2096500</v>
      </c>
      <c r="AG57" s="130">
        <f t="shared" si="67"/>
        <v>2096500</v>
      </c>
      <c r="AH57" s="128">
        <f t="shared" si="67"/>
        <v>25298275</v>
      </c>
      <c r="AI57" s="122">
        <f t="shared" si="67"/>
        <v>25298275</v>
      </c>
      <c r="AJ57" s="130">
        <f t="shared" si="67"/>
        <v>27235075</v>
      </c>
      <c r="AK57" s="9"/>
      <c r="AL57" s="128">
        <f>AL58+AL61</f>
        <v>0</v>
      </c>
      <c r="AM57" s="130">
        <f>AM58+AM61</f>
        <v>0</v>
      </c>
      <c r="AN57" s="9"/>
      <c r="AO57" s="294"/>
      <c r="AP57" s="294"/>
      <c r="AQ57" s="294"/>
      <c r="AR57" s="294"/>
      <c r="AS57" s="294"/>
      <c r="AT57" s="294"/>
      <c r="AU57" s="294"/>
      <c r="AV57" s="294"/>
      <c r="AW57" s="294"/>
      <c r="AX57" s="294"/>
      <c r="AY57" s="294"/>
      <c r="AZ57" s="294"/>
      <c r="BR57" s="422"/>
    </row>
    <row r="58" spans="1:70" s="422" customFormat="1" ht="24.95" customHeight="1">
      <c r="A58" s="611" t="str">
        <f>+IF(ENERO!A58=0,"",ENERO!A58)</f>
        <v>1130111-1</v>
      </c>
      <c r="B58" s="646" t="str">
        <f>+CONCATENATE("Vigencia ",INSTRUCCIONES!$F$3)</f>
        <v>Vigencia 2018</v>
      </c>
      <c r="C58" s="673">
        <f>+ENERO!C58</f>
        <v>0</v>
      </c>
      <c r="D58" s="373">
        <f>ENERO!D58+FEBRERO!P58</f>
        <v>0</v>
      </c>
      <c r="E58" s="373">
        <f>ENERO!E58+FEBRERO!Q58</f>
        <v>0</v>
      </c>
      <c r="F58" s="373">
        <f>SUM(C58:E58)</f>
        <v>0</v>
      </c>
      <c r="G58" s="373">
        <f>ENERO!I58</f>
        <v>0</v>
      </c>
      <c r="H58" s="374">
        <v>0</v>
      </c>
      <c r="I58" s="373">
        <f>SUM(G58:H58)</f>
        <v>0</v>
      </c>
      <c r="J58" s="373">
        <f>ENERO!L58</f>
        <v>0</v>
      </c>
      <c r="K58" s="374">
        <v>0</v>
      </c>
      <c r="L58" s="373">
        <f>SUM(J58:K58)</f>
        <v>0</v>
      </c>
      <c r="M58" s="373">
        <f>F58-I58</f>
        <v>0</v>
      </c>
      <c r="N58" s="143">
        <f>F58-L58</f>
        <v>0</v>
      </c>
      <c r="O58" s="382"/>
      <c r="P58" s="372">
        <v>0</v>
      </c>
      <c r="Q58" s="375">
        <v>0</v>
      </c>
      <c r="R58" s="9"/>
      <c r="S58" s="706">
        <f>+IF(ENERO!S58=0,"",ENERO!S58)</f>
        <v>1010402</v>
      </c>
      <c r="T58" s="724" t="str">
        <f>+IF(ENERO!T58=0,"",ENERO!T58)</f>
        <v>Contribuciones - Otros</v>
      </c>
      <c r="U58" s="29">
        <f t="shared" ref="U58:AJ58" si="68">SUM(U59:U60)</f>
        <v>29331575</v>
      </c>
      <c r="V58" s="15">
        <f t="shared" si="68"/>
        <v>0</v>
      </c>
      <c r="W58" s="15">
        <f t="shared" si="68"/>
        <v>0</v>
      </c>
      <c r="X58" s="16">
        <f t="shared" si="68"/>
        <v>29331575</v>
      </c>
      <c r="Y58" s="19">
        <f t="shared" si="68"/>
        <v>2096500</v>
      </c>
      <c r="Z58" s="142">
        <f t="shared" si="68"/>
        <v>1936800</v>
      </c>
      <c r="AA58" s="18">
        <f t="shared" si="68"/>
        <v>4033300</v>
      </c>
      <c r="AB58" s="19">
        <f t="shared" si="68"/>
        <v>2096500</v>
      </c>
      <c r="AC58" s="142">
        <f t="shared" si="68"/>
        <v>1936800</v>
      </c>
      <c r="AD58" s="16">
        <f t="shared" si="68"/>
        <v>4033300</v>
      </c>
      <c r="AE58" s="19">
        <f t="shared" si="68"/>
        <v>0</v>
      </c>
      <c r="AF58" s="142">
        <f t="shared" si="68"/>
        <v>2096500</v>
      </c>
      <c r="AG58" s="16">
        <f t="shared" si="68"/>
        <v>2096500</v>
      </c>
      <c r="AH58" s="19">
        <f t="shared" si="68"/>
        <v>25298275</v>
      </c>
      <c r="AI58" s="15">
        <f t="shared" si="68"/>
        <v>25298275</v>
      </c>
      <c r="AJ58" s="16">
        <f t="shared" si="68"/>
        <v>27235075</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row>
    <row r="59" spans="1:70" s="422" customFormat="1" ht="24.95" customHeight="1">
      <c r="A59" s="611" t="str">
        <f>+IF(ENERO!A59=0,"",ENERO!A59)</f>
        <v>1130111-2</v>
      </c>
      <c r="B59" s="646" t="str">
        <f>+IF(ENERO!B59=0,"",ENERO!B59)</f>
        <v>Vigencia Anterior</v>
      </c>
      <c r="C59" s="673">
        <f>+ENERO!C59</f>
        <v>0</v>
      </c>
      <c r="D59" s="373">
        <f>ENERO!D59+FEBRERO!P59</f>
        <v>0</v>
      </c>
      <c r="E59" s="373">
        <f>ENERO!E59+FEBRERO!Q59</f>
        <v>0</v>
      </c>
      <c r="F59" s="373">
        <f>SUM(C59:E59)</f>
        <v>0</v>
      </c>
      <c r="G59" s="373">
        <f>ENERO!I59</f>
        <v>0</v>
      </c>
      <c r="H59" s="374">
        <v>0</v>
      </c>
      <c r="I59" s="373">
        <f>SUM(G59:H59)</f>
        <v>0</v>
      </c>
      <c r="J59" s="373">
        <f>ENERO!L59</f>
        <v>0</v>
      </c>
      <c r="K59" s="374">
        <v>0</v>
      </c>
      <c r="L59" s="373">
        <f>SUM(J59:K59)</f>
        <v>0</v>
      </c>
      <c r="M59" s="373">
        <f>F59-I59</f>
        <v>0</v>
      </c>
      <c r="N59" s="143">
        <f>F59-L59</f>
        <v>0</v>
      </c>
      <c r="O59" s="382"/>
      <c r="P59" s="372">
        <v>0</v>
      </c>
      <c r="Q59" s="375">
        <v>0</v>
      </c>
      <c r="R59" s="9"/>
      <c r="S59" s="707" t="str">
        <f>+IF(ENERO!S59=0,"",ENERO!S59)</f>
        <v>1010402-1</v>
      </c>
      <c r="T59" s="724" t="str">
        <f>+IF(ENERO!T59=0,"",ENERO!T59)</f>
        <v>S.E.N.A.</v>
      </c>
      <c r="U59" s="29">
        <f>+ENERO!U59</f>
        <v>11732630</v>
      </c>
      <c r="V59" s="15">
        <f>ENERO!V59+FEBRERO!AL59</f>
        <v>0</v>
      </c>
      <c r="W59" s="15">
        <f>ENERO!W59+FEBRERO!AM59</f>
        <v>0</v>
      </c>
      <c r="X59" s="16">
        <f>SUM(U59:W59)</f>
        <v>11732630</v>
      </c>
      <c r="Y59" s="19">
        <f>ENERO!AA59</f>
        <v>838700</v>
      </c>
      <c r="Z59" s="374">
        <v>774800</v>
      </c>
      <c r="AA59" s="18">
        <f>SUM(Y59:Z59)</f>
        <v>1613500</v>
      </c>
      <c r="AB59" s="19">
        <f>ENERO!AD59</f>
        <v>838700</v>
      </c>
      <c r="AC59" s="374">
        <v>774800</v>
      </c>
      <c r="AD59" s="16">
        <f>SUM(AB59:AC59)</f>
        <v>1613500</v>
      </c>
      <c r="AE59" s="19">
        <f>ENERO!AG59</f>
        <v>0</v>
      </c>
      <c r="AF59" s="374">
        <v>838700</v>
      </c>
      <c r="AG59" s="16">
        <f>SUM(AE59:AF59)</f>
        <v>838700</v>
      </c>
      <c r="AH59" s="19">
        <f>X59-AA59</f>
        <v>10119130</v>
      </c>
      <c r="AI59" s="15">
        <f>X59-AD59</f>
        <v>10119130</v>
      </c>
      <c r="AJ59" s="16">
        <f>X59-AG59</f>
        <v>10893930</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4">
        <f>+IF(ENERO!A60=0,"",ENERO!A60)</f>
        <v>1130112</v>
      </c>
      <c r="B60" s="645" t="str">
        <f>+IF(ENERO!B60=0,"",ENERO!B60)</f>
        <v>IPS PUBLICAS</v>
      </c>
      <c r="C60" s="43">
        <f t="shared" ref="C60:N60" si="69">SUM(C61:C62)</f>
        <v>9643484</v>
      </c>
      <c r="D60" s="44">
        <f t="shared" si="69"/>
        <v>0</v>
      </c>
      <c r="E60" s="44">
        <f t="shared" si="69"/>
        <v>0</v>
      </c>
      <c r="F60" s="44">
        <f t="shared" si="69"/>
        <v>9643484</v>
      </c>
      <c r="G60" s="44">
        <f t="shared" si="69"/>
        <v>75750</v>
      </c>
      <c r="H60" s="44">
        <f t="shared" si="69"/>
        <v>1368750</v>
      </c>
      <c r="I60" s="44">
        <f t="shared" si="69"/>
        <v>1444500</v>
      </c>
      <c r="J60" s="44">
        <f t="shared" si="69"/>
        <v>0</v>
      </c>
      <c r="K60" s="44">
        <f t="shared" si="69"/>
        <v>0</v>
      </c>
      <c r="L60" s="44">
        <f t="shared" si="69"/>
        <v>0</v>
      </c>
      <c r="M60" s="44">
        <f t="shared" si="69"/>
        <v>8198984</v>
      </c>
      <c r="N60" s="45">
        <f t="shared" si="69"/>
        <v>9643484</v>
      </c>
      <c r="P60" s="43">
        <f>SUM(P61:P62)</f>
        <v>0</v>
      </c>
      <c r="Q60" s="45">
        <f>SUM(Q61:Q62)</f>
        <v>0</v>
      </c>
      <c r="R60" s="9"/>
      <c r="S60" s="707" t="str">
        <f>+IF(ENERO!S60=0,"",ENERO!S60)</f>
        <v>1010402-2</v>
      </c>
      <c r="T60" s="724" t="str">
        <f>+IF(ENERO!T60=0,"",ENERO!T60)</f>
        <v>I.C.B.F.</v>
      </c>
      <c r="U60" s="29">
        <f>+ENERO!U60</f>
        <v>17598945</v>
      </c>
      <c r="V60" s="15">
        <f>ENERO!V60+FEBRERO!AL60</f>
        <v>0</v>
      </c>
      <c r="W60" s="15">
        <f>ENERO!W60+FEBRERO!AM60</f>
        <v>0</v>
      </c>
      <c r="X60" s="16">
        <f>SUM(U60:W60)</f>
        <v>17598945</v>
      </c>
      <c r="Y60" s="19">
        <f>ENERO!AA60</f>
        <v>1257800</v>
      </c>
      <c r="Z60" s="374">
        <v>1162000</v>
      </c>
      <c r="AA60" s="18">
        <f>SUM(Y60:Z60)</f>
        <v>2419800</v>
      </c>
      <c r="AB60" s="19">
        <f>ENERO!AD60</f>
        <v>1257800</v>
      </c>
      <c r="AC60" s="374">
        <v>1162000</v>
      </c>
      <c r="AD60" s="16">
        <f>SUM(AB60:AC60)</f>
        <v>2419800</v>
      </c>
      <c r="AE60" s="19">
        <f>ENERO!AG60</f>
        <v>0</v>
      </c>
      <c r="AF60" s="374">
        <v>1257800</v>
      </c>
      <c r="AG60" s="16">
        <f>SUM(AE60:AF60)</f>
        <v>1257800</v>
      </c>
      <c r="AH60" s="19">
        <f>X60-AA60</f>
        <v>15179145</v>
      </c>
      <c r="AI60" s="15">
        <f>X60-AD60</f>
        <v>15179145</v>
      </c>
      <c r="AJ60" s="16">
        <f>X60-AG60</f>
        <v>16341145</v>
      </c>
      <c r="AK60" s="9"/>
      <c r="AL60" s="372">
        <v>0</v>
      </c>
      <c r="AM60" s="375">
        <v>0</v>
      </c>
      <c r="AN60" s="9"/>
      <c r="AO60" s="294"/>
      <c r="AP60" s="294"/>
      <c r="AQ60" s="294"/>
      <c r="AR60" s="294"/>
      <c r="AS60" s="294"/>
      <c r="AT60" s="294"/>
      <c r="AU60" s="294"/>
      <c r="AV60" s="294"/>
      <c r="AW60" s="294"/>
      <c r="AX60" s="294"/>
      <c r="AY60" s="294"/>
      <c r="AZ60" s="294"/>
      <c r="BR60" s="422"/>
    </row>
    <row r="61" spans="1:70" s="422" customFormat="1" ht="24.95" customHeight="1">
      <c r="A61" s="611" t="str">
        <f>+IF(ENERO!A61=0,"",ENERO!A61)</f>
        <v>1130112-1</v>
      </c>
      <c r="B61" s="646" t="str">
        <f>+CONCATENATE("Vigencia ",INSTRUCCIONES!$F$3)</f>
        <v>Vigencia 2018</v>
      </c>
      <c r="C61" s="673">
        <f>+ENERO!C61</f>
        <v>4821742</v>
      </c>
      <c r="D61" s="373">
        <f>ENERO!D61+FEBRERO!P61</f>
        <v>0</v>
      </c>
      <c r="E61" s="373">
        <f>ENERO!E61+FEBRERO!Q61</f>
        <v>0</v>
      </c>
      <c r="F61" s="373">
        <f>SUM(C61:E61)</f>
        <v>4821742</v>
      </c>
      <c r="G61" s="373">
        <f>ENERO!I61</f>
        <v>75750</v>
      </c>
      <c r="H61" s="374">
        <v>1368750</v>
      </c>
      <c r="I61" s="373">
        <f>SUM(G61:H61)</f>
        <v>1444500</v>
      </c>
      <c r="J61" s="373">
        <f>ENERO!L61</f>
        <v>0</v>
      </c>
      <c r="K61" s="374">
        <v>0</v>
      </c>
      <c r="L61" s="373">
        <f>SUM(J61:K61)</f>
        <v>0</v>
      </c>
      <c r="M61" s="373">
        <f>F61-I61</f>
        <v>3377242</v>
      </c>
      <c r="N61" s="143">
        <f>F61-L61</f>
        <v>4821742</v>
      </c>
      <c r="O61" s="382"/>
      <c r="P61" s="372">
        <v>0</v>
      </c>
      <c r="Q61" s="375">
        <v>0</v>
      </c>
      <c r="R61" s="9"/>
      <c r="S61" s="706">
        <f>+IF(ENERO!S61=0,"",ENERO!S61)</f>
        <v>1010499</v>
      </c>
      <c r="T61" s="724" t="str">
        <f>+IF(ENERO!T61=0,"",ENERO!T61)</f>
        <v>Vigencias Anteriores Contribuciones Inherentes de nómina sector publico administrativo</v>
      </c>
      <c r="U61" s="29">
        <f>+ENERO!U61</f>
        <v>0</v>
      </c>
      <c r="V61" s="15">
        <f>ENERO!V61+FEBRERO!AL61</f>
        <v>0</v>
      </c>
      <c r="W61" s="15">
        <f>ENERO!W61+FEBRERO!AM61</f>
        <v>0</v>
      </c>
      <c r="X61" s="16">
        <f>SUM(U61:W61)</f>
        <v>0</v>
      </c>
      <c r="Y61" s="19">
        <f>ENERO!AA61</f>
        <v>0</v>
      </c>
      <c r="Z61" s="374">
        <v>0</v>
      </c>
      <c r="AA61" s="18">
        <f>SUM(Y61:Z61)</f>
        <v>0</v>
      </c>
      <c r="AB61" s="19">
        <f>ENERO!AD61</f>
        <v>0</v>
      </c>
      <c r="AC61" s="374">
        <v>0</v>
      </c>
      <c r="AD61" s="16">
        <f>SUM(AB61:AC61)</f>
        <v>0</v>
      </c>
      <c r="AE61" s="19">
        <f>ENERO!AG61</f>
        <v>0</v>
      </c>
      <c r="AF61" s="374">
        <v>0</v>
      </c>
      <c r="AG61" s="16">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row>
    <row r="62" spans="1:70" s="422" customFormat="1" ht="24.95" customHeight="1">
      <c r="A62" s="611" t="str">
        <f>+IF(ENERO!A62=0,"",ENERO!A62)</f>
        <v>1130112-2</v>
      </c>
      <c r="B62" s="646" t="str">
        <f>+IF(ENERO!B62=0,"",ENERO!B62)</f>
        <v>Vigencia Anterior IPS Privadas</v>
      </c>
      <c r="C62" s="673">
        <f>+ENERO!C62</f>
        <v>4821742</v>
      </c>
      <c r="D62" s="373">
        <f>ENERO!D62+FEBRERO!P62</f>
        <v>0</v>
      </c>
      <c r="E62" s="373">
        <f>ENERO!E62+FEBRERO!Q62</f>
        <v>0</v>
      </c>
      <c r="F62" s="373">
        <f>SUM(C62:E62)</f>
        <v>4821742</v>
      </c>
      <c r="G62" s="373">
        <f>ENERO!I62</f>
        <v>0</v>
      </c>
      <c r="H62" s="374">
        <v>0</v>
      </c>
      <c r="I62" s="373">
        <f>SUM(G62:H62)</f>
        <v>0</v>
      </c>
      <c r="J62" s="373">
        <f>ENERO!L62</f>
        <v>0</v>
      </c>
      <c r="K62" s="374">
        <v>0</v>
      </c>
      <c r="L62" s="373">
        <f>SUM(J62:K62)</f>
        <v>0</v>
      </c>
      <c r="M62" s="373">
        <f>F62-I62</f>
        <v>4821742</v>
      </c>
      <c r="N62" s="143">
        <f>F62-L62</f>
        <v>4821742</v>
      </c>
      <c r="O62" s="382"/>
      <c r="P62" s="372">
        <v>0</v>
      </c>
      <c r="Q62" s="375">
        <v>0</v>
      </c>
      <c r="R62" s="9"/>
      <c r="S62" s="366" t="str">
        <f>+IF(ENERO!S62=0,"",ENERO!S62)</f>
        <v/>
      </c>
      <c r="T62" s="696" t="str">
        <f>+IF(ENERO!T62=0,"",ENERO!T62)</f>
        <v/>
      </c>
      <c r="U62" s="367"/>
      <c r="V62" s="161"/>
      <c r="W62" s="161"/>
      <c r="X62" s="166"/>
      <c r="Y62" s="367"/>
      <c r="Z62" s="161"/>
      <c r="AA62" s="161"/>
      <c r="AB62" s="367"/>
      <c r="AC62" s="161"/>
      <c r="AD62" s="166"/>
      <c r="AE62" s="367"/>
      <c r="AF62" s="161"/>
      <c r="AG62" s="166"/>
      <c r="AH62" s="367"/>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4">
        <f>+IF(ENERO!A63=0,"",ENERO!A63)</f>
        <v>1130113</v>
      </c>
      <c r="B63" s="645" t="str">
        <f>+IF(ENERO!B63=0,"",ENERO!B63)</f>
        <v>COMPAÑIAS DE SEGUROS  - ACCIDENTES DE TRANSITO (SOAT)</v>
      </c>
      <c r="C63" s="43">
        <f t="shared" ref="C63:N63" si="70">SUM(C64:C65)</f>
        <v>101217515</v>
      </c>
      <c r="D63" s="44">
        <f t="shared" si="70"/>
        <v>0</v>
      </c>
      <c r="E63" s="44">
        <f t="shared" si="70"/>
        <v>0</v>
      </c>
      <c r="F63" s="44">
        <f t="shared" si="70"/>
        <v>101217515</v>
      </c>
      <c r="G63" s="44">
        <f t="shared" si="70"/>
        <v>12449559</v>
      </c>
      <c r="H63" s="44">
        <f t="shared" si="70"/>
        <v>8340184</v>
      </c>
      <c r="I63" s="44">
        <f t="shared" si="70"/>
        <v>20789743</v>
      </c>
      <c r="J63" s="44">
        <f t="shared" si="70"/>
        <v>6043490</v>
      </c>
      <c r="K63" s="44">
        <f t="shared" si="70"/>
        <v>7157507</v>
      </c>
      <c r="L63" s="44">
        <f t="shared" si="70"/>
        <v>13200997</v>
      </c>
      <c r="M63" s="44">
        <f t="shared" si="70"/>
        <v>80427772</v>
      </c>
      <c r="N63" s="45">
        <f t="shared" si="70"/>
        <v>88016518</v>
      </c>
      <c r="P63" s="43">
        <f>SUM(P64:P65)</f>
        <v>0</v>
      </c>
      <c r="Q63" s="45">
        <f>SUM(Q64:Q65)</f>
        <v>0</v>
      </c>
      <c r="R63" s="9"/>
      <c r="S63" s="704">
        <f>+IF(ENERO!S63=0,"",ENERO!S63)</f>
        <v>1020010</v>
      </c>
      <c r="T63" s="722" t="str">
        <f>+IF(ENERO!T63=0,"",ENERO!T63)</f>
        <v>Gastos de Operación</v>
      </c>
      <c r="U63" s="128">
        <f t="shared" ref="U63:AJ63" si="71">U65+U83+U90+U104</f>
        <v>2458840205</v>
      </c>
      <c r="V63" s="122">
        <f t="shared" si="71"/>
        <v>-80518217</v>
      </c>
      <c r="W63" s="122">
        <f t="shared" si="71"/>
        <v>91302245</v>
      </c>
      <c r="X63" s="130">
        <f t="shared" si="71"/>
        <v>2469624233</v>
      </c>
      <c r="Y63" s="128">
        <f t="shared" si="71"/>
        <v>356206923</v>
      </c>
      <c r="Z63" s="122">
        <f t="shared" si="71"/>
        <v>245905441</v>
      </c>
      <c r="AA63" s="129">
        <f t="shared" si="71"/>
        <v>602112364</v>
      </c>
      <c r="AB63" s="128">
        <f t="shared" si="71"/>
        <v>321466592</v>
      </c>
      <c r="AC63" s="122">
        <f t="shared" si="71"/>
        <v>250371829</v>
      </c>
      <c r="AD63" s="130">
        <f t="shared" si="71"/>
        <v>571838421</v>
      </c>
      <c r="AE63" s="128">
        <f t="shared" si="71"/>
        <v>164405869</v>
      </c>
      <c r="AF63" s="122">
        <f t="shared" si="71"/>
        <v>266091345</v>
      </c>
      <c r="AG63" s="130">
        <f t="shared" si="71"/>
        <v>430497214</v>
      </c>
      <c r="AH63" s="128">
        <f t="shared" si="71"/>
        <v>1867511869</v>
      </c>
      <c r="AI63" s="122">
        <f t="shared" si="71"/>
        <v>1897785812</v>
      </c>
      <c r="AJ63" s="130">
        <f t="shared" si="71"/>
        <v>2039127019</v>
      </c>
      <c r="AK63" s="9"/>
      <c r="AL63" s="128">
        <f>AL65+AL83+AL90+AL104</f>
        <v>-7030383</v>
      </c>
      <c r="AM63" s="130">
        <f>AM65+AM83+AM90+AM104</f>
        <v>0</v>
      </c>
      <c r="AN63" s="9"/>
      <c r="AO63" s="294"/>
      <c r="AP63" s="294"/>
      <c r="AQ63" s="294"/>
      <c r="AR63" s="294"/>
      <c r="AS63" s="294"/>
      <c r="AT63" s="294"/>
      <c r="AU63" s="294"/>
      <c r="AV63" s="294"/>
      <c r="AW63" s="294"/>
      <c r="AX63" s="294"/>
      <c r="AY63" s="294"/>
      <c r="AZ63" s="294"/>
      <c r="BR63" s="422"/>
    </row>
    <row r="64" spans="1:70" s="422" customFormat="1" ht="24.95" customHeight="1">
      <c r="A64" s="611" t="str">
        <f>+IF(ENERO!A64=0,"",ENERO!A64)</f>
        <v>1130113-1</v>
      </c>
      <c r="B64" s="646" t="str">
        <f>+CONCATENATE("Vigencia ",INSTRUCCIONES!$F$3)</f>
        <v>Vigencia 2018</v>
      </c>
      <c r="C64" s="673">
        <f>+ENERO!C64</f>
        <v>76217515</v>
      </c>
      <c r="D64" s="373">
        <f>ENERO!D64+FEBRERO!P64</f>
        <v>0</v>
      </c>
      <c r="E64" s="373">
        <f>ENERO!E64+FEBRERO!Q64</f>
        <v>0</v>
      </c>
      <c r="F64" s="373">
        <f>SUM(C64:E64)</f>
        <v>76217515</v>
      </c>
      <c r="G64" s="373">
        <f>ENERO!I64</f>
        <v>6406069</v>
      </c>
      <c r="H64" s="374">
        <v>2592200</v>
      </c>
      <c r="I64" s="373">
        <f>SUM(G64:H64)</f>
        <v>8998269</v>
      </c>
      <c r="J64" s="373">
        <f>ENERO!L64</f>
        <v>0</v>
      </c>
      <c r="K64" s="374">
        <v>1409523</v>
      </c>
      <c r="L64" s="373">
        <f>SUM(J64:K64)</f>
        <v>1409523</v>
      </c>
      <c r="M64" s="373">
        <f>F64-I64</f>
        <v>67219246</v>
      </c>
      <c r="N64" s="143">
        <f>F64-L64</f>
        <v>74807992</v>
      </c>
      <c r="O64" s="382"/>
      <c r="P64" s="372">
        <v>0</v>
      </c>
      <c r="Q64" s="375">
        <v>0</v>
      </c>
      <c r="R64" s="9"/>
      <c r="S64" s="366" t="str">
        <f>+IF(ENERO!S64=0,"",ENERO!S64)</f>
        <v/>
      </c>
      <c r="T64" s="696" t="str">
        <f>+IF(ENERO!T64=0,"",ENERO!T64)</f>
        <v/>
      </c>
      <c r="U64" s="367"/>
      <c r="V64" s="161"/>
      <c r="W64" s="161"/>
      <c r="X64" s="166"/>
      <c r="Y64" s="367"/>
      <c r="Z64" s="161"/>
      <c r="AA64" s="161"/>
      <c r="AB64" s="367"/>
      <c r="AC64" s="161"/>
      <c r="AD64" s="166"/>
      <c r="AE64" s="367"/>
      <c r="AF64" s="161"/>
      <c r="AG64" s="166"/>
      <c r="AH64" s="367"/>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row>
    <row r="65" spans="1:70" s="422" customFormat="1" ht="24.95" customHeight="1">
      <c r="A65" s="611" t="str">
        <f>+IF(ENERO!A65=0,"",ENERO!A65)</f>
        <v>1130113-2</v>
      </c>
      <c r="B65" s="646" t="str">
        <f>+IF(ENERO!B65=0,"",ENERO!B65)</f>
        <v>Vigencia Anterior Accidentes de Transito</v>
      </c>
      <c r="C65" s="673">
        <f>+ENERO!C65</f>
        <v>25000000</v>
      </c>
      <c r="D65" s="373">
        <f>ENERO!D65+FEBRERO!P65</f>
        <v>0</v>
      </c>
      <c r="E65" s="373">
        <f>ENERO!E65+FEBRERO!Q65</f>
        <v>0</v>
      </c>
      <c r="F65" s="373">
        <f>SUM(C65:E65)</f>
        <v>25000000</v>
      </c>
      <c r="G65" s="373">
        <f>ENERO!I65</f>
        <v>6043490</v>
      </c>
      <c r="H65" s="374">
        <v>5747984</v>
      </c>
      <c r="I65" s="373">
        <f>SUM(G65:H65)</f>
        <v>11791474</v>
      </c>
      <c r="J65" s="373">
        <f>ENERO!L65</f>
        <v>6043490</v>
      </c>
      <c r="K65" s="374">
        <v>5747984</v>
      </c>
      <c r="L65" s="373">
        <f>SUM(J65:K65)</f>
        <v>11791474</v>
      </c>
      <c r="M65" s="373">
        <f>F65-I65</f>
        <v>13208526</v>
      </c>
      <c r="N65" s="143">
        <f>F65-L65</f>
        <v>13208526</v>
      </c>
      <c r="O65" s="382"/>
      <c r="P65" s="372">
        <v>0</v>
      </c>
      <c r="Q65" s="375">
        <v>0</v>
      </c>
      <c r="R65" s="9"/>
      <c r="S65" s="705">
        <f>+IF(ENERO!S65=0,"",ENERO!S65)</f>
        <v>1020100</v>
      </c>
      <c r="T65" s="723" t="str">
        <f>+IF(ENERO!T65=0,"",ENERO!T65)</f>
        <v>Servicios Personales Asociados a Nómina</v>
      </c>
      <c r="U65" s="128">
        <f t="shared" ref="U65:AJ65" si="72">SUM(U66:U69)+U81</f>
        <v>1674033669</v>
      </c>
      <c r="V65" s="122">
        <f t="shared" si="72"/>
        <v>13483687</v>
      </c>
      <c r="W65" s="122">
        <f t="shared" si="72"/>
        <v>40452864</v>
      </c>
      <c r="X65" s="130">
        <f t="shared" si="72"/>
        <v>1727970220</v>
      </c>
      <c r="Y65" s="128">
        <f t="shared" si="72"/>
        <v>190043988</v>
      </c>
      <c r="Z65" s="122">
        <f t="shared" si="72"/>
        <v>117530716</v>
      </c>
      <c r="AA65" s="129">
        <f t="shared" si="72"/>
        <v>307574704</v>
      </c>
      <c r="AB65" s="128">
        <f t="shared" si="72"/>
        <v>190043988</v>
      </c>
      <c r="AC65" s="122">
        <f t="shared" si="72"/>
        <v>117530716</v>
      </c>
      <c r="AD65" s="130">
        <f t="shared" si="72"/>
        <v>307574704</v>
      </c>
      <c r="AE65" s="128">
        <f t="shared" si="72"/>
        <v>105791667</v>
      </c>
      <c r="AF65" s="122">
        <f t="shared" si="72"/>
        <v>123837974</v>
      </c>
      <c r="AG65" s="130">
        <f t="shared" si="72"/>
        <v>229629641</v>
      </c>
      <c r="AH65" s="128">
        <f t="shared" si="72"/>
        <v>1420395516</v>
      </c>
      <c r="AI65" s="122">
        <f t="shared" si="72"/>
        <v>1420395516</v>
      </c>
      <c r="AJ65" s="130">
        <f t="shared" si="72"/>
        <v>1498340579</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4">
        <f>+IF(ENERO!A66=0,"",ENERO!A66)</f>
        <v>1130114</v>
      </c>
      <c r="B66" s="645" t="str">
        <f>+IF(ENERO!B66=0,"",ENERO!B66)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706">
        <f>+IF(ENERO!S66=0,"",ENERO!S66)</f>
        <v>1020101</v>
      </c>
      <c r="T66" s="724" t="str">
        <f>+IF(ENERO!T66=0,"",ENERO!T66)</f>
        <v>Sueldos del Personal de nómina</v>
      </c>
      <c r="U66" s="29">
        <f>+ENERO!U66</f>
        <v>1142841348</v>
      </c>
      <c r="V66" s="15">
        <f>ENERO!V66+FEBRERO!AL66</f>
        <v>0</v>
      </c>
      <c r="W66" s="15">
        <f>ENERO!W66+FEBRERO!AM66</f>
        <v>8693314</v>
      </c>
      <c r="X66" s="16">
        <f>SUM(U66:W66)</f>
        <v>1151534662</v>
      </c>
      <c r="Y66" s="19">
        <f>ENERO!AA66</f>
        <v>95699234</v>
      </c>
      <c r="Z66" s="374">
        <v>105688099</v>
      </c>
      <c r="AA66" s="18">
        <f>SUM(Y66:Z66)</f>
        <v>201387333</v>
      </c>
      <c r="AB66" s="19">
        <f>ENERO!AD66</f>
        <v>95699234</v>
      </c>
      <c r="AC66" s="374">
        <v>105688099</v>
      </c>
      <c r="AD66" s="16">
        <f>SUM(AB66:AC66)</f>
        <v>201387333</v>
      </c>
      <c r="AE66" s="19">
        <f>ENERO!AG66</f>
        <v>47546531</v>
      </c>
      <c r="AF66" s="374">
        <v>100328445</v>
      </c>
      <c r="AG66" s="16">
        <f>SUM(AE66:AF66)</f>
        <v>147874976</v>
      </c>
      <c r="AH66" s="19">
        <f>X66-AA66</f>
        <v>950147329</v>
      </c>
      <c r="AI66" s="15">
        <f>X66-AD66</f>
        <v>950147329</v>
      </c>
      <c r="AJ66" s="16">
        <f>X66-AG66</f>
        <v>1003659686</v>
      </c>
      <c r="AK66" s="9"/>
      <c r="AL66" s="372">
        <v>0</v>
      </c>
      <c r="AM66" s="375">
        <v>0</v>
      </c>
      <c r="AN66" s="9"/>
      <c r="AO66" s="294"/>
      <c r="AP66" s="294"/>
      <c r="AQ66" s="294"/>
      <c r="AR66" s="294"/>
      <c r="AS66" s="294"/>
      <c r="AT66" s="294"/>
      <c r="AU66" s="294"/>
      <c r="AV66" s="294"/>
      <c r="AW66" s="294"/>
      <c r="AX66" s="294"/>
      <c r="AY66" s="294"/>
      <c r="AZ66" s="294"/>
      <c r="BR66" s="422"/>
    </row>
    <row r="67" spans="1:70" s="422" customFormat="1" ht="24.95" customHeight="1">
      <c r="A67" s="611" t="str">
        <f>+IF(ENERO!A67=0,"",ENERO!A67)</f>
        <v>1130114-1</v>
      </c>
      <c r="B67" s="646" t="str">
        <f>+CONCATENATE("Vigencia ",INSTRUCCIONES!$F$3)</f>
        <v>Vigencia 2018</v>
      </c>
      <c r="C67" s="673">
        <f>+ENERO!C67</f>
        <v>0</v>
      </c>
      <c r="D67" s="373">
        <f>ENERO!D67+FEBRERO!P67</f>
        <v>0</v>
      </c>
      <c r="E67" s="373">
        <f>ENERO!E67+FEBRERO!Q67</f>
        <v>0</v>
      </c>
      <c r="F67" s="373">
        <f>SUM(C67:E67)</f>
        <v>0</v>
      </c>
      <c r="G67" s="373">
        <f>ENERO!I67</f>
        <v>0</v>
      </c>
      <c r="H67" s="374">
        <v>0</v>
      </c>
      <c r="I67" s="373">
        <f>SUM(G67:H67)</f>
        <v>0</v>
      </c>
      <c r="J67" s="373">
        <f>ENERO!L67</f>
        <v>0</v>
      </c>
      <c r="K67" s="374">
        <v>0</v>
      </c>
      <c r="L67" s="373">
        <f>SUM(J67:K67)</f>
        <v>0</v>
      </c>
      <c r="M67" s="373">
        <f>F67-I67</f>
        <v>0</v>
      </c>
      <c r="N67" s="143">
        <f>F67-L67</f>
        <v>0</v>
      </c>
      <c r="O67" s="382"/>
      <c r="P67" s="372">
        <v>0</v>
      </c>
      <c r="Q67" s="375">
        <v>0</v>
      </c>
      <c r="R67" s="9"/>
      <c r="S67" s="706">
        <f>+IF(ENERO!S67=0,"",ENERO!S67)</f>
        <v>1020102</v>
      </c>
      <c r="T67" s="724" t="str">
        <f>+IF(ENERO!T67=0,"",ENERO!T67)</f>
        <v>Horas Extras,Dominic.,Festivos y Rec. Nocturnos</v>
      </c>
      <c r="U67" s="29">
        <f>+ENERO!U67</f>
        <v>200000000</v>
      </c>
      <c r="V67" s="15">
        <f>ENERO!V67+FEBRERO!AL67</f>
        <v>0</v>
      </c>
      <c r="W67" s="15">
        <f>ENERO!W67+FEBRERO!AM67</f>
        <v>0</v>
      </c>
      <c r="X67" s="16">
        <f>SUM(U67:W67)</f>
        <v>200000000</v>
      </c>
      <c r="Y67" s="19">
        <f>ENERO!AA67</f>
        <v>11999819</v>
      </c>
      <c r="Z67" s="374">
        <v>8477778</v>
      </c>
      <c r="AA67" s="18">
        <f>SUM(Y67:Z67)</f>
        <v>20477597</v>
      </c>
      <c r="AB67" s="19">
        <f>ENERO!AD67</f>
        <v>11999819</v>
      </c>
      <c r="AC67" s="374">
        <v>8477778</v>
      </c>
      <c r="AD67" s="16">
        <f>SUM(AB67:AC67)</f>
        <v>20477597</v>
      </c>
      <c r="AE67" s="19">
        <f>ENERO!AG67</f>
        <v>11679286</v>
      </c>
      <c r="AF67" s="374">
        <v>8798311</v>
      </c>
      <c r="AG67" s="16">
        <f>SUM(AE67:AF67)</f>
        <v>20477597</v>
      </c>
      <c r="AH67" s="19">
        <f>X67-AA67</f>
        <v>179522403</v>
      </c>
      <c r="AI67" s="15">
        <f>X67-AD67</f>
        <v>179522403</v>
      </c>
      <c r="AJ67" s="16">
        <f>X67-AG67</f>
        <v>179522403</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row>
    <row r="68" spans="1:70" s="422" customFormat="1" ht="24.95" customHeight="1">
      <c r="A68" s="611" t="str">
        <f>+IF(ENERO!A68=0,"",ENERO!A68)</f>
        <v>1130114-2</v>
      </c>
      <c r="B68" s="646" t="str">
        <f>+IF(ENERO!B68=0,"",ENERO!B68)</f>
        <v>Vigencia Anterior Compañias de Seguros</v>
      </c>
      <c r="C68" s="673">
        <f>+ENERO!C68</f>
        <v>0</v>
      </c>
      <c r="D68" s="373">
        <f>ENERO!D68+FEBRERO!P68</f>
        <v>0</v>
      </c>
      <c r="E68" s="373">
        <f>ENERO!E68+FEBRERO!Q68</f>
        <v>0</v>
      </c>
      <c r="F68" s="373">
        <f>SUM(C68:E68)</f>
        <v>0</v>
      </c>
      <c r="G68" s="373">
        <f>ENERO!I68</f>
        <v>0</v>
      </c>
      <c r="H68" s="374">
        <v>0</v>
      </c>
      <c r="I68" s="373">
        <f>SUM(G68:H68)</f>
        <v>0</v>
      </c>
      <c r="J68" s="373">
        <f>ENERO!L68</f>
        <v>0</v>
      </c>
      <c r="K68" s="374">
        <v>0</v>
      </c>
      <c r="L68" s="373">
        <f>SUM(J68:K68)</f>
        <v>0</v>
      </c>
      <c r="M68" s="373">
        <f>F68-I68</f>
        <v>0</v>
      </c>
      <c r="N68" s="143">
        <f>F68-L68</f>
        <v>0</v>
      </c>
      <c r="O68" s="382"/>
      <c r="P68" s="372">
        <v>0</v>
      </c>
      <c r="Q68" s="375">
        <v>0</v>
      </c>
      <c r="R68" s="9"/>
      <c r="S68" s="706">
        <f>+IF(ENERO!S68=0,"",ENERO!S68)</f>
        <v>1020103</v>
      </c>
      <c r="T68" s="724" t="str">
        <f>+IF(ENERO!T68=0,"",ENERO!T68)</f>
        <v>Prima Técnica</v>
      </c>
      <c r="U68" s="29">
        <f>+ENERO!U68</f>
        <v>0</v>
      </c>
      <c r="V68" s="15">
        <f>ENERO!V68+FEBRERO!AL68</f>
        <v>0</v>
      </c>
      <c r="W68" s="15">
        <f>ENERO!W68+FEBRERO!AM68</f>
        <v>0</v>
      </c>
      <c r="X68" s="16">
        <f>SUM(U68:W68)</f>
        <v>0</v>
      </c>
      <c r="Y68" s="19">
        <f>ENERO!AA68</f>
        <v>0</v>
      </c>
      <c r="Z68" s="374">
        <v>0</v>
      </c>
      <c r="AA68" s="18">
        <f>SUM(Y68:Z68)</f>
        <v>0</v>
      </c>
      <c r="AB68" s="19">
        <f>ENERO!AD68</f>
        <v>0</v>
      </c>
      <c r="AC68" s="374">
        <v>0</v>
      </c>
      <c r="AD68" s="16">
        <f>SUM(AB68:AC68)</f>
        <v>0</v>
      </c>
      <c r="AE68" s="19">
        <f>ENERO!AG68</f>
        <v>0</v>
      </c>
      <c r="AF68" s="374">
        <v>0</v>
      </c>
      <c r="AG68" s="16">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4">
        <f>+IF(ENERO!A69=0,"",ENERO!A69)</f>
        <v>1130115</v>
      </c>
      <c r="B69" s="645" t="str">
        <f>+IF(ENERO!B69=0,"",ENERO!B69)</f>
        <v>ENTIDADES DE REGIMEN ESPECIAL (Magisterio, Fuerza Pca.)</v>
      </c>
      <c r="C69" s="43">
        <f t="shared" ref="C69:N69" si="74">SUM(C70:C71)</f>
        <v>154330000</v>
      </c>
      <c r="D69" s="44">
        <f t="shared" si="74"/>
        <v>0</v>
      </c>
      <c r="E69" s="44">
        <f t="shared" si="74"/>
        <v>0</v>
      </c>
      <c r="F69" s="44">
        <f t="shared" si="74"/>
        <v>154330000</v>
      </c>
      <c r="G69" s="44">
        <f t="shared" si="74"/>
        <v>7539832</v>
      </c>
      <c r="H69" s="44">
        <f t="shared" si="74"/>
        <v>11775132</v>
      </c>
      <c r="I69" s="44">
        <f t="shared" si="74"/>
        <v>19314964</v>
      </c>
      <c r="J69" s="44">
        <f t="shared" si="74"/>
        <v>737357</v>
      </c>
      <c r="K69" s="44">
        <f t="shared" si="74"/>
        <v>3701327</v>
      </c>
      <c r="L69" s="44">
        <f t="shared" si="74"/>
        <v>4438684</v>
      </c>
      <c r="M69" s="44">
        <f t="shared" si="74"/>
        <v>135015036</v>
      </c>
      <c r="N69" s="45">
        <f t="shared" si="74"/>
        <v>149891316</v>
      </c>
      <c r="P69" s="43">
        <f>SUM(P70:P71)</f>
        <v>0</v>
      </c>
      <c r="Q69" s="45">
        <f>SUM(Q70:Q71)</f>
        <v>0</v>
      </c>
      <c r="R69" s="9"/>
      <c r="S69" s="706">
        <f>+IF(ENERO!S69=0,"",ENERO!S69)</f>
        <v>1020104</v>
      </c>
      <c r="T69" s="724" t="str">
        <f>+IF(ENERO!T69=0,"",ENERO!T69)</f>
        <v>Otros</v>
      </c>
      <c r="U69" s="29">
        <f t="shared" ref="U69:AJ69" si="75">SUM(U70:U80)</f>
        <v>268733154</v>
      </c>
      <c r="V69" s="15">
        <f t="shared" si="75"/>
        <v>0</v>
      </c>
      <c r="W69" s="15">
        <f t="shared" si="75"/>
        <v>0</v>
      </c>
      <c r="X69" s="16">
        <f t="shared" si="75"/>
        <v>268733154</v>
      </c>
      <c r="Y69" s="19">
        <f t="shared" si="75"/>
        <v>6400883</v>
      </c>
      <c r="Z69" s="142">
        <f t="shared" si="75"/>
        <v>3364839</v>
      </c>
      <c r="AA69" s="18">
        <f t="shared" si="75"/>
        <v>9765722</v>
      </c>
      <c r="AB69" s="19">
        <f t="shared" si="75"/>
        <v>6400883</v>
      </c>
      <c r="AC69" s="142">
        <f t="shared" si="75"/>
        <v>3364839</v>
      </c>
      <c r="AD69" s="16">
        <f t="shared" si="75"/>
        <v>9765722</v>
      </c>
      <c r="AE69" s="19">
        <f t="shared" si="75"/>
        <v>1735977</v>
      </c>
      <c r="AF69" s="142">
        <f t="shared" si="75"/>
        <v>4893920</v>
      </c>
      <c r="AG69" s="16">
        <f t="shared" si="75"/>
        <v>6629897</v>
      </c>
      <c r="AH69" s="19">
        <f t="shared" si="75"/>
        <v>258967432</v>
      </c>
      <c r="AI69" s="15">
        <f t="shared" si="75"/>
        <v>258967432</v>
      </c>
      <c r="AJ69" s="16">
        <f t="shared" si="75"/>
        <v>262103257</v>
      </c>
      <c r="AK69" s="9"/>
      <c r="AL69" s="29">
        <f>SUM(AL70:AL80)</f>
        <v>0</v>
      </c>
      <c r="AM69" s="26">
        <f>SUM(AM70:AM80)</f>
        <v>0</v>
      </c>
      <c r="AN69" s="9"/>
      <c r="AO69" s="294"/>
      <c r="AP69" s="294"/>
      <c r="AQ69" s="294"/>
      <c r="AR69" s="294"/>
      <c r="AS69" s="294"/>
      <c r="AT69" s="294"/>
      <c r="AU69" s="294"/>
      <c r="AV69" s="294"/>
      <c r="AW69" s="294"/>
      <c r="AX69" s="294"/>
      <c r="AY69" s="294"/>
      <c r="AZ69" s="294"/>
      <c r="BR69" s="422"/>
    </row>
    <row r="70" spans="1:70" s="422" customFormat="1" ht="24.95" customHeight="1">
      <c r="A70" s="611" t="str">
        <f>+IF(ENERO!A70=0,"",ENERO!A70)</f>
        <v>1130115-1</v>
      </c>
      <c r="B70" s="646" t="str">
        <f>+CONCATENATE("Vigencia ",INSTRUCCIONES!$F$3)</f>
        <v>Vigencia 2018</v>
      </c>
      <c r="C70" s="673">
        <f>+ENERO!C70</f>
        <v>118000000</v>
      </c>
      <c r="D70" s="373">
        <f>ENERO!D70+FEBRERO!P70</f>
        <v>0</v>
      </c>
      <c r="E70" s="373">
        <f>ENERO!E70+FEBRERO!Q70</f>
        <v>0</v>
      </c>
      <c r="F70" s="373">
        <f>SUM(C70:E70)</f>
        <v>118000000</v>
      </c>
      <c r="G70" s="373">
        <f>ENERO!I70</f>
        <v>6802475</v>
      </c>
      <c r="H70" s="374">
        <v>8993713</v>
      </c>
      <c r="I70" s="373">
        <f>SUM(G70:H70)</f>
        <v>15796188</v>
      </c>
      <c r="J70" s="373">
        <f>ENERO!L70</f>
        <v>0</v>
      </c>
      <c r="K70" s="374">
        <v>919908</v>
      </c>
      <c r="L70" s="373">
        <f>SUM(J70:K70)</f>
        <v>919908</v>
      </c>
      <c r="M70" s="373">
        <f>F70-I70</f>
        <v>102203812</v>
      </c>
      <c r="N70" s="143">
        <f>F70-L70</f>
        <v>117080092</v>
      </c>
      <c r="O70" s="382"/>
      <c r="P70" s="372">
        <v>0</v>
      </c>
      <c r="Q70" s="375">
        <v>0</v>
      </c>
      <c r="R70" s="9"/>
      <c r="S70" s="707" t="str">
        <f>+IF(ENERO!S70=0,"",ENERO!S70)</f>
        <v>1020104-1</v>
      </c>
      <c r="T70" s="725" t="str">
        <f>+IF(ENERO!T70=0,"",ENERO!T70)</f>
        <v xml:space="preserve">Prima de Navidad </v>
      </c>
      <c r="U70" s="29">
        <f>+ENERO!U70</f>
        <v>112552557</v>
      </c>
      <c r="V70" s="15">
        <f>ENERO!V70+FEBRERO!AL70</f>
        <v>0</v>
      </c>
      <c r="W70" s="15">
        <f>ENERO!W70+FEBRERO!AM70</f>
        <v>0</v>
      </c>
      <c r="X70" s="16">
        <f t="shared" ref="X70:X81" si="76">SUM(U70:W70)</f>
        <v>112552557</v>
      </c>
      <c r="Y70" s="19">
        <f>ENERO!AA70</f>
        <v>0</v>
      </c>
      <c r="Z70" s="374">
        <v>0</v>
      </c>
      <c r="AA70" s="18">
        <f t="shared" ref="AA70:AA81" si="77">SUM(Y70:Z70)</f>
        <v>0</v>
      </c>
      <c r="AB70" s="19">
        <f>ENERO!AD70</f>
        <v>0</v>
      </c>
      <c r="AC70" s="374">
        <v>0</v>
      </c>
      <c r="AD70" s="16">
        <f t="shared" ref="AD70:AD81" si="78">SUM(AB70:AC70)</f>
        <v>0</v>
      </c>
      <c r="AE70" s="19">
        <f>ENERO!AG70</f>
        <v>0</v>
      </c>
      <c r="AF70" s="374">
        <v>0</v>
      </c>
      <c r="AG70" s="16">
        <f t="shared" ref="AG70:AG81" si="79">SUM(AE70:AF70)</f>
        <v>0</v>
      </c>
      <c r="AH70" s="19">
        <f t="shared" ref="AH70:AH81" si="80">X70-AA70</f>
        <v>112552557</v>
      </c>
      <c r="AI70" s="15">
        <f t="shared" ref="AI70:AI81" si="81">X70-AD70</f>
        <v>112552557</v>
      </c>
      <c r="AJ70" s="16">
        <f t="shared" ref="AJ70:AJ81" si="82">X70-AG70</f>
        <v>112552557</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row>
    <row r="71" spans="1:70" s="422" customFormat="1" ht="24.95" customHeight="1">
      <c r="A71" s="611" t="str">
        <f>+IF(ENERO!A71=0,"",ENERO!A71)</f>
        <v>1130115-2</v>
      </c>
      <c r="B71" s="646" t="str">
        <f>+IF(ENERO!B71=0,"",ENERO!B71)</f>
        <v>Vigencia Anterior Regimen Especial</v>
      </c>
      <c r="C71" s="673">
        <f>+ENERO!C71</f>
        <v>36330000</v>
      </c>
      <c r="D71" s="373">
        <f>ENERO!D71+FEBRERO!P71</f>
        <v>0</v>
      </c>
      <c r="E71" s="373">
        <f>ENERO!E71+FEBRERO!Q71</f>
        <v>0</v>
      </c>
      <c r="F71" s="373">
        <f>SUM(C71:E71)</f>
        <v>36330000</v>
      </c>
      <c r="G71" s="373">
        <f>ENERO!I71</f>
        <v>737357</v>
      </c>
      <c r="H71" s="374">
        <v>2781419</v>
      </c>
      <c r="I71" s="373">
        <f>SUM(G71:H71)</f>
        <v>3518776</v>
      </c>
      <c r="J71" s="373">
        <f>ENERO!L71</f>
        <v>737357</v>
      </c>
      <c r="K71" s="374">
        <v>2781419</v>
      </c>
      <c r="L71" s="373">
        <f>SUM(J71:K71)</f>
        <v>3518776</v>
      </c>
      <c r="M71" s="373">
        <f>F71-I71</f>
        <v>32811224</v>
      </c>
      <c r="N71" s="143">
        <f>F71-L71</f>
        <v>32811224</v>
      </c>
      <c r="O71" s="382"/>
      <c r="P71" s="372">
        <v>0</v>
      </c>
      <c r="Q71" s="375">
        <v>0</v>
      </c>
      <c r="R71" s="9"/>
      <c r="S71" s="707" t="str">
        <f>+IF(ENERO!S71=0,"",ENERO!S71)</f>
        <v>1020104-2</v>
      </c>
      <c r="T71" s="725" t="str">
        <f>+IF(ENERO!T71=0,"",ENERO!T71)</f>
        <v>Prima Vida Cara</v>
      </c>
      <c r="U71" s="29">
        <f>+ENERO!U71</f>
        <v>0</v>
      </c>
      <c r="V71" s="15">
        <f>ENERO!V71+FEBRERO!AL71</f>
        <v>0</v>
      </c>
      <c r="W71" s="15">
        <f>ENERO!W71+FEBRERO!AM71</f>
        <v>0</v>
      </c>
      <c r="X71" s="16">
        <f t="shared" si="76"/>
        <v>0</v>
      </c>
      <c r="Y71" s="19">
        <f>ENERO!AA71</f>
        <v>0</v>
      </c>
      <c r="Z71" s="374">
        <v>0</v>
      </c>
      <c r="AA71" s="18">
        <f t="shared" si="77"/>
        <v>0</v>
      </c>
      <c r="AB71" s="19">
        <f>ENERO!AD71</f>
        <v>0</v>
      </c>
      <c r="AC71" s="374">
        <v>0</v>
      </c>
      <c r="AD71" s="16">
        <f t="shared" si="78"/>
        <v>0</v>
      </c>
      <c r="AE71" s="19">
        <f>ENERO!AG71</f>
        <v>0</v>
      </c>
      <c r="AF71" s="374">
        <v>0</v>
      </c>
      <c r="AG71" s="16">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4">
        <f>+IF(ENERO!A72=0,"",ENERO!A72)</f>
        <v>1130116</v>
      </c>
      <c r="B72" s="645" t="str">
        <f>+IF(ENERO!B72=0,"",ENERO!B72)</f>
        <v>ADMINISTRADORAS DE RIESGOS LABORALES</v>
      </c>
      <c r="C72" s="43">
        <f t="shared" ref="C72:N72" si="83">SUM(C73:C74)</f>
        <v>32000000</v>
      </c>
      <c r="D72" s="44">
        <f t="shared" si="83"/>
        <v>0</v>
      </c>
      <c r="E72" s="44">
        <f t="shared" si="83"/>
        <v>0</v>
      </c>
      <c r="F72" s="44">
        <f t="shared" si="83"/>
        <v>32000000</v>
      </c>
      <c r="G72" s="44">
        <f t="shared" si="83"/>
        <v>2718261</v>
      </c>
      <c r="H72" s="44">
        <f t="shared" si="83"/>
        <v>3413669</v>
      </c>
      <c r="I72" s="44">
        <f t="shared" si="83"/>
        <v>6131930</v>
      </c>
      <c r="J72" s="44">
        <f t="shared" si="83"/>
        <v>930426</v>
      </c>
      <c r="K72" s="44">
        <f t="shared" si="83"/>
        <v>1586986</v>
      </c>
      <c r="L72" s="44">
        <f t="shared" si="83"/>
        <v>2517412</v>
      </c>
      <c r="M72" s="44">
        <f t="shared" si="83"/>
        <v>25868070</v>
      </c>
      <c r="N72" s="45">
        <f t="shared" si="83"/>
        <v>29482588</v>
      </c>
      <c r="P72" s="43">
        <f>SUM(P73:P74)</f>
        <v>0</v>
      </c>
      <c r="Q72" s="45">
        <f>SUM(Q73:Q74)</f>
        <v>0</v>
      </c>
      <c r="R72" s="9"/>
      <c r="S72" s="707" t="str">
        <f>+IF(ENERO!S72=0,"",ENERO!S72)</f>
        <v>1020104-3</v>
      </c>
      <c r="T72" s="725" t="str">
        <f>+IF(ENERO!T72=0,"",ENERO!T72)</f>
        <v>Prima de Vacaciones</v>
      </c>
      <c r="U72" s="29">
        <f>+ENERO!U72</f>
        <v>51947334</v>
      </c>
      <c r="V72" s="15">
        <f>ENERO!V72+FEBRERO!AL72</f>
        <v>0</v>
      </c>
      <c r="W72" s="15">
        <f>ENERO!W72+FEBRERO!AM72</f>
        <v>0</v>
      </c>
      <c r="X72" s="16">
        <f t="shared" si="76"/>
        <v>51947334</v>
      </c>
      <c r="Y72" s="19">
        <f>ENERO!AA72</f>
        <v>1456776</v>
      </c>
      <c r="Z72" s="374">
        <v>533853</v>
      </c>
      <c r="AA72" s="18">
        <f t="shared" si="77"/>
        <v>1990629</v>
      </c>
      <c r="AB72" s="19">
        <f>ENERO!AD72</f>
        <v>1456776</v>
      </c>
      <c r="AC72" s="374">
        <v>533853</v>
      </c>
      <c r="AD72" s="16">
        <f t="shared" si="78"/>
        <v>1990629</v>
      </c>
      <c r="AE72" s="19">
        <f>ENERO!AG72</f>
        <v>1456776</v>
      </c>
      <c r="AF72" s="374">
        <v>0</v>
      </c>
      <c r="AG72" s="16">
        <f t="shared" si="79"/>
        <v>1456776</v>
      </c>
      <c r="AH72" s="19">
        <f t="shared" si="80"/>
        <v>49956705</v>
      </c>
      <c r="AI72" s="15">
        <f t="shared" si="81"/>
        <v>49956705</v>
      </c>
      <c r="AJ72" s="16">
        <f t="shared" si="82"/>
        <v>50490558</v>
      </c>
      <c r="AK72" s="9"/>
      <c r="AL72" s="372">
        <v>0</v>
      </c>
      <c r="AM72" s="375">
        <v>0</v>
      </c>
      <c r="AN72" s="9"/>
      <c r="AO72" s="294"/>
      <c r="AP72" s="294"/>
      <c r="AQ72" s="294"/>
      <c r="AR72" s="294"/>
      <c r="AS72" s="294"/>
      <c r="AT72" s="294"/>
      <c r="AU72" s="294"/>
      <c r="AV72" s="294"/>
      <c r="AW72" s="294"/>
      <c r="AX72" s="294"/>
      <c r="AY72" s="294"/>
      <c r="AZ72" s="294"/>
      <c r="BR72" s="422"/>
    </row>
    <row r="73" spans="1:70" s="422" customFormat="1" ht="24.95" customHeight="1">
      <c r="A73" s="611" t="str">
        <f>+IF(ENERO!A73=0,"",ENERO!A73)</f>
        <v>1130116-1</v>
      </c>
      <c r="B73" s="646" t="str">
        <f>+CONCATENATE("Vigencia ",INSTRUCCIONES!$F$3)</f>
        <v>Vigencia 2018</v>
      </c>
      <c r="C73" s="673">
        <f>+ENERO!C73</f>
        <v>28000000</v>
      </c>
      <c r="D73" s="373">
        <f>ENERO!D73+FEBRERO!P73</f>
        <v>0</v>
      </c>
      <c r="E73" s="373">
        <f>ENERO!E73+FEBRERO!Q73</f>
        <v>0</v>
      </c>
      <c r="F73" s="373">
        <f>SUM(C73:E73)</f>
        <v>28000000</v>
      </c>
      <c r="G73" s="373">
        <f>ENERO!I73</f>
        <v>1787835</v>
      </c>
      <c r="H73" s="374">
        <v>2104691</v>
      </c>
      <c r="I73" s="373">
        <f>SUM(G73:H73)</f>
        <v>3892526</v>
      </c>
      <c r="J73" s="373">
        <f>ENERO!L73</f>
        <v>0</v>
      </c>
      <c r="K73" s="374">
        <v>278008</v>
      </c>
      <c r="L73" s="373">
        <f>SUM(J73:K73)</f>
        <v>278008</v>
      </c>
      <c r="M73" s="373">
        <f>F73-I73</f>
        <v>24107474</v>
      </c>
      <c r="N73" s="143">
        <f>F73-L73</f>
        <v>27721992</v>
      </c>
      <c r="O73" s="382"/>
      <c r="P73" s="372">
        <v>0</v>
      </c>
      <c r="Q73" s="375">
        <v>0</v>
      </c>
      <c r="R73" s="9"/>
      <c r="S73" s="707" t="str">
        <f>+IF(ENERO!S73=0,"",ENERO!S73)</f>
        <v>1020104-4</v>
      </c>
      <c r="T73" s="725" t="str">
        <f>+IF(ENERO!T73=0,"",ENERO!T73)</f>
        <v>Prima Clima</v>
      </c>
      <c r="U73" s="29">
        <f>+ENERO!U73</f>
        <v>0</v>
      </c>
      <c r="V73" s="15">
        <f>ENERO!V73+FEBRERO!AL73</f>
        <v>0</v>
      </c>
      <c r="W73" s="15">
        <f>ENERO!W73+FEBRERO!AM73</f>
        <v>0</v>
      </c>
      <c r="X73" s="16">
        <f t="shared" si="76"/>
        <v>0</v>
      </c>
      <c r="Y73" s="19">
        <f>ENERO!AA73</f>
        <v>0</v>
      </c>
      <c r="Z73" s="374">
        <v>0</v>
      </c>
      <c r="AA73" s="18">
        <f t="shared" si="77"/>
        <v>0</v>
      </c>
      <c r="AB73" s="19">
        <f>ENERO!AD73</f>
        <v>0</v>
      </c>
      <c r="AC73" s="374">
        <v>0</v>
      </c>
      <c r="AD73" s="16">
        <f t="shared" si="78"/>
        <v>0</v>
      </c>
      <c r="AE73" s="19">
        <f>ENERO!AG73</f>
        <v>0</v>
      </c>
      <c r="AF73" s="374">
        <v>0</v>
      </c>
      <c r="AG73" s="16">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row>
    <row r="74" spans="1:70" s="422" customFormat="1" ht="24.95" customHeight="1">
      <c r="A74" s="611" t="str">
        <f>+IF(ENERO!A74=0,"",ENERO!A74)</f>
        <v>1130116-2</v>
      </c>
      <c r="B74" s="646" t="str">
        <f>+IF(ENERO!B74=0,"",ENERO!B74)</f>
        <v>Vigencia Anterior Riesgos Laborales</v>
      </c>
      <c r="C74" s="673">
        <f>+ENERO!C74</f>
        <v>4000000</v>
      </c>
      <c r="D74" s="373">
        <f>ENERO!D74+FEBRERO!P74</f>
        <v>0</v>
      </c>
      <c r="E74" s="373">
        <f>ENERO!E74+FEBRERO!Q74</f>
        <v>0</v>
      </c>
      <c r="F74" s="373">
        <f>SUM(C74:E74)</f>
        <v>4000000</v>
      </c>
      <c r="G74" s="373">
        <f>ENERO!I74</f>
        <v>930426</v>
      </c>
      <c r="H74" s="374">
        <v>1308978</v>
      </c>
      <c r="I74" s="373">
        <f>SUM(G74:H74)</f>
        <v>2239404</v>
      </c>
      <c r="J74" s="373">
        <f>ENERO!L74</f>
        <v>930426</v>
      </c>
      <c r="K74" s="374">
        <v>1308978</v>
      </c>
      <c r="L74" s="373">
        <f>SUM(J74:K74)</f>
        <v>2239404</v>
      </c>
      <c r="M74" s="373">
        <f>F74-I74</f>
        <v>1760596</v>
      </c>
      <c r="N74" s="143">
        <f>F74-L74</f>
        <v>1760596</v>
      </c>
      <c r="O74" s="382"/>
      <c r="P74" s="372">
        <v>0</v>
      </c>
      <c r="Q74" s="375">
        <v>0</v>
      </c>
      <c r="R74" s="9"/>
      <c r="S74" s="707" t="str">
        <f>+IF(ENERO!S74=0,"",ENERO!S74)</f>
        <v>1020104-5</v>
      </c>
      <c r="T74" s="725" t="str">
        <f>+IF(ENERO!T74=0,"",ENERO!T74)</f>
        <v>Prima de Servicios</v>
      </c>
      <c r="U74" s="29">
        <f>+ENERO!U74</f>
        <v>51947334</v>
      </c>
      <c r="V74" s="15">
        <f>ENERO!V74+FEBRERO!AL74</f>
        <v>0</v>
      </c>
      <c r="W74" s="15">
        <f>ENERO!W74+FEBRERO!AM74</f>
        <v>0</v>
      </c>
      <c r="X74" s="16">
        <f t="shared" si="76"/>
        <v>51947334</v>
      </c>
      <c r="Y74" s="19">
        <f>ENERO!AA74</f>
        <v>0</v>
      </c>
      <c r="Z74" s="374">
        <v>0</v>
      </c>
      <c r="AA74" s="18">
        <f t="shared" si="77"/>
        <v>0</v>
      </c>
      <c r="AB74" s="19">
        <f>ENERO!AD74</f>
        <v>0</v>
      </c>
      <c r="AC74" s="374">
        <v>0</v>
      </c>
      <c r="AD74" s="16">
        <f t="shared" si="78"/>
        <v>0</v>
      </c>
      <c r="AE74" s="19">
        <f>ENERO!AG74</f>
        <v>0</v>
      </c>
      <c r="AF74" s="374">
        <v>0</v>
      </c>
      <c r="AG74" s="16">
        <f t="shared" si="79"/>
        <v>0</v>
      </c>
      <c r="AH74" s="19">
        <f t="shared" si="80"/>
        <v>51947334</v>
      </c>
      <c r="AI74" s="15">
        <f t="shared" si="81"/>
        <v>51947334</v>
      </c>
      <c r="AJ74" s="16">
        <f t="shared" si="82"/>
        <v>51947334</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4">
        <f>+IF(ENERO!A75=0,"",ENERO!A75)</f>
        <v>1130117</v>
      </c>
      <c r="B75" s="645" t="str">
        <f>+IF(ENERO!B75=0,"",ENERO!B75)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07" t="str">
        <f>+IF(ENERO!S75=0,"",ENERO!S75)</f>
        <v>1020104-8</v>
      </c>
      <c r="T75" s="725" t="str">
        <f>+IF(ENERO!T75=0,"",ENERO!T75)</f>
        <v>Bonific. por Servicios Prestados</v>
      </c>
      <c r="U75" s="29">
        <f>+ENERO!U75</f>
        <v>39850334</v>
      </c>
      <c r="V75" s="15">
        <f>ENERO!V75+FEBRERO!AL75</f>
        <v>0</v>
      </c>
      <c r="W75" s="15">
        <f>ENERO!W75+FEBRERO!AM75</f>
        <v>0</v>
      </c>
      <c r="X75" s="16">
        <f t="shared" si="76"/>
        <v>39850334</v>
      </c>
      <c r="Y75" s="19">
        <f>ENERO!AA75</f>
        <v>4458794</v>
      </c>
      <c r="Z75" s="374">
        <v>2284603</v>
      </c>
      <c r="AA75" s="18">
        <f t="shared" si="77"/>
        <v>6743397</v>
      </c>
      <c r="AB75" s="19">
        <f>ENERO!AD75</f>
        <v>4458794</v>
      </c>
      <c r="AC75" s="374">
        <v>2284603</v>
      </c>
      <c r="AD75" s="16">
        <f t="shared" si="78"/>
        <v>6743397</v>
      </c>
      <c r="AE75" s="19">
        <f>ENERO!AG75</f>
        <v>0</v>
      </c>
      <c r="AF75" s="374">
        <v>4458794</v>
      </c>
      <c r="AG75" s="16">
        <f t="shared" si="79"/>
        <v>4458794</v>
      </c>
      <c r="AH75" s="19">
        <f t="shared" si="80"/>
        <v>33106937</v>
      </c>
      <c r="AI75" s="15">
        <f t="shared" si="81"/>
        <v>33106937</v>
      </c>
      <c r="AJ75" s="16">
        <f t="shared" si="82"/>
        <v>35391540</v>
      </c>
      <c r="AK75" s="9"/>
      <c r="AL75" s="372">
        <v>0</v>
      </c>
      <c r="AM75" s="375">
        <v>0</v>
      </c>
      <c r="AN75" s="9"/>
      <c r="AO75" s="294"/>
      <c r="AP75" s="294"/>
      <c r="AQ75" s="294"/>
      <c r="AR75" s="294"/>
      <c r="AS75" s="294"/>
      <c r="AT75" s="294"/>
      <c r="AU75" s="294"/>
      <c r="AV75" s="294"/>
      <c r="AW75" s="294"/>
      <c r="AX75" s="294"/>
      <c r="AY75" s="294"/>
      <c r="AZ75" s="294"/>
      <c r="BR75" s="422"/>
    </row>
    <row r="76" spans="1:70" s="422" customFormat="1" ht="24.95" customHeight="1">
      <c r="A76" s="611" t="str">
        <f>+IF(ENERO!A76=0,"",ENERO!A76)</f>
        <v>1130117-1</v>
      </c>
      <c r="B76" s="646" t="str">
        <f>+CONCATENATE("Vigencia ",INSTRUCCIONES!$F$3)</f>
        <v>Vigencia 2018</v>
      </c>
      <c r="C76" s="673">
        <f>+ENERO!C76</f>
        <v>0</v>
      </c>
      <c r="D76" s="373">
        <f>ENERO!D76+FEBRERO!P76</f>
        <v>0</v>
      </c>
      <c r="E76" s="373">
        <f>ENERO!E76+FEBRERO!Q76</f>
        <v>0</v>
      </c>
      <c r="F76" s="373">
        <f t="shared" ref="F76:F83" si="85">SUM(C76:E76)</f>
        <v>0</v>
      </c>
      <c r="G76" s="373">
        <f>ENERO!I76</f>
        <v>0</v>
      </c>
      <c r="H76" s="374">
        <v>0</v>
      </c>
      <c r="I76" s="373">
        <f t="shared" ref="I76:I83" si="86">SUM(G76:H76)</f>
        <v>0</v>
      </c>
      <c r="J76" s="373">
        <f>ENERO!L76</f>
        <v>0</v>
      </c>
      <c r="K76" s="374">
        <v>0</v>
      </c>
      <c r="L76" s="373">
        <f t="shared" ref="L76:L83" si="87">SUM(J76:K76)</f>
        <v>0</v>
      </c>
      <c r="M76" s="373">
        <f t="shared" ref="M76:M83" si="88">F76-I76</f>
        <v>0</v>
      </c>
      <c r="N76" s="143">
        <f t="shared" ref="N76:N83" si="89">F76-L76</f>
        <v>0</v>
      </c>
      <c r="O76" s="382"/>
      <c r="P76" s="372">
        <v>0</v>
      </c>
      <c r="Q76" s="375">
        <v>0</v>
      </c>
      <c r="R76" s="9"/>
      <c r="S76" s="707" t="str">
        <f>+IF(ENERO!S76=0,"",ENERO!S76)</f>
        <v>1020104-9</v>
      </c>
      <c r="T76" s="725" t="str">
        <f>+IF(ENERO!T76=0,"",ENERO!T76)</f>
        <v>Auxilio de Transporte</v>
      </c>
      <c r="U76" s="29">
        <f>+ENERO!U76</f>
        <v>0</v>
      </c>
      <c r="V76" s="15">
        <f>ENERO!V76+FEBRERO!AL76</f>
        <v>0</v>
      </c>
      <c r="W76" s="15">
        <f>ENERO!W76+FEBRERO!AM76</f>
        <v>0</v>
      </c>
      <c r="X76" s="16">
        <f t="shared" si="76"/>
        <v>0</v>
      </c>
      <c r="Y76" s="19">
        <f>ENERO!AA76</f>
        <v>0</v>
      </c>
      <c r="Z76" s="374">
        <v>0</v>
      </c>
      <c r="AA76" s="18">
        <f t="shared" si="77"/>
        <v>0</v>
      </c>
      <c r="AB76" s="19">
        <f>ENERO!AD76</f>
        <v>0</v>
      </c>
      <c r="AC76" s="374">
        <v>0</v>
      </c>
      <c r="AD76" s="16">
        <f t="shared" si="78"/>
        <v>0</v>
      </c>
      <c r="AE76" s="19">
        <f>ENERO!AG76</f>
        <v>0</v>
      </c>
      <c r="AF76" s="374">
        <v>0</v>
      </c>
      <c r="AG76" s="16">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row>
    <row r="77" spans="1:70" s="422" customFormat="1" ht="24.95" customHeight="1">
      <c r="A77" s="611" t="str">
        <f>+IF(ENERO!A77=0,"",ENERO!A77)</f>
        <v>1130117-2</v>
      </c>
      <c r="B77" s="646" t="str">
        <f>+IF(ENERO!B77=0,"",ENERO!B77)</f>
        <v>Vigencia Anterior Cuotas de Recuperacion</v>
      </c>
      <c r="C77" s="673">
        <f>+ENERO!C77</f>
        <v>0</v>
      </c>
      <c r="D77" s="373">
        <f>ENERO!D77+FEBRERO!P77</f>
        <v>0</v>
      </c>
      <c r="E77" s="373">
        <f>ENERO!E77+FEBRERO!Q77</f>
        <v>0</v>
      </c>
      <c r="F77" s="373">
        <f t="shared" si="85"/>
        <v>0</v>
      </c>
      <c r="G77" s="373">
        <f>ENERO!I77</f>
        <v>0</v>
      </c>
      <c r="H77" s="374">
        <v>0</v>
      </c>
      <c r="I77" s="373">
        <f t="shared" si="86"/>
        <v>0</v>
      </c>
      <c r="J77" s="373">
        <f>ENERO!L77</f>
        <v>0</v>
      </c>
      <c r="K77" s="374">
        <v>0</v>
      </c>
      <c r="L77" s="373">
        <f t="shared" si="87"/>
        <v>0</v>
      </c>
      <c r="M77" s="373">
        <f t="shared" si="88"/>
        <v>0</v>
      </c>
      <c r="N77" s="143">
        <f t="shared" si="89"/>
        <v>0</v>
      </c>
      <c r="O77" s="382"/>
      <c r="P77" s="372">
        <v>0</v>
      </c>
      <c r="Q77" s="375">
        <v>0</v>
      </c>
      <c r="R77" s="9"/>
      <c r="S77" s="707" t="str">
        <f>+IF(ENERO!S77=0,"",ENERO!S77)</f>
        <v>1020104-10</v>
      </c>
      <c r="T77" s="725" t="str">
        <f>+IF(ENERO!T77=0,"",ENERO!T77)</f>
        <v>Subsidio de Alimentación</v>
      </c>
      <c r="U77" s="29">
        <f>+ENERO!U77</f>
        <v>5509284</v>
      </c>
      <c r="V77" s="15">
        <f>ENERO!V77+FEBRERO!AL77</f>
        <v>0</v>
      </c>
      <c r="W77" s="15">
        <f>ENERO!W77+FEBRERO!AM77</f>
        <v>0</v>
      </c>
      <c r="X77" s="16">
        <f t="shared" si="76"/>
        <v>5509284</v>
      </c>
      <c r="Y77" s="19">
        <f>ENERO!AA77</f>
        <v>414133</v>
      </c>
      <c r="Z77" s="374">
        <v>475203</v>
      </c>
      <c r="AA77" s="18">
        <f t="shared" si="77"/>
        <v>889336</v>
      </c>
      <c r="AB77" s="19">
        <f>ENERO!AD77</f>
        <v>414133</v>
      </c>
      <c r="AC77" s="374">
        <v>475203</v>
      </c>
      <c r="AD77" s="16">
        <f t="shared" si="78"/>
        <v>889336</v>
      </c>
      <c r="AE77" s="19">
        <f>ENERO!AG77</f>
        <v>208021</v>
      </c>
      <c r="AF77" s="374">
        <v>435126</v>
      </c>
      <c r="AG77" s="16">
        <f t="shared" si="79"/>
        <v>643147</v>
      </c>
      <c r="AH77" s="19">
        <f t="shared" si="80"/>
        <v>4619948</v>
      </c>
      <c r="AI77" s="15">
        <f t="shared" si="81"/>
        <v>4619948</v>
      </c>
      <c r="AJ77" s="16">
        <f t="shared" si="82"/>
        <v>4866137</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4">
        <f>+IF(ENERO!A78=0,"",ENERO!A78)</f>
        <v>1130118</v>
      </c>
      <c r="B78" s="645" t="str">
        <f>+IF(ENERO!B78=0,"",ENERO!B78)</f>
        <v>PARTICULARES   (Venta de Contado)</v>
      </c>
      <c r="C78" s="43">
        <f>SUM(C79:C80)</f>
        <v>160000000</v>
      </c>
      <c r="D78" s="44">
        <f>SUM(D79:D80)</f>
        <v>0</v>
      </c>
      <c r="E78" s="44">
        <f>SUM(E79:E80)</f>
        <v>0</v>
      </c>
      <c r="F78" s="44">
        <f t="shared" si="85"/>
        <v>160000000</v>
      </c>
      <c r="G78" s="44">
        <f>SUM(G79:G80)</f>
        <v>14648452</v>
      </c>
      <c r="H78" s="44">
        <f>SUM(H79:H80)</f>
        <v>10523598</v>
      </c>
      <c r="I78" s="44">
        <f t="shared" si="86"/>
        <v>25172050</v>
      </c>
      <c r="J78" s="44">
        <f>SUM(J79:J80)</f>
        <v>12427773</v>
      </c>
      <c r="K78" s="44">
        <f>SUM(K79:K80)</f>
        <v>9953582</v>
      </c>
      <c r="L78" s="44">
        <f t="shared" si="87"/>
        <v>22381355</v>
      </c>
      <c r="M78" s="44">
        <f t="shared" si="88"/>
        <v>134827950</v>
      </c>
      <c r="N78" s="45">
        <f t="shared" si="89"/>
        <v>137618645</v>
      </c>
      <c r="O78" s="382"/>
      <c r="P78" s="43">
        <f>SUM(P79:P80)</f>
        <v>0</v>
      </c>
      <c r="Q78" s="45">
        <f>SUM(Q79:Q80)</f>
        <v>0</v>
      </c>
      <c r="R78" s="9"/>
      <c r="S78" s="707" t="str">
        <f>+IF(ENERO!S78=0,"",ENERO!S78)</f>
        <v>1020104-12</v>
      </c>
      <c r="T78" s="725" t="str">
        <f>+IF(ENERO!T78=0,"",ENERO!T78)</f>
        <v>Indemnizaciones por Vacaciones o Supresión de Cargos por Reestructuración</v>
      </c>
      <c r="U78" s="29">
        <f>+ENERO!U78</f>
        <v>0</v>
      </c>
      <c r="V78" s="15">
        <f>ENERO!V78+FEBRERO!AL78</f>
        <v>0</v>
      </c>
      <c r="W78" s="15">
        <f>ENERO!W78+FEBRERO!AM78</f>
        <v>0</v>
      </c>
      <c r="X78" s="16">
        <f t="shared" si="76"/>
        <v>0</v>
      </c>
      <c r="Y78" s="19">
        <f>ENERO!AA78</f>
        <v>0</v>
      </c>
      <c r="Z78" s="374">
        <v>0</v>
      </c>
      <c r="AA78" s="18">
        <f t="shared" si="77"/>
        <v>0</v>
      </c>
      <c r="AB78" s="19">
        <f>ENERO!AD78</f>
        <v>0</v>
      </c>
      <c r="AC78" s="374">
        <v>0</v>
      </c>
      <c r="AD78" s="16">
        <f t="shared" si="78"/>
        <v>0</v>
      </c>
      <c r="AE78" s="19">
        <f>ENERO!AG78</f>
        <v>0</v>
      </c>
      <c r="AF78" s="374">
        <v>0</v>
      </c>
      <c r="AG78" s="16">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row>
    <row r="79" spans="1:70" s="382" customFormat="1" ht="24.95" customHeight="1">
      <c r="A79" s="611" t="str">
        <f>+IF(ENERO!A79=0,"",ENERO!A79)</f>
        <v>1130118-1</v>
      </c>
      <c r="B79" s="646" t="str">
        <f>+CONCATENATE("Vigencia ",INSTRUCCIONES!$F$3)</f>
        <v>Vigencia 2018</v>
      </c>
      <c r="C79" s="673">
        <f>+ENERO!C79</f>
        <v>160000000</v>
      </c>
      <c r="D79" s="373">
        <f>ENERO!D79+FEBRERO!P79</f>
        <v>0</v>
      </c>
      <c r="E79" s="373">
        <f>ENERO!E79+FEBRERO!Q79</f>
        <v>0</v>
      </c>
      <c r="F79" s="373">
        <f t="shared" si="85"/>
        <v>160000000</v>
      </c>
      <c r="G79" s="373">
        <f>ENERO!I79</f>
        <v>14648452</v>
      </c>
      <c r="H79" s="374">
        <v>10523598</v>
      </c>
      <c r="I79" s="373">
        <f t="shared" si="86"/>
        <v>25172050</v>
      </c>
      <c r="J79" s="373">
        <f>ENERO!L79</f>
        <v>12427773</v>
      </c>
      <c r="K79" s="374">
        <v>9953582</v>
      </c>
      <c r="L79" s="373">
        <f t="shared" si="87"/>
        <v>22381355</v>
      </c>
      <c r="M79" s="373">
        <f t="shared" si="88"/>
        <v>134827950</v>
      </c>
      <c r="N79" s="143">
        <f t="shared" si="89"/>
        <v>137618645</v>
      </c>
      <c r="P79" s="372">
        <v>0</v>
      </c>
      <c r="Q79" s="375">
        <v>0</v>
      </c>
      <c r="R79" s="9"/>
      <c r="S79" s="707" t="str">
        <f>+IF(ENERO!S79=0,"",ENERO!S79)</f>
        <v>1020104-13</v>
      </c>
      <c r="T79" s="725" t="str">
        <f>+IF(ENERO!T79=0,"",ENERO!T79)</f>
        <v>Bonificación Especial por Recreación</v>
      </c>
      <c r="U79" s="29">
        <f>+ENERO!U79</f>
        <v>6926311</v>
      </c>
      <c r="V79" s="15">
        <f>ENERO!V79+FEBRERO!AL79</f>
        <v>0</v>
      </c>
      <c r="W79" s="15">
        <f>ENERO!W79+FEBRERO!AM79</f>
        <v>0</v>
      </c>
      <c r="X79" s="16">
        <f t="shared" si="76"/>
        <v>6926311</v>
      </c>
      <c r="Y79" s="19">
        <f>ENERO!AA79</f>
        <v>71180</v>
      </c>
      <c r="Z79" s="374">
        <v>71180</v>
      </c>
      <c r="AA79" s="18">
        <f t="shared" si="77"/>
        <v>142360</v>
      </c>
      <c r="AB79" s="19">
        <f>ENERO!AD79</f>
        <v>71180</v>
      </c>
      <c r="AC79" s="374">
        <v>71180</v>
      </c>
      <c r="AD79" s="16">
        <f t="shared" si="78"/>
        <v>142360</v>
      </c>
      <c r="AE79" s="19">
        <f>ENERO!AG79</f>
        <v>71180</v>
      </c>
      <c r="AF79" s="374">
        <v>0</v>
      </c>
      <c r="AG79" s="16">
        <f t="shared" si="79"/>
        <v>71180</v>
      </c>
      <c r="AH79" s="19">
        <f t="shared" si="80"/>
        <v>6783951</v>
      </c>
      <c r="AI79" s="15">
        <f t="shared" si="81"/>
        <v>6783951</v>
      </c>
      <c r="AJ79" s="16">
        <f t="shared" si="82"/>
        <v>6855131</v>
      </c>
      <c r="AK79" s="9"/>
      <c r="AL79" s="372">
        <v>0</v>
      </c>
      <c r="AM79" s="375">
        <v>0</v>
      </c>
      <c r="AN79" s="9"/>
      <c r="AO79" s="294"/>
      <c r="AP79" s="294"/>
      <c r="AQ79" s="294"/>
      <c r="AR79" s="294"/>
      <c r="AS79" s="294"/>
      <c r="AT79" s="294"/>
      <c r="AU79" s="294"/>
      <c r="AV79" s="294"/>
      <c r="AW79" s="294"/>
      <c r="AX79" s="294"/>
      <c r="AY79" s="294"/>
      <c r="AZ79" s="294"/>
      <c r="BL79" s="9"/>
      <c r="BR79" s="422"/>
    </row>
    <row r="80" spans="1:70" s="9" customFormat="1" ht="24.95" customHeight="1">
      <c r="A80" s="611" t="str">
        <f>+IF(ENERO!A80=0,"",ENERO!A80)</f>
        <v>1130118-2</v>
      </c>
      <c r="B80" s="646" t="str">
        <f>+IF(ENERO!B80=0,"",ENERO!B80)</f>
        <v>Vigencia Anterior Particulares</v>
      </c>
      <c r="C80" s="673">
        <f>+ENERO!C80</f>
        <v>0</v>
      </c>
      <c r="D80" s="373">
        <f>ENERO!D80+FEBRERO!P80</f>
        <v>0</v>
      </c>
      <c r="E80" s="373">
        <f>ENERO!E80+FEBRERO!Q80</f>
        <v>0</v>
      </c>
      <c r="F80" s="373">
        <f t="shared" si="85"/>
        <v>0</v>
      </c>
      <c r="G80" s="373">
        <f>ENERO!I80</f>
        <v>0</v>
      </c>
      <c r="H80" s="374">
        <v>0</v>
      </c>
      <c r="I80" s="373">
        <f t="shared" si="86"/>
        <v>0</v>
      </c>
      <c r="J80" s="373">
        <f>ENERO!L80</f>
        <v>0</v>
      </c>
      <c r="K80" s="374">
        <v>0</v>
      </c>
      <c r="L80" s="373">
        <f t="shared" si="87"/>
        <v>0</v>
      </c>
      <c r="M80" s="373">
        <f t="shared" si="88"/>
        <v>0</v>
      </c>
      <c r="N80" s="143">
        <f t="shared" si="89"/>
        <v>0</v>
      </c>
      <c r="O80" s="382"/>
      <c r="P80" s="372">
        <v>0</v>
      </c>
      <c r="Q80" s="375">
        <v>0</v>
      </c>
      <c r="S80" s="707" t="str">
        <f>+IF(ENERO!S80=0,"",ENERO!S80)</f>
        <v>1020104-14</v>
      </c>
      <c r="T80" s="725" t="str">
        <f>+IF(ENERO!T80=0,"",ENERO!T80)</f>
        <v/>
      </c>
      <c r="U80" s="29">
        <f>+ENERO!U80</f>
        <v>0</v>
      </c>
      <c r="V80" s="15">
        <f>ENERO!V80+FEBRERO!AL80</f>
        <v>0</v>
      </c>
      <c r="W80" s="15">
        <f>ENERO!W80+FEBRERO!AM80</f>
        <v>0</v>
      </c>
      <c r="X80" s="16">
        <f t="shared" si="76"/>
        <v>0</v>
      </c>
      <c r="Y80" s="19">
        <f>ENERO!AA80</f>
        <v>0</v>
      </c>
      <c r="Z80" s="374">
        <v>0</v>
      </c>
      <c r="AA80" s="18">
        <f t="shared" si="77"/>
        <v>0</v>
      </c>
      <c r="AB80" s="19">
        <f>ENERO!AD80</f>
        <v>0</v>
      </c>
      <c r="AC80" s="374">
        <v>0</v>
      </c>
      <c r="AD80" s="16">
        <f t="shared" si="78"/>
        <v>0</v>
      </c>
      <c r="AE80" s="19">
        <f>ENERO!AG80</f>
        <v>0</v>
      </c>
      <c r="AF80" s="374">
        <v>0</v>
      </c>
      <c r="AG80" s="16">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422"/>
    </row>
    <row r="81" spans="1:70" s="382" customFormat="1" ht="24.95" customHeight="1">
      <c r="A81" s="734">
        <f>+IF(ENERO!A81=0,"",ENERO!A81)</f>
        <v>1130119</v>
      </c>
      <c r="B81" s="649" t="str">
        <f>+IF(ENERO!B81=0,"",ENERO!B81)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6">
        <f>+IF(ENERO!S81=0,"",ENERO!S81)</f>
        <v>1020199</v>
      </c>
      <c r="T81" s="724" t="str">
        <f>+IF(ENERO!T81=0,"",ENERO!T81)</f>
        <v>Vigencias Anteriores Servicios Asociados a nomina Operativo</v>
      </c>
      <c r="U81" s="29">
        <f>+ENERO!U81</f>
        <v>62459167</v>
      </c>
      <c r="V81" s="15">
        <f>ENERO!V81+FEBRERO!AL81</f>
        <v>13483687</v>
      </c>
      <c r="W81" s="15">
        <f>ENERO!W81+FEBRERO!AM81</f>
        <v>31759550</v>
      </c>
      <c r="X81" s="16">
        <f t="shared" si="76"/>
        <v>107702404</v>
      </c>
      <c r="Y81" s="19">
        <f>ENERO!AA81</f>
        <v>75944052</v>
      </c>
      <c r="Z81" s="374">
        <v>0</v>
      </c>
      <c r="AA81" s="18">
        <f t="shared" si="77"/>
        <v>75944052</v>
      </c>
      <c r="AB81" s="19">
        <f>ENERO!AD81</f>
        <v>75944052</v>
      </c>
      <c r="AC81" s="374">
        <v>0</v>
      </c>
      <c r="AD81" s="16">
        <f t="shared" si="78"/>
        <v>75944052</v>
      </c>
      <c r="AE81" s="19">
        <f>ENERO!AG81</f>
        <v>44829873</v>
      </c>
      <c r="AF81" s="374">
        <v>9817298</v>
      </c>
      <c r="AG81" s="16">
        <f t="shared" si="79"/>
        <v>54647171</v>
      </c>
      <c r="AH81" s="19">
        <f t="shared" si="80"/>
        <v>31758352</v>
      </c>
      <c r="AI81" s="15">
        <f t="shared" si="81"/>
        <v>31758352</v>
      </c>
      <c r="AJ81" s="16">
        <f t="shared" si="82"/>
        <v>53055233</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+IF(ENERO!A82=0,"",ENERO!A82)</f>
        <v>1130119-1</v>
      </c>
      <c r="B82" s="646" t="str">
        <f>+CONCATENATE("Vigencia ",INSTRUCCIONES!$F$3)</f>
        <v>Vigencia 2018</v>
      </c>
      <c r="C82" s="673">
        <f>+ENERO!C82</f>
        <v>0</v>
      </c>
      <c r="D82" s="373">
        <f>ENERO!D82+FEBRERO!P82</f>
        <v>0</v>
      </c>
      <c r="E82" s="373">
        <f>ENERO!E82+FEBRERO!Q82</f>
        <v>0</v>
      </c>
      <c r="F82" s="373">
        <f t="shared" si="85"/>
        <v>0</v>
      </c>
      <c r="G82" s="373">
        <f>ENERO!I82</f>
        <v>0</v>
      </c>
      <c r="H82" s="374">
        <v>0</v>
      </c>
      <c r="I82" s="373">
        <f t="shared" si="86"/>
        <v>0</v>
      </c>
      <c r="J82" s="373">
        <f>ENERO!L82</f>
        <v>0</v>
      </c>
      <c r="K82" s="374">
        <v>0</v>
      </c>
      <c r="L82" s="373">
        <f t="shared" si="87"/>
        <v>0</v>
      </c>
      <c r="M82" s="373">
        <f t="shared" si="88"/>
        <v>0</v>
      </c>
      <c r="N82" s="143">
        <f t="shared" si="89"/>
        <v>0</v>
      </c>
      <c r="P82" s="372">
        <v>0</v>
      </c>
      <c r="Q82" s="375">
        <v>0</v>
      </c>
      <c r="R82" s="9"/>
      <c r="S82" s="366" t="str">
        <f>+IF(ENERO!S82=0,"",ENERO!S82)</f>
        <v/>
      </c>
      <c r="T82" s="696" t="str">
        <f>+IF(ENERO!T82=0,"",ENERO!T82)</f>
        <v/>
      </c>
      <c r="U82" s="367"/>
      <c r="V82" s="161"/>
      <c r="W82" s="161"/>
      <c r="X82" s="166"/>
      <c r="Y82" s="367"/>
      <c r="Z82" s="161"/>
      <c r="AA82" s="161"/>
      <c r="AB82" s="367"/>
      <c r="AC82" s="161"/>
      <c r="AD82" s="166"/>
      <c r="AE82" s="367"/>
      <c r="AF82" s="161"/>
      <c r="AG82" s="166"/>
      <c r="AH82" s="367"/>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+IF(ENERO!A83=0,"",ENERO!A83)</f>
        <v>1130119-2</v>
      </c>
      <c r="B83" s="650" t="str">
        <f>+IF(ENERO!B83=0,"",ENERO!B83)</f>
        <v>Vigencia Anterior</v>
      </c>
      <c r="C83" s="779">
        <f>+ENERO!C83</f>
        <v>0</v>
      </c>
      <c r="D83" s="385">
        <f>ENERO!D83+FEBRERO!P83</f>
        <v>0</v>
      </c>
      <c r="E83" s="385">
        <f>ENERO!E83+FEBRERO!Q83</f>
        <v>0</v>
      </c>
      <c r="F83" s="385">
        <f t="shared" si="85"/>
        <v>0</v>
      </c>
      <c r="G83" s="385">
        <f>ENERO!I83</f>
        <v>0</v>
      </c>
      <c r="H83" s="388">
        <v>0</v>
      </c>
      <c r="I83" s="385">
        <f t="shared" si="86"/>
        <v>0</v>
      </c>
      <c r="J83" s="385">
        <f>ENERO!L83</f>
        <v>0</v>
      </c>
      <c r="K83" s="388">
        <v>0</v>
      </c>
      <c r="L83" s="385">
        <f t="shared" si="87"/>
        <v>0</v>
      </c>
      <c r="M83" s="385">
        <f t="shared" si="88"/>
        <v>0</v>
      </c>
      <c r="N83" s="386">
        <f t="shared" si="89"/>
        <v>0</v>
      </c>
      <c r="P83" s="372">
        <v>0</v>
      </c>
      <c r="Q83" s="375">
        <v>0</v>
      </c>
      <c r="R83" s="9"/>
      <c r="S83" s="705">
        <f>+IF(ENERO!S83=0,"",ENERO!S83)</f>
        <v>1020200</v>
      </c>
      <c r="T83" s="723" t="str">
        <f>+IF(ENERO!T83=0,"",ENERO!T83)</f>
        <v>Servicios Personales Indirectos</v>
      </c>
      <c r="U83" s="128">
        <f t="shared" ref="U83:AJ83" si="91">SUM(U84:U88)</f>
        <v>66928769</v>
      </c>
      <c r="V83" s="122">
        <f t="shared" si="91"/>
        <v>0</v>
      </c>
      <c r="W83" s="122">
        <f t="shared" si="91"/>
        <v>50849381</v>
      </c>
      <c r="X83" s="130">
        <f t="shared" si="91"/>
        <v>117778150</v>
      </c>
      <c r="Y83" s="128">
        <f t="shared" si="91"/>
        <v>86051613</v>
      </c>
      <c r="Z83" s="122">
        <f t="shared" si="91"/>
        <v>1730000</v>
      </c>
      <c r="AA83" s="129">
        <f t="shared" si="91"/>
        <v>87781613</v>
      </c>
      <c r="AB83" s="128">
        <f t="shared" si="91"/>
        <v>51311282</v>
      </c>
      <c r="AC83" s="122">
        <f t="shared" si="91"/>
        <v>6196388</v>
      </c>
      <c r="AD83" s="130">
        <f t="shared" si="91"/>
        <v>57507670</v>
      </c>
      <c r="AE83" s="128">
        <f t="shared" si="91"/>
        <v>21881403</v>
      </c>
      <c r="AF83" s="122">
        <f t="shared" si="91"/>
        <v>14225222</v>
      </c>
      <c r="AG83" s="130">
        <f t="shared" si="91"/>
        <v>36106625</v>
      </c>
      <c r="AH83" s="128">
        <f t="shared" si="91"/>
        <v>29996537</v>
      </c>
      <c r="AI83" s="122">
        <f t="shared" si="91"/>
        <v>60270480</v>
      </c>
      <c r="AJ83" s="130">
        <f t="shared" si="91"/>
        <v>81671525</v>
      </c>
      <c r="AK83" s="9"/>
      <c r="AL83" s="128">
        <f>SUM(AL84:AL88)</f>
        <v>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c r="A84" s="737" t="str">
        <f>+IF(ENERO!A84=0,"",ENERO!A84)</f>
        <v/>
      </c>
      <c r="B84" s="651" t="str">
        <f>+IF(ENERO!B84=0,"",ENERO!B84)</f>
        <v/>
      </c>
      <c r="C84" s="294"/>
      <c r="D84" s="294"/>
      <c r="E84" s="294"/>
      <c r="F84" s="294"/>
      <c r="G84" s="294"/>
      <c r="H84" s="294"/>
      <c r="I84" s="294"/>
      <c r="J84" s="294"/>
      <c r="K84" s="294"/>
      <c r="L84" s="294"/>
      <c r="M84" s="294"/>
      <c r="N84" s="463"/>
      <c r="O84" s="461"/>
      <c r="P84" s="467"/>
      <c r="Q84" s="391"/>
      <c r="R84" s="9"/>
      <c r="S84" s="706" t="str">
        <f>+IF(ENERO!S84=0,"",ENERO!S84)</f>
        <v>1020200-1</v>
      </c>
      <c r="T84" s="724" t="str">
        <f>+IF(ENERO!T84=0,"",ENERO!T84)</f>
        <v>Remuneración y Honorarios por Servicios Técnicos y Profesionales</v>
      </c>
      <c r="U84" s="29">
        <f>+ENERO!U84</f>
        <v>9984769</v>
      </c>
      <c r="V84" s="15">
        <f>ENERO!V84+FEBRERO!AL84</f>
        <v>0</v>
      </c>
      <c r="W84" s="15">
        <f>ENERO!W84+FEBRERO!AM84</f>
        <v>10389002</v>
      </c>
      <c r="X84" s="16">
        <f>SUM(U84:W84)</f>
        <v>20373771</v>
      </c>
      <c r="Y84" s="19">
        <f>ENERO!AA84</f>
        <v>7712786</v>
      </c>
      <c r="Z84" s="374">
        <v>0</v>
      </c>
      <c r="AA84" s="18">
        <f>SUM(Y84:Z84)</f>
        <v>7712786</v>
      </c>
      <c r="AB84" s="19">
        <f>ENERO!AD84</f>
        <v>4453949</v>
      </c>
      <c r="AC84" s="374">
        <v>1604434</v>
      </c>
      <c r="AD84" s="16">
        <f>SUM(AB84:AC84)</f>
        <v>6058383</v>
      </c>
      <c r="AE84" s="19">
        <f>ENERO!AG84</f>
        <v>0</v>
      </c>
      <c r="AF84" s="374">
        <v>4453949</v>
      </c>
      <c r="AG84" s="16">
        <f>SUM(AE84:AF84)</f>
        <v>4453949</v>
      </c>
      <c r="AH84" s="19">
        <f>X84-AA84</f>
        <v>12660985</v>
      </c>
      <c r="AI84" s="15">
        <f>X84-AD84</f>
        <v>14315388</v>
      </c>
      <c r="AJ84" s="16">
        <f>X84-AG84</f>
        <v>15919822</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c r="A85" s="738">
        <f>+IF(ENERO!A85=0,"",ENERO!A85)</f>
        <v>11302</v>
      </c>
      <c r="B85" s="652" t="str">
        <f>+IF(ENERO!B85=0,"",ENERO!B85)</f>
        <v>Otras Ventas de Servicios de Salud</v>
      </c>
      <c r="C85" s="617">
        <f t="shared" ref="C85:N85" si="92">SUM(C86:C92)</f>
        <v>1096681603</v>
      </c>
      <c r="D85" s="615">
        <f t="shared" si="92"/>
        <v>0</v>
      </c>
      <c r="E85" s="615">
        <f t="shared" si="92"/>
        <v>-39547696</v>
      </c>
      <c r="F85" s="615">
        <f t="shared" si="92"/>
        <v>1057133907</v>
      </c>
      <c r="G85" s="615">
        <f t="shared" si="92"/>
        <v>94936819</v>
      </c>
      <c r="H85" s="615">
        <f t="shared" si="92"/>
        <v>1754566</v>
      </c>
      <c r="I85" s="615">
        <f t="shared" si="92"/>
        <v>96691385</v>
      </c>
      <c r="J85" s="615">
        <f t="shared" si="92"/>
        <v>94936819</v>
      </c>
      <c r="K85" s="615">
        <f t="shared" si="92"/>
        <v>1754566</v>
      </c>
      <c r="L85" s="615">
        <f t="shared" si="92"/>
        <v>96691385</v>
      </c>
      <c r="M85" s="615">
        <f t="shared" si="92"/>
        <v>960442522</v>
      </c>
      <c r="N85" s="616">
        <f t="shared" si="92"/>
        <v>960442522</v>
      </c>
      <c r="P85" s="43">
        <f>SUM(P86:P92)</f>
        <v>0</v>
      </c>
      <c r="Q85" s="45">
        <f>SUM(Q86:Q92)</f>
        <v>0</v>
      </c>
      <c r="R85" s="9"/>
      <c r="S85" s="706" t="str">
        <f>+IF(ENERO!S85=0,"",ENERO!S85)</f>
        <v>1020200-2</v>
      </c>
      <c r="T85" s="724" t="str">
        <f>+IF(ENERO!T85=0,"",ENERO!T85)</f>
        <v>Personal Supernumerario</v>
      </c>
      <c r="U85" s="29">
        <f>+ENERO!U85</f>
        <v>0</v>
      </c>
      <c r="V85" s="15">
        <f>ENERO!V85+FEBRERO!AL85</f>
        <v>0</v>
      </c>
      <c r="W85" s="15">
        <f>ENERO!W85+FEBRERO!AM85</f>
        <v>0</v>
      </c>
      <c r="X85" s="16">
        <f>SUM(U85:W85)</f>
        <v>0</v>
      </c>
      <c r="Y85" s="19">
        <f>ENERO!AA85</f>
        <v>0</v>
      </c>
      <c r="Z85" s="374">
        <v>0</v>
      </c>
      <c r="AA85" s="18">
        <f>SUM(Y85:Z85)</f>
        <v>0</v>
      </c>
      <c r="AB85" s="19">
        <f>ENERO!AD85</f>
        <v>0</v>
      </c>
      <c r="AC85" s="374">
        <v>0</v>
      </c>
      <c r="AD85" s="16">
        <f>SUM(AB85:AC85)</f>
        <v>0</v>
      </c>
      <c r="AE85" s="19">
        <f>ENERO!AG85</f>
        <v>0</v>
      </c>
      <c r="AF85" s="374">
        <v>0</v>
      </c>
      <c r="AG85" s="16">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39">
        <f>+IF(ENERO!A86=0,"",ENERO!A86)</f>
        <v>1130201</v>
      </c>
      <c r="B86" s="626" t="str">
        <f>+IF(ENERO!B86=0,"",ENERO!B86)</f>
        <v/>
      </c>
      <c r="C86" s="672">
        <f>+ENERO!C86</f>
        <v>0</v>
      </c>
      <c r="D86" s="373">
        <f>ENERO!D86+FEBRERO!P86</f>
        <v>0</v>
      </c>
      <c r="E86" s="373">
        <f>ENERO!E86+FEBRERO!Q86</f>
        <v>0</v>
      </c>
      <c r="F86" s="373">
        <f t="shared" ref="F86:F92" si="93">SUM(C86:E86)</f>
        <v>0</v>
      </c>
      <c r="G86" s="373">
        <f>ENERO!I86</f>
        <v>0</v>
      </c>
      <c r="H86" s="374">
        <v>0</v>
      </c>
      <c r="I86" s="373">
        <f t="shared" ref="I86:I92" si="94">SUM(G86:H86)</f>
        <v>0</v>
      </c>
      <c r="J86" s="373">
        <f>ENERO!L86</f>
        <v>0</v>
      </c>
      <c r="K86" s="374">
        <v>0</v>
      </c>
      <c r="L86" s="373">
        <f t="shared" ref="L86:L92" si="95">SUM(J86:K86)</f>
        <v>0</v>
      </c>
      <c r="M86" s="373">
        <f t="shared" ref="M86:M92" si="96">F86-I86</f>
        <v>0</v>
      </c>
      <c r="N86" s="143">
        <f t="shared" ref="N86:N92" si="97">F86-L86</f>
        <v>0</v>
      </c>
      <c r="O86" s="382"/>
      <c r="P86" s="372">
        <v>0</v>
      </c>
      <c r="Q86" s="375">
        <v>0</v>
      </c>
      <c r="S86" s="706" t="str">
        <f>+IF(ENERO!S86=0,"",ENERO!S86)</f>
        <v>1020200-4</v>
      </c>
      <c r="T86" s="724" t="str">
        <f>+IF(ENERO!T86=0,"",ENERO!T86)</f>
        <v>Otros Honorarios</v>
      </c>
      <c r="U86" s="29">
        <f>+ENERO!U86</f>
        <v>56944000</v>
      </c>
      <c r="V86" s="15">
        <f>ENERO!V86+FEBRERO!AL86</f>
        <v>0</v>
      </c>
      <c r="W86" s="15">
        <f>ENERO!W86+FEBRERO!AM86</f>
        <v>0</v>
      </c>
      <c r="X86" s="16">
        <f>SUM(U86:W86)</f>
        <v>56944000</v>
      </c>
      <c r="Y86" s="19">
        <f>ENERO!AA86</f>
        <v>37878448</v>
      </c>
      <c r="Z86" s="374">
        <v>1730000</v>
      </c>
      <c r="AA86" s="18">
        <f>SUM(Y86:Z86)</f>
        <v>39608448</v>
      </c>
      <c r="AB86" s="19">
        <f>ENERO!AD86</f>
        <v>6396954</v>
      </c>
      <c r="AC86" s="374">
        <v>4591954</v>
      </c>
      <c r="AD86" s="16">
        <f>SUM(AB86:AC86)</f>
        <v>10988908</v>
      </c>
      <c r="AE86" s="19">
        <f>ENERO!AG86</f>
        <v>0</v>
      </c>
      <c r="AF86" s="374">
        <v>0</v>
      </c>
      <c r="AG86" s="16">
        <f>SUM(AE86:AF86)</f>
        <v>0</v>
      </c>
      <c r="AH86" s="19">
        <f>X86-AA86</f>
        <v>17335552</v>
      </c>
      <c r="AI86" s="15">
        <f>X86-AD86</f>
        <v>45955092</v>
      </c>
      <c r="AJ86" s="16">
        <f>X86-AG86</f>
        <v>56944000</v>
      </c>
      <c r="AL86" s="372">
        <v>0</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c r="A87" s="739">
        <f>+IF(ENERO!A87=0,"",ENERO!A87)</f>
        <v>1130202</v>
      </c>
      <c r="B87" s="626" t="str">
        <f>+IF(ENERO!B87=0,"",ENERO!B87)</f>
        <v>COMERCIALIZACION DE MERCANCIAS</v>
      </c>
      <c r="C87" s="672">
        <f>+ENERO!C87</f>
        <v>30000000</v>
      </c>
      <c r="D87" s="373">
        <f>ENERO!D87+FEBRERO!P87</f>
        <v>0</v>
      </c>
      <c r="E87" s="373">
        <f>ENERO!E87+FEBRERO!Q87</f>
        <v>0</v>
      </c>
      <c r="F87" s="373">
        <f t="shared" si="93"/>
        <v>30000000</v>
      </c>
      <c r="G87" s="373">
        <f>ENERO!I87</f>
        <v>2033600</v>
      </c>
      <c r="H87" s="374">
        <v>1630155</v>
      </c>
      <c r="I87" s="373">
        <f t="shared" si="94"/>
        <v>3663755</v>
      </c>
      <c r="J87" s="373">
        <f>ENERO!L87</f>
        <v>2033600</v>
      </c>
      <c r="K87" s="374">
        <v>1630155</v>
      </c>
      <c r="L87" s="373">
        <f t="shared" si="95"/>
        <v>3663755</v>
      </c>
      <c r="M87" s="373">
        <f t="shared" si="96"/>
        <v>26336245</v>
      </c>
      <c r="N87" s="143">
        <f t="shared" si="97"/>
        <v>26336245</v>
      </c>
      <c r="P87" s="372">
        <v>0</v>
      </c>
      <c r="Q87" s="375">
        <v>0</v>
      </c>
      <c r="R87" s="9"/>
      <c r="S87" s="706" t="str">
        <f>+IF(ENERO!S87=0,"",ENERO!S87)</f>
        <v/>
      </c>
      <c r="T87" s="724" t="str">
        <f>+IF(ENERO!T87=0,"",ENERO!T87)</f>
        <v/>
      </c>
      <c r="U87" s="29">
        <f>+ENERO!U87</f>
        <v>0</v>
      </c>
      <c r="V87" s="15">
        <f>ENERO!V87+FEBRERO!AL87</f>
        <v>0</v>
      </c>
      <c r="W87" s="15">
        <f>ENERO!W87+FEBRERO!AM87</f>
        <v>0</v>
      </c>
      <c r="X87" s="16">
        <f>SUM(U87:W87)</f>
        <v>0</v>
      </c>
      <c r="Y87" s="19">
        <f>ENERO!AA87</f>
        <v>0</v>
      </c>
      <c r="Z87" s="374">
        <v>0</v>
      </c>
      <c r="AA87" s="18">
        <f>SUM(Y87:Z87)</f>
        <v>0</v>
      </c>
      <c r="AB87" s="19">
        <f>ENERO!AD87</f>
        <v>0</v>
      </c>
      <c r="AC87" s="374">
        <v>0</v>
      </c>
      <c r="AD87" s="16">
        <f>SUM(AB87:AC87)</f>
        <v>0</v>
      </c>
      <c r="AE87" s="19">
        <f>ENERO!AG87</f>
        <v>0</v>
      </c>
      <c r="AF87" s="374">
        <v>0</v>
      </c>
      <c r="AG87" s="16">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c r="A88" s="739">
        <f>+IF(ENERO!A88=0,"",ENERO!A88)</f>
        <v>1130203</v>
      </c>
      <c r="B88" s="627" t="str">
        <f>+IF(ENERO!B88=0,"",ENERO!B88)</f>
        <v>CONVENIOS CON LA NACION LIGADOS A LA VENTA DE SERVICIOS</v>
      </c>
      <c r="C88" s="672">
        <f>+ENERO!C88</f>
        <v>0</v>
      </c>
      <c r="D88" s="373">
        <f>ENERO!D88+FEBRERO!P88</f>
        <v>0</v>
      </c>
      <c r="E88" s="373">
        <f>ENERO!E88+FEBRERO!Q88</f>
        <v>0</v>
      </c>
      <c r="F88" s="373">
        <f t="shared" si="93"/>
        <v>0</v>
      </c>
      <c r="G88" s="373">
        <f>ENERO!I88</f>
        <v>0</v>
      </c>
      <c r="H88" s="374">
        <v>0</v>
      </c>
      <c r="I88" s="373">
        <f t="shared" si="94"/>
        <v>0</v>
      </c>
      <c r="J88" s="373">
        <f>ENERO!L88</f>
        <v>0</v>
      </c>
      <c r="K88" s="374">
        <v>0</v>
      </c>
      <c r="L88" s="373">
        <f t="shared" si="95"/>
        <v>0</v>
      </c>
      <c r="M88" s="373">
        <f t="shared" si="96"/>
        <v>0</v>
      </c>
      <c r="N88" s="143">
        <f t="shared" si="97"/>
        <v>0</v>
      </c>
      <c r="P88" s="372">
        <v>0</v>
      </c>
      <c r="Q88" s="375">
        <v>0</v>
      </c>
      <c r="R88" s="9"/>
      <c r="S88" s="706">
        <f>+IF(ENERO!S88=0,"",ENERO!S88)</f>
        <v>1020299</v>
      </c>
      <c r="T88" s="724" t="str">
        <f>+IF(ENERO!T88=0,"",ENERO!T88)</f>
        <v>Vigencias Anteriores Servicios personales Indirectos operativo</v>
      </c>
      <c r="U88" s="29">
        <f>+ENERO!U88</f>
        <v>0</v>
      </c>
      <c r="V88" s="15">
        <f>ENERO!V88+FEBRERO!AL88</f>
        <v>0</v>
      </c>
      <c r="W88" s="15">
        <f>ENERO!W88+FEBRERO!AM88</f>
        <v>40460379</v>
      </c>
      <c r="X88" s="16">
        <f>SUM(U88:W88)</f>
        <v>40460379</v>
      </c>
      <c r="Y88" s="19">
        <f>ENERO!AA88</f>
        <v>40460379</v>
      </c>
      <c r="Z88" s="374">
        <v>0</v>
      </c>
      <c r="AA88" s="18">
        <f>SUM(Y88:Z88)</f>
        <v>40460379</v>
      </c>
      <c r="AB88" s="19">
        <f>ENERO!AD88</f>
        <v>40460379</v>
      </c>
      <c r="AC88" s="374">
        <v>0</v>
      </c>
      <c r="AD88" s="16">
        <f>SUM(AB88:AC88)</f>
        <v>40460379</v>
      </c>
      <c r="AE88" s="19">
        <f>ENERO!AG88</f>
        <v>21881403</v>
      </c>
      <c r="AF88" s="374">
        <v>9771273</v>
      </c>
      <c r="AG88" s="16">
        <f>SUM(AE88:AF88)</f>
        <v>31652676</v>
      </c>
      <c r="AH88" s="19">
        <f>X88-AA88</f>
        <v>0</v>
      </c>
      <c r="AI88" s="15">
        <f>X88-AD88</f>
        <v>0</v>
      </c>
      <c r="AJ88" s="16">
        <f>X88-AG88</f>
        <v>8807703</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c r="A89" s="739">
        <f>+IF(ENERO!A89=0,"",ENERO!A89)</f>
        <v>1130204</v>
      </c>
      <c r="B89" s="627" t="str">
        <f>+IF(ENERO!B89=0,"",ENERO!B89)</f>
        <v>CONVENIOS CON EL DEPARTAMENTO LIGADOS A LA VENTA SERVICIOS</v>
      </c>
      <c r="C89" s="672">
        <f>+ENERO!C89</f>
        <v>1066681603</v>
      </c>
      <c r="D89" s="373">
        <f>ENERO!D89+FEBRERO!P89</f>
        <v>0</v>
      </c>
      <c r="E89" s="373">
        <f>ENERO!E89+FEBRERO!Q89</f>
        <v>-228934160</v>
      </c>
      <c r="F89" s="373">
        <f t="shared" si="93"/>
        <v>837747443</v>
      </c>
      <c r="G89" s="373">
        <f>ENERO!I89</f>
        <v>3400000</v>
      </c>
      <c r="H89" s="374">
        <v>0</v>
      </c>
      <c r="I89" s="373">
        <f t="shared" si="94"/>
        <v>3400000</v>
      </c>
      <c r="J89" s="373">
        <f>ENERO!L89</f>
        <v>3400000</v>
      </c>
      <c r="K89" s="374">
        <v>0</v>
      </c>
      <c r="L89" s="373">
        <f t="shared" si="95"/>
        <v>3400000</v>
      </c>
      <c r="M89" s="373">
        <f t="shared" si="96"/>
        <v>834347443</v>
      </c>
      <c r="N89" s="143">
        <f t="shared" si="97"/>
        <v>834347443</v>
      </c>
      <c r="P89" s="372">
        <v>0</v>
      </c>
      <c r="Q89" s="375">
        <v>0</v>
      </c>
      <c r="R89" s="9"/>
      <c r="S89" s="366" t="str">
        <f>+IF(ENERO!S89=0,"",ENERO!S89)</f>
        <v/>
      </c>
      <c r="T89" s="696" t="str">
        <f>+IF(ENERO!T89=0,"",ENERO!T89)</f>
        <v/>
      </c>
      <c r="U89" s="367"/>
      <c r="V89" s="161"/>
      <c r="W89" s="161"/>
      <c r="X89" s="166"/>
      <c r="Y89" s="367"/>
      <c r="Z89" s="161"/>
      <c r="AA89" s="161"/>
      <c r="AB89" s="367"/>
      <c r="AC89" s="161"/>
      <c r="AD89" s="166"/>
      <c r="AE89" s="367"/>
      <c r="AF89" s="161"/>
      <c r="AG89" s="166"/>
      <c r="AH89" s="367"/>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c r="A90" s="739">
        <f>+IF(ENERO!A90=0,"",ENERO!A90)</f>
        <v>1130205</v>
      </c>
      <c r="B90" s="627" t="str">
        <f>+IF(ENERO!B90=0,"",ENERO!B90)</f>
        <v>CONVENIOS CON EL MUNICIPIO LIGADOS A LA VENTA DE SERVICIOS</v>
      </c>
      <c r="C90" s="672">
        <f>+ENERO!C90</f>
        <v>0</v>
      </c>
      <c r="D90" s="373">
        <f>ENERO!D90+FEBRERO!P90</f>
        <v>0</v>
      </c>
      <c r="E90" s="373">
        <f>ENERO!E90+FEBRERO!Q90</f>
        <v>0</v>
      </c>
      <c r="F90" s="373">
        <f t="shared" si="93"/>
        <v>0</v>
      </c>
      <c r="G90" s="373">
        <f>ENERO!I90</f>
        <v>0</v>
      </c>
      <c r="H90" s="374">
        <v>0</v>
      </c>
      <c r="I90" s="373">
        <f t="shared" si="94"/>
        <v>0</v>
      </c>
      <c r="J90" s="373">
        <f>ENERO!L90</f>
        <v>0</v>
      </c>
      <c r="K90" s="374">
        <v>0</v>
      </c>
      <c r="L90" s="373">
        <f t="shared" si="95"/>
        <v>0</v>
      </c>
      <c r="M90" s="373">
        <f t="shared" si="96"/>
        <v>0</v>
      </c>
      <c r="N90" s="143">
        <f t="shared" si="97"/>
        <v>0</v>
      </c>
      <c r="O90" s="382"/>
      <c r="P90" s="372">
        <v>0</v>
      </c>
      <c r="Q90" s="375">
        <v>0</v>
      </c>
      <c r="R90" s="30"/>
      <c r="S90" s="705">
        <f>+IF(ENERO!S90=0,"",ENERO!S90)</f>
        <v>1020300</v>
      </c>
      <c r="T90" s="723" t="str">
        <f>+IF(ENERO!T90=0,"",ENERO!T90)</f>
        <v>Contribuciones Inherentes nómina al Sector Privado</v>
      </c>
      <c r="U90" s="128">
        <f t="shared" ref="U90:AJ90" si="98">U91+U96+U102</f>
        <v>630980140</v>
      </c>
      <c r="V90" s="122">
        <f t="shared" si="98"/>
        <v>-99766804</v>
      </c>
      <c r="W90" s="122">
        <f t="shared" si="98"/>
        <v>0</v>
      </c>
      <c r="X90" s="130">
        <f t="shared" si="98"/>
        <v>531213336</v>
      </c>
      <c r="Y90" s="128">
        <f t="shared" si="98"/>
        <v>68543722</v>
      </c>
      <c r="Z90" s="122">
        <f t="shared" si="98"/>
        <v>120857825</v>
      </c>
      <c r="AA90" s="129">
        <f t="shared" si="98"/>
        <v>189401547</v>
      </c>
      <c r="AB90" s="128">
        <f t="shared" si="98"/>
        <v>68543722</v>
      </c>
      <c r="AC90" s="122">
        <f t="shared" si="98"/>
        <v>120857825</v>
      </c>
      <c r="AD90" s="130">
        <f t="shared" si="98"/>
        <v>189401547</v>
      </c>
      <c r="AE90" s="128">
        <f t="shared" si="98"/>
        <v>30967899</v>
      </c>
      <c r="AF90" s="122">
        <f t="shared" si="98"/>
        <v>122225449</v>
      </c>
      <c r="AG90" s="130">
        <f t="shared" si="98"/>
        <v>153193348</v>
      </c>
      <c r="AH90" s="128">
        <f t="shared" si="98"/>
        <v>341811789</v>
      </c>
      <c r="AI90" s="122">
        <f t="shared" si="98"/>
        <v>341811789</v>
      </c>
      <c r="AJ90" s="130">
        <f t="shared" si="98"/>
        <v>378019988</v>
      </c>
      <c r="AK90" s="9"/>
      <c r="AL90" s="128">
        <f>AL91+AL96+AL102</f>
        <v>-7030383</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c r="A91" s="739">
        <f>+IF(ENERO!A91=0,"",ENERO!A91)</f>
        <v>1130206</v>
      </c>
      <c r="B91" s="627" t="str">
        <f>+IF(ENERO!B91=0,"",ENERO!B91)</f>
        <v>OTROS CONVENIOS LIGADOS A LA VENTA DE SERVICIOS</v>
      </c>
      <c r="C91" s="672">
        <f>+ENERO!C91</f>
        <v>0</v>
      </c>
      <c r="D91" s="373">
        <f>ENERO!D91+FEBRERO!P91</f>
        <v>0</v>
      </c>
      <c r="E91" s="373">
        <f>ENERO!E91+FEBRERO!Q91</f>
        <v>0</v>
      </c>
      <c r="F91" s="373">
        <f t="shared" si="93"/>
        <v>0</v>
      </c>
      <c r="G91" s="373">
        <f>ENERO!I91</f>
        <v>0</v>
      </c>
      <c r="H91" s="374">
        <v>0</v>
      </c>
      <c r="I91" s="373">
        <f t="shared" si="94"/>
        <v>0</v>
      </c>
      <c r="J91" s="373">
        <f>ENERO!L91</f>
        <v>0</v>
      </c>
      <c r="K91" s="374">
        <v>0</v>
      </c>
      <c r="L91" s="373">
        <f t="shared" si="95"/>
        <v>0</v>
      </c>
      <c r="M91" s="373">
        <f t="shared" si="96"/>
        <v>0</v>
      </c>
      <c r="N91" s="143">
        <f t="shared" si="97"/>
        <v>0</v>
      </c>
      <c r="O91" s="382"/>
      <c r="P91" s="372">
        <v>0</v>
      </c>
      <c r="Q91" s="375">
        <v>0</v>
      </c>
      <c r="R91" s="30"/>
      <c r="S91" s="706">
        <f>+IF(ENERO!S91=0,"",ENERO!S91)</f>
        <v>1020301</v>
      </c>
      <c r="T91" s="724" t="str">
        <f>+IF(ENERO!T91=0,"",ENERO!T91)</f>
        <v>Contribuciones - SGP - Aportes Patronales - Cuenta Maestra</v>
      </c>
      <c r="U91" s="29">
        <f t="shared" ref="U91:AJ91" si="99">SUM(U92:U95)</f>
        <v>193058356</v>
      </c>
      <c r="V91" s="15">
        <f t="shared" si="99"/>
        <v>-36297561</v>
      </c>
      <c r="W91" s="15">
        <f t="shared" si="99"/>
        <v>0</v>
      </c>
      <c r="X91" s="16">
        <f t="shared" si="99"/>
        <v>156760795</v>
      </c>
      <c r="Y91" s="19">
        <f t="shared" si="99"/>
        <v>15662005</v>
      </c>
      <c r="Z91" s="142">
        <f t="shared" si="99"/>
        <v>12504162</v>
      </c>
      <c r="AA91" s="18">
        <f t="shared" si="99"/>
        <v>28166167</v>
      </c>
      <c r="AB91" s="19">
        <f t="shared" si="99"/>
        <v>15662005</v>
      </c>
      <c r="AC91" s="142">
        <f t="shared" si="99"/>
        <v>12504162</v>
      </c>
      <c r="AD91" s="16">
        <f t="shared" si="99"/>
        <v>28166167</v>
      </c>
      <c r="AE91" s="19">
        <f t="shared" si="99"/>
        <v>0</v>
      </c>
      <c r="AF91" s="142">
        <f t="shared" si="99"/>
        <v>15662005</v>
      </c>
      <c r="AG91" s="16">
        <f t="shared" si="99"/>
        <v>15662005</v>
      </c>
      <c r="AH91" s="19">
        <f t="shared" si="99"/>
        <v>128594628</v>
      </c>
      <c r="AI91" s="15">
        <f t="shared" si="99"/>
        <v>128594628</v>
      </c>
      <c r="AJ91" s="16">
        <f t="shared" si="99"/>
        <v>141098790</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39">
        <f>+IF(ENERO!A92=0,"",ENERO!A92)</f>
        <v>1130207</v>
      </c>
      <c r="B92" s="628" t="str">
        <f>+IF(ENERO!B92=0,"",ENERO!B92)</f>
        <v>Vigencia Anterior Venta Otros Svcios de Salud</v>
      </c>
      <c r="C92" s="780">
        <f>+ENERO!C92</f>
        <v>0</v>
      </c>
      <c r="D92" s="385">
        <f>ENERO!D92+FEBRERO!P92</f>
        <v>0</v>
      </c>
      <c r="E92" s="385">
        <f>ENERO!E92+FEBRERO!Q92</f>
        <v>189386464</v>
      </c>
      <c r="F92" s="385">
        <f t="shared" si="93"/>
        <v>189386464</v>
      </c>
      <c r="G92" s="385">
        <f>ENERO!I92</f>
        <v>89503219</v>
      </c>
      <c r="H92" s="388">
        <v>124411</v>
      </c>
      <c r="I92" s="385">
        <f t="shared" si="94"/>
        <v>89627630</v>
      </c>
      <c r="J92" s="385">
        <f>ENERO!L92</f>
        <v>89503219</v>
      </c>
      <c r="K92" s="388">
        <v>124411</v>
      </c>
      <c r="L92" s="385">
        <f t="shared" si="95"/>
        <v>89627630</v>
      </c>
      <c r="M92" s="385">
        <f t="shared" si="96"/>
        <v>99758834</v>
      </c>
      <c r="N92" s="386">
        <f t="shared" si="97"/>
        <v>99758834</v>
      </c>
      <c r="O92" s="382"/>
      <c r="P92" s="372">
        <v>0</v>
      </c>
      <c r="Q92" s="375">
        <v>0</v>
      </c>
      <c r="R92" s="30"/>
      <c r="S92" s="707" t="str">
        <f>+IF(ENERO!S92=0,"",ENERO!S92)</f>
        <v>1020301-1</v>
      </c>
      <c r="T92" s="725" t="str">
        <f>+IF(ENERO!T92=0,"",ENERO!T92)</f>
        <v>E.P.S. - Aportes cuenta maestra</v>
      </c>
      <c r="U92" s="29">
        <f>+ENERO!U92</f>
        <v>62490968</v>
      </c>
      <c r="V92" s="15">
        <f>ENERO!V92+FEBRERO!AL92</f>
        <v>45413603</v>
      </c>
      <c r="W92" s="15">
        <f>ENERO!W92+FEBRERO!AM92</f>
        <v>0</v>
      </c>
      <c r="X92" s="16">
        <f>SUM(U92:W92)</f>
        <v>107904571</v>
      </c>
      <c r="Y92" s="19">
        <f>ENERO!AA92</f>
        <v>9803238</v>
      </c>
      <c r="Z92" s="374">
        <v>9714554</v>
      </c>
      <c r="AA92" s="18">
        <f>SUM(Y92:Z92)</f>
        <v>19517792</v>
      </c>
      <c r="AB92" s="19">
        <f>ENERO!AD92</f>
        <v>9803238</v>
      </c>
      <c r="AC92" s="374">
        <v>9714554</v>
      </c>
      <c r="AD92" s="16">
        <f>SUM(AB92:AC92)</f>
        <v>19517792</v>
      </c>
      <c r="AE92" s="19">
        <f>ENERO!AG92</f>
        <v>0</v>
      </c>
      <c r="AF92" s="374">
        <v>9803238</v>
      </c>
      <c r="AG92" s="16">
        <f>SUM(AE92:AF92)</f>
        <v>9803238</v>
      </c>
      <c r="AH92" s="19">
        <f>X92-AA92</f>
        <v>88386779</v>
      </c>
      <c r="AI92" s="15">
        <f>X92-AD92</f>
        <v>88386779</v>
      </c>
      <c r="AJ92" s="16">
        <f>X92-AG92</f>
        <v>98101333</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37" t="str">
        <f>+IF(ENERO!A93=0,"",ENERO!A93)</f>
        <v/>
      </c>
      <c r="B93" s="651" t="str">
        <f>+IF(ENERO!B93=0,"",ENERO!B93)</f>
        <v/>
      </c>
      <c r="C93" s="294"/>
      <c r="D93" s="294"/>
      <c r="E93" s="294"/>
      <c r="F93" s="294"/>
      <c r="G93" s="294"/>
      <c r="H93" s="294"/>
      <c r="I93" s="294"/>
      <c r="J93" s="294"/>
      <c r="K93" s="294"/>
      <c r="L93" s="294"/>
      <c r="M93" s="294"/>
      <c r="N93" s="463"/>
      <c r="P93" s="467"/>
      <c r="Q93" s="391"/>
      <c r="R93" s="30"/>
      <c r="S93" s="707" t="str">
        <f>+IF(ENERO!S93=0,"",ENERO!S93)</f>
        <v>1020301-2</v>
      </c>
      <c r="T93" s="725" t="str">
        <f>+IF(ENERO!T93=0,"",ENERO!T93)</f>
        <v>Fondos pensionales - Aportes cuenta maestra</v>
      </c>
      <c r="U93" s="29">
        <f>+ENERO!U93</f>
        <v>109633461</v>
      </c>
      <c r="V93" s="15">
        <f>ENERO!V93+FEBRERO!AL93</f>
        <v>-60777237</v>
      </c>
      <c r="W93" s="15">
        <f>ENERO!W93+FEBRERO!AM93</f>
        <v>0</v>
      </c>
      <c r="X93" s="16">
        <f>SUM(U93:W93)</f>
        <v>48856224</v>
      </c>
      <c r="Y93" s="19">
        <f>ENERO!AA93</f>
        <v>5858767</v>
      </c>
      <c r="Z93" s="374">
        <v>2789608</v>
      </c>
      <c r="AA93" s="18">
        <f>SUM(Y93:Z93)</f>
        <v>8648375</v>
      </c>
      <c r="AB93" s="19">
        <f>ENERO!AD93</f>
        <v>5858767</v>
      </c>
      <c r="AC93" s="374">
        <v>2789608</v>
      </c>
      <c r="AD93" s="16">
        <f>SUM(AB93:AC93)</f>
        <v>8648375</v>
      </c>
      <c r="AE93" s="19">
        <f>ENERO!AG93</f>
        <v>0</v>
      </c>
      <c r="AF93" s="374">
        <v>5858767</v>
      </c>
      <c r="AG93" s="16">
        <f>SUM(AE93:AF93)</f>
        <v>5858767</v>
      </c>
      <c r="AH93" s="19">
        <f>X93-AA93</f>
        <v>40207849</v>
      </c>
      <c r="AI93" s="15">
        <f>X93-AD93</f>
        <v>40207849</v>
      </c>
      <c r="AJ93" s="16">
        <f>X93-AG93</f>
        <v>42997457</v>
      </c>
      <c r="AK93" s="9"/>
      <c r="AL93" s="372">
        <v>0</v>
      </c>
      <c r="AM93" s="375">
        <v>0</v>
      </c>
      <c r="AN93" s="30"/>
      <c r="AO93" s="460"/>
      <c r="AP93" s="460"/>
      <c r="AQ93" s="460"/>
      <c r="AR93" s="460"/>
      <c r="AS93" s="460"/>
      <c r="AT93" s="460"/>
      <c r="AU93" s="460"/>
      <c r="AV93" s="460"/>
      <c r="AW93" s="460"/>
      <c r="AX93" s="460"/>
      <c r="AY93" s="460"/>
      <c r="AZ93" s="460"/>
      <c r="BL93" s="30"/>
    </row>
    <row r="94" spans="1:70" s="461" customFormat="1" ht="42" customHeight="1">
      <c r="A94" s="740">
        <f>+IF(ENERO!A94=0,"",ENERO!A94)</f>
        <v>11303</v>
      </c>
      <c r="B94" s="618" t="str">
        <f>+IF(ENERO!B94=0,"",ENERO!B94)</f>
        <v>Aportes (No ligados a la venta de servicios de salud)</v>
      </c>
      <c r="C94" s="617">
        <f>SUM(C95:C102)</f>
        <v>0</v>
      </c>
      <c r="D94" s="615">
        <f t="shared" ref="D94:N94" si="100">SUM(D95:D102)</f>
        <v>0</v>
      </c>
      <c r="E94" s="615">
        <f t="shared" si="100"/>
        <v>0</v>
      </c>
      <c r="F94" s="615">
        <f t="shared" si="100"/>
        <v>0</v>
      </c>
      <c r="G94" s="615">
        <f t="shared" si="100"/>
        <v>0</v>
      </c>
      <c r="H94" s="615">
        <f t="shared" si="100"/>
        <v>0</v>
      </c>
      <c r="I94" s="615">
        <f t="shared" si="100"/>
        <v>0</v>
      </c>
      <c r="J94" s="615">
        <f t="shared" si="100"/>
        <v>0</v>
      </c>
      <c r="K94" s="615">
        <f t="shared" si="100"/>
        <v>0</v>
      </c>
      <c r="L94" s="615">
        <f t="shared" si="100"/>
        <v>0</v>
      </c>
      <c r="M94" s="615">
        <f t="shared" si="100"/>
        <v>0</v>
      </c>
      <c r="N94" s="616">
        <f t="shared" si="100"/>
        <v>0</v>
      </c>
      <c r="O94" s="382"/>
      <c r="P94" s="43">
        <f>SUM(P95:P102)</f>
        <v>0</v>
      </c>
      <c r="Q94" s="45">
        <f>SUM(Q95:Q102)</f>
        <v>0</v>
      </c>
      <c r="R94" s="30"/>
      <c r="S94" s="707" t="str">
        <f>+IF(ENERO!S94=0,"",ENERO!S94)</f>
        <v>1020301-3</v>
      </c>
      <c r="T94" s="725" t="str">
        <f>+IF(ENERO!T94=0,"",ENERO!T94)</f>
        <v>Fondos de cesantías - Aportes cuenta maestra</v>
      </c>
      <c r="U94" s="29">
        <f>+ENERO!U94</f>
        <v>20933927</v>
      </c>
      <c r="V94" s="15">
        <f>ENERO!V94+FEBRERO!AL94</f>
        <v>-20933927</v>
      </c>
      <c r="W94" s="15">
        <f>ENERO!W94+FEBRERO!AM94</f>
        <v>0</v>
      </c>
      <c r="X94" s="16">
        <f>SUM(U94:W94)</f>
        <v>0</v>
      </c>
      <c r="Y94" s="19">
        <f>ENERO!AA94</f>
        <v>0</v>
      </c>
      <c r="Z94" s="374">
        <v>0</v>
      </c>
      <c r="AA94" s="18">
        <f>SUM(Y94:Z94)</f>
        <v>0</v>
      </c>
      <c r="AB94" s="19">
        <f>ENERO!AD94</f>
        <v>0</v>
      </c>
      <c r="AC94" s="374">
        <v>0</v>
      </c>
      <c r="AD94" s="16">
        <f>SUM(AB94:AC94)</f>
        <v>0</v>
      </c>
      <c r="AE94" s="19">
        <f>ENERO!AG94</f>
        <v>0</v>
      </c>
      <c r="AF94" s="374">
        <v>0</v>
      </c>
      <c r="AG94" s="16">
        <f>SUM(AE94:AF94)</f>
        <v>0</v>
      </c>
      <c r="AH94" s="19">
        <f>X94-AA94</f>
        <v>0</v>
      </c>
      <c r="AI94" s="15">
        <f>X94-AD94</f>
        <v>0</v>
      </c>
      <c r="AJ94" s="16">
        <f>X94-AG94</f>
        <v>0</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1" t="str">
        <f>+IF(ENERO!A95=0,"",ENERO!A95)</f>
        <v>11303-1</v>
      </c>
      <c r="B95" s="619" t="str">
        <f>+IF(ENERO!B95=0,"",ENERO!B95)</f>
        <v>CONVENIOS CON LA NACION NO LIGADOS A LA VENTA DE SERVICIOS</v>
      </c>
      <c r="C95" s="672">
        <f>+ENERO!C95</f>
        <v>0</v>
      </c>
      <c r="D95" s="373">
        <f>ENERO!D95+FEBRERO!P95</f>
        <v>0</v>
      </c>
      <c r="E95" s="373">
        <f>ENERO!E95+FEBRERO!Q95</f>
        <v>0</v>
      </c>
      <c r="F95" s="373">
        <f t="shared" ref="F95:F102" si="101">SUM(C95:E95)</f>
        <v>0</v>
      </c>
      <c r="G95" s="373">
        <f>ENERO!I95</f>
        <v>0</v>
      </c>
      <c r="H95" s="374">
        <v>0</v>
      </c>
      <c r="I95" s="373">
        <f t="shared" ref="I95:I102" si="102">SUM(G95:H95)</f>
        <v>0</v>
      </c>
      <c r="J95" s="373">
        <f>ENERO!L95</f>
        <v>0</v>
      </c>
      <c r="K95" s="374">
        <v>0</v>
      </c>
      <c r="L95" s="373">
        <f t="shared" ref="L95:L102" si="103">SUM(J95:K95)</f>
        <v>0</v>
      </c>
      <c r="M95" s="373">
        <f t="shared" ref="M95:M102" si="104">F95-I95</f>
        <v>0</v>
      </c>
      <c r="N95" s="143">
        <f t="shared" ref="N95:N102" si="105">F95-L95</f>
        <v>0</v>
      </c>
      <c r="O95" s="382"/>
      <c r="P95" s="372">
        <v>0</v>
      </c>
      <c r="Q95" s="375">
        <v>0</v>
      </c>
      <c r="R95" s="30"/>
      <c r="S95" s="707" t="str">
        <f>+IF(ENERO!S95=0,"",ENERO!S95)</f>
        <v>1020301-4</v>
      </c>
      <c r="T95" s="725" t="str">
        <f>+IF(ENERO!T95=0,"",ENERO!T95)</f>
        <v>Riesgos laborales - Aportes cuenta maestra</v>
      </c>
      <c r="U95" s="29">
        <f>+ENERO!U95</f>
        <v>0</v>
      </c>
      <c r="V95" s="15">
        <f>ENERO!V95+FEBRERO!AL95</f>
        <v>0</v>
      </c>
      <c r="W95" s="15">
        <f>ENERO!W95+FEBRERO!AM95</f>
        <v>0</v>
      </c>
      <c r="X95" s="16">
        <f>SUM(U95:W95)</f>
        <v>0</v>
      </c>
      <c r="Y95" s="19">
        <f>ENERO!AA95</f>
        <v>0</v>
      </c>
      <c r="Z95" s="374">
        <v>0</v>
      </c>
      <c r="AA95" s="18">
        <f>SUM(Y95:Z95)</f>
        <v>0</v>
      </c>
      <c r="AB95" s="19">
        <f>ENERO!AD95</f>
        <v>0</v>
      </c>
      <c r="AC95" s="374">
        <v>0</v>
      </c>
      <c r="AD95" s="16">
        <f>SUM(AB95:AC95)</f>
        <v>0</v>
      </c>
      <c r="AE95" s="19">
        <f>ENERO!AG95</f>
        <v>0</v>
      </c>
      <c r="AF95" s="374">
        <v>0</v>
      </c>
      <c r="AG95" s="16">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1" t="str">
        <f>+IF(ENERO!A96=0,"",ENERO!A96)</f>
        <v>11303-2</v>
      </c>
      <c r="B96" s="619" t="str">
        <f>+IF(ENERO!B96=0,"",ENERO!B96)</f>
        <v>CONVENIOS CON EL DEPARTAMENTO NO LIGADOS A LA VENTA SERVICIOS</v>
      </c>
      <c r="C96" s="672">
        <f>+ENERO!C96</f>
        <v>0</v>
      </c>
      <c r="D96" s="373">
        <f>ENERO!D96+FEBRERO!P96</f>
        <v>0</v>
      </c>
      <c r="E96" s="373">
        <f>ENERO!E96+FEBRERO!Q96</f>
        <v>0</v>
      </c>
      <c r="F96" s="373">
        <f t="shared" si="101"/>
        <v>0</v>
      </c>
      <c r="G96" s="373">
        <f>ENERO!I96</f>
        <v>0</v>
      </c>
      <c r="H96" s="374">
        <v>0</v>
      </c>
      <c r="I96" s="373">
        <f t="shared" si="102"/>
        <v>0</v>
      </c>
      <c r="J96" s="373">
        <f>ENERO!L96</f>
        <v>0</v>
      </c>
      <c r="K96" s="374">
        <v>0</v>
      </c>
      <c r="L96" s="373">
        <f t="shared" si="103"/>
        <v>0</v>
      </c>
      <c r="M96" s="373">
        <f t="shared" si="104"/>
        <v>0</v>
      </c>
      <c r="N96" s="143">
        <f t="shared" si="105"/>
        <v>0</v>
      </c>
      <c r="O96" s="382"/>
      <c r="P96" s="372">
        <v>0</v>
      </c>
      <c r="Q96" s="375">
        <v>0</v>
      </c>
      <c r="S96" s="706">
        <f>+IF(ENERO!S96=0,"",ENERO!S96)</f>
        <v>1020302</v>
      </c>
      <c r="T96" s="724" t="str">
        <f>+IF(ENERO!T96=0,"",ENERO!T96)</f>
        <v>Contribuciones - Otros</v>
      </c>
      <c r="U96" s="29">
        <f t="shared" ref="U96:AJ96" si="106">SUM(U97:U101)</f>
        <v>333921784</v>
      </c>
      <c r="V96" s="15">
        <f t="shared" si="106"/>
        <v>-97000000</v>
      </c>
      <c r="W96" s="15">
        <f t="shared" si="106"/>
        <v>0</v>
      </c>
      <c r="X96" s="16">
        <f t="shared" si="106"/>
        <v>236921784</v>
      </c>
      <c r="Y96" s="19">
        <f t="shared" si="106"/>
        <v>15320577</v>
      </c>
      <c r="Z96" s="142">
        <f t="shared" si="106"/>
        <v>18809331</v>
      </c>
      <c r="AA96" s="18">
        <f t="shared" si="106"/>
        <v>34129908</v>
      </c>
      <c r="AB96" s="19">
        <f t="shared" si="106"/>
        <v>15320577</v>
      </c>
      <c r="AC96" s="142">
        <f t="shared" si="106"/>
        <v>18809331</v>
      </c>
      <c r="AD96" s="16">
        <f t="shared" si="106"/>
        <v>34129908</v>
      </c>
      <c r="AE96" s="19">
        <f t="shared" si="106"/>
        <v>0</v>
      </c>
      <c r="AF96" s="142">
        <f t="shared" si="106"/>
        <v>15320577</v>
      </c>
      <c r="AG96" s="16">
        <f t="shared" si="106"/>
        <v>15320577</v>
      </c>
      <c r="AH96" s="19">
        <f t="shared" si="106"/>
        <v>202791876</v>
      </c>
      <c r="AI96" s="15">
        <f t="shared" si="106"/>
        <v>202791876</v>
      </c>
      <c r="AJ96" s="16">
        <f t="shared" si="106"/>
        <v>221601207</v>
      </c>
      <c r="AL96" s="32">
        <f>SUM(AL97:AL101)</f>
        <v>-107000000</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c r="A97" s="741" t="str">
        <f>+IF(ENERO!A97=0,"",ENERO!A97)</f>
        <v>11303-3</v>
      </c>
      <c r="B97" s="619" t="str">
        <f>+IF(ENERO!B97=0,"",ENERO!B97)</f>
        <v>CONVENIOS CON EL MUNICIPIO NO LIGADOS A LA VENTA DE SERVICIOS</v>
      </c>
      <c r="C97" s="672">
        <f>+ENERO!C97</f>
        <v>0</v>
      </c>
      <c r="D97" s="373">
        <f>ENERO!D97+FEBRERO!P97</f>
        <v>0</v>
      </c>
      <c r="E97" s="373">
        <f>ENERO!E97+FEBRERO!Q97</f>
        <v>0</v>
      </c>
      <c r="F97" s="373">
        <f t="shared" si="101"/>
        <v>0</v>
      </c>
      <c r="G97" s="373">
        <f>ENERO!I97</f>
        <v>0</v>
      </c>
      <c r="H97" s="374">
        <v>0</v>
      </c>
      <c r="I97" s="373">
        <f t="shared" si="102"/>
        <v>0</v>
      </c>
      <c r="J97" s="373">
        <f>ENERO!L97</f>
        <v>0</v>
      </c>
      <c r="K97" s="374">
        <v>0</v>
      </c>
      <c r="L97" s="373">
        <f t="shared" si="103"/>
        <v>0</v>
      </c>
      <c r="M97" s="373">
        <f t="shared" si="104"/>
        <v>0</v>
      </c>
      <c r="N97" s="143">
        <f t="shared" si="105"/>
        <v>0</v>
      </c>
      <c r="O97" s="382"/>
      <c r="P97" s="372">
        <v>0</v>
      </c>
      <c r="Q97" s="375">
        <v>0</v>
      </c>
      <c r="R97" s="30"/>
      <c r="S97" s="707" t="str">
        <f>+IF(ENERO!S97=0,"",ENERO!S97)</f>
        <v>1020302-1</v>
      </c>
      <c r="T97" s="725" t="str">
        <f>+IF(ENERO!T97=0,"",ENERO!T97)</f>
        <v>Aportes a E.P.S. - recursos propios</v>
      </c>
      <c r="U97" s="29">
        <f>+ENERO!U97</f>
        <v>66955276</v>
      </c>
      <c r="V97" s="15">
        <f>ENERO!V97+FEBRERO!AL97</f>
        <v>-50000000</v>
      </c>
      <c r="W97" s="15">
        <f>ENERO!W97+FEBRERO!AM97</f>
        <v>0</v>
      </c>
      <c r="X97" s="16">
        <f t="shared" ref="X97:X102" si="107">SUM(U97:W97)</f>
        <v>16955276</v>
      </c>
      <c r="Y97" s="19">
        <f>ENERO!AA97</f>
        <v>72969</v>
      </c>
      <c r="Z97" s="374">
        <v>136818</v>
      </c>
      <c r="AA97" s="18">
        <f t="shared" ref="AA97:AA102" si="108">SUM(Y97:Z97)</f>
        <v>209787</v>
      </c>
      <c r="AB97" s="19">
        <f>ENERO!AD97</f>
        <v>72969</v>
      </c>
      <c r="AC97" s="374">
        <v>136818</v>
      </c>
      <c r="AD97" s="16">
        <f t="shared" ref="AD97:AD102" si="109">SUM(AB97:AC97)</f>
        <v>209787</v>
      </c>
      <c r="AE97" s="19">
        <f>ENERO!AG97</f>
        <v>0</v>
      </c>
      <c r="AF97" s="374">
        <v>72969</v>
      </c>
      <c r="AG97" s="16">
        <f t="shared" ref="AG97:AG102" si="110">SUM(AE97:AF97)</f>
        <v>72969</v>
      </c>
      <c r="AH97" s="19">
        <f t="shared" ref="AH97:AH102" si="111">X97-AA97</f>
        <v>16745489</v>
      </c>
      <c r="AI97" s="15">
        <f t="shared" ref="AI97:AI102" si="112">X97-AD97</f>
        <v>16745489</v>
      </c>
      <c r="AJ97" s="16">
        <f t="shared" ref="AJ97:AJ102" si="113">X97-AG97</f>
        <v>16882307</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1" t="str">
        <f>+IF(ENERO!A98=0,"",ENERO!A98)</f>
        <v>11303-4</v>
      </c>
      <c r="B98" s="619" t="str">
        <f>+IF(ENERO!B98=0,"",ENERO!B98)</f>
        <v>OTROS CONVENIOS NO LIGADOS A LA VENTA DE SERVICIOS</v>
      </c>
      <c r="C98" s="672">
        <f>+ENERO!C98</f>
        <v>0</v>
      </c>
      <c r="D98" s="373">
        <f>ENERO!D98+FEBRERO!P98</f>
        <v>0</v>
      </c>
      <c r="E98" s="373">
        <f>ENERO!E98+FEBRERO!Q98</f>
        <v>0</v>
      </c>
      <c r="F98" s="373">
        <f t="shared" si="101"/>
        <v>0</v>
      </c>
      <c r="G98" s="373">
        <f>ENERO!I98</f>
        <v>0</v>
      </c>
      <c r="H98" s="374">
        <v>0</v>
      </c>
      <c r="I98" s="373">
        <f t="shared" si="102"/>
        <v>0</v>
      </c>
      <c r="J98" s="373">
        <f>ENERO!L98</f>
        <v>0</v>
      </c>
      <c r="K98" s="374">
        <v>0</v>
      </c>
      <c r="L98" s="373">
        <f t="shared" si="103"/>
        <v>0</v>
      </c>
      <c r="M98" s="373">
        <f t="shared" si="104"/>
        <v>0</v>
      </c>
      <c r="N98" s="143">
        <f t="shared" si="105"/>
        <v>0</v>
      </c>
      <c r="O98" s="382"/>
      <c r="P98" s="372">
        <v>0</v>
      </c>
      <c r="Q98" s="375">
        <v>0</v>
      </c>
      <c r="R98" s="30"/>
      <c r="S98" s="707" t="str">
        <f>+IF(ENERO!S98=0,"",ENERO!S98)</f>
        <v>1020302-2</v>
      </c>
      <c r="T98" s="725" t="str">
        <f>+IF(ENERO!T98=0,"",ENERO!T98)</f>
        <v>Aportes Fondos Pensionales - recursos propios</v>
      </c>
      <c r="U98" s="29">
        <f>+ENERO!U98</f>
        <v>36455199</v>
      </c>
      <c r="V98" s="15">
        <f>ENERO!V98+FEBRERO!AL98</f>
        <v>60000000</v>
      </c>
      <c r="W98" s="15">
        <f>ENERO!W98+FEBRERO!AM98</f>
        <v>0</v>
      </c>
      <c r="X98" s="16">
        <f t="shared" si="107"/>
        <v>96455199</v>
      </c>
      <c r="Y98" s="19">
        <f>ENERO!AA98</f>
        <v>8084108</v>
      </c>
      <c r="Z98" s="374">
        <v>11304713</v>
      </c>
      <c r="AA98" s="18">
        <f t="shared" si="108"/>
        <v>19388821</v>
      </c>
      <c r="AB98" s="19">
        <f>ENERO!AD98</f>
        <v>8084108</v>
      </c>
      <c r="AC98" s="374">
        <v>11304713</v>
      </c>
      <c r="AD98" s="16">
        <f t="shared" si="109"/>
        <v>19388821</v>
      </c>
      <c r="AE98" s="19">
        <f>ENERO!AG98</f>
        <v>0</v>
      </c>
      <c r="AF98" s="374">
        <v>8084108</v>
      </c>
      <c r="AG98" s="16">
        <f t="shared" si="110"/>
        <v>8084108</v>
      </c>
      <c r="AH98" s="19">
        <f t="shared" si="111"/>
        <v>77066378</v>
      </c>
      <c r="AI98" s="15">
        <f t="shared" si="112"/>
        <v>77066378</v>
      </c>
      <c r="AJ98" s="16">
        <f t="shared" si="113"/>
        <v>88371091</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1" t="str">
        <f>+IF(ENERO!A99=0,"",ENERO!A99)</f>
        <v>11303-5</v>
      </c>
      <c r="B99" s="619" t="str">
        <f>+IF(ENERO!B99=0,"",ENERO!B99)</f>
        <v>APORTES PATRONALES - MUNICIPIO / DEPARTAMENTO</v>
      </c>
      <c r="C99" s="672">
        <f>+ENERO!C99</f>
        <v>0</v>
      </c>
      <c r="D99" s="373">
        <f>ENERO!D99+FEBRERO!P99</f>
        <v>0</v>
      </c>
      <c r="E99" s="373">
        <f>ENERO!E99+FEBRERO!Q99</f>
        <v>0</v>
      </c>
      <c r="F99" s="373">
        <f t="shared" si="101"/>
        <v>0</v>
      </c>
      <c r="G99" s="373">
        <f>ENERO!I99</f>
        <v>0</v>
      </c>
      <c r="H99" s="374">
        <v>0</v>
      </c>
      <c r="I99" s="373">
        <f t="shared" si="102"/>
        <v>0</v>
      </c>
      <c r="J99" s="373">
        <f>ENERO!L99</f>
        <v>0</v>
      </c>
      <c r="K99" s="374">
        <v>0</v>
      </c>
      <c r="L99" s="373">
        <f t="shared" si="103"/>
        <v>0</v>
      </c>
      <c r="M99" s="373">
        <f t="shared" si="104"/>
        <v>0</v>
      </c>
      <c r="N99" s="143">
        <f t="shared" si="105"/>
        <v>0</v>
      </c>
      <c r="O99" s="820"/>
      <c r="P99" s="372">
        <v>0</v>
      </c>
      <c r="Q99" s="375">
        <v>0</v>
      </c>
      <c r="R99" s="30"/>
      <c r="S99" s="707" t="str">
        <f>+IF(ENERO!S99=0,"",ENERO!S99)</f>
        <v>1020302-3</v>
      </c>
      <c r="T99" s="725" t="str">
        <f>+IF(ENERO!T99=0,"",ENERO!T99)</f>
        <v>Aportes a Fondos de Cesantia - recursos propios</v>
      </c>
      <c r="U99" s="29">
        <f>+ENERO!U99</f>
        <v>123895451</v>
      </c>
      <c r="V99" s="15">
        <f>ENERO!V99+FEBRERO!AL99</f>
        <v>-107000000</v>
      </c>
      <c r="W99" s="15">
        <f>ENERO!W99+FEBRERO!AM99</f>
        <v>0</v>
      </c>
      <c r="X99" s="16">
        <f t="shared" si="107"/>
        <v>16895451</v>
      </c>
      <c r="Y99" s="19">
        <f>ENERO!AA99</f>
        <v>0</v>
      </c>
      <c r="Z99" s="374">
        <v>0</v>
      </c>
      <c r="AA99" s="18">
        <f t="shared" si="108"/>
        <v>0</v>
      </c>
      <c r="AB99" s="19">
        <f>ENERO!AD99</f>
        <v>0</v>
      </c>
      <c r="AC99" s="374">
        <v>0</v>
      </c>
      <c r="AD99" s="16">
        <f t="shared" si="109"/>
        <v>0</v>
      </c>
      <c r="AE99" s="19">
        <f>ENERO!AG99</f>
        <v>0</v>
      </c>
      <c r="AF99" s="374">
        <v>0</v>
      </c>
      <c r="AG99" s="16">
        <f t="shared" si="110"/>
        <v>0</v>
      </c>
      <c r="AH99" s="19">
        <f t="shared" si="111"/>
        <v>16895451</v>
      </c>
      <c r="AI99" s="15">
        <f t="shared" si="112"/>
        <v>16895451</v>
      </c>
      <c r="AJ99" s="16">
        <f t="shared" si="113"/>
        <v>16895451</v>
      </c>
      <c r="AK99" s="30"/>
      <c r="AL99" s="372">
        <v>-107000000</v>
      </c>
      <c r="AM99" s="375">
        <v>0</v>
      </c>
      <c r="AN99" s="30"/>
      <c r="AO99" s="460"/>
      <c r="AP99" s="460"/>
      <c r="AQ99" s="460"/>
      <c r="AR99" s="460"/>
      <c r="AS99" s="460"/>
      <c r="AT99" s="460"/>
      <c r="AU99" s="460"/>
      <c r="AV99" s="460"/>
      <c r="AW99" s="460"/>
      <c r="AX99" s="460"/>
      <c r="AY99" s="460"/>
      <c r="AZ99" s="460"/>
      <c r="BM99" s="30"/>
    </row>
    <row r="100" spans="1:70" s="382" customFormat="1" ht="24.95" customHeight="1">
      <c r="A100" s="741" t="str">
        <f>+IF(ENERO!A100=0,"",ENERO!A100)</f>
        <v>11303-6</v>
      </c>
      <c r="B100" s="619" t="str">
        <f>+IF(ENERO!B100=0,"",ENERO!B100)</f>
        <v>RECURSOS PARA PROGRAMA DE SANEAMIENTO FINANCIERO</v>
      </c>
      <c r="C100" s="672">
        <f>+ENERO!C100</f>
        <v>0</v>
      </c>
      <c r="D100" s="373">
        <f>ENERO!D100+FEBRERO!P100</f>
        <v>0</v>
      </c>
      <c r="E100" s="373">
        <f>ENERO!E100+FEBRERO!Q100</f>
        <v>0</v>
      </c>
      <c r="F100" s="373">
        <f t="shared" si="101"/>
        <v>0</v>
      </c>
      <c r="G100" s="373">
        <f>ENERO!I100</f>
        <v>0</v>
      </c>
      <c r="H100" s="374">
        <v>0</v>
      </c>
      <c r="I100" s="373">
        <f t="shared" si="102"/>
        <v>0</v>
      </c>
      <c r="J100" s="373">
        <f>ENERO!L100</f>
        <v>0</v>
      </c>
      <c r="K100" s="374">
        <v>0</v>
      </c>
      <c r="L100" s="373">
        <f t="shared" si="103"/>
        <v>0</v>
      </c>
      <c r="M100" s="373">
        <f t="shared" si="104"/>
        <v>0</v>
      </c>
      <c r="N100" s="143">
        <f t="shared" si="105"/>
        <v>0</v>
      </c>
      <c r="P100" s="372">
        <v>0</v>
      </c>
      <c r="Q100" s="375">
        <v>0</v>
      </c>
      <c r="R100" s="9"/>
      <c r="S100" s="707" t="str">
        <f>+IF(ENERO!S100=0,"",ENERO!S100)</f>
        <v>1020302-4</v>
      </c>
      <c r="T100" s="725" t="str">
        <f>+IF(ENERO!T100=0,"",ENERO!T100)</f>
        <v>Aporte a ARL. - recursos propios</v>
      </c>
      <c r="U100" s="29">
        <f>+ENERO!U100</f>
        <v>37097756</v>
      </c>
      <c r="V100" s="15">
        <f>ENERO!V100+FEBRERO!AL100</f>
        <v>0</v>
      </c>
      <c r="W100" s="15">
        <f>ENERO!W100+FEBRERO!AM100</f>
        <v>0</v>
      </c>
      <c r="X100" s="16">
        <f t="shared" si="107"/>
        <v>37097756</v>
      </c>
      <c r="Y100" s="19">
        <f>ENERO!AA100</f>
        <v>2522600</v>
      </c>
      <c r="Z100" s="374">
        <v>2739700</v>
      </c>
      <c r="AA100" s="18">
        <f t="shared" si="108"/>
        <v>5262300</v>
      </c>
      <c r="AB100" s="19">
        <f>ENERO!AD100</f>
        <v>2522600</v>
      </c>
      <c r="AC100" s="374">
        <v>2739700</v>
      </c>
      <c r="AD100" s="16">
        <f t="shared" si="109"/>
        <v>5262300</v>
      </c>
      <c r="AE100" s="19">
        <f>ENERO!AG100</f>
        <v>0</v>
      </c>
      <c r="AF100" s="374">
        <v>2522600</v>
      </c>
      <c r="AG100" s="16">
        <f t="shared" si="110"/>
        <v>2522600</v>
      </c>
      <c r="AH100" s="19">
        <f t="shared" si="111"/>
        <v>31835456</v>
      </c>
      <c r="AI100" s="15">
        <f t="shared" si="112"/>
        <v>31835456</v>
      </c>
      <c r="AJ100" s="16">
        <f t="shared" si="113"/>
        <v>34575156</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1" t="str">
        <f>+IF(ENERO!A101=0,"",ENERO!A101)</f>
        <v>11303-7</v>
      </c>
      <c r="B101" s="619" t="str">
        <f>+IF(ENERO!B101=0,"",ENERO!B101)</f>
        <v/>
      </c>
      <c r="C101" s="672">
        <f>+ENERO!C101</f>
        <v>0</v>
      </c>
      <c r="D101" s="373">
        <f>ENERO!D101+FEBRERO!P101</f>
        <v>0</v>
      </c>
      <c r="E101" s="373">
        <f>ENERO!E101+FEBRERO!Q101</f>
        <v>0</v>
      </c>
      <c r="F101" s="373">
        <f t="shared" si="101"/>
        <v>0</v>
      </c>
      <c r="G101" s="373">
        <f>ENERO!I101</f>
        <v>0</v>
      </c>
      <c r="H101" s="374">
        <v>0</v>
      </c>
      <c r="I101" s="373">
        <f t="shared" si="102"/>
        <v>0</v>
      </c>
      <c r="J101" s="373">
        <f>ENERO!L101</f>
        <v>0</v>
      </c>
      <c r="K101" s="374">
        <v>0</v>
      </c>
      <c r="L101" s="373">
        <f t="shared" si="103"/>
        <v>0</v>
      </c>
      <c r="M101" s="373">
        <f t="shared" si="104"/>
        <v>0</v>
      </c>
      <c r="N101" s="143">
        <f t="shared" si="105"/>
        <v>0</v>
      </c>
      <c r="P101" s="372">
        <v>0</v>
      </c>
      <c r="Q101" s="375">
        <v>0</v>
      </c>
      <c r="R101" s="9"/>
      <c r="S101" s="707" t="str">
        <f>+IF(ENERO!S101=0,"",ENERO!S101)</f>
        <v>1020302-5</v>
      </c>
      <c r="T101" s="725" t="str">
        <f>+IF(ENERO!T101=0,"",ENERO!T101)</f>
        <v>Aporte a Caja Compensación Familiar</v>
      </c>
      <c r="U101" s="29">
        <f>+ENERO!U101</f>
        <v>69518102</v>
      </c>
      <c r="V101" s="15">
        <f>ENERO!V101+FEBRERO!AL101</f>
        <v>0</v>
      </c>
      <c r="W101" s="15">
        <f>ENERO!W101+FEBRERO!AM101</f>
        <v>0</v>
      </c>
      <c r="X101" s="16">
        <f t="shared" si="107"/>
        <v>69518102</v>
      </c>
      <c r="Y101" s="19">
        <f>ENERO!AA101</f>
        <v>4640900</v>
      </c>
      <c r="Z101" s="374">
        <v>4628100</v>
      </c>
      <c r="AA101" s="18">
        <f t="shared" si="108"/>
        <v>9269000</v>
      </c>
      <c r="AB101" s="19">
        <f>ENERO!AD101</f>
        <v>4640900</v>
      </c>
      <c r="AC101" s="374">
        <v>4628100</v>
      </c>
      <c r="AD101" s="16">
        <f t="shared" si="109"/>
        <v>9269000</v>
      </c>
      <c r="AE101" s="19">
        <f>ENERO!AG101</f>
        <v>0</v>
      </c>
      <c r="AF101" s="374">
        <v>4640900</v>
      </c>
      <c r="AG101" s="16">
        <f t="shared" si="110"/>
        <v>4640900</v>
      </c>
      <c r="AH101" s="19">
        <f t="shared" si="111"/>
        <v>60249102</v>
      </c>
      <c r="AI101" s="15">
        <f t="shared" si="112"/>
        <v>60249102</v>
      </c>
      <c r="AJ101" s="16">
        <f t="shared" si="113"/>
        <v>64877202</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1" t="str">
        <f>+IF(ENERO!A102=0,"",ENERO!A102)</f>
        <v>11303-8</v>
      </c>
      <c r="B102" s="628" t="str">
        <f>+IF(ENERO!B102=0,"",ENERO!B102)</f>
        <v>Vigencia Anterior Aportes no Ligados a la Venta de Svcios</v>
      </c>
      <c r="C102" s="780">
        <f>+ENERO!C102</f>
        <v>0</v>
      </c>
      <c r="D102" s="385">
        <f>ENERO!D102+FEBRERO!P102</f>
        <v>0</v>
      </c>
      <c r="E102" s="385">
        <f>ENERO!E102+FEBRERO!Q102</f>
        <v>0</v>
      </c>
      <c r="F102" s="385">
        <f t="shared" si="101"/>
        <v>0</v>
      </c>
      <c r="G102" s="385">
        <f>ENERO!I102</f>
        <v>0</v>
      </c>
      <c r="H102" s="388">
        <v>0</v>
      </c>
      <c r="I102" s="385">
        <f t="shared" si="102"/>
        <v>0</v>
      </c>
      <c r="J102" s="385">
        <f>ENERO!L102</f>
        <v>0</v>
      </c>
      <c r="K102" s="388">
        <v>0</v>
      </c>
      <c r="L102" s="385">
        <f t="shared" si="103"/>
        <v>0</v>
      </c>
      <c r="M102" s="385">
        <f t="shared" si="104"/>
        <v>0</v>
      </c>
      <c r="N102" s="386">
        <f t="shared" si="105"/>
        <v>0</v>
      </c>
      <c r="P102" s="372">
        <v>0</v>
      </c>
      <c r="Q102" s="375">
        <v>0</v>
      </c>
      <c r="R102" s="9"/>
      <c r="S102" s="706">
        <f>+IF(ENERO!S102=0,"",ENERO!S102)</f>
        <v>1020399</v>
      </c>
      <c r="T102" s="724" t="str">
        <f>+IF(ENERO!T102=0,"",ENERO!T102)</f>
        <v>Vigencias Anteriores Contribuciones Inherentes de nómina sector privado operativo</v>
      </c>
      <c r="U102" s="29">
        <f>+ENERO!U102</f>
        <v>104000000</v>
      </c>
      <c r="V102" s="15">
        <f>ENERO!V102+FEBRERO!AL102</f>
        <v>33530757</v>
      </c>
      <c r="W102" s="15">
        <f>ENERO!W102+FEBRERO!AM102</f>
        <v>0</v>
      </c>
      <c r="X102" s="16">
        <f t="shared" si="107"/>
        <v>137530757</v>
      </c>
      <c r="Y102" s="19">
        <f>ENERO!AA102</f>
        <v>37561140</v>
      </c>
      <c r="Z102" s="374">
        <v>89544332</v>
      </c>
      <c r="AA102" s="18">
        <f t="shared" si="108"/>
        <v>127105472</v>
      </c>
      <c r="AB102" s="19">
        <f>ENERO!AD102</f>
        <v>37561140</v>
      </c>
      <c r="AC102" s="374">
        <v>89544332</v>
      </c>
      <c r="AD102" s="16">
        <f t="shared" si="109"/>
        <v>127105472</v>
      </c>
      <c r="AE102" s="19">
        <f>ENERO!AG102</f>
        <v>30967899</v>
      </c>
      <c r="AF102" s="374">
        <v>91242867</v>
      </c>
      <c r="AG102" s="16">
        <f t="shared" si="110"/>
        <v>122210766</v>
      </c>
      <c r="AH102" s="19">
        <f t="shared" si="111"/>
        <v>10425285</v>
      </c>
      <c r="AI102" s="15">
        <f t="shared" si="112"/>
        <v>10425285</v>
      </c>
      <c r="AJ102" s="16">
        <f t="shared" si="113"/>
        <v>15319991</v>
      </c>
      <c r="AK102" s="9"/>
      <c r="AL102" s="372">
        <v>99969617</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2" t="str">
        <f>+IF(ENERO!A103=0,"",ENERO!A103)</f>
        <v/>
      </c>
      <c r="B103" s="653" t="str">
        <f>+IF(ENERO!B103=0,"",ENERO!B103)</f>
        <v/>
      </c>
      <c r="C103" s="480"/>
      <c r="D103" s="480"/>
      <c r="E103" s="480"/>
      <c r="F103" s="480"/>
      <c r="G103" s="480"/>
      <c r="H103" s="480"/>
      <c r="I103" s="480"/>
      <c r="J103" s="480"/>
      <c r="K103" s="480"/>
      <c r="L103" s="480"/>
      <c r="M103" s="480"/>
      <c r="N103" s="481"/>
      <c r="P103" s="482"/>
      <c r="Q103" s="481"/>
      <c r="R103" s="9"/>
      <c r="S103" s="366" t="str">
        <f>+IF(ENERO!S103=0,"",ENERO!S103)</f>
        <v/>
      </c>
      <c r="T103" s="696" t="str">
        <f>+IF(ENERO!T103=0,"",ENERO!T103)</f>
        <v/>
      </c>
      <c r="U103" s="367"/>
      <c r="V103" s="161"/>
      <c r="W103" s="161"/>
      <c r="X103" s="166"/>
      <c r="Y103" s="367"/>
      <c r="Z103" s="161"/>
      <c r="AA103" s="161"/>
      <c r="AB103" s="367"/>
      <c r="AC103" s="161"/>
      <c r="AD103" s="166"/>
      <c r="AE103" s="367"/>
      <c r="AF103" s="161"/>
      <c r="AG103" s="166"/>
      <c r="AH103" s="367"/>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40">
        <f>+IF(ENERO!A104=0,"",ENERO!A104)</f>
        <v>11304</v>
      </c>
      <c r="B104" s="618" t="str">
        <f>+IF(ENERO!B104=0,"",ENERO!B104)</f>
        <v>Otros ingresos corrientes</v>
      </c>
      <c r="C104" s="617">
        <f>SUM(C105:C111)</f>
        <v>15193610</v>
      </c>
      <c r="D104" s="615">
        <f t="shared" ref="D104:N104" si="114">SUM(D105:D111)</f>
        <v>0</v>
      </c>
      <c r="E104" s="615">
        <f t="shared" si="114"/>
        <v>0</v>
      </c>
      <c r="F104" s="615">
        <f t="shared" si="114"/>
        <v>15193610</v>
      </c>
      <c r="G104" s="615">
        <f t="shared" si="114"/>
        <v>386273</v>
      </c>
      <c r="H104" s="615">
        <f t="shared" si="114"/>
        <v>238969</v>
      </c>
      <c r="I104" s="615">
        <f t="shared" si="114"/>
        <v>625242</v>
      </c>
      <c r="J104" s="615">
        <f t="shared" si="114"/>
        <v>386273</v>
      </c>
      <c r="K104" s="615">
        <f t="shared" si="114"/>
        <v>238969</v>
      </c>
      <c r="L104" s="615">
        <f t="shared" si="114"/>
        <v>625242</v>
      </c>
      <c r="M104" s="615">
        <f t="shared" si="114"/>
        <v>14568368</v>
      </c>
      <c r="N104" s="616">
        <f t="shared" si="114"/>
        <v>14568368</v>
      </c>
      <c r="P104" s="43">
        <f>SUM(P105:P111)</f>
        <v>0</v>
      </c>
      <c r="Q104" s="45">
        <f>SUM(Q105:Q111)</f>
        <v>0</v>
      </c>
      <c r="R104" s="9"/>
      <c r="S104" s="705">
        <f>+IF(ENERO!S104=0,"",ENERO!S104)</f>
        <v>1020400</v>
      </c>
      <c r="T104" s="723" t="str">
        <f>+IF(ENERO!T104=0,"",ENERO!T104)</f>
        <v>Contribuciones Inherentes nómina del Sector Publico</v>
      </c>
      <c r="U104" s="128">
        <f t="shared" ref="U104:AJ104" si="115">U105+U108</f>
        <v>86897627</v>
      </c>
      <c r="V104" s="122">
        <f t="shared" si="115"/>
        <v>5764900</v>
      </c>
      <c r="W104" s="122">
        <f t="shared" si="115"/>
        <v>0</v>
      </c>
      <c r="X104" s="130">
        <f t="shared" si="115"/>
        <v>92662527</v>
      </c>
      <c r="Y104" s="128">
        <f t="shared" si="115"/>
        <v>11567600</v>
      </c>
      <c r="Z104" s="122">
        <f t="shared" si="115"/>
        <v>5786900</v>
      </c>
      <c r="AA104" s="129">
        <f t="shared" si="115"/>
        <v>17354500</v>
      </c>
      <c r="AB104" s="128">
        <f t="shared" si="115"/>
        <v>11567600</v>
      </c>
      <c r="AC104" s="122">
        <f t="shared" si="115"/>
        <v>5786900</v>
      </c>
      <c r="AD104" s="130">
        <f t="shared" si="115"/>
        <v>17354500</v>
      </c>
      <c r="AE104" s="128">
        <f t="shared" si="115"/>
        <v>5764900</v>
      </c>
      <c r="AF104" s="122">
        <f t="shared" si="115"/>
        <v>5802700</v>
      </c>
      <c r="AG104" s="130">
        <f t="shared" si="115"/>
        <v>11567600</v>
      </c>
      <c r="AH104" s="128">
        <f t="shared" si="115"/>
        <v>75308027</v>
      </c>
      <c r="AI104" s="122">
        <f t="shared" si="115"/>
        <v>75308027</v>
      </c>
      <c r="AJ104" s="130">
        <f t="shared" si="115"/>
        <v>81094927</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1" t="str">
        <f>+IF(ENERO!A105=0,"",ENERO!A105)</f>
        <v>11304-1</v>
      </c>
      <c r="B105" s="619" t="str">
        <f>+IF(ENERO!B105=0,"",ENERO!B105)</f>
        <v>ARRENDAMIENTO Y ALQUILER DE BIENES MUEBLES E INMUEBLES</v>
      </c>
      <c r="C105" s="672">
        <f>+ENERO!C105</f>
        <v>0</v>
      </c>
      <c r="D105" s="373">
        <f>ENERO!D105+FEBRERO!P105</f>
        <v>0</v>
      </c>
      <c r="E105" s="373">
        <f>ENERO!E105+FEBRERO!Q105</f>
        <v>0</v>
      </c>
      <c r="F105" s="373">
        <f t="shared" ref="F105:F111" si="116">SUM(C105:E105)</f>
        <v>0</v>
      </c>
      <c r="G105" s="373">
        <f>ENERO!I105</f>
        <v>0</v>
      </c>
      <c r="H105" s="374">
        <v>0</v>
      </c>
      <c r="I105" s="373">
        <f t="shared" ref="I105:I111" si="117">SUM(G105:H105)</f>
        <v>0</v>
      </c>
      <c r="J105" s="373">
        <f>ENERO!L105</f>
        <v>0</v>
      </c>
      <c r="K105" s="374">
        <v>0</v>
      </c>
      <c r="L105" s="373">
        <f t="shared" ref="L105:L111" si="118">SUM(J105:K105)</f>
        <v>0</v>
      </c>
      <c r="M105" s="373">
        <f t="shared" ref="M105:M111" si="119">F105-I105</f>
        <v>0</v>
      </c>
      <c r="N105" s="143">
        <f t="shared" ref="N105:N111" si="120">F105-L105</f>
        <v>0</v>
      </c>
      <c r="P105" s="372">
        <v>0</v>
      </c>
      <c r="Q105" s="375">
        <v>0</v>
      </c>
      <c r="R105" s="9"/>
      <c r="S105" s="706">
        <f>+IF(ENERO!S105=0,"",ENERO!S105)</f>
        <v>1020402</v>
      </c>
      <c r="T105" s="724" t="str">
        <f>+IF(ENERO!T105=0,"",ENERO!T105)</f>
        <v>Contribuciones - Otros</v>
      </c>
      <c r="U105" s="29">
        <f t="shared" ref="U105:AJ105" si="121">SUM(U106:U107)</f>
        <v>86897627</v>
      </c>
      <c r="V105" s="15">
        <f t="shared" si="121"/>
        <v>0</v>
      </c>
      <c r="W105" s="15">
        <f t="shared" si="121"/>
        <v>0</v>
      </c>
      <c r="X105" s="16">
        <f t="shared" si="121"/>
        <v>86897627</v>
      </c>
      <c r="Y105" s="19">
        <f t="shared" si="121"/>
        <v>5802700</v>
      </c>
      <c r="Z105" s="142">
        <f t="shared" si="121"/>
        <v>5786900</v>
      </c>
      <c r="AA105" s="18">
        <f t="shared" si="121"/>
        <v>11589600</v>
      </c>
      <c r="AB105" s="19">
        <f t="shared" si="121"/>
        <v>5802700</v>
      </c>
      <c r="AC105" s="142">
        <f t="shared" si="121"/>
        <v>5786900</v>
      </c>
      <c r="AD105" s="16">
        <f t="shared" si="121"/>
        <v>11589600</v>
      </c>
      <c r="AE105" s="19">
        <f t="shared" si="121"/>
        <v>0</v>
      </c>
      <c r="AF105" s="142">
        <f t="shared" si="121"/>
        <v>5802700</v>
      </c>
      <c r="AG105" s="16">
        <f t="shared" si="121"/>
        <v>5802700</v>
      </c>
      <c r="AH105" s="19">
        <f t="shared" si="121"/>
        <v>75308027</v>
      </c>
      <c r="AI105" s="15">
        <f t="shared" si="121"/>
        <v>75308027</v>
      </c>
      <c r="AJ105" s="16">
        <f t="shared" si="121"/>
        <v>81094927</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1" t="str">
        <f>+IF(ENERO!A106=0,"",ENERO!A106)</f>
        <v>11304-2</v>
      </c>
      <c r="B106" s="620" t="str">
        <f>+IF(ENERO!B106=0,"",ENERO!B106)</f>
        <v>COMERCIALIZACIÓN DE MERCANCÍAS</v>
      </c>
      <c r="C106" s="672">
        <f>+ENERO!C106</f>
        <v>0</v>
      </c>
      <c r="D106" s="373">
        <f>ENERO!D106+FEBRERO!P106</f>
        <v>0</v>
      </c>
      <c r="E106" s="373">
        <f>ENERO!E106+FEBRERO!Q106</f>
        <v>0</v>
      </c>
      <c r="F106" s="373">
        <f t="shared" si="116"/>
        <v>0</v>
      </c>
      <c r="G106" s="373">
        <f>ENERO!I106</f>
        <v>0</v>
      </c>
      <c r="H106" s="374">
        <v>0</v>
      </c>
      <c r="I106" s="373">
        <f t="shared" si="117"/>
        <v>0</v>
      </c>
      <c r="J106" s="373">
        <f>ENERO!L106</f>
        <v>0</v>
      </c>
      <c r="K106" s="374">
        <v>0</v>
      </c>
      <c r="L106" s="373">
        <f t="shared" si="118"/>
        <v>0</v>
      </c>
      <c r="M106" s="373">
        <f t="shared" si="119"/>
        <v>0</v>
      </c>
      <c r="N106" s="143">
        <f t="shared" si="120"/>
        <v>0</v>
      </c>
      <c r="P106" s="372">
        <v>0</v>
      </c>
      <c r="Q106" s="375">
        <v>0</v>
      </c>
      <c r="R106" s="9"/>
      <c r="S106" s="707" t="str">
        <f>+IF(ENERO!S106=0,"",ENERO!S106)</f>
        <v>1020402-1</v>
      </c>
      <c r="T106" s="724" t="str">
        <f>+IF(ENERO!T106=0,"",ENERO!T106)</f>
        <v>S.E.N.A.</v>
      </c>
      <c r="U106" s="29">
        <f>+ENERO!U106</f>
        <v>34759051</v>
      </c>
      <c r="V106" s="15">
        <f>ENERO!V106+FEBRERO!AL106</f>
        <v>0</v>
      </c>
      <c r="W106" s="15">
        <f>ENERO!W106+FEBRERO!AM106</f>
        <v>0</v>
      </c>
      <c r="X106" s="16">
        <f>SUM(U106:W106)</f>
        <v>34759051</v>
      </c>
      <c r="Y106" s="19">
        <f>ENERO!AA106</f>
        <v>2321400</v>
      </c>
      <c r="Z106" s="374">
        <v>2315200</v>
      </c>
      <c r="AA106" s="18">
        <f>SUM(Y106:Z106)</f>
        <v>4636600</v>
      </c>
      <c r="AB106" s="19">
        <f>ENERO!AD106</f>
        <v>2321400</v>
      </c>
      <c r="AC106" s="374">
        <v>2315200</v>
      </c>
      <c r="AD106" s="16">
        <f>SUM(AB106:AC106)</f>
        <v>4636600</v>
      </c>
      <c r="AE106" s="19">
        <f>ENERO!AG106</f>
        <v>0</v>
      </c>
      <c r="AF106" s="374">
        <v>2321400</v>
      </c>
      <c r="AG106" s="16">
        <f>SUM(AE106:AF106)</f>
        <v>2321400</v>
      </c>
      <c r="AH106" s="19">
        <f>X106-AA106</f>
        <v>30122451</v>
      </c>
      <c r="AI106" s="15">
        <f>X106-AD106</f>
        <v>30122451</v>
      </c>
      <c r="AJ106" s="16">
        <f>X106-AG106</f>
        <v>32437651</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1" t="str">
        <f>+IF(ENERO!A107=0,"",ENERO!A107)</f>
        <v>11304-3</v>
      </c>
      <c r="B107" s="619" t="str">
        <f>+IF(ENERO!B107=0,"",ENERO!B107)</f>
        <v>Bienestar Social</v>
      </c>
      <c r="C107" s="672">
        <f>+ENERO!C107</f>
        <v>0</v>
      </c>
      <c r="D107" s="373">
        <f>ENERO!D107+FEBRERO!P107</f>
        <v>0</v>
      </c>
      <c r="E107" s="373">
        <f>ENERO!E107+FEBRERO!Q107</f>
        <v>0</v>
      </c>
      <c r="F107" s="373">
        <f t="shared" si="116"/>
        <v>0</v>
      </c>
      <c r="G107" s="373">
        <f>ENERO!I107</f>
        <v>0</v>
      </c>
      <c r="H107" s="374">
        <v>0</v>
      </c>
      <c r="I107" s="373">
        <f t="shared" si="117"/>
        <v>0</v>
      </c>
      <c r="J107" s="373">
        <f>ENERO!L107</f>
        <v>0</v>
      </c>
      <c r="K107" s="374">
        <v>0</v>
      </c>
      <c r="L107" s="373">
        <f t="shared" si="118"/>
        <v>0</v>
      </c>
      <c r="M107" s="373">
        <f t="shared" si="119"/>
        <v>0</v>
      </c>
      <c r="N107" s="143">
        <f t="shared" si="120"/>
        <v>0</v>
      </c>
      <c r="P107" s="372">
        <v>0</v>
      </c>
      <c r="Q107" s="375">
        <v>0</v>
      </c>
      <c r="R107" s="9"/>
      <c r="S107" s="707" t="str">
        <f>+IF(ENERO!S107=0,"",ENERO!S107)</f>
        <v>1020402-2</v>
      </c>
      <c r="T107" s="724" t="str">
        <f>+IF(ENERO!T107=0,"",ENERO!T107)</f>
        <v>I.C.B.F.</v>
      </c>
      <c r="U107" s="29">
        <f>+ENERO!U107</f>
        <v>52138576</v>
      </c>
      <c r="V107" s="15">
        <f>ENERO!V107+FEBRERO!AL107</f>
        <v>0</v>
      </c>
      <c r="W107" s="15">
        <f>ENERO!W107+FEBRERO!AM107</f>
        <v>0</v>
      </c>
      <c r="X107" s="16">
        <f>SUM(U107:W107)</f>
        <v>52138576</v>
      </c>
      <c r="Y107" s="19">
        <f>ENERO!AA107</f>
        <v>3481300</v>
      </c>
      <c r="Z107" s="374">
        <v>3471700</v>
      </c>
      <c r="AA107" s="18">
        <f>SUM(Y107:Z107)</f>
        <v>6953000</v>
      </c>
      <c r="AB107" s="19">
        <f>ENERO!AD107</f>
        <v>3481300</v>
      </c>
      <c r="AC107" s="374">
        <v>3471700</v>
      </c>
      <c r="AD107" s="16">
        <f>SUM(AB107:AC107)</f>
        <v>6953000</v>
      </c>
      <c r="AE107" s="19">
        <f>ENERO!AG107</f>
        <v>0</v>
      </c>
      <c r="AF107" s="374">
        <v>3481300</v>
      </c>
      <c r="AG107" s="16">
        <f>SUM(AE107:AF107)</f>
        <v>3481300</v>
      </c>
      <c r="AH107" s="19">
        <f>X107-AA107</f>
        <v>45185576</v>
      </c>
      <c r="AI107" s="15">
        <f>X107-AD107</f>
        <v>45185576</v>
      </c>
      <c r="AJ107" s="16">
        <f>X107-AG107</f>
        <v>48657276</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1" t="str">
        <f>+IF(ENERO!A108=0,"",ENERO!A108)</f>
        <v>11304-4</v>
      </c>
      <c r="B108" s="619" t="str">
        <f>+IF(ENERO!B108=0,"",ENERO!B108)</f>
        <v>Fondo de la Vivienda</v>
      </c>
      <c r="C108" s="672">
        <f>+ENERO!C108</f>
        <v>0</v>
      </c>
      <c r="D108" s="373">
        <f>ENERO!D108+FEBRERO!P108</f>
        <v>0</v>
      </c>
      <c r="E108" s="373">
        <f>ENERO!E108+FEBRERO!Q108</f>
        <v>0</v>
      </c>
      <c r="F108" s="373">
        <f t="shared" si="116"/>
        <v>0</v>
      </c>
      <c r="G108" s="373">
        <f>ENERO!I108</f>
        <v>0</v>
      </c>
      <c r="H108" s="374">
        <v>0</v>
      </c>
      <c r="I108" s="373">
        <f t="shared" si="117"/>
        <v>0</v>
      </c>
      <c r="J108" s="373">
        <f>ENERO!L108</f>
        <v>0</v>
      </c>
      <c r="K108" s="374">
        <v>0</v>
      </c>
      <c r="L108" s="373">
        <f t="shared" si="118"/>
        <v>0</v>
      </c>
      <c r="M108" s="373">
        <f t="shared" si="119"/>
        <v>0</v>
      </c>
      <c r="N108" s="143">
        <f t="shared" si="120"/>
        <v>0</v>
      </c>
      <c r="P108" s="372">
        <v>0</v>
      </c>
      <c r="Q108" s="375">
        <v>0</v>
      </c>
      <c r="R108" s="9"/>
      <c r="S108" s="706">
        <f>+IF(ENERO!S108=0,"",ENERO!S108)</f>
        <v>1020499</v>
      </c>
      <c r="T108" s="724" t="str">
        <f>+IF(ENERO!T108=0,"",ENERO!T108)</f>
        <v>Vigencias Anteriores Contribuciones Inherentes de nómina sector publico operativo</v>
      </c>
      <c r="U108" s="29">
        <f>+ENERO!U108</f>
        <v>0</v>
      </c>
      <c r="V108" s="15">
        <f>ENERO!V108+FEBRERO!AL108</f>
        <v>5764900</v>
      </c>
      <c r="W108" s="15">
        <f>ENERO!W108+FEBRERO!AM108</f>
        <v>0</v>
      </c>
      <c r="X108" s="16">
        <f>SUM(U108:W108)</f>
        <v>5764900</v>
      </c>
      <c r="Y108" s="19">
        <f>ENERO!AA108</f>
        <v>5764900</v>
      </c>
      <c r="Z108" s="374">
        <v>0</v>
      </c>
      <c r="AA108" s="18">
        <f>SUM(Y108:Z108)</f>
        <v>5764900</v>
      </c>
      <c r="AB108" s="19">
        <f>ENERO!AD108</f>
        <v>5764900</v>
      </c>
      <c r="AC108" s="374">
        <v>0</v>
      </c>
      <c r="AD108" s="16">
        <f>SUM(AB108:AC108)</f>
        <v>5764900</v>
      </c>
      <c r="AE108" s="19">
        <f>ENERO!AG108</f>
        <v>5764900</v>
      </c>
      <c r="AF108" s="374">
        <v>0</v>
      </c>
      <c r="AG108" s="16">
        <f>SUM(AE108:AF108)</f>
        <v>5764900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1" t="str">
        <f>+IF(ENERO!A109=0,"",ENERO!A109)</f>
        <v>11304-5</v>
      </c>
      <c r="B109" s="619" t="str">
        <f>+IF(ENERO!B109=0,"",ENERO!B109)</f>
        <v xml:space="preserve">Aprovechamientos </v>
      </c>
      <c r="C109" s="672">
        <f>+ENERO!C109</f>
        <v>15193610</v>
      </c>
      <c r="D109" s="373">
        <f>ENERO!D109+FEBRERO!P109</f>
        <v>0</v>
      </c>
      <c r="E109" s="373">
        <f>ENERO!E109+FEBRERO!Q109</f>
        <v>0</v>
      </c>
      <c r="F109" s="373">
        <f t="shared" si="116"/>
        <v>15193610</v>
      </c>
      <c r="G109" s="373">
        <f>ENERO!I109</f>
        <v>386273</v>
      </c>
      <c r="H109" s="374">
        <v>238969</v>
      </c>
      <c r="I109" s="373">
        <f t="shared" si="117"/>
        <v>625242</v>
      </c>
      <c r="J109" s="373">
        <f>ENERO!L109</f>
        <v>386273</v>
      </c>
      <c r="K109" s="374">
        <v>238969</v>
      </c>
      <c r="L109" s="373">
        <f t="shared" si="118"/>
        <v>625242</v>
      </c>
      <c r="M109" s="373">
        <f t="shared" si="119"/>
        <v>14568368</v>
      </c>
      <c r="N109" s="143">
        <f t="shared" si="120"/>
        <v>14568368</v>
      </c>
      <c r="P109" s="372">
        <v>0</v>
      </c>
      <c r="Q109" s="375">
        <v>0</v>
      </c>
      <c r="R109" s="9"/>
      <c r="S109" s="366" t="str">
        <f>+IF(ENERO!S109=0,"",ENERO!S109)</f>
        <v/>
      </c>
      <c r="T109" s="696" t="str">
        <f>+IF(ENERO!T109=0,"",ENERO!T109)</f>
        <v/>
      </c>
      <c r="U109" s="367"/>
      <c r="V109" s="161"/>
      <c r="W109" s="161"/>
      <c r="X109" s="166"/>
      <c r="Y109" s="367"/>
      <c r="Z109" s="161"/>
      <c r="AA109" s="161"/>
      <c r="AB109" s="367"/>
      <c r="AC109" s="161"/>
      <c r="AD109" s="166"/>
      <c r="AE109" s="367"/>
      <c r="AF109" s="161"/>
      <c r="AG109" s="166"/>
      <c r="AH109" s="367"/>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1" t="str">
        <f>+IF(ENERO!A110=0,"",ENERO!A110)</f>
        <v>11304-6</v>
      </c>
      <c r="B110" s="619" t="str">
        <f>+IF(ENERO!B110=0,"",ENERO!B110)</f>
        <v>Otros</v>
      </c>
      <c r="C110" s="672">
        <f>+ENERO!C110</f>
        <v>0</v>
      </c>
      <c r="D110" s="373">
        <f>ENERO!D110+FEBRERO!P110</f>
        <v>0</v>
      </c>
      <c r="E110" s="373">
        <f>ENERO!E110+FEBRERO!Q110</f>
        <v>0</v>
      </c>
      <c r="F110" s="373">
        <f t="shared" si="116"/>
        <v>0</v>
      </c>
      <c r="G110" s="373">
        <f>ENERO!I110</f>
        <v>0</v>
      </c>
      <c r="H110" s="374">
        <v>0</v>
      </c>
      <c r="I110" s="373">
        <f t="shared" si="117"/>
        <v>0</v>
      </c>
      <c r="J110" s="373">
        <f>ENERO!L110</f>
        <v>0</v>
      </c>
      <c r="K110" s="374">
        <v>0</v>
      </c>
      <c r="L110" s="373">
        <f t="shared" si="118"/>
        <v>0</v>
      </c>
      <c r="M110" s="373">
        <f t="shared" si="119"/>
        <v>0</v>
      </c>
      <c r="N110" s="143">
        <f t="shared" si="120"/>
        <v>0</v>
      </c>
      <c r="P110" s="372">
        <v>0</v>
      </c>
      <c r="Q110" s="375">
        <v>0</v>
      </c>
      <c r="R110" s="9"/>
      <c r="S110" s="704">
        <f>+IF(ENERO!S110=0,"",ENERO!S110)</f>
        <v>2000000</v>
      </c>
      <c r="T110" s="726" t="str">
        <f>+IF(ENERO!T110=0,"",ENERO!T110)</f>
        <v>GASTOS GENERALES</v>
      </c>
      <c r="U110" s="379">
        <f t="shared" ref="U110:AJ110" si="122">U112+U145</f>
        <v>718663965</v>
      </c>
      <c r="V110" s="471">
        <f t="shared" si="122"/>
        <v>14564331</v>
      </c>
      <c r="W110" s="471">
        <f t="shared" si="122"/>
        <v>95770735</v>
      </c>
      <c r="X110" s="380">
        <f t="shared" si="122"/>
        <v>828999031</v>
      </c>
      <c r="Y110" s="379">
        <f t="shared" si="122"/>
        <v>209744005</v>
      </c>
      <c r="Z110" s="471">
        <f t="shared" si="122"/>
        <v>50690189</v>
      </c>
      <c r="AA110" s="472">
        <f t="shared" si="122"/>
        <v>260434194</v>
      </c>
      <c r="AB110" s="379">
        <f t="shared" si="122"/>
        <v>149219682</v>
      </c>
      <c r="AC110" s="471">
        <f t="shared" si="122"/>
        <v>57310411</v>
      </c>
      <c r="AD110" s="380">
        <f t="shared" si="122"/>
        <v>206530093</v>
      </c>
      <c r="AE110" s="379">
        <f t="shared" si="122"/>
        <v>34317974</v>
      </c>
      <c r="AF110" s="471">
        <f t="shared" si="122"/>
        <v>62283796</v>
      </c>
      <c r="AG110" s="380">
        <f t="shared" si="122"/>
        <v>96601770</v>
      </c>
      <c r="AH110" s="379">
        <f t="shared" si="122"/>
        <v>568564837</v>
      </c>
      <c r="AI110" s="471">
        <f t="shared" si="122"/>
        <v>622468938</v>
      </c>
      <c r="AJ110" s="380">
        <f t="shared" si="122"/>
        <v>732397261</v>
      </c>
      <c r="AK110" s="10"/>
      <c r="AL110" s="128">
        <f>AL112+AL145</f>
        <v>0</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c r="A111" s="741" t="str">
        <f>+IF(ENERO!A111=0,"",ENERO!A111)</f>
        <v>11304-7</v>
      </c>
      <c r="B111" s="654" t="str">
        <f>+IF(ENERO!B111=0,"",ENERO!B111)</f>
        <v>Vigencia Anterior Otros Ingresos Corrientes</v>
      </c>
      <c r="C111" s="780">
        <f>+ENERO!C111</f>
        <v>0</v>
      </c>
      <c r="D111" s="385">
        <f>ENERO!D111+FEBRERO!P111</f>
        <v>0</v>
      </c>
      <c r="E111" s="385">
        <f>ENERO!E111+FEBRERO!Q111</f>
        <v>0</v>
      </c>
      <c r="F111" s="385">
        <f t="shared" si="116"/>
        <v>0</v>
      </c>
      <c r="G111" s="385">
        <f>ENERO!I111</f>
        <v>0</v>
      </c>
      <c r="H111" s="388">
        <v>0</v>
      </c>
      <c r="I111" s="385">
        <f t="shared" si="117"/>
        <v>0</v>
      </c>
      <c r="J111" s="385">
        <f>ENERO!L111</f>
        <v>0</v>
      </c>
      <c r="K111" s="388">
        <v>0</v>
      </c>
      <c r="L111" s="385">
        <f t="shared" si="118"/>
        <v>0</v>
      </c>
      <c r="M111" s="385">
        <f t="shared" si="119"/>
        <v>0</v>
      </c>
      <c r="N111" s="386">
        <f t="shared" si="120"/>
        <v>0</v>
      </c>
      <c r="P111" s="372">
        <v>0</v>
      </c>
      <c r="Q111" s="375">
        <v>0</v>
      </c>
      <c r="R111" s="9"/>
      <c r="S111" s="366" t="str">
        <f>+IF(ENERO!S111=0,"",ENERO!S111)</f>
        <v/>
      </c>
      <c r="T111" s="696" t="str">
        <f>+IF(ENERO!T111=0,"",ENERO!T111)</f>
        <v/>
      </c>
      <c r="U111" s="367"/>
      <c r="V111" s="161"/>
      <c r="W111" s="161"/>
      <c r="X111" s="166"/>
      <c r="Y111" s="367"/>
      <c r="Z111" s="161"/>
      <c r="AA111" s="161"/>
      <c r="AB111" s="367"/>
      <c r="AC111" s="161"/>
      <c r="AD111" s="166"/>
      <c r="AE111" s="367"/>
      <c r="AF111" s="161"/>
      <c r="AG111" s="166"/>
      <c r="AH111" s="367"/>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2" t="str">
        <f>+IF(ENERO!A112=0,"",ENERO!A112)</f>
        <v/>
      </c>
      <c r="B112" s="653" t="str">
        <f>+IF(ENERO!B112=0,"",ENERO!B112)</f>
        <v/>
      </c>
      <c r="C112" s="480"/>
      <c r="D112" s="480"/>
      <c r="E112" s="480"/>
      <c r="F112" s="480"/>
      <c r="G112" s="480"/>
      <c r="H112" s="480"/>
      <c r="I112" s="480"/>
      <c r="J112" s="480"/>
      <c r="K112" s="480"/>
      <c r="L112" s="480"/>
      <c r="M112" s="480"/>
      <c r="N112" s="481"/>
      <c r="P112" s="482"/>
      <c r="Q112" s="481"/>
      <c r="R112" s="9"/>
      <c r="S112" s="704">
        <f>+IF(ENERO!S112=0,"",ENERO!S112)</f>
        <v>2010000</v>
      </c>
      <c r="T112" s="722" t="str">
        <f>+IF(ENERO!T112=0,"",ENERO!T112)</f>
        <v>Gastos de Administración</v>
      </c>
      <c r="U112" s="128">
        <f t="shared" ref="U112:AJ112" si="123">U114+U123+U141</f>
        <v>190227325</v>
      </c>
      <c r="V112" s="122">
        <f t="shared" si="123"/>
        <v>14564331</v>
      </c>
      <c r="W112" s="122">
        <f t="shared" si="123"/>
        <v>1603319</v>
      </c>
      <c r="X112" s="130">
        <f t="shared" si="123"/>
        <v>206394975</v>
      </c>
      <c r="Y112" s="128">
        <f t="shared" si="123"/>
        <v>32041037</v>
      </c>
      <c r="Z112" s="122">
        <f t="shared" si="123"/>
        <v>9053099</v>
      </c>
      <c r="AA112" s="129">
        <f t="shared" si="123"/>
        <v>41094136</v>
      </c>
      <c r="AB112" s="128">
        <f t="shared" si="123"/>
        <v>31641036</v>
      </c>
      <c r="AC112" s="122">
        <f t="shared" si="123"/>
        <v>9133810</v>
      </c>
      <c r="AD112" s="130">
        <f t="shared" si="123"/>
        <v>40774846</v>
      </c>
      <c r="AE112" s="128">
        <f t="shared" si="123"/>
        <v>15752301</v>
      </c>
      <c r="AF112" s="122">
        <f t="shared" si="123"/>
        <v>10943931</v>
      </c>
      <c r="AG112" s="130">
        <f t="shared" si="123"/>
        <v>26696232</v>
      </c>
      <c r="AH112" s="128">
        <f t="shared" si="123"/>
        <v>165300839</v>
      </c>
      <c r="AI112" s="122">
        <f t="shared" si="123"/>
        <v>165620129</v>
      </c>
      <c r="AJ112" s="130">
        <f t="shared" si="123"/>
        <v>179698743</v>
      </c>
      <c r="AK112" s="9"/>
      <c r="AL112" s="128">
        <f>AL114+AL123+AL141</f>
        <v>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c r="A113" s="731">
        <f>+IF(ENERO!A113=0,"",ENERO!A113)</f>
        <v>2000</v>
      </c>
      <c r="B113" s="640" t="str">
        <f>+IF(ENERO!B113=0,"",ENERO!B113)</f>
        <v>INGRESOS DE CAPITAL</v>
      </c>
      <c r="C113" s="623">
        <f>SUM(C115:C124)</f>
        <v>164508252</v>
      </c>
      <c r="D113" s="624">
        <f>SUM(D115:D124)</f>
        <v>0</v>
      </c>
      <c r="E113" s="624">
        <f t="shared" ref="E113:N113" si="124">SUM(E115:E124)</f>
        <v>155190942</v>
      </c>
      <c r="F113" s="624">
        <f t="shared" si="124"/>
        <v>319699194</v>
      </c>
      <c r="G113" s="624">
        <f t="shared" si="124"/>
        <v>396865</v>
      </c>
      <c r="H113" s="624">
        <f t="shared" si="124"/>
        <v>1154086</v>
      </c>
      <c r="I113" s="624">
        <f t="shared" si="124"/>
        <v>1550951</v>
      </c>
      <c r="J113" s="624">
        <f t="shared" si="124"/>
        <v>396865</v>
      </c>
      <c r="K113" s="624">
        <f t="shared" si="124"/>
        <v>1154086</v>
      </c>
      <c r="L113" s="624">
        <f t="shared" si="124"/>
        <v>1550951</v>
      </c>
      <c r="M113" s="624">
        <f t="shared" si="124"/>
        <v>318148243</v>
      </c>
      <c r="N113" s="625">
        <f t="shared" si="124"/>
        <v>318148243</v>
      </c>
      <c r="O113" s="461"/>
      <c r="P113" s="174">
        <f>SUM(P115:P124)</f>
        <v>0</v>
      </c>
      <c r="Q113" s="175">
        <f>SUM(Q115:Q124)</f>
        <v>0</v>
      </c>
      <c r="R113" s="9"/>
      <c r="S113" s="366" t="str">
        <f>+IF(ENERO!S113=0,"",ENERO!S113)</f>
        <v/>
      </c>
      <c r="T113" s="696" t="str">
        <f>+IF(ENERO!T113=0,"",ENERO!T113)</f>
        <v/>
      </c>
      <c r="U113" s="367"/>
      <c r="V113" s="161"/>
      <c r="W113" s="161"/>
      <c r="X113" s="166"/>
      <c r="Y113" s="367"/>
      <c r="Z113" s="161"/>
      <c r="AA113" s="161"/>
      <c r="AB113" s="367"/>
      <c r="AC113" s="161"/>
      <c r="AD113" s="166"/>
      <c r="AE113" s="367"/>
      <c r="AF113" s="161"/>
      <c r="AG113" s="166"/>
      <c r="AH113" s="367"/>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2" t="str">
        <f>+IF(ENERO!A114=0,"",ENERO!A114)</f>
        <v/>
      </c>
      <c r="B114" s="653" t="str">
        <f>+IF(ENERO!B114=0,"",ENERO!B114)</f>
        <v/>
      </c>
      <c r="C114" s="480"/>
      <c r="D114" s="480"/>
      <c r="E114" s="480"/>
      <c r="F114" s="480"/>
      <c r="G114" s="480"/>
      <c r="H114" s="480"/>
      <c r="I114" s="480"/>
      <c r="J114" s="480"/>
      <c r="K114" s="480"/>
      <c r="L114" s="480"/>
      <c r="M114" s="480"/>
      <c r="N114" s="481"/>
      <c r="P114" s="482"/>
      <c r="Q114" s="481"/>
      <c r="R114" s="9"/>
      <c r="S114" s="705">
        <f>+IF(ENERO!S114=0,"",ENERO!S114)</f>
        <v>2010100</v>
      </c>
      <c r="T114" s="723" t="str">
        <f>+IF(ENERO!T114=0,"",ENERO!T114)</f>
        <v>Adquisición de bienes</v>
      </c>
      <c r="U114" s="128">
        <f t="shared" ref="U114:AJ114" si="125">SUM(U115:U121)</f>
        <v>98600000</v>
      </c>
      <c r="V114" s="122">
        <f t="shared" si="125"/>
        <v>12417992</v>
      </c>
      <c r="W114" s="122">
        <f t="shared" si="125"/>
        <v>0</v>
      </c>
      <c r="X114" s="130">
        <f t="shared" si="125"/>
        <v>111017992</v>
      </c>
      <c r="Y114" s="128">
        <f t="shared" si="125"/>
        <v>21098102</v>
      </c>
      <c r="Z114" s="122">
        <f t="shared" si="125"/>
        <v>1172400</v>
      </c>
      <c r="AA114" s="129">
        <f t="shared" si="125"/>
        <v>22270502</v>
      </c>
      <c r="AB114" s="128">
        <f t="shared" si="125"/>
        <v>20698102</v>
      </c>
      <c r="AC114" s="122">
        <f t="shared" si="125"/>
        <v>1268400</v>
      </c>
      <c r="AD114" s="130">
        <f t="shared" si="125"/>
        <v>21966502</v>
      </c>
      <c r="AE114" s="128">
        <f t="shared" si="125"/>
        <v>8666799</v>
      </c>
      <c r="AF114" s="122">
        <f t="shared" si="125"/>
        <v>2921021</v>
      </c>
      <c r="AG114" s="130">
        <f t="shared" si="125"/>
        <v>11587820</v>
      </c>
      <c r="AH114" s="128">
        <f t="shared" si="125"/>
        <v>88747490</v>
      </c>
      <c r="AI114" s="122">
        <f t="shared" si="125"/>
        <v>89051490</v>
      </c>
      <c r="AJ114" s="130">
        <f t="shared" si="125"/>
        <v>99430172</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c r="A115" s="743">
        <f>+IF(ENERO!A115=0,"",ENERO!A115)</f>
        <v>2100</v>
      </c>
      <c r="B115" s="626" t="str">
        <f>+IF(ENERO!B115=0,"",ENERO!B115)</f>
        <v>CREDITO INTERNO</v>
      </c>
      <c r="C115" s="673">
        <f>+ENERO!C115</f>
        <v>0</v>
      </c>
      <c r="D115" s="464">
        <f>ENERO!D115+FEBRERO!P115</f>
        <v>0</v>
      </c>
      <c r="E115" s="464">
        <f>ENERO!E115+FEBRERO!Q115</f>
        <v>0</v>
      </c>
      <c r="F115" s="468">
        <f t="shared" ref="F115:F124" si="126">SUM(C115:E115)</f>
        <v>0</v>
      </c>
      <c r="G115" s="466">
        <f>ENERO!I115</f>
        <v>0</v>
      </c>
      <c r="H115" s="374">
        <v>0</v>
      </c>
      <c r="I115" s="468">
        <f t="shared" ref="I115:I124" si="127">SUM(G115:H115)</f>
        <v>0</v>
      </c>
      <c r="J115" s="466">
        <f>ENERO!L115</f>
        <v>0</v>
      </c>
      <c r="K115" s="374">
        <v>0</v>
      </c>
      <c r="L115" s="465">
        <f t="shared" ref="L115:L124" si="128">SUM(J115:K115)</f>
        <v>0</v>
      </c>
      <c r="M115" s="469">
        <f t="shared" ref="M115:M124" si="129">F115-I115</f>
        <v>0</v>
      </c>
      <c r="N115" s="465">
        <f t="shared" ref="N115:N124" si="130">F115-L115</f>
        <v>0</v>
      </c>
      <c r="O115" s="461"/>
      <c r="P115" s="372">
        <v>0</v>
      </c>
      <c r="Q115" s="375">
        <v>0</v>
      </c>
      <c r="R115" s="9"/>
      <c r="S115" s="706" t="str">
        <f>+IF(ENERO!S115=0,"",ENERO!S115)</f>
        <v>2010100-1</v>
      </c>
      <c r="T115" s="724" t="str">
        <f>+IF(ENERO!T115=0,"",ENERO!T115)</f>
        <v>Compra de Equipos</v>
      </c>
      <c r="U115" s="29">
        <f>+ENERO!U115</f>
        <v>20000000</v>
      </c>
      <c r="V115" s="15">
        <f>ENERO!V115+FEBRERO!AL115</f>
        <v>0</v>
      </c>
      <c r="W115" s="15">
        <f>ENERO!W115+FEBRERO!AM115</f>
        <v>0</v>
      </c>
      <c r="X115" s="16">
        <f t="shared" ref="X115:X121" si="131">SUM(U115:W115)</f>
        <v>20000000</v>
      </c>
      <c r="Y115" s="19">
        <f>ENERO!AA115</f>
        <v>0</v>
      </c>
      <c r="Z115" s="374">
        <v>0</v>
      </c>
      <c r="AA115" s="18">
        <f t="shared" ref="AA115:AA121" si="132">SUM(Y115:Z115)</f>
        <v>0</v>
      </c>
      <c r="AB115" s="19">
        <f>ENERO!AD115</f>
        <v>0</v>
      </c>
      <c r="AC115" s="374">
        <v>0</v>
      </c>
      <c r="AD115" s="16">
        <f t="shared" ref="AD115:AD121" si="133">SUM(AB115:AC115)</f>
        <v>0</v>
      </c>
      <c r="AE115" s="19">
        <f>ENERO!AG115</f>
        <v>0</v>
      </c>
      <c r="AF115" s="374">
        <v>0</v>
      </c>
      <c r="AG115" s="16">
        <f t="shared" ref="AG115:AG121" si="134">SUM(AE115:AF115)</f>
        <v>0</v>
      </c>
      <c r="AH115" s="19">
        <f t="shared" ref="AH115:AH121" si="135">X115-AA115</f>
        <v>20000000</v>
      </c>
      <c r="AI115" s="15">
        <f t="shared" ref="AI115:AI121" si="136">X115-AD115</f>
        <v>20000000</v>
      </c>
      <c r="AJ115" s="16">
        <f t="shared" ref="AJ115:AJ121" si="137">X115-AG115</f>
        <v>20000000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3" t="str">
        <f>+IF(ENERO!A116=0,"",ENERO!A116)</f>
        <v>2100-1</v>
      </c>
      <c r="B116" s="627" t="str">
        <f>+IF(ENERO!B116=0,"",ENERO!B116)</f>
        <v>Vigencia Anterior</v>
      </c>
      <c r="C116" s="673">
        <f>+ENERO!C116</f>
        <v>0</v>
      </c>
      <c r="D116" s="464">
        <f>ENERO!D116+FEBRERO!P116</f>
        <v>0</v>
      </c>
      <c r="E116" s="464">
        <f>ENERO!E116+FEBRERO!Q116</f>
        <v>0</v>
      </c>
      <c r="F116" s="468">
        <f t="shared" si="126"/>
        <v>0</v>
      </c>
      <c r="G116" s="466">
        <f>ENERO!I116</f>
        <v>0</v>
      </c>
      <c r="H116" s="374">
        <v>0</v>
      </c>
      <c r="I116" s="468">
        <f t="shared" si="127"/>
        <v>0</v>
      </c>
      <c r="J116" s="466">
        <f>ENERO!L116</f>
        <v>0</v>
      </c>
      <c r="K116" s="374">
        <v>0</v>
      </c>
      <c r="L116" s="465">
        <f t="shared" si="128"/>
        <v>0</v>
      </c>
      <c r="M116" s="469">
        <f t="shared" si="129"/>
        <v>0</v>
      </c>
      <c r="N116" s="465">
        <f t="shared" si="130"/>
        <v>0</v>
      </c>
      <c r="O116" s="461"/>
      <c r="P116" s="372">
        <v>0</v>
      </c>
      <c r="Q116" s="375">
        <v>0</v>
      </c>
      <c r="R116" s="9"/>
      <c r="S116" s="706" t="str">
        <f>+IF(ENERO!S116=0,"",ENERO!S116)</f>
        <v>2010100-2</v>
      </c>
      <c r="T116" s="724" t="str">
        <f>+IF(ENERO!T116=0,"",ENERO!T116)</f>
        <v>Materiales</v>
      </c>
      <c r="U116" s="29">
        <f>+ENERO!U116</f>
        <v>75600000</v>
      </c>
      <c r="V116" s="15">
        <f>ENERO!V116+FEBRERO!AL116</f>
        <v>-4147338</v>
      </c>
      <c r="W116" s="15">
        <f>ENERO!W116+FEBRERO!AM116</f>
        <v>0</v>
      </c>
      <c r="X116" s="16">
        <f t="shared" si="131"/>
        <v>71452662</v>
      </c>
      <c r="Y116" s="19">
        <f>ENERO!AA116</f>
        <v>4532772</v>
      </c>
      <c r="Z116" s="374">
        <v>1172400</v>
      </c>
      <c r="AA116" s="18">
        <f t="shared" si="132"/>
        <v>5705172</v>
      </c>
      <c r="AB116" s="19">
        <f>ENERO!AD116</f>
        <v>4132772</v>
      </c>
      <c r="AC116" s="374">
        <v>1268400</v>
      </c>
      <c r="AD116" s="16">
        <f t="shared" si="133"/>
        <v>5401172</v>
      </c>
      <c r="AE116" s="19">
        <f>ENERO!AG116</f>
        <v>185000</v>
      </c>
      <c r="AF116" s="374">
        <v>855000</v>
      </c>
      <c r="AG116" s="16">
        <f t="shared" si="134"/>
        <v>1040000</v>
      </c>
      <c r="AH116" s="19">
        <f t="shared" si="135"/>
        <v>65747490</v>
      </c>
      <c r="AI116" s="15">
        <f t="shared" si="136"/>
        <v>66051490</v>
      </c>
      <c r="AJ116" s="16">
        <f t="shared" si="137"/>
        <v>70412662</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3">
        <f>+IF(ENERO!A117=0,"",ENERO!A117)</f>
        <v>2200</v>
      </c>
      <c r="B117" s="626" t="str">
        <f>+IF(ENERO!B117=0,"",ENERO!B117)</f>
        <v>CREDITO EXTERNO</v>
      </c>
      <c r="C117" s="673">
        <f>+ENERO!C117</f>
        <v>0</v>
      </c>
      <c r="D117" s="464">
        <f>ENERO!D117+FEBRERO!P117</f>
        <v>0</v>
      </c>
      <c r="E117" s="464">
        <f>ENERO!E117+FEBRERO!Q117</f>
        <v>0</v>
      </c>
      <c r="F117" s="468">
        <f t="shared" si="126"/>
        <v>0</v>
      </c>
      <c r="G117" s="466">
        <f>ENERO!I117</f>
        <v>0</v>
      </c>
      <c r="H117" s="374">
        <v>0</v>
      </c>
      <c r="I117" s="468">
        <f t="shared" si="127"/>
        <v>0</v>
      </c>
      <c r="J117" s="466">
        <f>ENERO!L117</f>
        <v>0</v>
      </c>
      <c r="K117" s="374">
        <v>0</v>
      </c>
      <c r="L117" s="465">
        <f t="shared" si="128"/>
        <v>0</v>
      </c>
      <c r="M117" s="469">
        <f t="shared" si="129"/>
        <v>0</v>
      </c>
      <c r="N117" s="465">
        <f t="shared" si="130"/>
        <v>0</v>
      </c>
      <c r="O117" s="461"/>
      <c r="P117" s="372">
        <v>0</v>
      </c>
      <c r="Q117" s="375">
        <v>0</v>
      </c>
      <c r="R117" s="9"/>
      <c r="S117" s="706" t="str">
        <f>+IF(ENERO!S117=0,"",ENERO!S117)</f>
        <v>2010100-3</v>
      </c>
      <c r="T117" s="724" t="str">
        <f>+IF(ENERO!T117=0,"",ENERO!T117)</f>
        <v>Salud Ocupacional</v>
      </c>
      <c r="U117" s="29">
        <f>+ENERO!U117</f>
        <v>3000000</v>
      </c>
      <c r="V117" s="15">
        <f>ENERO!V117+FEBRERO!AL117</f>
        <v>0</v>
      </c>
      <c r="W117" s="15">
        <f>ENERO!W117+FEBRERO!AM117</f>
        <v>0</v>
      </c>
      <c r="X117" s="16">
        <f t="shared" si="131"/>
        <v>3000000</v>
      </c>
      <c r="Y117" s="19">
        <f>ENERO!AA117</f>
        <v>0</v>
      </c>
      <c r="Z117" s="374">
        <v>0</v>
      </c>
      <c r="AA117" s="18">
        <f t="shared" si="132"/>
        <v>0</v>
      </c>
      <c r="AB117" s="19">
        <f>ENERO!AD117</f>
        <v>0</v>
      </c>
      <c r="AC117" s="374">
        <v>0</v>
      </c>
      <c r="AD117" s="16">
        <f t="shared" si="133"/>
        <v>0</v>
      </c>
      <c r="AE117" s="19">
        <f>ENERO!AG117</f>
        <v>0</v>
      </c>
      <c r="AF117" s="374">
        <v>0</v>
      </c>
      <c r="AG117" s="16">
        <f t="shared" si="134"/>
        <v>0</v>
      </c>
      <c r="AH117" s="19">
        <f t="shared" si="135"/>
        <v>3000000</v>
      </c>
      <c r="AI117" s="15">
        <f t="shared" si="136"/>
        <v>3000000</v>
      </c>
      <c r="AJ117" s="16">
        <f t="shared" si="137"/>
        <v>3000000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4" t="str">
        <f>+IF(ENERO!A118=0,"",ENERO!A118)</f>
        <v>2200-1</v>
      </c>
      <c r="B118" s="627" t="str">
        <f>+IF(ENERO!B118=0,"",ENERO!B118)</f>
        <v>Vigencia Anterior Ingresos de Capital</v>
      </c>
      <c r="C118" s="673">
        <f>+ENERO!C118</f>
        <v>0</v>
      </c>
      <c r="D118" s="464">
        <f>ENERO!D118+FEBRERO!P118</f>
        <v>0</v>
      </c>
      <c r="E118" s="464">
        <f>ENERO!E118+FEBRERO!Q118</f>
        <v>0</v>
      </c>
      <c r="F118" s="468">
        <f t="shared" si="126"/>
        <v>0</v>
      </c>
      <c r="G118" s="466">
        <f>ENERO!I118</f>
        <v>0</v>
      </c>
      <c r="H118" s="374">
        <v>0</v>
      </c>
      <c r="I118" s="468">
        <f t="shared" si="127"/>
        <v>0</v>
      </c>
      <c r="J118" s="466">
        <f>ENERO!L118</f>
        <v>0</v>
      </c>
      <c r="K118" s="374">
        <v>0</v>
      </c>
      <c r="L118" s="465">
        <f t="shared" si="128"/>
        <v>0</v>
      </c>
      <c r="M118" s="469">
        <f t="shared" si="129"/>
        <v>0</v>
      </c>
      <c r="N118" s="465">
        <f t="shared" si="130"/>
        <v>0</v>
      </c>
      <c r="O118" s="461"/>
      <c r="P118" s="372">
        <v>0</v>
      </c>
      <c r="Q118" s="375">
        <v>0</v>
      </c>
      <c r="R118" s="9"/>
      <c r="S118" s="706" t="str">
        <f>+IF(ENERO!S118=0,"",ENERO!S118)</f>
        <v>2010100-4</v>
      </c>
      <c r="T118" s="724" t="str">
        <f>+IF(ENERO!T118=0,"",ENERO!T118)</f>
        <v/>
      </c>
      <c r="U118" s="29">
        <f>+ENERO!U118</f>
        <v>0</v>
      </c>
      <c r="V118" s="15">
        <f>ENERO!V118+FEBRERO!AL118</f>
        <v>0</v>
      </c>
      <c r="W118" s="15">
        <f>ENERO!W118+FEBRERO!AM118</f>
        <v>0</v>
      </c>
      <c r="X118" s="16">
        <f t="shared" si="131"/>
        <v>0</v>
      </c>
      <c r="Y118" s="19">
        <f>ENERO!AA118</f>
        <v>0</v>
      </c>
      <c r="Z118" s="374">
        <v>0</v>
      </c>
      <c r="AA118" s="18">
        <f t="shared" si="132"/>
        <v>0</v>
      </c>
      <c r="AB118" s="19">
        <f>ENERO!AD118</f>
        <v>0</v>
      </c>
      <c r="AC118" s="374">
        <v>0</v>
      </c>
      <c r="AD118" s="16">
        <f t="shared" si="133"/>
        <v>0</v>
      </c>
      <c r="AE118" s="19">
        <f>ENERO!AG118</f>
        <v>0</v>
      </c>
      <c r="AF118" s="374">
        <v>0</v>
      </c>
      <c r="AG118" s="16">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3">
        <f>+IF(ENERO!A119=0,"",ENERO!A119)</f>
        <v>2300</v>
      </c>
      <c r="B119" s="626" t="str">
        <f>+IF(ENERO!B119=0,"",ENERO!B119)</f>
        <v>RENDIMIENTOS FINANCIEROS</v>
      </c>
      <c r="C119" s="673">
        <f>+ENERO!C119</f>
        <v>0</v>
      </c>
      <c r="D119" s="464">
        <f>ENERO!D119+FEBRERO!P119</f>
        <v>0</v>
      </c>
      <c r="E119" s="464">
        <f>ENERO!E119+FEBRERO!Q119</f>
        <v>0</v>
      </c>
      <c r="F119" s="468">
        <f t="shared" si="126"/>
        <v>0</v>
      </c>
      <c r="G119" s="219">
        <f>ENERO!I119</f>
        <v>150278</v>
      </c>
      <c r="H119" s="374">
        <v>89517</v>
      </c>
      <c r="I119" s="473">
        <f t="shared" si="127"/>
        <v>239795</v>
      </c>
      <c r="J119" s="219">
        <f>ENERO!L119</f>
        <v>150278</v>
      </c>
      <c r="K119" s="374">
        <v>89517</v>
      </c>
      <c r="L119" s="143">
        <f t="shared" si="128"/>
        <v>239795</v>
      </c>
      <c r="M119" s="438">
        <f t="shared" si="129"/>
        <v>-239795</v>
      </c>
      <c r="N119" s="143">
        <f t="shared" si="130"/>
        <v>-239795</v>
      </c>
      <c r="O119" s="461"/>
      <c r="P119" s="372">
        <v>0</v>
      </c>
      <c r="Q119" s="375">
        <v>0</v>
      </c>
      <c r="R119" s="9"/>
      <c r="S119" s="706" t="str">
        <f>+IF(ENERO!S119=0,"",ENERO!S119)</f>
        <v>2010100-5</v>
      </c>
      <c r="T119" s="724" t="str">
        <f>+IF(ENERO!T119=0,"",ENERO!T119)</f>
        <v/>
      </c>
      <c r="U119" s="29">
        <f>+ENERO!U119</f>
        <v>0</v>
      </c>
      <c r="V119" s="15">
        <f>ENERO!V119+FEBRERO!AL119</f>
        <v>0</v>
      </c>
      <c r="W119" s="15">
        <f>ENERO!W119+FEBRERO!AM119</f>
        <v>0</v>
      </c>
      <c r="X119" s="16">
        <f t="shared" si="131"/>
        <v>0</v>
      </c>
      <c r="Y119" s="19">
        <f>ENERO!AA119</f>
        <v>0</v>
      </c>
      <c r="Z119" s="374">
        <v>0</v>
      </c>
      <c r="AA119" s="18">
        <f t="shared" si="132"/>
        <v>0</v>
      </c>
      <c r="AB119" s="19">
        <f>ENERO!AD119</f>
        <v>0</v>
      </c>
      <c r="AC119" s="374">
        <v>0</v>
      </c>
      <c r="AD119" s="16">
        <f t="shared" si="133"/>
        <v>0</v>
      </c>
      <c r="AE119" s="19">
        <f>ENERO!AG119</f>
        <v>0</v>
      </c>
      <c r="AF119" s="374">
        <v>0</v>
      </c>
      <c r="AG119" s="16">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5">
        <f>+IF(ENERO!A120=0,"",ENERO!A120)</f>
        <v>2400</v>
      </c>
      <c r="B120" s="627" t="str">
        <f>+IF(ENERO!B120=0,"",ENERO!B120)</f>
        <v>VENTA DE ACTIVOS</v>
      </c>
      <c r="C120" s="673">
        <f>+ENERO!C120</f>
        <v>0</v>
      </c>
      <c r="D120" s="464">
        <f>ENERO!D120+FEBRERO!P120</f>
        <v>0</v>
      </c>
      <c r="E120" s="464">
        <f>ENERO!E120+FEBRERO!Q120</f>
        <v>0</v>
      </c>
      <c r="F120" s="468">
        <f t="shared" si="126"/>
        <v>0</v>
      </c>
      <c r="G120" s="219">
        <f>ENERO!I120</f>
        <v>0</v>
      </c>
      <c r="H120" s="374">
        <v>0</v>
      </c>
      <c r="I120" s="473">
        <f t="shared" si="127"/>
        <v>0</v>
      </c>
      <c r="J120" s="219">
        <f>ENERO!L120</f>
        <v>0</v>
      </c>
      <c r="K120" s="374">
        <v>0</v>
      </c>
      <c r="L120" s="143">
        <f t="shared" si="128"/>
        <v>0</v>
      </c>
      <c r="M120" s="438">
        <f t="shared" si="129"/>
        <v>0</v>
      </c>
      <c r="N120" s="143">
        <f t="shared" si="130"/>
        <v>0</v>
      </c>
      <c r="P120" s="372">
        <v>0</v>
      </c>
      <c r="Q120" s="375">
        <v>0</v>
      </c>
      <c r="R120" s="9"/>
      <c r="S120" s="706" t="str">
        <f>+IF(ENERO!S120=0,"",ENERO!S120)</f>
        <v>2010100-6</v>
      </c>
      <c r="T120" s="724" t="str">
        <f>+IF(ENERO!T120=0,"",ENERO!T120)</f>
        <v/>
      </c>
      <c r="U120" s="29">
        <f>+ENERO!U120</f>
        <v>0</v>
      </c>
      <c r="V120" s="15">
        <f>ENERO!V120+FEBRERO!AL120</f>
        <v>0</v>
      </c>
      <c r="W120" s="15">
        <f>ENERO!W120+FEBRERO!AM120</f>
        <v>0</v>
      </c>
      <c r="X120" s="16">
        <f t="shared" si="131"/>
        <v>0</v>
      </c>
      <c r="Y120" s="19">
        <f>ENERO!AA120</f>
        <v>0</v>
      </c>
      <c r="Z120" s="374">
        <v>0</v>
      </c>
      <c r="AA120" s="18">
        <f t="shared" si="132"/>
        <v>0</v>
      </c>
      <c r="AB120" s="19">
        <f>ENERO!AD120</f>
        <v>0</v>
      </c>
      <c r="AC120" s="374">
        <v>0</v>
      </c>
      <c r="AD120" s="16">
        <f t="shared" si="133"/>
        <v>0</v>
      </c>
      <c r="AE120" s="19">
        <f>ENERO!AG120</f>
        <v>0</v>
      </c>
      <c r="AF120" s="374">
        <v>0</v>
      </c>
      <c r="AG120" s="16">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5">
        <f>+IF(ENERO!A121=0,"",ENERO!A121)</f>
        <v>2500</v>
      </c>
      <c r="B121" s="627" t="str">
        <f>+IF(ENERO!B121=0,"",ENERO!B121)</f>
        <v>DONACIONES</v>
      </c>
      <c r="C121" s="673">
        <f>+ENERO!C121</f>
        <v>0</v>
      </c>
      <c r="D121" s="464">
        <f>ENERO!D121+FEBRERO!P121</f>
        <v>0</v>
      </c>
      <c r="E121" s="464">
        <f>ENERO!E121+FEBRERO!Q121</f>
        <v>0</v>
      </c>
      <c r="F121" s="468">
        <f t="shared" si="126"/>
        <v>0</v>
      </c>
      <c r="G121" s="219">
        <f>ENERO!I121</f>
        <v>0</v>
      </c>
      <c r="H121" s="374">
        <v>0</v>
      </c>
      <c r="I121" s="473">
        <f t="shared" si="127"/>
        <v>0</v>
      </c>
      <c r="J121" s="219">
        <f>ENERO!L121</f>
        <v>0</v>
      </c>
      <c r="K121" s="374">
        <v>0</v>
      </c>
      <c r="L121" s="143">
        <f t="shared" si="128"/>
        <v>0</v>
      </c>
      <c r="M121" s="438">
        <f t="shared" si="129"/>
        <v>0</v>
      </c>
      <c r="N121" s="143">
        <f t="shared" si="130"/>
        <v>0</v>
      </c>
      <c r="P121" s="372">
        <v>0</v>
      </c>
      <c r="Q121" s="375">
        <v>0</v>
      </c>
      <c r="R121" s="9"/>
      <c r="S121" s="706">
        <f>+IF(ENERO!S121=0,"",ENERO!S121)</f>
        <v>2010199</v>
      </c>
      <c r="T121" s="724" t="str">
        <f>+IF(ENERO!T121=0,"",ENERO!T121)</f>
        <v>Vigencias Anteriores Adquisición de bienes Admón</v>
      </c>
      <c r="U121" s="29">
        <f>+ENERO!U121</f>
        <v>0</v>
      </c>
      <c r="V121" s="15">
        <f>ENERO!V121+FEBRERO!AL121</f>
        <v>16565330</v>
      </c>
      <c r="W121" s="15">
        <f>ENERO!W121+FEBRERO!AM121</f>
        <v>0</v>
      </c>
      <c r="X121" s="16">
        <f t="shared" si="131"/>
        <v>16565330</v>
      </c>
      <c r="Y121" s="19">
        <f>ENERO!AA121</f>
        <v>16565330</v>
      </c>
      <c r="Z121" s="374">
        <v>0</v>
      </c>
      <c r="AA121" s="18">
        <f t="shared" si="132"/>
        <v>16565330</v>
      </c>
      <c r="AB121" s="19">
        <f>ENERO!AD121</f>
        <v>16565330</v>
      </c>
      <c r="AC121" s="374">
        <v>0</v>
      </c>
      <c r="AD121" s="16">
        <f t="shared" si="133"/>
        <v>16565330</v>
      </c>
      <c r="AE121" s="19">
        <f>ENERO!AG121</f>
        <v>8481799</v>
      </c>
      <c r="AF121" s="374">
        <v>2066021</v>
      </c>
      <c r="AG121" s="16">
        <f t="shared" si="134"/>
        <v>10547820</v>
      </c>
      <c r="AH121" s="19">
        <f t="shared" si="135"/>
        <v>0</v>
      </c>
      <c r="AI121" s="15">
        <f t="shared" si="136"/>
        <v>0</v>
      </c>
      <c r="AJ121" s="16">
        <f t="shared" si="137"/>
        <v>6017510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c r="A122" s="745">
        <f>+IF(ENERO!A122=0,"",ENERO!A122)</f>
        <v>2600</v>
      </c>
      <c r="B122" s="627" t="str">
        <f>+IF(ENERO!B122=0,"",ENERO!B122)</f>
        <v>RECUPERACIÓN DE CARTERA (AÑO 2016 Y ANTERIORES)</v>
      </c>
      <c r="C122" s="673">
        <f>+ENERO!C122</f>
        <v>164508252</v>
      </c>
      <c r="D122" s="464">
        <f>ENERO!D122+FEBRERO!P122</f>
        <v>0</v>
      </c>
      <c r="E122" s="464">
        <f>ENERO!E122+FEBRERO!Q122</f>
        <v>155190942</v>
      </c>
      <c r="F122" s="468">
        <f t="shared" si="126"/>
        <v>319699194</v>
      </c>
      <c r="G122" s="219">
        <f>ENERO!I122</f>
        <v>246587</v>
      </c>
      <c r="H122" s="374">
        <v>1064569</v>
      </c>
      <c r="I122" s="473">
        <f t="shared" si="127"/>
        <v>1311156</v>
      </c>
      <c r="J122" s="219">
        <f>ENERO!L122</f>
        <v>246587</v>
      </c>
      <c r="K122" s="374">
        <v>1064569</v>
      </c>
      <c r="L122" s="143">
        <f t="shared" si="128"/>
        <v>1311156</v>
      </c>
      <c r="M122" s="438">
        <f t="shared" si="129"/>
        <v>318388038</v>
      </c>
      <c r="N122" s="143">
        <f t="shared" si="130"/>
        <v>318388038</v>
      </c>
      <c r="P122" s="372">
        <v>0</v>
      </c>
      <c r="Q122" s="375">
        <v>0</v>
      </c>
      <c r="R122" s="9"/>
      <c r="S122" s="366" t="str">
        <f>+IF(ENERO!S122=0,"",ENERO!S122)</f>
        <v/>
      </c>
      <c r="T122" s="696" t="str">
        <f>+IF(ENERO!T122=0,"",ENERO!T122)</f>
        <v/>
      </c>
      <c r="U122" s="367"/>
      <c r="V122" s="161"/>
      <c r="W122" s="161"/>
      <c r="X122" s="166"/>
      <c r="Y122" s="367"/>
      <c r="Z122" s="161"/>
      <c r="AA122" s="161"/>
      <c r="AB122" s="367"/>
      <c r="AC122" s="161"/>
      <c r="AD122" s="166"/>
      <c r="AE122" s="367"/>
      <c r="AF122" s="161"/>
      <c r="AG122" s="166"/>
      <c r="AH122" s="367"/>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6">
        <f>+IF(ENERO!A123=0,"",ENERO!A123)</f>
        <v>2700</v>
      </c>
      <c r="B123" s="627" t="str">
        <f>+IF(ENERO!B123=0,"",ENERO!B123)</f>
        <v>OTROS INGRESOS DE CAPITAL</v>
      </c>
      <c r="C123" s="673">
        <f>+ENERO!C123</f>
        <v>0</v>
      </c>
      <c r="D123" s="464">
        <f>ENERO!D123+FEBRERO!P123</f>
        <v>0</v>
      </c>
      <c r="E123" s="464">
        <f>ENERO!E123+FEBRERO!Q123</f>
        <v>0</v>
      </c>
      <c r="F123" s="468">
        <f t="shared" si="126"/>
        <v>0</v>
      </c>
      <c r="G123" s="219">
        <f>ENERO!I123</f>
        <v>0</v>
      </c>
      <c r="H123" s="374">
        <v>0</v>
      </c>
      <c r="I123" s="473">
        <f t="shared" si="127"/>
        <v>0</v>
      </c>
      <c r="J123" s="219">
        <f>ENERO!L123</f>
        <v>0</v>
      </c>
      <c r="K123" s="374">
        <v>0</v>
      </c>
      <c r="L123" s="143">
        <f t="shared" si="128"/>
        <v>0</v>
      </c>
      <c r="M123" s="438">
        <f t="shared" si="129"/>
        <v>0</v>
      </c>
      <c r="N123" s="143">
        <f t="shared" si="130"/>
        <v>0</v>
      </c>
      <c r="P123" s="372">
        <v>0</v>
      </c>
      <c r="Q123" s="375">
        <v>0</v>
      </c>
      <c r="R123" s="9"/>
      <c r="S123" s="705">
        <f>+IF(ENERO!S123=0,"",ENERO!S123)</f>
        <v>2010200</v>
      </c>
      <c r="T123" s="723" t="str">
        <f>+IF(ENERO!T123=0,"",ENERO!T123)</f>
        <v>Adquisición de Servicios</v>
      </c>
      <c r="U123" s="128">
        <f t="shared" ref="U123:AJ123" si="138">SUM(U124:U139)</f>
        <v>91627325</v>
      </c>
      <c r="V123" s="122">
        <f t="shared" si="138"/>
        <v>2146339</v>
      </c>
      <c r="W123" s="122">
        <f t="shared" si="138"/>
        <v>1603319</v>
      </c>
      <c r="X123" s="130">
        <f t="shared" si="138"/>
        <v>95376983</v>
      </c>
      <c r="Y123" s="128">
        <f t="shared" si="138"/>
        <v>10942935</v>
      </c>
      <c r="Z123" s="122">
        <f t="shared" si="138"/>
        <v>7880699</v>
      </c>
      <c r="AA123" s="129">
        <f t="shared" si="138"/>
        <v>18823634</v>
      </c>
      <c r="AB123" s="128">
        <f t="shared" si="138"/>
        <v>10942934</v>
      </c>
      <c r="AC123" s="122">
        <f t="shared" si="138"/>
        <v>7865410</v>
      </c>
      <c r="AD123" s="130">
        <f t="shared" si="138"/>
        <v>18808344</v>
      </c>
      <c r="AE123" s="128">
        <f t="shared" si="138"/>
        <v>7085502</v>
      </c>
      <c r="AF123" s="122">
        <f t="shared" si="138"/>
        <v>8022910</v>
      </c>
      <c r="AG123" s="130">
        <f t="shared" si="138"/>
        <v>15108412</v>
      </c>
      <c r="AH123" s="128">
        <f t="shared" si="138"/>
        <v>76553349</v>
      </c>
      <c r="AI123" s="122">
        <f t="shared" si="138"/>
        <v>76568639</v>
      </c>
      <c r="AJ123" s="130">
        <f t="shared" si="138"/>
        <v>80268571</v>
      </c>
      <c r="AK123" s="9"/>
      <c r="AL123" s="128">
        <f>SUM(AL124:AL139)</f>
        <v>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c r="A124" s="747">
        <f>+IF(ENERO!A124=0,"",ENERO!A124)</f>
        <v>2800</v>
      </c>
      <c r="B124" s="655" t="str">
        <f>+IF(ENERO!B124=0,"",ENERO!B124)</f>
        <v/>
      </c>
      <c r="C124" s="779">
        <f>+ENERO!C124</f>
        <v>0</v>
      </c>
      <c r="D124" s="462">
        <f>ENERO!D124+FEBRERO!P124</f>
        <v>0</v>
      </c>
      <c r="E124" s="462">
        <f>ENERO!E124+FEBRERO!Q124</f>
        <v>0</v>
      </c>
      <c r="F124" s="474">
        <f t="shared" si="126"/>
        <v>0</v>
      </c>
      <c r="G124" s="387">
        <f>ENERO!I124</f>
        <v>0</v>
      </c>
      <c r="H124" s="388">
        <v>0</v>
      </c>
      <c r="I124" s="475">
        <f t="shared" si="127"/>
        <v>0</v>
      </c>
      <c r="J124" s="387">
        <f>ENERO!L124</f>
        <v>0</v>
      </c>
      <c r="K124" s="388">
        <v>0</v>
      </c>
      <c r="L124" s="386">
        <f t="shared" si="128"/>
        <v>0</v>
      </c>
      <c r="M124" s="476">
        <f t="shared" si="129"/>
        <v>0</v>
      </c>
      <c r="N124" s="386">
        <f t="shared" si="130"/>
        <v>0</v>
      </c>
      <c r="P124" s="384">
        <v>0</v>
      </c>
      <c r="Q124" s="389">
        <v>0</v>
      </c>
      <c r="R124" s="9"/>
      <c r="S124" s="706" t="str">
        <f>+IF(ENERO!S124=0,"",ENERO!S124)</f>
        <v>2010200-1</v>
      </c>
      <c r="T124" s="724" t="str">
        <f>+IF(ENERO!T124=0,"",ENERO!T124)</f>
        <v>Seguros</v>
      </c>
      <c r="U124" s="29">
        <f>+ENERO!U124</f>
        <v>0</v>
      </c>
      <c r="V124" s="15">
        <f>ENERO!V124+FEBRERO!AL124</f>
        <v>0</v>
      </c>
      <c r="W124" s="15">
        <f>ENERO!W124+FEBRERO!AM124</f>
        <v>0</v>
      </c>
      <c r="X124" s="16">
        <f t="shared" ref="X124:X139" si="139">SUM(U124:W124)</f>
        <v>0</v>
      </c>
      <c r="Y124" s="19">
        <f>ENERO!AA124</f>
        <v>0</v>
      </c>
      <c r="Z124" s="374">
        <v>0</v>
      </c>
      <c r="AA124" s="18">
        <f t="shared" ref="AA124:AA139" si="140">SUM(Y124:Z124)</f>
        <v>0</v>
      </c>
      <c r="AB124" s="19">
        <f>ENERO!AD124</f>
        <v>0</v>
      </c>
      <c r="AC124" s="374">
        <v>0</v>
      </c>
      <c r="AD124" s="16">
        <f t="shared" ref="AD124:AD139" si="141">SUM(AB124:AC124)</f>
        <v>0</v>
      </c>
      <c r="AE124" s="19">
        <f>ENERO!AG124</f>
        <v>0</v>
      </c>
      <c r="AF124" s="374">
        <v>0</v>
      </c>
      <c r="AG124" s="16">
        <f t="shared" ref="AG124:AG139" si="142">SUM(AE124:AF124)</f>
        <v>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2"/>
      <c r="B125" s="653"/>
      <c r="C125" s="480"/>
      <c r="D125" s="480"/>
      <c r="E125" s="480"/>
      <c r="F125" s="480"/>
      <c r="G125" s="480"/>
      <c r="H125" s="480"/>
      <c r="I125" s="480"/>
      <c r="J125" s="480"/>
      <c r="K125" s="480"/>
      <c r="L125" s="480"/>
      <c r="M125" s="480"/>
      <c r="N125" s="481"/>
      <c r="P125" s="482"/>
      <c r="Q125" s="481"/>
      <c r="R125" s="9"/>
      <c r="S125" s="706" t="str">
        <f>+IF(ENERO!S125=0,"",ENERO!S125)</f>
        <v>2010200-2</v>
      </c>
      <c r="T125" s="724" t="str">
        <f>+IF(ENERO!T125=0,"",ENERO!T125)</f>
        <v>Impresos y Publicaciones</v>
      </c>
      <c r="U125" s="29">
        <f>+ENERO!U125</f>
        <v>0</v>
      </c>
      <c r="V125" s="15">
        <f>ENERO!V125+FEBRERO!AL125</f>
        <v>0</v>
      </c>
      <c r="W125" s="15">
        <f>ENERO!W125+FEBRERO!AM125</f>
        <v>0</v>
      </c>
      <c r="X125" s="16">
        <f t="shared" si="139"/>
        <v>0</v>
      </c>
      <c r="Y125" s="19">
        <f>ENERO!AA125</f>
        <v>0</v>
      </c>
      <c r="Z125" s="374">
        <v>0</v>
      </c>
      <c r="AA125" s="18">
        <f t="shared" si="140"/>
        <v>0</v>
      </c>
      <c r="AB125" s="19">
        <f>ENERO!AD125</f>
        <v>0</v>
      </c>
      <c r="AC125" s="374">
        <v>0</v>
      </c>
      <c r="AD125" s="16">
        <f t="shared" si="141"/>
        <v>0</v>
      </c>
      <c r="AE125" s="19">
        <f>ENERO!AG125</f>
        <v>0</v>
      </c>
      <c r="AF125" s="374">
        <v>0</v>
      </c>
      <c r="AG125" s="16">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67" t="s">
        <v>244</v>
      </c>
      <c r="B126" s="656"/>
      <c r="C126" s="477">
        <f t="shared" ref="C126:N126" si="146">C8-C128</f>
        <v>5615142604</v>
      </c>
      <c r="D126" s="477">
        <f t="shared" si="146"/>
        <v>0</v>
      </c>
      <c r="E126" s="477">
        <f t="shared" si="146"/>
        <v>154986557</v>
      </c>
      <c r="F126" s="477">
        <f t="shared" si="146"/>
        <v>5770129161</v>
      </c>
      <c r="G126" s="477">
        <f t="shared" si="146"/>
        <v>356146843</v>
      </c>
      <c r="H126" s="477">
        <f t="shared" si="146"/>
        <v>945892370</v>
      </c>
      <c r="I126" s="477">
        <f t="shared" si="146"/>
        <v>1302039213</v>
      </c>
      <c r="J126" s="477">
        <f t="shared" si="146"/>
        <v>233583786</v>
      </c>
      <c r="K126" s="477">
        <f t="shared" si="146"/>
        <v>823897158</v>
      </c>
      <c r="L126" s="477">
        <f t="shared" si="146"/>
        <v>1057480944</v>
      </c>
      <c r="M126" s="477">
        <f t="shared" si="146"/>
        <v>4468089948</v>
      </c>
      <c r="N126" s="614">
        <f t="shared" si="146"/>
        <v>4712648217</v>
      </c>
      <c r="P126" s="478">
        <f>P8-P128</f>
        <v>0</v>
      </c>
      <c r="Q126" s="479">
        <f>Q8-Q128</f>
        <v>0</v>
      </c>
      <c r="R126" s="9"/>
      <c r="S126" s="706" t="str">
        <f>+IF(ENERO!S126=0,"",ENERO!S126)</f>
        <v>2010200-3</v>
      </c>
      <c r="T126" s="724" t="str">
        <f>+IF(ENERO!T126=0,"",ENERO!T126)</f>
        <v xml:space="preserve">Servicios Públicos </v>
      </c>
      <c r="U126" s="29">
        <f>+ENERO!U126</f>
        <v>70000000</v>
      </c>
      <c r="V126" s="15">
        <f>ENERO!V126+FEBRERO!AL126</f>
        <v>0</v>
      </c>
      <c r="W126" s="15">
        <f>ENERO!W126+FEBRERO!AM126</f>
        <v>0</v>
      </c>
      <c r="X126" s="16">
        <f t="shared" si="139"/>
        <v>70000000</v>
      </c>
      <c r="Y126" s="19">
        <f>ENERO!AA126</f>
        <v>5984096</v>
      </c>
      <c r="Z126" s="374">
        <v>6736973</v>
      </c>
      <c r="AA126" s="18">
        <f t="shared" si="140"/>
        <v>12721069</v>
      </c>
      <c r="AB126" s="19">
        <f>ENERO!AD126</f>
        <v>5984096</v>
      </c>
      <c r="AC126" s="374">
        <v>6736973</v>
      </c>
      <c r="AD126" s="16">
        <f t="shared" si="141"/>
        <v>12721069</v>
      </c>
      <c r="AE126" s="19">
        <f>ENERO!AG126</f>
        <v>5984096</v>
      </c>
      <c r="AF126" s="374">
        <v>6736973</v>
      </c>
      <c r="AG126" s="16">
        <f t="shared" si="142"/>
        <v>12721069</v>
      </c>
      <c r="AH126" s="19">
        <f t="shared" si="143"/>
        <v>57278931</v>
      </c>
      <c r="AI126" s="15">
        <f t="shared" si="144"/>
        <v>57278931</v>
      </c>
      <c r="AJ126" s="16">
        <f t="shared" si="145"/>
        <v>57278931</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42"/>
      <c r="B127" s="653"/>
      <c r="C127" s="480"/>
      <c r="D127" s="480"/>
      <c r="E127" s="480"/>
      <c r="F127" s="480"/>
      <c r="G127" s="480"/>
      <c r="H127" s="480"/>
      <c r="I127" s="480"/>
      <c r="J127" s="480"/>
      <c r="K127" s="480"/>
      <c r="L127" s="480"/>
      <c r="M127" s="480"/>
      <c r="N127" s="481"/>
      <c r="P127" s="482"/>
      <c r="Q127" s="481"/>
      <c r="R127" s="9"/>
      <c r="S127" s="706" t="str">
        <f>+IF(ENERO!S127=0,"",ENERO!S127)</f>
        <v>2010200-4</v>
      </c>
      <c r="T127" s="724" t="str">
        <f>+IF(ENERO!T127=0,"",ENERO!T127)</f>
        <v>Comunicaciones y Transportes</v>
      </c>
      <c r="U127" s="29">
        <f>+ENERO!U127</f>
        <v>0</v>
      </c>
      <c r="V127" s="15">
        <f>ENERO!V127+FEBRERO!AL127</f>
        <v>0</v>
      </c>
      <c r="W127" s="15">
        <f>ENERO!W127+FEBRERO!AM127</f>
        <v>0</v>
      </c>
      <c r="X127" s="16">
        <f t="shared" si="139"/>
        <v>0</v>
      </c>
      <c r="Y127" s="19">
        <f>ENERO!AA127</f>
        <v>0</v>
      </c>
      <c r="Z127" s="374">
        <v>0</v>
      </c>
      <c r="AA127" s="18">
        <f t="shared" si="140"/>
        <v>0</v>
      </c>
      <c r="AB127" s="19">
        <f>ENERO!AD127</f>
        <v>0</v>
      </c>
      <c r="AC127" s="374">
        <v>0</v>
      </c>
      <c r="AD127" s="16">
        <f t="shared" si="141"/>
        <v>0</v>
      </c>
      <c r="AE127" s="19">
        <f>ENERO!AG127</f>
        <v>0</v>
      </c>
      <c r="AF127" s="374">
        <v>0</v>
      </c>
      <c r="AG127" s="16">
        <f t="shared" si="142"/>
        <v>0</v>
      </c>
      <c r="AH127" s="19">
        <f t="shared" si="143"/>
        <v>0</v>
      </c>
      <c r="AI127" s="15">
        <f t="shared" si="144"/>
        <v>0</v>
      </c>
      <c r="AJ127" s="16">
        <f t="shared" si="145"/>
        <v>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68" t="s">
        <v>247</v>
      </c>
      <c r="B128" s="657"/>
      <c r="C128" s="483">
        <f t="shared" ref="C128:E128" si="147">SUMIF($B$8:$B$122,"*Vigencia Anterior*",C8:C122)+C122</f>
        <v>483220383</v>
      </c>
      <c r="D128" s="483">
        <f t="shared" si="147"/>
        <v>0</v>
      </c>
      <c r="E128" s="483">
        <f t="shared" si="147"/>
        <v>354577406</v>
      </c>
      <c r="F128" s="483">
        <f>SUMIF($B$8:$B$122,"*Vigencia Anterior*",F8:F122)+F122</f>
        <v>837797789</v>
      </c>
      <c r="G128" s="483">
        <f t="shared" ref="G128:N128" si="148">SUMIF($B$8:$B$122,"*Vigencia Anterior*",G8:G122)+G122</f>
        <v>167255473</v>
      </c>
      <c r="H128" s="483">
        <f t="shared" si="148"/>
        <v>83770097</v>
      </c>
      <c r="I128" s="483">
        <f t="shared" si="148"/>
        <v>251025570</v>
      </c>
      <c r="J128" s="483">
        <f t="shared" si="148"/>
        <v>167255473</v>
      </c>
      <c r="K128" s="483">
        <f t="shared" si="148"/>
        <v>83770097</v>
      </c>
      <c r="L128" s="483">
        <f t="shared" si="148"/>
        <v>251025570</v>
      </c>
      <c r="M128" s="483">
        <f t="shared" si="148"/>
        <v>586772219</v>
      </c>
      <c r="N128" s="483">
        <f t="shared" si="148"/>
        <v>586772219</v>
      </c>
      <c r="O128" s="461"/>
      <c r="P128" s="483">
        <f>SUMIF($B8:$B$122,$B$24,P8:P122)+P122</f>
        <v>0</v>
      </c>
      <c r="Q128" s="484">
        <f>SUMIF($B8:$B$122,$B$24,Q8:Q122)+Q122</f>
        <v>0</v>
      </c>
      <c r="R128" s="9"/>
      <c r="S128" s="706" t="str">
        <f>+IF(ENERO!S128=0,"",ENERO!S128)</f>
        <v>2010200-5</v>
      </c>
      <c r="T128" s="724" t="str">
        <f>+IF(ENERO!T128=0,"",ENERO!T128)</f>
        <v>Viáticos y Gastos de Viaje</v>
      </c>
      <c r="U128" s="29">
        <f>+ENERO!U128</f>
        <v>3000000</v>
      </c>
      <c r="V128" s="15">
        <f>ENERO!V128+FEBRERO!AL128</f>
        <v>0</v>
      </c>
      <c r="W128" s="15">
        <f>ENERO!W128+FEBRERO!AM128</f>
        <v>0</v>
      </c>
      <c r="X128" s="16">
        <f t="shared" si="139"/>
        <v>3000000</v>
      </c>
      <c r="Y128" s="19">
        <f>ENERO!AA128</f>
        <v>204789</v>
      </c>
      <c r="Z128" s="374">
        <v>117184</v>
      </c>
      <c r="AA128" s="18">
        <f t="shared" si="140"/>
        <v>321973</v>
      </c>
      <c r="AB128" s="19">
        <f>ENERO!AD128</f>
        <v>204789</v>
      </c>
      <c r="AC128" s="374">
        <v>117184</v>
      </c>
      <c r="AD128" s="16">
        <f t="shared" si="141"/>
        <v>321973</v>
      </c>
      <c r="AE128" s="19">
        <f>ENERO!AG128</f>
        <v>204789</v>
      </c>
      <c r="AF128" s="374">
        <v>117184</v>
      </c>
      <c r="AG128" s="16">
        <f t="shared" si="142"/>
        <v>321973</v>
      </c>
      <c r="AH128" s="19">
        <f t="shared" si="143"/>
        <v>2678027</v>
      </c>
      <c r="AI128" s="15">
        <f t="shared" si="144"/>
        <v>2678027</v>
      </c>
      <c r="AJ128" s="16">
        <f t="shared" si="145"/>
        <v>2678027</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42"/>
      <c r="B129" s="653"/>
      <c r="C129" s="480"/>
      <c r="D129" s="480"/>
      <c r="E129" s="480"/>
      <c r="F129" s="480"/>
      <c r="G129" s="480"/>
      <c r="H129" s="480"/>
      <c r="I129" s="480"/>
      <c r="J129" s="480"/>
      <c r="K129" s="480"/>
      <c r="L129" s="480"/>
      <c r="M129" s="480"/>
      <c r="N129" s="481"/>
      <c r="P129" s="482"/>
      <c r="Q129" s="481"/>
      <c r="R129" s="9"/>
      <c r="S129" s="706" t="str">
        <f>+IF(ENERO!S129=0,"",ENERO!S129)</f>
        <v>2010200-6</v>
      </c>
      <c r="T129" s="724" t="str">
        <f>+IF(ENERO!T129=0,"",ENERO!T129)</f>
        <v>Arrendamientos</v>
      </c>
      <c r="U129" s="29">
        <f>+ENERO!U129</f>
        <v>0</v>
      </c>
      <c r="V129" s="15">
        <f>ENERO!V129+FEBRERO!AL129</f>
        <v>0</v>
      </c>
      <c r="W129" s="15">
        <f>ENERO!W129+FEBRERO!AM129</f>
        <v>0</v>
      </c>
      <c r="X129" s="16">
        <f t="shared" si="139"/>
        <v>0</v>
      </c>
      <c r="Y129" s="19">
        <f>ENERO!AA129</f>
        <v>0</v>
      </c>
      <c r="Z129" s="374">
        <v>0</v>
      </c>
      <c r="AA129" s="18">
        <f t="shared" si="140"/>
        <v>0</v>
      </c>
      <c r="AB129" s="19">
        <f>ENERO!AD129</f>
        <v>0</v>
      </c>
      <c r="AC129" s="374">
        <v>0</v>
      </c>
      <c r="AD129" s="16">
        <f t="shared" si="141"/>
        <v>0</v>
      </c>
      <c r="AE129" s="19">
        <f>ENERO!AG129</f>
        <v>0</v>
      </c>
      <c r="AF129" s="374">
        <v>0</v>
      </c>
      <c r="AG129" s="16">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69" t="s">
        <v>250</v>
      </c>
      <c r="B130" s="658"/>
      <c r="C130" s="485">
        <f t="shared" ref="C130:N130" si="149">C128+C126</f>
        <v>6098362987</v>
      </c>
      <c r="D130" s="486">
        <f t="shared" si="149"/>
        <v>0</v>
      </c>
      <c r="E130" s="486">
        <f t="shared" si="149"/>
        <v>509563963</v>
      </c>
      <c r="F130" s="487">
        <f t="shared" si="149"/>
        <v>6607926950</v>
      </c>
      <c r="G130" s="485">
        <f t="shared" si="149"/>
        <v>523402316</v>
      </c>
      <c r="H130" s="486">
        <f t="shared" si="149"/>
        <v>1029662467</v>
      </c>
      <c r="I130" s="487">
        <f t="shared" si="149"/>
        <v>1553064783</v>
      </c>
      <c r="J130" s="485">
        <f t="shared" si="149"/>
        <v>400839259</v>
      </c>
      <c r="K130" s="486">
        <f t="shared" si="149"/>
        <v>907667255</v>
      </c>
      <c r="L130" s="487">
        <f t="shared" si="149"/>
        <v>1308506514</v>
      </c>
      <c r="M130" s="485">
        <f t="shared" si="149"/>
        <v>5054862167</v>
      </c>
      <c r="N130" s="487">
        <f t="shared" si="149"/>
        <v>5299420436</v>
      </c>
      <c r="P130" s="478">
        <f>P128+P126</f>
        <v>0</v>
      </c>
      <c r="Q130" s="479">
        <f>Q128+Q126</f>
        <v>0</v>
      </c>
      <c r="R130" s="9"/>
      <c r="S130" s="706" t="str">
        <f>+IF(ENERO!S130=0,"",ENERO!S130)</f>
        <v>2010200-7</v>
      </c>
      <c r="T130" s="724" t="str">
        <f>+IF(ENERO!T130=0,"",ENERO!T130)</f>
        <v>Vigilancia y Aseo</v>
      </c>
      <c r="U130" s="29">
        <f>+ENERO!U130</f>
        <v>0</v>
      </c>
      <c r="V130" s="15">
        <f>ENERO!V130+FEBRERO!AL130</f>
        <v>0</v>
      </c>
      <c r="W130" s="15">
        <f>ENERO!W130+FEBRERO!AM130</f>
        <v>0</v>
      </c>
      <c r="X130" s="16">
        <f t="shared" si="139"/>
        <v>0</v>
      </c>
      <c r="Y130" s="19">
        <f>ENERO!AA130</f>
        <v>0</v>
      </c>
      <c r="Z130" s="374">
        <v>0</v>
      </c>
      <c r="AA130" s="18">
        <f t="shared" si="140"/>
        <v>0</v>
      </c>
      <c r="AB130" s="19">
        <f>ENERO!AD130</f>
        <v>0</v>
      </c>
      <c r="AC130" s="374">
        <v>0</v>
      </c>
      <c r="AD130" s="16">
        <f t="shared" si="141"/>
        <v>0</v>
      </c>
      <c r="AE130" s="19">
        <f>ENERO!AG130</f>
        <v>0</v>
      </c>
      <c r="AF130" s="374">
        <v>0</v>
      </c>
      <c r="AG130" s="16">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54"/>
      <c r="B131" s="660"/>
      <c r="N131" s="9"/>
      <c r="R131" s="9"/>
      <c r="S131" s="706" t="str">
        <f>+IF(ENERO!S131=0,"",ENERO!S131)</f>
        <v>2010200-8</v>
      </c>
      <c r="T131" s="724" t="str">
        <f>+IF(ENERO!T131=0,"",ENERO!T131)</f>
        <v>Bienestar Social</v>
      </c>
      <c r="U131" s="29">
        <f>+ENERO!U131</f>
        <v>8627325</v>
      </c>
      <c r="V131" s="15">
        <f>ENERO!V131+FEBRERO!AL131</f>
        <v>0</v>
      </c>
      <c r="W131" s="15">
        <f>ENERO!W131+FEBRERO!AM131</f>
        <v>0</v>
      </c>
      <c r="X131" s="16">
        <f t="shared" si="139"/>
        <v>8627325</v>
      </c>
      <c r="Y131" s="19">
        <f>ENERO!AA131</f>
        <v>0</v>
      </c>
      <c r="Z131" s="374">
        <v>0</v>
      </c>
      <c r="AA131" s="18">
        <f t="shared" si="140"/>
        <v>0</v>
      </c>
      <c r="AB131" s="19">
        <f>ENERO!AD131</f>
        <v>0</v>
      </c>
      <c r="AC131" s="374">
        <v>0</v>
      </c>
      <c r="AD131" s="16">
        <f t="shared" si="141"/>
        <v>0</v>
      </c>
      <c r="AE131" s="19">
        <f>ENERO!AG131</f>
        <v>0</v>
      </c>
      <c r="AF131" s="374">
        <v>0</v>
      </c>
      <c r="AG131" s="16">
        <f t="shared" si="142"/>
        <v>0</v>
      </c>
      <c r="AH131" s="19">
        <f t="shared" si="143"/>
        <v>8627325</v>
      </c>
      <c r="AI131" s="15">
        <f t="shared" si="144"/>
        <v>8627325</v>
      </c>
      <c r="AJ131" s="16">
        <f t="shared" si="145"/>
        <v>8627325</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54"/>
      <c r="B132" s="660"/>
      <c r="N132" s="9"/>
      <c r="R132" s="9"/>
      <c r="S132" s="706" t="str">
        <f>+IF(ENERO!S132=0,"",ENERO!S132)</f>
        <v>2010200-9</v>
      </c>
      <c r="T132" s="724" t="str">
        <f>+IF(ENERO!T132=0,"",ENERO!T132)</f>
        <v>Capacitación, estimulos, incentivos, programa de calidad</v>
      </c>
      <c r="U132" s="29">
        <f>+ENERO!U132</f>
        <v>0</v>
      </c>
      <c r="V132" s="15">
        <f>ENERO!V132+FEBRERO!AL132</f>
        <v>0</v>
      </c>
      <c r="W132" s="15">
        <f>ENERO!W132+FEBRERO!AM132</f>
        <v>0</v>
      </c>
      <c r="X132" s="16">
        <f t="shared" si="139"/>
        <v>0</v>
      </c>
      <c r="Y132" s="19">
        <f>ENERO!AA132</f>
        <v>0</v>
      </c>
      <c r="Z132" s="374">
        <v>0</v>
      </c>
      <c r="AA132" s="18">
        <f t="shared" si="140"/>
        <v>0</v>
      </c>
      <c r="AB132" s="19">
        <f>ENERO!AD132</f>
        <v>0</v>
      </c>
      <c r="AC132" s="374">
        <v>0</v>
      </c>
      <c r="AD132" s="16">
        <f t="shared" si="141"/>
        <v>0</v>
      </c>
      <c r="AE132" s="19">
        <f>ENERO!AG132</f>
        <v>0</v>
      </c>
      <c r="AF132" s="374">
        <v>0</v>
      </c>
      <c r="AG132" s="16">
        <f t="shared" si="142"/>
        <v>0</v>
      </c>
      <c r="AH132" s="19">
        <f t="shared" si="143"/>
        <v>0</v>
      </c>
      <c r="AI132" s="15">
        <f t="shared" si="144"/>
        <v>0</v>
      </c>
      <c r="AJ132" s="16">
        <f t="shared" si="145"/>
        <v>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4"/>
      <c r="B133" s="660"/>
      <c r="N133" s="9"/>
      <c r="R133" s="9"/>
      <c r="S133" s="706" t="str">
        <f>+IF(ENERO!S133=0,"",ENERO!S133)</f>
        <v>2010200-10</v>
      </c>
      <c r="T133" s="724" t="str">
        <f>+IF(ENERO!T133=0,"",ENERO!T133)</f>
        <v>Pagos otras IPS</v>
      </c>
      <c r="U133" s="29">
        <f>+ENERO!U133</f>
        <v>5000000</v>
      </c>
      <c r="V133" s="15">
        <f>ENERO!V133+FEBRERO!AL133</f>
        <v>0</v>
      </c>
      <c r="W133" s="15">
        <f>ENERO!W133+FEBRERO!AM133</f>
        <v>0</v>
      </c>
      <c r="X133" s="16">
        <f t="shared" si="139"/>
        <v>5000000</v>
      </c>
      <c r="Y133" s="19">
        <f>ENERO!AA133</f>
        <v>153274</v>
      </c>
      <c r="Z133" s="374">
        <v>0</v>
      </c>
      <c r="AA133" s="18">
        <f t="shared" si="140"/>
        <v>153274</v>
      </c>
      <c r="AB133" s="19">
        <f>ENERO!AD133</f>
        <v>153274</v>
      </c>
      <c r="AC133" s="374">
        <v>0</v>
      </c>
      <c r="AD133" s="16">
        <f t="shared" si="141"/>
        <v>153274</v>
      </c>
      <c r="AE133" s="19">
        <f>ENERO!AG133</f>
        <v>0</v>
      </c>
      <c r="AF133" s="374">
        <v>0</v>
      </c>
      <c r="AG133" s="16">
        <f t="shared" si="142"/>
        <v>0</v>
      </c>
      <c r="AH133" s="19">
        <f t="shared" si="143"/>
        <v>4846726</v>
      </c>
      <c r="AI133" s="15">
        <f t="shared" si="144"/>
        <v>4846726</v>
      </c>
      <c r="AJ133" s="16">
        <f t="shared" si="145"/>
        <v>5000000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4"/>
      <c r="B134" s="660"/>
      <c r="N134" s="9"/>
      <c r="R134" s="9"/>
      <c r="S134" s="706" t="str">
        <f>+IF(ENERO!S134=0,"",ENERO!S134)</f>
        <v>2010200-11</v>
      </c>
      <c r="T134" s="724" t="str">
        <f>+IF(ENERO!T134=0,"",ENERO!T134)</f>
        <v>Gastos financieros</v>
      </c>
      <c r="U134" s="29">
        <f>+ENERO!U134</f>
        <v>5000000</v>
      </c>
      <c r="V134" s="15">
        <f>ENERO!V134+FEBRERO!AL134</f>
        <v>0</v>
      </c>
      <c r="W134" s="15">
        <f>ENERO!W134+FEBRERO!AM134</f>
        <v>0</v>
      </c>
      <c r="X134" s="16">
        <f t="shared" si="139"/>
        <v>5000000</v>
      </c>
      <c r="Y134" s="19">
        <f>ENERO!AA134</f>
        <v>851118</v>
      </c>
      <c r="Z134" s="374">
        <v>1026542</v>
      </c>
      <c r="AA134" s="18">
        <f t="shared" si="140"/>
        <v>1877660</v>
      </c>
      <c r="AB134" s="19">
        <f>ENERO!AD134</f>
        <v>851117</v>
      </c>
      <c r="AC134" s="374">
        <v>1011253</v>
      </c>
      <c r="AD134" s="16">
        <f t="shared" si="141"/>
        <v>1862370</v>
      </c>
      <c r="AE134" s="19">
        <f>ENERO!AG134</f>
        <v>851117</v>
      </c>
      <c r="AF134" s="374">
        <v>1011253</v>
      </c>
      <c r="AG134" s="16">
        <f t="shared" si="142"/>
        <v>1862370</v>
      </c>
      <c r="AH134" s="19">
        <f t="shared" si="143"/>
        <v>3122340</v>
      </c>
      <c r="AI134" s="15">
        <f t="shared" si="144"/>
        <v>3137630</v>
      </c>
      <c r="AJ134" s="16">
        <f t="shared" si="145"/>
        <v>3137630</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c r="A135" s="754"/>
      <c r="B135" s="660"/>
      <c r="N135" s="9"/>
      <c r="R135" s="9"/>
      <c r="S135" s="706" t="str">
        <f>+IF(ENERO!S135=0,"",ENERO!S135)</f>
        <v>2010200-12</v>
      </c>
      <c r="T135" s="724" t="str">
        <f>+IF(ENERO!T135=0,"",ENERO!T135)</f>
        <v/>
      </c>
      <c r="U135" s="29">
        <f>+ENERO!U135</f>
        <v>0</v>
      </c>
      <c r="V135" s="15">
        <f>ENERO!V135+FEBRERO!AL135</f>
        <v>0</v>
      </c>
      <c r="W135" s="15">
        <f>ENERO!W135+FEBRERO!AM135</f>
        <v>0</v>
      </c>
      <c r="X135" s="16">
        <f t="shared" si="139"/>
        <v>0</v>
      </c>
      <c r="Y135" s="19">
        <f>ENERO!AA135</f>
        <v>0</v>
      </c>
      <c r="Z135" s="374">
        <v>0</v>
      </c>
      <c r="AA135" s="18">
        <f t="shared" si="140"/>
        <v>0</v>
      </c>
      <c r="AB135" s="19">
        <f>ENERO!AD135</f>
        <v>0</v>
      </c>
      <c r="AC135" s="374">
        <v>0</v>
      </c>
      <c r="AD135" s="16">
        <f t="shared" si="141"/>
        <v>0</v>
      </c>
      <c r="AE135" s="19">
        <f>ENERO!AG135</f>
        <v>0</v>
      </c>
      <c r="AF135" s="374">
        <v>0</v>
      </c>
      <c r="AG135" s="16">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4"/>
      <c r="B136" s="660"/>
      <c r="N136" s="9"/>
      <c r="R136" s="9"/>
      <c r="S136" s="706" t="str">
        <f>+IF(ENERO!S136=0,"",ENERO!S136)</f>
        <v>2010200-13</v>
      </c>
      <c r="T136" s="724" t="str">
        <f>+IF(ENERO!T136=0,"",ENERO!T136)</f>
        <v/>
      </c>
      <c r="U136" s="29">
        <f>+ENERO!U136</f>
        <v>0</v>
      </c>
      <c r="V136" s="15">
        <f>ENERO!V136+FEBRERO!AL136</f>
        <v>0</v>
      </c>
      <c r="W136" s="15">
        <f>ENERO!W136+FEBRERO!AM136</f>
        <v>0</v>
      </c>
      <c r="X136" s="16">
        <f t="shared" si="139"/>
        <v>0</v>
      </c>
      <c r="Y136" s="19">
        <f>ENERO!AA136</f>
        <v>0</v>
      </c>
      <c r="Z136" s="374">
        <v>0</v>
      </c>
      <c r="AA136" s="18">
        <f t="shared" si="140"/>
        <v>0</v>
      </c>
      <c r="AB136" s="19">
        <f>ENERO!AD136</f>
        <v>0</v>
      </c>
      <c r="AC136" s="374">
        <v>0</v>
      </c>
      <c r="AD136" s="16">
        <f t="shared" si="141"/>
        <v>0</v>
      </c>
      <c r="AE136" s="19">
        <f>ENERO!AG136</f>
        <v>0</v>
      </c>
      <c r="AF136" s="374">
        <v>0</v>
      </c>
      <c r="AG136" s="16">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4"/>
      <c r="B137" s="660"/>
      <c r="N137" s="9"/>
      <c r="R137" s="9"/>
      <c r="S137" s="706" t="str">
        <f>+IF(ENERO!S137=0,"",ENERO!S137)</f>
        <v>2010020-14</v>
      </c>
      <c r="T137" s="724" t="str">
        <f>+IF(ENERO!T137=0,"",ENERO!T137)</f>
        <v/>
      </c>
      <c r="U137" s="29">
        <f>+ENERO!U137</f>
        <v>0</v>
      </c>
      <c r="V137" s="15">
        <f>ENERO!V137+FEBRERO!AL137</f>
        <v>0</v>
      </c>
      <c r="W137" s="15">
        <f>ENERO!W137+FEBRERO!AM137</f>
        <v>0</v>
      </c>
      <c r="X137" s="16">
        <f t="shared" si="139"/>
        <v>0</v>
      </c>
      <c r="Y137" s="19">
        <f>ENERO!AA137</f>
        <v>0</v>
      </c>
      <c r="Z137" s="374">
        <v>0</v>
      </c>
      <c r="AA137" s="18">
        <f t="shared" si="140"/>
        <v>0</v>
      </c>
      <c r="AB137" s="19">
        <f>ENERO!AD137</f>
        <v>0</v>
      </c>
      <c r="AC137" s="374">
        <v>0</v>
      </c>
      <c r="AD137" s="16">
        <f t="shared" si="141"/>
        <v>0</v>
      </c>
      <c r="AE137" s="19">
        <f>ENERO!AG137</f>
        <v>0</v>
      </c>
      <c r="AF137" s="374">
        <v>0</v>
      </c>
      <c r="AG137" s="16">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4"/>
      <c r="B138" s="660"/>
      <c r="N138" s="9"/>
      <c r="R138" s="9"/>
      <c r="S138" s="706" t="str">
        <f>+IF(ENERO!S138=0,"",ENERO!S138)</f>
        <v>2010200-15</v>
      </c>
      <c r="T138" s="724" t="str">
        <f>+IF(ENERO!T138=0,"",ENERO!T138)</f>
        <v/>
      </c>
      <c r="U138" s="29">
        <f>+ENERO!U138</f>
        <v>0</v>
      </c>
      <c r="V138" s="15">
        <f>ENERO!V138+FEBRERO!AL138</f>
        <v>0</v>
      </c>
      <c r="W138" s="15">
        <f>ENERO!W138+FEBRERO!AM138</f>
        <v>0</v>
      </c>
      <c r="X138" s="16">
        <f t="shared" si="139"/>
        <v>0</v>
      </c>
      <c r="Y138" s="19">
        <f>ENERO!AA138</f>
        <v>0</v>
      </c>
      <c r="Z138" s="374">
        <v>0</v>
      </c>
      <c r="AA138" s="18">
        <f t="shared" si="140"/>
        <v>0</v>
      </c>
      <c r="AB138" s="19">
        <f>ENERO!AD138</f>
        <v>0</v>
      </c>
      <c r="AC138" s="374">
        <v>0</v>
      </c>
      <c r="AD138" s="16">
        <f t="shared" si="141"/>
        <v>0</v>
      </c>
      <c r="AE138" s="19">
        <f>ENERO!AG138</f>
        <v>0</v>
      </c>
      <c r="AF138" s="374">
        <v>0</v>
      </c>
      <c r="AG138" s="16">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4"/>
      <c r="B139" s="660"/>
      <c r="N139" s="9"/>
      <c r="R139" s="9"/>
      <c r="S139" s="706">
        <f>+IF(ENERO!S139=0,"",ENERO!S139)</f>
        <v>2010299</v>
      </c>
      <c r="T139" s="724" t="str">
        <f>+IF(ENERO!T139=0,"",ENERO!T139)</f>
        <v>Vigencias Anteriores Adquisición de Servicios Admón.</v>
      </c>
      <c r="U139" s="29">
        <f>+ENERO!U139</f>
        <v>0</v>
      </c>
      <c r="V139" s="15">
        <f>ENERO!V139+FEBRERO!AL139</f>
        <v>2146339</v>
      </c>
      <c r="W139" s="15">
        <f>ENERO!W139+FEBRERO!AM139</f>
        <v>1603319</v>
      </c>
      <c r="X139" s="16">
        <f t="shared" si="139"/>
        <v>3749658</v>
      </c>
      <c r="Y139" s="19">
        <f>ENERO!AA139</f>
        <v>3749658</v>
      </c>
      <c r="Z139" s="374">
        <v>0</v>
      </c>
      <c r="AA139" s="18">
        <f t="shared" si="140"/>
        <v>3749658</v>
      </c>
      <c r="AB139" s="19">
        <f>ENERO!AD139</f>
        <v>3749658</v>
      </c>
      <c r="AC139" s="374">
        <v>0</v>
      </c>
      <c r="AD139" s="16">
        <f t="shared" si="141"/>
        <v>3749658</v>
      </c>
      <c r="AE139" s="19">
        <f>ENERO!AG139</f>
        <v>45500</v>
      </c>
      <c r="AF139" s="374">
        <v>157500</v>
      </c>
      <c r="AG139" s="16">
        <f t="shared" si="142"/>
        <v>203000</v>
      </c>
      <c r="AH139" s="19">
        <f t="shared" si="143"/>
        <v>0</v>
      </c>
      <c r="AI139" s="15">
        <f t="shared" si="144"/>
        <v>0</v>
      </c>
      <c r="AJ139" s="16">
        <f t="shared" si="145"/>
        <v>3546658</v>
      </c>
      <c r="AK139" s="9"/>
      <c r="AL139" s="372">
        <v>0</v>
      </c>
      <c r="AM139" s="375">
        <v>0</v>
      </c>
      <c r="AN139" s="9"/>
      <c r="AO139" s="294"/>
      <c r="AP139" s="294"/>
      <c r="AQ139" s="294"/>
    </row>
    <row r="140" spans="1:52" s="382" customFormat="1" ht="24.95" customHeight="1">
      <c r="A140" s="754"/>
      <c r="B140" s="660"/>
      <c r="N140" s="9"/>
      <c r="R140" s="9"/>
      <c r="S140" s="366" t="str">
        <f>+IF(ENERO!S140=0,"",ENERO!S140)</f>
        <v/>
      </c>
      <c r="T140" s="696" t="str">
        <f>+IF(ENERO!T140=0,"",ENERO!T140)</f>
        <v/>
      </c>
      <c r="U140" s="367"/>
      <c r="V140" s="161"/>
      <c r="W140" s="161"/>
      <c r="X140" s="166"/>
      <c r="Y140" s="367"/>
      <c r="Z140" s="161"/>
      <c r="AA140" s="161"/>
      <c r="AB140" s="367"/>
      <c r="AC140" s="161"/>
      <c r="AD140" s="166"/>
      <c r="AE140" s="367"/>
      <c r="AF140" s="161"/>
      <c r="AG140" s="166"/>
      <c r="AH140" s="367"/>
      <c r="AI140" s="161"/>
      <c r="AJ140" s="166"/>
      <c r="AK140" s="10"/>
      <c r="AL140" s="172"/>
      <c r="AM140" s="173"/>
      <c r="AN140" s="9"/>
    </row>
    <row r="141" spans="1:52" s="382" customFormat="1" ht="24.95" customHeight="1">
      <c r="A141" s="754"/>
      <c r="B141" s="660"/>
      <c r="N141" s="9"/>
      <c r="R141" s="9"/>
      <c r="S141" s="705">
        <f>+IF(ENERO!S141=0,"",ENERO!S141)</f>
        <v>2010300</v>
      </c>
      <c r="T141" s="723" t="str">
        <f>+IF(ENERO!T141=0,"",ENERO!T141)</f>
        <v>Impuestos y Multas</v>
      </c>
      <c r="U141" s="128">
        <f t="shared" ref="U141:AJ141" si="150">U142+U143</f>
        <v>0</v>
      </c>
      <c r="V141" s="122">
        <f t="shared" si="150"/>
        <v>0</v>
      </c>
      <c r="W141" s="122">
        <f t="shared" si="150"/>
        <v>0</v>
      </c>
      <c r="X141" s="130">
        <f t="shared" si="150"/>
        <v>0</v>
      </c>
      <c r="Y141" s="128">
        <f t="shared" si="150"/>
        <v>0</v>
      </c>
      <c r="Z141" s="122">
        <f t="shared" si="150"/>
        <v>0</v>
      </c>
      <c r="AA141" s="129">
        <f t="shared" si="150"/>
        <v>0</v>
      </c>
      <c r="AB141" s="128">
        <f t="shared" si="150"/>
        <v>0</v>
      </c>
      <c r="AC141" s="122">
        <f t="shared" si="150"/>
        <v>0</v>
      </c>
      <c r="AD141" s="130">
        <f t="shared" si="150"/>
        <v>0</v>
      </c>
      <c r="AE141" s="128">
        <f t="shared" si="150"/>
        <v>0</v>
      </c>
      <c r="AF141" s="122">
        <f t="shared" si="150"/>
        <v>0</v>
      </c>
      <c r="AG141" s="130">
        <f t="shared" si="150"/>
        <v>0</v>
      </c>
      <c r="AH141" s="128">
        <f t="shared" si="150"/>
        <v>0</v>
      </c>
      <c r="AI141" s="122">
        <f t="shared" si="150"/>
        <v>0</v>
      </c>
      <c r="AJ141" s="130">
        <f t="shared" si="150"/>
        <v>0</v>
      </c>
      <c r="AK141" s="10"/>
      <c r="AL141" s="128">
        <f>AL142+AL143</f>
        <v>0</v>
      </c>
      <c r="AM141" s="130">
        <f>AM142+AM143</f>
        <v>0</v>
      </c>
      <c r="AN141" s="9"/>
    </row>
    <row r="142" spans="1:52" s="382" customFormat="1" ht="24.95" customHeight="1">
      <c r="A142" s="754"/>
      <c r="B142" s="660"/>
      <c r="N142" s="9"/>
      <c r="R142" s="9"/>
      <c r="S142" s="706" t="str">
        <f>+IF(ENERO!S142=0,"",ENERO!S142)</f>
        <v>2010300-1</v>
      </c>
      <c r="T142" s="724" t="str">
        <f>+IF(ENERO!T142=0,"",ENERO!T142)</f>
        <v>Impuestos (Predial, Vehiculos, Otros)</v>
      </c>
      <c r="U142" s="29">
        <f>+ENERO!U142</f>
        <v>0</v>
      </c>
      <c r="V142" s="15">
        <f>ENERO!V142+FEBRERO!AL142</f>
        <v>0</v>
      </c>
      <c r="W142" s="15">
        <f>ENERO!W142+FEBRERO!AM142</f>
        <v>0</v>
      </c>
      <c r="X142" s="16">
        <f>SUM(U142:W142)</f>
        <v>0</v>
      </c>
      <c r="Y142" s="19">
        <f>ENERO!AA142</f>
        <v>0</v>
      </c>
      <c r="Z142" s="374">
        <v>0</v>
      </c>
      <c r="AA142" s="18">
        <f>SUM(Y142:Z142)</f>
        <v>0</v>
      </c>
      <c r="AB142" s="19">
        <f>ENERO!AD142</f>
        <v>0</v>
      </c>
      <c r="AC142" s="374">
        <v>0</v>
      </c>
      <c r="AD142" s="16">
        <f>SUM(AB142:AC142)</f>
        <v>0</v>
      </c>
      <c r="AE142" s="19">
        <f>ENERO!AG142</f>
        <v>0</v>
      </c>
      <c r="AF142" s="374">
        <v>0</v>
      </c>
      <c r="AG142" s="16">
        <f>SUM(AE142:AF142)</f>
        <v>0</v>
      </c>
      <c r="AH142" s="19">
        <f>X142-AA142</f>
        <v>0</v>
      </c>
      <c r="AI142" s="15">
        <f>X142-AD142</f>
        <v>0</v>
      </c>
      <c r="AJ142" s="16">
        <f>X142-AG142</f>
        <v>0</v>
      </c>
      <c r="AK142" s="9"/>
      <c r="AL142" s="372">
        <v>0</v>
      </c>
      <c r="AM142" s="375">
        <v>0</v>
      </c>
      <c r="AN142" s="9"/>
    </row>
    <row r="143" spans="1:52" s="382" customFormat="1" ht="24.95" customHeight="1">
      <c r="A143" s="754"/>
      <c r="B143" s="660"/>
      <c r="N143" s="9"/>
      <c r="R143" s="9"/>
      <c r="S143" s="706">
        <f>+IF(ENERO!S143=0,"",ENERO!S143)</f>
        <v>2010399</v>
      </c>
      <c r="T143" s="724" t="str">
        <f>+IF(ENERO!T143=0,"",ENERO!T143)</f>
        <v>Vigencias AnterioresImpuestos y Multas</v>
      </c>
      <c r="U143" s="29">
        <f>+ENERO!U143</f>
        <v>0</v>
      </c>
      <c r="V143" s="15">
        <f>ENERO!V143+FEBRERO!AL143</f>
        <v>0</v>
      </c>
      <c r="W143" s="15">
        <f>ENERO!W143+FEBRERO!AM143</f>
        <v>0</v>
      </c>
      <c r="X143" s="16">
        <f>SUM(U143:W143)</f>
        <v>0</v>
      </c>
      <c r="Y143" s="19">
        <f>ENERO!AA143</f>
        <v>0</v>
      </c>
      <c r="Z143" s="374">
        <v>0</v>
      </c>
      <c r="AA143" s="18">
        <f>SUM(Y143:Z143)</f>
        <v>0</v>
      </c>
      <c r="AB143" s="19">
        <f>ENERO!AD143</f>
        <v>0</v>
      </c>
      <c r="AC143" s="374">
        <v>0</v>
      </c>
      <c r="AD143" s="16">
        <f>SUM(AB143:AC143)</f>
        <v>0</v>
      </c>
      <c r="AE143" s="19">
        <f>ENERO!AG143</f>
        <v>0</v>
      </c>
      <c r="AF143" s="374">
        <v>0</v>
      </c>
      <c r="AG143" s="16">
        <f>SUM(AE143:AF143)</f>
        <v>0</v>
      </c>
      <c r="AH143" s="19">
        <f>X143-AA143</f>
        <v>0</v>
      </c>
      <c r="AI143" s="15">
        <f>X143-AD143</f>
        <v>0</v>
      </c>
      <c r="AJ143" s="16">
        <f>X143-AG143</f>
        <v>0</v>
      </c>
      <c r="AK143" s="9"/>
      <c r="AL143" s="372">
        <v>0</v>
      </c>
      <c r="AM143" s="375">
        <v>0</v>
      </c>
      <c r="AN143" s="9"/>
    </row>
    <row r="144" spans="1:52" s="382" customFormat="1" ht="24.95" customHeight="1">
      <c r="A144" s="754"/>
      <c r="B144" s="660"/>
      <c r="N144" s="9"/>
      <c r="R144" s="9"/>
      <c r="S144" s="366" t="str">
        <f>+IF(ENERO!S144=0,"",ENERO!S144)</f>
        <v/>
      </c>
      <c r="T144" s="696" t="str">
        <f>+IF(ENERO!T144=0,"",ENERO!T144)</f>
        <v/>
      </c>
      <c r="U144" s="367"/>
      <c r="V144" s="161"/>
      <c r="W144" s="161"/>
      <c r="X144" s="166"/>
      <c r="Y144" s="367"/>
      <c r="Z144" s="161"/>
      <c r="AA144" s="161"/>
      <c r="AB144" s="367"/>
      <c r="AC144" s="161"/>
      <c r="AD144" s="166"/>
      <c r="AE144" s="367"/>
      <c r="AF144" s="161"/>
      <c r="AG144" s="166"/>
      <c r="AH144" s="367"/>
      <c r="AI144" s="161"/>
      <c r="AJ144" s="166"/>
      <c r="AK144" s="9"/>
      <c r="AL144" s="172"/>
      <c r="AM144" s="173"/>
      <c r="AN144" s="9"/>
    </row>
    <row r="145" spans="1:40" s="382" customFormat="1" ht="24.95" customHeight="1">
      <c r="A145" s="754"/>
      <c r="B145" s="660"/>
      <c r="N145" s="9"/>
      <c r="R145" s="9"/>
      <c r="S145" s="704">
        <f>+IF(ENERO!S145=0,"",ENERO!S145)</f>
        <v>2020010</v>
      </c>
      <c r="T145" s="722" t="str">
        <f>+IF(ENERO!T145=0,"",ENERO!T145)</f>
        <v>Gastos de Operación</v>
      </c>
      <c r="U145" s="128">
        <f t="shared" ref="U145:AJ145" si="151">U147+U155</f>
        <v>528436640</v>
      </c>
      <c r="V145" s="122">
        <f t="shared" si="151"/>
        <v>0</v>
      </c>
      <c r="W145" s="122">
        <f t="shared" si="151"/>
        <v>94167416</v>
      </c>
      <c r="X145" s="130">
        <f t="shared" si="151"/>
        <v>622604056</v>
      </c>
      <c r="Y145" s="128">
        <f t="shared" si="151"/>
        <v>177702968</v>
      </c>
      <c r="Z145" s="122">
        <f t="shared" si="151"/>
        <v>41637090</v>
      </c>
      <c r="AA145" s="129">
        <f t="shared" si="151"/>
        <v>219340058</v>
      </c>
      <c r="AB145" s="128">
        <f t="shared" si="151"/>
        <v>117578646</v>
      </c>
      <c r="AC145" s="122">
        <f t="shared" si="151"/>
        <v>48176601</v>
      </c>
      <c r="AD145" s="130">
        <f t="shared" si="151"/>
        <v>165755247</v>
      </c>
      <c r="AE145" s="128">
        <f t="shared" si="151"/>
        <v>18565673</v>
      </c>
      <c r="AF145" s="122">
        <f t="shared" si="151"/>
        <v>51339865</v>
      </c>
      <c r="AG145" s="130">
        <f t="shared" si="151"/>
        <v>69905538</v>
      </c>
      <c r="AH145" s="128">
        <f t="shared" si="151"/>
        <v>403263998</v>
      </c>
      <c r="AI145" s="122">
        <f t="shared" si="151"/>
        <v>456848809</v>
      </c>
      <c r="AJ145" s="130">
        <f t="shared" si="151"/>
        <v>552698518</v>
      </c>
      <c r="AK145" s="10"/>
      <c r="AL145" s="128">
        <f>AL147+AL155</f>
        <v>0</v>
      </c>
      <c r="AM145" s="130">
        <f>AM147+AM155</f>
        <v>0</v>
      </c>
      <c r="AN145" s="9"/>
    </row>
    <row r="146" spans="1:40" s="382" customFormat="1" ht="24.95" customHeight="1">
      <c r="A146" s="754"/>
      <c r="B146" s="660"/>
      <c r="N146" s="9"/>
      <c r="R146" s="9"/>
      <c r="S146" s="707" t="str">
        <f>+IF(ENERO!S146=0,"",ENERO!S146)</f>
        <v/>
      </c>
      <c r="T146" s="725" t="str">
        <f>+IF(ENERO!T146=0,"",ENERO!T146)</f>
        <v/>
      </c>
      <c r="U146" s="19"/>
      <c r="V146" s="15"/>
      <c r="W146" s="15"/>
      <c r="X146" s="16"/>
      <c r="Y146" s="19"/>
      <c r="Z146" s="15"/>
      <c r="AA146" s="18"/>
      <c r="AB146" s="19"/>
      <c r="AC146" s="15"/>
      <c r="AD146" s="16"/>
      <c r="AE146" s="19"/>
      <c r="AF146" s="15"/>
      <c r="AG146" s="16"/>
      <c r="AH146" s="19"/>
      <c r="AI146" s="15"/>
      <c r="AJ146" s="16"/>
      <c r="AK146" s="9"/>
      <c r="AL146" s="172"/>
      <c r="AM146" s="173"/>
      <c r="AN146" s="9"/>
    </row>
    <row r="147" spans="1:40" s="382" customFormat="1" ht="24.95" customHeight="1">
      <c r="A147" s="754"/>
      <c r="B147" s="660"/>
      <c r="N147" s="9"/>
      <c r="R147" s="9"/>
      <c r="S147" s="705">
        <f>+IF(ENERO!S147=0,"",ENERO!S147)</f>
        <v>2020100</v>
      </c>
      <c r="T147" s="723" t="str">
        <f>+IF(ENERO!T147=0,"",ENERO!T147)</f>
        <v>Adquisición de bienes</v>
      </c>
      <c r="U147" s="128">
        <f t="shared" ref="U147:AJ147" si="152">SUM(U148:U149)+U153</f>
        <v>187400000</v>
      </c>
      <c r="V147" s="122">
        <f t="shared" si="152"/>
        <v>0</v>
      </c>
      <c r="W147" s="122">
        <f t="shared" si="152"/>
        <v>32823293</v>
      </c>
      <c r="X147" s="130">
        <f t="shared" si="152"/>
        <v>220223293</v>
      </c>
      <c r="Y147" s="128">
        <f t="shared" si="152"/>
        <v>40062488</v>
      </c>
      <c r="Z147" s="122">
        <f t="shared" si="152"/>
        <v>30021532</v>
      </c>
      <c r="AA147" s="129">
        <f t="shared" si="152"/>
        <v>70084020</v>
      </c>
      <c r="AB147" s="128">
        <f t="shared" si="152"/>
        <v>38862488</v>
      </c>
      <c r="AC147" s="122">
        <f t="shared" si="152"/>
        <v>30076430</v>
      </c>
      <c r="AD147" s="130">
        <f t="shared" si="152"/>
        <v>68938918</v>
      </c>
      <c r="AE147" s="128">
        <f t="shared" si="152"/>
        <v>5672451</v>
      </c>
      <c r="AF147" s="122">
        <f t="shared" si="152"/>
        <v>27652324</v>
      </c>
      <c r="AG147" s="130">
        <f t="shared" si="152"/>
        <v>33324775</v>
      </c>
      <c r="AH147" s="128">
        <f t="shared" si="152"/>
        <v>150139273</v>
      </c>
      <c r="AI147" s="122">
        <f t="shared" si="152"/>
        <v>151284375</v>
      </c>
      <c r="AJ147" s="130">
        <f t="shared" si="152"/>
        <v>186898518</v>
      </c>
      <c r="AK147" s="9"/>
      <c r="AL147" s="128">
        <f>SUM(AL148:AL149)+AL153</f>
        <v>0</v>
      </c>
      <c r="AM147" s="130">
        <f>SUM(AM148:AM149)+AM153</f>
        <v>0</v>
      </c>
      <c r="AN147" s="9"/>
    </row>
    <row r="148" spans="1:40" s="382" customFormat="1" ht="24.95" customHeight="1">
      <c r="A148" s="754"/>
      <c r="B148" s="660"/>
      <c r="N148" s="9"/>
      <c r="R148" s="9"/>
      <c r="S148" s="706">
        <f>+IF(ENERO!S148=0,"",ENERO!S148)</f>
        <v>2020101</v>
      </c>
      <c r="T148" s="724" t="str">
        <f>+IF(ENERO!T148=0,"",ENERO!T148)</f>
        <v>Mantenimiento Hospitalario</v>
      </c>
      <c r="U148" s="29">
        <f>+ENERO!U148</f>
        <v>127400000</v>
      </c>
      <c r="V148" s="15">
        <f>ENERO!V148+FEBRERO!AL148</f>
        <v>0</v>
      </c>
      <c r="W148" s="15">
        <f>ENERO!W148+FEBRERO!AM148</f>
        <v>0</v>
      </c>
      <c r="X148" s="16">
        <f>SUM(U148:W148)</f>
        <v>127400000</v>
      </c>
      <c r="Y148" s="19">
        <f>ENERO!AA148</f>
        <v>6371937</v>
      </c>
      <c r="Z148" s="374">
        <v>28346845</v>
      </c>
      <c r="AA148" s="18">
        <f>SUM(Y148:Z148)</f>
        <v>34718782</v>
      </c>
      <c r="AB148" s="19">
        <f>ENERO!AD148</f>
        <v>5171937</v>
      </c>
      <c r="AC148" s="374">
        <v>28401743</v>
      </c>
      <c r="AD148" s="16">
        <f>SUM(AB148:AC148)</f>
        <v>33573680</v>
      </c>
      <c r="AE148" s="19">
        <f>ENERO!AG148</f>
        <v>162383</v>
      </c>
      <c r="AF148" s="374">
        <v>15270791</v>
      </c>
      <c r="AG148" s="16">
        <f>SUM(AE148:AF148)</f>
        <v>15433174</v>
      </c>
      <c r="AH148" s="19">
        <f>X148-AA148</f>
        <v>92681218</v>
      </c>
      <c r="AI148" s="15">
        <f>X148-AD148</f>
        <v>93826320</v>
      </c>
      <c r="AJ148" s="16">
        <f>X148-AG148</f>
        <v>111966826</v>
      </c>
      <c r="AK148" s="9"/>
      <c r="AL148" s="372">
        <v>0</v>
      </c>
      <c r="AM148" s="375">
        <v>0</v>
      </c>
      <c r="AN148" s="9"/>
    </row>
    <row r="149" spans="1:40" s="382" customFormat="1" ht="24.95" customHeight="1">
      <c r="A149" s="754"/>
      <c r="B149" s="660"/>
      <c r="N149" s="9"/>
      <c r="R149" s="9"/>
      <c r="S149" s="706">
        <f>+IF(ENERO!S149=0,"",ENERO!S149)</f>
        <v>2020102</v>
      </c>
      <c r="T149" s="724" t="str">
        <f>+IF(ENERO!T149=0,"",ENERO!T149)</f>
        <v>Otros</v>
      </c>
      <c r="U149" s="29">
        <f t="shared" ref="U149:AJ149" si="153">SUM(U150:U152)</f>
        <v>60000000</v>
      </c>
      <c r="V149" s="15">
        <f t="shared" si="153"/>
        <v>0</v>
      </c>
      <c r="W149" s="15">
        <f t="shared" si="153"/>
        <v>0</v>
      </c>
      <c r="X149" s="16">
        <f t="shared" si="153"/>
        <v>60000000</v>
      </c>
      <c r="Y149" s="19">
        <f t="shared" si="153"/>
        <v>867258</v>
      </c>
      <c r="Z149" s="142">
        <f t="shared" si="153"/>
        <v>1674687</v>
      </c>
      <c r="AA149" s="18">
        <f t="shared" si="153"/>
        <v>2541945</v>
      </c>
      <c r="AB149" s="19">
        <f t="shared" si="153"/>
        <v>867258</v>
      </c>
      <c r="AC149" s="142">
        <f t="shared" si="153"/>
        <v>1674687</v>
      </c>
      <c r="AD149" s="16">
        <f t="shared" si="153"/>
        <v>2541945</v>
      </c>
      <c r="AE149" s="19">
        <f t="shared" si="153"/>
        <v>845308</v>
      </c>
      <c r="AF149" s="142">
        <f t="shared" si="153"/>
        <v>0</v>
      </c>
      <c r="AG149" s="16">
        <f t="shared" si="153"/>
        <v>845308</v>
      </c>
      <c r="AH149" s="19">
        <f t="shared" si="153"/>
        <v>57458055</v>
      </c>
      <c r="AI149" s="15">
        <f t="shared" si="153"/>
        <v>57458055</v>
      </c>
      <c r="AJ149" s="16">
        <f t="shared" si="153"/>
        <v>59154692</v>
      </c>
      <c r="AK149" s="9"/>
      <c r="AL149" s="29">
        <f>SUM(AL150:AL152)</f>
        <v>0</v>
      </c>
      <c r="AM149" s="26">
        <f>SUM(AM150:AM152)</f>
        <v>0</v>
      </c>
      <c r="AN149" s="9"/>
    </row>
    <row r="150" spans="1:40" s="382" customFormat="1" ht="24.95" customHeight="1">
      <c r="A150" s="754"/>
      <c r="B150" s="660"/>
      <c r="N150" s="9"/>
      <c r="R150" s="9"/>
      <c r="S150" s="707" t="str">
        <f>+IF(ENERO!S150=0,"",ENERO!S150)</f>
        <v>2020102-1</v>
      </c>
      <c r="T150" s="724" t="str">
        <f>+IF(ENERO!T150=0,"",ENERO!T150)</f>
        <v>Compra de Equipo e Instr. Mco. y Laborat.</v>
      </c>
      <c r="U150" s="29">
        <f>+ENERO!U150</f>
        <v>40000000</v>
      </c>
      <c r="V150" s="15">
        <f>ENERO!V150+FEBRERO!AL150</f>
        <v>0</v>
      </c>
      <c r="W150" s="15">
        <f>ENERO!W150+FEBRERO!AM150</f>
        <v>0</v>
      </c>
      <c r="X150" s="16">
        <f>SUM(U150:W150)</f>
        <v>40000000</v>
      </c>
      <c r="Y150" s="19">
        <f>ENERO!AA150</f>
        <v>0</v>
      </c>
      <c r="Z150" s="374">
        <v>0</v>
      </c>
      <c r="AA150" s="18">
        <f>SUM(Y150:Z150)</f>
        <v>0</v>
      </c>
      <c r="AB150" s="19">
        <f>ENERO!AD150</f>
        <v>0</v>
      </c>
      <c r="AC150" s="374">
        <v>0</v>
      </c>
      <c r="AD150" s="16">
        <f>SUM(AB150:AC150)</f>
        <v>0</v>
      </c>
      <c r="AE150" s="19">
        <f>ENERO!AG150</f>
        <v>0</v>
      </c>
      <c r="AF150" s="374">
        <v>0</v>
      </c>
      <c r="AG150" s="16">
        <f>SUM(AE150:AF150)</f>
        <v>0</v>
      </c>
      <c r="AH150" s="19">
        <f>X150-AA150</f>
        <v>40000000</v>
      </c>
      <c r="AI150" s="15">
        <f>X150-AD150</f>
        <v>40000000</v>
      </c>
      <c r="AJ150" s="16">
        <f>X150-AG150</f>
        <v>40000000</v>
      </c>
      <c r="AK150" s="9"/>
      <c r="AL150" s="372">
        <v>0</v>
      </c>
      <c r="AM150" s="375">
        <v>0</v>
      </c>
      <c r="AN150" s="9"/>
    </row>
    <row r="151" spans="1:40" s="382" customFormat="1" ht="24.95" customHeight="1">
      <c r="A151" s="754"/>
      <c r="B151" s="660"/>
      <c r="N151" s="9"/>
      <c r="R151" s="9"/>
      <c r="S151" s="707" t="str">
        <f>+IF(ENERO!S151=0,"",ENERO!S151)</f>
        <v>2020102-2</v>
      </c>
      <c r="T151" s="724" t="str">
        <f>+IF(ENERO!T151=0,"",ENERO!T151)</f>
        <v>Materiales</v>
      </c>
      <c r="U151" s="29">
        <f>+ENERO!U151</f>
        <v>20000000</v>
      </c>
      <c r="V151" s="15">
        <f>ENERO!V151+FEBRERO!AL151</f>
        <v>0</v>
      </c>
      <c r="W151" s="15">
        <f>ENERO!W151+FEBRERO!AM151</f>
        <v>0</v>
      </c>
      <c r="X151" s="16">
        <f>SUM(U151:W151)</f>
        <v>20000000</v>
      </c>
      <c r="Y151" s="19">
        <f>ENERO!AA151</f>
        <v>867258</v>
      </c>
      <c r="Z151" s="374">
        <v>1674687</v>
      </c>
      <c r="AA151" s="18">
        <f>SUM(Y151:Z151)</f>
        <v>2541945</v>
      </c>
      <c r="AB151" s="19">
        <f>ENERO!AD151</f>
        <v>867258</v>
      </c>
      <c r="AC151" s="374">
        <v>1674687</v>
      </c>
      <c r="AD151" s="16">
        <f>SUM(AB151:AC151)</f>
        <v>2541945</v>
      </c>
      <c r="AE151" s="19">
        <f>ENERO!AG151</f>
        <v>845308</v>
      </c>
      <c r="AF151" s="374">
        <v>0</v>
      </c>
      <c r="AG151" s="16">
        <f>SUM(AE151:AF151)</f>
        <v>845308</v>
      </c>
      <c r="AH151" s="19">
        <f>X151-AA151</f>
        <v>17458055</v>
      </c>
      <c r="AI151" s="15">
        <f>X151-AD151</f>
        <v>17458055</v>
      </c>
      <c r="AJ151" s="16">
        <f>X151-AG151</f>
        <v>19154692</v>
      </c>
      <c r="AK151" s="9"/>
      <c r="AL151" s="372">
        <v>0</v>
      </c>
      <c r="AM151" s="375">
        <v>0</v>
      </c>
      <c r="AN151" s="9"/>
    </row>
    <row r="152" spans="1:40" s="382" customFormat="1" ht="24.95" customHeight="1">
      <c r="A152" s="754"/>
      <c r="B152" s="660"/>
      <c r="N152" s="9"/>
      <c r="R152" s="9"/>
      <c r="S152" s="707" t="str">
        <f>+IF(ENERO!S152=0,"",ENERO!S152)</f>
        <v>2020102-3</v>
      </c>
      <c r="T152" s="724" t="str">
        <f>+IF(ENERO!T152=0,"",ENERO!T152)</f>
        <v/>
      </c>
      <c r="U152" s="29">
        <f>+ENERO!U152</f>
        <v>0</v>
      </c>
      <c r="V152" s="15">
        <f>ENERO!V152+FEBRERO!AL152</f>
        <v>0</v>
      </c>
      <c r="W152" s="15">
        <f>ENERO!W152+FEBRERO!AM152</f>
        <v>0</v>
      </c>
      <c r="X152" s="16">
        <f>SUM(U152:W152)</f>
        <v>0</v>
      </c>
      <c r="Y152" s="19">
        <f>ENERO!AA152</f>
        <v>0</v>
      </c>
      <c r="Z152" s="374">
        <v>0</v>
      </c>
      <c r="AA152" s="18">
        <f>SUM(Y152:Z152)</f>
        <v>0</v>
      </c>
      <c r="AB152" s="19">
        <f>ENERO!AD152</f>
        <v>0</v>
      </c>
      <c r="AC152" s="374">
        <v>0</v>
      </c>
      <c r="AD152" s="16">
        <f>SUM(AB152:AC152)</f>
        <v>0</v>
      </c>
      <c r="AE152" s="19">
        <f>ENERO!AG152</f>
        <v>0</v>
      </c>
      <c r="AF152" s="374">
        <v>0</v>
      </c>
      <c r="AG152" s="16">
        <f>SUM(AE152:AF152)</f>
        <v>0</v>
      </c>
      <c r="AH152" s="19">
        <f>X152-AA152</f>
        <v>0</v>
      </c>
      <c r="AI152" s="15">
        <f>X152-AD152</f>
        <v>0</v>
      </c>
      <c r="AJ152" s="16">
        <f>X152-AG152</f>
        <v>0</v>
      </c>
      <c r="AK152" s="9"/>
      <c r="AL152" s="372">
        <v>0</v>
      </c>
      <c r="AM152" s="375">
        <v>0</v>
      </c>
      <c r="AN152" s="9"/>
    </row>
    <row r="153" spans="1:40" s="382" customFormat="1" ht="24.95" customHeight="1">
      <c r="A153" s="754"/>
      <c r="B153" s="660"/>
      <c r="N153" s="9"/>
      <c r="R153" s="9"/>
      <c r="S153" s="706">
        <f>+IF(ENERO!S153=0,"",ENERO!S153)</f>
        <v>2020199</v>
      </c>
      <c r="T153" s="724" t="str">
        <f>+IF(ENERO!T153=0,"",ENERO!T153)</f>
        <v>Vigencias Anteriores Adquisición de Bienes Operativo</v>
      </c>
      <c r="U153" s="29">
        <f>+ENERO!U153</f>
        <v>0</v>
      </c>
      <c r="V153" s="15">
        <f>ENERO!V153+FEBRERO!AL153</f>
        <v>0</v>
      </c>
      <c r="W153" s="15">
        <f>ENERO!W153+FEBRERO!AM153</f>
        <v>32823293</v>
      </c>
      <c r="X153" s="16">
        <f>SUM(U153:W153)</f>
        <v>32823293</v>
      </c>
      <c r="Y153" s="19">
        <f>ENERO!AA153</f>
        <v>32823293</v>
      </c>
      <c r="Z153" s="374">
        <v>0</v>
      </c>
      <c r="AA153" s="18">
        <f>SUM(Y153:Z153)</f>
        <v>32823293</v>
      </c>
      <c r="AB153" s="19">
        <f>ENERO!AD153</f>
        <v>32823293</v>
      </c>
      <c r="AC153" s="374">
        <v>0</v>
      </c>
      <c r="AD153" s="16">
        <f>SUM(AB153:AC153)</f>
        <v>32823293</v>
      </c>
      <c r="AE153" s="19">
        <f>ENERO!AG153</f>
        <v>4664760</v>
      </c>
      <c r="AF153" s="374">
        <v>12381533</v>
      </c>
      <c r="AG153" s="16">
        <f>SUM(AE153:AF153)</f>
        <v>17046293</v>
      </c>
      <c r="AH153" s="19">
        <f>X153-AA153</f>
        <v>0</v>
      </c>
      <c r="AI153" s="15">
        <f>X153-AD153</f>
        <v>0</v>
      </c>
      <c r="AJ153" s="16">
        <f>X153-AG153</f>
        <v>15777000</v>
      </c>
      <c r="AK153" s="9"/>
      <c r="AL153" s="372">
        <v>0</v>
      </c>
      <c r="AM153" s="375">
        <v>0</v>
      </c>
      <c r="AN153" s="9"/>
    </row>
    <row r="154" spans="1:40" s="382" customFormat="1" ht="24.95" customHeight="1">
      <c r="A154" s="754"/>
      <c r="B154" s="660"/>
      <c r="N154" s="9"/>
      <c r="R154" s="9"/>
      <c r="S154" s="366" t="str">
        <f>+IF(ENERO!S154=0,"",ENERO!S154)</f>
        <v/>
      </c>
      <c r="T154" s="696" t="str">
        <f>+IF(ENERO!T154=0,"",ENERO!T154)</f>
        <v/>
      </c>
      <c r="U154" s="367"/>
      <c r="V154" s="161"/>
      <c r="W154" s="161"/>
      <c r="X154" s="166"/>
      <c r="Y154" s="367"/>
      <c r="Z154" s="161"/>
      <c r="AA154" s="161"/>
      <c r="AB154" s="367"/>
      <c r="AC154" s="161"/>
      <c r="AD154" s="166"/>
      <c r="AE154" s="367"/>
      <c r="AF154" s="161"/>
      <c r="AG154" s="166"/>
      <c r="AH154" s="367"/>
      <c r="AI154" s="161"/>
      <c r="AJ154" s="166"/>
      <c r="AK154" s="9"/>
      <c r="AL154" s="172"/>
      <c r="AM154" s="173"/>
      <c r="AN154" s="9"/>
    </row>
    <row r="155" spans="1:40" s="382" customFormat="1" ht="24.95" customHeight="1">
      <c r="A155" s="754"/>
      <c r="B155" s="660"/>
      <c r="N155" s="9"/>
      <c r="R155" s="9"/>
      <c r="S155" s="705">
        <f>+IF(ENERO!S155=0,"",ENERO!S155)</f>
        <v>2020200</v>
      </c>
      <c r="T155" s="723" t="str">
        <f>+IF(ENERO!T155=0,"",ENERO!T155)</f>
        <v>Adquisición de Servicios</v>
      </c>
      <c r="U155" s="128">
        <f t="shared" ref="U155:AJ155" si="154">SUM(U156:U157)+U168</f>
        <v>341036640</v>
      </c>
      <c r="V155" s="122">
        <f t="shared" si="154"/>
        <v>0</v>
      </c>
      <c r="W155" s="122">
        <f t="shared" si="154"/>
        <v>61344123</v>
      </c>
      <c r="X155" s="130">
        <f t="shared" si="154"/>
        <v>402380763</v>
      </c>
      <c r="Y155" s="128">
        <f t="shared" si="154"/>
        <v>137640480</v>
      </c>
      <c r="Z155" s="122">
        <f t="shared" si="154"/>
        <v>11615558</v>
      </c>
      <c r="AA155" s="129">
        <f t="shared" si="154"/>
        <v>149256038</v>
      </c>
      <c r="AB155" s="128">
        <f t="shared" si="154"/>
        <v>78716158</v>
      </c>
      <c r="AC155" s="122">
        <f t="shared" si="154"/>
        <v>18100171</v>
      </c>
      <c r="AD155" s="130">
        <f t="shared" si="154"/>
        <v>96816329</v>
      </c>
      <c r="AE155" s="128">
        <f t="shared" si="154"/>
        <v>12893222</v>
      </c>
      <c r="AF155" s="122">
        <f t="shared" si="154"/>
        <v>23687541</v>
      </c>
      <c r="AG155" s="130">
        <f t="shared" si="154"/>
        <v>36580763</v>
      </c>
      <c r="AH155" s="128">
        <f t="shared" si="154"/>
        <v>253124725</v>
      </c>
      <c r="AI155" s="122">
        <f t="shared" si="154"/>
        <v>305564434</v>
      </c>
      <c r="AJ155" s="130">
        <f t="shared" si="154"/>
        <v>365800000</v>
      </c>
      <c r="AK155" s="9"/>
      <c r="AL155" s="128">
        <f>SUM(AL156:AL157)+AL168</f>
        <v>0</v>
      </c>
      <c r="AM155" s="130">
        <f>SUM(AM156:AM157)+AM168</f>
        <v>0</v>
      </c>
      <c r="AN155" s="9"/>
    </row>
    <row r="156" spans="1:40" s="382" customFormat="1" ht="24.95" customHeight="1">
      <c r="A156" s="754"/>
      <c r="B156" s="660"/>
      <c r="N156" s="9"/>
      <c r="P156" s="9"/>
      <c r="Q156" s="9"/>
      <c r="R156" s="9"/>
      <c r="S156" s="706">
        <f>+IF(ENERO!S156=0,"",ENERO!S156)</f>
        <v>2020201</v>
      </c>
      <c r="T156" s="724" t="str">
        <f>+IF(ENERO!T156=0,"",ENERO!T156)</f>
        <v>Mantenimiento Hospitalario</v>
      </c>
      <c r="U156" s="29">
        <f>+ENERO!U156</f>
        <v>136881718</v>
      </c>
      <c r="V156" s="15">
        <f>ENERO!V156+FEBRERO!AL156</f>
        <v>0</v>
      </c>
      <c r="W156" s="15">
        <f>ENERO!W156+FEBRERO!AM156</f>
        <v>0</v>
      </c>
      <c r="X156" s="16">
        <f>SUM(U156:W156)</f>
        <v>136881718</v>
      </c>
      <c r="Y156" s="19">
        <f>ENERO!AA156</f>
        <v>13152288</v>
      </c>
      <c r="Z156" s="374">
        <v>5279572</v>
      </c>
      <c r="AA156" s="18">
        <f>SUM(Y156:Z156)</f>
        <v>18431860</v>
      </c>
      <c r="AB156" s="19">
        <f>ENERO!AD156</f>
        <v>10008538</v>
      </c>
      <c r="AC156" s="374">
        <v>7523322</v>
      </c>
      <c r="AD156" s="16">
        <f>SUM(AB156:AC156)</f>
        <v>17531860</v>
      </c>
      <c r="AE156" s="19">
        <f>ENERO!AG156</f>
        <v>880872</v>
      </c>
      <c r="AF156" s="374">
        <v>5049250</v>
      </c>
      <c r="AG156" s="16">
        <f>SUM(AE156:AF156)</f>
        <v>5930122</v>
      </c>
      <c r="AH156" s="19">
        <f>X156-AA156</f>
        <v>118449858</v>
      </c>
      <c r="AI156" s="15">
        <f>X156-AD156</f>
        <v>119349858</v>
      </c>
      <c r="AJ156" s="16">
        <f>X156-AG156</f>
        <v>130951596</v>
      </c>
      <c r="AK156" s="9"/>
      <c r="AL156" s="372">
        <v>0</v>
      </c>
      <c r="AM156" s="375">
        <v>0</v>
      </c>
      <c r="AN156" s="9"/>
    </row>
    <row r="157" spans="1:40" s="382" customFormat="1" ht="24.95" customHeight="1">
      <c r="A157" s="754"/>
      <c r="B157" s="660"/>
      <c r="N157" s="9"/>
      <c r="P157" s="9"/>
      <c r="Q157" s="9"/>
      <c r="R157" s="9"/>
      <c r="S157" s="706">
        <f>+IF(ENERO!S157=0,"",ENERO!S157)</f>
        <v>2020202</v>
      </c>
      <c r="T157" s="724" t="str">
        <f>+IF(ENERO!T157=0,"",ENERO!T157)</f>
        <v>Otros</v>
      </c>
      <c r="U157" s="29">
        <f>SUM(U158:U167)</f>
        <v>204154922</v>
      </c>
      <c r="V157" s="15">
        <f>SUM(V158:V167)</f>
        <v>0</v>
      </c>
      <c r="W157" s="15">
        <f t="shared" ref="W157:AJ157" si="155">SUM(W158:W167)</f>
        <v>0</v>
      </c>
      <c r="X157" s="16">
        <f t="shared" si="155"/>
        <v>204154922</v>
      </c>
      <c r="Y157" s="19">
        <f t="shared" si="155"/>
        <v>63144069</v>
      </c>
      <c r="Z157" s="15">
        <f t="shared" si="155"/>
        <v>6335986</v>
      </c>
      <c r="AA157" s="18">
        <f t="shared" si="155"/>
        <v>69480055</v>
      </c>
      <c r="AB157" s="19">
        <f t="shared" si="155"/>
        <v>7363497</v>
      </c>
      <c r="AC157" s="15">
        <f t="shared" si="155"/>
        <v>10576849</v>
      </c>
      <c r="AD157" s="16">
        <f t="shared" si="155"/>
        <v>17940346</v>
      </c>
      <c r="AE157" s="19">
        <f t="shared" si="155"/>
        <v>4611692</v>
      </c>
      <c r="AF157" s="15">
        <f t="shared" si="155"/>
        <v>5702723</v>
      </c>
      <c r="AG157" s="16">
        <f t="shared" si="155"/>
        <v>10314415</v>
      </c>
      <c r="AH157" s="19">
        <f t="shared" si="155"/>
        <v>134674867</v>
      </c>
      <c r="AI157" s="15">
        <f t="shared" si="155"/>
        <v>186214576</v>
      </c>
      <c r="AJ157" s="16">
        <f t="shared" si="155"/>
        <v>193840507</v>
      </c>
      <c r="AK157" s="10"/>
      <c r="AL157" s="29">
        <f>SUM(AL158:AL167)</f>
        <v>0</v>
      </c>
      <c r="AM157" s="26">
        <f>SUM(AM158:AM167)</f>
        <v>0</v>
      </c>
      <c r="AN157" s="9"/>
    </row>
    <row r="158" spans="1:40" s="382" customFormat="1" ht="24.95" customHeight="1">
      <c r="A158" s="754"/>
      <c r="B158" s="660"/>
      <c r="N158" s="9"/>
      <c r="P158" s="9"/>
      <c r="Q158" s="9"/>
      <c r="R158" s="9"/>
      <c r="S158" s="707" t="str">
        <f>+IF(ENERO!S158=0,"",ENERO!S158)</f>
        <v>2020202-1</v>
      </c>
      <c r="T158" s="725" t="str">
        <f>+IF(ENERO!T158=0,"",ENERO!T158)</f>
        <v>Seguros</v>
      </c>
      <c r="U158" s="29">
        <f>+ENERO!U158</f>
        <v>47640589</v>
      </c>
      <c r="V158" s="15">
        <f>ENERO!V158+FEBRERO!AL158</f>
        <v>0</v>
      </c>
      <c r="W158" s="15">
        <f>ENERO!W158+FEBRERO!AM158</f>
        <v>0</v>
      </c>
      <c r="X158" s="16">
        <f t="shared" ref="X158:X168" si="156">SUM(U158:W158)</f>
        <v>47640589</v>
      </c>
      <c r="Y158" s="19">
        <f>ENERO!AA158</f>
        <v>22000000</v>
      </c>
      <c r="Z158" s="374">
        <v>1347850</v>
      </c>
      <c r="AA158" s="18">
        <f t="shared" ref="AA158:AA168" si="157">SUM(Y158:Z158)</f>
        <v>23347850</v>
      </c>
      <c r="AB158" s="19">
        <f>ENERO!AD158</f>
        <v>2738348</v>
      </c>
      <c r="AC158" s="374">
        <v>4066451</v>
      </c>
      <c r="AD158" s="16">
        <f t="shared" ref="AD158:AD168" si="158">SUM(AB158:AC158)</f>
        <v>6804799</v>
      </c>
      <c r="AE158" s="19">
        <f>ENERO!AG158</f>
        <v>2738348</v>
      </c>
      <c r="AF158" s="374">
        <v>2718601</v>
      </c>
      <c r="AG158" s="16">
        <f t="shared" ref="AG158:AG168" si="159">SUM(AE158:AF158)</f>
        <v>5456949</v>
      </c>
      <c r="AH158" s="19">
        <f t="shared" ref="AH158:AH168" si="160">X158-AA158</f>
        <v>24292739</v>
      </c>
      <c r="AI158" s="15">
        <f t="shared" ref="AI158:AI168" si="161">X158-AD158</f>
        <v>40835790</v>
      </c>
      <c r="AJ158" s="16">
        <f t="shared" ref="AJ158:AJ168" si="162">X158-AG158</f>
        <v>42183640</v>
      </c>
      <c r="AK158" s="9"/>
      <c r="AL158" s="372">
        <v>0</v>
      </c>
      <c r="AM158" s="375">
        <v>0</v>
      </c>
      <c r="AN158" s="9"/>
    </row>
    <row r="159" spans="1:40" s="382" customFormat="1" ht="24.95" customHeight="1">
      <c r="A159" s="754"/>
      <c r="B159" s="660"/>
      <c r="N159" s="9"/>
      <c r="P159" s="9"/>
      <c r="Q159" s="9"/>
      <c r="R159" s="9"/>
      <c r="S159" s="707" t="str">
        <f>+IF(ENERO!S159=0,"",ENERO!S159)</f>
        <v>2020202-2</v>
      </c>
      <c r="T159" s="725" t="str">
        <f>+IF(ENERO!T159=0,"",ENERO!T159)</f>
        <v>Impresos y Publicaciones</v>
      </c>
      <c r="U159" s="29">
        <f>+ENERO!U159</f>
        <v>8000000</v>
      </c>
      <c r="V159" s="15">
        <f>ENERO!V159+FEBRERO!AL159</f>
        <v>0</v>
      </c>
      <c r="W159" s="15">
        <f>ENERO!W159+FEBRERO!AM159</f>
        <v>0</v>
      </c>
      <c r="X159" s="16">
        <f t="shared" si="156"/>
        <v>8000000</v>
      </c>
      <c r="Y159" s="19">
        <f>ENERO!AA159</f>
        <v>872500</v>
      </c>
      <c r="Z159" s="374">
        <v>2039832</v>
      </c>
      <c r="AA159" s="18">
        <f t="shared" si="157"/>
        <v>2912332</v>
      </c>
      <c r="AB159" s="19">
        <f>ENERO!AD159</f>
        <v>72500</v>
      </c>
      <c r="AC159" s="374">
        <v>2047329</v>
      </c>
      <c r="AD159" s="16">
        <f t="shared" si="158"/>
        <v>2119829</v>
      </c>
      <c r="AE159" s="19">
        <f>ENERO!AG159</f>
        <v>72500</v>
      </c>
      <c r="AF159" s="374">
        <v>0</v>
      </c>
      <c r="AG159" s="16">
        <f t="shared" si="159"/>
        <v>72500</v>
      </c>
      <c r="AH159" s="19">
        <f t="shared" si="160"/>
        <v>5087668</v>
      </c>
      <c r="AI159" s="15">
        <f t="shared" si="161"/>
        <v>5880171</v>
      </c>
      <c r="AJ159" s="16">
        <f t="shared" si="162"/>
        <v>7927500</v>
      </c>
      <c r="AK159" s="9"/>
      <c r="AL159" s="372">
        <v>0</v>
      </c>
      <c r="AM159" s="375">
        <v>0</v>
      </c>
      <c r="AN159" s="9"/>
    </row>
    <row r="160" spans="1:40" s="382" customFormat="1" ht="24.95" customHeight="1">
      <c r="A160" s="754"/>
      <c r="B160" s="660"/>
      <c r="N160" s="9"/>
      <c r="P160" s="9"/>
      <c r="Q160" s="9"/>
      <c r="R160" s="9"/>
      <c r="S160" s="707" t="str">
        <f>+IF(ENERO!S160=0,"",ENERO!S160)</f>
        <v>2020202-3</v>
      </c>
      <c r="T160" s="725" t="str">
        <f>+IF(ENERO!T160=0,"",ENERO!T160)</f>
        <v>Pago a otras IPS</v>
      </c>
      <c r="U160" s="29">
        <f>+ENERO!U160</f>
        <v>67117184</v>
      </c>
      <c r="V160" s="15">
        <f>ENERO!V160+FEBRERO!AL160</f>
        <v>0</v>
      </c>
      <c r="W160" s="15">
        <f>ENERO!W160+FEBRERO!AM160</f>
        <v>0</v>
      </c>
      <c r="X160" s="16">
        <f t="shared" si="156"/>
        <v>67117184</v>
      </c>
      <c r="Y160" s="19">
        <f>ENERO!AA160</f>
        <v>12049000</v>
      </c>
      <c r="Z160" s="374">
        <v>235907</v>
      </c>
      <c r="AA160" s="18">
        <f t="shared" si="157"/>
        <v>12284907</v>
      </c>
      <c r="AB160" s="19">
        <f>ENERO!AD160</f>
        <v>448000</v>
      </c>
      <c r="AC160" s="374">
        <v>235907</v>
      </c>
      <c r="AD160" s="16">
        <f t="shared" si="158"/>
        <v>683907</v>
      </c>
      <c r="AE160" s="19">
        <f>ENERO!AG160</f>
        <v>0</v>
      </c>
      <c r="AF160" s="374">
        <v>0</v>
      </c>
      <c r="AG160" s="16">
        <f t="shared" si="159"/>
        <v>0</v>
      </c>
      <c r="AH160" s="19">
        <f t="shared" si="160"/>
        <v>54832277</v>
      </c>
      <c r="AI160" s="15">
        <f t="shared" si="161"/>
        <v>66433277</v>
      </c>
      <c r="AJ160" s="16">
        <f t="shared" si="162"/>
        <v>67117184</v>
      </c>
      <c r="AK160" s="9"/>
      <c r="AL160" s="372">
        <v>0</v>
      </c>
      <c r="AM160" s="375">
        <v>0</v>
      </c>
      <c r="AN160" s="9"/>
    </row>
    <row r="161" spans="1:40" s="382" customFormat="1" ht="24.95" customHeight="1">
      <c r="A161" s="754"/>
      <c r="B161" s="660"/>
      <c r="N161" s="9"/>
      <c r="P161" s="9"/>
      <c r="Q161" s="9"/>
      <c r="R161" s="9"/>
      <c r="S161" s="707" t="str">
        <f>+IF(ENERO!S161=0,"",ENERO!S161)</f>
        <v>2020202-4</v>
      </c>
      <c r="T161" s="725" t="str">
        <f>+IF(ENERO!T161=0,"",ENERO!T161)</f>
        <v>Comunicaciones y Transportes</v>
      </c>
      <c r="U161" s="29">
        <f>+ENERO!U161</f>
        <v>24000000</v>
      </c>
      <c r="V161" s="15">
        <f>ENERO!V161+FEBRERO!AL161</f>
        <v>0</v>
      </c>
      <c r="W161" s="15">
        <f>ENERO!W161+FEBRERO!AM161</f>
        <v>0</v>
      </c>
      <c r="X161" s="16">
        <f t="shared" si="156"/>
        <v>24000000</v>
      </c>
      <c r="Y161" s="19">
        <f>ENERO!AA161</f>
        <v>4650000</v>
      </c>
      <c r="Z161" s="374">
        <v>0</v>
      </c>
      <c r="AA161" s="18">
        <f t="shared" si="157"/>
        <v>4650000</v>
      </c>
      <c r="AB161" s="19">
        <f>ENERO!AD161</f>
        <v>0</v>
      </c>
      <c r="AC161" s="374">
        <v>199400</v>
      </c>
      <c r="AD161" s="16">
        <f t="shared" si="158"/>
        <v>199400</v>
      </c>
      <c r="AE161" s="19">
        <f>ENERO!AG161</f>
        <v>0</v>
      </c>
      <c r="AF161" s="374">
        <v>0</v>
      </c>
      <c r="AG161" s="16">
        <f t="shared" si="159"/>
        <v>0</v>
      </c>
      <c r="AH161" s="19">
        <f t="shared" si="160"/>
        <v>19350000</v>
      </c>
      <c r="AI161" s="15">
        <f t="shared" si="161"/>
        <v>23800600</v>
      </c>
      <c r="AJ161" s="16">
        <f t="shared" si="162"/>
        <v>24000000</v>
      </c>
      <c r="AK161" s="9"/>
      <c r="AL161" s="372">
        <v>0</v>
      </c>
      <c r="AM161" s="375">
        <v>0</v>
      </c>
      <c r="AN161" s="9"/>
    </row>
    <row r="162" spans="1:40" s="382" customFormat="1" ht="24.95" customHeight="1">
      <c r="A162" s="754"/>
      <c r="B162" s="660"/>
      <c r="N162" s="9"/>
      <c r="P162" s="9"/>
      <c r="Q162" s="9"/>
      <c r="R162" s="9"/>
      <c r="S162" s="707" t="str">
        <f>+IF(ENERO!S162=0,"",ENERO!S162)</f>
        <v>2020202-5</v>
      </c>
      <c r="T162" s="725" t="str">
        <f>+IF(ENERO!T162=0,"",ENERO!T162)</f>
        <v>Viáticos y Gastos de Viaje</v>
      </c>
      <c r="U162" s="29">
        <f>+ENERO!U162</f>
        <v>24397149</v>
      </c>
      <c r="V162" s="15">
        <f>ENERO!V162+FEBRERO!AL162</f>
        <v>0</v>
      </c>
      <c r="W162" s="15">
        <f>ENERO!W162+FEBRERO!AM162</f>
        <v>0</v>
      </c>
      <c r="X162" s="16">
        <f t="shared" si="156"/>
        <v>24397149</v>
      </c>
      <c r="Y162" s="19">
        <f>ENERO!AA162</f>
        <v>2072569</v>
      </c>
      <c r="Z162" s="374">
        <v>2712397</v>
      </c>
      <c r="AA162" s="18">
        <f t="shared" si="157"/>
        <v>4784966</v>
      </c>
      <c r="AB162" s="19">
        <f>ENERO!AD162</f>
        <v>2072569</v>
      </c>
      <c r="AC162" s="374">
        <v>2712397</v>
      </c>
      <c r="AD162" s="16">
        <f t="shared" si="158"/>
        <v>4784966</v>
      </c>
      <c r="AE162" s="19">
        <f>ENERO!AG162</f>
        <v>1800844</v>
      </c>
      <c r="AF162" s="374">
        <v>2984122</v>
      </c>
      <c r="AG162" s="16">
        <f t="shared" si="159"/>
        <v>4784966</v>
      </c>
      <c r="AH162" s="19">
        <f t="shared" si="160"/>
        <v>19612183</v>
      </c>
      <c r="AI162" s="15">
        <f t="shared" si="161"/>
        <v>19612183</v>
      </c>
      <c r="AJ162" s="16">
        <f t="shared" si="162"/>
        <v>19612183</v>
      </c>
      <c r="AK162" s="9"/>
      <c r="AL162" s="372">
        <v>0</v>
      </c>
      <c r="AM162" s="375">
        <v>0</v>
      </c>
      <c r="AN162" s="9"/>
    </row>
    <row r="163" spans="1:40" s="382" customFormat="1" ht="24.95" customHeight="1">
      <c r="A163" s="754"/>
      <c r="B163" s="660"/>
      <c r="N163" s="9"/>
      <c r="P163" s="9"/>
      <c r="Q163" s="9"/>
      <c r="R163" s="9"/>
      <c r="S163" s="707" t="str">
        <f>+IF(ENERO!S163=0,"",ENERO!S163)</f>
        <v>2020202-6</v>
      </c>
      <c r="T163" s="725" t="str">
        <f>+IF(ENERO!T163=0,"",ENERO!T163)</f>
        <v>Plan Integral de Manejo de Residuos Sólidos Hospitalarios</v>
      </c>
      <c r="U163" s="29">
        <f>+ENERO!U163</f>
        <v>10000000</v>
      </c>
      <c r="V163" s="15">
        <f>ENERO!V163+FEBRERO!AL163</f>
        <v>0</v>
      </c>
      <c r="W163" s="15">
        <f>ENERO!W163+FEBRERO!AM163</f>
        <v>0</v>
      </c>
      <c r="X163" s="16">
        <f t="shared" si="156"/>
        <v>10000000</v>
      </c>
      <c r="Y163" s="19">
        <f>ENERO!AA163</f>
        <v>9500000</v>
      </c>
      <c r="Z163" s="374">
        <v>0</v>
      </c>
      <c r="AA163" s="18">
        <f t="shared" si="157"/>
        <v>9500000</v>
      </c>
      <c r="AB163" s="19">
        <f>ENERO!AD163</f>
        <v>823572</v>
      </c>
      <c r="AC163" s="374">
        <v>151000</v>
      </c>
      <c r="AD163" s="16">
        <f t="shared" si="158"/>
        <v>974572</v>
      </c>
      <c r="AE163" s="19">
        <f>ENERO!AG163</f>
        <v>0</v>
      </c>
      <c r="AF163" s="374">
        <v>0</v>
      </c>
      <c r="AG163" s="16">
        <f t="shared" si="159"/>
        <v>0</v>
      </c>
      <c r="AH163" s="19">
        <f t="shared" si="160"/>
        <v>500000</v>
      </c>
      <c r="AI163" s="15">
        <f t="shared" si="161"/>
        <v>9025428</v>
      </c>
      <c r="AJ163" s="16">
        <f t="shared" si="162"/>
        <v>10000000</v>
      </c>
      <c r="AK163" s="9"/>
      <c r="AL163" s="372">
        <v>0</v>
      </c>
      <c r="AM163" s="375">
        <v>0</v>
      </c>
      <c r="AN163" s="9"/>
    </row>
    <row r="164" spans="1:40" s="382" customFormat="1" ht="24.95" customHeight="1">
      <c r="A164" s="754"/>
      <c r="B164" s="660"/>
      <c r="N164" s="9"/>
      <c r="P164" s="9"/>
      <c r="Q164" s="9"/>
      <c r="R164" s="9"/>
      <c r="S164" s="707" t="str">
        <f>+IF(ENERO!S164=0,"",ENERO!S164)</f>
        <v>2020202-7</v>
      </c>
      <c r="T164" s="725" t="str">
        <f>+IF(ENERO!T164=0,"",ENERO!T164)</f>
        <v>Servicios de Laboratorio contratados con terceros</v>
      </c>
      <c r="U164" s="29">
        <f>+ENERO!U164</f>
        <v>23000000</v>
      </c>
      <c r="V164" s="15">
        <f>ENERO!V164+FEBRERO!AL164</f>
        <v>0</v>
      </c>
      <c r="W164" s="15">
        <f>ENERO!W164+FEBRERO!AM164</f>
        <v>0</v>
      </c>
      <c r="X164" s="16">
        <f t="shared" si="156"/>
        <v>23000000</v>
      </c>
      <c r="Y164" s="19">
        <f>ENERO!AA164</f>
        <v>12000000</v>
      </c>
      <c r="Z164" s="374">
        <v>0</v>
      </c>
      <c r="AA164" s="18">
        <f t="shared" si="157"/>
        <v>12000000</v>
      </c>
      <c r="AB164" s="19">
        <f>ENERO!AD164</f>
        <v>1208508</v>
      </c>
      <c r="AC164" s="374">
        <v>1164365</v>
      </c>
      <c r="AD164" s="16">
        <f t="shared" si="158"/>
        <v>2372873</v>
      </c>
      <c r="AE164" s="19">
        <f>ENERO!AG164</f>
        <v>0</v>
      </c>
      <c r="AF164" s="374">
        <v>0</v>
      </c>
      <c r="AG164" s="16">
        <f t="shared" si="159"/>
        <v>0</v>
      </c>
      <c r="AH164" s="19">
        <f t="shared" si="160"/>
        <v>11000000</v>
      </c>
      <c r="AI164" s="15">
        <f t="shared" si="161"/>
        <v>20627127</v>
      </c>
      <c r="AJ164" s="16">
        <f t="shared" si="162"/>
        <v>23000000</v>
      </c>
      <c r="AK164" s="9"/>
      <c r="AL164" s="372">
        <v>0</v>
      </c>
      <c r="AM164" s="375">
        <v>0</v>
      </c>
      <c r="AN164" s="9"/>
    </row>
    <row r="165" spans="1:40" s="382" customFormat="1" ht="24.95" customHeight="1">
      <c r="A165" s="754"/>
      <c r="B165" s="660"/>
      <c r="N165" s="9"/>
      <c r="P165" s="9"/>
      <c r="Q165" s="9"/>
      <c r="R165" s="9"/>
      <c r="S165" s="707" t="str">
        <f>+IF(ENERO!S165=0,"",ENERO!S165)</f>
        <v>2020202-8</v>
      </c>
      <c r="T165" s="725" t="str">
        <f>+IF(ENERO!T165=0,"",ENERO!T165)</f>
        <v>Servicios de Rayos X e Imaginología contratado con terceros</v>
      </c>
      <c r="U165" s="29">
        <f>+ENERO!U165</f>
        <v>0</v>
      </c>
      <c r="V165" s="15">
        <f>ENERO!V165+FEBRERO!AL165</f>
        <v>0</v>
      </c>
      <c r="W165" s="15">
        <f>ENERO!W165+FEBRERO!AM165</f>
        <v>0</v>
      </c>
      <c r="X165" s="16">
        <f t="shared" si="156"/>
        <v>0</v>
      </c>
      <c r="Y165" s="19">
        <f>ENERO!AA165</f>
        <v>0</v>
      </c>
      <c r="Z165" s="374">
        <v>0</v>
      </c>
      <c r="AA165" s="18">
        <f t="shared" si="157"/>
        <v>0</v>
      </c>
      <c r="AB165" s="19">
        <f>ENERO!AD165</f>
        <v>0</v>
      </c>
      <c r="AC165" s="374">
        <v>0</v>
      </c>
      <c r="AD165" s="16">
        <f t="shared" si="158"/>
        <v>0</v>
      </c>
      <c r="AE165" s="19">
        <f>ENERO!AG165</f>
        <v>0</v>
      </c>
      <c r="AF165" s="374">
        <v>0</v>
      </c>
      <c r="AG165" s="16">
        <f t="shared" si="159"/>
        <v>0</v>
      </c>
      <c r="AH165" s="19">
        <f t="shared" si="160"/>
        <v>0</v>
      </c>
      <c r="AI165" s="15">
        <f t="shared" si="161"/>
        <v>0</v>
      </c>
      <c r="AJ165" s="16">
        <f t="shared" si="162"/>
        <v>0</v>
      </c>
      <c r="AK165" s="9"/>
      <c r="AL165" s="372">
        <v>0</v>
      </c>
      <c r="AM165" s="375">
        <v>0</v>
      </c>
      <c r="AN165" s="9"/>
    </row>
    <row r="166" spans="1:40" s="382" customFormat="1" ht="24.95" customHeight="1">
      <c r="A166" s="754"/>
      <c r="B166" s="660"/>
      <c r="N166" s="9"/>
      <c r="P166" s="9"/>
      <c r="Q166" s="9"/>
      <c r="R166" s="9"/>
      <c r="S166" s="707" t="str">
        <f>+IF(ENERO!S166=0,"",ENERO!S166)</f>
        <v>2020202-9</v>
      </c>
      <c r="T166" s="725" t="str">
        <f>+IF(ENERO!T166=0,"",ENERO!T166)</f>
        <v>Arrendamientos</v>
      </c>
      <c r="U166" s="29">
        <f>+ENERO!U166</f>
        <v>0</v>
      </c>
      <c r="V166" s="15">
        <f>ENERO!V166+FEBRERO!AL166</f>
        <v>0</v>
      </c>
      <c r="W166" s="15">
        <f>ENERO!W166+FEBRERO!AM166</f>
        <v>0</v>
      </c>
      <c r="X166" s="16">
        <f t="shared" si="156"/>
        <v>0</v>
      </c>
      <c r="Y166" s="19">
        <f>ENERO!AA166</f>
        <v>0</v>
      </c>
      <c r="Z166" s="374">
        <v>0</v>
      </c>
      <c r="AA166" s="18">
        <f t="shared" si="157"/>
        <v>0</v>
      </c>
      <c r="AB166" s="19">
        <f>ENERO!AD166</f>
        <v>0</v>
      </c>
      <c r="AC166" s="374">
        <v>0</v>
      </c>
      <c r="AD166" s="16">
        <f t="shared" si="158"/>
        <v>0</v>
      </c>
      <c r="AE166" s="19">
        <f>ENERO!AG166</f>
        <v>0</v>
      </c>
      <c r="AF166" s="374">
        <v>0</v>
      </c>
      <c r="AG166" s="16">
        <f t="shared" si="159"/>
        <v>0</v>
      </c>
      <c r="AH166" s="19">
        <f t="shared" si="160"/>
        <v>0</v>
      </c>
      <c r="AI166" s="15">
        <f t="shared" si="161"/>
        <v>0</v>
      </c>
      <c r="AJ166" s="16">
        <f t="shared" si="162"/>
        <v>0</v>
      </c>
      <c r="AK166" s="9"/>
      <c r="AL166" s="372">
        <v>0</v>
      </c>
      <c r="AM166" s="375">
        <v>0</v>
      </c>
      <c r="AN166" s="9"/>
    </row>
    <row r="167" spans="1:40" s="382" customFormat="1" ht="24.95" customHeight="1">
      <c r="A167" s="754"/>
      <c r="B167" s="660"/>
      <c r="N167" s="9"/>
      <c r="P167" s="9"/>
      <c r="Q167" s="9"/>
      <c r="R167" s="9"/>
      <c r="S167" s="707" t="str">
        <f>+IF(ENERO!S167=0,"",ENERO!S167)</f>
        <v>2020202-10</v>
      </c>
      <c r="T167" s="725" t="str">
        <f>+IF(ENERO!T167=0,"",ENERO!T167)</f>
        <v>Servicios Públicos</v>
      </c>
      <c r="U167" s="29">
        <f>+ENERO!U167</f>
        <v>0</v>
      </c>
      <c r="V167" s="15">
        <f>ENERO!V167+FEBRERO!AL167</f>
        <v>0</v>
      </c>
      <c r="W167" s="15">
        <f>ENERO!W167+FEBRERO!AM167</f>
        <v>0</v>
      </c>
      <c r="X167" s="16">
        <f t="shared" si="156"/>
        <v>0</v>
      </c>
      <c r="Y167" s="19">
        <f>ENERO!AA167</f>
        <v>0</v>
      </c>
      <c r="Z167" s="374">
        <v>0</v>
      </c>
      <c r="AA167" s="18">
        <f t="shared" si="157"/>
        <v>0</v>
      </c>
      <c r="AB167" s="19">
        <f>ENERO!AD167</f>
        <v>0</v>
      </c>
      <c r="AC167" s="374">
        <v>0</v>
      </c>
      <c r="AD167" s="16">
        <f t="shared" si="158"/>
        <v>0</v>
      </c>
      <c r="AE167" s="19">
        <f>ENERO!AG167</f>
        <v>0</v>
      </c>
      <c r="AF167" s="374">
        <v>0</v>
      </c>
      <c r="AG167" s="16">
        <f t="shared" si="159"/>
        <v>0</v>
      </c>
      <c r="AH167" s="19">
        <f t="shared" si="160"/>
        <v>0</v>
      </c>
      <c r="AI167" s="15">
        <f t="shared" si="161"/>
        <v>0</v>
      </c>
      <c r="AJ167" s="16">
        <f t="shared" si="162"/>
        <v>0</v>
      </c>
      <c r="AK167" s="9"/>
      <c r="AL167" s="372">
        <v>0</v>
      </c>
      <c r="AM167" s="375">
        <v>0</v>
      </c>
      <c r="AN167" s="9"/>
    </row>
    <row r="168" spans="1:40" s="382" customFormat="1" ht="24.95" customHeight="1">
      <c r="A168" s="754"/>
      <c r="B168" s="660"/>
      <c r="N168" s="9"/>
      <c r="P168" s="9"/>
      <c r="Q168" s="9"/>
      <c r="R168" s="9"/>
      <c r="S168" s="706">
        <f>+IF(ENERO!S168=0,"",ENERO!S168)</f>
        <v>2020299</v>
      </c>
      <c r="T168" s="724" t="str">
        <f>+IF(ENERO!T168=0,"",ENERO!T168)</f>
        <v>Vigencias Anteriores Adquisición de servicios Operativo</v>
      </c>
      <c r="U168" s="29">
        <f>+ENERO!U168</f>
        <v>0</v>
      </c>
      <c r="V168" s="15">
        <f>ENERO!V168+FEBRERO!AL168</f>
        <v>0</v>
      </c>
      <c r="W168" s="15">
        <f>ENERO!W168+FEBRERO!AM168</f>
        <v>61344123</v>
      </c>
      <c r="X168" s="16">
        <f t="shared" si="156"/>
        <v>61344123</v>
      </c>
      <c r="Y168" s="19">
        <f>ENERO!AA168</f>
        <v>61344123</v>
      </c>
      <c r="Z168" s="374">
        <v>0</v>
      </c>
      <c r="AA168" s="18">
        <f t="shared" si="157"/>
        <v>61344123</v>
      </c>
      <c r="AB168" s="19">
        <f>ENERO!AD168</f>
        <v>61344123</v>
      </c>
      <c r="AC168" s="374">
        <v>0</v>
      </c>
      <c r="AD168" s="16">
        <f t="shared" si="158"/>
        <v>61344123</v>
      </c>
      <c r="AE168" s="19">
        <f>ENERO!AG168</f>
        <v>7400658</v>
      </c>
      <c r="AF168" s="374">
        <v>12935568</v>
      </c>
      <c r="AG168" s="16">
        <f t="shared" si="159"/>
        <v>20336226</v>
      </c>
      <c r="AH168" s="19">
        <f t="shared" si="160"/>
        <v>0</v>
      </c>
      <c r="AI168" s="15">
        <f t="shared" si="161"/>
        <v>0</v>
      </c>
      <c r="AJ168" s="16">
        <f t="shared" si="162"/>
        <v>41007897</v>
      </c>
      <c r="AK168" s="9"/>
      <c r="AL168" s="372">
        <v>0</v>
      </c>
      <c r="AM168" s="375">
        <v>0</v>
      </c>
      <c r="AN168" s="9"/>
    </row>
    <row r="169" spans="1:40" s="382" customFormat="1" ht="24.95" customHeight="1">
      <c r="A169" s="754"/>
      <c r="B169" s="660"/>
      <c r="N169" s="9"/>
      <c r="P169" s="9"/>
      <c r="Q169" s="9"/>
      <c r="R169" s="9"/>
      <c r="S169" s="366" t="str">
        <f>+IF(ENERO!S169=0,"",ENERO!S169)</f>
        <v/>
      </c>
      <c r="T169" s="696" t="str">
        <f>+IF(ENERO!T169=0,"",ENERO!T169)</f>
        <v/>
      </c>
      <c r="U169" s="367"/>
      <c r="V169" s="161"/>
      <c r="W169" s="161"/>
      <c r="X169" s="166"/>
      <c r="Y169" s="367"/>
      <c r="Z169" s="161"/>
      <c r="AA169" s="161"/>
      <c r="AB169" s="367"/>
      <c r="AC169" s="161"/>
      <c r="AD169" s="166"/>
      <c r="AE169" s="367"/>
      <c r="AF169" s="161">
        <v>0</v>
      </c>
      <c r="AG169" s="166"/>
      <c r="AH169" s="367"/>
      <c r="AI169" s="161"/>
      <c r="AJ169" s="166"/>
      <c r="AK169" s="9"/>
      <c r="AL169" s="172"/>
      <c r="AM169" s="173"/>
      <c r="AN169" s="9"/>
    </row>
    <row r="170" spans="1:40" s="382" customFormat="1" ht="24.95" customHeight="1">
      <c r="A170" s="754"/>
      <c r="B170" s="660"/>
      <c r="N170" s="9"/>
      <c r="P170" s="9"/>
      <c r="Q170" s="9"/>
      <c r="R170" s="9"/>
      <c r="S170" s="704">
        <f>+IF(ENERO!S170=0,"",ENERO!S170)</f>
        <v>3000000</v>
      </c>
      <c r="T170" s="726" t="str">
        <f>+IF(ENERO!T170=0,"",ENERO!T170)</f>
        <v>TRANSFERENCIAS CORRIENTES</v>
      </c>
      <c r="U170" s="379">
        <f t="shared" ref="U170:AJ170" si="163">U172+U176+U185</f>
        <v>166976316</v>
      </c>
      <c r="V170" s="471">
        <f t="shared" si="163"/>
        <v>4161394</v>
      </c>
      <c r="W170" s="471">
        <f t="shared" si="163"/>
        <v>72920440</v>
      </c>
      <c r="X170" s="380">
        <f t="shared" si="163"/>
        <v>244058150</v>
      </c>
      <c r="Y170" s="379">
        <f t="shared" si="163"/>
        <v>87352506</v>
      </c>
      <c r="Z170" s="471">
        <f t="shared" si="163"/>
        <v>10270672</v>
      </c>
      <c r="AA170" s="472">
        <f t="shared" si="163"/>
        <v>97623178</v>
      </c>
      <c r="AB170" s="379">
        <f t="shared" si="163"/>
        <v>87352506</v>
      </c>
      <c r="AC170" s="471">
        <f t="shared" si="163"/>
        <v>10270672</v>
      </c>
      <c r="AD170" s="380">
        <f t="shared" si="163"/>
        <v>97623178</v>
      </c>
      <c r="AE170" s="379">
        <f t="shared" si="163"/>
        <v>38900546</v>
      </c>
      <c r="AF170" s="471">
        <f t="shared" si="163"/>
        <v>22318525</v>
      </c>
      <c r="AG170" s="380">
        <f t="shared" si="163"/>
        <v>61219071</v>
      </c>
      <c r="AH170" s="379">
        <f t="shared" si="163"/>
        <v>146434972</v>
      </c>
      <c r="AI170" s="471">
        <f t="shared" si="163"/>
        <v>146434972</v>
      </c>
      <c r="AJ170" s="380">
        <f t="shared" si="163"/>
        <v>182839079</v>
      </c>
      <c r="AK170" s="9"/>
      <c r="AL170" s="128">
        <f>AL172+AL176+AL185</f>
        <v>0</v>
      </c>
      <c r="AM170" s="130">
        <f>AM172+AM176+AM185</f>
        <v>0</v>
      </c>
      <c r="AN170" s="9"/>
    </row>
    <row r="171" spans="1:40" s="382" customFormat="1" ht="24.95" customHeight="1">
      <c r="A171" s="754"/>
      <c r="B171" s="660"/>
      <c r="N171" s="9"/>
      <c r="P171" s="9"/>
      <c r="Q171" s="9"/>
      <c r="R171" s="9"/>
      <c r="S171" s="366" t="str">
        <f>+IF(ENERO!S171=0,"",ENERO!S171)</f>
        <v/>
      </c>
      <c r="T171" s="696" t="str">
        <f>+IF(ENERO!T171=0,"",ENERO!T171)</f>
        <v/>
      </c>
      <c r="U171" s="367"/>
      <c r="V171" s="161"/>
      <c r="W171" s="161"/>
      <c r="X171" s="166"/>
      <c r="Y171" s="367"/>
      <c r="Z171" s="161"/>
      <c r="AA171" s="161"/>
      <c r="AB171" s="367"/>
      <c r="AC171" s="161"/>
      <c r="AD171" s="166"/>
      <c r="AE171" s="367"/>
      <c r="AF171" s="161"/>
      <c r="AG171" s="166"/>
      <c r="AH171" s="367"/>
      <c r="AI171" s="161"/>
      <c r="AJ171" s="166"/>
      <c r="AK171" s="9"/>
      <c r="AL171" s="172"/>
      <c r="AM171" s="173"/>
      <c r="AN171" s="9"/>
    </row>
    <row r="172" spans="1:40" s="382" customFormat="1" ht="24.95" customHeight="1">
      <c r="A172" s="754"/>
      <c r="B172" s="660"/>
      <c r="N172" s="9"/>
      <c r="P172" s="9"/>
      <c r="Q172" s="9"/>
      <c r="R172" s="9"/>
      <c r="S172" s="705">
        <f>+IF(ENERO!S172=0,"",ENERO!S172)</f>
        <v>3100000</v>
      </c>
      <c r="T172" s="723" t="str">
        <f>+IF(ENERO!T172=0,"",ENERO!T172)</f>
        <v>Transferencias al Sector Público</v>
      </c>
      <c r="U172" s="128">
        <f t="shared" ref="U172:AJ172" si="164">SUM(U173:U174)</f>
        <v>3500000</v>
      </c>
      <c r="V172" s="122">
        <f t="shared" si="164"/>
        <v>4161394</v>
      </c>
      <c r="W172" s="122">
        <f t="shared" si="164"/>
        <v>0</v>
      </c>
      <c r="X172" s="130">
        <f t="shared" si="164"/>
        <v>7661394</v>
      </c>
      <c r="Y172" s="128">
        <f t="shared" si="164"/>
        <v>4161394</v>
      </c>
      <c r="Z172" s="122">
        <f t="shared" si="164"/>
        <v>0</v>
      </c>
      <c r="AA172" s="129">
        <f t="shared" si="164"/>
        <v>4161394</v>
      </c>
      <c r="AB172" s="128">
        <f t="shared" si="164"/>
        <v>4161394</v>
      </c>
      <c r="AC172" s="122">
        <f t="shared" si="164"/>
        <v>0</v>
      </c>
      <c r="AD172" s="130">
        <f t="shared" si="164"/>
        <v>4161394</v>
      </c>
      <c r="AE172" s="128">
        <f t="shared" si="164"/>
        <v>4147338</v>
      </c>
      <c r="AF172" s="122">
        <f t="shared" si="164"/>
        <v>14056</v>
      </c>
      <c r="AG172" s="130">
        <f t="shared" si="164"/>
        <v>4161394</v>
      </c>
      <c r="AH172" s="128">
        <f t="shared" si="164"/>
        <v>3500000</v>
      </c>
      <c r="AI172" s="122">
        <f t="shared" si="164"/>
        <v>3500000</v>
      </c>
      <c r="AJ172" s="130">
        <f t="shared" si="164"/>
        <v>3500000</v>
      </c>
      <c r="AK172" s="9"/>
      <c r="AL172" s="128">
        <f>SUM(AL173:AL174)</f>
        <v>0</v>
      </c>
      <c r="AM172" s="130">
        <f>SUM(AM173:AM174)</f>
        <v>0</v>
      </c>
      <c r="AN172" s="9"/>
    </row>
    <row r="173" spans="1:40" s="382" customFormat="1" ht="24.95" customHeight="1">
      <c r="A173" s="754"/>
      <c r="B173" s="660"/>
      <c r="N173" s="9"/>
      <c r="P173" s="9"/>
      <c r="Q173" s="9"/>
      <c r="R173" s="9"/>
      <c r="S173" s="706">
        <f>+IF(ENERO!S173=0,"",ENERO!S173)</f>
        <v>3100003</v>
      </c>
      <c r="T173" s="724" t="str">
        <f>+IF(ENERO!T173=0,"",ENERO!T173)</f>
        <v>Entidades Públicas (Contraloria, Supersalud,…)</v>
      </c>
      <c r="U173" s="29">
        <f>+ENERO!U173</f>
        <v>3500000</v>
      </c>
      <c r="V173" s="15">
        <f>ENERO!V173+FEBRERO!AL173</f>
        <v>0</v>
      </c>
      <c r="W173" s="15">
        <f>ENERO!W173+FEBRERO!AM173</f>
        <v>0</v>
      </c>
      <c r="X173" s="16">
        <f>SUM(U173:W173)</f>
        <v>3500000</v>
      </c>
      <c r="Y173" s="19">
        <f>ENERO!AA173</f>
        <v>0</v>
      </c>
      <c r="Z173" s="374">
        <v>0</v>
      </c>
      <c r="AA173" s="18">
        <f>SUM(Y173:Z173)</f>
        <v>0</v>
      </c>
      <c r="AB173" s="19">
        <f>ENERO!AD173</f>
        <v>0</v>
      </c>
      <c r="AC173" s="374">
        <v>0</v>
      </c>
      <c r="AD173" s="16">
        <f>SUM(AB173:AC173)</f>
        <v>0</v>
      </c>
      <c r="AE173" s="19">
        <f>ENERO!AG173</f>
        <v>0</v>
      </c>
      <c r="AF173" s="374">
        <v>0</v>
      </c>
      <c r="AG173" s="16">
        <f>SUM(AE173:AF173)</f>
        <v>0</v>
      </c>
      <c r="AH173" s="19">
        <f>X173-AA173</f>
        <v>3500000</v>
      </c>
      <c r="AI173" s="15">
        <f>X173-AD173</f>
        <v>3500000</v>
      </c>
      <c r="AJ173" s="16">
        <f>X173-AG173</f>
        <v>3500000</v>
      </c>
      <c r="AK173" s="9"/>
      <c r="AL173" s="372">
        <v>0</v>
      </c>
      <c r="AM173" s="375">
        <v>0</v>
      </c>
      <c r="AN173" s="9"/>
    </row>
    <row r="174" spans="1:40" s="382" customFormat="1" ht="24.95" customHeight="1">
      <c r="A174" s="754"/>
      <c r="B174" s="660"/>
      <c r="N174" s="9"/>
      <c r="P174" s="9"/>
      <c r="Q174" s="9"/>
      <c r="R174" s="9"/>
      <c r="S174" s="706">
        <f>+IF(ENERO!S174=0,"",ENERO!S174)</f>
        <v>3199999</v>
      </c>
      <c r="T174" s="724" t="str">
        <f>+IF(ENERO!T174=0,"",ENERO!T174)</f>
        <v>Vigencias Anteriores Tranf. Sector publico</v>
      </c>
      <c r="U174" s="29">
        <f>+ENERO!U174</f>
        <v>0</v>
      </c>
      <c r="V174" s="15">
        <f>ENERO!V174+FEBRERO!AL174</f>
        <v>4161394</v>
      </c>
      <c r="W174" s="15">
        <f>ENERO!W174+FEBRERO!AM174</f>
        <v>0</v>
      </c>
      <c r="X174" s="16">
        <f>SUM(U174:W174)</f>
        <v>4161394</v>
      </c>
      <c r="Y174" s="19">
        <f>ENERO!AA174</f>
        <v>4161394</v>
      </c>
      <c r="Z174" s="374">
        <v>0</v>
      </c>
      <c r="AA174" s="18">
        <f>SUM(Y174:Z174)</f>
        <v>4161394</v>
      </c>
      <c r="AB174" s="19">
        <f>ENERO!AD174</f>
        <v>4161394</v>
      </c>
      <c r="AC174" s="374">
        <v>0</v>
      </c>
      <c r="AD174" s="16">
        <f>SUM(AB174:AC174)</f>
        <v>4161394</v>
      </c>
      <c r="AE174" s="19">
        <f>ENERO!AG174</f>
        <v>4147338</v>
      </c>
      <c r="AF174" s="374">
        <v>14056</v>
      </c>
      <c r="AG174" s="16">
        <f>SUM(AE174:AF174)</f>
        <v>4161394</v>
      </c>
      <c r="AH174" s="19">
        <f>X174-AA174</f>
        <v>0</v>
      </c>
      <c r="AI174" s="15">
        <f>X174-AD174</f>
        <v>0</v>
      </c>
      <c r="AJ174" s="16">
        <f>X174-AG174</f>
        <v>0</v>
      </c>
      <c r="AK174" s="9"/>
      <c r="AL174" s="372">
        <v>0</v>
      </c>
      <c r="AM174" s="375">
        <v>0</v>
      </c>
      <c r="AN174" s="9"/>
    </row>
    <row r="175" spans="1:40" s="382" customFormat="1" ht="24.95" customHeight="1">
      <c r="A175" s="754"/>
      <c r="B175" s="660"/>
      <c r="N175" s="9"/>
      <c r="P175" s="9"/>
      <c r="Q175" s="9"/>
      <c r="R175" s="9"/>
      <c r="S175" s="366" t="str">
        <f>+IF(ENERO!S175=0,"",ENERO!S175)</f>
        <v/>
      </c>
      <c r="T175" s="696" t="str">
        <f>+IF(ENERO!T175=0,"",ENERO!T175)</f>
        <v/>
      </c>
      <c r="U175" s="367"/>
      <c r="V175" s="161"/>
      <c r="W175" s="161"/>
      <c r="X175" s="166"/>
      <c r="Y175" s="367"/>
      <c r="Z175" s="161"/>
      <c r="AA175" s="161"/>
      <c r="AB175" s="367"/>
      <c r="AC175" s="161"/>
      <c r="AD175" s="166"/>
      <c r="AE175" s="367"/>
      <c r="AF175" s="161"/>
      <c r="AG175" s="166"/>
      <c r="AH175" s="367"/>
      <c r="AI175" s="161"/>
      <c r="AJ175" s="166"/>
      <c r="AK175" s="10"/>
      <c r="AL175" s="172"/>
      <c r="AM175" s="173"/>
      <c r="AN175" s="9"/>
    </row>
    <row r="176" spans="1:40" s="382" customFormat="1" ht="24.95" customHeight="1">
      <c r="A176" s="754"/>
      <c r="B176" s="660"/>
      <c r="N176" s="9"/>
      <c r="P176" s="9"/>
      <c r="Q176" s="9"/>
      <c r="R176" s="9"/>
      <c r="S176" s="705">
        <f>+IF(ENERO!S176=0,"",ENERO!S176)</f>
        <v>320000</v>
      </c>
      <c r="T176" s="723" t="str">
        <f>+IF(ENERO!T176=0,"",ENERO!T176)</f>
        <v>Transf. Previsión y Seguridad Social</v>
      </c>
      <c r="U176" s="128">
        <f t="shared" ref="U176:AJ176" si="165">SUM(U177:U183)</f>
        <v>163476316</v>
      </c>
      <c r="V176" s="122">
        <f t="shared" si="165"/>
        <v>0</v>
      </c>
      <c r="W176" s="122">
        <f t="shared" si="165"/>
        <v>72920440</v>
      </c>
      <c r="X176" s="130">
        <f t="shared" si="165"/>
        <v>236396756</v>
      </c>
      <c r="Y176" s="128">
        <f t="shared" si="165"/>
        <v>83191112</v>
      </c>
      <c r="Z176" s="122">
        <f t="shared" si="165"/>
        <v>10270672</v>
      </c>
      <c r="AA176" s="129">
        <f t="shared" si="165"/>
        <v>93461784</v>
      </c>
      <c r="AB176" s="128">
        <f t="shared" si="165"/>
        <v>83191112</v>
      </c>
      <c r="AC176" s="122">
        <f t="shared" si="165"/>
        <v>10270672</v>
      </c>
      <c r="AD176" s="130">
        <f t="shared" si="165"/>
        <v>93461784</v>
      </c>
      <c r="AE176" s="128">
        <f t="shared" si="165"/>
        <v>34753208</v>
      </c>
      <c r="AF176" s="122">
        <f t="shared" si="165"/>
        <v>22304469</v>
      </c>
      <c r="AG176" s="130">
        <f t="shared" si="165"/>
        <v>57057677</v>
      </c>
      <c r="AH176" s="128">
        <f t="shared" si="165"/>
        <v>142934972</v>
      </c>
      <c r="AI176" s="122">
        <f t="shared" si="165"/>
        <v>142934972</v>
      </c>
      <c r="AJ176" s="130">
        <f t="shared" si="165"/>
        <v>179339079</v>
      </c>
      <c r="AK176" s="9"/>
      <c r="AL176" s="128">
        <f>SUM(AL177:AL183)</f>
        <v>0</v>
      </c>
      <c r="AM176" s="130">
        <f>SUM(AM177:AM183)</f>
        <v>0</v>
      </c>
      <c r="AN176" s="9"/>
    </row>
    <row r="177" spans="1:40" s="382" customFormat="1" ht="24.95" customHeight="1">
      <c r="A177" s="754"/>
      <c r="B177" s="660"/>
      <c r="N177" s="9"/>
      <c r="P177" s="9"/>
      <c r="Q177" s="9"/>
      <c r="R177" s="9"/>
      <c r="S177" s="706">
        <f>+IF(ENERO!S177=0,"",ENERO!S177)</f>
        <v>3200100</v>
      </c>
      <c r="T177" s="724" t="str">
        <f>+IF(ENERO!T177=0,"",ENERO!T177)</f>
        <v>Pensiones y Jubilaciones (Pago Directo)</v>
      </c>
      <c r="U177" s="29">
        <f>+ENERO!U177</f>
        <v>140230476</v>
      </c>
      <c r="V177" s="15">
        <f>ENERO!V177+FEBRERO!AL177</f>
        <v>0</v>
      </c>
      <c r="W177" s="15">
        <f>ENERO!W177+FEBRERO!AM177</f>
        <v>0</v>
      </c>
      <c r="X177" s="16">
        <f t="shared" ref="X177:X183" si="166">SUM(U177:W177)</f>
        <v>140230476</v>
      </c>
      <c r="Y177" s="19">
        <f>ENERO!AA177</f>
        <v>10270672</v>
      </c>
      <c r="Z177" s="374">
        <v>10270672</v>
      </c>
      <c r="AA177" s="18">
        <f t="shared" ref="AA177:AA183" si="167">SUM(Y177:Z177)</f>
        <v>20541344</v>
      </c>
      <c r="AB177" s="19">
        <f>ENERO!AD177</f>
        <v>10270672</v>
      </c>
      <c r="AC177" s="374">
        <v>10270672</v>
      </c>
      <c r="AD177" s="16">
        <f t="shared" ref="AD177:AD183" si="168">SUM(AB177:AC177)</f>
        <v>20541344</v>
      </c>
      <c r="AE177" s="19">
        <f>ENERO!AG177</f>
        <v>5135336</v>
      </c>
      <c r="AF177" s="374">
        <v>10270672</v>
      </c>
      <c r="AG177" s="16">
        <f t="shared" ref="AG177:AG183" si="169">SUM(AE177:AF177)</f>
        <v>15406008</v>
      </c>
      <c r="AH177" s="19">
        <f t="shared" ref="AH177:AH183" si="170">X177-AA177</f>
        <v>119689132</v>
      </c>
      <c r="AI177" s="15">
        <f t="shared" ref="AI177:AI183" si="171">X177-AD177</f>
        <v>119689132</v>
      </c>
      <c r="AJ177" s="16">
        <f t="shared" ref="AJ177:AJ183" si="172">X177-AG177</f>
        <v>124824468</v>
      </c>
      <c r="AK177" s="9"/>
      <c r="AL177" s="372">
        <v>0</v>
      </c>
      <c r="AM177" s="375">
        <v>0</v>
      </c>
      <c r="AN177" s="9"/>
    </row>
    <row r="178" spans="1:40" s="382" customFormat="1" ht="24.95" customHeight="1">
      <c r="A178" s="754"/>
      <c r="B178" s="660"/>
      <c r="N178" s="9"/>
      <c r="P178" s="9"/>
      <c r="Q178" s="9"/>
      <c r="R178" s="9"/>
      <c r="S178" s="706">
        <f>+IF(ENERO!S178=0,"",ENERO!S178)</f>
        <v>3200200</v>
      </c>
      <c r="T178" s="724" t="str">
        <f>+IF(ENERO!T178=0,"",ENERO!T178)</f>
        <v>Cesantías Pago Directo (Pago Directo)</v>
      </c>
      <c r="U178" s="29">
        <f>+ENERO!U178</f>
        <v>0</v>
      </c>
      <c r="V178" s="15">
        <f>ENERO!V178+FEBRERO!AL178</f>
        <v>0</v>
      </c>
      <c r="W178" s="15">
        <f>ENERO!W178+FEBRERO!AM178</f>
        <v>0</v>
      </c>
      <c r="X178" s="16">
        <f t="shared" si="166"/>
        <v>0</v>
      </c>
      <c r="Y178" s="19">
        <f>ENERO!AA178</f>
        <v>0</v>
      </c>
      <c r="Z178" s="374">
        <v>0</v>
      </c>
      <c r="AA178" s="18">
        <f t="shared" si="167"/>
        <v>0</v>
      </c>
      <c r="AB178" s="19">
        <f>ENERO!AD178</f>
        <v>0</v>
      </c>
      <c r="AC178" s="374">
        <v>0</v>
      </c>
      <c r="AD178" s="16">
        <f t="shared" si="168"/>
        <v>0</v>
      </c>
      <c r="AE178" s="19">
        <f>ENERO!AG178</f>
        <v>0</v>
      </c>
      <c r="AF178" s="374">
        <v>0</v>
      </c>
      <c r="AG178" s="16">
        <f t="shared" si="169"/>
        <v>0</v>
      </c>
      <c r="AH178" s="19">
        <f t="shared" si="170"/>
        <v>0</v>
      </c>
      <c r="AI178" s="15">
        <f t="shared" si="171"/>
        <v>0</v>
      </c>
      <c r="AJ178" s="16">
        <f t="shared" si="172"/>
        <v>0</v>
      </c>
      <c r="AK178" s="9"/>
      <c r="AL178" s="372">
        <v>0</v>
      </c>
      <c r="AM178" s="375">
        <v>0</v>
      </c>
      <c r="AN178" s="9"/>
    </row>
    <row r="179" spans="1:40" s="382" customFormat="1" ht="24.95" customHeight="1">
      <c r="A179" s="754"/>
      <c r="B179" s="660"/>
      <c r="N179" s="9"/>
      <c r="P179" s="9"/>
      <c r="Q179" s="9"/>
      <c r="R179" s="9"/>
      <c r="S179" s="706">
        <f>+IF(ENERO!S179=0,"",ENERO!S179)</f>
        <v>3200300</v>
      </c>
      <c r="T179" s="724" t="str">
        <f>+IF(ENERO!T179=0,"",ENERO!T179)</f>
        <v>Bonos, Cuotas de Bonos y cuotas partes jubilatorias</v>
      </c>
      <c r="U179" s="29">
        <f>+ENERO!U179</f>
        <v>0</v>
      </c>
      <c r="V179" s="15">
        <f>ENERO!V179+FEBRERO!AL179</f>
        <v>0</v>
      </c>
      <c r="W179" s="15">
        <f>ENERO!W179+FEBRERO!AM179</f>
        <v>0</v>
      </c>
      <c r="X179" s="16">
        <f t="shared" si="166"/>
        <v>0</v>
      </c>
      <c r="Y179" s="19">
        <f>ENERO!AA179</f>
        <v>0</v>
      </c>
      <c r="Z179" s="374">
        <v>0</v>
      </c>
      <c r="AA179" s="18">
        <f t="shared" si="167"/>
        <v>0</v>
      </c>
      <c r="AB179" s="19">
        <f>ENERO!AD179</f>
        <v>0</v>
      </c>
      <c r="AC179" s="374">
        <v>0</v>
      </c>
      <c r="AD179" s="16">
        <f t="shared" si="168"/>
        <v>0</v>
      </c>
      <c r="AE179" s="19">
        <f>ENERO!AG179</f>
        <v>0</v>
      </c>
      <c r="AF179" s="374">
        <v>0</v>
      </c>
      <c r="AG179" s="16">
        <f t="shared" si="169"/>
        <v>0</v>
      </c>
      <c r="AH179" s="19">
        <f t="shared" si="170"/>
        <v>0</v>
      </c>
      <c r="AI179" s="15">
        <f t="shared" si="171"/>
        <v>0</v>
      </c>
      <c r="AJ179" s="16">
        <f t="shared" si="172"/>
        <v>0</v>
      </c>
      <c r="AK179" s="9"/>
      <c r="AL179" s="372">
        <v>0</v>
      </c>
      <c r="AM179" s="375">
        <v>0</v>
      </c>
      <c r="AN179" s="9"/>
    </row>
    <row r="180" spans="1:40" s="382" customFormat="1" ht="24.95" customHeight="1">
      <c r="A180" s="754"/>
      <c r="B180" s="660"/>
      <c r="N180" s="9"/>
      <c r="P180" s="9"/>
      <c r="Q180" s="9"/>
      <c r="R180" s="9"/>
      <c r="S180" s="706">
        <f>+IF(ENERO!S180=0,"",ENERO!S180)</f>
        <v>3200400</v>
      </c>
      <c r="T180" s="724" t="str">
        <f>+IF(ENERO!T180=0,"",ENERO!T180)</f>
        <v>Intereses a las cesantias</v>
      </c>
      <c r="U180" s="29">
        <f>+ENERO!U180</f>
        <v>23245840</v>
      </c>
      <c r="V180" s="15">
        <f>ENERO!V180+FEBRERO!AL180</f>
        <v>0</v>
      </c>
      <c r="W180" s="15">
        <f>ENERO!W180+FEBRERO!AM180</f>
        <v>0</v>
      </c>
      <c r="X180" s="16">
        <f t="shared" si="166"/>
        <v>23245840</v>
      </c>
      <c r="Y180" s="19">
        <f>ENERO!AA180</f>
        <v>0</v>
      </c>
      <c r="Z180" s="374">
        <v>0</v>
      </c>
      <c r="AA180" s="18">
        <f t="shared" si="167"/>
        <v>0</v>
      </c>
      <c r="AB180" s="19">
        <f>ENERO!AD180</f>
        <v>0</v>
      </c>
      <c r="AC180" s="374">
        <v>0</v>
      </c>
      <c r="AD180" s="16">
        <f t="shared" si="168"/>
        <v>0</v>
      </c>
      <c r="AE180" s="19">
        <f>ENERO!AG180</f>
        <v>0</v>
      </c>
      <c r="AF180" s="374">
        <v>0</v>
      </c>
      <c r="AG180" s="16">
        <f t="shared" si="169"/>
        <v>0</v>
      </c>
      <c r="AH180" s="19">
        <f t="shared" si="170"/>
        <v>23245840</v>
      </c>
      <c r="AI180" s="15">
        <f t="shared" si="171"/>
        <v>23245840</v>
      </c>
      <c r="AJ180" s="16">
        <f t="shared" si="172"/>
        <v>23245840</v>
      </c>
      <c r="AK180" s="9"/>
      <c r="AL180" s="372">
        <v>0</v>
      </c>
      <c r="AM180" s="375">
        <v>0</v>
      </c>
      <c r="AN180" s="9"/>
    </row>
    <row r="181" spans="1:40" s="382" customFormat="1" ht="24.95" customHeight="1">
      <c r="A181" s="754"/>
      <c r="B181" s="660"/>
      <c r="N181" s="9"/>
      <c r="P181" s="9"/>
      <c r="Q181" s="9"/>
      <c r="R181" s="9"/>
      <c r="S181" s="706" t="str">
        <f>+IF(ENERO!S181=0,"",ENERO!S181)</f>
        <v/>
      </c>
      <c r="T181" s="724" t="str">
        <f>+IF(ENERO!T181=0,"",ENERO!T181)</f>
        <v/>
      </c>
      <c r="U181" s="29">
        <f>+ENERO!U181</f>
        <v>0</v>
      </c>
      <c r="V181" s="15">
        <f>ENERO!V181+FEBRERO!AL181</f>
        <v>0</v>
      </c>
      <c r="W181" s="15">
        <f>ENERO!W181+FEBRERO!AM181</f>
        <v>0</v>
      </c>
      <c r="X181" s="16">
        <f t="shared" si="166"/>
        <v>0</v>
      </c>
      <c r="Y181" s="19">
        <f>ENERO!AA181</f>
        <v>0</v>
      </c>
      <c r="Z181" s="374">
        <v>0</v>
      </c>
      <c r="AA181" s="18">
        <f t="shared" si="167"/>
        <v>0</v>
      </c>
      <c r="AB181" s="19">
        <f>ENERO!AD181</f>
        <v>0</v>
      </c>
      <c r="AC181" s="374">
        <v>0</v>
      </c>
      <c r="AD181" s="16">
        <f t="shared" si="168"/>
        <v>0</v>
      </c>
      <c r="AE181" s="19">
        <f>ENERO!AG181</f>
        <v>0</v>
      </c>
      <c r="AF181" s="374">
        <v>0</v>
      </c>
      <c r="AG181" s="16">
        <f t="shared" si="169"/>
        <v>0</v>
      </c>
      <c r="AH181" s="19">
        <f t="shared" si="170"/>
        <v>0</v>
      </c>
      <c r="AI181" s="15">
        <f t="shared" si="171"/>
        <v>0</v>
      </c>
      <c r="AJ181" s="16">
        <f t="shared" si="172"/>
        <v>0</v>
      </c>
      <c r="AK181" s="9"/>
      <c r="AL181" s="372">
        <v>0</v>
      </c>
      <c r="AM181" s="375">
        <v>0</v>
      </c>
      <c r="AN181" s="9"/>
    </row>
    <row r="182" spans="1:40" s="382" customFormat="1" ht="24.95" customHeight="1">
      <c r="A182" s="754"/>
      <c r="B182" s="660"/>
      <c r="N182" s="9"/>
      <c r="P182" s="9"/>
      <c r="Q182" s="9"/>
      <c r="R182" s="9"/>
      <c r="S182" s="706" t="str">
        <f>+IF(ENERO!S182=0,"",ENERO!S182)</f>
        <v/>
      </c>
      <c r="T182" s="724" t="str">
        <f>+IF(ENERO!T182=0,"",ENERO!T182)</f>
        <v/>
      </c>
      <c r="U182" s="29">
        <f>+ENERO!U182</f>
        <v>0</v>
      </c>
      <c r="V182" s="15">
        <f>ENERO!V182+FEBRERO!AL182</f>
        <v>0</v>
      </c>
      <c r="W182" s="15">
        <f>ENERO!W182+FEBRERO!AM182</f>
        <v>0</v>
      </c>
      <c r="X182" s="16">
        <f t="shared" si="166"/>
        <v>0</v>
      </c>
      <c r="Y182" s="19">
        <f>ENERO!AA182</f>
        <v>0</v>
      </c>
      <c r="Z182" s="374">
        <v>0</v>
      </c>
      <c r="AA182" s="18">
        <f t="shared" si="167"/>
        <v>0</v>
      </c>
      <c r="AB182" s="19">
        <f>ENERO!AD182</f>
        <v>0</v>
      </c>
      <c r="AC182" s="374">
        <v>0</v>
      </c>
      <c r="AD182" s="16">
        <f t="shared" si="168"/>
        <v>0</v>
      </c>
      <c r="AE182" s="19">
        <f>ENERO!AG182</f>
        <v>0</v>
      </c>
      <c r="AF182" s="374">
        <v>0</v>
      </c>
      <c r="AG182" s="16">
        <f t="shared" si="169"/>
        <v>0</v>
      </c>
      <c r="AH182" s="19">
        <f t="shared" si="170"/>
        <v>0</v>
      </c>
      <c r="AI182" s="15">
        <f t="shared" si="171"/>
        <v>0</v>
      </c>
      <c r="AJ182" s="16">
        <f t="shared" si="172"/>
        <v>0</v>
      </c>
      <c r="AK182" s="9"/>
      <c r="AL182" s="372">
        <v>0</v>
      </c>
      <c r="AM182" s="375">
        <v>0</v>
      </c>
      <c r="AN182" s="9"/>
    </row>
    <row r="183" spans="1:40" s="382" customFormat="1" ht="24.95" customHeight="1">
      <c r="A183" s="754"/>
      <c r="B183" s="660"/>
      <c r="N183" s="9"/>
      <c r="P183" s="9"/>
      <c r="Q183" s="9"/>
      <c r="R183" s="9"/>
      <c r="S183" s="706">
        <f>+IF(ENERO!S183=0,"",ENERO!S183)</f>
        <v>3299999</v>
      </c>
      <c r="T183" s="724" t="str">
        <f>+IF(ENERO!T183=0,"",ENERO!T183)</f>
        <v>Vigencias Anteriores Transf. Previsión y Seguridad Social</v>
      </c>
      <c r="U183" s="29">
        <f>+ENERO!U183</f>
        <v>0</v>
      </c>
      <c r="V183" s="15">
        <f>ENERO!V183+FEBRERO!AL183</f>
        <v>0</v>
      </c>
      <c r="W183" s="15">
        <f>ENERO!W183+FEBRERO!AM183</f>
        <v>72920440</v>
      </c>
      <c r="X183" s="16">
        <f t="shared" si="166"/>
        <v>72920440</v>
      </c>
      <c r="Y183" s="19">
        <f>ENERO!AA183</f>
        <v>72920440</v>
      </c>
      <c r="Z183" s="374">
        <v>0</v>
      </c>
      <c r="AA183" s="18">
        <f t="shared" si="167"/>
        <v>72920440</v>
      </c>
      <c r="AB183" s="19">
        <f>ENERO!AD183</f>
        <v>72920440</v>
      </c>
      <c r="AC183" s="374">
        <v>0</v>
      </c>
      <c r="AD183" s="16">
        <f t="shared" si="168"/>
        <v>72920440</v>
      </c>
      <c r="AE183" s="19">
        <f>ENERO!AG183</f>
        <v>29617872</v>
      </c>
      <c r="AF183" s="374">
        <v>12033797</v>
      </c>
      <c r="AG183" s="16">
        <f t="shared" si="169"/>
        <v>41651669</v>
      </c>
      <c r="AH183" s="19">
        <f t="shared" si="170"/>
        <v>0</v>
      </c>
      <c r="AI183" s="15">
        <f t="shared" si="171"/>
        <v>0</v>
      </c>
      <c r="AJ183" s="16">
        <f t="shared" si="172"/>
        <v>31268771</v>
      </c>
      <c r="AK183" s="9"/>
      <c r="AL183" s="372">
        <v>0</v>
      </c>
      <c r="AM183" s="375">
        <v>0</v>
      </c>
      <c r="AN183" s="9"/>
    </row>
    <row r="184" spans="1:40" s="382" customFormat="1" ht="24.95" customHeight="1">
      <c r="A184" s="754"/>
      <c r="B184" s="660"/>
      <c r="N184" s="9"/>
      <c r="P184" s="9"/>
      <c r="Q184" s="9"/>
      <c r="R184" s="9"/>
      <c r="S184" s="366" t="str">
        <f>+IF(ENERO!S184=0,"",ENERO!S184)</f>
        <v/>
      </c>
      <c r="T184" s="696" t="str">
        <f>+IF(ENERO!T184=0,"",ENERO!T184)</f>
        <v/>
      </c>
      <c r="U184" s="367"/>
      <c r="V184" s="161"/>
      <c r="W184" s="161"/>
      <c r="X184" s="166"/>
      <c r="Y184" s="367"/>
      <c r="Z184" s="161"/>
      <c r="AA184" s="161"/>
      <c r="AB184" s="367"/>
      <c r="AC184" s="161"/>
      <c r="AD184" s="166"/>
      <c r="AE184" s="367"/>
      <c r="AF184" s="161"/>
      <c r="AG184" s="166"/>
      <c r="AH184" s="367"/>
      <c r="AI184" s="161"/>
      <c r="AJ184" s="166"/>
      <c r="AK184" s="9"/>
      <c r="AL184" s="172"/>
      <c r="AM184" s="173"/>
      <c r="AN184" s="9"/>
    </row>
    <row r="185" spans="1:40" s="382" customFormat="1" ht="24.95" customHeight="1">
      <c r="A185" s="754"/>
      <c r="B185" s="660"/>
      <c r="N185" s="9"/>
      <c r="P185" s="9"/>
      <c r="Q185" s="9"/>
      <c r="R185" s="9"/>
      <c r="S185" s="705">
        <f>+IF(ENERO!S185=0,"",ENERO!S185)</f>
        <v>3300000</v>
      </c>
      <c r="T185" s="723" t="str">
        <f>+IF(ENERO!T185=0,"",ENERO!T185)</f>
        <v>Otras Transferencias</v>
      </c>
      <c r="U185" s="128">
        <f t="shared" ref="U185:AJ185" si="173">U186+U187+U191</f>
        <v>0</v>
      </c>
      <c r="V185" s="122">
        <f t="shared" si="173"/>
        <v>0</v>
      </c>
      <c r="W185" s="122">
        <f t="shared" si="173"/>
        <v>0</v>
      </c>
      <c r="X185" s="130">
        <f t="shared" si="173"/>
        <v>0</v>
      </c>
      <c r="Y185" s="128">
        <f t="shared" si="173"/>
        <v>0</v>
      </c>
      <c r="Z185" s="122">
        <f t="shared" si="173"/>
        <v>0</v>
      </c>
      <c r="AA185" s="129">
        <f t="shared" si="173"/>
        <v>0</v>
      </c>
      <c r="AB185" s="128">
        <f t="shared" si="173"/>
        <v>0</v>
      </c>
      <c r="AC185" s="122">
        <f t="shared" si="173"/>
        <v>0</v>
      </c>
      <c r="AD185" s="130">
        <f t="shared" si="173"/>
        <v>0</v>
      </c>
      <c r="AE185" s="128">
        <f t="shared" si="173"/>
        <v>0</v>
      </c>
      <c r="AF185" s="122">
        <f t="shared" si="173"/>
        <v>0</v>
      </c>
      <c r="AG185" s="130">
        <f t="shared" si="173"/>
        <v>0</v>
      </c>
      <c r="AH185" s="128">
        <f t="shared" si="173"/>
        <v>0</v>
      </c>
      <c r="AI185" s="122">
        <f t="shared" si="173"/>
        <v>0</v>
      </c>
      <c r="AJ185" s="130">
        <f t="shared" si="173"/>
        <v>0</v>
      </c>
      <c r="AK185" s="9"/>
      <c r="AL185" s="128">
        <f>AL186+AL187+AL191</f>
        <v>0</v>
      </c>
      <c r="AM185" s="130">
        <f>AM186+AM187+AM191</f>
        <v>0</v>
      </c>
      <c r="AN185" s="9"/>
    </row>
    <row r="186" spans="1:40" s="382" customFormat="1" ht="24.95" customHeight="1">
      <c r="A186" s="754"/>
      <c r="B186" s="660"/>
      <c r="N186" s="9"/>
      <c r="P186" s="9"/>
      <c r="Q186" s="9"/>
      <c r="R186" s="9"/>
      <c r="S186" s="706">
        <f>+IF(ENERO!S186=0,"",ENERO!S186)</f>
        <v>3300100</v>
      </c>
      <c r="T186" s="724" t="str">
        <f>+IF(ENERO!T186=0,"",ENERO!T186)</f>
        <v>Sentencias y Conciliaciones</v>
      </c>
      <c r="U186" s="29">
        <f>+ENERO!U186</f>
        <v>0</v>
      </c>
      <c r="V186" s="15">
        <f>ENERO!V186+FEBRERO!AL186</f>
        <v>0</v>
      </c>
      <c r="W186" s="15">
        <f>ENERO!W186+FEBRERO!AM186</f>
        <v>0</v>
      </c>
      <c r="X186" s="16">
        <f>SUM(U186:W186)</f>
        <v>0</v>
      </c>
      <c r="Y186" s="19">
        <f>ENERO!AA186</f>
        <v>0</v>
      </c>
      <c r="Z186" s="374">
        <v>0</v>
      </c>
      <c r="AA186" s="18">
        <f>SUM(Y186:Z186)</f>
        <v>0</v>
      </c>
      <c r="AB186" s="19">
        <f>ENERO!AD186</f>
        <v>0</v>
      </c>
      <c r="AC186" s="374">
        <v>0</v>
      </c>
      <c r="AD186" s="16">
        <f>SUM(AB186:AC186)</f>
        <v>0</v>
      </c>
      <c r="AE186" s="19">
        <f>ENERO!AG186</f>
        <v>0</v>
      </c>
      <c r="AF186" s="374">
        <v>0</v>
      </c>
      <c r="AG186" s="16">
        <f>SUM(AE186:AF186)</f>
        <v>0</v>
      </c>
      <c r="AH186" s="19">
        <f>X186-AA186</f>
        <v>0</v>
      </c>
      <c r="AI186" s="15">
        <f>X186-AD186</f>
        <v>0</v>
      </c>
      <c r="AJ186" s="16">
        <f>X186-AG186</f>
        <v>0</v>
      </c>
      <c r="AK186" s="9"/>
      <c r="AL186" s="372">
        <v>0</v>
      </c>
      <c r="AM186" s="375">
        <v>0</v>
      </c>
      <c r="AN186" s="9"/>
    </row>
    <row r="187" spans="1:40" s="382" customFormat="1" ht="24.95" customHeight="1">
      <c r="A187" s="754"/>
      <c r="B187" s="660"/>
      <c r="N187" s="9"/>
      <c r="P187" s="9"/>
      <c r="Q187" s="9"/>
      <c r="R187" s="9"/>
      <c r="S187" s="706">
        <f>+IF(ENERO!S187=0,"",ENERO!S187)</f>
        <v>3300200</v>
      </c>
      <c r="T187" s="724" t="str">
        <f>+IF(ENERO!T187=0,"",ENERO!T187)</f>
        <v>Destinatarios de otras transferencias</v>
      </c>
      <c r="U187" s="29">
        <f t="shared" ref="U187:AM187" si="174">SUM(U188:U190)</f>
        <v>0</v>
      </c>
      <c r="V187" s="15">
        <f t="shared" si="174"/>
        <v>0</v>
      </c>
      <c r="W187" s="15">
        <f t="shared" si="174"/>
        <v>0</v>
      </c>
      <c r="X187" s="16">
        <f t="shared" si="174"/>
        <v>0</v>
      </c>
      <c r="Y187" s="19">
        <f t="shared" si="174"/>
        <v>0</v>
      </c>
      <c r="Z187" s="142">
        <f t="shared" si="174"/>
        <v>0</v>
      </c>
      <c r="AA187" s="18">
        <f t="shared" si="174"/>
        <v>0</v>
      </c>
      <c r="AB187" s="19">
        <f t="shared" si="174"/>
        <v>0</v>
      </c>
      <c r="AC187" s="142">
        <f t="shared" si="174"/>
        <v>0</v>
      </c>
      <c r="AD187" s="16">
        <f t="shared" si="174"/>
        <v>0</v>
      </c>
      <c r="AE187" s="19">
        <f t="shared" si="174"/>
        <v>0</v>
      </c>
      <c r="AF187" s="142">
        <f t="shared" si="174"/>
        <v>0</v>
      </c>
      <c r="AG187" s="16">
        <f t="shared" si="174"/>
        <v>0</v>
      </c>
      <c r="AH187" s="19">
        <f t="shared" si="174"/>
        <v>0</v>
      </c>
      <c r="AI187" s="15">
        <f t="shared" si="174"/>
        <v>0</v>
      </c>
      <c r="AJ187" s="16">
        <f t="shared" si="174"/>
        <v>0</v>
      </c>
      <c r="AK187" s="9"/>
      <c r="AL187" s="29">
        <f t="shared" si="174"/>
        <v>0</v>
      </c>
      <c r="AM187" s="26">
        <f t="shared" si="174"/>
        <v>0</v>
      </c>
      <c r="AN187" s="9"/>
    </row>
    <row r="188" spans="1:40" s="382" customFormat="1" ht="24.95" customHeight="1">
      <c r="A188" s="754"/>
      <c r="B188" s="661"/>
      <c r="N188" s="9"/>
      <c r="P188" s="9"/>
      <c r="Q188" s="9"/>
      <c r="R188" s="9"/>
      <c r="S188" s="707" t="str">
        <f>+IF(ENERO!S188=0,"",ENERO!S188)</f>
        <v>3300200-1</v>
      </c>
      <c r="T188" s="724" t="str">
        <f>+IF(ENERO!T188=0,"",ENERO!T188)</f>
        <v>COHAN</v>
      </c>
      <c r="U188" s="29">
        <f>+ENERO!U188</f>
        <v>0</v>
      </c>
      <c r="V188" s="15">
        <f>ENERO!V188+FEBRERO!AL188</f>
        <v>0</v>
      </c>
      <c r="W188" s="15">
        <f>ENERO!W188+FEBRERO!AM188</f>
        <v>0</v>
      </c>
      <c r="X188" s="16">
        <f>SUM(U188:W188)</f>
        <v>0</v>
      </c>
      <c r="Y188" s="19">
        <f>ENERO!AA188</f>
        <v>0</v>
      </c>
      <c r="Z188" s="374">
        <v>0</v>
      </c>
      <c r="AA188" s="18">
        <f>SUM(Y188:Z188)</f>
        <v>0</v>
      </c>
      <c r="AB188" s="19">
        <f>ENERO!AD188</f>
        <v>0</v>
      </c>
      <c r="AC188" s="374">
        <v>0</v>
      </c>
      <c r="AD188" s="16">
        <f>SUM(AB188:AC188)</f>
        <v>0</v>
      </c>
      <c r="AE188" s="19">
        <f>ENERO!AG188</f>
        <v>0</v>
      </c>
      <c r="AF188" s="374">
        <v>0</v>
      </c>
      <c r="AG188" s="16">
        <f>SUM(AE188:AF188)</f>
        <v>0</v>
      </c>
      <c r="AH188" s="19">
        <f>X188-AA188</f>
        <v>0</v>
      </c>
      <c r="AI188" s="15">
        <f>X188-AD188</f>
        <v>0</v>
      </c>
      <c r="AJ188" s="16">
        <f>X188-AG188</f>
        <v>0</v>
      </c>
      <c r="AK188" s="9"/>
      <c r="AL188" s="372">
        <v>0</v>
      </c>
      <c r="AM188" s="375">
        <v>0</v>
      </c>
      <c r="AN188" s="9"/>
    </row>
    <row r="189" spans="1:40" s="382" customFormat="1" ht="24.95" customHeight="1">
      <c r="A189" s="754"/>
      <c r="B189" s="661"/>
      <c r="N189" s="9"/>
      <c r="P189" s="9"/>
      <c r="Q189" s="9"/>
      <c r="R189" s="9"/>
      <c r="S189" s="707" t="str">
        <f>+IF(ENERO!S189=0,"",ENERO!S189)</f>
        <v>3300200-2</v>
      </c>
      <c r="T189" s="724" t="str">
        <f>+IF(ENERO!T189=0,"",ENERO!T189)</f>
        <v>AESA</v>
      </c>
      <c r="U189" s="29">
        <f>+ENERO!U189</f>
        <v>0</v>
      </c>
      <c r="V189" s="15">
        <f>ENERO!V189+FEBRERO!AL189</f>
        <v>0</v>
      </c>
      <c r="W189" s="15">
        <f>ENERO!W189+FEBRERO!AM189</f>
        <v>0</v>
      </c>
      <c r="X189" s="16">
        <f>SUM(U189:W189)</f>
        <v>0</v>
      </c>
      <c r="Y189" s="19">
        <f>ENERO!AA189</f>
        <v>0</v>
      </c>
      <c r="Z189" s="374">
        <v>0</v>
      </c>
      <c r="AA189" s="18">
        <f>SUM(Y189:Z189)</f>
        <v>0</v>
      </c>
      <c r="AB189" s="19">
        <f>ENERO!AD189</f>
        <v>0</v>
      </c>
      <c r="AC189" s="374">
        <v>0</v>
      </c>
      <c r="AD189" s="16">
        <f>SUM(AB189:AC189)</f>
        <v>0</v>
      </c>
      <c r="AE189" s="19">
        <f>ENERO!AG189</f>
        <v>0</v>
      </c>
      <c r="AF189" s="374">
        <v>0</v>
      </c>
      <c r="AG189" s="16">
        <f>SUM(AE189:AF189)</f>
        <v>0</v>
      </c>
      <c r="AH189" s="19">
        <f>X189-AA189</f>
        <v>0</v>
      </c>
      <c r="AI189" s="15">
        <f>X189-AD189</f>
        <v>0</v>
      </c>
      <c r="AJ189" s="16">
        <f>X189-AG189</f>
        <v>0</v>
      </c>
      <c r="AK189" s="9"/>
      <c r="AL189" s="372">
        <v>0</v>
      </c>
      <c r="AM189" s="375">
        <v>0</v>
      </c>
      <c r="AN189" s="9"/>
    </row>
    <row r="190" spans="1:40" s="382" customFormat="1" ht="24.95" customHeight="1">
      <c r="A190" s="754"/>
      <c r="B190" s="661"/>
      <c r="N190" s="9"/>
      <c r="P190" s="9"/>
      <c r="Q190" s="9"/>
      <c r="R190" s="9"/>
      <c r="S190" s="707" t="str">
        <f>+IF(ENERO!S190=0,"",ENERO!S190)</f>
        <v>3300200-3</v>
      </c>
      <c r="T190" s="724" t="str">
        <f>+IF(ENERO!T190=0,"",ENERO!T190)</f>
        <v xml:space="preserve">OTRAS </v>
      </c>
      <c r="U190" s="29">
        <f>+ENERO!U190</f>
        <v>0</v>
      </c>
      <c r="V190" s="15">
        <f>ENERO!V190+FEBRERO!AL190</f>
        <v>0</v>
      </c>
      <c r="W190" s="15">
        <f>ENERO!W190+FEBRERO!AM190</f>
        <v>0</v>
      </c>
      <c r="X190" s="16">
        <f>SUM(U190:W190)</f>
        <v>0</v>
      </c>
      <c r="Y190" s="19">
        <f>ENERO!AA190</f>
        <v>0</v>
      </c>
      <c r="Z190" s="374">
        <v>0</v>
      </c>
      <c r="AA190" s="18">
        <f>SUM(Y190:Z190)</f>
        <v>0</v>
      </c>
      <c r="AB190" s="19">
        <f>ENERO!AD190</f>
        <v>0</v>
      </c>
      <c r="AC190" s="374">
        <v>0</v>
      </c>
      <c r="AD190" s="16">
        <f>SUM(AB190:AC190)</f>
        <v>0</v>
      </c>
      <c r="AE190" s="19">
        <f>ENERO!AG190</f>
        <v>0</v>
      </c>
      <c r="AF190" s="374">
        <v>0</v>
      </c>
      <c r="AG190" s="16">
        <f>SUM(AE190:AF190)</f>
        <v>0</v>
      </c>
      <c r="AH190" s="19">
        <f>X190-AA190</f>
        <v>0</v>
      </c>
      <c r="AI190" s="15">
        <f>X190-AD190</f>
        <v>0</v>
      </c>
      <c r="AJ190" s="16">
        <f>X190-AG190</f>
        <v>0</v>
      </c>
      <c r="AK190" s="9"/>
      <c r="AL190" s="372">
        <v>0</v>
      </c>
      <c r="AM190" s="375">
        <v>0</v>
      </c>
      <c r="AN190" s="9"/>
    </row>
    <row r="191" spans="1:40" s="382" customFormat="1" ht="24.95" customHeight="1" thickBot="1">
      <c r="A191" s="754"/>
      <c r="B191" s="661"/>
      <c r="N191" s="9"/>
      <c r="P191" s="9"/>
      <c r="Q191" s="9"/>
      <c r="R191" s="9"/>
      <c r="S191" s="706">
        <f>+IF(ENERO!S191=0,"",ENERO!S191)</f>
        <v>3399999</v>
      </c>
      <c r="T191" s="724" t="str">
        <f>+IF(ENERO!T191=0,"",ENERO!T191)</f>
        <v>Vigencias Anteriores Otras Transferencias</v>
      </c>
      <c r="U191" s="29">
        <f>+ENERO!U191</f>
        <v>0</v>
      </c>
      <c r="V191" s="15">
        <f>ENERO!V191+FEBRERO!AL191</f>
        <v>0</v>
      </c>
      <c r="W191" s="15">
        <f>ENERO!W191+FEBRERO!AM191</f>
        <v>0</v>
      </c>
      <c r="X191" s="16">
        <f>SUM(U191:W191)</f>
        <v>0</v>
      </c>
      <c r="Y191" s="19">
        <f>ENERO!AA191</f>
        <v>0</v>
      </c>
      <c r="Z191" s="374">
        <v>0</v>
      </c>
      <c r="AA191" s="18">
        <f>SUM(Y191:Z191)</f>
        <v>0</v>
      </c>
      <c r="AB191" s="19">
        <f>ENERO!AD191</f>
        <v>0</v>
      </c>
      <c r="AC191" s="374">
        <v>0</v>
      </c>
      <c r="AD191" s="16">
        <f>SUM(AB191:AC191)</f>
        <v>0</v>
      </c>
      <c r="AE191" s="19">
        <f>ENERO!AG191</f>
        <v>0</v>
      </c>
      <c r="AF191" s="374">
        <v>0</v>
      </c>
      <c r="AG191" s="16">
        <f>SUM(AE191:AF191)</f>
        <v>0</v>
      </c>
      <c r="AH191" s="19">
        <f>X191-AA191</f>
        <v>0</v>
      </c>
      <c r="AI191" s="15">
        <f>X191-AD191</f>
        <v>0</v>
      </c>
      <c r="AJ191" s="16">
        <f>X191-AG191</f>
        <v>0</v>
      </c>
      <c r="AK191" s="9"/>
      <c r="AL191" s="372">
        <v>0</v>
      </c>
      <c r="AM191" s="375">
        <v>0</v>
      </c>
      <c r="AN191" s="9"/>
    </row>
    <row r="192" spans="1:40" s="382" customFormat="1" ht="24.95" customHeight="1">
      <c r="A192" s="754"/>
      <c r="B192" s="661"/>
      <c r="N192" s="9"/>
      <c r="P192" s="9"/>
      <c r="Q192" s="9"/>
      <c r="R192" s="9"/>
      <c r="S192" s="489"/>
      <c r="T192" s="689"/>
      <c r="U192" s="204"/>
      <c r="V192" s="167"/>
      <c r="W192" s="167"/>
      <c r="X192" s="168"/>
      <c r="Y192" s="490"/>
      <c r="Z192" s="204"/>
      <c r="AA192" s="168"/>
      <c r="AB192" s="167"/>
      <c r="AC192" s="204"/>
      <c r="AD192" s="167"/>
      <c r="AE192" s="490"/>
      <c r="AF192" s="204"/>
      <c r="AG192" s="168"/>
      <c r="AH192" s="490"/>
      <c r="AI192" s="167"/>
      <c r="AJ192" s="168"/>
      <c r="AK192" s="9"/>
      <c r="AL192" s="491"/>
      <c r="AM192" s="492"/>
      <c r="AN192" s="9"/>
    </row>
    <row r="193" spans="1:40" s="382" customFormat="1" ht="34.5" customHeight="1" thickBot="1">
      <c r="A193" s="754"/>
      <c r="B193" s="661"/>
      <c r="N193" s="9"/>
      <c r="P193" s="9"/>
      <c r="Q193" s="9"/>
      <c r="R193" s="9"/>
      <c r="S193" s="493" t="s">
        <v>323</v>
      </c>
      <c r="T193" s="690" t="s">
        <v>569</v>
      </c>
      <c r="U193" s="470">
        <f>U195+U209</f>
        <v>617207026</v>
      </c>
      <c r="V193" s="471">
        <f t="shared" ref="V193:AJ193" si="175">V195+V209</f>
        <v>44969121</v>
      </c>
      <c r="W193" s="471">
        <f t="shared" si="175"/>
        <v>0</v>
      </c>
      <c r="X193" s="380">
        <f t="shared" si="175"/>
        <v>662176147</v>
      </c>
      <c r="Y193" s="379">
        <f t="shared" si="175"/>
        <v>534705175</v>
      </c>
      <c r="Z193" s="494">
        <f t="shared" si="175"/>
        <v>9979450</v>
      </c>
      <c r="AA193" s="380">
        <f t="shared" si="175"/>
        <v>544684625</v>
      </c>
      <c r="AB193" s="470">
        <f t="shared" si="175"/>
        <v>233348206</v>
      </c>
      <c r="AC193" s="494">
        <f t="shared" si="175"/>
        <v>44796222</v>
      </c>
      <c r="AD193" s="472">
        <f t="shared" si="175"/>
        <v>278144428</v>
      </c>
      <c r="AE193" s="379">
        <f t="shared" si="175"/>
        <v>33149437</v>
      </c>
      <c r="AF193" s="494">
        <f t="shared" si="175"/>
        <v>53702602</v>
      </c>
      <c r="AG193" s="380">
        <f t="shared" si="175"/>
        <v>86852039</v>
      </c>
      <c r="AH193" s="379">
        <f t="shared" si="175"/>
        <v>117491522</v>
      </c>
      <c r="AI193" s="471">
        <f t="shared" si="175"/>
        <v>384031719</v>
      </c>
      <c r="AJ193" s="380">
        <f t="shared" si="175"/>
        <v>575324108</v>
      </c>
      <c r="AK193" s="9"/>
      <c r="AL193" s="379">
        <f t="shared" ref="AL193:AM193" si="176">AL195+AL209</f>
        <v>0</v>
      </c>
      <c r="AM193" s="380">
        <f t="shared" si="176"/>
        <v>0</v>
      </c>
      <c r="AN193" s="9"/>
    </row>
    <row r="194" spans="1:40" s="382" customFormat="1" ht="24.95" customHeight="1">
      <c r="A194" s="754"/>
      <c r="B194" s="661"/>
      <c r="N194" s="9"/>
      <c r="P194" s="9"/>
      <c r="Q194" s="9"/>
      <c r="R194" s="9"/>
      <c r="S194" s="489"/>
      <c r="T194" s="689"/>
      <c r="U194" s="204"/>
      <c r="V194" s="167"/>
      <c r="W194" s="167"/>
      <c r="X194" s="168"/>
      <c r="Y194" s="490"/>
      <c r="Z194" s="204"/>
      <c r="AA194" s="168"/>
      <c r="AB194" s="167"/>
      <c r="AC194" s="204"/>
      <c r="AD194" s="167"/>
      <c r="AE194" s="490"/>
      <c r="AF194" s="204"/>
      <c r="AG194" s="168"/>
      <c r="AH194" s="490"/>
      <c r="AI194" s="167"/>
      <c r="AJ194" s="168"/>
      <c r="AK194" s="9"/>
      <c r="AL194" s="491"/>
      <c r="AM194" s="492"/>
      <c r="AN194" s="9"/>
    </row>
    <row r="195" spans="1:40" s="382" customFormat="1" ht="24.95" customHeight="1">
      <c r="A195" s="754"/>
      <c r="B195" s="661"/>
      <c r="N195" s="9"/>
      <c r="P195" s="9"/>
      <c r="Q195" s="9"/>
      <c r="R195" s="9"/>
      <c r="S195" s="704">
        <f>+IF(ENERO!S195=0,"",ENERO!S195)</f>
        <v>4000000</v>
      </c>
      <c r="T195" s="726" t="str">
        <f>+IF(ENERO!T195=0,"",ENERO!T195)</f>
        <v>GASTOS  DE PRESTACION DE SERVICIOS</v>
      </c>
      <c r="U195" s="379">
        <f t="shared" ref="U195:AJ195" si="177">U196</f>
        <v>617207026</v>
      </c>
      <c r="V195" s="471">
        <f t="shared" si="177"/>
        <v>44969121</v>
      </c>
      <c r="W195" s="471">
        <f t="shared" si="177"/>
        <v>0</v>
      </c>
      <c r="X195" s="380">
        <f t="shared" si="177"/>
        <v>662176147</v>
      </c>
      <c r="Y195" s="379">
        <f t="shared" si="177"/>
        <v>534705175</v>
      </c>
      <c r="Z195" s="471">
        <f t="shared" si="177"/>
        <v>9979450</v>
      </c>
      <c r="AA195" s="472">
        <f t="shared" si="177"/>
        <v>544684625</v>
      </c>
      <c r="AB195" s="379">
        <f t="shared" si="177"/>
        <v>233348206</v>
      </c>
      <c r="AC195" s="471">
        <f t="shared" si="177"/>
        <v>44796222</v>
      </c>
      <c r="AD195" s="380">
        <f t="shared" si="177"/>
        <v>278144428</v>
      </c>
      <c r="AE195" s="379">
        <f t="shared" si="177"/>
        <v>33149437</v>
      </c>
      <c r="AF195" s="471">
        <f t="shared" si="177"/>
        <v>53702602</v>
      </c>
      <c r="AG195" s="380">
        <f t="shared" si="177"/>
        <v>86852039</v>
      </c>
      <c r="AH195" s="379">
        <f t="shared" si="177"/>
        <v>117491522</v>
      </c>
      <c r="AI195" s="471">
        <f t="shared" si="177"/>
        <v>384031719</v>
      </c>
      <c r="AJ195" s="380">
        <f t="shared" si="177"/>
        <v>575324108</v>
      </c>
      <c r="AK195" s="9"/>
      <c r="AL195" s="128">
        <f>AL196</f>
        <v>0</v>
      </c>
      <c r="AM195" s="130">
        <f>AM196</f>
        <v>0</v>
      </c>
      <c r="AN195" s="9"/>
    </row>
    <row r="196" spans="1:40" s="382" customFormat="1" ht="24.95" customHeight="1">
      <c r="A196" s="754"/>
      <c r="B196" s="661"/>
      <c r="N196" s="9"/>
      <c r="P196" s="9"/>
      <c r="Q196" s="9"/>
      <c r="R196" s="9"/>
      <c r="S196" s="705">
        <f>+IF(ENERO!S196=0,"",ENERO!S196)</f>
        <v>4100000</v>
      </c>
      <c r="T196" s="723" t="str">
        <f>+IF(ENERO!T196=0,"",ENERO!T196)</f>
        <v>Insumos y Suministros Hospitalarios</v>
      </c>
      <c r="U196" s="128">
        <f t="shared" ref="U196:AJ196" si="178">U197+U205+U207</f>
        <v>617207026</v>
      </c>
      <c r="V196" s="122">
        <f t="shared" si="178"/>
        <v>44969121</v>
      </c>
      <c r="W196" s="122">
        <f t="shared" si="178"/>
        <v>0</v>
      </c>
      <c r="X196" s="130">
        <f t="shared" si="178"/>
        <v>662176147</v>
      </c>
      <c r="Y196" s="128">
        <f t="shared" si="178"/>
        <v>534705175</v>
      </c>
      <c r="Z196" s="122">
        <f t="shared" si="178"/>
        <v>9979450</v>
      </c>
      <c r="AA196" s="129">
        <f t="shared" si="178"/>
        <v>544684625</v>
      </c>
      <c r="AB196" s="128">
        <f t="shared" si="178"/>
        <v>233348206</v>
      </c>
      <c r="AC196" s="122">
        <f t="shared" si="178"/>
        <v>44796222</v>
      </c>
      <c r="AD196" s="130">
        <f t="shared" si="178"/>
        <v>278144428</v>
      </c>
      <c r="AE196" s="128">
        <f t="shared" si="178"/>
        <v>33149437</v>
      </c>
      <c r="AF196" s="122">
        <f t="shared" si="178"/>
        <v>53702602</v>
      </c>
      <c r="AG196" s="130">
        <f t="shared" si="178"/>
        <v>86852039</v>
      </c>
      <c r="AH196" s="128">
        <f t="shared" si="178"/>
        <v>117491522</v>
      </c>
      <c r="AI196" s="122">
        <f t="shared" si="178"/>
        <v>384031719</v>
      </c>
      <c r="AJ196" s="130">
        <f t="shared" si="178"/>
        <v>575324108</v>
      </c>
      <c r="AK196" s="10"/>
      <c r="AL196" s="128">
        <f>AL197+AL205+AL207</f>
        <v>0</v>
      </c>
      <c r="AM196" s="130">
        <f>AM197+AM205+AM207</f>
        <v>0</v>
      </c>
      <c r="AN196" s="9"/>
    </row>
    <row r="197" spans="1:40" s="382" customFormat="1" ht="24.95" customHeight="1">
      <c r="A197" s="754"/>
      <c r="B197" s="661"/>
      <c r="N197" s="9"/>
      <c r="P197" s="9"/>
      <c r="Q197" s="9"/>
      <c r="R197" s="9"/>
      <c r="S197" s="706">
        <f>+IF(ENERO!S197=0,"",ENERO!S197)</f>
        <v>4100100</v>
      </c>
      <c r="T197" s="724" t="str">
        <f>+IF(ENERO!T197=0,"",ENERO!T197)</f>
        <v>Compra de Bienes para la Prestacion de servicios</v>
      </c>
      <c r="U197" s="29">
        <f t="shared" ref="U197:AJ197" si="179">SUM(U198:U204)</f>
        <v>421300000</v>
      </c>
      <c r="V197" s="15">
        <f t="shared" si="179"/>
        <v>0</v>
      </c>
      <c r="W197" s="15">
        <f t="shared" si="179"/>
        <v>0</v>
      </c>
      <c r="X197" s="16">
        <f t="shared" si="179"/>
        <v>421300000</v>
      </c>
      <c r="Y197" s="19">
        <f t="shared" si="179"/>
        <v>308829028</v>
      </c>
      <c r="Z197" s="142">
        <f t="shared" si="179"/>
        <v>9139450</v>
      </c>
      <c r="AA197" s="18">
        <f t="shared" si="179"/>
        <v>317968478</v>
      </c>
      <c r="AB197" s="19">
        <f t="shared" si="179"/>
        <v>32268559</v>
      </c>
      <c r="AC197" s="142">
        <f t="shared" si="179"/>
        <v>41709222</v>
      </c>
      <c r="AD197" s="16">
        <f t="shared" si="179"/>
        <v>73977781</v>
      </c>
      <c r="AE197" s="19">
        <f t="shared" si="179"/>
        <v>411740</v>
      </c>
      <c r="AF197" s="142">
        <f t="shared" si="179"/>
        <v>2957227</v>
      </c>
      <c r="AG197" s="16">
        <f t="shared" si="179"/>
        <v>3368967</v>
      </c>
      <c r="AH197" s="19">
        <f t="shared" si="179"/>
        <v>103331522</v>
      </c>
      <c r="AI197" s="15">
        <f t="shared" si="179"/>
        <v>347322219</v>
      </c>
      <c r="AJ197" s="16">
        <f t="shared" si="179"/>
        <v>417931033</v>
      </c>
      <c r="AK197" s="9"/>
      <c r="AL197" s="29">
        <f>SUM(AL198:AL204)</f>
        <v>0</v>
      </c>
      <c r="AM197" s="26">
        <f>SUM(AM198:AM204)</f>
        <v>0</v>
      </c>
      <c r="AN197" s="9"/>
    </row>
    <row r="198" spans="1:40" s="382" customFormat="1" ht="24.95" customHeight="1">
      <c r="A198" s="754"/>
      <c r="B198" s="661"/>
      <c r="N198" s="9"/>
      <c r="P198" s="9"/>
      <c r="Q198" s="9"/>
      <c r="R198" s="9"/>
      <c r="S198" s="707" t="str">
        <f>+IF(ENERO!S198=0,"",ENERO!S198)</f>
        <v>4100100-1</v>
      </c>
      <c r="T198" s="725" t="str">
        <f>+IF(ENERO!T198=0,"",ENERO!T198)</f>
        <v>Productos Farmaceuticos</v>
      </c>
      <c r="U198" s="29">
        <f>+ENERO!U198</f>
        <v>285000000</v>
      </c>
      <c r="V198" s="15">
        <f>ENERO!V198+FEBRERO!AL198</f>
        <v>0</v>
      </c>
      <c r="W198" s="15">
        <f>ENERO!W198+FEBRERO!AM198</f>
        <v>0</v>
      </c>
      <c r="X198" s="16">
        <f t="shared" ref="X198:X204" si="180">SUM(U198:W198)</f>
        <v>285000000</v>
      </c>
      <c r="Y198" s="19">
        <f>ENERO!AA198</f>
        <v>254743028</v>
      </c>
      <c r="Z198" s="374">
        <v>1640427</v>
      </c>
      <c r="AA198" s="18">
        <f t="shared" ref="AA198:AA204" si="181">SUM(Y198:Z198)</f>
        <v>256383455</v>
      </c>
      <c r="AB198" s="19">
        <f>ENERO!AD198</f>
        <v>24672559</v>
      </c>
      <c r="AC198" s="374">
        <v>29400156</v>
      </c>
      <c r="AD198" s="16">
        <f t="shared" ref="AD198:AD204" si="182">SUM(AB198:AC198)</f>
        <v>54072715</v>
      </c>
      <c r="AE198" s="19">
        <f>ENERO!AG198</f>
        <v>0</v>
      </c>
      <c r="AF198" s="374">
        <v>1640427</v>
      </c>
      <c r="AG198" s="16">
        <f t="shared" ref="AG198:AG204" si="183">SUM(AE198:AF198)</f>
        <v>1640427</v>
      </c>
      <c r="AH198" s="19">
        <f t="shared" ref="AH198:AH204" si="184">X198-AA198</f>
        <v>28616545</v>
      </c>
      <c r="AI198" s="15">
        <f t="shared" ref="AI198:AI204" si="185">X198-AD198</f>
        <v>230927285</v>
      </c>
      <c r="AJ198" s="16">
        <f t="shared" ref="AJ198:AJ204" si="186">X198-AG198</f>
        <v>283359573</v>
      </c>
      <c r="AK198" s="9"/>
      <c r="AL198" s="372">
        <v>0</v>
      </c>
      <c r="AM198" s="375">
        <v>0</v>
      </c>
      <c r="AN198" s="9"/>
    </row>
    <row r="199" spans="1:40" s="382" customFormat="1" ht="24.95" customHeight="1">
      <c r="A199" s="754"/>
      <c r="B199" s="661"/>
      <c r="N199" s="9"/>
      <c r="P199" s="9"/>
      <c r="Q199" s="9"/>
      <c r="R199" s="9"/>
      <c r="S199" s="707" t="str">
        <f>+IF(ENERO!S199=0,"",ENERO!S199)</f>
        <v>4100100-2</v>
      </c>
      <c r="T199" s="725" t="str">
        <f>+IF(ENERO!T199=0,"",ENERO!T199)</f>
        <v>Material Médico Quirúrgico</v>
      </c>
      <c r="U199" s="29">
        <f>+ENERO!U199</f>
        <v>67000000</v>
      </c>
      <c r="V199" s="15">
        <f>ENERO!V199+FEBRERO!AL199</f>
        <v>0</v>
      </c>
      <c r="W199" s="15">
        <f>ENERO!W199+FEBRERO!AM199</f>
        <v>0</v>
      </c>
      <c r="X199" s="16">
        <f t="shared" si="180"/>
        <v>67000000</v>
      </c>
      <c r="Y199" s="19">
        <f>ENERO!AA199</f>
        <v>52311900</v>
      </c>
      <c r="Z199" s="374">
        <v>0</v>
      </c>
      <c r="AA199" s="18">
        <f t="shared" si="181"/>
        <v>52311900</v>
      </c>
      <c r="AB199" s="19">
        <f>ENERO!AD199</f>
        <v>6311900</v>
      </c>
      <c r="AC199" s="374">
        <v>4420043</v>
      </c>
      <c r="AD199" s="16">
        <f t="shared" si="182"/>
        <v>10731943</v>
      </c>
      <c r="AE199" s="19">
        <f>ENERO!AG199</f>
        <v>233240</v>
      </c>
      <c r="AF199" s="374">
        <v>0</v>
      </c>
      <c r="AG199" s="16">
        <f t="shared" si="183"/>
        <v>233240</v>
      </c>
      <c r="AH199" s="19">
        <f t="shared" si="184"/>
        <v>14688100</v>
      </c>
      <c r="AI199" s="15">
        <f t="shared" si="185"/>
        <v>56268057</v>
      </c>
      <c r="AJ199" s="16">
        <f t="shared" si="186"/>
        <v>66766760</v>
      </c>
      <c r="AK199" s="9"/>
      <c r="AL199" s="372">
        <v>0</v>
      </c>
      <c r="AM199" s="375">
        <v>0</v>
      </c>
      <c r="AN199" s="9"/>
    </row>
    <row r="200" spans="1:40" s="382" customFormat="1" ht="24.95" customHeight="1">
      <c r="A200" s="754"/>
      <c r="B200" s="661"/>
      <c r="N200" s="9"/>
      <c r="P200" s="9"/>
      <c r="Q200" s="9"/>
      <c r="R200" s="9"/>
      <c r="S200" s="707" t="str">
        <f>+IF(ENERO!S200=0,"",ENERO!S200)</f>
        <v>4100100-3</v>
      </c>
      <c r="T200" s="725" t="str">
        <f>+IF(ENERO!T200=0,"",ENERO!T200)</f>
        <v>Material de Laboratorio</v>
      </c>
      <c r="U200" s="29">
        <f>+ENERO!U200</f>
        <v>55000000</v>
      </c>
      <c r="V200" s="15">
        <f>ENERO!V200+FEBRERO!AL200</f>
        <v>0</v>
      </c>
      <c r="W200" s="15">
        <f>ENERO!W200+FEBRERO!AM200</f>
        <v>0</v>
      </c>
      <c r="X200" s="16">
        <f t="shared" si="180"/>
        <v>55000000</v>
      </c>
      <c r="Y200" s="19">
        <f>ENERO!AA200</f>
        <v>490000</v>
      </c>
      <c r="Z200" s="374">
        <v>6072423</v>
      </c>
      <c r="AA200" s="18">
        <f t="shared" si="181"/>
        <v>6562423</v>
      </c>
      <c r="AB200" s="19">
        <f>ENERO!AD200</f>
        <v>0</v>
      </c>
      <c r="AC200" s="374">
        <v>6462423</v>
      </c>
      <c r="AD200" s="16">
        <f t="shared" si="182"/>
        <v>6462423</v>
      </c>
      <c r="AE200" s="19">
        <f>ENERO!AG200</f>
        <v>0</v>
      </c>
      <c r="AF200" s="374">
        <v>1049800</v>
      </c>
      <c r="AG200" s="16">
        <f t="shared" si="183"/>
        <v>1049800</v>
      </c>
      <c r="AH200" s="19">
        <f t="shared" si="184"/>
        <v>48437577</v>
      </c>
      <c r="AI200" s="15">
        <f t="shared" si="185"/>
        <v>48537577</v>
      </c>
      <c r="AJ200" s="16">
        <f t="shared" si="186"/>
        <v>53950200</v>
      </c>
      <c r="AK200" s="9"/>
      <c r="AL200" s="372">
        <v>0</v>
      </c>
      <c r="AM200" s="375">
        <v>0</v>
      </c>
      <c r="AN200" s="9"/>
    </row>
    <row r="201" spans="1:40" s="382" customFormat="1" ht="24.95" customHeight="1">
      <c r="A201" s="754"/>
      <c r="B201" s="661"/>
      <c r="N201" s="9"/>
      <c r="P201" s="9"/>
      <c r="Q201" s="9"/>
      <c r="R201" s="9"/>
      <c r="S201" s="707" t="str">
        <f>+IF(ENERO!S201=0,"",ENERO!S201)</f>
        <v>4100100-4</v>
      </c>
      <c r="T201" s="725" t="str">
        <f>+IF(ENERO!T201=0,"",ENERO!T201)</f>
        <v>Material para Odontologia</v>
      </c>
      <c r="U201" s="29">
        <f>+ENERO!U201</f>
        <v>11300000</v>
      </c>
      <c r="V201" s="15">
        <f>ENERO!V201+FEBRERO!AL201</f>
        <v>0</v>
      </c>
      <c r="W201" s="15">
        <f>ENERO!W201+FEBRERO!AM201</f>
        <v>0</v>
      </c>
      <c r="X201" s="16">
        <f t="shared" si="180"/>
        <v>11300000</v>
      </c>
      <c r="Y201" s="19">
        <f>ENERO!AA201</f>
        <v>1105600</v>
      </c>
      <c r="Z201" s="374">
        <v>1426600</v>
      </c>
      <c r="AA201" s="18">
        <f t="shared" si="181"/>
        <v>2532200</v>
      </c>
      <c r="AB201" s="19">
        <f>ENERO!AD201</f>
        <v>1105600</v>
      </c>
      <c r="AC201" s="374">
        <v>1426600</v>
      </c>
      <c r="AD201" s="16">
        <f t="shared" si="182"/>
        <v>2532200</v>
      </c>
      <c r="AE201" s="19">
        <f>ENERO!AG201</f>
        <v>0</v>
      </c>
      <c r="AF201" s="374">
        <v>267000</v>
      </c>
      <c r="AG201" s="16">
        <f t="shared" si="183"/>
        <v>267000</v>
      </c>
      <c r="AH201" s="19">
        <f t="shared" si="184"/>
        <v>8767800</v>
      </c>
      <c r="AI201" s="15">
        <f t="shared" si="185"/>
        <v>8767800</v>
      </c>
      <c r="AJ201" s="16">
        <f t="shared" si="186"/>
        <v>11033000</v>
      </c>
      <c r="AK201" s="9"/>
      <c r="AL201" s="372">
        <v>0</v>
      </c>
      <c r="AM201" s="375">
        <v>0</v>
      </c>
      <c r="AN201" s="9"/>
    </row>
    <row r="202" spans="1:40" s="382" customFormat="1" ht="24.95" customHeight="1">
      <c r="A202" s="754"/>
      <c r="B202" s="661"/>
      <c r="N202" s="9"/>
      <c r="P202" s="9"/>
      <c r="Q202" s="9"/>
      <c r="R202" s="9"/>
      <c r="S202" s="707" t="str">
        <f>+IF(ENERO!S202=0,"",ENERO!S202)</f>
        <v>4100100-5</v>
      </c>
      <c r="T202" s="725" t="str">
        <f>+IF(ENERO!T202=0,"",ENERO!T202)</f>
        <v>Material para Rayos X</v>
      </c>
      <c r="U202" s="29">
        <f>+ENERO!U202</f>
        <v>3000000</v>
      </c>
      <c r="V202" s="15">
        <f>ENERO!V202+FEBRERO!AL202</f>
        <v>0</v>
      </c>
      <c r="W202" s="15">
        <f>ENERO!W202+FEBRERO!AM202</f>
        <v>0</v>
      </c>
      <c r="X202" s="16">
        <f t="shared" si="180"/>
        <v>3000000</v>
      </c>
      <c r="Y202" s="19">
        <f>ENERO!AA202</f>
        <v>178500</v>
      </c>
      <c r="Z202" s="374">
        <v>0</v>
      </c>
      <c r="AA202" s="18">
        <f t="shared" si="181"/>
        <v>178500</v>
      </c>
      <c r="AB202" s="19">
        <f>ENERO!AD202</f>
        <v>178500</v>
      </c>
      <c r="AC202" s="374">
        <v>0</v>
      </c>
      <c r="AD202" s="16">
        <f t="shared" si="182"/>
        <v>178500</v>
      </c>
      <c r="AE202" s="19">
        <f>ENERO!AG202</f>
        <v>178500</v>
      </c>
      <c r="AF202" s="374">
        <v>0</v>
      </c>
      <c r="AG202" s="16">
        <f t="shared" si="183"/>
        <v>178500</v>
      </c>
      <c r="AH202" s="19">
        <f t="shared" si="184"/>
        <v>2821500</v>
      </c>
      <c r="AI202" s="15">
        <f t="shared" si="185"/>
        <v>2821500</v>
      </c>
      <c r="AJ202" s="16">
        <f t="shared" si="186"/>
        <v>2821500</v>
      </c>
      <c r="AK202" s="9"/>
      <c r="AL202" s="372">
        <v>0</v>
      </c>
      <c r="AM202" s="375">
        <v>0</v>
      </c>
      <c r="AN202" s="9"/>
    </row>
    <row r="203" spans="1:40" s="382" customFormat="1" ht="24.95" customHeight="1">
      <c r="A203" s="754"/>
      <c r="B203" s="661"/>
      <c r="N203" s="9"/>
      <c r="P203" s="9"/>
      <c r="Q203" s="9"/>
      <c r="R203" s="9"/>
      <c r="S203" s="707" t="str">
        <f>+IF(ENERO!S203=0,"",ENERO!S203)</f>
        <v/>
      </c>
      <c r="T203" s="725" t="str">
        <f>+IF(ENERO!T203=0,"",ENERO!T203)</f>
        <v/>
      </c>
      <c r="U203" s="29">
        <f>+ENERO!U203</f>
        <v>0</v>
      </c>
      <c r="V203" s="15">
        <f>ENERO!V203+FEBRERO!AL203</f>
        <v>0</v>
      </c>
      <c r="W203" s="15">
        <f>ENERO!W203+FEBRERO!AM203</f>
        <v>0</v>
      </c>
      <c r="X203" s="16">
        <f t="shared" si="180"/>
        <v>0</v>
      </c>
      <c r="Y203" s="19">
        <f>ENERO!AA203</f>
        <v>0</v>
      </c>
      <c r="Z203" s="374">
        <v>0</v>
      </c>
      <c r="AA203" s="18">
        <f t="shared" si="181"/>
        <v>0</v>
      </c>
      <c r="AB203" s="19">
        <f>ENERO!AD203</f>
        <v>0</v>
      </c>
      <c r="AC203" s="374">
        <v>0</v>
      </c>
      <c r="AD203" s="16">
        <f t="shared" si="182"/>
        <v>0</v>
      </c>
      <c r="AE203" s="19">
        <f>ENERO!AG203</f>
        <v>0</v>
      </c>
      <c r="AF203" s="374">
        <v>0</v>
      </c>
      <c r="AG203" s="16">
        <f t="shared" si="183"/>
        <v>0</v>
      </c>
      <c r="AH203" s="19">
        <f t="shared" si="184"/>
        <v>0</v>
      </c>
      <c r="AI203" s="15">
        <f t="shared" si="185"/>
        <v>0</v>
      </c>
      <c r="AJ203" s="16">
        <f t="shared" si="186"/>
        <v>0</v>
      </c>
      <c r="AK203" s="9"/>
      <c r="AL203" s="372">
        <v>0</v>
      </c>
      <c r="AM203" s="375">
        <v>0</v>
      </c>
      <c r="AN203" s="9"/>
    </row>
    <row r="204" spans="1:40" s="382" customFormat="1" ht="24.95" customHeight="1">
      <c r="A204" s="754"/>
      <c r="B204" s="661"/>
      <c r="N204" s="9"/>
      <c r="P204" s="9"/>
      <c r="Q204" s="9"/>
      <c r="R204" s="9"/>
      <c r="S204" s="707" t="str">
        <f>+IF(ENERO!S204=0,"",ENERO!S204)</f>
        <v/>
      </c>
      <c r="T204" s="725" t="str">
        <f>+IF(ENERO!T204=0,"",ENERO!T204)</f>
        <v/>
      </c>
      <c r="U204" s="29">
        <f>+ENERO!U204</f>
        <v>0</v>
      </c>
      <c r="V204" s="15">
        <f>ENERO!V204+FEBRERO!AL204</f>
        <v>0</v>
      </c>
      <c r="W204" s="15">
        <f>ENERO!W204+FEBRERO!AM204</f>
        <v>0</v>
      </c>
      <c r="X204" s="16">
        <f t="shared" si="180"/>
        <v>0</v>
      </c>
      <c r="Y204" s="19">
        <f>ENERO!AA204</f>
        <v>0</v>
      </c>
      <c r="Z204" s="374">
        <v>0</v>
      </c>
      <c r="AA204" s="18">
        <f t="shared" si="181"/>
        <v>0</v>
      </c>
      <c r="AB204" s="19">
        <f>ENERO!AD204</f>
        <v>0</v>
      </c>
      <c r="AC204" s="374">
        <v>0</v>
      </c>
      <c r="AD204" s="16">
        <f t="shared" si="182"/>
        <v>0</v>
      </c>
      <c r="AE204" s="19">
        <f>ENERO!AG204</f>
        <v>0</v>
      </c>
      <c r="AF204" s="374">
        <v>0</v>
      </c>
      <c r="AG204" s="16">
        <f t="shared" si="183"/>
        <v>0</v>
      </c>
      <c r="AH204" s="19">
        <f t="shared" si="184"/>
        <v>0</v>
      </c>
      <c r="AI204" s="15">
        <f t="shared" si="185"/>
        <v>0</v>
      </c>
      <c r="AJ204" s="16">
        <f t="shared" si="186"/>
        <v>0</v>
      </c>
      <c r="AK204" s="9"/>
      <c r="AL204" s="372">
        <v>0</v>
      </c>
      <c r="AM204" s="375">
        <v>0</v>
      </c>
      <c r="AN204" s="9"/>
    </row>
    <row r="205" spans="1:40" s="382" customFormat="1" ht="24.95" customHeight="1">
      <c r="A205" s="754"/>
      <c r="B205" s="661"/>
      <c r="N205" s="9"/>
      <c r="P205" s="9"/>
      <c r="Q205" s="9"/>
      <c r="R205" s="9"/>
      <c r="S205" s="706">
        <f>+IF(ENERO!S205=0,"",ENERO!S205)</f>
        <v>4100200</v>
      </c>
      <c r="T205" s="724" t="str">
        <f>+IF(ENERO!T205=0,"",ENERO!T205)</f>
        <v>Gastos Complementarios e Intermedios</v>
      </c>
      <c r="U205" s="29">
        <f t="shared" ref="U205:AJ205" si="187">U206</f>
        <v>43000000</v>
      </c>
      <c r="V205" s="15">
        <f t="shared" si="187"/>
        <v>0</v>
      </c>
      <c r="W205" s="15">
        <f t="shared" si="187"/>
        <v>0</v>
      </c>
      <c r="X205" s="16">
        <f t="shared" si="187"/>
        <v>43000000</v>
      </c>
      <c r="Y205" s="19">
        <f t="shared" si="187"/>
        <v>28000000</v>
      </c>
      <c r="Z205" s="142">
        <f t="shared" si="187"/>
        <v>840000</v>
      </c>
      <c r="AA205" s="18">
        <f t="shared" si="187"/>
        <v>28840000</v>
      </c>
      <c r="AB205" s="19">
        <f t="shared" si="187"/>
        <v>3203500</v>
      </c>
      <c r="AC205" s="142">
        <f t="shared" si="187"/>
        <v>3087000</v>
      </c>
      <c r="AD205" s="16">
        <f t="shared" si="187"/>
        <v>6290500</v>
      </c>
      <c r="AE205" s="19">
        <f t="shared" si="187"/>
        <v>0</v>
      </c>
      <c r="AF205" s="142">
        <f t="shared" si="187"/>
        <v>3203500</v>
      </c>
      <c r="AG205" s="16">
        <f t="shared" si="187"/>
        <v>3203500</v>
      </c>
      <c r="AH205" s="19">
        <f t="shared" si="187"/>
        <v>14160000</v>
      </c>
      <c r="AI205" s="15">
        <f t="shared" si="187"/>
        <v>36709500</v>
      </c>
      <c r="AJ205" s="16">
        <f t="shared" si="187"/>
        <v>39796500</v>
      </c>
      <c r="AK205" s="9"/>
      <c r="AL205" s="29">
        <f>AL206</f>
        <v>0</v>
      </c>
      <c r="AM205" s="26">
        <f>AM206</f>
        <v>0</v>
      </c>
      <c r="AN205" s="9"/>
    </row>
    <row r="206" spans="1:40" s="382" customFormat="1" ht="24.95" customHeight="1">
      <c r="A206" s="754"/>
      <c r="B206" s="661"/>
      <c r="N206" s="9"/>
      <c r="P206" s="9"/>
      <c r="Q206" s="9"/>
      <c r="R206" s="9"/>
      <c r="S206" s="707" t="str">
        <f>+IF(ENERO!S206=0,"",ENERO!S206)</f>
        <v>4100200-1</v>
      </c>
      <c r="T206" s="725" t="str">
        <f>+IF(ENERO!T206=0,"",ENERO!T206)</f>
        <v>Alimentación</v>
      </c>
      <c r="U206" s="29">
        <f>+ENERO!U206</f>
        <v>43000000</v>
      </c>
      <c r="V206" s="15">
        <f>ENERO!V206+FEBRERO!AL206</f>
        <v>0</v>
      </c>
      <c r="W206" s="15">
        <f>ENERO!W206+FEBRERO!AM206</f>
        <v>0</v>
      </c>
      <c r="X206" s="16">
        <f>SUM(U206:W206)</f>
        <v>43000000</v>
      </c>
      <c r="Y206" s="19">
        <f>ENERO!AA206</f>
        <v>28000000</v>
      </c>
      <c r="Z206" s="374">
        <v>840000</v>
      </c>
      <c r="AA206" s="18">
        <f>SUM(Y206:Z206)</f>
        <v>28840000</v>
      </c>
      <c r="AB206" s="19">
        <f>ENERO!AD206</f>
        <v>3203500</v>
      </c>
      <c r="AC206" s="374">
        <v>3087000</v>
      </c>
      <c r="AD206" s="16">
        <f>SUM(AB206:AC206)</f>
        <v>6290500</v>
      </c>
      <c r="AE206" s="19">
        <f>ENERO!AG206</f>
        <v>0</v>
      </c>
      <c r="AF206" s="374">
        <v>3203500</v>
      </c>
      <c r="AG206" s="16">
        <f>SUM(AE206:AF206)</f>
        <v>3203500</v>
      </c>
      <c r="AH206" s="19">
        <f>X206-AA206</f>
        <v>14160000</v>
      </c>
      <c r="AI206" s="15">
        <f>X206-AD206</f>
        <v>36709500</v>
      </c>
      <c r="AJ206" s="16">
        <f>X206-AG206</f>
        <v>39796500</v>
      </c>
      <c r="AK206" s="9"/>
      <c r="AL206" s="372">
        <v>0</v>
      </c>
      <c r="AM206" s="375">
        <v>0</v>
      </c>
      <c r="AN206" s="9"/>
    </row>
    <row r="207" spans="1:40" s="382" customFormat="1" ht="24.95" customHeight="1" thickBot="1">
      <c r="A207" s="754"/>
      <c r="B207" s="661"/>
      <c r="N207" s="9"/>
      <c r="P207" s="9"/>
      <c r="Q207" s="9"/>
      <c r="R207" s="9"/>
      <c r="S207" s="711">
        <f>+IF(ENERO!S207=0,"",ENERO!S207)</f>
        <v>4199999</v>
      </c>
      <c r="T207" s="727" t="str">
        <f>+IF(ENERO!T207=0,"",ENERO!T207)</f>
        <v>Vigencias Anteriores Gastos Operación Comercial</v>
      </c>
      <c r="U207" s="191">
        <f>+ENERO!U207</f>
        <v>152907026</v>
      </c>
      <c r="V207" s="121">
        <f>ENERO!V207+FEBRERO!AL207</f>
        <v>44969121</v>
      </c>
      <c r="W207" s="121">
        <f>ENERO!W207+FEBRERO!AM207</f>
        <v>0</v>
      </c>
      <c r="X207" s="125">
        <f>SUM(U207:W207)</f>
        <v>197876147</v>
      </c>
      <c r="Y207" s="124">
        <f>ENERO!AA207</f>
        <v>197876147</v>
      </c>
      <c r="Z207" s="388">
        <v>0</v>
      </c>
      <c r="AA207" s="126">
        <f>SUM(Y207:Z207)</f>
        <v>197876147</v>
      </c>
      <c r="AB207" s="124">
        <f>ENERO!AD207</f>
        <v>197876147</v>
      </c>
      <c r="AC207" s="388">
        <v>0</v>
      </c>
      <c r="AD207" s="125">
        <f>SUM(AB207:AC207)</f>
        <v>197876147</v>
      </c>
      <c r="AE207" s="124">
        <f>ENERO!AG207</f>
        <v>32737697</v>
      </c>
      <c r="AF207" s="388">
        <v>47541875</v>
      </c>
      <c r="AG207" s="125">
        <f>SUM(AE207:AF207)</f>
        <v>80279572</v>
      </c>
      <c r="AH207" s="124">
        <f>X207-AA207</f>
        <v>0</v>
      </c>
      <c r="AI207" s="121">
        <f>X207-AD207</f>
        <v>0</v>
      </c>
      <c r="AJ207" s="125">
        <f>X207-AG207</f>
        <v>117596575</v>
      </c>
      <c r="AK207" s="9"/>
      <c r="AL207" s="384">
        <v>0</v>
      </c>
      <c r="AM207" s="389">
        <v>0</v>
      </c>
      <c r="AN207" s="9"/>
    </row>
    <row r="208" spans="1:40" s="382" customFormat="1" ht="24.95" customHeight="1">
      <c r="A208" s="754"/>
      <c r="B208" s="661"/>
      <c r="N208" s="9"/>
      <c r="P208" s="9"/>
      <c r="Q208" s="9"/>
      <c r="R208" s="9"/>
      <c r="S208" s="489" t="str">
        <f>+IF(ENERO!S208=0,"",ENERO!S208)</f>
        <v/>
      </c>
      <c r="T208" s="689" t="str">
        <f>+IF(ENERO!T208=0,"",ENERO!T208)</f>
        <v/>
      </c>
      <c r="U208" s="167"/>
      <c r="V208" s="167"/>
      <c r="W208" s="167"/>
      <c r="X208" s="167"/>
      <c r="Y208" s="167"/>
      <c r="Z208" s="167"/>
      <c r="AA208" s="167"/>
      <c r="AB208" s="490"/>
      <c r="AC208" s="167"/>
      <c r="AD208" s="168"/>
      <c r="AE208" s="490"/>
      <c r="AF208" s="167"/>
      <c r="AG208" s="168"/>
      <c r="AH208" s="490"/>
      <c r="AI208" s="167"/>
      <c r="AJ208" s="168"/>
      <c r="AK208" s="9"/>
      <c r="AL208" s="491"/>
      <c r="AM208" s="492"/>
      <c r="AN208" s="9"/>
    </row>
    <row r="209" spans="1:40" s="382" customFormat="1" ht="24.95" customHeight="1">
      <c r="A209" s="754"/>
      <c r="B209" s="661"/>
      <c r="N209" s="9"/>
      <c r="P209" s="9"/>
      <c r="Q209" s="9"/>
      <c r="R209" s="9"/>
      <c r="S209" s="704">
        <f>+IF(ENERO!S209=0,"",ENERO!S209)</f>
        <v>5000000</v>
      </c>
      <c r="T209" s="728" t="str">
        <f>+IF(ENERO!T209=0,"",ENERO!T209)</f>
        <v>GASTOS DE COMERCIALIZACION</v>
      </c>
      <c r="U209" s="470">
        <f t="shared" ref="U209:AJ209" si="188">U210</f>
        <v>0</v>
      </c>
      <c r="V209" s="471">
        <f t="shared" si="188"/>
        <v>0</v>
      </c>
      <c r="W209" s="471">
        <f t="shared" si="188"/>
        <v>0</v>
      </c>
      <c r="X209" s="472">
        <f t="shared" si="188"/>
        <v>0</v>
      </c>
      <c r="Y209" s="379">
        <f t="shared" si="188"/>
        <v>0</v>
      </c>
      <c r="Z209" s="471">
        <f t="shared" si="188"/>
        <v>0</v>
      </c>
      <c r="AA209" s="472">
        <f t="shared" si="188"/>
        <v>0</v>
      </c>
      <c r="AB209" s="379">
        <f t="shared" si="188"/>
        <v>0</v>
      </c>
      <c r="AC209" s="471">
        <f t="shared" si="188"/>
        <v>0</v>
      </c>
      <c r="AD209" s="380">
        <f t="shared" si="188"/>
        <v>0</v>
      </c>
      <c r="AE209" s="379">
        <f t="shared" si="188"/>
        <v>0</v>
      </c>
      <c r="AF209" s="471">
        <f t="shared" si="188"/>
        <v>0</v>
      </c>
      <c r="AG209" s="380">
        <f t="shared" si="188"/>
        <v>0</v>
      </c>
      <c r="AH209" s="379">
        <f t="shared" si="188"/>
        <v>0</v>
      </c>
      <c r="AI209" s="471">
        <f t="shared" si="188"/>
        <v>0</v>
      </c>
      <c r="AJ209" s="380">
        <f t="shared" si="188"/>
        <v>0</v>
      </c>
      <c r="AK209" s="9"/>
      <c r="AL209" s="128">
        <f>AL210</f>
        <v>0</v>
      </c>
      <c r="AM209" s="130">
        <f>AM210</f>
        <v>0</v>
      </c>
      <c r="AN209" s="9"/>
    </row>
    <row r="210" spans="1:40" s="382" customFormat="1" ht="24.95" customHeight="1">
      <c r="A210" s="754"/>
      <c r="B210" s="661"/>
      <c r="N210" s="9"/>
      <c r="P210" s="9"/>
      <c r="Q210" s="9"/>
      <c r="R210" s="9"/>
      <c r="S210" s="705">
        <f>+IF(ENERO!S210=0,"",ENERO!S210)</f>
        <v>5100000</v>
      </c>
      <c r="T210" s="681" t="str">
        <f>+IF(ENERO!T210=0,"",ENERO!T210)</f>
        <v>Insumos y Suministros para Venta al Público</v>
      </c>
      <c r="U210" s="132">
        <f t="shared" ref="U210:AJ210" si="189">U211+U218</f>
        <v>0</v>
      </c>
      <c r="V210" s="122">
        <f t="shared" si="189"/>
        <v>0</v>
      </c>
      <c r="W210" s="122">
        <f t="shared" si="189"/>
        <v>0</v>
      </c>
      <c r="X210" s="129">
        <f t="shared" si="189"/>
        <v>0</v>
      </c>
      <c r="Y210" s="128">
        <f t="shared" si="189"/>
        <v>0</v>
      </c>
      <c r="Z210" s="122">
        <f t="shared" si="189"/>
        <v>0</v>
      </c>
      <c r="AA210" s="129">
        <f t="shared" si="189"/>
        <v>0</v>
      </c>
      <c r="AB210" s="128">
        <f t="shared" si="189"/>
        <v>0</v>
      </c>
      <c r="AC210" s="122">
        <f t="shared" si="189"/>
        <v>0</v>
      </c>
      <c r="AD210" s="130">
        <f t="shared" si="189"/>
        <v>0</v>
      </c>
      <c r="AE210" s="128">
        <f t="shared" si="189"/>
        <v>0</v>
      </c>
      <c r="AF210" s="122">
        <f t="shared" si="189"/>
        <v>0</v>
      </c>
      <c r="AG210" s="130">
        <f t="shared" si="189"/>
        <v>0</v>
      </c>
      <c r="AH210" s="128">
        <f t="shared" si="189"/>
        <v>0</v>
      </c>
      <c r="AI210" s="122">
        <f t="shared" si="189"/>
        <v>0</v>
      </c>
      <c r="AJ210" s="130">
        <f t="shared" si="189"/>
        <v>0</v>
      </c>
      <c r="AK210" s="9"/>
      <c r="AL210" s="128">
        <f>AL211+AL218</f>
        <v>0</v>
      </c>
      <c r="AM210" s="130">
        <f>AM211+AM218</f>
        <v>0</v>
      </c>
      <c r="AN210" s="9"/>
    </row>
    <row r="211" spans="1:40" s="382" customFormat="1" ht="24.95" customHeight="1">
      <c r="A211" s="754"/>
      <c r="B211" s="661"/>
      <c r="N211" s="9"/>
      <c r="P211" s="9"/>
      <c r="Q211" s="9"/>
      <c r="R211" s="9"/>
      <c r="S211" s="706">
        <f>+IF(ENERO!S211=0,"",ENERO!S211)</f>
        <v>5100100</v>
      </c>
      <c r="T211" s="682" t="str">
        <f>+IF(ENERO!T211=0,"",ENERO!T211)</f>
        <v>Compra de Bienes para la venta</v>
      </c>
      <c r="U211" s="27">
        <f t="shared" ref="U211:AJ211" si="190">SUM(U212:U217)</f>
        <v>0</v>
      </c>
      <c r="V211" s="15">
        <f t="shared" si="190"/>
        <v>0</v>
      </c>
      <c r="W211" s="15">
        <f t="shared" si="190"/>
        <v>0</v>
      </c>
      <c r="X211" s="18">
        <f t="shared" si="190"/>
        <v>0</v>
      </c>
      <c r="Y211" s="19">
        <f t="shared" si="190"/>
        <v>0</v>
      </c>
      <c r="Z211" s="142">
        <f t="shared" si="190"/>
        <v>0</v>
      </c>
      <c r="AA211" s="18">
        <f t="shared" si="190"/>
        <v>0</v>
      </c>
      <c r="AB211" s="19">
        <f t="shared" si="190"/>
        <v>0</v>
      </c>
      <c r="AC211" s="142">
        <f t="shared" si="190"/>
        <v>0</v>
      </c>
      <c r="AD211" s="16">
        <f t="shared" si="190"/>
        <v>0</v>
      </c>
      <c r="AE211" s="19">
        <f t="shared" si="190"/>
        <v>0</v>
      </c>
      <c r="AF211" s="142">
        <f t="shared" si="190"/>
        <v>0</v>
      </c>
      <c r="AG211" s="16">
        <f t="shared" si="190"/>
        <v>0</v>
      </c>
      <c r="AH211" s="19">
        <f t="shared" si="190"/>
        <v>0</v>
      </c>
      <c r="AI211" s="15">
        <f t="shared" si="190"/>
        <v>0</v>
      </c>
      <c r="AJ211" s="16">
        <f t="shared" si="190"/>
        <v>0</v>
      </c>
      <c r="AK211" s="10"/>
      <c r="AL211" s="29">
        <f>SUM(AL212:AL217)</f>
        <v>0</v>
      </c>
      <c r="AM211" s="26">
        <f>SUM(AM212:AM217)</f>
        <v>0</v>
      </c>
      <c r="AN211" s="9"/>
    </row>
    <row r="212" spans="1:40" s="382" customFormat="1" ht="24.95" customHeight="1">
      <c r="A212" s="754"/>
      <c r="B212" s="661"/>
      <c r="N212" s="9"/>
      <c r="P212" s="9"/>
      <c r="Q212" s="9"/>
      <c r="R212" s="9"/>
      <c r="S212" s="707" t="str">
        <f>+IF(ENERO!S212=0,"",ENERO!S212)</f>
        <v>5100100-1</v>
      </c>
      <c r="T212" s="683" t="str">
        <f>+IF(ENERO!T212=0,"",ENERO!T212)</f>
        <v>Productos Farmaceuticos</v>
      </c>
      <c r="U212" s="27">
        <f>+ENERO!U212</f>
        <v>0</v>
      </c>
      <c r="V212" s="15">
        <f>ENERO!V212+FEBRERO!AL212</f>
        <v>0</v>
      </c>
      <c r="W212" s="15">
        <f>ENERO!W212+FEBRERO!AM212</f>
        <v>0</v>
      </c>
      <c r="X212" s="18">
        <f t="shared" ref="X212:X218" si="191">SUM(U212:W212)</f>
        <v>0</v>
      </c>
      <c r="Y212" s="19">
        <f>ENERO!AA212</f>
        <v>0</v>
      </c>
      <c r="Z212" s="374">
        <v>0</v>
      </c>
      <c r="AA212" s="18">
        <f t="shared" ref="AA212:AA218" si="192">SUM(Y212:Z212)</f>
        <v>0</v>
      </c>
      <c r="AB212" s="19">
        <f>ENERO!AD212</f>
        <v>0</v>
      </c>
      <c r="AC212" s="374">
        <v>0</v>
      </c>
      <c r="AD212" s="16">
        <f t="shared" ref="AD212:AD218" si="193">SUM(AB212:AC212)</f>
        <v>0</v>
      </c>
      <c r="AE212" s="19">
        <f>ENERO!AG212</f>
        <v>0</v>
      </c>
      <c r="AF212" s="374">
        <v>0</v>
      </c>
      <c r="AG212" s="16">
        <f t="shared" ref="AG212:AG218" si="194">SUM(AE212:AF212)</f>
        <v>0</v>
      </c>
      <c r="AH212" s="19">
        <f t="shared" ref="AH212:AH218" si="195">X212-AA212</f>
        <v>0</v>
      </c>
      <c r="AI212" s="15">
        <f t="shared" ref="AI212:AI218" si="196">X212-AD212</f>
        <v>0</v>
      </c>
      <c r="AJ212" s="16">
        <f t="shared" ref="AJ212:AJ218" si="197">X212-AG212</f>
        <v>0</v>
      </c>
      <c r="AK212" s="9"/>
      <c r="AL212" s="372">
        <v>0</v>
      </c>
      <c r="AM212" s="375">
        <v>0</v>
      </c>
      <c r="AN212" s="9"/>
    </row>
    <row r="213" spans="1:40" s="382" customFormat="1" ht="24.95" customHeight="1">
      <c r="A213" s="754"/>
      <c r="B213" s="661"/>
      <c r="N213" s="9"/>
      <c r="P213" s="9"/>
      <c r="Q213" s="9"/>
      <c r="R213" s="9"/>
      <c r="S213" s="707" t="str">
        <f>+IF(ENERO!S213=0,"",ENERO!S213)</f>
        <v>5100100-2</v>
      </c>
      <c r="T213" s="683" t="str">
        <f>+IF(ENERO!T213=0,"",ENERO!T213)</f>
        <v>Material Médico Quirúrgico</v>
      </c>
      <c r="U213" s="27">
        <f>+ENERO!U213</f>
        <v>0</v>
      </c>
      <c r="V213" s="15">
        <f>ENERO!V213+FEBRERO!AL213</f>
        <v>0</v>
      </c>
      <c r="W213" s="15">
        <f>ENERO!W213+FEBRERO!AM213</f>
        <v>0</v>
      </c>
      <c r="X213" s="18">
        <f t="shared" si="191"/>
        <v>0</v>
      </c>
      <c r="Y213" s="19">
        <f>ENERO!AA213</f>
        <v>0</v>
      </c>
      <c r="Z213" s="374">
        <v>0</v>
      </c>
      <c r="AA213" s="18">
        <f t="shared" si="192"/>
        <v>0</v>
      </c>
      <c r="AB213" s="19">
        <f>ENERO!AD213</f>
        <v>0</v>
      </c>
      <c r="AC213" s="374">
        <v>0</v>
      </c>
      <c r="AD213" s="16">
        <f t="shared" si="193"/>
        <v>0</v>
      </c>
      <c r="AE213" s="19">
        <f>ENERO!AG213</f>
        <v>0</v>
      </c>
      <c r="AF213" s="374">
        <v>0</v>
      </c>
      <c r="AG213" s="16">
        <f t="shared" si="194"/>
        <v>0</v>
      </c>
      <c r="AH213" s="19">
        <f t="shared" si="195"/>
        <v>0</v>
      </c>
      <c r="AI213" s="15">
        <f t="shared" si="196"/>
        <v>0</v>
      </c>
      <c r="AJ213" s="16">
        <f t="shared" si="197"/>
        <v>0</v>
      </c>
      <c r="AK213" s="9"/>
      <c r="AL213" s="372">
        <v>0</v>
      </c>
      <c r="AM213" s="375">
        <v>0</v>
      </c>
      <c r="AN213" s="9"/>
    </row>
    <row r="214" spans="1:40" s="382" customFormat="1" ht="24.95" customHeight="1">
      <c r="A214" s="754"/>
      <c r="B214" s="661"/>
      <c r="N214" s="9"/>
      <c r="P214" s="9"/>
      <c r="Q214" s="9"/>
      <c r="R214" s="9"/>
      <c r="S214" s="707" t="str">
        <f>+IF(ENERO!S214=0,"",ENERO!S214)</f>
        <v>5100100-3</v>
      </c>
      <c r="T214" s="683" t="str">
        <f>+IF(ENERO!T214=0,"",ENERO!T214)</f>
        <v>Material de Laboratorio</v>
      </c>
      <c r="U214" s="27">
        <f>+ENERO!U214</f>
        <v>0</v>
      </c>
      <c r="V214" s="15">
        <f>ENERO!V214+FEBRERO!AL214</f>
        <v>0</v>
      </c>
      <c r="W214" s="15">
        <f>ENERO!W214+FEBRERO!AM214</f>
        <v>0</v>
      </c>
      <c r="X214" s="18">
        <f t="shared" si="191"/>
        <v>0</v>
      </c>
      <c r="Y214" s="19">
        <f>ENERO!AA214</f>
        <v>0</v>
      </c>
      <c r="Z214" s="374">
        <v>0</v>
      </c>
      <c r="AA214" s="18">
        <f t="shared" si="192"/>
        <v>0</v>
      </c>
      <c r="AB214" s="19">
        <f>ENERO!AD214</f>
        <v>0</v>
      </c>
      <c r="AC214" s="374">
        <v>0</v>
      </c>
      <c r="AD214" s="16">
        <f t="shared" si="193"/>
        <v>0</v>
      </c>
      <c r="AE214" s="19">
        <f>ENERO!AG214</f>
        <v>0</v>
      </c>
      <c r="AF214" s="374">
        <v>0</v>
      </c>
      <c r="AG214" s="16">
        <f t="shared" si="194"/>
        <v>0</v>
      </c>
      <c r="AH214" s="19">
        <f t="shared" si="195"/>
        <v>0</v>
      </c>
      <c r="AI214" s="15">
        <f t="shared" si="196"/>
        <v>0</v>
      </c>
      <c r="AJ214" s="16">
        <f t="shared" si="197"/>
        <v>0</v>
      </c>
      <c r="AK214" s="9"/>
      <c r="AL214" s="372">
        <v>0</v>
      </c>
      <c r="AM214" s="375">
        <v>0</v>
      </c>
      <c r="AN214" s="9"/>
    </row>
    <row r="215" spans="1:40" s="382" customFormat="1" ht="24.95" customHeight="1">
      <c r="A215" s="754"/>
      <c r="B215" s="661"/>
      <c r="N215" s="9"/>
      <c r="P215" s="9"/>
      <c r="Q215" s="9"/>
      <c r="R215" s="9"/>
      <c r="S215" s="707" t="str">
        <f>+IF(ENERO!S215=0,"",ENERO!S215)</f>
        <v>5100100-4</v>
      </c>
      <c r="T215" s="683" t="str">
        <f>+IF(ENERO!T215=0,"",ENERO!T215)</f>
        <v>Material para Odontologia</v>
      </c>
      <c r="U215" s="27">
        <f>+ENERO!U215</f>
        <v>0</v>
      </c>
      <c r="V215" s="15">
        <f>ENERO!V215+FEBRERO!AL215</f>
        <v>0</v>
      </c>
      <c r="W215" s="15">
        <f>ENERO!W215+FEBRERO!AM215</f>
        <v>0</v>
      </c>
      <c r="X215" s="18">
        <f t="shared" si="191"/>
        <v>0</v>
      </c>
      <c r="Y215" s="19">
        <f>ENERO!AA215</f>
        <v>0</v>
      </c>
      <c r="Z215" s="374">
        <v>0</v>
      </c>
      <c r="AA215" s="18">
        <f t="shared" si="192"/>
        <v>0</v>
      </c>
      <c r="AB215" s="19">
        <f>ENERO!AD215</f>
        <v>0</v>
      </c>
      <c r="AC215" s="374">
        <v>0</v>
      </c>
      <c r="AD215" s="16">
        <f t="shared" si="193"/>
        <v>0</v>
      </c>
      <c r="AE215" s="19">
        <f>ENERO!AG215</f>
        <v>0</v>
      </c>
      <c r="AF215" s="374">
        <v>0</v>
      </c>
      <c r="AG215" s="16">
        <f t="shared" si="194"/>
        <v>0</v>
      </c>
      <c r="AH215" s="19">
        <f t="shared" si="195"/>
        <v>0</v>
      </c>
      <c r="AI215" s="15">
        <f t="shared" si="196"/>
        <v>0</v>
      </c>
      <c r="AJ215" s="16">
        <f t="shared" si="197"/>
        <v>0</v>
      </c>
      <c r="AK215" s="9"/>
      <c r="AL215" s="372">
        <v>0</v>
      </c>
      <c r="AM215" s="375">
        <v>0</v>
      </c>
      <c r="AN215" s="9"/>
    </row>
    <row r="216" spans="1:40" s="382" customFormat="1" ht="24.95" customHeight="1">
      <c r="A216" s="754"/>
      <c r="B216" s="661"/>
      <c r="N216" s="9"/>
      <c r="P216" s="9"/>
      <c r="Q216" s="9"/>
      <c r="R216" s="9"/>
      <c r="S216" s="707" t="str">
        <f>+IF(ENERO!S216=0,"",ENERO!S216)</f>
        <v>5100100-5</v>
      </c>
      <c r="T216" s="683" t="str">
        <f>+IF(ENERO!T216=0,"",ENERO!T216)</f>
        <v>Material para Rayos X</v>
      </c>
      <c r="U216" s="27">
        <f>+ENERO!U216</f>
        <v>0</v>
      </c>
      <c r="V216" s="15">
        <f>ENERO!V216+FEBRERO!AL216</f>
        <v>0</v>
      </c>
      <c r="W216" s="15">
        <f>ENERO!W216+FEBRERO!AM216</f>
        <v>0</v>
      </c>
      <c r="X216" s="18">
        <f t="shared" si="191"/>
        <v>0</v>
      </c>
      <c r="Y216" s="19">
        <f>ENERO!AA216</f>
        <v>0</v>
      </c>
      <c r="Z216" s="374">
        <v>0</v>
      </c>
      <c r="AA216" s="18">
        <f t="shared" si="192"/>
        <v>0</v>
      </c>
      <c r="AB216" s="19">
        <f>ENERO!AD216</f>
        <v>0</v>
      </c>
      <c r="AC216" s="374">
        <v>0</v>
      </c>
      <c r="AD216" s="16">
        <f t="shared" si="193"/>
        <v>0</v>
      </c>
      <c r="AE216" s="19">
        <f>ENERO!AG216</f>
        <v>0</v>
      </c>
      <c r="AF216" s="374">
        <v>0</v>
      </c>
      <c r="AG216" s="16">
        <f t="shared" si="194"/>
        <v>0</v>
      </c>
      <c r="AH216" s="19">
        <f t="shared" si="195"/>
        <v>0</v>
      </c>
      <c r="AI216" s="15">
        <f t="shared" si="196"/>
        <v>0</v>
      </c>
      <c r="AJ216" s="16">
        <f t="shared" si="197"/>
        <v>0</v>
      </c>
      <c r="AK216" s="9"/>
      <c r="AL216" s="372">
        <v>0</v>
      </c>
      <c r="AM216" s="375">
        <v>0</v>
      </c>
      <c r="AN216" s="9"/>
    </row>
    <row r="217" spans="1:40" s="382" customFormat="1" ht="24.95" customHeight="1">
      <c r="A217" s="754"/>
      <c r="B217" s="661"/>
      <c r="N217" s="9"/>
      <c r="P217" s="9"/>
      <c r="Q217" s="9"/>
      <c r="R217" s="9"/>
      <c r="S217" s="707" t="str">
        <f>+IF(ENERO!S217=0,"",ENERO!S217)</f>
        <v>5100100-6</v>
      </c>
      <c r="T217" s="683" t="str">
        <f>+IF(ENERO!T217=0,"",ENERO!T217)</f>
        <v>Material aseo personal, etc.</v>
      </c>
      <c r="U217" s="27">
        <f>+ENERO!U217</f>
        <v>0</v>
      </c>
      <c r="V217" s="15">
        <f>ENERO!V217+FEBRERO!AL217</f>
        <v>0</v>
      </c>
      <c r="W217" s="15">
        <f>ENERO!W217+FEBRERO!AM217</f>
        <v>0</v>
      </c>
      <c r="X217" s="18">
        <f t="shared" si="191"/>
        <v>0</v>
      </c>
      <c r="Y217" s="19">
        <f>ENERO!AA217</f>
        <v>0</v>
      </c>
      <c r="Z217" s="374">
        <v>0</v>
      </c>
      <c r="AA217" s="18">
        <f t="shared" si="192"/>
        <v>0</v>
      </c>
      <c r="AB217" s="19">
        <f>ENERO!AD217</f>
        <v>0</v>
      </c>
      <c r="AC217" s="374">
        <v>0</v>
      </c>
      <c r="AD217" s="16">
        <f t="shared" si="193"/>
        <v>0</v>
      </c>
      <c r="AE217" s="19">
        <f>ENERO!AG217</f>
        <v>0</v>
      </c>
      <c r="AF217" s="374">
        <v>0</v>
      </c>
      <c r="AG217" s="16">
        <f t="shared" si="194"/>
        <v>0</v>
      </c>
      <c r="AH217" s="19">
        <f t="shared" si="195"/>
        <v>0</v>
      </c>
      <c r="AI217" s="15">
        <f t="shared" si="196"/>
        <v>0</v>
      </c>
      <c r="AJ217" s="16">
        <f t="shared" si="197"/>
        <v>0</v>
      </c>
      <c r="AK217" s="9"/>
      <c r="AL217" s="372">
        <v>0</v>
      </c>
      <c r="AM217" s="375">
        <v>0</v>
      </c>
      <c r="AN217" s="9"/>
    </row>
    <row r="218" spans="1:40" s="382" customFormat="1" ht="24.95" customHeight="1" thickBot="1">
      <c r="A218" s="754"/>
      <c r="B218" s="661"/>
      <c r="N218" s="9"/>
      <c r="P218" s="9"/>
      <c r="Q218" s="9"/>
      <c r="R218" s="9"/>
      <c r="S218" s="718">
        <f>+IF(ENERO!S218=0,"",ENERO!S218)</f>
        <v>5199999</v>
      </c>
      <c r="T218" s="698" t="str">
        <f>+IF(ENERO!T218=0,"",ENERO!T218)</f>
        <v>Vigencias Anteriores Gastos de Comercializacion</v>
      </c>
      <c r="U218" s="133">
        <f>+ENERO!U218</f>
        <v>0</v>
      </c>
      <c r="V218" s="121">
        <f>ENERO!V218+FEBRERO!AL218</f>
        <v>0</v>
      </c>
      <c r="W218" s="121">
        <f>ENERO!W218+FEBRERO!AM218</f>
        <v>0</v>
      </c>
      <c r="X218" s="126">
        <f t="shared" si="191"/>
        <v>0</v>
      </c>
      <c r="Y218" s="124">
        <f>ENERO!AA218</f>
        <v>0</v>
      </c>
      <c r="Z218" s="388">
        <v>0</v>
      </c>
      <c r="AA218" s="126">
        <f t="shared" si="192"/>
        <v>0</v>
      </c>
      <c r="AB218" s="124">
        <f>ENERO!AD218</f>
        <v>0</v>
      </c>
      <c r="AC218" s="388">
        <v>0</v>
      </c>
      <c r="AD218" s="125">
        <f t="shared" si="193"/>
        <v>0</v>
      </c>
      <c r="AE218" s="124">
        <f>ENERO!AG218</f>
        <v>0</v>
      </c>
      <c r="AF218" s="388">
        <v>0</v>
      </c>
      <c r="AG218" s="125">
        <f t="shared" si="194"/>
        <v>0</v>
      </c>
      <c r="AH218" s="124">
        <f t="shared" si="195"/>
        <v>0</v>
      </c>
      <c r="AI218" s="121">
        <f t="shared" si="196"/>
        <v>0</v>
      </c>
      <c r="AJ218" s="125">
        <f t="shared" si="197"/>
        <v>0</v>
      </c>
      <c r="AK218" s="9"/>
      <c r="AL218" s="501">
        <v>0</v>
      </c>
      <c r="AM218" s="502">
        <v>0</v>
      </c>
      <c r="AN218" s="9"/>
    </row>
    <row r="219" spans="1:40" s="382" customFormat="1" ht="24.95" customHeight="1" thickBot="1">
      <c r="A219" s="754"/>
      <c r="B219" s="661"/>
      <c r="N219" s="9"/>
      <c r="P219" s="9"/>
      <c r="Q219" s="9"/>
      <c r="R219" s="9"/>
      <c r="S219" s="495" t="str">
        <f>+IF(ENERO!S219=0,"",ENERO!S219)</f>
        <v/>
      </c>
      <c r="T219" s="695" t="str">
        <f>+IF(ENERO!T219=0,"",ENERO!T219)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4"/>
      <c r="B220" s="661"/>
      <c r="N220" s="9"/>
      <c r="P220" s="9"/>
      <c r="Q220" s="9"/>
      <c r="R220" s="9"/>
      <c r="S220" s="357" t="str">
        <f>+IF(ENERO!S220=0,"",ENERO!S220)</f>
        <v>C</v>
      </c>
      <c r="T220" s="677" t="str">
        <f>+IF(ENERO!T220=0,"",ENERO!T220)</f>
        <v xml:space="preserve">SERVICIO DE LA DEUDA </v>
      </c>
      <c r="U220" s="358">
        <f t="shared" ref="U220:AJ220" si="198">U222+U227</f>
        <v>0</v>
      </c>
      <c r="V220" s="359">
        <f t="shared" si="198"/>
        <v>0</v>
      </c>
      <c r="W220" s="359">
        <f t="shared" si="198"/>
        <v>0</v>
      </c>
      <c r="X220" s="362">
        <f t="shared" si="198"/>
        <v>0</v>
      </c>
      <c r="Y220" s="361">
        <f t="shared" si="198"/>
        <v>0</v>
      </c>
      <c r="Z220" s="359">
        <f t="shared" si="198"/>
        <v>0</v>
      </c>
      <c r="AA220" s="362">
        <f t="shared" si="198"/>
        <v>0</v>
      </c>
      <c r="AB220" s="361">
        <f t="shared" si="198"/>
        <v>0</v>
      </c>
      <c r="AC220" s="359">
        <f t="shared" si="198"/>
        <v>0</v>
      </c>
      <c r="AD220" s="362">
        <f t="shared" si="198"/>
        <v>0</v>
      </c>
      <c r="AE220" s="361">
        <f t="shared" si="198"/>
        <v>0</v>
      </c>
      <c r="AF220" s="359">
        <f t="shared" si="198"/>
        <v>0</v>
      </c>
      <c r="AG220" s="362">
        <f t="shared" si="198"/>
        <v>0</v>
      </c>
      <c r="AH220" s="361">
        <f t="shared" si="198"/>
        <v>0</v>
      </c>
      <c r="AI220" s="359">
        <f t="shared" si="198"/>
        <v>0</v>
      </c>
      <c r="AJ220" s="360">
        <f t="shared" si="198"/>
        <v>0</v>
      </c>
      <c r="AK220" s="500"/>
      <c r="AL220" s="361">
        <f>AL222+AL227</f>
        <v>0</v>
      </c>
      <c r="AM220" s="360">
        <f>AM222+AM227</f>
        <v>0</v>
      </c>
      <c r="AN220" s="9"/>
    </row>
    <row r="221" spans="1:40" s="382" customFormat="1" ht="24.95" customHeight="1">
      <c r="A221" s="754"/>
      <c r="B221" s="661"/>
      <c r="N221" s="9"/>
      <c r="P221" s="9"/>
      <c r="Q221" s="9"/>
      <c r="R221" s="9"/>
      <c r="S221" s="366" t="str">
        <f>+IF(ENERO!S221=0,"",ENERO!S221)</f>
        <v/>
      </c>
      <c r="T221" s="696" t="str">
        <f>+IF(ENERO!T221=0,"",ENERO!T221)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4"/>
      <c r="B222" s="661"/>
      <c r="N222" s="9"/>
      <c r="P222" s="9"/>
      <c r="Q222" s="9"/>
      <c r="R222" s="9"/>
      <c r="S222" s="705">
        <f>+IF(ENERO!S222=0,"",ENERO!S222)</f>
        <v>7001000</v>
      </c>
      <c r="T222" s="681" t="str">
        <f>+IF(ENERO!T222=0,"",ENERO!T222)</f>
        <v>SERVICIO DE LA DEUDA INTERNA</v>
      </c>
      <c r="U222" s="132">
        <f t="shared" ref="U222:AJ222" si="199">SUM(U223:U225)</f>
        <v>0</v>
      </c>
      <c r="V222" s="122">
        <f t="shared" si="199"/>
        <v>0</v>
      </c>
      <c r="W222" s="122">
        <f t="shared" si="199"/>
        <v>0</v>
      </c>
      <c r="X222" s="129">
        <f t="shared" si="199"/>
        <v>0</v>
      </c>
      <c r="Y222" s="128">
        <f t="shared" si="199"/>
        <v>0</v>
      </c>
      <c r="Z222" s="122">
        <f t="shared" si="199"/>
        <v>0</v>
      </c>
      <c r="AA222" s="129">
        <f t="shared" si="199"/>
        <v>0</v>
      </c>
      <c r="AB222" s="128">
        <f t="shared" si="199"/>
        <v>0</v>
      </c>
      <c r="AC222" s="122">
        <f t="shared" si="199"/>
        <v>0</v>
      </c>
      <c r="AD222" s="129">
        <f t="shared" si="199"/>
        <v>0</v>
      </c>
      <c r="AE222" s="128">
        <f t="shared" si="199"/>
        <v>0</v>
      </c>
      <c r="AF222" s="122">
        <f t="shared" si="199"/>
        <v>0</v>
      </c>
      <c r="AG222" s="129">
        <f t="shared" si="199"/>
        <v>0</v>
      </c>
      <c r="AH222" s="128">
        <f t="shared" si="199"/>
        <v>0</v>
      </c>
      <c r="AI222" s="122">
        <f t="shared" si="199"/>
        <v>0</v>
      </c>
      <c r="AJ222" s="130">
        <f t="shared" si="199"/>
        <v>0</v>
      </c>
      <c r="AK222" s="9"/>
      <c r="AL222" s="128">
        <f>SUM(AL223:AL225)</f>
        <v>0</v>
      </c>
      <c r="AM222" s="130">
        <f>SUM(AM223:AM225)</f>
        <v>0</v>
      </c>
      <c r="AN222" s="9"/>
    </row>
    <row r="223" spans="1:40" s="382" customFormat="1" ht="24.95" customHeight="1">
      <c r="A223" s="754"/>
      <c r="B223" s="661"/>
      <c r="N223" s="9"/>
      <c r="P223" s="9"/>
      <c r="Q223" s="9"/>
      <c r="R223" s="9"/>
      <c r="S223" s="706">
        <f>+IF(ENERO!S223=0,"",ENERO!S223)</f>
        <v>7001100</v>
      </c>
      <c r="T223" s="682" t="str">
        <f>+IF(ENERO!T223=0,"",ENERO!T223)</f>
        <v>Amortización deuda Pública Interna</v>
      </c>
      <c r="U223" s="27">
        <f>+ENERO!U223</f>
        <v>0</v>
      </c>
      <c r="V223" s="15">
        <f>ENERO!V223+FEBRERO!AL223</f>
        <v>0</v>
      </c>
      <c r="W223" s="15">
        <f>ENERO!W223+FEBRERO!AM223</f>
        <v>0</v>
      </c>
      <c r="X223" s="18">
        <f>SUM(U223:W223)</f>
        <v>0</v>
      </c>
      <c r="Y223" s="19">
        <f>ENERO!AA223</f>
        <v>0</v>
      </c>
      <c r="Z223" s="374">
        <v>0</v>
      </c>
      <c r="AA223" s="18">
        <f>SUM(Y223:Z223)</f>
        <v>0</v>
      </c>
      <c r="AB223" s="19">
        <f>ENERO!AD223</f>
        <v>0</v>
      </c>
      <c r="AC223" s="374">
        <v>0</v>
      </c>
      <c r="AD223" s="18">
        <f>SUM(AB223:AC223)</f>
        <v>0</v>
      </c>
      <c r="AE223" s="19">
        <f>ENERO!AG223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4"/>
      <c r="B224" s="661"/>
      <c r="N224" s="9"/>
      <c r="P224" s="9"/>
      <c r="Q224" s="9"/>
      <c r="R224" s="9"/>
      <c r="S224" s="706">
        <f>+IF(ENERO!S224=0,"",ENERO!S224)</f>
        <v>7001200</v>
      </c>
      <c r="T224" s="682" t="str">
        <f>+IF(ENERO!T224=0,"",ENERO!T224)</f>
        <v>Intereses Comisiones y gastos de la Deuda Pública</v>
      </c>
      <c r="U224" s="27">
        <f>+ENERO!U224</f>
        <v>0</v>
      </c>
      <c r="V224" s="15">
        <f>ENERO!V224+FEBRERO!AL224</f>
        <v>0</v>
      </c>
      <c r="W224" s="15">
        <f>ENERO!W224+FEBRERO!AM224</f>
        <v>0</v>
      </c>
      <c r="X224" s="18">
        <f>SUM(U224:W224)</f>
        <v>0</v>
      </c>
      <c r="Y224" s="19">
        <f>ENERO!AA224</f>
        <v>0</v>
      </c>
      <c r="Z224" s="374">
        <v>0</v>
      </c>
      <c r="AA224" s="18">
        <f>SUM(Y224:Z224)</f>
        <v>0</v>
      </c>
      <c r="AB224" s="19">
        <f>ENERO!AD224</f>
        <v>0</v>
      </c>
      <c r="AC224" s="374">
        <v>0</v>
      </c>
      <c r="AD224" s="18">
        <f>SUM(AB224:AC224)</f>
        <v>0</v>
      </c>
      <c r="AE224" s="19">
        <f>ENERO!AG224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c r="A225" s="754"/>
      <c r="B225" s="661"/>
      <c r="N225" s="9"/>
      <c r="P225" s="9"/>
      <c r="Q225" s="9"/>
      <c r="R225" s="9"/>
      <c r="S225" s="706">
        <f>+IF(ENERO!S225=0,"",ENERO!S225)</f>
        <v>7001999</v>
      </c>
      <c r="T225" s="682" t="str">
        <f>+IF(ENERO!T225=0,"",ENERO!T225)</f>
        <v>Vigencias Anteriores Servicio de la Deuda Interna</v>
      </c>
      <c r="U225" s="27">
        <f>+ENERO!U225</f>
        <v>0</v>
      </c>
      <c r="V225" s="15">
        <f>ENERO!V225+FEBRERO!AL225</f>
        <v>0</v>
      </c>
      <c r="W225" s="15">
        <f>ENERO!W225+FEBRERO!AM225</f>
        <v>0</v>
      </c>
      <c r="X225" s="18">
        <f>SUM(U225:W225)</f>
        <v>0</v>
      </c>
      <c r="Y225" s="19">
        <f>ENERO!AA225</f>
        <v>0</v>
      </c>
      <c r="Z225" s="374">
        <v>0</v>
      </c>
      <c r="AA225" s="18">
        <f>SUM(Y225:Z225)</f>
        <v>0</v>
      </c>
      <c r="AB225" s="19">
        <f>ENERO!AD225</f>
        <v>0</v>
      </c>
      <c r="AC225" s="374">
        <v>0</v>
      </c>
      <c r="AD225" s="18">
        <f>SUM(AB225:AC225)</f>
        <v>0</v>
      </c>
      <c r="AE225" s="19">
        <f>ENERO!AG225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c r="A226" s="754"/>
      <c r="B226" s="661"/>
      <c r="N226" s="9"/>
      <c r="P226" s="9"/>
      <c r="Q226" s="9"/>
      <c r="R226" s="9"/>
      <c r="S226" s="366" t="str">
        <f>+IF(ENERO!S226=0,"",ENERO!S226)</f>
        <v/>
      </c>
      <c r="T226" s="696" t="str">
        <f>+IF(ENERO!T226=0,"",ENERO!T226)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c r="A227" s="754"/>
      <c r="B227" s="661"/>
      <c r="N227" s="9"/>
      <c r="P227" s="9"/>
      <c r="Q227" s="9"/>
      <c r="R227" s="9"/>
      <c r="S227" s="705">
        <f>+IF(ENERO!S227=0,"",ENERO!S227)</f>
        <v>7002001</v>
      </c>
      <c r="T227" s="681" t="str">
        <f>+IF(ENERO!T227=0,"",ENERO!T227)</f>
        <v>SERVICIO DE LA DEUDA EXTERNA</v>
      </c>
      <c r="U227" s="132">
        <f t="shared" ref="U227:AJ227" si="200">SUM(U228:U230)</f>
        <v>0</v>
      </c>
      <c r="V227" s="122">
        <f t="shared" si="200"/>
        <v>0</v>
      </c>
      <c r="W227" s="122">
        <f t="shared" si="200"/>
        <v>0</v>
      </c>
      <c r="X227" s="129">
        <f t="shared" si="200"/>
        <v>0</v>
      </c>
      <c r="Y227" s="128">
        <f t="shared" si="200"/>
        <v>0</v>
      </c>
      <c r="Z227" s="122">
        <f t="shared" si="200"/>
        <v>0</v>
      </c>
      <c r="AA227" s="129">
        <f t="shared" si="200"/>
        <v>0</v>
      </c>
      <c r="AB227" s="128">
        <f t="shared" si="200"/>
        <v>0</v>
      </c>
      <c r="AC227" s="122">
        <f t="shared" si="200"/>
        <v>0</v>
      </c>
      <c r="AD227" s="129">
        <f t="shared" si="200"/>
        <v>0</v>
      </c>
      <c r="AE227" s="128">
        <f t="shared" si="200"/>
        <v>0</v>
      </c>
      <c r="AF227" s="122">
        <f t="shared" si="200"/>
        <v>0</v>
      </c>
      <c r="AG227" s="129">
        <f t="shared" si="200"/>
        <v>0</v>
      </c>
      <c r="AH227" s="128">
        <f t="shared" si="200"/>
        <v>0</v>
      </c>
      <c r="AI227" s="122">
        <f t="shared" si="200"/>
        <v>0</v>
      </c>
      <c r="AJ227" s="130">
        <f t="shared" si="200"/>
        <v>0</v>
      </c>
      <c r="AK227" s="10"/>
      <c r="AL227" s="128">
        <f>SUM(AL228:AL230)</f>
        <v>0</v>
      </c>
      <c r="AM227" s="130">
        <f>SUM(AM228:AM230)</f>
        <v>0</v>
      </c>
      <c r="AN227" s="9"/>
    </row>
    <row r="228" spans="1:64" s="382" customFormat="1" ht="24.95" customHeight="1">
      <c r="A228" s="754"/>
      <c r="B228" s="661"/>
      <c r="N228" s="9"/>
      <c r="P228" s="9"/>
      <c r="Q228" s="9"/>
      <c r="R228" s="9"/>
      <c r="S228" s="706">
        <f>+IF(ENERO!S228=0,"",ENERO!S228)</f>
        <v>7002100</v>
      </c>
      <c r="T228" s="682" t="str">
        <f>+IF(ENERO!T228=0,"",ENERO!T228)</f>
        <v>Amortización deuda Pública Externa</v>
      </c>
      <c r="U228" s="27">
        <f>+ENERO!U228</f>
        <v>0</v>
      </c>
      <c r="V228" s="15">
        <f>ENERO!V228+FEBRERO!AL228</f>
        <v>0</v>
      </c>
      <c r="W228" s="15">
        <f>ENERO!W228+FEBRERO!AM228</f>
        <v>0</v>
      </c>
      <c r="X228" s="18">
        <f>SUM(U228:W228)</f>
        <v>0</v>
      </c>
      <c r="Y228" s="19">
        <f>ENERO!AA228</f>
        <v>0</v>
      </c>
      <c r="Z228" s="374">
        <v>0</v>
      </c>
      <c r="AA228" s="18">
        <f>SUM(Y228:Z228)</f>
        <v>0</v>
      </c>
      <c r="AB228" s="19">
        <f>ENERO!AD228</f>
        <v>0</v>
      </c>
      <c r="AC228" s="374">
        <v>0</v>
      </c>
      <c r="AD228" s="18">
        <f>SUM(AB228:AC228)</f>
        <v>0</v>
      </c>
      <c r="AE228" s="19">
        <f>ENERO!AG228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c r="A229" s="754"/>
      <c r="B229" s="661"/>
      <c r="N229" s="9"/>
      <c r="P229" s="9"/>
      <c r="Q229" s="9"/>
      <c r="R229" s="9"/>
      <c r="S229" s="706">
        <f>+IF(ENERO!S229=0,"",ENERO!S229)</f>
        <v>7002200</v>
      </c>
      <c r="T229" s="682" t="str">
        <f>+IF(ENERO!T229=0,"",ENERO!T229)</f>
        <v>Intereses Comisiones y gastos de la Deuda Pública</v>
      </c>
      <c r="U229" s="27">
        <f>+ENERO!U229</f>
        <v>0</v>
      </c>
      <c r="V229" s="15">
        <f>ENERO!V229+FEBRERO!AL229</f>
        <v>0</v>
      </c>
      <c r="W229" s="15">
        <f>ENERO!W229+FEBRERO!AM229</f>
        <v>0</v>
      </c>
      <c r="X229" s="18">
        <f>SUM(U229:W229)</f>
        <v>0</v>
      </c>
      <c r="Y229" s="19">
        <f>ENERO!AA229</f>
        <v>0</v>
      </c>
      <c r="Z229" s="374">
        <v>0</v>
      </c>
      <c r="AA229" s="18">
        <f>SUM(Y229:Z229)</f>
        <v>0</v>
      </c>
      <c r="AB229" s="19">
        <f>ENERO!AD229</f>
        <v>0</v>
      </c>
      <c r="AC229" s="374">
        <v>0</v>
      </c>
      <c r="AD229" s="18">
        <f>SUM(AB229:AC229)</f>
        <v>0</v>
      </c>
      <c r="AE229" s="19">
        <f>ENERO!AG229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c r="A230" s="754"/>
      <c r="B230" s="661"/>
      <c r="N230" s="9"/>
      <c r="P230" s="9"/>
      <c r="Q230" s="9"/>
      <c r="R230" s="9"/>
      <c r="S230" s="711">
        <f>+IF(ENERO!S230=0,"",ENERO!S230)</f>
        <v>7002999</v>
      </c>
      <c r="T230" s="688" t="str">
        <f>+IF(ENERO!T230=0,"",ENERO!T230)</f>
        <v>Vigencias Anteriores  Servicio de la Deuda Externa</v>
      </c>
      <c r="U230" s="133">
        <f>+ENERO!U230</f>
        <v>0</v>
      </c>
      <c r="V230" s="121">
        <f>ENERO!V230+FEBRERO!AL230</f>
        <v>0</v>
      </c>
      <c r="W230" s="121">
        <f>ENERO!W230+FEBRERO!AM230</f>
        <v>0</v>
      </c>
      <c r="X230" s="126">
        <f>SUM(U230:W230)</f>
        <v>0</v>
      </c>
      <c r="Y230" s="124">
        <f>ENERO!AA230</f>
        <v>0</v>
      </c>
      <c r="Z230" s="388">
        <v>0</v>
      </c>
      <c r="AA230" s="126">
        <f>SUM(Y230:Z230)</f>
        <v>0</v>
      </c>
      <c r="AB230" s="124">
        <f>ENERO!AD230</f>
        <v>0</v>
      </c>
      <c r="AC230" s="388">
        <v>0</v>
      </c>
      <c r="AD230" s="126">
        <f>SUM(AB230:AC230)</f>
        <v>0</v>
      </c>
      <c r="AE230" s="124">
        <f>ENERO!AG230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c r="A231" s="754"/>
      <c r="B231" s="661"/>
      <c r="N231" s="9"/>
      <c r="P231" s="9"/>
      <c r="Q231" s="9"/>
      <c r="R231" s="9"/>
      <c r="S231" s="489" t="str">
        <f>+IF(ENERO!S231=0,"",ENERO!S231)</f>
        <v/>
      </c>
      <c r="T231" s="689" t="str">
        <f>+IF(ENERO!T231=0,"",ENERO!T231)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c r="A232" s="754"/>
      <c r="B232" s="661"/>
      <c r="N232" s="9"/>
      <c r="P232" s="9"/>
      <c r="Q232" s="9"/>
      <c r="R232" s="9"/>
      <c r="S232" s="505" t="str">
        <f>+IF(ENERO!S232=0,"",ENERO!S232)</f>
        <v>D</v>
      </c>
      <c r="T232" s="697" t="str">
        <f>+IF(ENERO!T232=0,"",ENERO!T232)</f>
        <v>INVERSION</v>
      </c>
      <c r="U232" s="470">
        <f>U234+U243</f>
        <v>1142681603</v>
      </c>
      <c r="V232" s="471">
        <f t="shared" ref="V232:AJ232" si="201">V234+V243</f>
        <v>0</v>
      </c>
      <c r="W232" s="471">
        <f t="shared" si="201"/>
        <v>219195564</v>
      </c>
      <c r="X232" s="472">
        <f t="shared" si="201"/>
        <v>1361877167</v>
      </c>
      <c r="Y232" s="379">
        <f t="shared" si="201"/>
        <v>537292862</v>
      </c>
      <c r="Z232" s="471">
        <f t="shared" si="201"/>
        <v>378746349</v>
      </c>
      <c r="AA232" s="472">
        <f t="shared" si="201"/>
        <v>916039211</v>
      </c>
      <c r="AB232" s="379">
        <f t="shared" si="201"/>
        <v>178793005</v>
      </c>
      <c r="AC232" s="471">
        <f t="shared" si="201"/>
        <v>92625276</v>
      </c>
      <c r="AD232" s="472">
        <f t="shared" si="201"/>
        <v>271418281</v>
      </c>
      <c r="AE232" s="379">
        <f t="shared" si="201"/>
        <v>33459041</v>
      </c>
      <c r="AF232" s="471">
        <f t="shared" si="201"/>
        <v>95223552</v>
      </c>
      <c r="AG232" s="472">
        <f t="shared" si="201"/>
        <v>128682593</v>
      </c>
      <c r="AH232" s="379">
        <f t="shared" si="201"/>
        <v>445837956</v>
      </c>
      <c r="AI232" s="471">
        <f t="shared" si="201"/>
        <v>1090458886</v>
      </c>
      <c r="AJ232" s="380">
        <f t="shared" si="201"/>
        <v>1233194574</v>
      </c>
      <c r="AK232" s="500"/>
      <c r="AL232" s="379">
        <f t="shared" ref="AL232:AM232" si="202">AL234+AL243</f>
        <v>0</v>
      </c>
      <c r="AM232" s="380">
        <f t="shared" si="202"/>
        <v>0</v>
      </c>
      <c r="AN232" s="9"/>
    </row>
    <row r="233" spans="1:64" s="382" customFormat="1" ht="24.95" customHeight="1">
      <c r="A233" s="754"/>
      <c r="B233" s="661"/>
      <c r="N233" s="9"/>
      <c r="P233" s="9"/>
      <c r="Q233" s="9"/>
      <c r="R233" s="9"/>
      <c r="S233" s="366" t="str">
        <f>+IF(ENERO!S233=0,"",ENERO!S233)</f>
        <v/>
      </c>
      <c r="T233" s="696" t="str">
        <f>+IF(ENERO!T233=0,"",ENERO!T233)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c r="A234" s="754"/>
      <c r="B234" s="661"/>
      <c r="N234" s="9"/>
      <c r="P234" s="9"/>
      <c r="Q234" s="9"/>
      <c r="R234" s="9"/>
      <c r="S234" s="705">
        <f>+IF(ENERO!S234=0,"",ENERO!S234)</f>
        <v>8000000</v>
      </c>
      <c r="T234" s="681" t="str">
        <f>+IF(ENERO!T234=0,"",ENERO!T234)</f>
        <v>Programas de Inversión</v>
      </c>
      <c r="U234" s="132">
        <f>U235</f>
        <v>0</v>
      </c>
      <c r="V234" s="122">
        <f t="shared" ref="V234:AJ234" si="203">V235</f>
        <v>73375958</v>
      </c>
      <c r="W234" s="122">
        <f t="shared" si="203"/>
        <v>114476591</v>
      </c>
      <c r="X234" s="129">
        <f t="shared" si="203"/>
        <v>187852549</v>
      </c>
      <c r="Y234" s="128">
        <f t="shared" si="203"/>
        <v>73375958</v>
      </c>
      <c r="Z234" s="122">
        <f t="shared" si="203"/>
        <v>0</v>
      </c>
      <c r="AA234" s="129">
        <f t="shared" si="203"/>
        <v>73375958</v>
      </c>
      <c r="AB234" s="128">
        <f t="shared" si="203"/>
        <v>4637039</v>
      </c>
      <c r="AC234" s="122">
        <f t="shared" si="203"/>
        <v>14755443</v>
      </c>
      <c r="AD234" s="129">
        <f t="shared" si="203"/>
        <v>19392482</v>
      </c>
      <c r="AE234" s="128">
        <f t="shared" si="203"/>
        <v>4637039</v>
      </c>
      <c r="AF234" s="122">
        <f t="shared" si="203"/>
        <v>14755443</v>
      </c>
      <c r="AG234" s="129">
        <f t="shared" si="203"/>
        <v>19392482</v>
      </c>
      <c r="AH234" s="128">
        <f t="shared" si="203"/>
        <v>114476591</v>
      </c>
      <c r="AI234" s="122">
        <f t="shared" si="203"/>
        <v>168460067</v>
      </c>
      <c r="AJ234" s="130">
        <f t="shared" si="203"/>
        <v>168460067</v>
      </c>
      <c r="AK234" s="9"/>
      <c r="AL234" s="128">
        <f t="shared" ref="AL234:AM234" si="204">AL235</f>
        <v>0</v>
      </c>
      <c r="AM234" s="130">
        <f t="shared" si="204"/>
        <v>0</v>
      </c>
      <c r="AN234" s="9"/>
    </row>
    <row r="235" spans="1:64" s="382" customFormat="1" ht="24.95" customHeight="1">
      <c r="A235" s="754"/>
      <c r="B235" s="661"/>
      <c r="N235" s="9"/>
      <c r="P235" s="9"/>
      <c r="Q235" s="9"/>
      <c r="R235" s="9"/>
      <c r="S235" s="706">
        <f>+IF(ENERO!S235=0,"",ENERO!S235)</f>
        <v>8001000</v>
      </c>
      <c r="T235" s="682" t="str">
        <f>+IF(ENERO!T235=0,"",ENERO!T235)</f>
        <v>Formación Bruta del Capital</v>
      </c>
      <c r="U235" s="27">
        <f t="shared" ref="U235:AJ235" si="205">SUM(U236:U241)</f>
        <v>0</v>
      </c>
      <c r="V235" s="15">
        <f t="shared" si="205"/>
        <v>73375958</v>
      </c>
      <c r="W235" s="15">
        <f t="shared" si="205"/>
        <v>114476591</v>
      </c>
      <c r="X235" s="18">
        <f t="shared" si="205"/>
        <v>187852549</v>
      </c>
      <c r="Y235" s="19">
        <f t="shared" si="205"/>
        <v>73375958</v>
      </c>
      <c r="Z235" s="142">
        <f t="shared" si="205"/>
        <v>0</v>
      </c>
      <c r="AA235" s="18">
        <f t="shared" si="205"/>
        <v>73375958</v>
      </c>
      <c r="AB235" s="19">
        <f t="shared" si="205"/>
        <v>4637039</v>
      </c>
      <c r="AC235" s="142">
        <f t="shared" si="205"/>
        <v>14755443</v>
      </c>
      <c r="AD235" s="18">
        <f t="shared" si="205"/>
        <v>19392482</v>
      </c>
      <c r="AE235" s="19">
        <f t="shared" si="205"/>
        <v>4637039</v>
      </c>
      <c r="AF235" s="142">
        <f t="shared" si="205"/>
        <v>14755443</v>
      </c>
      <c r="AG235" s="18">
        <f t="shared" si="205"/>
        <v>19392482</v>
      </c>
      <c r="AH235" s="19">
        <f t="shared" si="205"/>
        <v>114476591</v>
      </c>
      <c r="AI235" s="15">
        <f t="shared" si="205"/>
        <v>168460067</v>
      </c>
      <c r="AJ235" s="16">
        <f t="shared" si="205"/>
        <v>168460067</v>
      </c>
      <c r="AK235" s="9"/>
      <c r="AL235" s="29">
        <f>SUM(AL236:AL241)</f>
        <v>0</v>
      </c>
      <c r="AM235" s="26">
        <f>SUM(AM236:AM241)</f>
        <v>0</v>
      </c>
      <c r="AN235" s="9"/>
    </row>
    <row r="236" spans="1:64" s="382" customFormat="1" ht="24.95" customHeight="1">
      <c r="A236" s="754"/>
      <c r="B236" s="661"/>
      <c r="N236" s="9"/>
      <c r="P236" s="9"/>
      <c r="Q236" s="9"/>
      <c r="R236" s="9"/>
      <c r="S236" s="707" t="str">
        <f>+IF(ENERO!S236=0,"",ENERO!S236)</f>
        <v>8001000-1</v>
      </c>
      <c r="T236" s="683" t="str">
        <f>+IF(ENERO!T236=0,"",ENERO!T236)</f>
        <v>PROYECTO REMODELACION SALA DE PARTOS</v>
      </c>
      <c r="U236" s="27">
        <f>+ENERO!U236</f>
        <v>0</v>
      </c>
      <c r="V236" s="15">
        <f>ENERO!V236+FEBRERO!AL236</f>
        <v>73375958</v>
      </c>
      <c r="W236" s="15">
        <f>ENERO!W236+FEBRERO!AM236</f>
        <v>114476591</v>
      </c>
      <c r="X236" s="18">
        <f t="shared" ref="X236:X241" si="206">SUM(U236:W236)</f>
        <v>187852549</v>
      </c>
      <c r="Y236" s="19">
        <f>ENERO!AA236</f>
        <v>73375958</v>
      </c>
      <c r="Z236" s="374">
        <v>0</v>
      </c>
      <c r="AA236" s="18">
        <f t="shared" ref="AA236:AA241" si="207">SUM(Y236:Z236)</f>
        <v>73375958</v>
      </c>
      <c r="AB236" s="19">
        <f>ENERO!AD236</f>
        <v>4637039</v>
      </c>
      <c r="AC236" s="374">
        <v>14755443</v>
      </c>
      <c r="AD236" s="18">
        <f t="shared" ref="AD236:AD241" si="208">SUM(AB236:AC236)</f>
        <v>19392482</v>
      </c>
      <c r="AE236" s="19">
        <f>ENERO!AG236</f>
        <v>4637039</v>
      </c>
      <c r="AF236" s="374">
        <v>14755443</v>
      </c>
      <c r="AG236" s="18">
        <f t="shared" ref="AG236:AG241" si="209">SUM(AE236:AF236)</f>
        <v>19392482</v>
      </c>
      <c r="AH236" s="19">
        <f t="shared" ref="AH236:AH241" si="210">X236-AA236</f>
        <v>114476591</v>
      </c>
      <c r="AI236" s="15">
        <f t="shared" ref="AI236:AI241" si="211">X236-AD236</f>
        <v>168460067</v>
      </c>
      <c r="AJ236" s="16">
        <f t="shared" ref="AJ236:AJ241" si="212">X236-AG236</f>
        <v>168460067</v>
      </c>
      <c r="AK236" s="9"/>
      <c r="AL236" s="372">
        <v>0</v>
      </c>
      <c r="AM236" s="375">
        <v>0</v>
      </c>
      <c r="AN236" s="9"/>
    </row>
    <row r="237" spans="1:64" s="382" customFormat="1" ht="24.95" customHeight="1">
      <c r="A237" s="754"/>
      <c r="B237" s="661"/>
      <c r="N237" s="9"/>
      <c r="P237" s="9"/>
      <c r="Q237" s="9"/>
      <c r="R237" s="9"/>
      <c r="S237" s="707" t="str">
        <f>+IF(ENERO!S237=0,"",ENERO!S237)</f>
        <v>8001000-2</v>
      </c>
      <c r="T237" s="683" t="str">
        <f>+IF(ENERO!T237=0,"",ENERO!T237)</f>
        <v>Subprogr.Construc. Remodelac. Adecuación y Apliac.2</v>
      </c>
      <c r="U237" s="27">
        <f>+ENERO!U237</f>
        <v>0</v>
      </c>
      <c r="V237" s="15">
        <f>ENERO!V237+FEBRERO!AL237</f>
        <v>0</v>
      </c>
      <c r="W237" s="15">
        <f>ENERO!W237+FEBRERO!AM237</f>
        <v>0</v>
      </c>
      <c r="X237" s="18">
        <f t="shared" si="206"/>
        <v>0</v>
      </c>
      <c r="Y237" s="19">
        <f>ENERO!AA237</f>
        <v>0</v>
      </c>
      <c r="Z237" s="374">
        <v>0</v>
      </c>
      <c r="AA237" s="18">
        <f t="shared" si="207"/>
        <v>0</v>
      </c>
      <c r="AB237" s="19">
        <f>ENERO!AD237</f>
        <v>0</v>
      </c>
      <c r="AC237" s="374">
        <v>0</v>
      </c>
      <c r="AD237" s="18">
        <f t="shared" si="208"/>
        <v>0</v>
      </c>
      <c r="AE237" s="19">
        <f>ENERO!AG237</f>
        <v>0</v>
      </c>
      <c r="AF237" s="374">
        <v>0</v>
      </c>
      <c r="AG237" s="18">
        <f t="shared" si="209"/>
        <v>0</v>
      </c>
      <c r="AH237" s="19">
        <f t="shared" si="210"/>
        <v>0</v>
      </c>
      <c r="AI237" s="15">
        <f t="shared" si="211"/>
        <v>0</v>
      </c>
      <c r="AJ237" s="16">
        <f t="shared" si="212"/>
        <v>0</v>
      </c>
      <c r="AK237" s="9"/>
      <c r="AL237" s="372">
        <v>0</v>
      </c>
      <c r="AM237" s="375">
        <v>0</v>
      </c>
      <c r="AN237" s="9"/>
    </row>
    <row r="238" spans="1:64" s="382" customFormat="1" ht="24.95" customHeight="1">
      <c r="A238" s="754"/>
      <c r="B238" s="661"/>
      <c r="N238" s="9"/>
      <c r="P238" s="9"/>
      <c r="Q238" s="9"/>
      <c r="R238" s="9"/>
      <c r="S238" s="707" t="str">
        <f>+IF(ENERO!S238=0,"",ENERO!S238)</f>
        <v>8001000-3</v>
      </c>
      <c r="T238" s="683" t="str">
        <f>+IF(ENERO!T238=0,"",ENERO!T238)</f>
        <v>Subprogr.Construc. Remodelac. Adecuación y Apliac.3</v>
      </c>
      <c r="U238" s="27">
        <f>+ENERO!U238</f>
        <v>0</v>
      </c>
      <c r="V238" s="15">
        <f>ENERO!V238+FEBRERO!AL238</f>
        <v>0</v>
      </c>
      <c r="W238" s="15">
        <f>ENERO!W238+FEBRERO!AM238</f>
        <v>0</v>
      </c>
      <c r="X238" s="18">
        <f t="shared" si="206"/>
        <v>0</v>
      </c>
      <c r="Y238" s="19">
        <f>ENERO!AA238</f>
        <v>0</v>
      </c>
      <c r="Z238" s="374">
        <v>0</v>
      </c>
      <c r="AA238" s="18">
        <f t="shared" si="207"/>
        <v>0</v>
      </c>
      <c r="AB238" s="19">
        <f>ENERO!AD238</f>
        <v>0</v>
      </c>
      <c r="AC238" s="374">
        <v>0</v>
      </c>
      <c r="AD238" s="18">
        <f t="shared" si="208"/>
        <v>0</v>
      </c>
      <c r="AE238" s="19">
        <f>ENERO!AG238</f>
        <v>0</v>
      </c>
      <c r="AF238" s="374">
        <v>0</v>
      </c>
      <c r="AG238" s="18">
        <f t="shared" si="209"/>
        <v>0</v>
      </c>
      <c r="AH238" s="19">
        <f t="shared" si="210"/>
        <v>0</v>
      </c>
      <c r="AI238" s="15">
        <f t="shared" si="211"/>
        <v>0</v>
      </c>
      <c r="AJ238" s="16">
        <f t="shared" si="212"/>
        <v>0</v>
      </c>
      <c r="AK238" s="9"/>
      <c r="AL238" s="372">
        <v>0</v>
      </c>
      <c r="AM238" s="375">
        <v>0</v>
      </c>
      <c r="AN238" s="9"/>
    </row>
    <row r="239" spans="1:64" s="382" customFormat="1" ht="24.95" customHeight="1">
      <c r="A239" s="754"/>
      <c r="B239" s="661"/>
      <c r="N239" s="9"/>
      <c r="P239" s="9"/>
      <c r="Q239" s="9"/>
      <c r="S239" s="707" t="str">
        <f>+IF(ENERO!S239=0,"",ENERO!S239)</f>
        <v>8001000-4</v>
      </c>
      <c r="T239" s="683" t="str">
        <f>+IF(ENERO!T239=0,"",ENERO!T239)</f>
        <v>Subprogr.Construc. Remodelac. Adecuación y Apliac.4</v>
      </c>
      <c r="U239" s="27">
        <f>+ENERO!U239</f>
        <v>0</v>
      </c>
      <c r="V239" s="15">
        <f>ENERO!V239+FEBRERO!AL239</f>
        <v>0</v>
      </c>
      <c r="W239" s="15">
        <f>ENERO!W239+FEBRERO!AM239</f>
        <v>0</v>
      </c>
      <c r="X239" s="18">
        <f t="shared" si="206"/>
        <v>0</v>
      </c>
      <c r="Y239" s="19">
        <f>ENERO!AA239</f>
        <v>0</v>
      </c>
      <c r="Z239" s="374">
        <v>0</v>
      </c>
      <c r="AA239" s="18">
        <f t="shared" si="207"/>
        <v>0</v>
      </c>
      <c r="AB239" s="19">
        <f>ENERO!AD239</f>
        <v>0</v>
      </c>
      <c r="AC239" s="374">
        <v>0</v>
      </c>
      <c r="AD239" s="18">
        <f t="shared" si="208"/>
        <v>0</v>
      </c>
      <c r="AE239" s="19">
        <f>ENERO!AG239</f>
        <v>0</v>
      </c>
      <c r="AF239" s="374">
        <v>0</v>
      </c>
      <c r="AG239" s="18">
        <f t="shared" si="209"/>
        <v>0</v>
      </c>
      <c r="AH239" s="19">
        <f t="shared" si="210"/>
        <v>0</v>
      </c>
      <c r="AI239" s="15">
        <f t="shared" si="211"/>
        <v>0</v>
      </c>
      <c r="AJ239" s="16">
        <f t="shared" si="212"/>
        <v>0</v>
      </c>
      <c r="AK239" s="9"/>
      <c r="AL239" s="372">
        <v>0</v>
      </c>
      <c r="AM239" s="375">
        <v>0</v>
      </c>
      <c r="AN239" s="9"/>
    </row>
    <row r="240" spans="1:64" s="382" customFormat="1" ht="24.95" customHeight="1">
      <c r="A240" s="754"/>
      <c r="B240" s="661"/>
      <c r="N240" s="9"/>
      <c r="P240" s="9"/>
      <c r="Q240" s="9"/>
      <c r="S240" s="707" t="str">
        <f>+IF(ENERO!S240=0,"",ENERO!S240)</f>
        <v>8001000-7</v>
      </c>
      <c r="T240" s="683" t="str">
        <f>+IF(ENERO!T240=0,"",ENERO!T240)</f>
        <v>Subprogr.Construc. Remodelac. Adecuación y Apliac.5</v>
      </c>
      <c r="U240" s="27">
        <f>+ENERO!U240</f>
        <v>0</v>
      </c>
      <c r="V240" s="15">
        <f>ENERO!V240+FEBRERO!AL240</f>
        <v>0</v>
      </c>
      <c r="W240" s="15">
        <f>ENERO!W240+FEBRERO!AM240</f>
        <v>0</v>
      </c>
      <c r="X240" s="18">
        <f t="shared" si="206"/>
        <v>0</v>
      </c>
      <c r="Y240" s="19">
        <f>ENERO!AA240</f>
        <v>0</v>
      </c>
      <c r="Z240" s="374">
        <v>0</v>
      </c>
      <c r="AA240" s="18">
        <f t="shared" si="207"/>
        <v>0</v>
      </c>
      <c r="AB240" s="19">
        <f>ENERO!AD240</f>
        <v>0</v>
      </c>
      <c r="AC240" s="374">
        <v>0</v>
      </c>
      <c r="AD240" s="18">
        <f t="shared" si="208"/>
        <v>0</v>
      </c>
      <c r="AE240" s="19">
        <f>ENERO!AG240</f>
        <v>0</v>
      </c>
      <c r="AF240" s="374">
        <v>0</v>
      </c>
      <c r="AG240" s="18">
        <f t="shared" si="209"/>
        <v>0</v>
      </c>
      <c r="AH240" s="19">
        <f t="shared" si="210"/>
        <v>0</v>
      </c>
      <c r="AI240" s="15">
        <f t="shared" si="211"/>
        <v>0</v>
      </c>
      <c r="AJ240" s="16">
        <f t="shared" si="212"/>
        <v>0</v>
      </c>
      <c r="AK240" s="9"/>
      <c r="AL240" s="372">
        <v>0</v>
      </c>
      <c r="AM240" s="375">
        <v>0</v>
      </c>
      <c r="AN240" s="9"/>
      <c r="BB240" s="272"/>
      <c r="BC240" s="272"/>
      <c r="BD240" s="272"/>
      <c r="BE240" s="272"/>
      <c r="BF240" s="272"/>
      <c r="BG240" s="272"/>
      <c r="BH240" s="272"/>
      <c r="BI240" s="272"/>
      <c r="BJ240" s="272"/>
      <c r="BK240" s="272"/>
      <c r="BL240" s="272"/>
    </row>
    <row r="241" spans="1:70" s="382" customFormat="1" ht="24.95" customHeight="1">
      <c r="A241" s="754"/>
      <c r="B241" s="661"/>
      <c r="N241" s="9"/>
      <c r="P241" s="9"/>
      <c r="Q241" s="9"/>
      <c r="S241" s="717">
        <f>+IF(ENERO!S241=0,"",ENERO!S241)</f>
        <v>8001999</v>
      </c>
      <c r="T241" s="683" t="str">
        <f>+IF(ENERO!T241=0,"",ENERO!T241)</f>
        <v>Vigencias Anteriores Programas de Inversion</v>
      </c>
      <c r="U241" s="27">
        <f>+ENERO!U241</f>
        <v>0</v>
      </c>
      <c r="V241" s="15">
        <f>ENERO!V241+FEBRERO!AL241</f>
        <v>0</v>
      </c>
      <c r="W241" s="15">
        <f>ENERO!W241+FEBRERO!AM241</f>
        <v>0</v>
      </c>
      <c r="X241" s="18">
        <f t="shared" si="206"/>
        <v>0</v>
      </c>
      <c r="Y241" s="19">
        <f>ENERO!AA241</f>
        <v>0</v>
      </c>
      <c r="Z241" s="374">
        <v>0</v>
      </c>
      <c r="AA241" s="18">
        <f t="shared" si="207"/>
        <v>0</v>
      </c>
      <c r="AB241" s="19">
        <f>ENERO!AD241</f>
        <v>0</v>
      </c>
      <c r="AC241" s="374">
        <v>0</v>
      </c>
      <c r="AD241" s="18">
        <f t="shared" si="208"/>
        <v>0</v>
      </c>
      <c r="AE241" s="19">
        <f>ENERO!AG241</f>
        <v>0</v>
      </c>
      <c r="AF241" s="374">
        <v>0</v>
      </c>
      <c r="AG241" s="18">
        <f t="shared" si="209"/>
        <v>0</v>
      </c>
      <c r="AH241" s="19">
        <f t="shared" si="210"/>
        <v>0</v>
      </c>
      <c r="AI241" s="15">
        <f t="shared" si="211"/>
        <v>0</v>
      </c>
      <c r="AJ241" s="16">
        <f t="shared" si="212"/>
        <v>0</v>
      </c>
      <c r="AK241" s="9"/>
      <c r="AL241" s="372">
        <v>0</v>
      </c>
      <c r="AM241" s="375">
        <v>0</v>
      </c>
      <c r="AN241" s="9"/>
      <c r="BB241" s="272"/>
      <c r="BC241" s="272"/>
      <c r="BD241" s="272"/>
      <c r="BE241" s="272"/>
      <c r="BF241" s="272"/>
      <c r="BG241" s="272"/>
      <c r="BH241" s="272"/>
      <c r="BI241" s="272"/>
      <c r="BJ241" s="272"/>
      <c r="BK241" s="272"/>
      <c r="BL241" s="272"/>
    </row>
    <row r="242" spans="1:70" ht="24.95" customHeight="1">
      <c r="A242" s="754"/>
      <c r="B242" s="661"/>
      <c r="C242" s="382"/>
      <c r="D242" s="382"/>
      <c r="E242" s="382"/>
      <c r="F242" s="382"/>
      <c r="G242" s="382"/>
      <c r="H242" s="382"/>
      <c r="I242" s="382"/>
      <c r="J242" s="382"/>
      <c r="K242" s="382"/>
      <c r="L242" s="382"/>
      <c r="M242" s="382"/>
      <c r="N242" s="9"/>
      <c r="O242" s="382"/>
      <c r="P242" s="9"/>
      <c r="Q242" s="9"/>
      <c r="S242" s="366" t="str">
        <f>+IF(ENERO!S242=0,"",ENERO!S242)</f>
        <v/>
      </c>
      <c r="T242" s="696" t="str">
        <f>+IF(ENERO!T242=0,"",ENERO!T242)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32.25" customHeight="1">
      <c r="A243" s="754"/>
      <c r="B243" s="661"/>
      <c r="C243" s="382"/>
      <c r="D243" s="382"/>
      <c r="E243" s="382"/>
      <c r="F243" s="382"/>
      <c r="G243" s="382"/>
      <c r="H243" s="382"/>
      <c r="I243" s="382"/>
      <c r="J243" s="382"/>
      <c r="K243" s="382"/>
      <c r="L243" s="382"/>
      <c r="M243" s="382"/>
      <c r="N243" s="9"/>
      <c r="O243" s="382"/>
      <c r="P243" s="9"/>
      <c r="Q243" s="9"/>
      <c r="S243" s="705">
        <f>+IF(ENERO!S243=0,"",ENERO!S243)</f>
        <v>8002001</v>
      </c>
      <c r="T243" s="681" t="str">
        <f>+IF(ENERO!T243=0,"",ENERO!T243)</f>
        <v>Gastos Operativos de Inversion   (Programas Especiales)</v>
      </c>
      <c r="U243" s="132">
        <f t="shared" ref="U243:AJ243" si="213">SUM(U244:U256)</f>
        <v>1142681603</v>
      </c>
      <c r="V243" s="122">
        <f t="shared" si="213"/>
        <v>-73375958</v>
      </c>
      <c r="W243" s="122">
        <f t="shared" si="213"/>
        <v>104718973</v>
      </c>
      <c r="X243" s="129">
        <f t="shared" si="213"/>
        <v>1174024618</v>
      </c>
      <c r="Y243" s="128">
        <f t="shared" si="213"/>
        <v>463916904</v>
      </c>
      <c r="Z243" s="122">
        <f t="shared" si="213"/>
        <v>378746349</v>
      </c>
      <c r="AA243" s="129">
        <f t="shared" si="213"/>
        <v>842663253</v>
      </c>
      <c r="AB243" s="128">
        <f t="shared" si="213"/>
        <v>174155966</v>
      </c>
      <c r="AC243" s="122">
        <f t="shared" si="213"/>
        <v>77869833</v>
      </c>
      <c r="AD243" s="129">
        <f t="shared" si="213"/>
        <v>252025799</v>
      </c>
      <c r="AE243" s="128">
        <f t="shared" si="213"/>
        <v>28822002</v>
      </c>
      <c r="AF243" s="122">
        <f t="shared" si="213"/>
        <v>80468109</v>
      </c>
      <c r="AG243" s="129">
        <f t="shared" si="213"/>
        <v>109290111</v>
      </c>
      <c r="AH243" s="128">
        <f t="shared" si="213"/>
        <v>331361365</v>
      </c>
      <c r="AI243" s="122">
        <f t="shared" si="213"/>
        <v>921998819</v>
      </c>
      <c r="AJ243" s="130">
        <f t="shared" si="213"/>
        <v>1064734507</v>
      </c>
      <c r="AK243" s="9"/>
      <c r="AL243" s="128">
        <f>SUM(AL244:AL256)</f>
        <v>0</v>
      </c>
      <c r="AM243" s="130">
        <f>SUM(AM244:AM256)</f>
        <v>0</v>
      </c>
      <c r="BR243" s="382"/>
    </row>
    <row r="244" spans="1:70" ht="24.95" customHeight="1">
      <c r="A244" s="754"/>
      <c r="B244" s="661"/>
      <c r="C244" s="382"/>
      <c r="D244" s="382"/>
      <c r="E244" s="382"/>
      <c r="F244" s="382"/>
      <c r="G244" s="382"/>
      <c r="H244" s="382"/>
      <c r="I244" s="382"/>
      <c r="J244" s="382"/>
      <c r="K244" s="382"/>
      <c r="L244" s="382"/>
      <c r="M244" s="382"/>
      <c r="N244" s="9"/>
      <c r="O244" s="382"/>
      <c r="P244" s="9"/>
      <c r="Q244" s="9"/>
      <c r="S244" s="707" t="str">
        <f>+IF(ENERO!S244=0,"",ENERO!S244)</f>
        <v>8002100-1</v>
      </c>
      <c r="T244" s="683" t="str">
        <f>+IF(ENERO!T244=0,"",ENERO!T244)</f>
        <v>PROGRAMA ESPECIAL SALUD PUBLICA</v>
      </c>
      <c r="U244" s="27">
        <f>+ENERO!U244</f>
        <v>0</v>
      </c>
      <c r="V244" s="15">
        <f>ENERO!V244+FEBRERO!AL244</f>
        <v>0</v>
      </c>
      <c r="W244" s="15">
        <f>ENERO!W244+FEBRERO!AM244</f>
        <v>0</v>
      </c>
      <c r="X244" s="18">
        <f t="shared" ref="X244:X256" si="214">SUM(U244:W244)</f>
        <v>0</v>
      </c>
      <c r="Y244" s="19">
        <f>ENERO!AA244</f>
        <v>0</v>
      </c>
      <c r="Z244" s="374">
        <v>0</v>
      </c>
      <c r="AA244" s="18">
        <f t="shared" ref="AA244:AA256" si="215">SUM(Y244:Z244)</f>
        <v>0</v>
      </c>
      <c r="AB244" s="19">
        <f>ENERO!AD244</f>
        <v>0</v>
      </c>
      <c r="AC244" s="374">
        <v>0</v>
      </c>
      <c r="AD244" s="18">
        <f t="shared" ref="AD244:AD256" si="216">SUM(AB244:AC244)</f>
        <v>0</v>
      </c>
      <c r="AE244" s="19">
        <f>ENERO!AG244</f>
        <v>0</v>
      </c>
      <c r="AF244" s="374">
        <v>0</v>
      </c>
      <c r="AG244" s="18">
        <f t="shared" ref="AG244:AG256" si="217">SUM(AE244:AF244)</f>
        <v>0</v>
      </c>
      <c r="AH244" s="19">
        <f t="shared" ref="AH244:AH256" si="218">X244-AA244</f>
        <v>0</v>
      </c>
      <c r="AI244" s="15">
        <f t="shared" ref="AI244:AI256" si="219">X244-AD244</f>
        <v>0</v>
      </c>
      <c r="AJ244" s="16">
        <f t="shared" ref="AJ244:AJ256" si="220">X244-AG244</f>
        <v>0</v>
      </c>
      <c r="AK244" s="9"/>
      <c r="AL244" s="372">
        <v>0</v>
      </c>
      <c r="AM244" s="375">
        <v>0</v>
      </c>
    </row>
    <row r="245" spans="1:70" ht="24.95" customHeight="1">
      <c r="A245" s="754"/>
      <c r="B245" s="661"/>
      <c r="C245" s="382"/>
      <c r="D245" s="382"/>
      <c r="E245" s="382"/>
      <c r="F245" s="382"/>
      <c r="G245" s="382"/>
      <c r="H245" s="382"/>
      <c r="I245" s="382"/>
      <c r="J245" s="382"/>
      <c r="K245" s="382"/>
      <c r="L245" s="382"/>
      <c r="M245" s="382"/>
      <c r="N245" s="9"/>
      <c r="O245" s="382"/>
      <c r="P245" s="9"/>
      <c r="Q245" s="9"/>
      <c r="S245" s="707" t="str">
        <f>+IF(ENERO!S245=0,"",ENERO!S245)</f>
        <v>8002100-2</v>
      </c>
      <c r="T245" s="683" t="str">
        <f>+IF(ENERO!T245=0,"",ENERO!T245)</f>
        <v>PROYECTO BUEN COMIENZO ATENCION PRIMERA INFANCIA</v>
      </c>
      <c r="U245" s="27">
        <f>+ENERO!U245</f>
        <v>1066681603</v>
      </c>
      <c r="V245" s="15">
        <f>ENERO!V245+FEBRERO!AL245</f>
        <v>0</v>
      </c>
      <c r="W245" s="15">
        <f>ENERO!W245+FEBRERO!AM245</f>
        <v>-228934160</v>
      </c>
      <c r="X245" s="18">
        <f t="shared" si="214"/>
        <v>837747443</v>
      </c>
      <c r="Y245" s="19">
        <f>ENERO!AA245</f>
        <v>312664350</v>
      </c>
      <c r="Z245" s="374">
        <v>374183834</v>
      </c>
      <c r="AA245" s="18">
        <f t="shared" si="215"/>
        <v>686848184</v>
      </c>
      <c r="AB245" s="19">
        <f>ENERO!AD245</f>
        <v>22903412</v>
      </c>
      <c r="AC245" s="374">
        <v>73307318</v>
      </c>
      <c r="AD245" s="18">
        <f t="shared" si="216"/>
        <v>96210730</v>
      </c>
      <c r="AE245" s="19">
        <f>ENERO!AG245</f>
        <v>0</v>
      </c>
      <c r="AF245" s="374">
        <v>22903412</v>
      </c>
      <c r="AG245" s="18">
        <f t="shared" si="217"/>
        <v>22903412</v>
      </c>
      <c r="AH245" s="19">
        <f t="shared" si="218"/>
        <v>150899259</v>
      </c>
      <c r="AI245" s="15">
        <f t="shared" si="219"/>
        <v>741536713</v>
      </c>
      <c r="AJ245" s="16">
        <f t="shared" si="220"/>
        <v>814844031</v>
      </c>
      <c r="AK245" s="9"/>
      <c r="AL245" s="372">
        <v>0</v>
      </c>
      <c r="AM245" s="375">
        <v>0</v>
      </c>
    </row>
    <row r="246" spans="1:70" ht="24.95" customHeight="1">
      <c r="A246" s="754"/>
      <c r="B246" s="661"/>
      <c r="C246" s="382"/>
      <c r="D246" s="382"/>
      <c r="E246" s="382"/>
      <c r="F246" s="382"/>
      <c r="G246" s="382"/>
      <c r="H246" s="382"/>
      <c r="I246" s="382"/>
      <c r="J246" s="382"/>
      <c r="K246" s="382"/>
      <c r="L246" s="382"/>
      <c r="M246" s="382"/>
      <c r="N246" s="9"/>
      <c r="O246" s="382"/>
      <c r="P246" s="9"/>
      <c r="Q246" s="9"/>
      <c r="S246" s="707" t="str">
        <f>+IF(ENERO!S246=0,"",ENERO!S246)</f>
        <v>8002100-3</v>
      </c>
      <c r="T246" s="683" t="str">
        <f>+IF(ENERO!T246=0,"",ENERO!T246)</f>
        <v xml:space="preserve">CONVENIO SALUD PUBLICA CI-01-2018     </v>
      </c>
      <c r="U246" s="27">
        <f>+ENERO!U246</f>
        <v>76000000</v>
      </c>
      <c r="V246" s="15">
        <f>ENERO!V246+FEBRERO!AL246</f>
        <v>-73375958</v>
      </c>
      <c r="W246" s="15">
        <f>ENERO!W246+FEBRERO!AM246</f>
        <v>73375958</v>
      </c>
      <c r="X246" s="18">
        <f t="shared" si="214"/>
        <v>76000000</v>
      </c>
      <c r="Y246" s="19">
        <f>ENERO!AA246</f>
        <v>0</v>
      </c>
      <c r="Z246" s="374">
        <v>2414515</v>
      </c>
      <c r="AA246" s="18">
        <f t="shared" si="215"/>
        <v>2414515</v>
      </c>
      <c r="AB246" s="19">
        <f>ENERO!AD246</f>
        <v>0</v>
      </c>
      <c r="AC246" s="374">
        <v>2414515</v>
      </c>
      <c r="AD246" s="18">
        <f t="shared" si="216"/>
        <v>2414515</v>
      </c>
      <c r="AE246" s="19">
        <f>ENERO!AG246</f>
        <v>0</v>
      </c>
      <c r="AF246" s="374">
        <v>0</v>
      </c>
      <c r="AG246" s="18">
        <f t="shared" si="217"/>
        <v>0</v>
      </c>
      <c r="AH246" s="19">
        <f t="shared" si="218"/>
        <v>73585485</v>
      </c>
      <c r="AI246" s="15">
        <f t="shared" si="219"/>
        <v>73585485</v>
      </c>
      <c r="AJ246" s="16">
        <f t="shared" si="220"/>
        <v>76000000</v>
      </c>
      <c r="AK246" s="9"/>
      <c r="AL246" s="372">
        <v>0</v>
      </c>
      <c r="AM246" s="375">
        <v>0</v>
      </c>
    </row>
    <row r="247" spans="1:70" ht="24.95" customHeight="1">
      <c r="A247" s="754"/>
      <c r="B247" s="661"/>
      <c r="C247" s="382"/>
      <c r="D247" s="382"/>
      <c r="E247" s="382"/>
      <c r="F247" s="382"/>
      <c r="G247" s="382"/>
      <c r="H247" s="382"/>
      <c r="I247" s="382"/>
      <c r="J247" s="382"/>
      <c r="K247" s="382"/>
      <c r="L247" s="382"/>
      <c r="M247" s="382"/>
      <c r="N247" s="9"/>
      <c r="O247" s="382"/>
      <c r="P247" s="9"/>
      <c r="Q247" s="9"/>
      <c r="S247" s="707" t="str">
        <f>+IF(ENERO!S247=0,"",ENERO!S247)</f>
        <v>8002100-4</v>
      </c>
      <c r="T247" s="683" t="str">
        <f>+IF(ENERO!T247=0,"",ENERO!T247)</f>
        <v xml:space="preserve">CONVENIO APS CI-02-2018     </v>
      </c>
      <c r="U247" s="27">
        <f>+ENERO!U247</f>
        <v>0</v>
      </c>
      <c r="V247" s="15">
        <f>ENERO!V247+FEBRERO!AL247</f>
        <v>0</v>
      </c>
      <c r="W247" s="15">
        <f>ENERO!W247+FEBRERO!AM247</f>
        <v>0</v>
      </c>
      <c r="X247" s="18">
        <f t="shared" si="214"/>
        <v>0</v>
      </c>
      <c r="Y247" s="19">
        <f>ENERO!AA247</f>
        <v>0</v>
      </c>
      <c r="Z247" s="374">
        <v>0</v>
      </c>
      <c r="AA247" s="18">
        <f t="shared" si="215"/>
        <v>0</v>
      </c>
      <c r="AB247" s="19">
        <f>ENERO!AD247</f>
        <v>0</v>
      </c>
      <c r="AC247" s="374">
        <v>0</v>
      </c>
      <c r="AD247" s="18">
        <f t="shared" si="216"/>
        <v>0</v>
      </c>
      <c r="AE247" s="19">
        <f>ENERO!AG247</f>
        <v>0</v>
      </c>
      <c r="AF247" s="374">
        <v>0</v>
      </c>
      <c r="AG247" s="18">
        <f t="shared" si="217"/>
        <v>0</v>
      </c>
      <c r="AH247" s="19">
        <f t="shared" si="218"/>
        <v>0</v>
      </c>
      <c r="AI247" s="15">
        <f t="shared" si="219"/>
        <v>0</v>
      </c>
      <c r="AJ247" s="16">
        <f t="shared" si="220"/>
        <v>0</v>
      </c>
      <c r="AK247" s="9"/>
      <c r="AL247" s="372">
        <v>0</v>
      </c>
      <c r="AM247" s="375">
        <v>0</v>
      </c>
    </row>
    <row r="248" spans="1:70" ht="24.95" customHeight="1">
      <c r="A248" s="754"/>
      <c r="B248" s="661"/>
      <c r="C248" s="382"/>
      <c r="D248" s="382"/>
      <c r="E248" s="382"/>
      <c r="F248" s="382"/>
      <c r="G248" s="382"/>
      <c r="H248" s="382"/>
      <c r="I248" s="382"/>
      <c r="J248" s="382"/>
      <c r="K248" s="382"/>
      <c r="L248" s="382"/>
      <c r="M248" s="382"/>
      <c r="N248" s="9"/>
      <c r="O248" s="382"/>
      <c r="P248" s="9"/>
      <c r="Q248" s="9"/>
      <c r="S248" s="707" t="str">
        <f>+IF(ENERO!S248=0,"",ENERO!S248)</f>
        <v>8002100-5</v>
      </c>
      <c r="T248" s="683" t="str">
        <f>+IF(ENERO!T248=0,"",ENERO!T248)</f>
        <v>PROYECTO PLAN ALIMENTARIO Y NUTRICIONAL</v>
      </c>
      <c r="U248" s="27">
        <f>+ENERO!U248</f>
        <v>0</v>
      </c>
      <c r="V248" s="15">
        <f>ENERO!V248+FEBRERO!AL248</f>
        <v>0</v>
      </c>
      <c r="W248" s="15">
        <f>ENERO!W248+FEBRERO!AM248</f>
        <v>109024621</v>
      </c>
      <c r="X248" s="18">
        <f t="shared" si="214"/>
        <v>109024621</v>
      </c>
      <c r="Y248" s="19">
        <f>ENERO!AA248</f>
        <v>0</v>
      </c>
      <c r="Z248" s="374">
        <v>2148000</v>
      </c>
      <c r="AA248" s="18">
        <f t="shared" si="215"/>
        <v>2148000</v>
      </c>
      <c r="AB248" s="19">
        <f>ENERO!AD248</f>
        <v>0</v>
      </c>
      <c r="AC248" s="374">
        <v>2148000</v>
      </c>
      <c r="AD248" s="18">
        <f t="shared" si="216"/>
        <v>2148000</v>
      </c>
      <c r="AE248" s="19">
        <f>ENERO!AG248</f>
        <v>0</v>
      </c>
      <c r="AF248" s="374">
        <v>0</v>
      </c>
      <c r="AG248" s="18">
        <f t="shared" si="217"/>
        <v>0</v>
      </c>
      <c r="AH248" s="19">
        <f t="shared" si="218"/>
        <v>106876621</v>
      </c>
      <c r="AI248" s="15">
        <f t="shared" si="219"/>
        <v>106876621</v>
      </c>
      <c r="AJ248" s="16">
        <f t="shared" si="220"/>
        <v>109024621</v>
      </c>
      <c r="AK248" s="9"/>
      <c r="AL248" s="372">
        <v>0</v>
      </c>
      <c r="AM248" s="375">
        <v>0</v>
      </c>
    </row>
    <row r="249" spans="1:70" ht="24.95" customHeight="1">
      <c r="A249" s="754"/>
      <c r="B249" s="661"/>
      <c r="C249" s="382"/>
      <c r="D249" s="382"/>
      <c r="E249" s="382"/>
      <c r="F249" s="382"/>
      <c r="G249" s="382"/>
      <c r="H249" s="382"/>
      <c r="I249" s="382"/>
      <c r="J249" s="382"/>
      <c r="K249" s="382"/>
      <c r="L249" s="382"/>
      <c r="M249" s="382"/>
      <c r="N249" s="9"/>
      <c r="O249" s="382"/>
      <c r="P249" s="9"/>
      <c r="Q249" s="9"/>
      <c r="S249" s="707" t="str">
        <f>+IF(ENERO!S249=0,"",ENERO!S249)</f>
        <v>8002100-6</v>
      </c>
      <c r="T249" s="683" t="str">
        <f>+IF(ENERO!T249=0,"",ENERO!T249)</f>
        <v>Programas Especial 05</v>
      </c>
      <c r="U249" s="27">
        <f>+ENERO!U249</f>
        <v>0</v>
      </c>
      <c r="V249" s="15">
        <f>ENERO!V249+FEBRERO!AL249</f>
        <v>0</v>
      </c>
      <c r="W249" s="15">
        <f>ENERO!W249+FEBRERO!AM249</f>
        <v>0</v>
      </c>
      <c r="X249" s="18">
        <f t="shared" si="214"/>
        <v>0</v>
      </c>
      <c r="Y249" s="19">
        <f>ENERO!AA249</f>
        <v>0</v>
      </c>
      <c r="Z249" s="374">
        <v>0</v>
      </c>
      <c r="AA249" s="18">
        <f t="shared" si="215"/>
        <v>0</v>
      </c>
      <c r="AB249" s="19">
        <f>ENERO!AD249</f>
        <v>0</v>
      </c>
      <c r="AC249" s="374">
        <v>0</v>
      </c>
      <c r="AD249" s="18">
        <f t="shared" si="216"/>
        <v>0</v>
      </c>
      <c r="AE249" s="19">
        <f>ENERO!AG249</f>
        <v>0</v>
      </c>
      <c r="AF249" s="374">
        <v>0</v>
      </c>
      <c r="AG249" s="18">
        <f t="shared" si="217"/>
        <v>0</v>
      </c>
      <c r="AH249" s="19">
        <f t="shared" si="218"/>
        <v>0</v>
      </c>
      <c r="AI249" s="15">
        <f t="shared" si="219"/>
        <v>0</v>
      </c>
      <c r="AJ249" s="16">
        <f t="shared" si="220"/>
        <v>0</v>
      </c>
      <c r="AK249" s="9"/>
      <c r="AL249" s="372">
        <v>0</v>
      </c>
      <c r="AM249" s="375">
        <v>0</v>
      </c>
    </row>
    <row r="250" spans="1:70" ht="24.95" customHeight="1">
      <c r="A250" s="754"/>
      <c r="B250" s="661"/>
      <c r="C250" s="382"/>
      <c r="D250" s="382"/>
      <c r="E250" s="382"/>
      <c r="F250" s="382"/>
      <c r="G250" s="382"/>
      <c r="H250" s="382"/>
      <c r="I250" s="382"/>
      <c r="J250" s="382"/>
      <c r="K250" s="382"/>
      <c r="L250" s="382"/>
      <c r="M250" s="382"/>
      <c r="N250" s="9"/>
      <c r="O250" s="382"/>
      <c r="P250" s="9"/>
      <c r="Q250" s="9"/>
      <c r="S250" s="707" t="str">
        <f>+IF(ENERO!S250=0,"",ENERO!S250)</f>
        <v>8002100-7</v>
      </c>
      <c r="T250" s="683" t="str">
        <f>+IF(ENERO!T250=0,"",ENERO!T250)</f>
        <v>Programas Especial 06</v>
      </c>
      <c r="U250" s="27">
        <f>+ENERO!U250</f>
        <v>0</v>
      </c>
      <c r="V250" s="15">
        <f>ENERO!V250+FEBRERO!AL250</f>
        <v>0</v>
      </c>
      <c r="W250" s="15">
        <f>ENERO!W250+FEBRERO!AM250</f>
        <v>0</v>
      </c>
      <c r="X250" s="18">
        <f>SUM(U250:W250)</f>
        <v>0</v>
      </c>
      <c r="Y250" s="19">
        <f>ENERO!AA250</f>
        <v>0</v>
      </c>
      <c r="Z250" s="374">
        <v>0</v>
      </c>
      <c r="AA250" s="18">
        <f>SUM(Y250:Z250)</f>
        <v>0</v>
      </c>
      <c r="AB250" s="19">
        <f>ENERO!AD250</f>
        <v>0</v>
      </c>
      <c r="AC250" s="374">
        <v>0</v>
      </c>
      <c r="AD250" s="18">
        <f>SUM(AB250:AC250)</f>
        <v>0</v>
      </c>
      <c r="AE250" s="19">
        <f>ENERO!AG250</f>
        <v>0</v>
      </c>
      <c r="AF250" s="374">
        <v>0</v>
      </c>
      <c r="AG250" s="18">
        <f>SUM(AE250:AF250)</f>
        <v>0</v>
      </c>
      <c r="AH250" s="19">
        <f>X250-AA250</f>
        <v>0</v>
      </c>
      <c r="AI250" s="15">
        <f>X250-AD250</f>
        <v>0</v>
      </c>
      <c r="AJ250" s="16">
        <f>X250-AG250</f>
        <v>0</v>
      </c>
      <c r="AK250" s="9"/>
      <c r="AL250" s="372">
        <v>0</v>
      </c>
      <c r="AM250" s="375">
        <v>0</v>
      </c>
    </row>
    <row r="251" spans="1:70" ht="24.95" customHeight="1">
      <c r="A251" s="754"/>
      <c r="B251" s="661"/>
      <c r="C251" s="382"/>
      <c r="D251" s="382"/>
      <c r="E251" s="382"/>
      <c r="F251" s="382"/>
      <c r="G251" s="382"/>
      <c r="H251" s="382"/>
      <c r="I251" s="382"/>
      <c r="J251" s="382"/>
      <c r="K251" s="382"/>
      <c r="L251" s="382"/>
      <c r="M251" s="382"/>
      <c r="N251" s="9"/>
      <c r="O251" s="382"/>
      <c r="P251" s="9"/>
      <c r="Q251" s="9"/>
      <c r="S251" s="707" t="str">
        <f>+IF(ENERO!S251=0,"",ENERO!S251)</f>
        <v>8002100-8</v>
      </c>
      <c r="T251" s="683" t="str">
        <f>+IF(ENERO!T251=0,"",ENERO!T251)</f>
        <v>Programas Especial 07</v>
      </c>
      <c r="U251" s="27">
        <f>+ENERO!U251</f>
        <v>0</v>
      </c>
      <c r="V251" s="15">
        <f>ENERO!V251+FEBRERO!AL251</f>
        <v>0</v>
      </c>
      <c r="W251" s="15">
        <f>ENERO!W251+FEBRERO!AM251</f>
        <v>0</v>
      </c>
      <c r="X251" s="18">
        <f>SUM(U251:W251)</f>
        <v>0</v>
      </c>
      <c r="Y251" s="19">
        <f>ENERO!AA251</f>
        <v>0</v>
      </c>
      <c r="Z251" s="374">
        <v>0</v>
      </c>
      <c r="AA251" s="18">
        <f>SUM(Y251:Z251)</f>
        <v>0</v>
      </c>
      <c r="AB251" s="19">
        <f>ENERO!AD251</f>
        <v>0</v>
      </c>
      <c r="AC251" s="374">
        <v>0</v>
      </c>
      <c r="AD251" s="18">
        <f>SUM(AB251:AC251)</f>
        <v>0</v>
      </c>
      <c r="AE251" s="19">
        <f>ENERO!AG251</f>
        <v>0</v>
      </c>
      <c r="AF251" s="374">
        <v>0</v>
      </c>
      <c r="AG251" s="18">
        <f>SUM(AE251:AF251)</f>
        <v>0</v>
      </c>
      <c r="AH251" s="19">
        <f>X251-AA251</f>
        <v>0</v>
      </c>
      <c r="AI251" s="15">
        <f>X251-AD251</f>
        <v>0</v>
      </c>
      <c r="AJ251" s="16">
        <f>X251-AG251</f>
        <v>0</v>
      </c>
      <c r="AK251" s="9"/>
      <c r="AL251" s="372">
        <v>0</v>
      </c>
      <c r="AM251" s="375">
        <v>0</v>
      </c>
    </row>
    <row r="252" spans="1:70" ht="24.95" customHeight="1">
      <c r="A252" s="754"/>
      <c r="B252" s="661"/>
      <c r="C252" s="382"/>
      <c r="D252" s="382"/>
      <c r="E252" s="382"/>
      <c r="F252" s="382"/>
      <c r="G252" s="382"/>
      <c r="H252" s="382"/>
      <c r="I252" s="382"/>
      <c r="J252" s="382"/>
      <c r="K252" s="382"/>
      <c r="L252" s="382"/>
      <c r="M252" s="382"/>
      <c r="N252" s="9"/>
      <c r="O252" s="382"/>
      <c r="P252" s="9"/>
      <c r="Q252" s="9"/>
      <c r="S252" s="707" t="str">
        <f>+IF(ENERO!S252=0,"",ENERO!S252)</f>
        <v>8002100-9</v>
      </c>
      <c r="T252" s="683" t="str">
        <f>+IF(ENERO!T252=0,"",ENERO!T252)</f>
        <v>Programas Especial 08</v>
      </c>
      <c r="U252" s="27">
        <f>+ENERO!U252</f>
        <v>0</v>
      </c>
      <c r="V252" s="15">
        <f>ENERO!V252+FEBRERO!AL252</f>
        <v>0</v>
      </c>
      <c r="W252" s="15">
        <f>ENERO!W252+FEBRERO!AM252</f>
        <v>0</v>
      </c>
      <c r="X252" s="18">
        <f>SUM(U252:W252)</f>
        <v>0</v>
      </c>
      <c r="Y252" s="19">
        <f>ENERO!AA252</f>
        <v>0</v>
      </c>
      <c r="Z252" s="374">
        <v>0</v>
      </c>
      <c r="AA252" s="18">
        <f>SUM(Y252:Z252)</f>
        <v>0</v>
      </c>
      <c r="AB252" s="19">
        <f>ENERO!AD252</f>
        <v>0</v>
      </c>
      <c r="AC252" s="374">
        <v>0</v>
      </c>
      <c r="AD252" s="18">
        <f>SUM(AB252:AC252)</f>
        <v>0</v>
      </c>
      <c r="AE252" s="19">
        <f>ENERO!AG252</f>
        <v>0</v>
      </c>
      <c r="AF252" s="374">
        <v>0</v>
      </c>
      <c r="AG252" s="18">
        <f>SUM(AE252:AF252)</f>
        <v>0</v>
      </c>
      <c r="AH252" s="19">
        <f>X252-AA252</f>
        <v>0</v>
      </c>
      <c r="AI252" s="15">
        <f>X252-AD252</f>
        <v>0</v>
      </c>
      <c r="AJ252" s="16">
        <f>X252-AG252</f>
        <v>0</v>
      </c>
      <c r="AK252" s="9"/>
      <c r="AL252" s="372">
        <v>0</v>
      </c>
      <c r="AM252" s="375">
        <v>0</v>
      </c>
    </row>
    <row r="253" spans="1:70" ht="24.95" customHeight="1">
      <c r="A253" s="754"/>
      <c r="B253" s="661"/>
      <c r="C253" s="382"/>
      <c r="D253" s="382"/>
      <c r="E253" s="382"/>
      <c r="F253" s="382"/>
      <c r="G253" s="382"/>
      <c r="H253" s="382"/>
      <c r="I253" s="382"/>
      <c r="J253" s="382"/>
      <c r="K253" s="382"/>
      <c r="L253" s="382"/>
      <c r="M253" s="382"/>
      <c r="N253" s="9"/>
      <c r="O253" s="382"/>
      <c r="P253" s="9"/>
      <c r="Q253" s="9"/>
      <c r="S253" s="707" t="str">
        <f>+IF(ENERO!S253=0,"",ENERO!S253)</f>
        <v>8002100-10</v>
      </c>
      <c r="T253" s="683" t="str">
        <f>+IF(ENERO!T253=0,"",ENERO!T253)</f>
        <v>Programas Especial 09</v>
      </c>
      <c r="U253" s="27">
        <f>+ENERO!U253</f>
        <v>0</v>
      </c>
      <c r="V253" s="15">
        <f>ENERO!V253+FEBRERO!AL253</f>
        <v>0</v>
      </c>
      <c r="W253" s="15">
        <f>ENERO!W253+FEBRERO!AM253</f>
        <v>0</v>
      </c>
      <c r="X253" s="18">
        <f>SUM(U253:W253)</f>
        <v>0</v>
      </c>
      <c r="Y253" s="19">
        <f>ENERO!AA253</f>
        <v>0</v>
      </c>
      <c r="Z253" s="374">
        <v>0</v>
      </c>
      <c r="AA253" s="18">
        <f>SUM(Y253:Z253)</f>
        <v>0</v>
      </c>
      <c r="AB253" s="19">
        <f>ENERO!AD253</f>
        <v>0</v>
      </c>
      <c r="AC253" s="374">
        <v>0</v>
      </c>
      <c r="AD253" s="18">
        <f>SUM(AB253:AC253)</f>
        <v>0</v>
      </c>
      <c r="AE253" s="19">
        <f>ENERO!AG253</f>
        <v>0</v>
      </c>
      <c r="AF253" s="374">
        <v>0</v>
      </c>
      <c r="AG253" s="18">
        <f>SUM(AE253:AF253)</f>
        <v>0</v>
      </c>
      <c r="AH253" s="19">
        <f>X253-AA253</f>
        <v>0</v>
      </c>
      <c r="AI253" s="15">
        <f>X253-AD253</f>
        <v>0</v>
      </c>
      <c r="AJ253" s="16">
        <f>X253-AG253</f>
        <v>0</v>
      </c>
      <c r="AK253" s="9"/>
      <c r="AL253" s="372">
        <v>0</v>
      </c>
      <c r="AM253" s="375">
        <v>0</v>
      </c>
    </row>
    <row r="254" spans="1:70" ht="24.95" customHeight="1">
      <c r="A254" s="754"/>
      <c r="B254" s="661"/>
      <c r="C254" s="382"/>
      <c r="D254" s="382"/>
      <c r="E254" s="382"/>
      <c r="F254" s="382"/>
      <c r="G254" s="382"/>
      <c r="H254" s="382"/>
      <c r="I254" s="382"/>
      <c r="J254" s="382"/>
      <c r="K254" s="382"/>
      <c r="L254" s="382"/>
      <c r="M254" s="382"/>
      <c r="N254" s="9"/>
      <c r="O254" s="382"/>
      <c r="P254" s="9"/>
      <c r="Q254" s="9"/>
      <c r="S254" s="707" t="str">
        <f>+IF(ENERO!S254=0,"",ENERO!S254)</f>
        <v>8002100-11</v>
      </c>
      <c r="T254" s="683" t="str">
        <f>+IF(ENERO!T254=0,"",ENERO!T254)</f>
        <v>Programas Especial 10</v>
      </c>
      <c r="U254" s="27">
        <f>+ENERO!U254</f>
        <v>0</v>
      </c>
      <c r="V254" s="15">
        <f>ENERO!V254+FEBRERO!AL254</f>
        <v>0</v>
      </c>
      <c r="W254" s="15">
        <f>ENERO!W254+FEBRERO!AM254</f>
        <v>0</v>
      </c>
      <c r="X254" s="18">
        <f>SUM(U254:W254)</f>
        <v>0</v>
      </c>
      <c r="Y254" s="19">
        <f>ENERO!AA254</f>
        <v>0</v>
      </c>
      <c r="Z254" s="374">
        <v>0</v>
      </c>
      <c r="AA254" s="18">
        <f>SUM(Y254:Z254)</f>
        <v>0</v>
      </c>
      <c r="AB254" s="19">
        <f>ENERO!AD254</f>
        <v>0</v>
      </c>
      <c r="AC254" s="374">
        <v>0</v>
      </c>
      <c r="AD254" s="18">
        <f>SUM(AB254:AC254)</f>
        <v>0</v>
      </c>
      <c r="AE254" s="19">
        <f>ENERO!AG254</f>
        <v>0</v>
      </c>
      <c r="AF254" s="374">
        <v>0</v>
      </c>
      <c r="AG254" s="18">
        <f>SUM(AE254:AF254)</f>
        <v>0</v>
      </c>
      <c r="AH254" s="19">
        <f>X254-AA254</f>
        <v>0</v>
      </c>
      <c r="AI254" s="15">
        <f>X254-AD254</f>
        <v>0</v>
      </c>
      <c r="AJ254" s="16">
        <f>X254-AG254</f>
        <v>0</v>
      </c>
      <c r="AK254" s="9"/>
      <c r="AL254" s="372">
        <v>0</v>
      </c>
      <c r="AM254" s="375">
        <v>0</v>
      </c>
    </row>
    <row r="255" spans="1:70" ht="24.95" customHeight="1">
      <c r="A255" s="754"/>
      <c r="B255" s="661"/>
      <c r="C255" s="382"/>
      <c r="D255" s="382"/>
      <c r="E255" s="382"/>
      <c r="F255" s="382"/>
      <c r="G255" s="382"/>
      <c r="H255" s="382"/>
      <c r="I255" s="382"/>
      <c r="J255" s="382"/>
      <c r="K255" s="382"/>
      <c r="L255" s="382"/>
      <c r="M255" s="382"/>
      <c r="N255" s="9"/>
      <c r="O255" s="382"/>
      <c r="P255" s="9"/>
      <c r="Q255" s="9"/>
      <c r="S255" s="707" t="str">
        <f>+IF(ENERO!S255=0,"",ENERO!S255)</f>
        <v>8002100-12</v>
      </c>
      <c r="T255" s="683" t="str">
        <f>+IF(ENERO!T255=0,"",ENERO!T255)</f>
        <v>Programas Especial 11</v>
      </c>
      <c r="U255" s="27">
        <f>+ENERO!U255</f>
        <v>0</v>
      </c>
      <c r="V255" s="15">
        <f>ENERO!V255+FEBRERO!AL255</f>
        <v>0</v>
      </c>
      <c r="W255" s="15">
        <f>ENERO!W255+FEBRERO!AM255</f>
        <v>0</v>
      </c>
      <c r="X255" s="18">
        <f t="shared" si="214"/>
        <v>0</v>
      </c>
      <c r="Y255" s="19">
        <f>ENERO!AA255</f>
        <v>0</v>
      </c>
      <c r="Z255" s="374">
        <v>0</v>
      </c>
      <c r="AA255" s="18">
        <f t="shared" si="215"/>
        <v>0</v>
      </c>
      <c r="AB255" s="19">
        <f>ENERO!AD255</f>
        <v>0</v>
      </c>
      <c r="AC255" s="374">
        <v>0</v>
      </c>
      <c r="AD255" s="18">
        <f t="shared" si="216"/>
        <v>0</v>
      </c>
      <c r="AE255" s="19">
        <f>ENERO!AG255</f>
        <v>0</v>
      </c>
      <c r="AF255" s="374">
        <v>0</v>
      </c>
      <c r="AG255" s="18">
        <f t="shared" si="217"/>
        <v>0</v>
      </c>
      <c r="AH255" s="19">
        <f t="shared" si="218"/>
        <v>0</v>
      </c>
      <c r="AI255" s="15">
        <f t="shared" si="219"/>
        <v>0</v>
      </c>
      <c r="AJ255" s="16">
        <f t="shared" si="220"/>
        <v>0</v>
      </c>
      <c r="AK255" s="9"/>
      <c r="AL255" s="372">
        <v>0</v>
      </c>
      <c r="AM255" s="375">
        <v>0</v>
      </c>
    </row>
    <row r="256" spans="1:70" ht="24.95" customHeight="1" thickBot="1">
      <c r="A256" s="754"/>
      <c r="B256" s="661"/>
      <c r="C256" s="382"/>
      <c r="D256" s="382"/>
      <c r="E256" s="382"/>
      <c r="F256" s="382"/>
      <c r="G256" s="382"/>
      <c r="H256" s="382"/>
      <c r="I256" s="382"/>
      <c r="J256" s="382"/>
      <c r="K256" s="382"/>
      <c r="L256" s="382"/>
      <c r="M256" s="382"/>
      <c r="N256" s="9"/>
      <c r="O256" s="382"/>
      <c r="P256" s="9"/>
      <c r="Q256" s="9"/>
      <c r="S256" s="718">
        <f>+IF(ENERO!S256=0,"",ENERO!S256)</f>
        <v>8002999</v>
      </c>
      <c r="T256" s="698" t="str">
        <f>+IF(ENERO!T256=0,"",ENERO!T256)</f>
        <v>Vigencias Anteriores Programas operativos de inversion</v>
      </c>
      <c r="U256" s="133">
        <f>+ENERO!U256</f>
        <v>0</v>
      </c>
      <c r="V256" s="121">
        <f>ENERO!V256+FEBRERO!AL256</f>
        <v>0</v>
      </c>
      <c r="W256" s="121">
        <f>ENERO!W256+FEBRERO!AM256</f>
        <v>151252554</v>
      </c>
      <c r="X256" s="126">
        <f t="shared" si="214"/>
        <v>151252554</v>
      </c>
      <c r="Y256" s="124">
        <f>ENERO!AA256</f>
        <v>151252554</v>
      </c>
      <c r="Z256" s="388">
        <v>0</v>
      </c>
      <c r="AA256" s="126">
        <f t="shared" si="215"/>
        <v>151252554</v>
      </c>
      <c r="AB256" s="124">
        <f>ENERO!AD256</f>
        <v>151252554</v>
      </c>
      <c r="AC256" s="388">
        <v>0</v>
      </c>
      <c r="AD256" s="126">
        <f t="shared" si="216"/>
        <v>151252554</v>
      </c>
      <c r="AE256" s="124">
        <f>ENERO!AG256</f>
        <v>28822002</v>
      </c>
      <c r="AF256" s="388">
        <v>57564697</v>
      </c>
      <c r="AG256" s="126">
        <f t="shared" si="217"/>
        <v>86386699</v>
      </c>
      <c r="AH256" s="124">
        <f t="shared" si="218"/>
        <v>0</v>
      </c>
      <c r="AI256" s="121">
        <f t="shared" si="219"/>
        <v>0</v>
      </c>
      <c r="AJ256" s="125">
        <f t="shared" si="220"/>
        <v>64865855</v>
      </c>
      <c r="AK256" s="9"/>
      <c r="AL256" s="384">
        <v>0</v>
      </c>
      <c r="AM256" s="389">
        <v>0</v>
      </c>
    </row>
    <row r="257" spans="1:39" ht="24.95" customHeight="1" thickBot="1">
      <c r="A257" s="754"/>
      <c r="B257" s="661"/>
      <c r="C257" s="382"/>
      <c r="D257" s="382"/>
      <c r="E257" s="382"/>
      <c r="F257" s="382"/>
      <c r="G257" s="382"/>
      <c r="H257" s="382"/>
      <c r="I257" s="382"/>
      <c r="J257" s="382"/>
      <c r="K257" s="382"/>
      <c r="L257" s="382"/>
      <c r="M257" s="382"/>
      <c r="N257" s="9"/>
      <c r="O257" s="382"/>
      <c r="P257" s="9"/>
      <c r="Q257" s="9"/>
      <c r="S257" s="495" t="str">
        <f>+IF(ENERO!S257=0,"",ENERO!S257)</f>
        <v/>
      </c>
      <c r="T257" s="695" t="str">
        <f>+IF(ENERO!T257=0,"",ENERO!T257)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A258" s="754"/>
      <c r="B258" s="661"/>
      <c r="C258" s="382"/>
      <c r="D258" s="382"/>
      <c r="E258" s="382"/>
      <c r="F258" s="382"/>
      <c r="G258" s="382"/>
      <c r="H258" s="382"/>
      <c r="I258" s="382"/>
      <c r="J258" s="382"/>
      <c r="K258" s="382"/>
      <c r="L258" s="382"/>
      <c r="M258" s="382"/>
      <c r="N258" s="9"/>
      <c r="O258" s="382"/>
      <c r="P258" s="9"/>
      <c r="Q258" s="9"/>
      <c r="S258" s="786" t="s">
        <v>360</v>
      </c>
      <c r="T258" s="787" t="s">
        <v>132</v>
      </c>
      <c r="U258" s="340">
        <f>+(C10+C17+C113)-(U10+U193+U220+U232)</f>
        <v>0</v>
      </c>
      <c r="V258" s="340">
        <f t="shared" ref="V258:AJ258" si="221">+(D10+D17+D113)-(V10+V193+V220+V232)</f>
        <v>0</v>
      </c>
      <c r="W258" s="340">
        <f t="shared" si="221"/>
        <v>0</v>
      </c>
      <c r="X258" s="340">
        <f t="shared" si="221"/>
        <v>0</v>
      </c>
      <c r="Y258" s="340">
        <f t="shared" si="221"/>
        <v>-1466748956</v>
      </c>
      <c r="Z258" s="340">
        <f t="shared" si="221"/>
        <v>237481963</v>
      </c>
      <c r="AA258" s="340">
        <f t="shared" si="221"/>
        <v>-1229266993</v>
      </c>
      <c r="AB258" s="340">
        <f t="shared" si="221"/>
        <v>-681501600</v>
      </c>
      <c r="AC258" s="340">
        <f t="shared" si="221"/>
        <v>343028234</v>
      </c>
      <c r="AD258" s="340">
        <f t="shared" si="221"/>
        <v>-338473366</v>
      </c>
      <c r="AE258" s="340">
        <f t="shared" si="221"/>
        <v>4700042122</v>
      </c>
      <c r="AF258" s="340">
        <f t="shared" si="221"/>
        <v>4681226201</v>
      </c>
      <c r="AG258" s="340">
        <f t="shared" si="221"/>
        <v>-973014280</v>
      </c>
      <c r="AH258" s="340">
        <f t="shared" si="221"/>
        <v>-3825595174</v>
      </c>
      <c r="AI258" s="340">
        <f t="shared" si="221"/>
        <v>-4960947070</v>
      </c>
      <c r="AJ258" s="788">
        <f t="shared" si="221"/>
        <v>-5634912670</v>
      </c>
      <c r="AK258" s="9"/>
      <c r="AL258" s="338">
        <v>0</v>
      </c>
      <c r="AM258" s="339">
        <v>0</v>
      </c>
    </row>
    <row r="259" spans="1:39" ht="24.95" customHeight="1" thickBot="1">
      <c r="S259" s="904"/>
      <c r="T259" s="905"/>
      <c r="U259" s="801"/>
      <c r="V259" s="801"/>
      <c r="W259" s="801"/>
      <c r="X259" s="801"/>
      <c r="Y259" s="801"/>
      <c r="Z259" s="801"/>
      <c r="AA259" s="801"/>
      <c r="AB259" s="801"/>
      <c r="AC259" s="801"/>
      <c r="AD259" s="801"/>
      <c r="AE259" s="801"/>
      <c r="AF259" s="801"/>
      <c r="AG259" s="801"/>
      <c r="AH259" s="801"/>
      <c r="AI259" s="801"/>
      <c r="AJ259" s="802"/>
      <c r="AK259" s="10"/>
      <c r="AL259" s="123">
        <f>+SUMIF(AK8:AK256,AK33,AL8:AL256)</f>
        <v>0</v>
      </c>
      <c r="AM259" s="115">
        <f>+SUMIF(AL8:AL256,AL33,AM8:AM256)</f>
        <v>0</v>
      </c>
    </row>
    <row r="260" spans="1:39" ht="24.95" customHeight="1" thickBot="1">
      <c r="S260" s="805" t="s">
        <v>570</v>
      </c>
      <c r="T260" s="806"/>
      <c r="U260" s="781">
        <f>+U8-U262</f>
        <v>5736225671</v>
      </c>
      <c r="V260" s="781">
        <f t="shared" ref="V260:AJ260" si="222">+V8-V262</f>
        <v>-149147338</v>
      </c>
      <c r="W260" s="781">
        <f t="shared" si="222"/>
        <v>87025326</v>
      </c>
      <c r="X260" s="781">
        <f t="shared" si="222"/>
        <v>5674103659</v>
      </c>
      <c r="Y260" s="781">
        <f t="shared" si="222"/>
        <v>1248338997</v>
      </c>
      <c r="Z260" s="781">
        <f t="shared" si="222"/>
        <v>660439276</v>
      </c>
      <c r="AA260" s="781">
        <f t="shared" si="222"/>
        <v>1908778273</v>
      </c>
      <c r="AB260" s="781">
        <f t="shared" si="222"/>
        <v>340528584</v>
      </c>
      <c r="AC260" s="781">
        <f t="shared" si="222"/>
        <v>432897793</v>
      </c>
      <c r="AD260" s="781">
        <f t="shared" si="222"/>
        <v>773426377</v>
      </c>
      <c r="AE260" s="781">
        <f t="shared" si="222"/>
        <v>105037255</v>
      </c>
      <c r="AF260" s="781">
        <f t="shared" si="222"/>
        <v>310167023</v>
      </c>
      <c r="AG260" s="781">
        <f t="shared" si="222"/>
        <v>415204278</v>
      </c>
      <c r="AH260" s="781">
        <f t="shared" si="222"/>
        <v>3765325386</v>
      </c>
      <c r="AI260" s="781">
        <f t="shared" si="222"/>
        <v>4900677282</v>
      </c>
      <c r="AJ260" s="782">
        <f t="shared" si="222"/>
        <v>5258899381</v>
      </c>
      <c r="AK260" s="10"/>
      <c r="AL260" s="382"/>
      <c r="AM260" s="382"/>
    </row>
    <row r="261" spans="1:39" ht="24.95" customHeight="1" thickBot="1">
      <c r="S261" s="809"/>
      <c r="T261" s="810"/>
      <c r="U261" s="789"/>
      <c r="V261" s="789"/>
      <c r="W261" s="789"/>
      <c r="X261" s="789"/>
      <c r="Y261" s="789"/>
      <c r="Z261" s="789"/>
      <c r="AA261" s="789"/>
      <c r="AB261" s="789"/>
      <c r="AC261" s="789"/>
      <c r="AD261" s="789"/>
      <c r="AE261" s="789"/>
      <c r="AF261" s="789"/>
      <c r="AG261" s="789"/>
      <c r="AH261" s="789"/>
      <c r="AI261" s="789"/>
      <c r="AJ261" s="790"/>
      <c r="AK261" s="10"/>
      <c r="AL261" s="382"/>
      <c r="AM261" s="382"/>
    </row>
    <row r="262" spans="1:39" ht="24.95" customHeight="1" thickBot="1">
      <c r="S262" s="807" t="s">
        <v>571</v>
      </c>
      <c r="T262" s="808"/>
      <c r="U262" s="785">
        <f>+SUMIF($T$8:$T$256,"*Vigencias Anteriores*",U8:U256)</f>
        <v>362137316</v>
      </c>
      <c r="V262" s="785">
        <f t="shared" ref="V262:AJ262" si="223">+SUMIF($T$8:$T$256,"*Vigencias Anteriores*",V8:V256)</f>
        <v>149147338</v>
      </c>
      <c r="W262" s="785">
        <f t="shared" si="223"/>
        <v>422538637</v>
      </c>
      <c r="X262" s="785">
        <f t="shared" si="223"/>
        <v>933823291</v>
      </c>
      <c r="Y262" s="785">
        <f t="shared" si="223"/>
        <v>741812275</v>
      </c>
      <c r="Z262" s="785">
        <f t="shared" si="223"/>
        <v>131741228</v>
      </c>
      <c r="AA262" s="785">
        <f t="shared" si="223"/>
        <v>873553503</v>
      </c>
      <c r="AB262" s="785">
        <f t="shared" si="223"/>
        <v>741812275</v>
      </c>
      <c r="AC262" s="785">
        <f t="shared" si="223"/>
        <v>131741228</v>
      </c>
      <c r="AD262" s="785">
        <f t="shared" si="223"/>
        <v>873553503</v>
      </c>
      <c r="AE262" s="785">
        <f t="shared" si="223"/>
        <v>249782790</v>
      </c>
      <c r="AF262" s="785">
        <f t="shared" si="223"/>
        <v>308027212</v>
      </c>
      <c r="AG262" s="785">
        <f t="shared" si="223"/>
        <v>557810002</v>
      </c>
      <c r="AH262" s="785">
        <f t="shared" si="223"/>
        <v>60269788</v>
      </c>
      <c r="AI262" s="785">
        <f t="shared" si="223"/>
        <v>60269788</v>
      </c>
      <c r="AJ262" s="785">
        <f t="shared" si="223"/>
        <v>376013289</v>
      </c>
    </row>
    <row r="263" spans="1:39" ht="24.95" customHeight="1" thickBot="1">
      <c r="S263" s="809"/>
      <c r="T263" s="810"/>
      <c r="U263" s="810"/>
      <c r="V263" s="789"/>
      <c r="W263" s="789"/>
      <c r="X263" s="789"/>
      <c r="Y263" s="789"/>
      <c r="Z263" s="789"/>
      <c r="AA263" s="789"/>
      <c r="AB263" s="789"/>
      <c r="AC263" s="789"/>
      <c r="AD263" s="789"/>
      <c r="AE263" s="789"/>
      <c r="AF263" s="789"/>
      <c r="AG263" s="789"/>
      <c r="AH263" s="789"/>
      <c r="AI263" s="789"/>
      <c r="AJ263" s="789"/>
    </row>
    <row r="264" spans="1:39" ht="24.95" customHeight="1" thickBot="1">
      <c r="S264" s="783" t="s">
        <v>572</v>
      </c>
      <c r="T264" s="784"/>
      <c r="U264" s="803">
        <f>+U260+U262</f>
        <v>6098362987</v>
      </c>
      <c r="V264" s="803">
        <f t="shared" ref="V264:AJ264" si="224">+V260+V262</f>
        <v>0</v>
      </c>
      <c r="W264" s="803">
        <f t="shared" si="224"/>
        <v>509563963</v>
      </c>
      <c r="X264" s="803">
        <f t="shared" si="224"/>
        <v>6607926950</v>
      </c>
      <c r="Y264" s="803">
        <f t="shared" si="224"/>
        <v>1990151272</v>
      </c>
      <c r="Z264" s="803">
        <f t="shared" si="224"/>
        <v>792180504</v>
      </c>
      <c r="AA264" s="803">
        <f t="shared" si="224"/>
        <v>2782331776</v>
      </c>
      <c r="AB264" s="803">
        <f t="shared" si="224"/>
        <v>1082340859</v>
      </c>
      <c r="AC264" s="803">
        <f t="shared" si="224"/>
        <v>564639021</v>
      </c>
      <c r="AD264" s="803">
        <f t="shared" si="224"/>
        <v>1646979880</v>
      </c>
      <c r="AE264" s="803">
        <f t="shared" si="224"/>
        <v>354820045</v>
      </c>
      <c r="AF264" s="803">
        <f t="shared" si="224"/>
        <v>618194235</v>
      </c>
      <c r="AG264" s="803">
        <f t="shared" si="224"/>
        <v>973014280</v>
      </c>
      <c r="AH264" s="803">
        <f t="shared" si="224"/>
        <v>3825595174</v>
      </c>
      <c r="AI264" s="803">
        <f t="shared" si="224"/>
        <v>4960947070</v>
      </c>
      <c r="AJ264" s="804">
        <f t="shared" si="224"/>
        <v>5634912670</v>
      </c>
    </row>
  </sheetData>
  <sheetProtection algorithmName="SHA-512" hashValue="JqPEYtkDNnu7NRKPUdtCcHNqCVfRI9nJm+8CseqiizLRMn4acToLM5fbcxnbZqerd8bi/FnRCrGHehhdQiaHeQ==" saltValue="NC0OmFFx3iMN9I5hlh1h1w==" spinCount="100000" sheet="1" objects="1" scenarios="1" formatCells="0" formatColumns="0"/>
  <mergeCells count="46">
    <mergeCell ref="A5:A6"/>
    <mergeCell ref="B5:B6"/>
    <mergeCell ref="C5:F5"/>
    <mergeCell ref="G5:I5"/>
    <mergeCell ref="B3:B4"/>
    <mergeCell ref="AW19:AZ19"/>
    <mergeCell ref="AW4:AZ4"/>
    <mergeCell ref="C1:J1"/>
    <mergeCell ref="K1:N1"/>
    <mergeCell ref="V2:X2"/>
    <mergeCell ref="BG5:BG6"/>
    <mergeCell ref="BG2:BI2"/>
    <mergeCell ref="AB5:AD5"/>
    <mergeCell ref="AE5:AG5"/>
    <mergeCell ref="AH5:AJ5"/>
    <mergeCell ref="AH2:AI2"/>
    <mergeCell ref="AJ3:AJ4"/>
    <mergeCell ref="AH3:AI4"/>
    <mergeCell ref="BM5:BM6"/>
    <mergeCell ref="D2:E2"/>
    <mergeCell ref="AL2:AM2"/>
    <mergeCell ref="BB2:BC2"/>
    <mergeCell ref="Y3:AG4"/>
    <mergeCell ref="Y2:AG2"/>
    <mergeCell ref="BM2:BO2"/>
    <mergeCell ref="BM3:BO3"/>
    <mergeCell ref="AL3:AL5"/>
    <mergeCell ref="D3:E4"/>
    <mergeCell ref="V3:X4"/>
    <mergeCell ref="Q3:Q5"/>
    <mergeCell ref="BH5:BK5"/>
    <mergeCell ref="AM3:AM5"/>
    <mergeCell ref="BB3:BC3"/>
    <mergeCell ref="BG3:BI3"/>
    <mergeCell ref="S259:T259"/>
    <mergeCell ref="M5:N5"/>
    <mergeCell ref="P2:Q2"/>
    <mergeCell ref="N3:N4"/>
    <mergeCell ref="L2:M2"/>
    <mergeCell ref="L3:M4"/>
    <mergeCell ref="T3:T4"/>
    <mergeCell ref="S5:S6"/>
    <mergeCell ref="T5:T6"/>
    <mergeCell ref="J5:L5"/>
    <mergeCell ref="P3:P5"/>
    <mergeCell ref="F3:K4"/>
  </mergeCells>
  <phoneticPr fontId="1" type="noConversion"/>
  <conditionalFormatting sqref="B5:B7">
    <cfRule type="expression" dxfId="10" priority="1" stopIfTrue="1">
      <formula>$B$5="OJO - RECUERDE RECAUDAR LA DISPONIBLIDAD INICIAL EN ESTE TRIMESTRE, haga clik en H9 para ampliar la información"</formula>
    </cfRule>
  </conditionalFormatting>
  <dataValidations count="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BS264"/>
  <sheetViews>
    <sheetView showGridLines="0" topLeftCell="U131" zoomScale="80" zoomScaleNormal="80" workbookViewId="0">
      <selection activeCell="AG139" sqref="AG139"/>
    </sheetView>
  </sheetViews>
  <sheetFormatPr baseColWidth="10" defaultColWidth="0" defaultRowHeight="24.95" customHeight="1"/>
  <cols>
    <col min="1" max="1" width="11.7109375" style="755" customWidth="1"/>
    <col min="2" max="2" width="50.5703125" style="662" customWidth="1"/>
    <col min="3" max="3" width="19.28515625" style="272" customWidth="1"/>
    <col min="4" max="4" width="16.140625" style="272" customWidth="1"/>
    <col min="5" max="6" width="14.42578125" style="272" customWidth="1"/>
    <col min="7" max="7" width="16.7109375" style="272" customWidth="1"/>
    <col min="8"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7.42578125" style="699" customWidth="1"/>
    <col min="20" max="20" width="66.5703125" style="675" customWidth="1"/>
    <col min="21" max="36" width="16.7109375" style="272" customWidth="1"/>
    <col min="37" max="37" width="8.85546875" style="1" customWidth="1"/>
    <col min="38" max="39" width="23.7109375" style="272" customWidth="1"/>
    <col min="40" max="40" width="4.85546875" style="272" customWidth="1"/>
    <col min="41" max="41" width="12.28515625" style="272" customWidth="1"/>
    <col min="42" max="42" width="50.285156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31.7109375" style="272" customWidth="1"/>
    <col min="59" max="59" width="72.7109375" style="272" customWidth="1"/>
    <col min="60" max="63" width="17.5703125" style="272" customWidth="1"/>
    <col min="64" max="64" width="35.42578125" style="272" customWidth="1"/>
    <col min="65" max="65" width="76" style="272" customWidth="1"/>
    <col min="66" max="66" width="17.28515625" style="272" customWidth="1"/>
    <col min="67" max="67" width="17" style="272" customWidth="1"/>
    <col min="68" max="68" width="18.28515625" style="272" customWidth="1"/>
    <col min="69" max="69" width="17.7109375" style="272" customWidth="1"/>
    <col min="70" max="70" width="11" style="272" customWidth="1"/>
    <col min="71" max="71" width="2.28515625" style="272" customWidth="1"/>
    <col min="72" max="16384" width="11" style="272" hidden="1"/>
  </cols>
  <sheetData>
    <row r="1" spans="1:69" ht="24.95" customHeight="1" thickBot="1">
      <c r="A1" s="944" t="str">
        <f>IF($F$8-$X$8=0," ","OJO: PRESUPUESTO DESEQUILIBRADO")</f>
        <v xml:space="preserve"> </v>
      </c>
      <c r="B1" s="944"/>
      <c r="C1" s="993"/>
      <c r="D1" s="993"/>
      <c r="E1" s="993"/>
      <c r="F1" s="993"/>
      <c r="G1" s="993"/>
      <c r="H1" s="993"/>
      <c r="I1" s="993"/>
      <c r="J1" s="993"/>
      <c r="K1" s="945" t="str">
        <f>+IF(L8&gt;I8,"OJO - SUS RECAUDOS SON SUPERIORES A SUS RECONOCIMIENTOS, VERIFIQUE","")</f>
        <v/>
      </c>
      <c r="L1" s="945"/>
      <c r="M1" s="945"/>
      <c r="N1" s="945"/>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2"/>
      <c r="B2" s="719" t="str">
        <f>+ENERO!B2</f>
        <v>SECRETARIA SECCIONAL DE SALUD Y PROTECCION SOCIAL DE ANTIOQUIA DE ANTIOQUIA</v>
      </c>
      <c r="C2" s="274"/>
      <c r="D2" s="954" t="str">
        <f>+IF(F2="","","MUNICIPIO:")</f>
        <v>MUNICIPIO:</v>
      </c>
      <c r="E2" s="954"/>
      <c r="F2" s="275" t="str">
        <f>IF(INSTRUCCIONES!B3=0,"",INSTRUCCIONES!B3)</f>
        <v>CONCORDIA</v>
      </c>
      <c r="G2" s="276"/>
      <c r="H2" s="276"/>
      <c r="I2" s="276"/>
      <c r="J2" s="276"/>
      <c r="K2" s="277"/>
      <c r="L2" s="955" t="s">
        <v>385</v>
      </c>
      <c r="M2" s="956"/>
      <c r="N2" s="278" t="s">
        <v>386</v>
      </c>
      <c r="P2" s="929" t="s">
        <v>460</v>
      </c>
      <c r="Q2" s="936"/>
      <c r="R2" s="279"/>
      <c r="S2" s="700"/>
      <c r="T2" s="719" t="str">
        <f>+ENERO!T2</f>
        <v>SECRETARIA SECCIONAL DE SALUD Y PROTECCION SOCIAL DE ANTIOQUIA DE ANTIOQUIA</v>
      </c>
      <c r="U2" s="274"/>
      <c r="V2" s="963" t="str">
        <f>+IF(Y2="","","M U N I C I P I O:")</f>
        <v>M U N I C I P I O:</v>
      </c>
      <c r="W2" s="963"/>
      <c r="X2" s="963"/>
      <c r="Y2" s="987" t="str">
        <f>IF(INSTRUCCIONES!B3=0,"",INSTRUCCIONES!B3)</f>
        <v>CONCORDIA</v>
      </c>
      <c r="Z2" s="987"/>
      <c r="AA2" s="987"/>
      <c r="AB2" s="987"/>
      <c r="AC2" s="987"/>
      <c r="AD2" s="987"/>
      <c r="AE2" s="987"/>
      <c r="AF2" s="987"/>
      <c r="AG2" s="988"/>
      <c r="AH2" s="956" t="s">
        <v>385</v>
      </c>
      <c r="AI2" s="986"/>
      <c r="AJ2" s="278" t="s">
        <v>386</v>
      </c>
      <c r="AL2" s="929" t="s">
        <v>460</v>
      </c>
      <c r="AM2" s="936"/>
      <c r="AO2" s="2">
        <v>3</v>
      </c>
      <c r="AP2" s="280" t="s">
        <v>7</v>
      </c>
      <c r="AQ2" s="281"/>
      <c r="AR2" s="3"/>
      <c r="AS2" s="3"/>
      <c r="AT2" s="3"/>
      <c r="AU2" s="3"/>
      <c r="AV2" s="3"/>
      <c r="AW2" s="3"/>
      <c r="AX2" s="3"/>
      <c r="AY2" s="3"/>
      <c r="AZ2" s="4"/>
      <c r="BB2" s="929" t="s">
        <v>597</v>
      </c>
      <c r="BC2" s="930"/>
      <c r="BD2" s="51" t="s">
        <v>385</v>
      </c>
      <c r="BE2" s="278" t="str">
        <f>+L3</f>
        <v>MARZO</v>
      </c>
      <c r="BF2" s="273"/>
      <c r="BG2" s="929" t="s">
        <v>598</v>
      </c>
      <c r="BH2" s="930"/>
      <c r="BI2" s="930"/>
      <c r="BJ2" s="51" t="s">
        <v>385</v>
      </c>
      <c r="BK2" s="278" t="str">
        <f>+BE2</f>
        <v>MARZO</v>
      </c>
      <c r="BM2" s="929" t="s">
        <v>598</v>
      </c>
      <c r="BN2" s="930"/>
      <c r="BO2" s="930"/>
      <c r="BP2" s="51" t="s">
        <v>385</v>
      </c>
      <c r="BQ2" s="278" t="str">
        <f>+BK2</f>
        <v>MARZO</v>
      </c>
    </row>
    <row r="3" spans="1:69" ht="24.95" customHeight="1" thickBot="1">
      <c r="A3" s="753"/>
      <c r="B3" s="906" t="s">
        <v>8</v>
      </c>
      <c r="C3" s="282"/>
      <c r="D3" s="922" t="str">
        <f>+IF(F3="","","INSTITUCION:")</f>
        <v>INSTITUCION:</v>
      </c>
      <c r="E3" s="922"/>
      <c r="F3" s="946" t="str">
        <f>IF(INSTRUCCIONES!B5=0,"",INSTRUCCIONES!B5)</f>
        <v xml:space="preserve">ESE HOSPITAL SAN JUAN DE DIOS </v>
      </c>
      <c r="G3" s="946"/>
      <c r="H3" s="946"/>
      <c r="I3" s="946"/>
      <c r="J3" s="946"/>
      <c r="K3" s="947"/>
      <c r="L3" s="907" t="s">
        <v>362</v>
      </c>
      <c r="M3" s="908"/>
      <c r="N3" s="952">
        <f>+INSTRUCCIONES!F3</f>
        <v>2018</v>
      </c>
      <c r="P3" s="933" t="s">
        <v>515</v>
      </c>
      <c r="Q3" s="926" t="s">
        <v>522</v>
      </c>
      <c r="R3" s="279"/>
      <c r="S3" s="701"/>
      <c r="T3" s="906" t="s">
        <v>10</v>
      </c>
      <c r="U3" s="283"/>
      <c r="V3" s="976" t="str">
        <f>+IF(Y3="","","E.S.E. H O S P I T A L:")</f>
        <v>E.S.E. H O S P I T A L:</v>
      </c>
      <c r="W3" s="976"/>
      <c r="X3" s="976"/>
      <c r="Y3" s="978" t="str">
        <f>IF(INSTRUCCIONES!B5=0,"",INSTRUCCIONES!B5)</f>
        <v xml:space="preserve">ESE HOSPITAL SAN JUAN DE DIOS </v>
      </c>
      <c r="Z3" s="978"/>
      <c r="AA3" s="978"/>
      <c r="AB3" s="978"/>
      <c r="AC3" s="978"/>
      <c r="AD3" s="978"/>
      <c r="AE3" s="978"/>
      <c r="AF3" s="978"/>
      <c r="AG3" s="979"/>
      <c r="AH3" s="982" t="str">
        <f>+L3</f>
        <v>MARZO</v>
      </c>
      <c r="AI3" s="983"/>
      <c r="AJ3" s="974">
        <f>+N3</f>
        <v>2018</v>
      </c>
      <c r="AL3" s="933" t="s">
        <v>523</v>
      </c>
      <c r="AM3" s="926" t="s">
        <v>522</v>
      </c>
      <c r="AO3" s="5"/>
      <c r="AP3" s="284" t="s">
        <v>11</v>
      </c>
      <c r="AQ3" s="285"/>
      <c r="AR3" s="285"/>
      <c r="AS3" s="285"/>
      <c r="AT3" s="285"/>
      <c r="AU3" s="285"/>
      <c r="AV3" s="285"/>
      <c r="AW3" s="285"/>
      <c r="AX3" s="285"/>
      <c r="AY3" s="285"/>
      <c r="AZ3" s="286"/>
      <c r="BB3" s="931" t="str">
        <f>+CONCATENATE(INSTRUCCIONES!B5, " - ", INSTRUCCIONES!B3)</f>
        <v>ESE HOSPITAL SAN JUAN DE DIOS  - CONCORDIA</v>
      </c>
      <c r="BC3" s="932"/>
      <c r="BD3" s="52" t="s">
        <v>386</v>
      </c>
      <c r="BE3" s="50">
        <f>+N3</f>
        <v>2018</v>
      </c>
      <c r="BF3" s="6" t="s">
        <v>12</v>
      </c>
      <c r="BG3" s="931" t="str">
        <f>+CONCATENATE(INSTRUCCIONES!B5, " - ", INSTRUCCIONES!B3)</f>
        <v>ESE HOSPITAL SAN JUAN DE DIOS  - CONCORDIA</v>
      </c>
      <c r="BH3" s="932"/>
      <c r="BI3" s="932"/>
      <c r="BJ3" s="52" t="s">
        <v>386</v>
      </c>
      <c r="BK3" s="50">
        <f>+BE3</f>
        <v>2018</v>
      </c>
      <c r="BM3" s="931" t="str">
        <f>+CONCATENATE(INSTRUCCIONES!B5, " - ", INSTRUCCIONES!B3)</f>
        <v>ESE HOSPITAL SAN JUAN DE DIOS  - CONCORDIA</v>
      </c>
      <c r="BN3" s="932"/>
      <c r="BO3" s="932"/>
      <c r="BP3" s="52" t="s">
        <v>386</v>
      </c>
      <c r="BQ3" s="50">
        <f>+BK3</f>
        <v>2018</v>
      </c>
    </row>
    <row r="4" spans="1:69" ht="24.95" customHeight="1" thickBot="1">
      <c r="A4" s="753"/>
      <c r="B4" s="997"/>
      <c r="C4" s="287"/>
      <c r="D4" s="923"/>
      <c r="E4" s="923"/>
      <c r="F4" s="948"/>
      <c r="G4" s="948"/>
      <c r="H4" s="948"/>
      <c r="I4" s="948"/>
      <c r="J4" s="948"/>
      <c r="K4" s="949"/>
      <c r="L4" s="909"/>
      <c r="M4" s="910"/>
      <c r="N4" s="953"/>
      <c r="P4" s="934"/>
      <c r="Q4" s="927"/>
      <c r="R4" s="279"/>
      <c r="S4" s="701"/>
      <c r="T4" s="906"/>
      <c r="U4" s="287"/>
      <c r="V4" s="977"/>
      <c r="W4" s="977"/>
      <c r="X4" s="977"/>
      <c r="Y4" s="980"/>
      <c r="Z4" s="980"/>
      <c r="AA4" s="980"/>
      <c r="AB4" s="980"/>
      <c r="AC4" s="980"/>
      <c r="AD4" s="980"/>
      <c r="AE4" s="980"/>
      <c r="AF4" s="980"/>
      <c r="AG4" s="981"/>
      <c r="AH4" s="984"/>
      <c r="AI4" s="985"/>
      <c r="AJ4" s="975"/>
      <c r="AL4" s="934"/>
      <c r="AM4" s="927"/>
      <c r="AO4" s="5"/>
      <c r="AP4" s="288"/>
      <c r="AQ4" s="289" t="s">
        <v>13</v>
      </c>
      <c r="AR4" s="289" t="s">
        <v>14</v>
      </c>
      <c r="AS4" s="289" t="s">
        <v>15</v>
      </c>
      <c r="AT4" s="289" t="s">
        <v>16</v>
      </c>
      <c r="AU4" s="289" t="s">
        <v>16</v>
      </c>
      <c r="AV4" s="290" t="s">
        <v>16</v>
      </c>
      <c r="AW4" s="967" t="str">
        <f>+CONCATENATE("PROYECCION A DICIEMBRE 31 DEL ",N3)</f>
        <v>PROYECCION A DICIEMBRE 31 DEL 2018</v>
      </c>
      <c r="AX4" s="968"/>
      <c r="AY4" s="968"/>
      <c r="AZ4" s="969"/>
      <c r="BB4" s="291"/>
      <c r="BC4" s="292"/>
      <c r="BD4" s="292"/>
      <c r="BE4" s="47"/>
      <c r="BF4" s="7"/>
      <c r="BG4" s="291"/>
      <c r="BH4" s="292"/>
      <c r="BI4" s="292"/>
      <c r="BJ4" s="48"/>
      <c r="BK4" s="293"/>
      <c r="BL4" s="8"/>
      <c r="BM4" s="291"/>
      <c r="BN4" s="294"/>
      <c r="BO4" s="294"/>
      <c r="BP4" s="49"/>
      <c r="BQ4" s="295"/>
    </row>
    <row r="5" spans="1:69" ht="45" customHeight="1" thickTop="1" thickBot="1">
      <c r="A5" s="994" t="s">
        <v>17</v>
      </c>
      <c r="B5" s="924" t="str">
        <f>IF(SUM(C8:N125)=0,"DESCRIPCIÓN",IF(I10&gt;0,"DESCRIPCIÓN",IF(MARZO!I10=0,"OJO - RECUERDE RECAUDAR LA DISPONIBLIDAD INICIAL EN ESTE TRIMESTRE, haga clik en H9 para ampliar la información","")))</f>
        <v>DESCRIPCIÓN</v>
      </c>
      <c r="C5" s="911" t="s">
        <v>19</v>
      </c>
      <c r="D5" s="912"/>
      <c r="E5" s="912"/>
      <c r="F5" s="913"/>
      <c r="G5" s="914" t="s">
        <v>519</v>
      </c>
      <c r="H5" s="915"/>
      <c r="I5" s="916"/>
      <c r="J5" s="917" t="str">
        <f>+IF(L8&gt;I8,"OJO - RECAUDOS MAYORES QUE RECONOCIMIENTOS","RECAUDO")</f>
        <v>RECAUDO</v>
      </c>
      <c r="K5" s="918"/>
      <c r="L5" s="919"/>
      <c r="M5" s="920" t="s">
        <v>21</v>
      </c>
      <c r="N5" s="921"/>
      <c r="P5" s="935"/>
      <c r="Q5" s="928"/>
      <c r="R5" s="279"/>
      <c r="S5" s="989" t="s">
        <v>471</v>
      </c>
      <c r="T5" s="991" t="s">
        <v>18</v>
      </c>
      <c r="U5" s="296" t="s">
        <v>19</v>
      </c>
      <c r="V5" s="297"/>
      <c r="W5" s="297"/>
      <c r="X5" s="298"/>
      <c r="Y5" s="299" t="s">
        <v>520</v>
      </c>
      <c r="Z5" s="297"/>
      <c r="AA5" s="297"/>
      <c r="AB5" s="971" t="s">
        <v>521</v>
      </c>
      <c r="AC5" s="972"/>
      <c r="AD5" s="973"/>
      <c r="AE5" s="971" t="s">
        <v>22</v>
      </c>
      <c r="AF5" s="972"/>
      <c r="AG5" s="973"/>
      <c r="AH5" s="971" t="s">
        <v>23</v>
      </c>
      <c r="AI5" s="972"/>
      <c r="AJ5" s="973"/>
      <c r="AL5" s="935"/>
      <c r="AM5" s="928"/>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2018</v>
      </c>
      <c r="BD5" s="305"/>
      <c r="BE5" s="509"/>
      <c r="BF5" s="1001" t="s">
        <v>363</v>
      </c>
      <c r="BG5" s="512" t="s">
        <v>32</v>
      </c>
      <c r="BH5" s="939" t="str">
        <f>+CONCATENATE("ACUMULADO ",N3)</f>
        <v>ACUMULADO 2018</v>
      </c>
      <c r="BI5" s="940"/>
      <c r="BJ5" s="940"/>
      <c r="BK5" s="998"/>
      <c r="BL5" s="999" t="s">
        <v>364</v>
      </c>
      <c r="BM5" s="937" t="s">
        <v>32</v>
      </c>
      <c r="BN5" s="308" t="str">
        <f>+CONCATENATE("ACUMULADO ",BQ3)</f>
        <v>ACUMULADO 2018</v>
      </c>
      <c r="BO5" s="309"/>
      <c r="BP5" s="310"/>
      <c r="BQ5" s="513"/>
    </row>
    <row r="6" spans="1:69" ht="24.95" customHeight="1" thickBot="1">
      <c r="A6" s="995"/>
      <c r="B6" s="996"/>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461</v>
      </c>
      <c r="R6" s="279"/>
      <c r="S6" s="990" t="s">
        <v>42</v>
      </c>
      <c r="T6" s="992"/>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461</v>
      </c>
      <c r="AO6" s="314"/>
      <c r="AP6" s="315"/>
      <c r="AQ6" s="316" t="s">
        <v>36</v>
      </c>
      <c r="AR6" s="316" t="str">
        <f>+L3</f>
        <v>MARZO</v>
      </c>
      <c r="AS6" s="316" t="str">
        <f>AR6</f>
        <v>MARZO</v>
      </c>
      <c r="AT6" s="316" t="str">
        <f>AR6</f>
        <v>MARZO</v>
      </c>
      <c r="AU6" s="316" t="s">
        <v>14</v>
      </c>
      <c r="AV6" s="316" t="s">
        <v>29</v>
      </c>
      <c r="AW6" s="316"/>
      <c r="AX6" s="316"/>
      <c r="AY6" s="316" t="s">
        <v>14</v>
      </c>
      <c r="AZ6" s="317" t="s">
        <v>29</v>
      </c>
      <c r="BB6" s="318"/>
      <c r="BC6" s="319" t="s">
        <v>45</v>
      </c>
      <c r="BD6" s="320" t="s">
        <v>46</v>
      </c>
      <c r="BE6" s="321" t="s">
        <v>47</v>
      </c>
      <c r="BF6" s="1002"/>
      <c r="BG6" s="514"/>
      <c r="BH6" s="515" t="s">
        <v>45</v>
      </c>
      <c r="BI6" s="515" t="s">
        <v>48</v>
      </c>
      <c r="BJ6" s="515" t="s">
        <v>49</v>
      </c>
      <c r="BK6" s="516" t="s">
        <v>50</v>
      </c>
      <c r="BL6" s="1000"/>
      <c r="BM6" s="938"/>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879358852</v>
      </c>
      <c r="AR7" s="327">
        <f>I22</f>
        <v>326369853</v>
      </c>
      <c r="AS7" s="327">
        <f>L22</f>
        <v>214766509</v>
      </c>
      <c r="AT7" s="13"/>
      <c r="AU7" s="328">
        <f>IF(AQ7=0," ",AR7/AQ7)</f>
        <v>0.37114524094197665</v>
      </c>
      <c r="AV7" s="328">
        <f>IF(AQ7=0," ",AS7/AQ7)</f>
        <v>0.24423079214081761</v>
      </c>
      <c r="AW7" s="327">
        <f>I23/AO$2*12+I24</f>
        <v>1129726725</v>
      </c>
      <c r="AX7" s="327">
        <f>L23/AO$2*12+L24</f>
        <v>683313349</v>
      </c>
      <c r="AY7" s="327">
        <f t="shared" ref="AY7:AY16" si="0">AW7-AQ7</f>
        <v>250367873</v>
      </c>
      <c r="AZ7" s="329">
        <f>AX7-AQ7</f>
        <v>-196045503</v>
      </c>
      <c r="BB7" s="330" t="s">
        <v>53</v>
      </c>
      <c r="BC7" s="54">
        <f>F10</f>
        <v>548920717</v>
      </c>
      <c r="BD7" s="55">
        <f>I10</f>
        <v>548920717</v>
      </c>
      <c r="BE7" s="56">
        <f>K10</f>
        <v>0</v>
      </c>
      <c r="BF7" s="53">
        <f>+ENERO!BE7+FEBRERO!BE7+MARZO!BE7</f>
        <v>548920717</v>
      </c>
      <c r="BG7" s="91" t="s">
        <v>54</v>
      </c>
      <c r="BH7" s="116">
        <f>+SUM(BH8:BH11)</f>
        <v>3999179046</v>
      </c>
      <c r="BI7" s="116">
        <f>+SUM(BI8:BI11)</f>
        <v>1166225680</v>
      </c>
      <c r="BJ7" s="116">
        <f>+SUM(BJ8:BJ11)</f>
        <v>898762825</v>
      </c>
      <c r="BK7" s="116">
        <f>+SUM(BK8:BK11)</f>
        <v>374894973</v>
      </c>
      <c r="BL7" s="40">
        <f>+ENERO!BK7+FEBRERO!BK7+MARZO!BK7</f>
        <v>741230890</v>
      </c>
      <c r="BM7" s="61" t="s">
        <v>54</v>
      </c>
      <c r="BN7" s="62">
        <f>BN8+BN15+BN22</f>
        <v>3999179046</v>
      </c>
      <c r="BO7" s="63">
        <f>BO8+BO15+BO22</f>
        <v>1166225680</v>
      </c>
      <c r="BP7" s="63">
        <f>BP8+BP15+BP22</f>
        <v>898762825</v>
      </c>
      <c r="BQ7" s="64">
        <f>BQ8+BQ15+BQ22</f>
        <v>374894973</v>
      </c>
    </row>
    <row r="8" spans="1:69" s="9" customFormat="1" ht="24.95" customHeight="1" thickBot="1">
      <c r="A8" s="731">
        <f>+IF(FEBRERO!A8=0,"",FEBRERO!A8)</f>
        <v>1</v>
      </c>
      <c r="B8" s="635" t="str">
        <f>+IF(FEBRERO!B8=0,"",FEBRERO!B8)</f>
        <v>INGRESOS</v>
      </c>
      <c r="C8" s="331">
        <f>C10+C17+C113</f>
        <v>6098362987</v>
      </c>
      <c r="D8" s="331">
        <f t="shared" ref="D8:N8" si="1">D10+D17+D113</f>
        <v>0</v>
      </c>
      <c r="E8" s="331">
        <f t="shared" si="1"/>
        <v>509563963</v>
      </c>
      <c r="F8" s="331">
        <f t="shared" si="1"/>
        <v>6607926950</v>
      </c>
      <c r="G8" s="331">
        <f t="shared" si="1"/>
        <v>1553064783</v>
      </c>
      <c r="H8" s="331">
        <f t="shared" si="1"/>
        <v>593163841</v>
      </c>
      <c r="I8" s="331">
        <f t="shared" si="1"/>
        <v>2146228624</v>
      </c>
      <c r="J8" s="331">
        <f t="shared" si="1"/>
        <v>1308506514</v>
      </c>
      <c r="K8" s="331">
        <f t="shared" si="1"/>
        <v>590456157</v>
      </c>
      <c r="L8" s="331">
        <f t="shared" si="1"/>
        <v>1898962671</v>
      </c>
      <c r="M8" s="331">
        <f t="shared" si="1"/>
        <v>4461698326</v>
      </c>
      <c r="N8" s="331">
        <f t="shared" si="1"/>
        <v>4708964279</v>
      </c>
      <c r="O8" s="333"/>
      <c r="P8" s="334">
        <f t="shared" ref="P8:Q8" si="2">P10+P17+P113</f>
        <v>0</v>
      </c>
      <c r="Q8" s="332">
        <f t="shared" si="2"/>
        <v>0</v>
      </c>
      <c r="S8" s="702" t="str">
        <f>+IF(FEBRERO!S8=0,"",FEBRERO!S8)</f>
        <v/>
      </c>
      <c r="T8" s="676" t="str">
        <f>+IF(FEBRERO!T8=0,"",FEBRERO!T8)</f>
        <v>GASTOS</v>
      </c>
      <c r="U8" s="335">
        <f>U10+U193+U220+U232</f>
        <v>6098362987</v>
      </c>
      <c r="V8" s="336">
        <f t="shared" ref="V8:AJ8" si="3">V10+V193+V220+V232</f>
        <v>0</v>
      </c>
      <c r="W8" s="336">
        <f t="shared" si="3"/>
        <v>509563963</v>
      </c>
      <c r="X8" s="337">
        <f t="shared" si="3"/>
        <v>6607926950</v>
      </c>
      <c r="Y8" s="338">
        <f t="shared" si="3"/>
        <v>2782331776</v>
      </c>
      <c r="Z8" s="336">
        <f t="shared" si="3"/>
        <v>501344745</v>
      </c>
      <c r="AA8" s="337">
        <f t="shared" si="3"/>
        <v>3283676521</v>
      </c>
      <c r="AB8" s="338">
        <f t="shared" si="3"/>
        <v>1646979880</v>
      </c>
      <c r="AC8" s="336">
        <f t="shared" si="3"/>
        <v>493547931</v>
      </c>
      <c r="AD8" s="337">
        <f t="shared" si="3"/>
        <v>2140527811</v>
      </c>
      <c r="AE8" s="338">
        <f t="shared" si="3"/>
        <v>973014280</v>
      </c>
      <c r="AF8" s="336">
        <f t="shared" si="3"/>
        <v>601285940</v>
      </c>
      <c r="AG8" s="337">
        <f t="shared" si="3"/>
        <v>1574300220</v>
      </c>
      <c r="AH8" s="338">
        <f t="shared" si="3"/>
        <v>3324250429</v>
      </c>
      <c r="AI8" s="336">
        <f t="shared" si="3"/>
        <v>4467399139</v>
      </c>
      <c r="AJ8" s="339">
        <f t="shared" si="3"/>
        <v>5033626730</v>
      </c>
      <c r="AL8" s="340">
        <f t="shared" ref="AL8:AM8" si="4">AL10+AL193+AL220+AL232</f>
        <v>0</v>
      </c>
      <c r="AM8" s="341">
        <f t="shared" si="4"/>
        <v>0</v>
      </c>
      <c r="AO8" s="21"/>
      <c r="AP8" s="11" t="s">
        <v>56</v>
      </c>
      <c r="AQ8" s="12">
        <f>F25</f>
        <v>2997277173</v>
      </c>
      <c r="AR8" s="12">
        <f>I25</f>
        <v>775451109</v>
      </c>
      <c r="AS8" s="12">
        <f>L25</f>
        <v>699399467</v>
      </c>
      <c r="AT8" s="13"/>
      <c r="AU8" s="342">
        <f>IF(AQ8=0," ",AR8/AQ8)</f>
        <v>0.25871851825563547</v>
      </c>
      <c r="AV8" s="342">
        <f>IF(AQ8=0," ",AS8/AQ8)</f>
        <v>0.2333449416357998</v>
      </c>
      <c r="AW8" s="12">
        <f>I26/AO$2*12+I27</f>
        <v>2876953218</v>
      </c>
      <c r="AX8" s="12">
        <f>L26/AO$2*12+L27</f>
        <v>2572746650</v>
      </c>
      <c r="AY8" s="12">
        <f t="shared" si="0"/>
        <v>-120323955</v>
      </c>
      <c r="AZ8" s="343">
        <f>AX8-AQ8</f>
        <v>-424530523</v>
      </c>
      <c r="BB8" s="140" t="s">
        <v>57</v>
      </c>
      <c r="BC8" s="65">
        <f>BC9+BC19</f>
        <v>5221208444</v>
      </c>
      <c r="BD8" s="66">
        <f>BD9+BD19</f>
        <v>1344284524</v>
      </c>
      <c r="BE8" s="67">
        <f>BE9+BE19</f>
        <v>588698139</v>
      </c>
      <c r="BF8" s="53">
        <f>+ENERO!BE8+FEBRERO!BE8+MARZO!BE8</f>
        <v>1097018571</v>
      </c>
      <c r="BG8" s="68" t="s">
        <v>58</v>
      </c>
      <c r="BH8" s="69">
        <f>BN9+BN13</f>
        <v>2851250660</v>
      </c>
      <c r="BI8" s="69">
        <f>BO9+BO13</f>
        <v>640905212</v>
      </c>
      <c r="BJ8" s="69">
        <f>BP9+BP13</f>
        <v>640905212</v>
      </c>
      <c r="BK8" s="69">
        <f>BQ9+BQ13</f>
        <v>300058140</v>
      </c>
      <c r="BL8" s="40">
        <f>+ENERO!BK8+FEBRERO!BK8+MARZO!BK8</f>
        <v>591587881</v>
      </c>
      <c r="BM8" s="71" t="s">
        <v>59</v>
      </c>
      <c r="BN8" s="72">
        <f>BN9+BN14+BN13</f>
        <v>3126386103</v>
      </c>
      <c r="BO8" s="69">
        <f>BO9+BO14+BO13</f>
        <v>874244434</v>
      </c>
      <c r="BP8" s="69">
        <f>BP9+BP14+BP13</f>
        <v>706996291</v>
      </c>
      <c r="BQ8" s="70">
        <f>BQ9+BQ14+BQ13</f>
        <v>324751008</v>
      </c>
    </row>
    <row r="9" spans="1:69" s="9" customFormat="1" ht="24.95" customHeight="1" thickBot="1">
      <c r="A9" s="669"/>
      <c r="B9" s="636"/>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247152498</v>
      </c>
      <c r="AR9" s="12">
        <f>I28+I75</f>
        <v>61788126</v>
      </c>
      <c r="AS9" s="12">
        <f>L28+L75</f>
        <v>41192084</v>
      </c>
      <c r="AT9" s="13"/>
      <c r="AU9" s="350">
        <f>IF(AQ9=0," ",AR9/AQ9)</f>
        <v>0.25000000606912742</v>
      </c>
      <c r="AV9" s="350">
        <f>IF(AQ9=0," ",AS9/AQ9)</f>
        <v>0.1666666707127516</v>
      </c>
      <c r="AW9" s="351">
        <f>(I30+I33+I36+I76)/AO$2*12+I31+I34+I37+I38+I39+I40+I77</f>
        <v>61788126</v>
      </c>
      <c r="AX9" s="351">
        <f>(L30+L33+L36+L76)/AO$2*12+L31+L34+L37+L38+L39+L40+L77</f>
        <v>41192084</v>
      </c>
      <c r="AY9" s="351">
        <f t="shared" si="0"/>
        <v>-185364372</v>
      </c>
      <c r="AZ9" s="352">
        <f>AX9-AQ9</f>
        <v>-205960414</v>
      </c>
      <c r="BB9" s="353" t="s">
        <v>421</v>
      </c>
      <c r="BC9" s="73">
        <f>BC10+BC18</f>
        <v>5206014834</v>
      </c>
      <c r="BD9" s="74">
        <f>BD10+BD18</f>
        <v>1343551158</v>
      </c>
      <c r="BE9" s="75">
        <f>BE10+BE18</f>
        <v>588698139</v>
      </c>
      <c r="BF9" s="53">
        <f>+ENERO!BE9+FEBRERO!BE9+MARZO!BE9</f>
        <v>1096393329</v>
      </c>
      <c r="BG9" s="77" t="s">
        <v>62</v>
      </c>
      <c r="BH9" s="78">
        <f t="shared" ref="BH9:BK10" si="5">BN14</f>
        <v>275135443</v>
      </c>
      <c r="BI9" s="78">
        <f t="shared" si="5"/>
        <v>233339222</v>
      </c>
      <c r="BJ9" s="78">
        <f t="shared" si="5"/>
        <v>66091079</v>
      </c>
      <c r="BK9" s="78">
        <f t="shared" si="5"/>
        <v>24692868</v>
      </c>
      <c r="BL9" s="40">
        <f>+ENERO!BK9+FEBRERO!BK9+MARZO!BK9</f>
        <v>35624605</v>
      </c>
      <c r="BM9" s="137" t="s">
        <v>63</v>
      </c>
      <c r="BN9" s="80">
        <f>SUM(BN10:BN12)</f>
        <v>2200128718</v>
      </c>
      <c r="BO9" s="78">
        <f>SUM(BO10:BO12)</f>
        <v>492778161</v>
      </c>
      <c r="BP9" s="78">
        <f>SUM(BP10:BP12)</f>
        <v>492778161</v>
      </c>
      <c r="BQ9" s="79">
        <f>SUM(BQ10:BQ12)</f>
        <v>251010068</v>
      </c>
    </row>
    <row r="10" spans="1:69" s="9" customFormat="1" ht="24.95" customHeight="1">
      <c r="A10" s="732">
        <f>+IF(FEBRERO!A10=0,"",FEBRERO!A10)</f>
        <v>10</v>
      </c>
      <c r="B10" s="637" t="str">
        <f>+IF(FEBRERO!B10=0,"",FEBRERO!B10)</f>
        <v>DISPONIBILIDAD INICIAL</v>
      </c>
      <c r="C10" s="174">
        <f t="shared" ref="C10:N10" si="6">SUM(C12:C15)</f>
        <v>165000000</v>
      </c>
      <c r="D10" s="354">
        <f t="shared" si="6"/>
        <v>0</v>
      </c>
      <c r="E10" s="354">
        <f t="shared" si="6"/>
        <v>383920717</v>
      </c>
      <c r="F10" s="175">
        <f t="shared" si="6"/>
        <v>548920717</v>
      </c>
      <c r="G10" s="355">
        <f t="shared" si="6"/>
        <v>548920717</v>
      </c>
      <c r="H10" s="354">
        <f t="shared" si="6"/>
        <v>0</v>
      </c>
      <c r="I10" s="356">
        <f t="shared" si="6"/>
        <v>548920717</v>
      </c>
      <c r="J10" s="174">
        <f t="shared" si="6"/>
        <v>548920717</v>
      </c>
      <c r="K10" s="354">
        <f t="shared" si="6"/>
        <v>0</v>
      </c>
      <c r="L10" s="175">
        <f t="shared" si="6"/>
        <v>548920717</v>
      </c>
      <c r="M10" s="174">
        <f t="shared" si="6"/>
        <v>0</v>
      </c>
      <c r="N10" s="175">
        <f t="shared" si="6"/>
        <v>0</v>
      </c>
      <c r="O10" s="13"/>
      <c r="P10" s="174">
        <f>SUM(P12:P15)</f>
        <v>0</v>
      </c>
      <c r="Q10" s="175">
        <f>SUM(Q12:Q15)</f>
        <v>0</v>
      </c>
      <c r="S10" s="357" t="str">
        <f>+IF(FEBRERO!S10=0,"",FEBRERO!S10)</f>
        <v>A</v>
      </c>
      <c r="T10" s="720" t="str">
        <f>+IF(FEBRERO!T10=0,"",FEBRERO!T10)</f>
        <v>GASTOS DE FUNCIONAMIENTO</v>
      </c>
      <c r="U10" s="361">
        <f>U12+U110+U170</f>
        <v>4338474358</v>
      </c>
      <c r="V10" s="359">
        <f t="shared" ref="V10:AJ10" si="7">V12+V110+V170</f>
        <v>-44969121</v>
      </c>
      <c r="W10" s="359">
        <f t="shared" si="7"/>
        <v>290368399</v>
      </c>
      <c r="X10" s="362">
        <f t="shared" si="7"/>
        <v>4583873636</v>
      </c>
      <c r="Y10" s="361">
        <f t="shared" si="7"/>
        <v>1321607940</v>
      </c>
      <c r="Z10" s="359">
        <f t="shared" si="7"/>
        <v>369042542</v>
      </c>
      <c r="AA10" s="360">
        <f t="shared" si="7"/>
        <v>1690650482</v>
      </c>
      <c r="AB10" s="361">
        <f t="shared" si="7"/>
        <v>1097417171</v>
      </c>
      <c r="AC10" s="359">
        <f t="shared" si="7"/>
        <v>325770456</v>
      </c>
      <c r="AD10" s="360">
        <f t="shared" si="7"/>
        <v>1423187627</v>
      </c>
      <c r="AE10" s="361">
        <f t="shared" si="7"/>
        <v>757479648</v>
      </c>
      <c r="AF10" s="359">
        <f t="shared" si="7"/>
        <v>415387022</v>
      </c>
      <c r="AG10" s="360">
        <f t="shared" si="7"/>
        <v>1172866670</v>
      </c>
      <c r="AH10" s="361">
        <f t="shared" si="7"/>
        <v>2893223154</v>
      </c>
      <c r="AI10" s="359">
        <f t="shared" si="7"/>
        <v>3160686009</v>
      </c>
      <c r="AJ10" s="360">
        <f t="shared" si="7"/>
        <v>3411006966</v>
      </c>
      <c r="AL10" s="363">
        <f t="shared" ref="AL10:AM10" si="8">AL12+AL110+AL170</f>
        <v>0</v>
      </c>
      <c r="AM10" s="364">
        <f t="shared" si="8"/>
        <v>0</v>
      </c>
      <c r="AO10" s="349"/>
      <c r="AP10" s="11" t="s">
        <v>65</v>
      </c>
      <c r="AQ10" s="12">
        <f>F42</f>
        <v>86000000</v>
      </c>
      <c r="AR10" s="12">
        <f>I42</f>
        <v>10968037</v>
      </c>
      <c r="AS10" s="12">
        <f>L42</f>
        <v>10000000</v>
      </c>
      <c r="AT10" s="13"/>
      <c r="AU10" s="350">
        <f>IF(AQ10=0," ",AR10/AQ10)</f>
        <v>0.12753531395348838</v>
      </c>
      <c r="AV10" s="350">
        <f>IF(AQ10=0," ",AS10/AQ10)</f>
        <v>0.11627906976744186</v>
      </c>
      <c r="AW10" s="351">
        <f>I43/AO$2*12+I44</f>
        <v>13872148</v>
      </c>
      <c r="AX10" s="351">
        <f>L43/AO$2*12+L44</f>
        <v>10000000</v>
      </c>
      <c r="AY10" s="351">
        <f t="shared" si="0"/>
        <v>-72127852</v>
      </c>
      <c r="AZ10" s="352">
        <f>AX10-AQ10</f>
        <v>-76000000</v>
      </c>
      <c r="BB10" s="365" t="s">
        <v>422</v>
      </c>
      <c r="BC10" s="73">
        <f>BC11+BC12+BC13+BC14+BC16+BC17+BC15</f>
        <v>5206014834</v>
      </c>
      <c r="BD10" s="74">
        <f>BD11+BD12+BD13+BD14+BD16+BD17+BD15</f>
        <v>1343551158</v>
      </c>
      <c r="BE10" s="75">
        <f>BE11+BE12+BE13+BE14+BE16+BE17+BE15</f>
        <v>588698139</v>
      </c>
      <c r="BF10" s="53">
        <f>+ENERO!BE10+FEBRERO!BE10+MARZO!BE10</f>
        <v>1096393329</v>
      </c>
      <c r="BG10" s="68" t="s">
        <v>66</v>
      </c>
      <c r="BH10" s="81">
        <f t="shared" si="5"/>
        <v>702548859</v>
      </c>
      <c r="BI10" s="81">
        <f t="shared" si="5"/>
        <v>257901462</v>
      </c>
      <c r="BJ10" s="81">
        <f t="shared" si="5"/>
        <v>157686750</v>
      </c>
      <c r="BK10" s="81">
        <f t="shared" si="5"/>
        <v>34737957</v>
      </c>
      <c r="BL10" s="40">
        <f>+ENERO!BK10+FEBRERO!BK10+MARZO!BK10</f>
        <v>83206388</v>
      </c>
      <c r="BM10" s="134" t="s">
        <v>434</v>
      </c>
      <c r="BN10" s="83">
        <f>X17+X66</f>
        <v>1590369498</v>
      </c>
      <c r="BO10" s="81">
        <f>AA17+AA66</f>
        <v>426795674</v>
      </c>
      <c r="BP10" s="81">
        <f>AD17+AD66</f>
        <v>426795674</v>
      </c>
      <c r="BQ10" s="82">
        <f>AF17+AF66</f>
        <v>223717181</v>
      </c>
    </row>
    <row r="11" spans="1:69" s="9" customFormat="1" ht="24.95" customHeight="1">
      <c r="A11" s="669"/>
      <c r="B11" s="636"/>
      <c r="C11" s="344"/>
      <c r="D11" s="344"/>
      <c r="E11" s="344"/>
      <c r="F11" s="344"/>
      <c r="G11" s="344"/>
      <c r="H11" s="344"/>
      <c r="I11" s="344"/>
      <c r="J11" s="344"/>
      <c r="K11" s="344"/>
      <c r="L11" s="344"/>
      <c r="M11" s="344"/>
      <c r="N11" s="345"/>
      <c r="O11" s="333"/>
      <c r="P11" s="346"/>
      <c r="Q11" s="345"/>
      <c r="S11" s="366"/>
      <c r="T11" s="696"/>
      <c r="U11" s="367"/>
      <c r="V11" s="161"/>
      <c r="W11" s="161"/>
      <c r="X11" s="161"/>
      <c r="Y11" s="367"/>
      <c r="Z11" s="161"/>
      <c r="AA11" s="166"/>
      <c r="AB11" s="367"/>
      <c r="AC11" s="161"/>
      <c r="AD11" s="166"/>
      <c r="AE11" s="367"/>
      <c r="AF11" s="161"/>
      <c r="AG11" s="166"/>
      <c r="AH11" s="367"/>
      <c r="AI11" s="161"/>
      <c r="AJ11" s="166"/>
      <c r="AL11" s="368"/>
      <c r="AM11" s="369"/>
      <c r="AO11" s="370" t="s">
        <v>11</v>
      </c>
      <c r="AP11" s="527" t="s">
        <v>527</v>
      </c>
      <c r="AQ11" s="12">
        <f>F88</f>
        <v>0</v>
      </c>
      <c r="AR11" s="12">
        <f>I88</f>
        <v>0</v>
      </c>
      <c r="AS11" s="12">
        <f>L88</f>
        <v>0</v>
      </c>
      <c r="AT11" s="371">
        <f>AO2/12</f>
        <v>0.25</v>
      </c>
      <c r="AU11" s="350" t="str">
        <f>IF(AQ11=0," ",AR11/AQ11)</f>
        <v xml:space="preserve"> </v>
      </c>
      <c r="AV11" s="350" t="str">
        <f>IF(AQ11=0," ",AS11/AQ11)</f>
        <v xml:space="preserve"> </v>
      </c>
      <c r="AW11" s="351">
        <f>I88</f>
        <v>0</v>
      </c>
      <c r="AX11" s="351">
        <f>L88</f>
        <v>0</v>
      </c>
      <c r="AY11" s="351">
        <f t="shared" si="0"/>
        <v>0</v>
      </c>
      <c r="AZ11" s="352">
        <f>AX11-AQ11</f>
        <v>0</v>
      </c>
      <c r="BB11" s="365" t="s">
        <v>423</v>
      </c>
      <c r="BC11" s="73">
        <f>F26</f>
        <v>2868716784</v>
      </c>
      <c r="BD11" s="74">
        <f>I26</f>
        <v>700500703</v>
      </c>
      <c r="BE11" s="75">
        <f>K26</f>
        <v>216668188</v>
      </c>
      <c r="BF11" s="53">
        <f>+ENERO!BE11+FEBRERO!BE11+MARZO!BE11</f>
        <v>624449061</v>
      </c>
      <c r="BG11" s="68" t="s">
        <v>67</v>
      </c>
      <c r="BH11" s="84">
        <f>BN22</f>
        <v>170244084</v>
      </c>
      <c r="BI11" s="84">
        <f>BO22</f>
        <v>34079784</v>
      </c>
      <c r="BJ11" s="84">
        <f>BP22</f>
        <v>34079784</v>
      </c>
      <c r="BK11" s="84">
        <f>BQ22</f>
        <v>15406008</v>
      </c>
      <c r="BL11" s="40">
        <f>+ENERO!BK11+FEBRERO!BK11+MARZO!BK11</f>
        <v>30812016</v>
      </c>
      <c r="BM11" s="135" t="s">
        <v>435</v>
      </c>
      <c r="BN11" s="86">
        <f>X18+X67</f>
        <v>224789912</v>
      </c>
      <c r="BO11" s="84">
        <f>AA18+AA67</f>
        <v>32722359</v>
      </c>
      <c r="BP11" s="84">
        <f>AD18+AD67</f>
        <v>32722359</v>
      </c>
      <c r="BQ11" s="85">
        <f>AF18+AF67</f>
        <v>9197879</v>
      </c>
    </row>
    <row r="12" spans="1:69" s="9" customFormat="1" ht="24.95" customHeight="1">
      <c r="A12" s="611">
        <f>+IF(FEBRERO!A12=0,"",FEBRERO!A12)</f>
        <v>1001</v>
      </c>
      <c r="B12" s="638" t="str">
        <f>+IF(FEBRERO!B12=0,"",FEBRERO!B12)</f>
        <v>Bienestar Social (Caja, Bancos, Inversiones Tempor.) a Dic-31-2017</v>
      </c>
      <c r="C12" s="673">
        <f>+ENERO!C12</f>
        <v>0</v>
      </c>
      <c r="D12" s="373">
        <f>FEBRERO!D12+MARZO!P12</f>
        <v>0</v>
      </c>
      <c r="E12" s="373">
        <f>FEBRERO!E12+MARZO!Q12</f>
        <v>0</v>
      </c>
      <c r="F12" s="143">
        <f>SUM(C12:E12)</f>
        <v>0</v>
      </c>
      <c r="G12" s="219">
        <f>FEBRERO!I12</f>
        <v>0</v>
      </c>
      <c r="H12" s="374">
        <v>0</v>
      </c>
      <c r="I12" s="143">
        <f>SUM(G12:H12)</f>
        <v>0</v>
      </c>
      <c r="J12" s="219">
        <f>FEBRERO!L12</f>
        <v>0</v>
      </c>
      <c r="K12" s="131">
        <f>+H12</f>
        <v>0</v>
      </c>
      <c r="L12" s="143">
        <f>SUM(J12:K12)</f>
        <v>0</v>
      </c>
      <c r="M12" s="219">
        <f>F12-I12</f>
        <v>0</v>
      </c>
      <c r="N12" s="143">
        <f>F12-L12</f>
        <v>0</v>
      </c>
      <c r="O12" s="294"/>
      <c r="P12" s="372">
        <v>0</v>
      </c>
      <c r="Q12" s="375">
        <v>0</v>
      </c>
      <c r="S12" s="703">
        <f>+IF(FEBRERO!S12=0,"",FEBRERO!S12)</f>
        <v>1000000</v>
      </c>
      <c r="T12" s="721" t="str">
        <f>+IF(FEBRERO!T12=0,"",FEBRERO!T12)</f>
        <v>GASTOS DE PERSONAL</v>
      </c>
      <c r="U12" s="363">
        <f t="shared" ref="U12:AJ12" si="9">U14+U63</f>
        <v>3452834077</v>
      </c>
      <c r="V12" s="377">
        <f t="shared" si="9"/>
        <v>-54994846</v>
      </c>
      <c r="W12" s="377">
        <f t="shared" si="9"/>
        <v>121677224</v>
      </c>
      <c r="X12" s="378">
        <f t="shared" si="9"/>
        <v>3519516455</v>
      </c>
      <c r="Y12" s="363">
        <f t="shared" si="9"/>
        <v>963550568</v>
      </c>
      <c r="Z12" s="377">
        <f t="shared" si="9"/>
        <v>243554430</v>
      </c>
      <c r="AA12" s="364">
        <f t="shared" si="9"/>
        <v>1207104998</v>
      </c>
      <c r="AB12" s="363">
        <f t="shared" si="9"/>
        <v>793263900</v>
      </c>
      <c r="AC12" s="377">
        <f t="shared" si="9"/>
        <v>246592955</v>
      </c>
      <c r="AD12" s="364">
        <f t="shared" si="9"/>
        <v>1039856855</v>
      </c>
      <c r="AE12" s="363">
        <f t="shared" si="9"/>
        <v>599658807</v>
      </c>
      <c r="AF12" s="377">
        <f t="shared" si="9"/>
        <v>327941099</v>
      </c>
      <c r="AG12" s="364">
        <f t="shared" si="9"/>
        <v>927599906</v>
      </c>
      <c r="AH12" s="363">
        <f t="shared" si="9"/>
        <v>2312411457</v>
      </c>
      <c r="AI12" s="377">
        <f t="shared" si="9"/>
        <v>2479659600</v>
      </c>
      <c r="AJ12" s="364">
        <f t="shared" si="9"/>
        <v>2591916549</v>
      </c>
      <c r="AK12" s="10"/>
      <c r="AL12" s="379">
        <f>AL14+AL63</f>
        <v>8700000</v>
      </c>
      <c r="AM12" s="380">
        <f>AM14+AM63</f>
        <v>0</v>
      </c>
      <c r="AO12" s="370"/>
      <c r="AP12" s="527" t="s">
        <v>528</v>
      </c>
      <c r="AQ12" s="12">
        <f>F89</f>
        <v>837747443</v>
      </c>
      <c r="AR12" s="12">
        <f>I89</f>
        <v>222753219</v>
      </c>
      <c r="AS12" s="12">
        <f>L89</f>
        <v>222753213</v>
      </c>
      <c r="AT12" s="13"/>
      <c r="AU12" s="350"/>
      <c r="AV12" s="350"/>
      <c r="AW12" s="351">
        <f>I89</f>
        <v>222753219</v>
      </c>
      <c r="AX12" s="351">
        <f>L89</f>
        <v>222753213</v>
      </c>
      <c r="AY12" s="351">
        <f t="shared" si="0"/>
        <v>-614994224</v>
      </c>
      <c r="AZ12" s="352"/>
      <c r="BB12" s="365" t="s">
        <v>424</v>
      </c>
      <c r="BC12" s="73">
        <f>F23</f>
        <v>759358852</v>
      </c>
      <c r="BD12" s="74">
        <f>I23</f>
        <v>267785624</v>
      </c>
      <c r="BE12" s="75">
        <f>K23</f>
        <v>108916554</v>
      </c>
      <c r="BF12" s="53">
        <f>+ENERO!BE12+FEBRERO!BE12+MARZO!BE12</f>
        <v>156182280</v>
      </c>
      <c r="BG12" s="381" t="s">
        <v>388</v>
      </c>
      <c r="BH12" s="84">
        <f>BN25</f>
        <v>464300000</v>
      </c>
      <c r="BI12" s="84">
        <f>BO25</f>
        <v>369619280</v>
      </c>
      <c r="BJ12" s="84">
        <f>BP25</f>
        <v>123738881</v>
      </c>
      <c r="BK12" s="84">
        <f>BQ25</f>
        <v>7619933</v>
      </c>
      <c r="BL12" s="40">
        <f>+ENERO!BK12+FEBRERO!BK12+MARZO!BK12</f>
        <v>14192400</v>
      </c>
      <c r="BM12" s="136" t="s">
        <v>436</v>
      </c>
      <c r="BN12" s="86">
        <f>X16+X65-X81-X33-BN10-BN11</f>
        <v>384969308</v>
      </c>
      <c r="BO12" s="84">
        <f>AA16+AA65-AA81-AA33-BO10-BO11</f>
        <v>33260128</v>
      </c>
      <c r="BP12" s="84">
        <f>AD16+AD65-AD81-AD33-BP10-BP11</f>
        <v>33260128</v>
      </c>
      <c r="BQ12" s="85">
        <f>AF16+AF65-AF81-AF33-BQ10-BQ11</f>
        <v>18095008</v>
      </c>
    </row>
    <row r="13" spans="1:69" s="9" customFormat="1" ht="24.95" customHeight="1">
      <c r="A13" s="611">
        <f>+IF(FEBRERO!A13=0,"",FEBRERO!A13)</f>
        <v>1002</v>
      </c>
      <c r="B13" s="638" t="str">
        <f>+IF(FEBRERO!B13=0,"",FEBRERO!B13)</f>
        <v>Fondo Vivienda (Caja, Bancos, Inversiones Tempor.) a Dic-31-2017</v>
      </c>
      <c r="C13" s="673">
        <f>+ENERO!C13</f>
        <v>0</v>
      </c>
      <c r="D13" s="373">
        <f>FEBRERO!D13+MARZO!P13</f>
        <v>0</v>
      </c>
      <c r="E13" s="373">
        <f>FEBRERO!E13+MARZO!Q13</f>
        <v>0</v>
      </c>
      <c r="F13" s="143">
        <f>SUM(C13:E13)</f>
        <v>0</v>
      </c>
      <c r="G13" s="219">
        <f>FEBRERO!I13</f>
        <v>0</v>
      </c>
      <c r="H13" s="374">
        <v>0</v>
      </c>
      <c r="I13" s="143">
        <f>SUM(G13:H13)</f>
        <v>0</v>
      </c>
      <c r="J13" s="219">
        <f>FEBRERO!L13</f>
        <v>0</v>
      </c>
      <c r="K13" s="131">
        <f>+H13</f>
        <v>0</v>
      </c>
      <c r="L13" s="143">
        <f>SUM(J13:K13)</f>
        <v>0</v>
      </c>
      <c r="M13" s="219">
        <f>F13-I13</f>
        <v>0</v>
      </c>
      <c r="N13" s="143">
        <f>F13-L13</f>
        <v>0</v>
      </c>
      <c r="O13" s="382"/>
      <c r="P13" s="372">
        <v>0</v>
      </c>
      <c r="Q13" s="375">
        <v>0</v>
      </c>
      <c r="S13" s="366"/>
      <c r="T13" s="696"/>
      <c r="U13" s="367"/>
      <c r="V13" s="161"/>
      <c r="W13" s="161"/>
      <c r="X13" s="161"/>
      <c r="Y13" s="367"/>
      <c r="Z13" s="161"/>
      <c r="AA13" s="166"/>
      <c r="AB13" s="367"/>
      <c r="AC13" s="161"/>
      <c r="AD13" s="166"/>
      <c r="AE13" s="367"/>
      <c r="AF13" s="161"/>
      <c r="AG13" s="166"/>
      <c r="AH13" s="367"/>
      <c r="AI13" s="161"/>
      <c r="AJ13" s="166"/>
      <c r="AK13" s="10"/>
      <c r="AL13" s="368"/>
      <c r="AM13" s="369"/>
      <c r="AO13" s="20"/>
      <c r="AP13" s="527" t="s">
        <v>529</v>
      </c>
      <c r="AQ13" s="12">
        <f>F90</f>
        <v>0</v>
      </c>
      <c r="AR13" s="12">
        <f>I90</f>
        <v>0</v>
      </c>
      <c r="AS13" s="12">
        <f>L90</f>
        <v>0</v>
      </c>
      <c r="AT13" s="13"/>
      <c r="AU13" s="350"/>
      <c r="AV13" s="350"/>
      <c r="AW13" s="351">
        <f>I90</f>
        <v>0</v>
      </c>
      <c r="AX13" s="351">
        <f>L90</f>
        <v>0</v>
      </c>
      <c r="AY13" s="351">
        <f t="shared" si="0"/>
        <v>0</v>
      </c>
      <c r="AZ13" s="352"/>
      <c r="BA13" s="382"/>
      <c r="BB13" s="383" t="s">
        <v>425</v>
      </c>
      <c r="BC13" s="87">
        <f>+F30+F33+F36+F38+F39+F40</f>
        <v>247152498</v>
      </c>
      <c r="BD13" s="88">
        <f>+I30+I33+I36+I38+I39+I40</f>
        <v>61788126</v>
      </c>
      <c r="BE13" s="89">
        <f>+K30+K33+K36+K38+K39+K40</f>
        <v>20596042</v>
      </c>
      <c r="BF13" s="53">
        <f>+ENERO!BE13+FEBRERO!BE13+MARZO!BE13</f>
        <v>41192084</v>
      </c>
      <c r="BG13" s="91" t="s">
        <v>70</v>
      </c>
      <c r="BH13" s="84">
        <f t="shared" ref="BH13:BK15" si="10">BN29</f>
        <v>1210624613</v>
      </c>
      <c r="BI13" s="84">
        <f t="shared" si="10"/>
        <v>874278058</v>
      </c>
      <c r="BJ13" s="84">
        <f t="shared" si="10"/>
        <v>244472602</v>
      </c>
      <c r="BK13" s="84">
        <f t="shared" si="10"/>
        <v>115343944</v>
      </c>
      <c r="BL13" s="40">
        <f>+ENERO!BK13+FEBRERO!BK13+MARZO!BK13</f>
        <v>157639838</v>
      </c>
      <c r="BM13" s="139" t="s">
        <v>437</v>
      </c>
      <c r="BN13" s="83">
        <f>X43-X55+X57-X61+X90-X102+X104-X108</f>
        <v>651121942</v>
      </c>
      <c r="BO13" s="81">
        <f>AA43-AA55+AA57-AA61+AA90-AA102+AA104-AA108</f>
        <v>148127051</v>
      </c>
      <c r="BP13" s="81">
        <f>AD43-AD55+AD57-AD61+AD90-AD102+AD104-AD108</f>
        <v>148127051</v>
      </c>
      <c r="BQ13" s="82">
        <f>AF43-AF55+AF57-AF61+AF90-AF102+AF104-AF108</f>
        <v>49048072</v>
      </c>
    </row>
    <row r="14" spans="1:69" s="9" customFormat="1" ht="24.95" customHeight="1">
      <c r="A14" s="611">
        <f>+IF(FEBRERO!A14=0,"",FEBRERO!A14)</f>
        <v>1003</v>
      </c>
      <c r="B14" s="638" t="str">
        <f>+IF(FEBRERO!B14=0,"",FEBRERO!B14)</f>
        <v>Fondos Comunes y Especiales (Caja, Bancos, Invers. Tempor.) a Dic-31-2017</v>
      </c>
      <c r="C14" s="673">
        <f>+ENERO!C14</f>
        <v>20000000</v>
      </c>
      <c r="D14" s="373">
        <f>FEBRERO!D14+MARZO!P14</f>
        <v>0</v>
      </c>
      <c r="E14" s="373">
        <f>FEBRERO!E14+MARZO!Q14</f>
        <v>383920717</v>
      </c>
      <c r="F14" s="143">
        <f>SUM(C14:E14)</f>
        <v>403920717</v>
      </c>
      <c r="G14" s="219">
        <f>FEBRERO!I14</f>
        <v>403920717</v>
      </c>
      <c r="H14" s="374">
        <v>0</v>
      </c>
      <c r="I14" s="143">
        <f>SUM(G14:H14)</f>
        <v>403920717</v>
      </c>
      <c r="J14" s="219">
        <f>FEBRERO!L14</f>
        <v>403920717</v>
      </c>
      <c r="K14" s="131">
        <f>+H14</f>
        <v>0</v>
      </c>
      <c r="L14" s="143">
        <f>SUM(J14:K14)</f>
        <v>403920717</v>
      </c>
      <c r="M14" s="219">
        <f>F14-I14</f>
        <v>0</v>
      </c>
      <c r="N14" s="143">
        <f>F14-L14</f>
        <v>0</v>
      </c>
      <c r="O14" s="382"/>
      <c r="P14" s="372">
        <v>0</v>
      </c>
      <c r="Q14" s="375">
        <v>0</v>
      </c>
      <c r="S14" s="704">
        <f>+IF(FEBRERO!S14=0,"",FEBRERO!S14)</f>
        <v>1010000</v>
      </c>
      <c r="T14" s="722" t="str">
        <f>+IF(FEBRERO!T14=0,"",FEBRERO!T14)</f>
        <v>Gastos de Administración</v>
      </c>
      <c r="U14" s="128">
        <f t="shared" ref="U14:AJ14" si="11">U16+U35+U43+U57</f>
        <v>993993872</v>
      </c>
      <c r="V14" s="122">
        <f t="shared" si="11"/>
        <v>25523371</v>
      </c>
      <c r="W14" s="122">
        <f t="shared" si="11"/>
        <v>30374979</v>
      </c>
      <c r="X14" s="129">
        <f t="shared" si="11"/>
        <v>1049892222</v>
      </c>
      <c r="Y14" s="128">
        <f t="shared" si="11"/>
        <v>361438204</v>
      </c>
      <c r="Z14" s="122">
        <f t="shared" si="11"/>
        <v>76024046</v>
      </c>
      <c r="AA14" s="130">
        <f t="shared" si="11"/>
        <v>437462250</v>
      </c>
      <c r="AB14" s="128">
        <f t="shared" si="11"/>
        <v>221425479</v>
      </c>
      <c r="AC14" s="122">
        <f t="shared" si="11"/>
        <v>82618353</v>
      </c>
      <c r="AD14" s="130">
        <f t="shared" si="11"/>
        <v>304043832</v>
      </c>
      <c r="AE14" s="128">
        <f t="shared" si="11"/>
        <v>169161593</v>
      </c>
      <c r="AF14" s="122">
        <f t="shared" si="11"/>
        <v>105296666</v>
      </c>
      <c r="AG14" s="130">
        <f t="shared" si="11"/>
        <v>274458259</v>
      </c>
      <c r="AH14" s="128">
        <f t="shared" si="11"/>
        <v>612429972</v>
      </c>
      <c r="AI14" s="122">
        <f t="shared" si="11"/>
        <v>745848390</v>
      </c>
      <c r="AJ14" s="130">
        <f t="shared" si="11"/>
        <v>775433963</v>
      </c>
      <c r="AK14" s="10"/>
      <c r="AL14" s="128">
        <f>AL16+AL35+AL43+AL57</f>
        <v>8700000</v>
      </c>
      <c r="AM14" s="130">
        <f>AM16+AM35+AM43+AM57</f>
        <v>0</v>
      </c>
      <c r="AO14" s="21"/>
      <c r="AP14" s="11" t="s">
        <v>73</v>
      </c>
      <c r="AQ14" s="12">
        <f>F19-AQ7-AQ8-AQ9-AQ10-AQ11-AQ12-AQ13</f>
        <v>676577463</v>
      </c>
      <c r="AR14" s="12">
        <f>I19-AR7-AR8-AR9-AR10-AR11-AR12-AR13</f>
        <v>197495013</v>
      </c>
      <c r="AS14" s="12">
        <f>L19-AS7-AS8-AS9-AS10-AS11-AS12-AS13</f>
        <v>159556255</v>
      </c>
      <c r="AT14" s="382"/>
      <c r="AU14" s="350">
        <f>IF(AQ14=0," ",AR14/AQ14)</f>
        <v>0.29190303224746933</v>
      </c>
      <c r="AV14" s="350">
        <f>IF(AQ14=0," ",AS14/AQ14)</f>
        <v>0.23582851000166999</v>
      </c>
      <c r="AW14" s="351">
        <f>(I41+I46+I49+I52+I55+I58+I61+I64+I67+I70+I73+I78+I81+I82+I83+I85+I94+I104)/AO$2*12+I47+I50+I53+I56+I59+I62+I65+I68+I71+I74</f>
        <v>1629917851</v>
      </c>
      <c r="AX14" s="351">
        <f>(L41+L46+L49+L52+L55+L58+L61+L64+L67+L70+L73+L78+L81+L82+L83+L85+L94+L104)/AO$2*12+L47+L50+L53+L56+L59+L62+L65+L68+L71+L74</f>
        <v>1477730299</v>
      </c>
      <c r="AY14" s="351">
        <f t="shared" si="0"/>
        <v>953340388</v>
      </c>
      <c r="AZ14" s="352">
        <f>AX14-AQ14</f>
        <v>801152836</v>
      </c>
      <c r="BB14" s="383" t="s">
        <v>426</v>
      </c>
      <c r="BC14" s="92">
        <f>+F64</f>
        <v>76217515</v>
      </c>
      <c r="BD14" s="93">
        <f>+I64</f>
        <v>14514080</v>
      </c>
      <c r="BE14" s="94">
        <f>K64</f>
        <v>4041566</v>
      </c>
      <c r="BF14" s="53">
        <f>+ENERO!BE14+FEBRERO!BE14+MARZO!BE14</f>
        <v>5451089</v>
      </c>
      <c r="BG14" s="91" t="s">
        <v>74</v>
      </c>
      <c r="BH14" s="81">
        <f t="shared" si="10"/>
        <v>0</v>
      </c>
      <c r="BI14" s="81">
        <f t="shared" si="10"/>
        <v>0</v>
      </c>
      <c r="BJ14" s="81">
        <f t="shared" si="10"/>
        <v>0</v>
      </c>
      <c r="BK14" s="81">
        <f t="shared" si="10"/>
        <v>0</v>
      </c>
      <c r="BL14" s="40">
        <f>+ENERO!BK14+FEBRERO!BK14+MARZO!BK14</f>
        <v>0</v>
      </c>
      <c r="BM14" s="138" t="s">
        <v>433</v>
      </c>
      <c r="BN14" s="86">
        <f>X35-X41+X83-X88</f>
        <v>275135443</v>
      </c>
      <c r="BO14" s="84">
        <f>AA35-AA41+AA83-AA88</f>
        <v>233339222</v>
      </c>
      <c r="BP14" s="84">
        <f>AD35-AD41+AD83-AD88</f>
        <v>66091079</v>
      </c>
      <c r="BQ14" s="85">
        <f>AF35-AF41+AF83-AF88</f>
        <v>24692868</v>
      </c>
    </row>
    <row r="15" spans="1:69" s="9" customFormat="1" ht="24.95" customHeight="1" thickBot="1">
      <c r="A15" s="612">
        <f>+IF(FEBRERO!A15=0,"",FEBRERO!A15)</f>
        <v>1004</v>
      </c>
      <c r="B15" s="638" t="str">
        <f>+IF(FEBRERO!B15=0,"",FEBRERO!B15)</f>
        <v>Cesantias Ley 50/1990 a Dic-31-2017</v>
      </c>
      <c r="C15" s="779">
        <f>+ENERO!C15</f>
        <v>145000000</v>
      </c>
      <c r="D15" s="385">
        <f>FEBRERO!D15+MARZO!P15</f>
        <v>0</v>
      </c>
      <c r="E15" s="385">
        <f>FEBRERO!E15+MARZO!Q15</f>
        <v>0</v>
      </c>
      <c r="F15" s="386">
        <f>SUM(C15:E15)</f>
        <v>145000000</v>
      </c>
      <c r="G15" s="387">
        <f>FEBRERO!I15</f>
        <v>145000000</v>
      </c>
      <c r="H15" s="388">
        <v>0</v>
      </c>
      <c r="I15" s="386">
        <f>SUM(G15:H15)</f>
        <v>145000000</v>
      </c>
      <c r="J15" s="387">
        <f>FEBRERO!L15</f>
        <v>145000000</v>
      </c>
      <c r="K15" s="165">
        <f>+H15</f>
        <v>0</v>
      </c>
      <c r="L15" s="386">
        <f>SUM(J15:K15)</f>
        <v>145000000</v>
      </c>
      <c r="M15" s="387">
        <f>F15-I15</f>
        <v>0</v>
      </c>
      <c r="N15" s="386">
        <f>F15-L15</f>
        <v>0</v>
      </c>
      <c r="O15" s="382"/>
      <c r="P15" s="384">
        <v>0</v>
      </c>
      <c r="Q15" s="389">
        <v>0</v>
      </c>
      <c r="S15" s="366" t="str">
        <f>+IF(FEBRERO!S15=0,"",FEBRERO!S15)</f>
        <v/>
      </c>
      <c r="T15" s="696" t="str">
        <f>+IF(FEBRERO!T15=0,"",FEBRERO!T15)</f>
        <v xml:space="preserve"> </v>
      </c>
      <c r="U15" s="367"/>
      <c r="V15" s="161"/>
      <c r="W15" s="161"/>
      <c r="X15" s="161"/>
      <c r="Y15" s="367"/>
      <c r="Z15" s="161"/>
      <c r="AA15" s="166"/>
      <c r="AB15" s="367"/>
      <c r="AC15" s="161"/>
      <c r="AD15" s="166"/>
      <c r="AE15" s="367"/>
      <c r="AF15" s="161"/>
      <c r="AG15" s="166"/>
      <c r="AH15" s="367"/>
      <c r="AI15" s="161"/>
      <c r="AJ15" s="166"/>
      <c r="AK15" s="10"/>
      <c r="AL15" s="170"/>
      <c r="AM15" s="171"/>
      <c r="AO15" s="20"/>
      <c r="AP15" s="11" t="s">
        <v>76</v>
      </c>
      <c r="AQ15" s="12">
        <f>F113</f>
        <v>319699194</v>
      </c>
      <c r="AR15" s="12">
        <f>I113</f>
        <v>1749184</v>
      </c>
      <c r="AS15" s="12">
        <f>L113</f>
        <v>1749184</v>
      </c>
      <c r="AT15" s="13"/>
      <c r="AU15" s="342">
        <f>IF(AQ15=0," ",AR15/AQ15)</f>
        <v>5.4713431651629372E-3</v>
      </c>
      <c r="AV15" s="342">
        <f>IF(AQ15=0," ",AS15/AQ15)</f>
        <v>5.4713431651629372E-3</v>
      </c>
      <c r="AW15" s="12">
        <f>+AR15</f>
        <v>1749184</v>
      </c>
      <c r="AX15" s="12">
        <f>+AS15</f>
        <v>1749184</v>
      </c>
      <c r="AY15" s="12">
        <f t="shared" si="0"/>
        <v>-317950010</v>
      </c>
      <c r="AZ15" s="343">
        <f>AX15-AQ15</f>
        <v>-317950010</v>
      </c>
      <c r="BA15" s="382"/>
      <c r="BB15" s="383" t="s">
        <v>77</v>
      </c>
      <c r="BC15" s="92">
        <f>F46+F49</f>
        <v>0</v>
      </c>
      <c r="BD15" s="93">
        <f>I46+I49</f>
        <v>0</v>
      </c>
      <c r="BE15" s="94">
        <f>K46+K49</f>
        <v>0</v>
      </c>
      <c r="BF15" s="53">
        <f>+ENERO!BE15+FEBRERO!BE15+MARZO!BE15</f>
        <v>0</v>
      </c>
      <c r="BG15" s="91" t="s">
        <v>78</v>
      </c>
      <c r="BH15" s="81">
        <f t="shared" si="10"/>
        <v>933823291</v>
      </c>
      <c r="BI15" s="81">
        <f t="shared" si="10"/>
        <v>873553503</v>
      </c>
      <c r="BJ15" s="81">
        <f t="shared" si="10"/>
        <v>873553503</v>
      </c>
      <c r="BK15" s="81">
        <f t="shared" si="10"/>
        <v>103427090</v>
      </c>
      <c r="BL15" s="40">
        <f>+ENERO!BK15+FEBRERO!BK15+MARZO!BK15</f>
        <v>661237092</v>
      </c>
      <c r="BM15" s="71" t="s">
        <v>66</v>
      </c>
      <c r="BN15" s="83">
        <f>SUM(BN16:BN21)</f>
        <v>702548859</v>
      </c>
      <c r="BO15" s="81">
        <f>SUM(BO16:BO21)</f>
        <v>257901462</v>
      </c>
      <c r="BP15" s="81">
        <f>SUM(BP16:BP21)</f>
        <v>157686750</v>
      </c>
      <c r="BQ15" s="82">
        <f>SUM(BQ16:BQ21)</f>
        <v>34737957</v>
      </c>
    </row>
    <row r="16" spans="1:69" s="9" customFormat="1" ht="24.95" customHeight="1" thickBot="1">
      <c r="A16" s="733" t="str">
        <f>+IF(FEBRERO!A16=0,"",FEBRERO!A16)</f>
        <v/>
      </c>
      <c r="B16" s="639" t="str">
        <f>+IF(FEBRERO!B16=0,"",FEBRERO!B16)</f>
        <v/>
      </c>
      <c r="C16" s="390"/>
      <c r="D16" s="390"/>
      <c r="E16" s="390"/>
      <c r="F16" s="390"/>
      <c r="G16" s="390"/>
      <c r="H16" s="390"/>
      <c r="I16" s="390"/>
      <c r="J16" s="390"/>
      <c r="K16" s="390"/>
      <c r="L16" s="390"/>
      <c r="M16" s="390"/>
      <c r="N16" s="391"/>
      <c r="O16" s="382"/>
      <c r="P16" s="392"/>
      <c r="Q16" s="393"/>
      <c r="S16" s="705">
        <f>+IF(FEBRERO!S16=0,"",FEBRERO!S16)</f>
        <v>1010100</v>
      </c>
      <c r="T16" s="723" t="str">
        <f>+IF(FEBRERO!T16=0,"",FEBRERO!T16)</f>
        <v>Servicios Personales Asociados a Nómina</v>
      </c>
      <c r="U16" s="128">
        <f t="shared" ref="U16:AJ16" si="12">SUM(U17:U20)+U33</f>
        <v>581632025</v>
      </c>
      <c r="V16" s="122">
        <f t="shared" si="12"/>
        <v>-1771123</v>
      </c>
      <c r="W16" s="122">
        <f t="shared" si="12"/>
        <v>30374979</v>
      </c>
      <c r="X16" s="129">
        <f t="shared" si="12"/>
        <v>610235881</v>
      </c>
      <c r="Y16" s="128">
        <f t="shared" si="12"/>
        <v>103419267</v>
      </c>
      <c r="Z16" s="122">
        <f t="shared" si="12"/>
        <v>52062909</v>
      </c>
      <c r="AA16" s="130">
        <f t="shared" si="12"/>
        <v>155482176</v>
      </c>
      <c r="AB16" s="128">
        <f t="shared" si="12"/>
        <v>103419267</v>
      </c>
      <c r="AC16" s="122">
        <f t="shared" si="12"/>
        <v>52062909</v>
      </c>
      <c r="AD16" s="130">
        <f t="shared" si="12"/>
        <v>155482176</v>
      </c>
      <c r="AE16" s="128">
        <f t="shared" si="12"/>
        <v>81907938</v>
      </c>
      <c r="AF16" s="122">
        <f t="shared" si="12"/>
        <v>73574238</v>
      </c>
      <c r="AG16" s="130">
        <f t="shared" si="12"/>
        <v>155482176</v>
      </c>
      <c r="AH16" s="128">
        <f t="shared" si="12"/>
        <v>454753705</v>
      </c>
      <c r="AI16" s="122">
        <f t="shared" si="12"/>
        <v>454753705</v>
      </c>
      <c r="AJ16" s="130">
        <f t="shared" si="12"/>
        <v>454753705</v>
      </c>
      <c r="AK16" s="10"/>
      <c r="AL16" s="128">
        <f>SUM(AL17:AL20)+AL33</f>
        <v>0</v>
      </c>
      <c r="AM16" s="130">
        <f>SUM(AM17:AM20)+AM33</f>
        <v>0</v>
      </c>
      <c r="AO16" s="21"/>
      <c r="AP16" s="394" t="s">
        <v>81</v>
      </c>
      <c r="AQ16" s="395">
        <f>F10</f>
        <v>548920717</v>
      </c>
      <c r="AR16" s="395">
        <f>I10</f>
        <v>548920717</v>
      </c>
      <c r="AS16" s="395">
        <f>L10</f>
        <v>548920717</v>
      </c>
      <c r="AT16" s="382"/>
      <c r="AU16" s="396">
        <f>IF(AQ16=0," ",AR16/AQ16)</f>
        <v>1</v>
      </c>
      <c r="AV16" s="396">
        <f>IF(AQ16=0," ",AS16/AQ16)</f>
        <v>1</v>
      </c>
      <c r="AW16" s="395">
        <f t="shared" ref="AW16:AX16" si="13">+AR16</f>
        <v>548920717</v>
      </c>
      <c r="AX16" s="395">
        <f t="shared" si="13"/>
        <v>548920717</v>
      </c>
      <c r="AY16" s="12">
        <f t="shared" si="0"/>
        <v>0</v>
      </c>
      <c r="AZ16" s="397">
        <f>AX16-AQ16</f>
        <v>0</v>
      </c>
      <c r="BA16" s="382"/>
      <c r="BB16" s="365" t="s">
        <v>427</v>
      </c>
      <c r="BC16" s="73">
        <f>F43</f>
        <v>76000000</v>
      </c>
      <c r="BD16" s="74">
        <f>I43</f>
        <v>968037</v>
      </c>
      <c r="BE16" s="75">
        <f>K43</f>
        <v>0</v>
      </c>
      <c r="BF16" s="53">
        <f>+ENERO!BE16+FEBRERO!BE16+MARZO!BE16</f>
        <v>0</v>
      </c>
      <c r="BG16" s="91" t="s">
        <v>82</v>
      </c>
      <c r="BH16" s="96">
        <f>BH7+BH12+BH13+BH14+BH15</f>
        <v>6607926950</v>
      </c>
      <c r="BI16" s="96">
        <f>BI7+BI12+BI13+BI14+BI15</f>
        <v>3283676521</v>
      </c>
      <c r="BJ16" s="96">
        <f>BJ7+BJ12+BJ13+BJ14+BJ15</f>
        <v>2140527811</v>
      </c>
      <c r="BK16" s="96">
        <f>BK7+BK12+BK13+BK14+BK15</f>
        <v>601285940</v>
      </c>
      <c r="BL16" s="40">
        <f>+ENERO!BK16+FEBRERO!BK16+MARZO!BK16</f>
        <v>1574300220</v>
      </c>
      <c r="BM16" s="137" t="s">
        <v>83</v>
      </c>
      <c r="BN16" s="83">
        <f>X114-X121+X147-X148-X153</f>
        <v>154452662</v>
      </c>
      <c r="BO16" s="81">
        <f>AA114-AA121+AA147-AA148-AA153</f>
        <v>22857836</v>
      </c>
      <c r="BP16" s="81">
        <f>AD114-AD121+AD147-AD148-AD153</f>
        <v>10726714</v>
      </c>
      <c r="BQ16" s="82">
        <f>AF114-AF121+AF147-AF148-AF153</f>
        <v>96000</v>
      </c>
    </row>
    <row r="17" spans="1:70" s="382" customFormat="1" ht="24.95" customHeight="1" thickBot="1">
      <c r="A17" s="732">
        <f>+IF(FEBRERO!A17=0,"",FEBRERO!A17)</f>
        <v>11</v>
      </c>
      <c r="B17" s="640" t="str">
        <f>+IF(FEBRERO!B17=0,"",FEBRERO!B17)</f>
        <v>INGRESOS  CORRIENTES</v>
      </c>
      <c r="C17" s="334">
        <f>C19+C94+C104</f>
        <v>5768854735</v>
      </c>
      <c r="D17" s="331">
        <f t="shared" ref="D17:N17" si="14">D19+D94+D104</f>
        <v>0</v>
      </c>
      <c r="E17" s="331">
        <f t="shared" si="14"/>
        <v>-29547696</v>
      </c>
      <c r="F17" s="331">
        <f t="shared" si="14"/>
        <v>5739307039</v>
      </c>
      <c r="G17" s="331">
        <f t="shared" si="14"/>
        <v>1002593115</v>
      </c>
      <c r="H17" s="331">
        <f t="shared" si="14"/>
        <v>592965608</v>
      </c>
      <c r="I17" s="331">
        <f t="shared" si="14"/>
        <v>1595558723</v>
      </c>
      <c r="J17" s="331">
        <f t="shared" si="14"/>
        <v>758034846</v>
      </c>
      <c r="K17" s="331">
        <f t="shared" si="14"/>
        <v>590257924</v>
      </c>
      <c r="L17" s="331">
        <f t="shared" si="14"/>
        <v>1348292770</v>
      </c>
      <c r="M17" s="331">
        <f t="shared" si="14"/>
        <v>4143748316</v>
      </c>
      <c r="N17" s="332">
        <f t="shared" si="14"/>
        <v>4391014269</v>
      </c>
      <c r="P17" s="174">
        <f t="shared" ref="P17:Q17" si="15">P19+P94+P104</f>
        <v>0</v>
      </c>
      <c r="Q17" s="175">
        <f t="shared" si="15"/>
        <v>0</v>
      </c>
      <c r="R17" s="9"/>
      <c r="S17" s="706">
        <f>+IF(FEBRERO!S17=0,"",FEBRERO!S17)</f>
        <v>1010101</v>
      </c>
      <c r="T17" s="724" t="str">
        <f>+IF(FEBRERO!T17=0,"",FEBRERO!T17)</f>
        <v>Sueldos del Personal de nómina</v>
      </c>
      <c r="U17" s="29">
        <f>+ENERO!U17</f>
        <v>438834836</v>
      </c>
      <c r="V17" s="15">
        <f>FEBRERO!V17+MARZO!AL17</f>
        <v>0</v>
      </c>
      <c r="W17" s="15">
        <f>FEBRERO!W17+MARZO!AM17</f>
        <v>0</v>
      </c>
      <c r="X17" s="18">
        <f>SUM(U17:W17)</f>
        <v>438834836</v>
      </c>
      <c r="Y17" s="19">
        <f>FEBRERO!AA17</f>
        <v>74009468</v>
      </c>
      <c r="Z17" s="374">
        <v>44530520</v>
      </c>
      <c r="AA17" s="16">
        <f>SUM(Y17:Z17)</f>
        <v>118539988</v>
      </c>
      <c r="AB17" s="19">
        <f>FEBRERO!AD17</f>
        <v>74009468</v>
      </c>
      <c r="AC17" s="374">
        <v>44530520</v>
      </c>
      <c r="AD17" s="16">
        <f>SUM(AB17:AC17)</f>
        <v>118539988</v>
      </c>
      <c r="AE17" s="19">
        <f>FEBRERO!AG17</f>
        <v>55203517</v>
      </c>
      <c r="AF17" s="374">
        <v>63336471</v>
      </c>
      <c r="AG17" s="16">
        <f>SUM(AE17:AF17)</f>
        <v>118539988</v>
      </c>
      <c r="AH17" s="19">
        <f>X17-AA17</f>
        <v>320294848</v>
      </c>
      <c r="AI17" s="15">
        <f>X17-AD17</f>
        <v>320294848</v>
      </c>
      <c r="AJ17" s="16">
        <f>X17-AG17</f>
        <v>320294848</v>
      </c>
      <c r="AK17" s="9"/>
      <c r="AL17" s="372">
        <v>0</v>
      </c>
      <c r="AM17" s="375">
        <v>0</v>
      </c>
      <c r="AN17" s="9"/>
      <c r="AO17" s="349"/>
      <c r="AP17" s="399" t="s">
        <v>85</v>
      </c>
      <c r="AQ17" s="400">
        <f>SUM(AQ7:AQ16)</f>
        <v>6592733340</v>
      </c>
      <c r="AR17" s="401">
        <f>SUM(AR7:AR16)</f>
        <v>2145495258</v>
      </c>
      <c r="AS17" s="402">
        <f>SUM(AS7:AS16)</f>
        <v>1898337429</v>
      </c>
      <c r="AT17" s="403"/>
      <c r="AU17" s="401">
        <f>IF(AQ17=0," ",AR17/AQ17)</f>
        <v>0.32543334416131564</v>
      </c>
      <c r="AV17" s="401">
        <f>IF(AQ17=0," ",AS17/AQ17)</f>
        <v>0.28794391204665348</v>
      </c>
      <c r="AW17" s="404">
        <f>SUM(AX7:AX16)</f>
        <v>5558405496</v>
      </c>
      <c r="AX17" s="404">
        <f>SUM(AX7:AX16)</f>
        <v>5558405496</v>
      </c>
      <c r="AY17" s="404">
        <f>SUM(AY7:AY16)</f>
        <v>-107052152</v>
      </c>
      <c r="AZ17" s="405">
        <f>SUM(AZ7:AZ16)</f>
        <v>-419333614</v>
      </c>
      <c r="BA17" s="9"/>
      <c r="BB17" s="365" t="s">
        <v>428</v>
      </c>
      <c r="BC17" s="73">
        <f>F41+F52+F55+F58+F61+F67+F70+F73+F76+F79+F82+F86+F87+F88+F89+F90+F91</f>
        <v>1178569185</v>
      </c>
      <c r="BD17" s="74">
        <f>I41+I52+I55+I58+I61+I67+I70+I73+I76+I79+I82+I86+I87+I88+I89+I90+I91</f>
        <v>297994588</v>
      </c>
      <c r="BE17" s="75">
        <f>K41+K52+K55+K58+K61+K67+K70+K73+K76+K79+K82+K86+K87+K88+K89+K90+K91</f>
        <v>238475789</v>
      </c>
      <c r="BF17" s="53">
        <f>+ENERO!BE17+FEBRERO!BE17+MARZO!BE17</f>
        <v>269118815</v>
      </c>
      <c r="BG17" s="98" t="s">
        <v>86</v>
      </c>
      <c r="BH17" s="99">
        <f>BC23-BH16</f>
        <v>-6607926950</v>
      </c>
      <c r="BI17" s="99"/>
      <c r="BJ17" s="99"/>
      <c r="BK17" s="99"/>
      <c r="BL17" s="40">
        <f>+ENERO!BK17+FEBRERO!BK17+MARZO!BK17</f>
        <v>0</v>
      </c>
      <c r="BM17" s="137" t="s">
        <v>443</v>
      </c>
      <c r="BN17" s="83">
        <f>X123-X126-X139+X155-X156-X167-X168</f>
        <v>213814479</v>
      </c>
      <c r="BO17" s="81">
        <f>AA123-AA126-AA139+AA155-AA156-AA167-AA168</f>
        <v>114020455</v>
      </c>
      <c r="BP17" s="81">
        <f>AD123-AD126-AD139+AD155-AD156-AD167-AD168</f>
        <v>33681967</v>
      </c>
      <c r="BQ17" s="82">
        <f>AF123-AF126-AF139+AF155-AF156-AF167-AF168</f>
        <v>10675883</v>
      </c>
      <c r="BR17" s="9"/>
    </row>
    <row r="18" spans="1:70" s="9" customFormat="1" ht="24.95" customHeight="1" thickBot="1">
      <c r="A18" s="611" t="str">
        <f>+IF(FEBRERO!A18=0,"",FEBRERO!A18)</f>
        <v/>
      </c>
      <c r="B18" s="641" t="str">
        <f>+IF(FEBRERO!B18=0,"",FEBRERO!B18)</f>
        <v/>
      </c>
      <c r="C18" s="294"/>
      <c r="D18" s="294"/>
      <c r="E18" s="294"/>
      <c r="F18" s="294"/>
      <c r="G18" s="294"/>
      <c r="H18" s="294"/>
      <c r="I18" s="294"/>
      <c r="J18" s="294"/>
      <c r="K18" s="294"/>
      <c r="L18" s="294"/>
      <c r="M18" s="294"/>
      <c r="N18" s="463"/>
      <c r="P18" s="407"/>
      <c r="Q18" s="406"/>
      <c r="S18" s="706">
        <f>+IF(FEBRERO!S18=0,"",FEBRERO!S18)</f>
        <v>1010102</v>
      </c>
      <c r="T18" s="724" t="str">
        <f>+IF(FEBRERO!T18=0,"",FEBRERO!T18)</f>
        <v>Horas Extras,Dominic.,Festivos y Rec. Nocturnos</v>
      </c>
      <c r="U18" s="29">
        <f>+ENERO!U18</f>
        <v>24789912</v>
      </c>
      <c r="V18" s="15">
        <f>FEBRERO!V18+MARZO!AL18</f>
        <v>0</v>
      </c>
      <c r="W18" s="15">
        <f>FEBRERO!W18+MARZO!AM18</f>
        <v>0</v>
      </c>
      <c r="X18" s="18">
        <f>SUM(U18:W18)</f>
        <v>24789912</v>
      </c>
      <c r="Y18" s="19">
        <f>FEBRERO!AA18</f>
        <v>3046883</v>
      </c>
      <c r="Z18" s="374">
        <v>1156127</v>
      </c>
      <c r="AA18" s="16">
        <f>SUM(Y18:Z18)</f>
        <v>4203010</v>
      </c>
      <c r="AB18" s="19">
        <f>FEBRERO!AD18</f>
        <v>3046883</v>
      </c>
      <c r="AC18" s="374">
        <v>1156127</v>
      </c>
      <c r="AD18" s="16">
        <f>SUM(AB18:AC18)</f>
        <v>4203010</v>
      </c>
      <c r="AE18" s="19">
        <f>FEBRERO!AG18</f>
        <v>3046883</v>
      </c>
      <c r="AF18" s="374">
        <v>1156127</v>
      </c>
      <c r="AG18" s="16">
        <f>SUM(AE18:AF18)</f>
        <v>4203010</v>
      </c>
      <c r="AH18" s="19">
        <f>X18-AA18</f>
        <v>20586902</v>
      </c>
      <c r="AI18" s="15">
        <f>X18-AD18</f>
        <v>20586902</v>
      </c>
      <c r="AJ18" s="16">
        <f>X18-AG18</f>
        <v>20586902</v>
      </c>
      <c r="AL18" s="372">
        <v>0</v>
      </c>
      <c r="AM18" s="375">
        <v>0</v>
      </c>
      <c r="AO18" s="21"/>
      <c r="AP18" s="294" t="s">
        <v>51</v>
      </c>
      <c r="AQ18" s="294"/>
      <c r="AR18" s="294"/>
      <c r="AS18" s="294"/>
      <c r="AT18" s="294"/>
      <c r="AU18" s="294"/>
      <c r="AV18" s="294"/>
      <c r="AW18" s="294"/>
      <c r="AX18" s="294"/>
      <c r="AY18" s="294"/>
      <c r="AZ18" s="294"/>
      <c r="BA18" s="382"/>
      <c r="BB18" s="383" t="s">
        <v>429</v>
      </c>
      <c r="BC18" s="73">
        <f>+F95+F96+F97+F99+F100+F101</f>
        <v>0</v>
      </c>
      <c r="BD18" s="74">
        <f>+I95+I96+I97+I99+I100+I101</f>
        <v>0</v>
      </c>
      <c r="BE18" s="75">
        <f>+K95+K96+K97+K99+K100+K101</f>
        <v>0</v>
      </c>
      <c r="BF18" s="53">
        <f>+ENERO!BE18+FEBRERO!BE18+MARZO!BE18</f>
        <v>0</v>
      </c>
      <c r="BM18" s="137" t="s">
        <v>87</v>
      </c>
      <c r="BN18" s="83">
        <f>X148+X156</f>
        <v>264281718</v>
      </c>
      <c r="BO18" s="81">
        <f>AA148+AA156</f>
        <v>101494641</v>
      </c>
      <c r="BP18" s="81">
        <f>AD148+AD156</f>
        <v>93749539</v>
      </c>
      <c r="BQ18" s="82">
        <f>AF148+AF156</f>
        <v>23603710</v>
      </c>
      <c r="BR18" s="382"/>
    </row>
    <row r="19" spans="1:70" s="9" customFormat="1" ht="24.95" customHeight="1" thickBot="1">
      <c r="A19" s="734">
        <f>+IF(FEBRERO!A19=0,"",FEBRERO!A19)</f>
        <v>113</v>
      </c>
      <c r="B19" s="642" t="str">
        <f>+IF(FEBRERO!B19=0,"",FEBRERO!B19)</f>
        <v>VENTA DE SERVICIOS</v>
      </c>
      <c r="C19" s="334">
        <f t="shared" ref="C19:N19" si="16">C21+C85</f>
        <v>5753661125</v>
      </c>
      <c r="D19" s="331">
        <f t="shared" si="16"/>
        <v>0</v>
      </c>
      <c r="E19" s="331">
        <f t="shared" si="16"/>
        <v>-29547696</v>
      </c>
      <c r="F19" s="332">
        <f t="shared" si="16"/>
        <v>5724113429</v>
      </c>
      <c r="G19" s="334">
        <f t="shared" si="16"/>
        <v>1001967873</v>
      </c>
      <c r="H19" s="331">
        <f t="shared" si="16"/>
        <v>592857484</v>
      </c>
      <c r="I19" s="332">
        <f t="shared" si="16"/>
        <v>1594825357</v>
      </c>
      <c r="J19" s="334">
        <f t="shared" si="16"/>
        <v>757409604</v>
      </c>
      <c r="K19" s="331">
        <f t="shared" si="16"/>
        <v>590257924</v>
      </c>
      <c r="L19" s="332">
        <f t="shared" si="16"/>
        <v>1347667528</v>
      </c>
      <c r="M19" s="334">
        <f t="shared" si="16"/>
        <v>4129288072</v>
      </c>
      <c r="N19" s="332">
        <f t="shared" si="16"/>
        <v>4376445901</v>
      </c>
      <c r="O19" s="382"/>
      <c r="P19" s="43">
        <f>P21+P85</f>
        <v>0</v>
      </c>
      <c r="Q19" s="45">
        <f>Q21+Q85</f>
        <v>0</v>
      </c>
      <c r="S19" s="706">
        <f>+IF(FEBRERO!S19=0,"",FEBRERO!S19)</f>
        <v>1010103</v>
      </c>
      <c r="T19" s="724" t="str">
        <f>+IF(FEBRERO!T19=0,"",FEBRERO!T19)</f>
        <v>Prima Técnica</v>
      </c>
      <c r="U19" s="29">
        <f>+ENERO!U19</f>
        <v>0</v>
      </c>
      <c r="V19" s="15">
        <f>FEBRERO!V19+MARZO!AL19</f>
        <v>0</v>
      </c>
      <c r="W19" s="15">
        <f>FEBRERO!W19+MARZO!AM19</f>
        <v>0</v>
      </c>
      <c r="X19" s="18">
        <f>SUM(U19:W19)</f>
        <v>0</v>
      </c>
      <c r="Y19" s="19">
        <f>FEBRERO!AA19</f>
        <v>0</v>
      </c>
      <c r="Z19" s="374">
        <v>0</v>
      </c>
      <c r="AA19" s="16">
        <f>SUM(Y19:Z19)</f>
        <v>0</v>
      </c>
      <c r="AB19" s="19">
        <f>FEBRERO!AD19</f>
        <v>0</v>
      </c>
      <c r="AC19" s="374">
        <v>0</v>
      </c>
      <c r="AD19" s="16">
        <f>SUM(AB19:AC19)</f>
        <v>0</v>
      </c>
      <c r="AE19" s="19">
        <f>FEBRERO!AG19</f>
        <v>0</v>
      </c>
      <c r="AF19" s="374">
        <v>0</v>
      </c>
      <c r="AG19" s="16">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4" t="str">
        <f>+CONCATENATE("PROYECCION A DICIEMBRE 31 DEL ",N3)</f>
        <v>PROYECCION A DICIEMBRE 31 DEL 2018</v>
      </c>
      <c r="AX19" s="965"/>
      <c r="AY19" s="965"/>
      <c r="AZ19" s="966"/>
      <c r="BA19" s="382"/>
      <c r="BB19" s="414" t="s">
        <v>93</v>
      </c>
      <c r="BC19" s="621">
        <f>+F105+F106+F107+F108+F109+F110+F98</f>
        <v>15193610</v>
      </c>
      <c r="BD19" s="93">
        <f>+I105+I106+I107+I108+I109+I110+I98</f>
        <v>733366</v>
      </c>
      <c r="BE19" s="94">
        <f>+K105+K106+K107+K108+K109+K110+K98</f>
        <v>0</v>
      </c>
      <c r="BF19" s="53">
        <f>+ENERO!BE19+FEBRERO!BE19+MARZO!BE19</f>
        <v>625242</v>
      </c>
      <c r="BG19" s="382"/>
      <c r="BH19" s="382"/>
      <c r="BI19" s="382"/>
      <c r="BJ19" s="382"/>
      <c r="BK19" s="382"/>
      <c r="BM19" s="137" t="s">
        <v>94</v>
      </c>
      <c r="BN19" s="83">
        <f>X126+X167</f>
        <v>70000000</v>
      </c>
      <c r="BO19" s="81">
        <f>AA126+AA167</f>
        <v>19528530</v>
      </c>
      <c r="BP19" s="81">
        <f>AD126+AD167</f>
        <v>19528530</v>
      </c>
      <c r="BQ19" s="82">
        <f>AF126+AF167</f>
        <v>362364</v>
      </c>
    </row>
    <row r="20" spans="1:70" s="422" customFormat="1" ht="24.95" customHeight="1" thickBot="1">
      <c r="A20" s="611" t="str">
        <f>+IF(FEBRERO!A20=0,"",FEBRERO!A20)</f>
        <v/>
      </c>
      <c r="B20" s="643" t="str">
        <f>+IF(FEBRERO!B20=0,"",FEBRERO!B20)</f>
        <v/>
      </c>
      <c r="C20" s="294"/>
      <c r="D20" s="294"/>
      <c r="E20" s="294"/>
      <c r="F20" s="294"/>
      <c r="G20" s="294"/>
      <c r="H20" s="294"/>
      <c r="I20" s="294"/>
      <c r="J20" s="294"/>
      <c r="K20" s="294"/>
      <c r="L20" s="294"/>
      <c r="M20" s="294"/>
      <c r="N20" s="463"/>
      <c r="O20" s="9"/>
      <c r="P20" s="407"/>
      <c r="Q20" s="406"/>
      <c r="R20" s="9"/>
      <c r="S20" s="706">
        <f>+IF(FEBRERO!S20=0,"",FEBRERO!S20)</f>
        <v>1010104</v>
      </c>
      <c r="T20" s="724" t="str">
        <f>+IF(FEBRERO!T20=0,"",FEBRERO!T20)</f>
        <v>Otros</v>
      </c>
      <c r="U20" s="29">
        <f t="shared" ref="U20:AJ20" si="17">SUM(U21:U32)</f>
        <v>116236154</v>
      </c>
      <c r="V20" s="15">
        <f t="shared" si="17"/>
        <v>0</v>
      </c>
      <c r="W20" s="15">
        <f t="shared" si="17"/>
        <v>0</v>
      </c>
      <c r="X20" s="18">
        <f t="shared" si="17"/>
        <v>116236154</v>
      </c>
      <c r="Y20" s="19">
        <f t="shared" si="17"/>
        <v>11240601</v>
      </c>
      <c r="Z20" s="142">
        <f t="shared" si="17"/>
        <v>6376262</v>
      </c>
      <c r="AA20" s="16">
        <f t="shared" si="17"/>
        <v>17616863</v>
      </c>
      <c r="AB20" s="19">
        <f t="shared" si="17"/>
        <v>11240601</v>
      </c>
      <c r="AC20" s="142">
        <f t="shared" si="17"/>
        <v>6376262</v>
      </c>
      <c r="AD20" s="16">
        <f t="shared" si="17"/>
        <v>17616863</v>
      </c>
      <c r="AE20" s="19">
        <f t="shared" si="17"/>
        <v>8535223</v>
      </c>
      <c r="AF20" s="142">
        <f t="shared" si="17"/>
        <v>9081640</v>
      </c>
      <c r="AG20" s="16">
        <f t="shared" si="17"/>
        <v>17616863</v>
      </c>
      <c r="AH20" s="19">
        <f t="shared" si="17"/>
        <v>98619291</v>
      </c>
      <c r="AI20" s="15">
        <f t="shared" si="17"/>
        <v>98619291</v>
      </c>
      <c r="AJ20" s="16">
        <f t="shared" si="17"/>
        <v>98619291</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430</v>
      </c>
      <c r="BC20" s="65">
        <f>+F115+F117+F119+F120+F121+F123+F124</f>
        <v>0</v>
      </c>
      <c r="BD20" s="66">
        <f>+I115+I117+I119+I120+I121+I123+I124</f>
        <v>337263</v>
      </c>
      <c r="BE20" s="67">
        <f>+K115+K117+K119+K120+K121+K123+K124</f>
        <v>97468</v>
      </c>
      <c r="BF20" s="53">
        <f>+ENERO!BE20+FEBRERO!BE20+MARZO!BE20</f>
        <v>337263</v>
      </c>
      <c r="BG20" s="382"/>
      <c r="BH20" s="382"/>
      <c r="BI20" s="382"/>
      <c r="BJ20" s="382"/>
      <c r="BK20" s="382"/>
      <c r="BL20" s="382"/>
      <c r="BM20" s="139" t="s">
        <v>438</v>
      </c>
      <c r="BN20" s="83">
        <f>+X141-X143</f>
        <v>0</v>
      </c>
      <c r="BO20" s="81">
        <f>+AA141-AA143</f>
        <v>0</v>
      </c>
      <c r="BP20" s="81">
        <f>+AD141-AD143</f>
        <v>0</v>
      </c>
      <c r="BQ20" s="82">
        <f>+AF141-AF143</f>
        <v>0</v>
      </c>
      <c r="BR20" s="9"/>
    </row>
    <row r="21" spans="1:70" s="422" customFormat="1" ht="24.95" customHeight="1" thickBot="1">
      <c r="A21" s="735">
        <f>+IF(FEBRERO!A21=0,"",FEBRERO!A21)</f>
        <v>11301</v>
      </c>
      <c r="B21" s="644" t="str">
        <f>+IF(FEBRERO!B21=0,"",FEBRERO!B21)</f>
        <v>Venta de Servicios de Salud</v>
      </c>
      <c r="C21" s="174">
        <f t="shared" ref="C21:N21" si="18">C22+C25+C28+C41+C42+C45+C48+C51+C54+C57+C60+C63+C66+C69+C72+C75+C78+C81</f>
        <v>4656979522</v>
      </c>
      <c r="D21" s="354">
        <f t="shared" si="18"/>
        <v>0</v>
      </c>
      <c r="E21" s="354">
        <f t="shared" si="18"/>
        <v>10000000</v>
      </c>
      <c r="F21" s="354">
        <f t="shared" si="18"/>
        <v>4666979522</v>
      </c>
      <c r="G21" s="354">
        <f t="shared" si="18"/>
        <v>905276488</v>
      </c>
      <c r="H21" s="354">
        <f t="shared" si="18"/>
        <v>371165156</v>
      </c>
      <c r="I21" s="354">
        <f t="shared" si="18"/>
        <v>1276441644</v>
      </c>
      <c r="J21" s="354">
        <f t="shared" si="18"/>
        <v>660718219</v>
      </c>
      <c r="K21" s="354">
        <f t="shared" si="18"/>
        <v>368565602</v>
      </c>
      <c r="L21" s="354">
        <f t="shared" si="18"/>
        <v>1029283821</v>
      </c>
      <c r="M21" s="354">
        <f t="shared" si="18"/>
        <v>3390537878</v>
      </c>
      <c r="N21" s="175">
        <f t="shared" si="18"/>
        <v>3637695701</v>
      </c>
      <c r="O21" s="382"/>
      <c r="P21" s="43">
        <f>P22+P25+P28+P41+P42+P45+P48+P51+P54+P57+P60+P63+P66+P69+P72+P75+P78+P81</f>
        <v>0</v>
      </c>
      <c r="Q21" s="45">
        <f>Q22+Q25+Q28+Q41+Q42+Q45+Q48+Q51+Q54+Q57+Q60+Q63+Q66+Q69+Q72+Q75+Q78+Q81</f>
        <v>0</v>
      </c>
      <c r="R21" s="9"/>
      <c r="S21" s="707" t="str">
        <f>+IF(FEBRERO!S21=0,"",FEBRERO!S21)</f>
        <v>1010104-1</v>
      </c>
      <c r="T21" s="725" t="str">
        <f>+IF(FEBRERO!T21=0,"",FEBRERO!T21)</f>
        <v xml:space="preserve">Prima de Navidad </v>
      </c>
      <c r="U21" s="29">
        <f>+ENERO!U21</f>
        <v>43218582</v>
      </c>
      <c r="V21" s="15">
        <f>FEBRERO!V21+MARZO!AL21</f>
        <v>0</v>
      </c>
      <c r="W21" s="15">
        <f>FEBRERO!W21+MARZO!AM21</f>
        <v>0</v>
      </c>
      <c r="X21" s="18">
        <f t="shared" ref="X21:X33" si="19">SUM(U21:W21)</f>
        <v>43218582</v>
      </c>
      <c r="Y21" s="19">
        <f>FEBRERO!AA21</f>
        <v>0</v>
      </c>
      <c r="Z21" s="374">
        <v>0</v>
      </c>
      <c r="AA21" s="16">
        <f t="shared" ref="AA21:AA33" si="20">SUM(Y21:Z21)</f>
        <v>0</v>
      </c>
      <c r="AB21" s="19">
        <f>FEBRERO!AD21</f>
        <v>0</v>
      </c>
      <c r="AC21" s="374">
        <v>0</v>
      </c>
      <c r="AD21" s="16">
        <f t="shared" ref="AD21:AD33" si="21">SUM(AB21:AC21)</f>
        <v>0</v>
      </c>
      <c r="AE21" s="19">
        <f>FEBRERO!AG21</f>
        <v>0</v>
      </c>
      <c r="AF21" s="374">
        <v>0</v>
      </c>
      <c r="AG21" s="16">
        <f t="shared" ref="AG21:AG33" si="22">SUM(AE21:AF21)</f>
        <v>0</v>
      </c>
      <c r="AH21" s="19">
        <f t="shared" ref="AH21:AH33" si="23">X21-AA21</f>
        <v>43218582</v>
      </c>
      <c r="AI21" s="15">
        <f t="shared" ref="AI21:AI33" si="24">X21-AD21</f>
        <v>43218582</v>
      </c>
      <c r="AJ21" s="16">
        <f t="shared" ref="AJ21:AJ33" si="25">X21-AG21</f>
        <v>43218582</v>
      </c>
      <c r="AK21" s="9"/>
      <c r="AL21" s="372">
        <v>0</v>
      </c>
      <c r="AM21" s="375">
        <v>0</v>
      </c>
      <c r="AN21" s="9"/>
      <c r="AO21" s="349"/>
      <c r="AP21" s="423"/>
      <c r="AQ21" s="424"/>
      <c r="AR21" s="425" t="str">
        <f>AR6</f>
        <v>MARZO</v>
      </c>
      <c r="AS21" s="426" t="str">
        <f>AR6</f>
        <v>MARZO</v>
      </c>
      <c r="AT21" s="425" t="str">
        <f>AR6</f>
        <v>MARZO</v>
      </c>
      <c r="AU21" s="425" t="s">
        <v>44</v>
      </c>
      <c r="AV21" s="425" t="s">
        <v>22</v>
      </c>
      <c r="AW21" s="427"/>
      <c r="AX21" s="427"/>
      <c r="AY21" s="425" t="s">
        <v>44</v>
      </c>
      <c r="AZ21" s="428" t="s">
        <v>22</v>
      </c>
      <c r="BA21" s="9"/>
      <c r="BB21" s="101" t="s">
        <v>431</v>
      </c>
      <c r="BC21" s="65">
        <f>SUMIF($B8:B122,"*Vigencia Anterior*",F8:F122)+F122</f>
        <v>837797789</v>
      </c>
      <c r="BD21" s="66">
        <f>SUMIF($B8:B122,"*Vigencia Anterior*",I8:I122)+I122</f>
        <v>252686120</v>
      </c>
      <c r="BE21" s="67">
        <f>SUMIF($B8:B122,"*Vigencia Anterior*",K8:K122)+K122</f>
        <v>1660550</v>
      </c>
      <c r="BF21" s="53">
        <f>+ENERO!BE21+FEBRERO!BE21+MARZO!BE21</f>
        <v>252686120</v>
      </c>
      <c r="BG21" s="382"/>
      <c r="BH21" s="382"/>
      <c r="BI21" s="382"/>
      <c r="BJ21" s="382"/>
      <c r="BK21" s="382"/>
      <c r="BL21" s="382"/>
      <c r="BM21" s="137" t="s">
        <v>99</v>
      </c>
      <c r="BN21" s="83">
        <v>0</v>
      </c>
      <c r="BO21" s="81">
        <v>0</v>
      </c>
      <c r="BP21" s="81">
        <v>0</v>
      </c>
      <c r="BQ21" s="82">
        <v>0</v>
      </c>
      <c r="BR21" s="382"/>
    </row>
    <row r="22" spans="1:70" s="9" customFormat="1" ht="24.95" customHeight="1" thickBot="1">
      <c r="A22" s="734">
        <f>+IF(FEBRERO!A22=0,"",FEBRERO!A22)</f>
        <v>1130101</v>
      </c>
      <c r="B22" s="645" t="str">
        <f>+IF(FEBRERO!B22=0,"",FEBRERO!B22)</f>
        <v>EPS - REGIMEN CONTRIBUTIVO</v>
      </c>
      <c r="C22" s="43">
        <f t="shared" ref="C22:N22" si="26">SUM(C23:C24)</f>
        <v>879358852</v>
      </c>
      <c r="D22" s="44">
        <f t="shared" si="26"/>
        <v>0</v>
      </c>
      <c r="E22" s="44">
        <f t="shared" si="26"/>
        <v>0</v>
      </c>
      <c r="F22" s="44">
        <f t="shared" si="26"/>
        <v>879358852</v>
      </c>
      <c r="G22" s="44">
        <f t="shared" si="26"/>
        <v>239509587</v>
      </c>
      <c r="H22" s="44">
        <f t="shared" si="26"/>
        <v>86860266</v>
      </c>
      <c r="I22" s="44">
        <f t="shared" si="26"/>
        <v>326369853</v>
      </c>
      <c r="J22" s="44">
        <f t="shared" si="26"/>
        <v>105839275</v>
      </c>
      <c r="K22" s="44">
        <f t="shared" si="26"/>
        <v>108927234</v>
      </c>
      <c r="L22" s="44">
        <f t="shared" si="26"/>
        <v>214766509</v>
      </c>
      <c r="M22" s="44">
        <f t="shared" si="26"/>
        <v>552988999</v>
      </c>
      <c r="N22" s="45">
        <f t="shared" si="26"/>
        <v>664592343</v>
      </c>
      <c r="P22" s="43">
        <f>SUM(P23:P24)</f>
        <v>0</v>
      </c>
      <c r="Q22" s="45">
        <f>SUM(Q23:Q24)</f>
        <v>0</v>
      </c>
      <c r="S22" s="707" t="str">
        <f>+IF(FEBRERO!S22=0,"",FEBRERO!S22)</f>
        <v>1010104-2</v>
      </c>
      <c r="T22" s="725" t="str">
        <f>+IF(FEBRERO!T22=0,"",FEBRERO!T22)</f>
        <v>Prima Vida Cara</v>
      </c>
      <c r="U22" s="29">
        <f>+ENERO!U22</f>
        <v>0</v>
      </c>
      <c r="V22" s="15">
        <f>FEBRERO!V22+MARZO!AL22</f>
        <v>0</v>
      </c>
      <c r="W22" s="15">
        <f>FEBRERO!W22+MARZO!AM22</f>
        <v>0</v>
      </c>
      <c r="X22" s="18">
        <f t="shared" si="19"/>
        <v>0</v>
      </c>
      <c r="Y22" s="19">
        <f>FEBRERO!AA22</f>
        <v>0</v>
      </c>
      <c r="Z22" s="374">
        <v>0</v>
      </c>
      <c r="AA22" s="16">
        <f t="shared" si="20"/>
        <v>0</v>
      </c>
      <c r="AB22" s="19">
        <f>FEBRERO!AD22</f>
        <v>0</v>
      </c>
      <c r="AC22" s="374">
        <v>0</v>
      </c>
      <c r="AD22" s="16">
        <f t="shared" si="21"/>
        <v>0</v>
      </c>
      <c r="AE22" s="19">
        <f>FEBRERO!AG22</f>
        <v>0</v>
      </c>
      <c r="AF22" s="374">
        <v>0</v>
      </c>
      <c r="AG22" s="16">
        <f t="shared" si="22"/>
        <v>0</v>
      </c>
      <c r="AH22" s="19">
        <f t="shared" si="23"/>
        <v>0</v>
      </c>
      <c r="AI22" s="15">
        <f t="shared" si="24"/>
        <v>0</v>
      </c>
      <c r="AJ22" s="16">
        <f t="shared" si="25"/>
        <v>0</v>
      </c>
      <c r="AL22" s="372">
        <v>0</v>
      </c>
      <c r="AM22" s="375">
        <v>0</v>
      </c>
      <c r="AO22" s="21"/>
      <c r="AP22" s="429" t="s">
        <v>104</v>
      </c>
      <c r="AQ22" s="430">
        <f>X17+X66</f>
        <v>1590369498</v>
      </c>
      <c r="AR22" s="430">
        <f>AD17+AD66</f>
        <v>426795674</v>
      </c>
      <c r="AS22" s="430">
        <f>AG17+AG66</f>
        <v>426795674</v>
      </c>
      <c r="AT22" s="431"/>
      <c r="AU22" s="432">
        <f t="shared" ref="AU22:AU32" si="27">IF(AQ22=0," ",AR22/AQ22)</f>
        <v>0.26836258777392624</v>
      </c>
      <c r="AV22" s="432">
        <f t="shared" ref="AV22:AV32" si="28">IF(AQ22=0," ",AS22/AQ22)</f>
        <v>0.26836258777392624</v>
      </c>
      <c r="AW22" s="433">
        <f>AR22/$AO$2*12</f>
        <v>1707182696</v>
      </c>
      <c r="AX22" s="433">
        <f>AS22/$AO$2*12</f>
        <v>1707182696</v>
      </c>
      <c r="AY22" s="433">
        <f t="shared" ref="AY22:AY31" si="29">AQ22-AW22</f>
        <v>-116813198</v>
      </c>
      <c r="AZ22" s="434">
        <f t="shared" ref="AZ22:AZ31" si="30">AQ22-AX22</f>
        <v>-116813198</v>
      </c>
      <c r="BA22" s="382"/>
      <c r="BB22" s="102" t="s">
        <v>109</v>
      </c>
      <c r="BC22" s="103">
        <f>BC7+BC8+BC20+BC21</f>
        <v>6607926950</v>
      </c>
      <c r="BD22" s="104">
        <f>BD7+BD8+BD20+BD21</f>
        <v>2146228624</v>
      </c>
      <c r="BE22" s="105">
        <f>BE7+BE8+BE20+BE21</f>
        <v>590456157</v>
      </c>
      <c r="BF22" s="53">
        <f>+ENERO!BE22+FEBRERO!BE22+MARZO!BE22</f>
        <v>1898962671</v>
      </c>
      <c r="BG22" s="382"/>
      <c r="BH22" s="382"/>
      <c r="BI22" s="382"/>
      <c r="BJ22" s="382"/>
      <c r="BK22" s="382"/>
      <c r="BM22" s="71" t="s">
        <v>67</v>
      </c>
      <c r="BN22" s="83">
        <f>BN23+BN24</f>
        <v>170244084</v>
      </c>
      <c r="BO22" s="81">
        <f>BO23+BO24</f>
        <v>34079784</v>
      </c>
      <c r="BP22" s="81">
        <f>BP23+BP24</f>
        <v>34079784</v>
      </c>
      <c r="BQ22" s="82">
        <f>BQ23+BQ24</f>
        <v>15406008</v>
      </c>
      <c r="BR22" s="382"/>
    </row>
    <row r="23" spans="1:70" s="422" customFormat="1" ht="24.95" customHeight="1">
      <c r="A23" s="611" t="str">
        <f>+IF(FEBRERO!A23=0,"",FEBRERO!A23)</f>
        <v>1130101-1</v>
      </c>
      <c r="B23" s="646" t="str">
        <f>+CONCATENATE("Vigencia ",INSTRUCCIONES!$F$3)</f>
        <v>Vigencia 2018</v>
      </c>
      <c r="C23" s="673">
        <f>+ENERO!C23</f>
        <v>759358852</v>
      </c>
      <c r="D23" s="373">
        <f>FEBRERO!D23+MARZO!P23</f>
        <v>0</v>
      </c>
      <c r="E23" s="373">
        <f>FEBRERO!E23+MARZO!Q23</f>
        <v>0</v>
      </c>
      <c r="F23" s="373">
        <f>SUM(C23:E23)</f>
        <v>759358852</v>
      </c>
      <c r="G23" s="373">
        <f>FEBRERO!I23</f>
        <v>180936038</v>
      </c>
      <c r="H23" s="374">
        <v>86849586</v>
      </c>
      <c r="I23" s="373">
        <f>SUM(G23:H23)</f>
        <v>267785624</v>
      </c>
      <c r="J23" s="373">
        <f>FEBRERO!L23</f>
        <v>47265726</v>
      </c>
      <c r="K23" s="374">
        <v>108916554</v>
      </c>
      <c r="L23" s="373">
        <f>SUM(J23:K23)</f>
        <v>156182280</v>
      </c>
      <c r="M23" s="373">
        <f>F23-I23</f>
        <v>491573228</v>
      </c>
      <c r="N23" s="143">
        <f>F23-L23</f>
        <v>603176572</v>
      </c>
      <c r="O23" s="9"/>
      <c r="P23" s="372">
        <v>0</v>
      </c>
      <c r="Q23" s="375">
        <v>0</v>
      </c>
      <c r="R23" s="9"/>
      <c r="S23" s="707" t="str">
        <f>+IF(FEBRERO!S23=0,"",FEBRERO!S23)</f>
        <v>1010104-3</v>
      </c>
      <c r="T23" s="725" t="str">
        <f>+IF(FEBRERO!T23=0,"",FEBRERO!T23)</f>
        <v>Prima de Vacaciones</v>
      </c>
      <c r="U23" s="29">
        <f>+ENERO!U23</f>
        <v>19947038</v>
      </c>
      <c r="V23" s="15">
        <f>FEBRERO!V23+MARZO!AL23</f>
        <v>0</v>
      </c>
      <c r="W23" s="15">
        <f>FEBRERO!W23+MARZO!AM23</f>
        <v>0</v>
      </c>
      <c r="X23" s="18">
        <f t="shared" si="19"/>
        <v>19947038</v>
      </c>
      <c r="Y23" s="19">
        <f>FEBRERO!AA23</f>
        <v>1752306</v>
      </c>
      <c r="Z23" s="374">
        <v>4967843</v>
      </c>
      <c r="AA23" s="16">
        <f t="shared" si="20"/>
        <v>6720149</v>
      </c>
      <c r="AB23" s="19">
        <f>FEBRERO!AD23</f>
        <v>1752306</v>
      </c>
      <c r="AC23" s="374">
        <v>4967843</v>
      </c>
      <c r="AD23" s="16">
        <f t="shared" si="21"/>
        <v>6720149</v>
      </c>
      <c r="AE23" s="19">
        <f>FEBRERO!AG23</f>
        <v>1752306</v>
      </c>
      <c r="AF23" s="374">
        <v>4967843</v>
      </c>
      <c r="AG23" s="16">
        <f t="shared" si="22"/>
        <v>6720149</v>
      </c>
      <c r="AH23" s="19">
        <f t="shared" si="23"/>
        <v>13226889</v>
      </c>
      <c r="AI23" s="15">
        <f t="shared" si="24"/>
        <v>13226889</v>
      </c>
      <c r="AJ23" s="16">
        <f t="shared" si="25"/>
        <v>13226889</v>
      </c>
      <c r="AK23" s="9"/>
      <c r="AL23" s="372">
        <v>0</v>
      </c>
      <c r="AM23" s="375">
        <v>0</v>
      </c>
      <c r="AN23" s="9"/>
      <c r="AO23" s="370"/>
      <c r="AP23" s="435" t="s">
        <v>108</v>
      </c>
      <c r="AQ23" s="436">
        <f>X16+X65-AQ22</f>
        <v>747836603</v>
      </c>
      <c r="AR23" s="436">
        <f>AD16+AD65-AR22</f>
        <v>157048854</v>
      </c>
      <c r="AS23" s="436">
        <f>AG16+AG65-AS22</f>
        <v>136444335</v>
      </c>
      <c r="AT23" s="327"/>
      <c r="AU23" s="342">
        <f t="shared" si="27"/>
        <v>0.21000423537706939</v>
      </c>
      <c r="AV23" s="342">
        <f t="shared" si="28"/>
        <v>0.18245206834306291</v>
      </c>
      <c r="AW23" s="436">
        <f>(AR23-AD21-AD22-AD23-AD25-AD30-AD33-AD70-AD71-AD72-AD74-AD78-AD81)/$AO$2*12+AX22/12*2.5+AD30+AD33+AD78+AD81</f>
        <v>660263388.66666663</v>
      </c>
      <c r="AX23" s="436">
        <f>(AS23-AG21-AG22-AG23-AG25-AG30-AG33-AG70-AG71-AG72-AG74-AG78-AG81)/$AO$2*12+AX22/12*2.5+AG30+AG33+AG78+AG81</f>
        <v>639658869.66666663</v>
      </c>
      <c r="AY23" s="436">
        <f t="shared" si="29"/>
        <v>87573214.333333373</v>
      </c>
      <c r="AZ23" s="46">
        <f t="shared" si="30"/>
        <v>108177733.33333337</v>
      </c>
      <c r="BA23" s="382"/>
      <c r="BF23" s="382"/>
      <c r="BG23" s="382"/>
      <c r="BH23" s="382"/>
      <c r="BI23" s="382"/>
      <c r="BJ23" s="382"/>
      <c r="BK23" s="382"/>
      <c r="BL23" s="382"/>
      <c r="BM23" s="137" t="s">
        <v>105</v>
      </c>
      <c r="BN23" s="83">
        <f>X177</f>
        <v>140230476</v>
      </c>
      <c r="BO23" s="81">
        <f>AA177</f>
        <v>30812016</v>
      </c>
      <c r="BP23" s="81">
        <f>AD177</f>
        <v>30812016</v>
      </c>
      <c r="BQ23" s="82">
        <f>AF177</f>
        <v>15406008</v>
      </c>
      <c r="BR23" s="9"/>
    </row>
    <row r="24" spans="1:70" s="422" customFormat="1" ht="24.95" customHeight="1">
      <c r="A24" s="611" t="str">
        <f>+IF(FEBRERO!A24=0,"",FEBRERO!A24)</f>
        <v>1130101-2</v>
      </c>
      <c r="B24" s="646" t="str">
        <f>+IF(FEBRERO!B24=0,"",FEBRERO!B24)</f>
        <v>(Vigencia Anterior) Regimen contributivo</v>
      </c>
      <c r="C24" s="825">
        <f>+ENERO!C24</f>
        <v>120000000</v>
      </c>
      <c r="D24" s="373">
        <f>FEBRERO!D24+MARZO!P24</f>
        <v>0</v>
      </c>
      <c r="E24" s="373">
        <f>FEBRERO!E24+MARZO!Q24</f>
        <v>0</v>
      </c>
      <c r="F24" s="373">
        <f>SUM(C24:E24)</f>
        <v>120000000</v>
      </c>
      <c r="G24" s="373">
        <f>FEBRERO!I24</f>
        <v>58573549</v>
      </c>
      <c r="H24" s="374">
        <v>10680</v>
      </c>
      <c r="I24" s="373">
        <f>SUM(G24:H24)</f>
        <v>58584229</v>
      </c>
      <c r="J24" s="373">
        <f>FEBRERO!L24</f>
        <v>58573549</v>
      </c>
      <c r="K24" s="374">
        <v>10680</v>
      </c>
      <c r="L24" s="373">
        <f>SUM(J24:K24)</f>
        <v>58584229</v>
      </c>
      <c r="M24" s="373">
        <f>F24-I24</f>
        <v>61415771</v>
      </c>
      <c r="N24" s="143">
        <f>F24-L24</f>
        <v>61415771</v>
      </c>
      <c r="O24" s="382"/>
      <c r="P24" s="372">
        <v>0</v>
      </c>
      <c r="Q24" s="375">
        <v>0</v>
      </c>
      <c r="R24" s="9"/>
      <c r="S24" s="707" t="str">
        <f>+IF(FEBRERO!S24=0,"",FEBRERO!S24)</f>
        <v>1010104-4</v>
      </c>
      <c r="T24" s="725" t="str">
        <f>+IF(FEBRERO!T24=0,"",FEBRERO!T24)</f>
        <v>Prima Clima</v>
      </c>
      <c r="U24" s="29">
        <f>+ENERO!U24</f>
        <v>0</v>
      </c>
      <c r="V24" s="15">
        <f>FEBRERO!V24+MARZO!AL24</f>
        <v>0</v>
      </c>
      <c r="W24" s="15">
        <f>FEBRERO!W24+MARZO!AM24</f>
        <v>0</v>
      </c>
      <c r="X24" s="18">
        <f t="shared" si="19"/>
        <v>0</v>
      </c>
      <c r="Y24" s="19">
        <f>FEBRERO!AA24</f>
        <v>0</v>
      </c>
      <c r="Z24" s="374">
        <v>0</v>
      </c>
      <c r="AA24" s="16">
        <f t="shared" si="20"/>
        <v>0</v>
      </c>
      <c r="AB24" s="19">
        <f>FEBRERO!AD24</f>
        <v>0</v>
      </c>
      <c r="AC24" s="374">
        <v>0</v>
      </c>
      <c r="AD24" s="16">
        <f t="shared" si="21"/>
        <v>0</v>
      </c>
      <c r="AE24" s="19">
        <f>FEBRERO!AG24</f>
        <v>0</v>
      </c>
      <c r="AF24" s="374">
        <v>0</v>
      </c>
      <c r="AG24" s="16">
        <f t="shared" si="22"/>
        <v>0</v>
      </c>
      <c r="AH24" s="19">
        <f t="shared" si="23"/>
        <v>0</v>
      </c>
      <c r="AI24" s="15">
        <f t="shared" si="24"/>
        <v>0</v>
      </c>
      <c r="AJ24" s="16">
        <f t="shared" si="25"/>
        <v>0</v>
      </c>
      <c r="AK24" s="9"/>
      <c r="AL24" s="372">
        <v>0</v>
      </c>
      <c r="AM24" s="375">
        <v>0</v>
      </c>
      <c r="AN24" s="9"/>
      <c r="AO24" s="370"/>
      <c r="AP24" s="415" t="s">
        <v>113</v>
      </c>
      <c r="AQ24" s="431">
        <f>X35+X83</f>
        <v>341862372</v>
      </c>
      <c r="AR24" s="431">
        <f>AD35+AD83</f>
        <v>132818008</v>
      </c>
      <c r="AS24" s="431">
        <f>AG35+AG83</f>
        <v>94959719</v>
      </c>
      <c r="AT24" s="431"/>
      <c r="AU24" s="373">
        <f t="shared" si="27"/>
        <v>0.38851309438641585</v>
      </c>
      <c r="AV24" s="373">
        <f t="shared" si="28"/>
        <v>0.27777177828743316</v>
      </c>
      <c r="AW24" s="373">
        <f>(AR24-AD41-AD88)/$AO$2*12+AD41+AD88</f>
        <v>331091245</v>
      </c>
      <c r="AX24" s="373">
        <f>(AS24-AG41-AG88)/$AO$2*12+AG41+AG88</f>
        <v>201833534</v>
      </c>
      <c r="AY24" s="373">
        <f t="shared" si="29"/>
        <v>10771127</v>
      </c>
      <c r="AZ24" s="143">
        <f t="shared" si="30"/>
        <v>140028838</v>
      </c>
      <c r="BA24" s="9"/>
      <c r="BB24" s="437"/>
      <c r="BC24" s="382"/>
      <c r="BD24" s="382"/>
      <c r="BE24" s="382"/>
      <c r="BF24" s="382"/>
      <c r="BG24" s="382"/>
      <c r="BH24" s="382"/>
      <c r="BI24" s="382"/>
      <c r="BJ24" s="382"/>
      <c r="BK24" s="382"/>
      <c r="BL24" s="382"/>
      <c r="BM24" s="137" t="s">
        <v>110</v>
      </c>
      <c r="BN24" s="83">
        <f>X170-X177-X174-X183-X191</f>
        <v>30013608</v>
      </c>
      <c r="BO24" s="81">
        <f>AA170-AA177-AA174-AA183-AA191</f>
        <v>3267768</v>
      </c>
      <c r="BP24" s="81">
        <f>AD170-AD177-AD174-AD183-AD191</f>
        <v>3267768</v>
      </c>
      <c r="BQ24" s="82">
        <f>AF170-AF177-AF174-AF183-AF191</f>
        <v>0</v>
      </c>
      <c r="BR24" s="382"/>
    </row>
    <row r="25" spans="1:70" s="382" customFormat="1" ht="24.95" customHeight="1">
      <c r="A25" s="734">
        <f>+IF(FEBRERO!A25=0,"",FEBRERO!A25)</f>
        <v>1130102</v>
      </c>
      <c r="B25" s="645" t="str">
        <f>+IF(FEBRERO!B25=0,"",FEBRERO!B25)</f>
        <v>ARS - REGIMEN SUBSIDIADO</v>
      </c>
      <c r="C25" s="43">
        <f t="shared" ref="C25:N25" si="31">SUM(C26:C27)</f>
        <v>2997277173</v>
      </c>
      <c r="D25" s="44">
        <f t="shared" si="31"/>
        <v>0</v>
      </c>
      <c r="E25" s="44">
        <f t="shared" si="31"/>
        <v>0</v>
      </c>
      <c r="F25" s="44">
        <f t="shared" si="31"/>
        <v>2997277173</v>
      </c>
      <c r="G25" s="44">
        <f t="shared" si="31"/>
        <v>541721630</v>
      </c>
      <c r="H25" s="44">
        <f t="shared" si="31"/>
        <v>233729479</v>
      </c>
      <c r="I25" s="44">
        <f t="shared" si="31"/>
        <v>775451109</v>
      </c>
      <c r="J25" s="44">
        <f t="shared" si="31"/>
        <v>481744454</v>
      </c>
      <c r="K25" s="44">
        <f t="shared" si="31"/>
        <v>217655013</v>
      </c>
      <c r="L25" s="44">
        <f t="shared" si="31"/>
        <v>699399467</v>
      </c>
      <c r="M25" s="44">
        <f t="shared" si="31"/>
        <v>2221826064</v>
      </c>
      <c r="N25" s="45">
        <f t="shared" si="31"/>
        <v>2297877706</v>
      </c>
      <c r="P25" s="43">
        <f>SUM(P26:P27)</f>
        <v>0</v>
      </c>
      <c r="Q25" s="45">
        <f>SUM(Q26:Q27)</f>
        <v>0</v>
      </c>
      <c r="R25" s="9"/>
      <c r="S25" s="707" t="str">
        <f>+IF(FEBRERO!S25=0,"",FEBRERO!S25)</f>
        <v>1010104-5</v>
      </c>
      <c r="T25" s="725" t="str">
        <f>+IF(FEBRERO!T25=0,"",FEBRERO!T25)</f>
        <v>Prima de Servicios</v>
      </c>
      <c r="U25" s="29">
        <f>+ENERO!U25</f>
        <v>19947038</v>
      </c>
      <c r="V25" s="15">
        <f>FEBRERO!V25+MARZO!AL25</f>
        <v>0</v>
      </c>
      <c r="W25" s="15">
        <f>FEBRERO!W25+MARZO!AM25</f>
        <v>0</v>
      </c>
      <c r="X25" s="18">
        <f t="shared" si="19"/>
        <v>19947038</v>
      </c>
      <c r="Y25" s="19">
        <f>FEBRERO!AA25</f>
        <v>0</v>
      </c>
      <c r="Z25" s="374">
        <v>0</v>
      </c>
      <c r="AA25" s="16">
        <f t="shared" si="20"/>
        <v>0</v>
      </c>
      <c r="AB25" s="19">
        <f>FEBRERO!AD25</f>
        <v>0</v>
      </c>
      <c r="AC25" s="374">
        <v>0</v>
      </c>
      <c r="AD25" s="16">
        <f t="shared" si="21"/>
        <v>0</v>
      </c>
      <c r="AE25" s="19">
        <f>FEBRERO!AG25</f>
        <v>0</v>
      </c>
      <c r="AF25" s="374">
        <v>0</v>
      </c>
      <c r="AG25" s="16">
        <f t="shared" si="22"/>
        <v>0</v>
      </c>
      <c r="AH25" s="19">
        <f t="shared" si="23"/>
        <v>19947038</v>
      </c>
      <c r="AI25" s="15">
        <f t="shared" si="24"/>
        <v>19947038</v>
      </c>
      <c r="AJ25" s="16">
        <f t="shared" si="25"/>
        <v>19947038</v>
      </c>
      <c r="AK25" s="9"/>
      <c r="AL25" s="372">
        <v>0</v>
      </c>
      <c r="AM25" s="375">
        <v>0</v>
      </c>
      <c r="AN25" s="9"/>
      <c r="AO25" s="21"/>
      <c r="AP25" s="438" t="s">
        <v>116</v>
      </c>
      <c r="AQ25" s="373">
        <f>X43+X57+X90+X104</f>
        <v>839447982</v>
      </c>
      <c r="AR25" s="373">
        <f>AD43+AD57+AD90+AD104</f>
        <v>323194319</v>
      </c>
      <c r="AS25" s="373">
        <f>AG43+AG57+AG90+AG104</f>
        <v>269400178</v>
      </c>
      <c r="AT25" s="431"/>
      <c r="AU25" s="373">
        <f t="shared" si="27"/>
        <v>0.38500815527602283</v>
      </c>
      <c r="AV25" s="373">
        <f t="shared" si="28"/>
        <v>0.32092539832920819</v>
      </c>
      <c r="AW25" s="373">
        <f>(AR25-AD55-AD61-AD102-AD108)/$AO$2*12+AD55+AD61+AD102+AD108</f>
        <v>767575472</v>
      </c>
      <c r="AX25" s="373">
        <f>(AS25-AG55-AG61-AG102-AG108)/$AO$2*12+AG55+AG61+AG102+AG108</f>
        <v>565829338</v>
      </c>
      <c r="AY25" s="373">
        <f t="shared" si="29"/>
        <v>71872510</v>
      </c>
      <c r="AZ25" s="143">
        <f t="shared" si="30"/>
        <v>273618644</v>
      </c>
      <c r="BM25" s="140" t="s">
        <v>439</v>
      </c>
      <c r="BN25" s="106">
        <f>+SUM(BN26:BN28)</f>
        <v>464300000</v>
      </c>
      <c r="BO25" s="107">
        <f>+SUM(BO26:BO28)</f>
        <v>369619280</v>
      </c>
      <c r="BP25" s="107">
        <f>+SUM(BP26:BP28)</f>
        <v>123738881</v>
      </c>
      <c r="BQ25" s="108">
        <f>+SUM(BQ26:BQ28)</f>
        <v>7619933</v>
      </c>
    </row>
    <row r="26" spans="1:70" s="9" customFormat="1" ht="24.95" customHeight="1">
      <c r="A26" s="611" t="str">
        <f>+IF(FEBRERO!A26=0,"",FEBRERO!A26)</f>
        <v>1130102-1</v>
      </c>
      <c r="B26" s="646" t="str">
        <f>+CONCATENATE("Vigencia ",INSTRUCCIONES!$F$3)</f>
        <v>Vigencia 2018</v>
      </c>
      <c r="C26" s="673">
        <f>+ENERO!C26</f>
        <v>2868716784</v>
      </c>
      <c r="D26" s="373">
        <f>FEBRERO!D26+MARZO!P26</f>
        <v>0</v>
      </c>
      <c r="E26" s="373">
        <f>FEBRERO!E26+MARZO!Q26</f>
        <v>0</v>
      </c>
      <c r="F26" s="373">
        <f>SUM(C26:E26)</f>
        <v>2868716784</v>
      </c>
      <c r="G26" s="373">
        <f>FEBRERO!I26</f>
        <v>467758049</v>
      </c>
      <c r="H26" s="374">
        <v>232742654</v>
      </c>
      <c r="I26" s="373">
        <f>SUM(G26:H26)</f>
        <v>700500703</v>
      </c>
      <c r="J26" s="373">
        <f>FEBRERO!L26</f>
        <v>407780873</v>
      </c>
      <c r="K26" s="374">
        <v>216668188</v>
      </c>
      <c r="L26" s="373">
        <f>SUM(J26:K26)</f>
        <v>624449061</v>
      </c>
      <c r="M26" s="373">
        <f>F26-I26</f>
        <v>2168216081</v>
      </c>
      <c r="N26" s="143">
        <f>F26-L26</f>
        <v>2244267723</v>
      </c>
      <c r="P26" s="372">
        <v>0</v>
      </c>
      <c r="Q26" s="375">
        <v>0</v>
      </c>
      <c r="S26" s="707" t="str">
        <f>+IF(FEBRERO!S26=0,"",FEBRERO!S26)</f>
        <v>1010104-8</v>
      </c>
      <c r="T26" s="725" t="str">
        <f>+IF(FEBRERO!T26=0,"",FEBRERO!T26)</f>
        <v>Bonific. por Servicios Prestados</v>
      </c>
      <c r="U26" s="29">
        <f>+ENERO!U26</f>
        <v>16690680</v>
      </c>
      <c r="V26" s="15">
        <f>FEBRERO!V26+MARZO!AL26</f>
        <v>0</v>
      </c>
      <c r="W26" s="15">
        <f>FEBRERO!W26+MARZO!AM26</f>
        <v>0</v>
      </c>
      <c r="X26" s="18">
        <f t="shared" si="19"/>
        <v>16690680</v>
      </c>
      <c r="Y26" s="19">
        <f>FEBRERO!AA26</f>
        <v>6808995</v>
      </c>
      <c r="Z26" s="374">
        <v>0</v>
      </c>
      <c r="AA26" s="16">
        <f t="shared" si="20"/>
        <v>6808995</v>
      </c>
      <c r="AB26" s="19">
        <f>FEBRERO!AD26</f>
        <v>6808995</v>
      </c>
      <c r="AC26" s="374">
        <v>0</v>
      </c>
      <c r="AD26" s="16">
        <f t="shared" si="21"/>
        <v>6808995</v>
      </c>
      <c r="AE26" s="19">
        <f>FEBRERO!AG26</f>
        <v>4704784</v>
      </c>
      <c r="AF26" s="374">
        <v>2104211</v>
      </c>
      <c r="AG26" s="16">
        <f t="shared" si="22"/>
        <v>6808995</v>
      </c>
      <c r="AH26" s="19">
        <f t="shared" si="23"/>
        <v>9881685</v>
      </c>
      <c r="AI26" s="15">
        <f t="shared" si="24"/>
        <v>9881685</v>
      </c>
      <c r="AJ26" s="16">
        <f t="shared" si="25"/>
        <v>9881685</v>
      </c>
      <c r="AL26" s="372">
        <v>0</v>
      </c>
      <c r="AM26" s="375">
        <v>0</v>
      </c>
      <c r="AO26" s="21"/>
      <c r="AP26" s="439" t="s">
        <v>120</v>
      </c>
      <c r="AQ26" s="327">
        <f>X110</f>
        <v>817031263</v>
      </c>
      <c r="AR26" s="327">
        <f>AD110</f>
        <v>272169154</v>
      </c>
      <c r="AS26" s="327">
        <f>AG110</f>
        <v>156795548</v>
      </c>
      <c r="AT26" s="371">
        <f>AO2/12</f>
        <v>0.25</v>
      </c>
      <c r="AU26" s="342">
        <f t="shared" si="27"/>
        <v>0.33311963241240133</v>
      </c>
      <c r="AV26" s="342">
        <f t="shared" si="28"/>
        <v>0.19190887191302006</v>
      </c>
      <c r="AW26" s="436">
        <f>(AR26-AD121-AD139-AD143-AD153-AD168)/$AO$2*12+AD121+AD139+AD143+AD153+AD168</f>
        <v>745229404</v>
      </c>
      <c r="AX26" s="436">
        <f>(AS26-AG121-AG139-AG143-AG153-AG168)/$AO$2*12+AG121+AG139+AG143+AG153+AG168</f>
        <v>406414712</v>
      </c>
      <c r="AY26" s="436">
        <f t="shared" si="29"/>
        <v>71801859</v>
      </c>
      <c r="AZ26" s="46">
        <f t="shared" si="30"/>
        <v>410616551</v>
      </c>
      <c r="BA26" s="382"/>
      <c r="BB26" s="382"/>
      <c r="BC26" s="382"/>
      <c r="BD26" s="382"/>
      <c r="BE26" s="382"/>
      <c r="BF26" s="382"/>
      <c r="BG26" s="382"/>
      <c r="BH26" s="382"/>
      <c r="BI26" s="382"/>
      <c r="BJ26" s="382"/>
      <c r="BK26" s="382"/>
      <c r="BM26" s="109" t="s">
        <v>440</v>
      </c>
      <c r="BN26" s="86">
        <f>+X198+X212</f>
        <v>285000000</v>
      </c>
      <c r="BO26" s="84">
        <f>+AA198+AA212</f>
        <v>257155626</v>
      </c>
      <c r="BP26" s="84">
        <f>+AD198+AD212</f>
        <v>79481184</v>
      </c>
      <c r="BQ26" s="85">
        <f>+AF198+AF212</f>
        <v>842771</v>
      </c>
      <c r="BR26" s="382"/>
    </row>
    <row r="27" spans="1:70" s="422" customFormat="1" ht="24.95" customHeight="1">
      <c r="A27" s="611" t="str">
        <f>+IF(FEBRERO!A27=0,"",FEBRERO!A27)</f>
        <v>1130102-2</v>
      </c>
      <c r="B27" s="646" t="str">
        <f>+IF(FEBRERO!B27=0,"",FEBRERO!B27)</f>
        <v>Vigencia Anterior Regimen Subsidiado</v>
      </c>
      <c r="C27" s="825">
        <f>+ENERO!C27</f>
        <v>128560389</v>
      </c>
      <c r="D27" s="373">
        <f>FEBRERO!D27+MARZO!P27</f>
        <v>0</v>
      </c>
      <c r="E27" s="373">
        <f>FEBRERO!E27+MARZO!Q27</f>
        <v>0</v>
      </c>
      <c r="F27" s="373">
        <f>SUM(C27:E27)</f>
        <v>128560389</v>
      </c>
      <c r="G27" s="373">
        <f>FEBRERO!I27</f>
        <v>73963581</v>
      </c>
      <c r="H27" s="374">
        <v>986825</v>
      </c>
      <c r="I27" s="373">
        <f>SUM(G27:H27)</f>
        <v>74950406</v>
      </c>
      <c r="J27" s="373">
        <f>FEBRERO!L27</f>
        <v>73963581</v>
      </c>
      <c r="K27" s="374">
        <v>986825</v>
      </c>
      <c r="L27" s="373">
        <f>SUM(J27:K27)</f>
        <v>74950406</v>
      </c>
      <c r="M27" s="373">
        <f>F27-I27</f>
        <v>53609983</v>
      </c>
      <c r="N27" s="143">
        <f>F27-L27</f>
        <v>53609983</v>
      </c>
      <c r="O27" s="382"/>
      <c r="P27" s="372">
        <v>0</v>
      </c>
      <c r="Q27" s="375">
        <v>0</v>
      </c>
      <c r="R27" s="9"/>
      <c r="S27" s="707" t="str">
        <f>+IF(FEBRERO!S27=0,"",FEBRERO!S27)</f>
        <v>1010104-9</v>
      </c>
      <c r="T27" s="725" t="str">
        <f>+IF(FEBRERO!T27=0,"",FEBRERO!T27)</f>
        <v>Auxilio de Transporte</v>
      </c>
      <c r="U27" s="29">
        <f>+ENERO!U27</f>
        <v>0</v>
      </c>
      <c r="V27" s="15">
        <f>FEBRERO!V27+MARZO!AL27</f>
        <v>0</v>
      </c>
      <c r="W27" s="15">
        <f>FEBRERO!W27+MARZO!AM27</f>
        <v>0</v>
      </c>
      <c r="X27" s="18">
        <f t="shared" si="19"/>
        <v>0</v>
      </c>
      <c r="Y27" s="19">
        <f>FEBRERO!AA27</f>
        <v>0</v>
      </c>
      <c r="Z27" s="374">
        <v>0</v>
      </c>
      <c r="AA27" s="16">
        <f t="shared" si="20"/>
        <v>0</v>
      </c>
      <c r="AB27" s="19">
        <f>FEBRERO!AD27</f>
        <v>0</v>
      </c>
      <c r="AC27" s="374">
        <v>0</v>
      </c>
      <c r="AD27" s="16">
        <f t="shared" si="21"/>
        <v>0</v>
      </c>
      <c r="AE27" s="19">
        <f>FEBRERO!AG27</f>
        <v>0</v>
      </c>
      <c r="AF27" s="374">
        <v>0</v>
      </c>
      <c r="AG27" s="16">
        <f t="shared" si="22"/>
        <v>0</v>
      </c>
      <c r="AH27" s="19">
        <f t="shared" si="23"/>
        <v>0</v>
      </c>
      <c r="AI27" s="15">
        <f t="shared" si="24"/>
        <v>0</v>
      </c>
      <c r="AJ27" s="16">
        <f t="shared" si="25"/>
        <v>0</v>
      </c>
      <c r="AK27" s="9"/>
      <c r="AL27" s="372">
        <v>0</v>
      </c>
      <c r="AM27" s="375">
        <v>0</v>
      </c>
      <c r="AN27" s="9"/>
      <c r="AO27" s="349"/>
      <c r="AP27" s="438" t="s">
        <v>124</v>
      </c>
      <c r="AQ27" s="373">
        <f>X170</f>
        <v>247325918</v>
      </c>
      <c r="AR27" s="373">
        <f>AD170</f>
        <v>111161618</v>
      </c>
      <c r="AS27" s="373">
        <f>AG170</f>
        <v>88471216</v>
      </c>
      <c r="AT27" s="431"/>
      <c r="AU27" s="373">
        <f t="shared" si="27"/>
        <v>0.44945397918223839</v>
      </c>
      <c r="AV27" s="373">
        <f t="shared" si="28"/>
        <v>0.35771105881430509</v>
      </c>
      <c r="AW27" s="373">
        <f>(AR27-AD174-AD183-AD191)/$AO$2*12+AD174+AD183+AD191</f>
        <v>213400970</v>
      </c>
      <c r="AX27" s="373">
        <f>(AS27-AG174-AG183-AG191)/$AO$2*12+AG174+AG183+AG191</f>
        <v>180907264</v>
      </c>
      <c r="AY27" s="373">
        <f t="shared" si="29"/>
        <v>33924948</v>
      </c>
      <c r="AZ27" s="143">
        <f t="shared" si="30"/>
        <v>66418654</v>
      </c>
      <c r="BA27" s="9"/>
      <c r="BB27" s="382"/>
      <c r="BC27" s="382"/>
      <c r="BD27" s="382"/>
      <c r="BE27" s="382"/>
      <c r="BF27" s="382"/>
      <c r="BG27" s="382"/>
      <c r="BH27" s="382"/>
      <c r="BI27" s="382"/>
      <c r="BJ27" s="382"/>
      <c r="BK27" s="382"/>
      <c r="BL27" s="382"/>
      <c r="BM27" s="109" t="s">
        <v>441</v>
      </c>
      <c r="BN27" s="86">
        <f>+X209-X212-X218</f>
        <v>0</v>
      </c>
      <c r="BO27" s="84">
        <f>+AA209-AA212-AA218</f>
        <v>0</v>
      </c>
      <c r="BP27" s="84">
        <f>+AD209-AD212-AD218</f>
        <v>0</v>
      </c>
      <c r="BQ27" s="85">
        <f>+AF209-AF212-AF218</f>
        <v>0</v>
      </c>
      <c r="BR27" s="382"/>
    </row>
    <row r="28" spans="1:70" s="422" customFormat="1" ht="24.95" customHeight="1">
      <c r="A28" s="734">
        <f>+IF(FEBRERO!A28=0,"",FEBRERO!A28)</f>
        <v>1130103</v>
      </c>
      <c r="B28" s="622" t="str">
        <f>+IF(FEBRERO!B28=0,"",FEBRERO!B28)</f>
        <v>SUBSIDIO A LA OFERTA- ATENCION PERSONAS POBRES NO CUBIERTOS CON SUBSIDIO A LA DEMANDA</v>
      </c>
      <c r="C28" s="43">
        <f>C29+C32+C35+C38+C39+C40</f>
        <v>247152498</v>
      </c>
      <c r="D28" s="44">
        <f>+D29+D32+D35+D38+D39+D40</f>
        <v>0</v>
      </c>
      <c r="E28" s="44">
        <f>+E29+E32+E35+E38+E39+E40</f>
        <v>0</v>
      </c>
      <c r="F28" s="44">
        <f>+F29+F32+F35+F38+F39+F40</f>
        <v>247152498</v>
      </c>
      <c r="G28" s="44">
        <f t="shared" ref="G28:N28" si="32">G29+G32+G35+G38+G39+G40</f>
        <v>41192084</v>
      </c>
      <c r="H28" s="44">
        <f t="shared" si="32"/>
        <v>20596042</v>
      </c>
      <c r="I28" s="44">
        <f t="shared" si="32"/>
        <v>61788126</v>
      </c>
      <c r="J28" s="44">
        <f t="shared" si="32"/>
        <v>20596042</v>
      </c>
      <c r="K28" s="44">
        <f t="shared" si="32"/>
        <v>20596042</v>
      </c>
      <c r="L28" s="44">
        <f t="shared" si="32"/>
        <v>41192084</v>
      </c>
      <c r="M28" s="44">
        <f t="shared" si="32"/>
        <v>185364372</v>
      </c>
      <c r="N28" s="45">
        <f t="shared" si="32"/>
        <v>205960414</v>
      </c>
      <c r="O28" s="382"/>
      <c r="P28" s="43">
        <f>P29+P32+P35+P38+P39+P940</f>
        <v>0</v>
      </c>
      <c r="Q28" s="45">
        <f>Q29+Q32+Q35+Q38+Q39+Q40</f>
        <v>0</v>
      </c>
      <c r="R28" s="9"/>
      <c r="S28" s="707" t="str">
        <f>+IF(FEBRERO!S28=0,"",FEBRERO!S28)</f>
        <v>1010104-10</v>
      </c>
      <c r="T28" s="725" t="str">
        <f>+IF(FEBRERO!T28=0,"",FEBRERO!T28)</f>
        <v>Subsidio de Alimentación</v>
      </c>
      <c r="U28" s="29">
        <f>+ENERO!U28</f>
        <v>13773211</v>
      </c>
      <c r="V28" s="15">
        <f>FEBRERO!V28+MARZO!AL28</f>
        <v>0</v>
      </c>
      <c r="W28" s="15">
        <f>FEBRERO!W28+MARZO!AM28</f>
        <v>0</v>
      </c>
      <c r="X28" s="18">
        <f t="shared" si="19"/>
        <v>13773211</v>
      </c>
      <c r="Y28" s="19">
        <f>FEBRERO!AA28</f>
        <v>2322604</v>
      </c>
      <c r="Z28" s="374">
        <v>1174779</v>
      </c>
      <c r="AA28" s="16">
        <f t="shared" si="20"/>
        <v>3497383</v>
      </c>
      <c r="AB28" s="19">
        <f>FEBRERO!AD28</f>
        <v>2322604</v>
      </c>
      <c r="AC28" s="374">
        <v>1174779</v>
      </c>
      <c r="AD28" s="16">
        <f t="shared" si="21"/>
        <v>3497383</v>
      </c>
      <c r="AE28" s="19">
        <f>FEBRERO!AG28</f>
        <v>1721437</v>
      </c>
      <c r="AF28" s="374">
        <v>1775946</v>
      </c>
      <c r="AG28" s="16">
        <f t="shared" si="22"/>
        <v>3497383</v>
      </c>
      <c r="AH28" s="19">
        <f t="shared" si="23"/>
        <v>10275828</v>
      </c>
      <c r="AI28" s="15">
        <f t="shared" si="24"/>
        <v>10275828</v>
      </c>
      <c r="AJ28" s="16">
        <f t="shared" si="25"/>
        <v>10275828</v>
      </c>
      <c r="AK28" s="9"/>
      <c r="AL28" s="372">
        <v>0</v>
      </c>
      <c r="AM28" s="375">
        <v>0</v>
      </c>
      <c r="AN28" s="9"/>
      <c r="AO28" s="349"/>
      <c r="AP28" s="797" t="s">
        <v>574</v>
      </c>
      <c r="AQ28" s="373">
        <f>X195</f>
        <v>662176147</v>
      </c>
      <c r="AR28" s="373">
        <f>AD195</f>
        <v>321615028</v>
      </c>
      <c r="AS28" s="373">
        <f>AG195</f>
        <v>157241013</v>
      </c>
      <c r="AT28" s="431"/>
      <c r="AU28" s="373">
        <f t="shared" si="27"/>
        <v>0.48569407016106242</v>
      </c>
      <c r="AV28" s="373">
        <f t="shared" si="28"/>
        <v>0.23746100446593102</v>
      </c>
      <c r="AW28" s="373">
        <f>(AR28-AD207)/$AO$2*12+AD207</f>
        <v>692831671</v>
      </c>
      <c r="AX28" s="373">
        <f>(AS28-AG207)/$AO$2*12+AG207</f>
        <v>199818213</v>
      </c>
      <c r="AY28" s="373">
        <f t="shared" si="29"/>
        <v>-30655524</v>
      </c>
      <c r="AZ28" s="143">
        <f t="shared" si="30"/>
        <v>462357934</v>
      </c>
      <c r="BA28" s="382"/>
      <c r="BB28" s="382"/>
      <c r="BC28" s="382"/>
      <c r="BD28" s="382"/>
      <c r="BE28" s="382"/>
      <c r="BF28" s="382"/>
      <c r="BG28" s="382"/>
      <c r="BH28" s="382"/>
      <c r="BI28" s="382"/>
      <c r="BJ28" s="382"/>
      <c r="BK28" s="382"/>
      <c r="BL28" s="382"/>
      <c r="BM28" s="71" t="s">
        <v>442</v>
      </c>
      <c r="BN28" s="83">
        <f>+X196-X198-X207</f>
        <v>179300000</v>
      </c>
      <c r="BO28" s="81">
        <f>+AA196-AA198-AA207</f>
        <v>112463654</v>
      </c>
      <c r="BP28" s="81">
        <f>+AD196-AD198-AD207</f>
        <v>44257697</v>
      </c>
      <c r="BQ28" s="82">
        <f>+AF196-AF198-AF207</f>
        <v>6777162</v>
      </c>
      <c r="BR28" s="9"/>
    </row>
    <row r="29" spans="1:70" s="9" customFormat="1" ht="24.95" customHeight="1">
      <c r="A29" s="611" t="str">
        <f>+IF(FEBRERO!A29=0,"",FEBRERO!A29)</f>
        <v>1130103-1</v>
      </c>
      <c r="B29" s="647" t="str">
        <f>+IF(FEBRERO!B29=0,"",FEBRERO!B29)</f>
        <v>Prestación de Servicios de salud  1er Nivel</v>
      </c>
      <c r="C29" s="19">
        <f t="shared" ref="C29:N29" si="33">SUM(C30:C31)</f>
        <v>0</v>
      </c>
      <c r="D29" s="15">
        <f t="shared" si="33"/>
        <v>0</v>
      </c>
      <c r="E29" s="15">
        <f t="shared" si="33"/>
        <v>0</v>
      </c>
      <c r="F29" s="15">
        <f t="shared" si="33"/>
        <v>0</v>
      </c>
      <c r="G29" s="15">
        <f t="shared" si="33"/>
        <v>0</v>
      </c>
      <c r="H29" s="15">
        <f t="shared" si="33"/>
        <v>0</v>
      </c>
      <c r="I29" s="15">
        <f t="shared" si="33"/>
        <v>0</v>
      </c>
      <c r="J29" s="15">
        <f t="shared" si="33"/>
        <v>0</v>
      </c>
      <c r="K29" s="15">
        <f t="shared" si="33"/>
        <v>0</v>
      </c>
      <c r="L29" s="15">
        <f t="shared" si="33"/>
        <v>0</v>
      </c>
      <c r="M29" s="15">
        <f t="shared" si="33"/>
        <v>0</v>
      </c>
      <c r="N29" s="16">
        <f t="shared" si="33"/>
        <v>0</v>
      </c>
      <c r="O29" s="382"/>
      <c r="P29" s="144">
        <f>SUM(P30:P31)</f>
        <v>0</v>
      </c>
      <c r="Q29" s="145">
        <f>SUM(Q30:Q31)</f>
        <v>0</v>
      </c>
      <c r="S29" s="707" t="str">
        <f>+IF(FEBRERO!S29=0,"",FEBRERO!S29)</f>
        <v>1010104-11</v>
      </c>
      <c r="T29" s="725" t="str">
        <f>+IF(FEBRERO!T29=0,"",FEBRERO!T29)</f>
        <v>Gastos de Representación</v>
      </c>
      <c r="U29" s="29">
        <f>+ENERO!U29</f>
        <v>0</v>
      </c>
      <c r="V29" s="15">
        <f>FEBRERO!V29+MARZO!AL29</f>
        <v>0</v>
      </c>
      <c r="W29" s="15">
        <f>FEBRERO!W29+MARZO!AM29</f>
        <v>0</v>
      </c>
      <c r="X29" s="18">
        <f t="shared" si="19"/>
        <v>0</v>
      </c>
      <c r="Y29" s="19">
        <f>FEBRERO!AA29</f>
        <v>0</v>
      </c>
      <c r="Z29" s="374">
        <v>0</v>
      </c>
      <c r="AA29" s="16">
        <f t="shared" si="20"/>
        <v>0</v>
      </c>
      <c r="AB29" s="19">
        <f>FEBRERO!AD29</f>
        <v>0</v>
      </c>
      <c r="AC29" s="374">
        <v>0</v>
      </c>
      <c r="AD29" s="16">
        <f t="shared" si="21"/>
        <v>0</v>
      </c>
      <c r="AE29" s="19">
        <f>FEBRERO!AG29</f>
        <v>0</v>
      </c>
      <c r="AF29" s="374">
        <v>0</v>
      </c>
      <c r="AG29" s="16">
        <f t="shared" si="22"/>
        <v>0</v>
      </c>
      <c r="AH29" s="19">
        <f t="shared" si="23"/>
        <v>0</v>
      </c>
      <c r="AI29" s="15">
        <f t="shared" si="24"/>
        <v>0</v>
      </c>
      <c r="AJ29" s="16">
        <f t="shared" si="25"/>
        <v>0</v>
      </c>
      <c r="AL29" s="372">
        <v>0</v>
      </c>
      <c r="AM29" s="375">
        <v>0</v>
      </c>
      <c r="AO29" s="21"/>
      <c r="AP29" s="797" t="s">
        <v>573</v>
      </c>
      <c r="AQ29" s="373">
        <f>X209</f>
        <v>0</v>
      </c>
      <c r="AR29" s="373">
        <f>AD209</f>
        <v>0</v>
      </c>
      <c r="AS29" s="373">
        <f>AG209</f>
        <v>0</v>
      </c>
      <c r="AT29" s="327"/>
      <c r="AU29" s="342" t="str">
        <f t="shared" si="27"/>
        <v xml:space="preserve"> </v>
      </c>
      <c r="AV29" s="342" t="str">
        <f t="shared" si="28"/>
        <v xml:space="preserve"> </v>
      </c>
      <c r="AW29" s="436">
        <f>(AR29-AD218)/$AO$2*12+AD218</f>
        <v>0</v>
      </c>
      <c r="AX29" s="436">
        <f>(AS29-AG218)/$AO$2*12+AG218</f>
        <v>0</v>
      </c>
      <c r="AY29" s="436">
        <f t="shared" si="29"/>
        <v>0</v>
      </c>
      <c r="AZ29" s="46">
        <f t="shared" si="30"/>
        <v>0</v>
      </c>
      <c r="BA29" s="382"/>
      <c r="BB29" s="422"/>
      <c r="BC29" s="422"/>
      <c r="BD29" s="422"/>
      <c r="BE29" s="422"/>
      <c r="BF29" s="422"/>
      <c r="BG29" s="382"/>
      <c r="BH29" s="382"/>
      <c r="BI29" s="382"/>
      <c r="BJ29" s="382"/>
      <c r="BK29" s="382"/>
      <c r="BM29" s="110" t="s">
        <v>70</v>
      </c>
      <c r="BN29" s="106">
        <f>X232-X256-X241</f>
        <v>1210624613</v>
      </c>
      <c r="BO29" s="107">
        <f>AA232-AA256-AA241</f>
        <v>874278058</v>
      </c>
      <c r="BP29" s="107">
        <f>AD232-AD256-AD241</f>
        <v>244472602</v>
      </c>
      <c r="BQ29" s="108">
        <f>AF232-AF256-AF241</f>
        <v>115343944</v>
      </c>
      <c r="BR29" s="382"/>
    </row>
    <row r="30" spans="1:70" s="422" customFormat="1" ht="24.95" customHeight="1">
      <c r="A30" s="611" t="str">
        <f>+IF(FEBRERO!A30=0,"",FEBRERO!A30)</f>
        <v>1130103-1-1</v>
      </c>
      <c r="B30" s="646" t="str">
        <f>+CONCATENATE("Vigencia ",INSTRUCCIONES!$F$3)</f>
        <v>Vigencia 2018</v>
      </c>
      <c r="C30" s="673">
        <f>+ENERO!C30</f>
        <v>0</v>
      </c>
      <c r="D30" s="373">
        <f>FEBRERO!D30+MARZO!P30</f>
        <v>0</v>
      </c>
      <c r="E30" s="373">
        <f>FEBRERO!E30+MARZO!Q30</f>
        <v>0</v>
      </c>
      <c r="F30" s="373">
        <f>SUM(C30:E30)</f>
        <v>0</v>
      </c>
      <c r="G30" s="373">
        <f>FEBRERO!I30</f>
        <v>0</v>
      </c>
      <c r="H30" s="374">
        <v>0</v>
      </c>
      <c r="I30" s="373">
        <f>SUM(G30:H30)</f>
        <v>0</v>
      </c>
      <c r="J30" s="373">
        <f>FEBRERO!L30</f>
        <v>0</v>
      </c>
      <c r="K30" s="374">
        <v>0</v>
      </c>
      <c r="L30" s="373">
        <f>SUM(J30:K30)</f>
        <v>0</v>
      </c>
      <c r="M30" s="373">
        <f>F30-I30</f>
        <v>0</v>
      </c>
      <c r="N30" s="143">
        <f>F30-L30</f>
        <v>0</v>
      </c>
      <c r="O30" s="9"/>
      <c r="P30" s="372">
        <v>0</v>
      </c>
      <c r="Q30" s="375">
        <v>0</v>
      </c>
      <c r="R30" s="9"/>
      <c r="S30" s="707" t="str">
        <f>+IF(FEBRERO!S30=0,"",FEBRERO!S30)</f>
        <v>1010104-12</v>
      </c>
      <c r="T30" s="725" t="str">
        <f>+IF(FEBRERO!T30=0,"",FEBRERO!T30)</f>
        <v xml:space="preserve"> Indemnizaciones por Vacaciones o Supresión de Cargos por Reestructuración</v>
      </c>
      <c r="U30" s="29">
        <f>+ENERO!U30</f>
        <v>0</v>
      </c>
      <c r="V30" s="15">
        <f>FEBRERO!V30+MARZO!AL30</f>
        <v>0</v>
      </c>
      <c r="W30" s="15">
        <f>FEBRERO!W30+MARZO!AM30</f>
        <v>0</v>
      </c>
      <c r="X30" s="18">
        <f t="shared" si="19"/>
        <v>0</v>
      </c>
      <c r="Y30" s="19">
        <f>FEBRERO!AA30</f>
        <v>0</v>
      </c>
      <c r="Z30" s="374">
        <v>0</v>
      </c>
      <c r="AA30" s="16">
        <f t="shared" si="20"/>
        <v>0</v>
      </c>
      <c r="AB30" s="19">
        <f>FEBRERO!AD30</f>
        <v>0</v>
      </c>
      <c r="AC30" s="374">
        <v>0</v>
      </c>
      <c r="AD30" s="16">
        <f t="shared" si="21"/>
        <v>0</v>
      </c>
      <c r="AE30" s="19">
        <f>FEBRERO!AG30</f>
        <v>0</v>
      </c>
      <c r="AF30" s="374">
        <v>0</v>
      </c>
      <c r="AG30" s="16">
        <f t="shared" si="22"/>
        <v>0</v>
      </c>
      <c r="AH30" s="19">
        <f t="shared" si="23"/>
        <v>0</v>
      </c>
      <c r="AI30" s="15">
        <f t="shared" si="24"/>
        <v>0</v>
      </c>
      <c r="AJ30" s="16">
        <f t="shared" si="25"/>
        <v>0</v>
      </c>
      <c r="AK30" s="9"/>
      <c r="AL30" s="372">
        <v>0</v>
      </c>
      <c r="AM30" s="375">
        <v>0</v>
      </c>
      <c r="AN30" s="9"/>
      <c r="AO30" s="370" t="s">
        <v>51</v>
      </c>
      <c r="AP30" s="438" t="s">
        <v>131</v>
      </c>
      <c r="AQ30" s="373">
        <f>X220+X232</f>
        <v>1361877167</v>
      </c>
      <c r="AR30" s="373">
        <f>AD220+AD232</f>
        <v>395725156</v>
      </c>
      <c r="AS30" s="373">
        <f>AG220+AG232</f>
        <v>244192537</v>
      </c>
      <c r="AT30" s="431"/>
      <c r="AU30" s="373">
        <f t="shared" si="27"/>
        <v>0.29057330983213409</v>
      </c>
      <c r="AV30" s="373">
        <f t="shared" si="28"/>
        <v>0.17930584557630666</v>
      </c>
      <c r="AW30" s="373">
        <f>(AR30-AD225-AD230-AD241-AD256)/$AO$2*12+AD225+AD230+AD241+AD256</f>
        <v>1129142962</v>
      </c>
      <c r="AX30" s="373">
        <f>(AS30-AG225-AG230-AG241-AG256)/$AO$2*12+AG225+AG230+AG241+AG256</f>
        <v>717112051</v>
      </c>
      <c r="AY30" s="373">
        <f t="shared" si="29"/>
        <v>232734205</v>
      </c>
      <c r="AZ30" s="143">
        <f t="shared" si="30"/>
        <v>644765116</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+IF(FEBRERO!A31=0,"",FEBRERO!A31)</f>
        <v>1130103-1-2</v>
      </c>
      <c r="B31" s="646" t="str">
        <f>+IF(FEBRERO!B31=0,"",FEBRERO!B31)</f>
        <v>Vigencia Anterior Prestacion Svcios 1er nivel</v>
      </c>
      <c r="C31" s="673">
        <f>+ENERO!C31</f>
        <v>0</v>
      </c>
      <c r="D31" s="373">
        <f>FEBRERO!D31+MARZO!P31</f>
        <v>0</v>
      </c>
      <c r="E31" s="373">
        <f>FEBRERO!E31+MARZO!Q31</f>
        <v>0</v>
      </c>
      <c r="F31" s="373">
        <f>SUM(C31:E31)</f>
        <v>0</v>
      </c>
      <c r="G31" s="373">
        <f>FEBRERO!I31</f>
        <v>0</v>
      </c>
      <c r="H31" s="374">
        <v>0</v>
      </c>
      <c r="I31" s="373">
        <f>SUM(G31:H31)</f>
        <v>0</v>
      </c>
      <c r="J31" s="373">
        <f>FEBRERO!L31</f>
        <v>0</v>
      </c>
      <c r="K31" s="374">
        <v>0</v>
      </c>
      <c r="L31" s="373">
        <f>SUM(J31:K31)</f>
        <v>0</v>
      </c>
      <c r="M31" s="373">
        <f>F31-I31</f>
        <v>0</v>
      </c>
      <c r="N31" s="143">
        <f>F31-L31</f>
        <v>0</v>
      </c>
      <c r="O31" s="382"/>
      <c r="P31" s="372">
        <v>0</v>
      </c>
      <c r="Q31" s="375">
        <v>0</v>
      </c>
      <c r="R31" s="9"/>
      <c r="S31" s="707" t="str">
        <f>+IF(FEBRERO!S31=0,"",FEBRERO!S31)</f>
        <v>1010104-13</v>
      </c>
      <c r="T31" s="725" t="str">
        <f>+IF(FEBRERO!T31=0,"",FEBRERO!T31)</f>
        <v>Bonificación Especial por Recreación</v>
      </c>
      <c r="U31" s="29">
        <f>+ENERO!U31</f>
        <v>2659605</v>
      </c>
      <c r="V31" s="15">
        <f>FEBRERO!V31+MARZO!AL31</f>
        <v>0</v>
      </c>
      <c r="W31" s="15">
        <f>FEBRERO!W31+MARZO!AM31</f>
        <v>0</v>
      </c>
      <c r="X31" s="18">
        <f t="shared" si="19"/>
        <v>2659605</v>
      </c>
      <c r="Y31" s="19">
        <f>FEBRERO!AA31</f>
        <v>356696</v>
      </c>
      <c r="Z31" s="374">
        <v>233640</v>
      </c>
      <c r="AA31" s="16">
        <f t="shared" si="20"/>
        <v>590336</v>
      </c>
      <c r="AB31" s="19">
        <f>FEBRERO!AD31</f>
        <v>356696</v>
      </c>
      <c r="AC31" s="374">
        <v>233640</v>
      </c>
      <c r="AD31" s="16">
        <f t="shared" si="21"/>
        <v>590336</v>
      </c>
      <c r="AE31" s="19">
        <f>FEBRERO!AG31</f>
        <v>356696</v>
      </c>
      <c r="AF31" s="374">
        <v>233640</v>
      </c>
      <c r="AG31" s="16">
        <f t="shared" si="22"/>
        <v>590336</v>
      </c>
      <c r="AH31" s="19">
        <f t="shared" si="23"/>
        <v>2069269</v>
      </c>
      <c r="AI31" s="15">
        <f t="shared" si="24"/>
        <v>2069269</v>
      </c>
      <c r="AJ31" s="16">
        <f t="shared" si="25"/>
        <v>2069269</v>
      </c>
      <c r="AK31" s="9"/>
      <c r="AL31" s="372">
        <v>0</v>
      </c>
      <c r="AM31" s="375">
        <v>0</v>
      </c>
      <c r="AN31" s="9"/>
      <c r="AO31" s="349"/>
      <c r="AP31" s="415" t="s">
        <v>134</v>
      </c>
      <c r="AQ31" s="431">
        <f>X258</f>
        <v>0</v>
      </c>
      <c r="AR31" s="431">
        <f>AD258</f>
        <v>-241565140</v>
      </c>
      <c r="AS31" s="431">
        <f>AG258</f>
        <v>-1574300220</v>
      </c>
      <c r="AT31" s="431"/>
      <c r="AU31" s="373" t="str">
        <f t="shared" si="27"/>
        <v xml:space="preserve"> </v>
      </c>
      <c r="AV31" s="373" t="str">
        <f t="shared" si="28"/>
        <v xml:space="preserve"> </v>
      </c>
      <c r="AW31" s="373">
        <f>AQ31</f>
        <v>0</v>
      </c>
      <c r="AX31" s="373">
        <f>AQ31</f>
        <v>0</v>
      </c>
      <c r="AY31" s="373">
        <f t="shared" si="29"/>
        <v>0</v>
      </c>
      <c r="AZ31" s="143">
        <f t="shared" si="30"/>
        <v>0</v>
      </c>
      <c r="BA31" s="382"/>
      <c r="BB31" s="382"/>
      <c r="BC31" s="382"/>
      <c r="BD31" s="382"/>
      <c r="BE31" s="382"/>
      <c r="BF31" s="382"/>
      <c r="BG31" s="382"/>
      <c r="BH31" s="382"/>
      <c r="BI31" s="382"/>
      <c r="BJ31" s="382"/>
      <c r="BK31" s="382"/>
      <c r="BL31" s="382"/>
      <c r="BM31" s="110" t="s">
        <v>129</v>
      </c>
      <c r="BN31" s="106">
        <f>X33+X41+X55+X61+X81+X88+X102+X108+X121+X139+X143+X153+X168+X174+X183+X191+X207+X218+X230+X241+X256+X225</f>
        <v>933823291</v>
      </c>
      <c r="BO31" s="107">
        <f>AA33+AA41+AA55+AA61+AA81+AA88+AA102+AA108+AA121+AA139+AA143+AA153+AA168+AA174+AA183+AA191+AA207+AA218+AA230+AA241+AA256+AA225</f>
        <v>873553503</v>
      </c>
      <c r="BP31" s="107">
        <f>AD33+AD41+AD55+AD61+AD81+AD88+AD102+AD108+AD121+AD139+AD143+AD153+AD168+AD174+AD183+AD191+AD207+AD218+AD230+AD241+AD256+AD225</f>
        <v>873553503</v>
      </c>
      <c r="BQ31" s="108">
        <f>AF33+AF41+AF55+AF61+AF81+AF88+AF102+AF108+AF121+AF139+AF143+AF153+AF168+AF174+AF183+AF191+AF207+AF218+AF230+AF241+AF256+AF225</f>
        <v>103427090</v>
      </c>
      <c r="BR31" s="9"/>
    </row>
    <row r="32" spans="1:70" s="9" customFormat="1" ht="24.95" customHeight="1" thickBot="1">
      <c r="A32" s="611" t="str">
        <f>+IF(FEBRERO!A32=0,"",FEBRERO!A32)</f>
        <v>1130103-2</v>
      </c>
      <c r="B32" s="647" t="str">
        <f>+IF(FEBRERO!B32=0,"",FEBRERO!B32)</f>
        <v>Prestación de Servicios de salud  2o. Nivel</v>
      </c>
      <c r="C32" s="19">
        <f t="shared" ref="C32:N32" si="34">SUM(C33:C34)</f>
        <v>0</v>
      </c>
      <c r="D32" s="15">
        <f t="shared" si="34"/>
        <v>0</v>
      </c>
      <c r="E32" s="15">
        <f t="shared" si="34"/>
        <v>0</v>
      </c>
      <c r="F32" s="15">
        <f t="shared" si="34"/>
        <v>0</v>
      </c>
      <c r="G32" s="15">
        <f t="shared" si="34"/>
        <v>0</v>
      </c>
      <c r="H32" s="15">
        <f t="shared" si="34"/>
        <v>0</v>
      </c>
      <c r="I32" s="15">
        <f t="shared" si="34"/>
        <v>0</v>
      </c>
      <c r="J32" s="15">
        <f t="shared" si="34"/>
        <v>0</v>
      </c>
      <c r="K32" s="15">
        <f t="shared" si="34"/>
        <v>0</v>
      </c>
      <c r="L32" s="15">
        <f t="shared" si="34"/>
        <v>0</v>
      </c>
      <c r="M32" s="15">
        <f t="shared" si="34"/>
        <v>0</v>
      </c>
      <c r="N32" s="16">
        <f t="shared" si="34"/>
        <v>0</v>
      </c>
      <c r="O32" s="382"/>
      <c r="P32" s="144">
        <f>SUM(P33:P34)</f>
        <v>0</v>
      </c>
      <c r="Q32" s="145">
        <f>SUM(Q33:Q34)</f>
        <v>0</v>
      </c>
      <c r="S32" s="707" t="str">
        <f>+IF(FEBRERO!S32=0,"",FEBRERO!S32)</f>
        <v>1010104-14</v>
      </c>
      <c r="T32" s="725" t="str">
        <f>+IF(FEBRERO!T32=0,"",FEBRERO!T32)</f>
        <v/>
      </c>
      <c r="U32" s="29">
        <f>+ENERO!U32</f>
        <v>0</v>
      </c>
      <c r="V32" s="15">
        <f>FEBRERO!V32+MARZO!AL32</f>
        <v>0</v>
      </c>
      <c r="W32" s="15">
        <f>FEBRERO!W32+MARZO!AM32</f>
        <v>0</v>
      </c>
      <c r="X32" s="18">
        <f t="shared" si="19"/>
        <v>0</v>
      </c>
      <c r="Y32" s="19">
        <f>FEBRERO!AA32</f>
        <v>0</v>
      </c>
      <c r="Z32" s="374">
        <v>0</v>
      </c>
      <c r="AA32" s="16">
        <f t="shared" si="20"/>
        <v>0</v>
      </c>
      <c r="AB32" s="19">
        <f>FEBRERO!AD32</f>
        <v>0</v>
      </c>
      <c r="AC32" s="374">
        <v>0</v>
      </c>
      <c r="AD32" s="16">
        <f t="shared" si="21"/>
        <v>0</v>
      </c>
      <c r="AE32" s="19">
        <f>FEBRERO!AG32</f>
        <v>0</v>
      </c>
      <c r="AF32" s="374">
        <v>0</v>
      </c>
      <c r="AG32" s="16">
        <f t="shared" si="22"/>
        <v>0</v>
      </c>
      <c r="AH32" s="19">
        <f t="shared" si="23"/>
        <v>0</v>
      </c>
      <c r="AI32" s="15">
        <f t="shared" si="24"/>
        <v>0</v>
      </c>
      <c r="AJ32" s="16">
        <f t="shared" si="25"/>
        <v>0</v>
      </c>
      <c r="AL32" s="372">
        <v>0</v>
      </c>
      <c r="AM32" s="375">
        <v>0</v>
      </c>
      <c r="AO32" s="21"/>
      <c r="AP32" s="440" t="s">
        <v>139</v>
      </c>
      <c r="AQ32" s="395">
        <f>SUM(AQ22:AQ31)</f>
        <v>6607926950</v>
      </c>
      <c r="AR32" s="395">
        <f>SUM(AR22:AR31)</f>
        <v>1898962671</v>
      </c>
      <c r="AS32" s="395">
        <f>SUM(AS22:AS31)</f>
        <v>0</v>
      </c>
      <c r="AT32" s="441"/>
      <c r="AU32" s="442">
        <f t="shared" si="27"/>
        <v>0.28737646244712195</v>
      </c>
      <c r="AV32" s="442">
        <f t="shared" si="28"/>
        <v>0</v>
      </c>
      <c r="AW32" s="351">
        <f>SUM(AW22:AW31)</f>
        <v>6246717808.666666</v>
      </c>
      <c r="AX32" s="351">
        <f>SUM(AX22:AX31)</f>
        <v>4618756677.666666</v>
      </c>
      <c r="AY32" s="351">
        <f>SUM(AY22:AY31)</f>
        <v>361209141.33333337</v>
      </c>
      <c r="AZ32" s="352">
        <f>SUM(AZ22:AZ31)</f>
        <v>1989170272.3333335</v>
      </c>
      <c r="BA32" s="382"/>
      <c r="BB32" s="422"/>
      <c r="BC32" s="422"/>
      <c r="BD32" s="422"/>
      <c r="BE32" s="422"/>
      <c r="BF32" s="422"/>
      <c r="BG32" s="382"/>
      <c r="BH32" s="382"/>
      <c r="BI32" s="382"/>
      <c r="BJ32" s="382"/>
      <c r="BK32" s="382"/>
      <c r="BM32" s="110" t="s">
        <v>135</v>
      </c>
      <c r="BN32" s="106">
        <f>+BN7+BN25+BN29+BN30+BN31</f>
        <v>6607926950</v>
      </c>
      <c r="BO32" s="107">
        <f t="shared" ref="BO32:BQ32" si="35">+BO7+BO25+BO29+BO30+BO31</f>
        <v>3283676521</v>
      </c>
      <c r="BP32" s="107">
        <f t="shared" si="35"/>
        <v>2140527811</v>
      </c>
      <c r="BQ32" s="108">
        <f t="shared" si="35"/>
        <v>601285940</v>
      </c>
      <c r="BR32" s="382"/>
    </row>
    <row r="33" spans="1:70" s="422" customFormat="1" ht="24.95" customHeight="1" thickBot="1">
      <c r="A33" s="611" t="str">
        <f>+IF(FEBRERO!A33=0,"",FEBRERO!A33)</f>
        <v>1130103-2-1</v>
      </c>
      <c r="B33" s="646" t="str">
        <f>+CONCATENATE("Vigencia ",INSTRUCCIONES!$F$3)</f>
        <v>Vigencia 2018</v>
      </c>
      <c r="C33" s="673">
        <f>+ENERO!C33</f>
        <v>0</v>
      </c>
      <c r="D33" s="373">
        <f>FEBRERO!D33+MARZO!P33</f>
        <v>0</v>
      </c>
      <c r="E33" s="373">
        <f>FEBRERO!E33+MARZO!Q33</f>
        <v>0</v>
      </c>
      <c r="F33" s="373">
        <f>SUM(C33:E33)</f>
        <v>0</v>
      </c>
      <c r="G33" s="373">
        <f>FEBRERO!I33</f>
        <v>0</v>
      </c>
      <c r="H33" s="374">
        <v>0</v>
      </c>
      <c r="I33" s="373">
        <f>SUM(G33:H33)</f>
        <v>0</v>
      </c>
      <c r="J33" s="373">
        <f>FEBRERO!L33</f>
        <v>0</v>
      </c>
      <c r="K33" s="374">
        <v>0</v>
      </c>
      <c r="L33" s="373">
        <f>SUM(J33:K33)</f>
        <v>0</v>
      </c>
      <c r="M33" s="373">
        <f>F33-I33</f>
        <v>0</v>
      </c>
      <c r="N33" s="143">
        <f>F33-L33</f>
        <v>0</v>
      </c>
      <c r="O33" s="9"/>
      <c r="P33" s="372">
        <v>0</v>
      </c>
      <c r="Q33" s="375">
        <v>0</v>
      </c>
      <c r="R33" s="9"/>
      <c r="S33" s="706">
        <f>+IF(FEBRERO!S33=0,"",FEBRERO!S33)</f>
        <v>1010199</v>
      </c>
      <c r="T33" s="724" t="str">
        <f>+IF(FEBRERO!T33=0,"",FEBRERO!T33)</f>
        <v>Vigencias Anteriores Servicios Asociados a nomina Admón.</v>
      </c>
      <c r="U33" s="29">
        <f>+ENERO!U33</f>
        <v>1771123</v>
      </c>
      <c r="V33" s="15">
        <f>FEBRERO!V33+MARZO!AL33</f>
        <v>-1771123</v>
      </c>
      <c r="W33" s="15">
        <f>FEBRERO!W33+MARZO!AM33</f>
        <v>30374979</v>
      </c>
      <c r="X33" s="18">
        <f t="shared" si="19"/>
        <v>30374979</v>
      </c>
      <c r="Y33" s="19">
        <f>FEBRERO!AA33</f>
        <v>15122315</v>
      </c>
      <c r="Z33" s="374">
        <v>0</v>
      </c>
      <c r="AA33" s="16">
        <f t="shared" si="20"/>
        <v>15122315</v>
      </c>
      <c r="AB33" s="19">
        <f>FEBRERO!AD33</f>
        <v>15122315</v>
      </c>
      <c r="AC33" s="374">
        <v>0</v>
      </c>
      <c r="AD33" s="16">
        <f t="shared" si="21"/>
        <v>15122315</v>
      </c>
      <c r="AE33" s="19">
        <f>FEBRERO!AG33</f>
        <v>15122315</v>
      </c>
      <c r="AF33" s="374">
        <v>0</v>
      </c>
      <c r="AG33" s="16">
        <f t="shared" si="22"/>
        <v>15122315</v>
      </c>
      <c r="AH33" s="19">
        <f t="shared" si="23"/>
        <v>15252664</v>
      </c>
      <c r="AI33" s="15">
        <f t="shared" si="24"/>
        <v>15252664</v>
      </c>
      <c r="AJ33" s="16">
        <f t="shared" si="25"/>
        <v>15252664</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132</v>
      </c>
      <c r="BN33" s="112">
        <f>X258</f>
        <v>0</v>
      </c>
      <c r="BO33" s="113">
        <f>AA258</f>
        <v>-1137447897</v>
      </c>
      <c r="BP33" s="113">
        <f>AD258</f>
        <v>-241565140</v>
      </c>
      <c r="BQ33" s="114">
        <f>AF258</f>
        <v>4107678339</v>
      </c>
      <c r="BR33" s="382"/>
    </row>
    <row r="34" spans="1:70" s="422" customFormat="1" ht="24.95" customHeight="1" thickBot="1">
      <c r="A34" s="611" t="str">
        <f>+IF(FEBRERO!A34=0,"",FEBRERO!A34)</f>
        <v>1130103-2-2</v>
      </c>
      <c r="B34" s="646" t="str">
        <f>+IF(FEBRERO!B34=0,"",FEBRERO!B34)</f>
        <v>Vigencia Anterior</v>
      </c>
      <c r="C34" s="673">
        <f>+ENERO!C34</f>
        <v>0</v>
      </c>
      <c r="D34" s="373">
        <f>FEBRERO!D34+MARZO!P34</f>
        <v>0</v>
      </c>
      <c r="E34" s="373">
        <f>FEBRERO!E34+MARZO!Q34</f>
        <v>0</v>
      </c>
      <c r="F34" s="373">
        <f>SUM(C34:E34)</f>
        <v>0</v>
      </c>
      <c r="G34" s="373">
        <f>FEBRERO!I34</f>
        <v>0</v>
      </c>
      <c r="H34" s="374">
        <v>0</v>
      </c>
      <c r="I34" s="373">
        <f>SUM(G34:H34)</f>
        <v>0</v>
      </c>
      <c r="J34" s="373">
        <f>FEBRERO!L34</f>
        <v>0</v>
      </c>
      <c r="K34" s="374">
        <v>0</v>
      </c>
      <c r="L34" s="373">
        <f>SUM(J34:K34)</f>
        <v>0</v>
      </c>
      <c r="M34" s="373">
        <f>F34-I34</f>
        <v>0</v>
      </c>
      <c r="N34" s="143">
        <f>F34-L34</f>
        <v>0</v>
      </c>
      <c r="O34" s="382"/>
      <c r="P34" s="372">
        <v>0</v>
      </c>
      <c r="Q34" s="375">
        <v>0</v>
      </c>
      <c r="R34" s="9"/>
      <c r="S34" s="366" t="str">
        <f>+IF(FEBRERO!S34=0,"",FEBRERO!S34)</f>
        <v/>
      </c>
      <c r="T34" s="696" t="str">
        <f>+IF(FEBRERO!T34=0,"",FEBRERO!T34)</f>
        <v/>
      </c>
      <c r="U34" s="367"/>
      <c r="V34" s="161"/>
      <c r="W34" s="161"/>
      <c r="X34" s="161"/>
      <c r="Y34" s="367"/>
      <c r="Z34" s="161"/>
      <c r="AA34" s="166"/>
      <c r="AB34" s="367"/>
      <c r="AC34" s="161"/>
      <c r="AD34" s="166"/>
      <c r="AE34" s="367"/>
      <c r="AF34" s="161"/>
      <c r="AG34" s="166"/>
      <c r="AH34" s="367"/>
      <c r="AI34" s="161"/>
      <c r="AJ34" s="166"/>
      <c r="AK34" s="9"/>
      <c r="AL34" s="170"/>
      <c r="AM34" s="171"/>
      <c r="AN34" s="9"/>
      <c r="AO34" s="349"/>
      <c r="AP34" s="446"/>
      <c r="AQ34" s="13"/>
      <c r="AR34" s="13"/>
      <c r="AS34" s="13" t="s">
        <v>146</v>
      </c>
      <c r="AT34" s="13"/>
      <c r="AU34" s="447" t="s">
        <v>147</v>
      </c>
      <c r="AV34" s="448" t="s">
        <v>148</v>
      </c>
      <c r="AW34" s="385" t="s">
        <v>146</v>
      </c>
      <c r="AX34" s="449"/>
      <c r="AY34" s="385" t="s">
        <v>149</v>
      </c>
      <c r="AZ34" s="386" t="s">
        <v>150</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+IF(FEBRERO!A35=0,"",FEBRERO!A35)</f>
        <v>1130103-3</v>
      </c>
      <c r="B35" s="647" t="str">
        <f>+IF(FEBRERO!B35=0,"",FEBRERO!B35)</f>
        <v>Prestación de Servicios de salud  3o. Nivel</v>
      </c>
      <c r="C35" s="19">
        <f t="shared" ref="C35:N35" si="36">SUM(C36:C37)</f>
        <v>0</v>
      </c>
      <c r="D35" s="15">
        <f t="shared" si="36"/>
        <v>0</v>
      </c>
      <c r="E35" s="15">
        <f t="shared" si="36"/>
        <v>0</v>
      </c>
      <c r="F35" s="15">
        <f t="shared" si="36"/>
        <v>0</v>
      </c>
      <c r="G35" s="15">
        <f t="shared" si="36"/>
        <v>0</v>
      </c>
      <c r="H35" s="15">
        <f t="shared" si="36"/>
        <v>0</v>
      </c>
      <c r="I35" s="15">
        <f t="shared" si="36"/>
        <v>0</v>
      </c>
      <c r="J35" s="15">
        <f t="shared" si="36"/>
        <v>0</v>
      </c>
      <c r="K35" s="15">
        <f t="shared" si="36"/>
        <v>0</v>
      </c>
      <c r="L35" s="15">
        <f t="shared" si="36"/>
        <v>0</v>
      </c>
      <c r="M35" s="15">
        <f t="shared" si="36"/>
        <v>0</v>
      </c>
      <c r="N35" s="16">
        <f t="shared" si="36"/>
        <v>0</v>
      </c>
      <c r="P35" s="144">
        <f>SUM(P36:P37)</f>
        <v>0</v>
      </c>
      <c r="Q35" s="145">
        <f>SUM(Q36:Q37)</f>
        <v>0</v>
      </c>
      <c r="R35" s="9"/>
      <c r="S35" s="705">
        <f>+IF(FEBRERO!S35=0,"",FEBRERO!S35)</f>
        <v>1010200</v>
      </c>
      <c r="T35" s="723" t="str">
        <f>+IF(FEBRERO!T35=0,"",FEBRERO!T35)</f>
        <v>Servicios Personales Indirectos</v>
      </c>
      <c r="U35" s="128">
        <f t="shared" ref="U35:AJ35" si="37">SUM(U36:U41)</f>
        <v>189117672</v>
      </c>
      <c r="V35" s="122">
        <f t="shared" si="37"/>
        <v>34966550</v>
      </c>
      <c r="W35" s="122">
        <f t="shared" si="37"/>
        <v>0</v>
      </c>
      <c r="X35" s="129">
        <f t="shared" si="37"/>
        <v>224084222</v>
      </c>
      <c r="Y35" s="128">
        <f t="shared" si="37"/>
        <v>190897996</v>
      </c>
      <c r="Z35" s="122">
        <f t="shared" si="37"/>
        <v>11684372</v>
      </c>
      <c r="AA35" s="130">
        <f t="shared" si="37"/>
        <v>202582368</v>
      </c>
      <c r="AB35" s="128">
        <f t="shared" si="37"/>
        <v>50885271</v>
      </c>
      <c r="AC35" s="122">
        <f t="shared" si="37"/>
        <v>18278679</v>
      </c>
      <c r="AD35" s="130">
        <f t="shared" si="37"/>
        <v>69163950</v>
      </c>
      <c r="AE35" s="128">
        <f t="shared" si="37"/>
        <v>32080393</v>
      </c>
      <c r="AF35" s="122">
        <f t="shared" si="37"/>
        <v>19774749</v>
      </c>
      <c r="AG35" s="130">
        <f t="shared" si="37"/>
        <v>51855142</v>
      </c>
      <c r="AH35" s="128">
        <f t="shared" si="37"/>
        <v>21501854</v>
      </c>
      <c r="AI35" s="122">
        <f t="shared" si="37"/>
        <v>154920272</v>
      </c>
      <c r="AJ35" s="130">
        <f t="shared" si="37"/>
        <v>172229080</v>
      </c>
      <c r="AK35" s="9"/>
      <c r="AL35" s="128">
        <f>SUM(AL36:AL41)</f>
        <v>8700000</v>
      </c>
      <c r="AM35" s="130">
        <f>SUM(AM36:AM41)</f>
        <v>0</v>
      </c>
      <c r="AN35" s="9"/>
      <c r="AO35" s="349"/>
      <c r="AP35" s="450"/>
      <c r="AQ35" s="292"/>
      <c r="AR35" s="451"/>
      <c r="AS35" s="451"/>
      <c r="AT35" s="451"/>
      <c r="AU35" s="452">
        <f>AR17-AR32</f>
        <v>246532587</v>
      </c>
      <c r="AV35" s="453">
        <f>AS17-AR32</f>
        <v>-625242</v>
      </c>
      <c r="AW35" s="453" t="s">
        <v>152</v>
      </c>
      <c r="AX35" s="454"/>
      <c r="AY35" s="453">
        <f>AY17+AY32</f>
        <v>254156989.33333337</v>
      </c>
      <c r="AZ35" s="455">
        <f>AZ17+AY32</f>
        <v>-58124472.666666627</v>
      </c>
      <c r="BB35" s="422"/>
      <c r="BC35" s="422"/>
      <c r="BD35" s="422"/>
      <c r="BE35" s="422"/>
      <c r="BF35" s="422"/>
    </row>
    <row r="36" spans="1:70" s="382" customFormat="1" ht="24.95" customHeight="1" thickBot="1">
      <c r="A36" s="611" t="str">
        <f>+IF(FEBRERO!A36=0,"",FEBRERO!A36)</f>
        <v>1130103-3-1</v>
      </c>
      <c r="B36" s="646" t="str">
        <f>+CONCATENATE("Vigencia ",INSTRUCCIONES!$F$3)</f>
        <v>Vigencia 2018</v>
      </c>
      <c r="C36" s="673">
        <f>+ENERO!C36</f>
        <v>0</v>
      </c>
      <c r="D36" s="373">
        <f>FEBRERO!D36+MARZO!P36</f>
        <v>0</v>
      </c>
      <c r="E36" s="373">
        <f>FEBRERO!E36+MARZO!Q36</f>
        <v>0</v>
      </c>
      <c r="F36" s="373">
        <f t="shared" ref="F36:F41" si="38">SUM(C36:E36)</f>
        <v>0</v>
      </c>
      <c r="G36" s="373">
        <f>FEBRERO!I36</f>
        <v>0</v>
      </c>
      <c r="H36" s="374">
        <v>0</v>
      </c>
      <c r="I36" s="373">
        <f t="shared" ref="I36:I41" si="39">SUM(G36:H36)</f>
        <v>0</v>
      </c>
      <c r="J36" s="373">
        <f>FEBRERO!L36</f>
        <v>0</v>
      </c>
      <c r="K36" s="374">
        <v>0</v>
      </c>
      <c r="L36" s="373">
        <f t="shared" ref="L36:L41" si="40">SUM(J36:K36)</f>
        <v>0</v>
      </c>
      <c r="M36" s="373">
        <f t="shared" ref="M36:M41" si="41">F36-I36</f>
        <v>0</v>
      </c>
      <c r="N36" s="143">
        <f t="shared" ref="N36:N41" si="42">F36-L36</f>
        <v>0</v>
      </c>
      <c r="O36" s="9"/>
      <c r="P36" s="372">
        <v>0</v>
      </c>
      <c r="Q36" s="375">
        <v>0</v>
      </c>
      <c r="R36" s="9"/>
      <c r="S36" s="706" t="str">
        <f>+IF(FEBRERO!S36=0,"",FEBRERO!S36)</f>
        <v>1010200-1</v>
      </c>
      <c r="T36" s="724" t="str">
        <f>+IF(FEBRERO!T36=0,"",FEBRERO!T36)</f>
        <v>Remuneración y Honorarios por Servicios Técnicos y Profesionales</v>
      </c>
      <c r="U36" s="29">
        <f>+ENERO!U36</f>
        <v>66358680</v>
      </c>
      <c r="V36" s="15">
        <f>FEBRERO!V36+MARZO!AL36</f>
        <v>8700000</v>
      </c>
      <c r="W36" s="15">
        <f>FEBRERO!W36+MARZO!AM36</f>
        <v>0</v>
      </c>
      <c r="X36" s="18">
        <f t="shared" ref="X36:X41" si="43">SUM(U36:W36)</f>
        <v>75058680</v>
      </c>
      <c r="Y36" s="19">
        <f>FEBRERO!AA36</f>
        <v>66358680</v>
      </c>
      <c r="Z36" s="374">
        <v>1450000</v>
      </c>
      <c r="AA36" s="16">
        <f t="shared" ref="AA36:AA41" si="44">SUM(Y36:Z36)</f>
        <v>67808680</v>
      </c>
      <c r="AB36" s="19">
        <f>FEBRERO!AD36</f>
        <v>8659107</v>
      </c>
      <c r="AC36" s="374">
        <v>7549418</v>
      </c>
      <c r="AD36" s="16">
        <f t="shared" ref="AD36:AD41" si="45">SUM(AB36:AC36)</f>
        <v>16208525</v>
      </c>
      <c r="AE36" s="19">
        <f>FEBRERO!AG36</f>
        <v>3962706</v>
      </c>
      <c r="AF36" s="374">
        <v>8659107</v>
      </c>
      <c r="AG36" s="16">
        <f t="shared" ref="AG36:AG41" si="46">SUM(AE36:AF36)</f>
        <v>12621813</v>
      </c>
      <c r="AH36" s="19">
        <f t="shared" ref="AH36:AH41" si="47">X36-AA36</f>
        <v>7250000</v>
      </c>
      <c r="AI36" s="15">
        <f t="shared" ref="AI36:AI41" si="48">X36-AD36</f>
        <v>58850155</v>
      </c>
      <c r="AJ36" s="16">
        <f t="shared" ref="AJ36:AJ41" si="49">X36-AG36</f>
        <v>62436867</v>
      </c>
      <c r="AK36" s="9"/>
      <c r="AL36" s="372">
        <v>8700000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+IF(FEBRERO!A37=0,"",FEBRERO!A37)</f>
        <v>1130103-3-2</v>
      </c>
      <c r="B37" s="646" t="str">
        <f>+IF(FEBRERO!B37=0,"",FEBRERO!B37)</f>
        <v>Vigencia Anterior</v>
      </c>
      <c r="C37" s="673">
        <f>+ENERO!C37</f>
        <v>0</v>
      </c>
      <c r="D37" s="373">
        <f>FEBRERO!D37+MARZO!P37</f>
        <v>0</v>
      </c>
      <c r="E37" s="373">
        <f>FEBRERO!E37+MARZO!Q37</f>
        <v>0</v>
      </c>
      <c r="F37" s="373">
        <f t="shared" si="38"/>
        <v>0</v>
      </c>
      <c r="G37" s="373">
        <f>FEBRERO!I37</f>
        <v>0</v>
      </c>
      <c r="H37" s="374">
        <v>0</v>
      </c>
      <c r="I37" s="373">
        <f t="shared" si="39"/>
        <v>0</v>
      </c>
      <c r="J37" s="373">
        <f>FEBRERO!L37</f>
        <v>0</v>
      </c>
      <c r="K37" s="374">
        <v>0</v>
      </c>
      <c r="L37" s="373">
        <f t="shared" si="40"/>
        <v>0</v>
      </c>
      <c r="M37" s="373">
        <f t="shared" si="41"/>
        <v>0</v>
      </c>
      <c r="N37" s="143">
        <f t="shared" si="42"/>
        <v>0</v>
      </c>
      <c r="P37" s="372">
        <v>0</v>
      </c>
      <c r="Q37" s="375">
        <v>0</v>
      </c>
      <c r="R37" s="9"/>
      <c r="S37" s="706" t="str">
        <f>+IF(FEBRERO!S37=0,"",FEBRERO!S37)</f>
        <v>1010200-2</v>
      </c>
      <c r="T37" s="724" t="str">
        <f>+IF(FEBRERO!T37=0,"",FEBRERO!T37)</f>
        <v>Personal Supernumerario</v>
      </c>
      <c r="U37" s="29">
        <f>+ENERO!U37</f>
        <v>0</v>
      </c>
      <c r="V37" s="15">
        <f>FEBRERO!V37+MARZO!AL37</f>
        <v>0</v>
      </c>
      <c r="W37" s="15">
        <f>FEBRERO!W37+MARZO!AM37</f>
        <v>0</v>
      </c>
      <c r="X37" s="18">
        <f t="shared" si="43"/>
        <v>0</v>
      </c>
      <c r="Y37" s="19">
        <f>FEBRERO!AA37</f>
        <v>0</v>
      </c>
      <c r="Z37" s="374">
        <v>0</v>
      </c>
      <c r="AA37" s="16">
        <f t="shared" si="44"/>
        <v>0</v>
      </c>
      <c r="AB37" s="19">
        <f>FEBRERO!AD37</f>
        <v>0</v>
      </c>
      <c r="AC37" s="374">
        <v>0</v>
      </c>
      <c r="AD37" s="16">
        <f t="shared" si="45"/>
        <v>0</v>
      </c>
      <c r="AE37" s="19">
        <f>FEBRERO!AG37</f>
        <v>0</v>
      </c>
      <c r="AF37" s="374">
        <v>0</v>
      </c>
      <c r="AG37" s="16">
        <f t="shared" si="46"/>
        <v>0</v>
      </c>
      <c r="AH37" s="19">
        <f t="shared" si="47"/>
        <v>0</v>
      </c>
      <c r="AI37" s="15">
        <f t="shared" si="48"/>
        <v>0</v>
      </c>
      <c r="AJ37" s="16">
        <f t="shared" si="49"/>
        <v>0</v>
      </c>
      <c r="AK37" s="9"/>
      <c r="AL37" s="372">
        <v>0</v>
      </c>
      <c r="AM37" s="375">
        <v>0</v>
      </c>
      <c r="AN37" s="9"/>
      <c r="AO37" s="24" t="s">
        <v>155</v>
      </c>
    </row>
    <row r="38" spans="1:70" s="382" customFormat="1" ht="24.95" customHeight="1">
      <c r="A38" s="736" t="str">
        <f>+IF(FEBRERO!A38=0,"",FEBRERO!A38)</f>
        <v>1130103-4</v>
      </c>
      <c r="B38" s="648" t="str">
        <f>+IF(FEBRERO!B38=0,"",FEBRERO!B38)</f>
        <v xml:space="preserve"> Aportes Patronales  1o. Nivel</v>
      </c>
      <c r="C38" s="673">
        <f>+ENERO!C38</f>
        <v>247152498</v>
      </c>
      <c r="D38" s="373">
        <f>FEBRERO!D38+MARZO!P38</f>
        <v>0</v>
      </c>
      <c r="E38" s="373">
        <f>FEBRERO!E38+MARZO!Q38</f>
        <v>0</v>
      </c>
      <c r="F38" s="373">
        <f t="shared" si="38"/>
        <v>247152498</v>
      </c>
      <c r="G38" s="373">
        <f>FEBRERO!I38</f>
        <v>41192084</v>
      </c>
      <c r="H38" s="374">
        <v>20596042</v>
      </c>
      <c r="I38" s="373">
        <f t="shared" si="39"/>
        <v>61788126</v>
      </c>
      <c r="J38" s="373">
        <f>FEBRERO!L38</f>
        <v>20596042</v>
      </c>
      <c r="K38" s="374">
        <v>20596042</v>
      </c>
      <c r="L38" s="373">
        <f t="shared" si="40"/>
        <v>41192084</v>
      </c>
      <c r="M38" s="373">
        <f t="shared" si="41"/>
        <v>185364372</v>
      </c>
      <c r="N38" s="143">
        <f t="shared" si="42"/>
        <v>205960414</v>
      </c>
      <c r="O38" s="525"/>
      <c r="P38" s="372">
        <v>0</v>
      </c>
      <c r="Q38" s="375">
        <v>0</v>
      </c>
      <c r="R38" s="9"/>
      <c r="S38" s="706" t="str">
        <f>+IF(FEBRERO!S38=0,"",FEBRERO!S38)</f>
        <v>1010200-3</v>
      </c>
      <c r="T38" s="724" t="str">
        <f>+IF(FEBRERO!T38=0,"",FEBRERO!T38)</f>
        <v>Honorarios de la Junta Directiva</v>
      </c>
      <c r="U38" s="29">
        <f>+ENERO!U38</f>
        <v>1768800</v>
      </c>
      <c r="V38" s="15">
        <f>FEBRERO!V38+MARZO!AL38</f>
        <v>0</v>
      </c>
      <c r="W38" s="15">
        <f>FEBRERO!W38+MARZO!AM38</f>
        <v>0</v>
      </c>
      <c r="X38" s="18">
        <f t="shared" si="43"/>
        <v>1768800</v>
      </c>
      <c r="Y38" s="19">
        <f>FEBRERO!AA38</f>
        <v>0</v>
      </c>
      <c r="Z38" s="374">
        <v>234372</v>
      </c>
      <c r="AA38" s="16">
        <f t="shared" si="44"/>
        <v>234372</v>
      </c>
      <c r="AB38" s="19">
        <f>FEBRERO!AD38</f>
        <v>0</v>
      </c>
      <c r="AC38" s="374">
        <v>234372</v>
      </c>
      <c r="AD38" s="16">
        <f t="shared" si="45"/>
        <v>234372</v>
      </c>
      <c r="AE38" s="19">
        <f>FEBRERO!AG38</f>
        <v>0</v>
      </c>
      <c r="AF38" s="374">
        <v>0</v>
      </c>
      <c r="AG38" s="16">
        <f t="shared" si="46"/>
        <v>0</v>
      </c>
      <c r="AH38" s="19">
        <f t="shared" si="47"/>
        <v>1534428</v>
      </c>
      <c r="AI38" s="15">
        <f t="shared" si="48"/>
        <v>1534428</v>
      </c>
      <c r="AJ38" s="16">
        <f t="shared" si="49"/>
        <v>1768800</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6" t="str">
        <f>+IF(FEBRERO!A39=0,"",FEBRERO!A39)</f>
        <v>1130103-5</v>
      </c>
      <c r="B39" s="648" t="str">
        <f>+IF(FEBRERO!B39=0,"",FEBRERO!B39)</f>
        <v xml:space="preserve"> Aportes Patronales  2o. Nivel</v>
      </c>
      <c r="C39" s="673">
        <f>+ENERO!C39</f>
        <v>0</v>
      </c>
      <c r="D39" s="373">
        <f>FEBRERO!D39+MARZO!P39</f>
        <v>0</v>
      </c>
      <c r="E39" s="373">
        <f>FEBRERO!E39+MARZO!Q39</f>
        <v>0</v>
      </c>
      <c r="F39" s="373">
        <f t="shared" si="38"/>
        <v>0</v>
      </c>
      <c r="G39" s="373">
        <f>FEBRERO!I39</f>
        <v>0</v>
      </c>
      <c r="H39" s="374">
        <v>0</v>
      </c>
      <c r="I39" s="373">
        <f t="shared" si="39"/>
        <v>0</v>
      </c>
      <c r="J39" s="373">
        <f>FEBRERO!L39</f>
        <v>0</v>
      </c>
      <c r="K39" s="374">
        <v>0</v>
      </c>
      <c r="L39" s="373">
        <f t="shared" si="40"/>
        <v>0</v>
      </c>
      <c r="M39" s="373">
        <f t="shared" si="41"/>
        <v>0</v>
      </c>
      <c r="N39" s="143">
        <f t="shared" si="42"/>
        <v>0</v>
      </c>
      <c r="O39" s="525"/>
      <c r="P39" s="372">
        <v>0</v>
      </c>
      <c r="Q39" s="375">
        <v>0</v>
      </c>
      <c r="R39" s="9"/>
      <c r="S39" s="706" t="str">
        <f>+IF(FEBRERO!S39=0,"",FEBRERO!S39)</f>
        <v>1010200-4</v>
      </c>
      <c r="T39" s="724" t="str">
        <f>+IF(FEBRERO!T39=0,"",FEBRERO!T39)</f>
        <v>Otros Honorarios</v>
      </c>
      <c r="U39" s="29">
        <f>+ENERO!U39</f>
        <v>120990192</v>
      </c>
      <c r="V39" s="15">
        <f>FEBRERO!V39+MARZO!AL39</f>
        <v>0</v>
      </c>
      <c r="W39" s="15">
        <f>FEBRERO!W39+MARZO!AM39</f>
        <v>0</v>
      </c>
      <c r="X39" s="18">
        <f t="shared" si="43"/>
        <v>120990192</v>
      </c>
      <c r="Y39" s="19">
        <f>FEBRERO!AA39</f>
        <v>98272766</v>
      </c>
      <c r="Z39" s="374">
        <v>10000000</v>
      </c>
      <c r="AA39" s="16">
        <f t="shared" si="44"/>
        <v>108272766</v>
      </c>
      <c r="AB39" s="19">
        <f>FEBRERO!AD39</f>
        <v>15959614</v>
      </c>
      <c r="AC39" s="374">
        <v>10494889</v>
      </c>
      <c r="AD39" s="16">
        <f t="shared" si="45"/>
        <v>26454503</v>
      </c>
      <c r="AE39" s="19">
        <f>FEBRERO!AG39</f>
        <v>2515082</v>
      </c>
      <c r="AF39" s="374">
        <v>10894327</v>
      </c>
      <c r="AG39" s="16">
        <f t="shared" si="46"/>
        <v>13409409</v>
      </c>
      <c r="AH39" s="19">
        <f t="shared" si="47"/>
        <v>12717426</v>
      </c>
      <c r="AI39" s="15">
        <f t="shared" si="48"/>
        <v>94535689</v>
      </c>
      <c r="AJ39" s="16">
        <f t="shared" si="49"/>
        <v>107580783</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6" t="str">
        <f>+IF(FEBRERO!A40=0,"",FEBRERO!A40)</f>
        <v>1130103-6</v>
      </c>
      <c r="B40" s="648" t="str">
        <f>+IF(FEBRERO!B40=0,"",FEBRERO!B40)</f>
        <v xml:space="preserve"> Aportes Patronales  3er. Nivel</v>
      </c>
      <c r="C40" s="673">
        <f>+ENERO!C40</f>
        <v>0</v>
      </c>
      <c r="D40" s="373">
        <f>FEBRERO!D40+MARZO!P40</f>
        <v>0</v>
      </c>
      <c r="E40" s="373">
        <f>FEBRERO!E40+MARZO!Q40</f>
        <v>0</v>
      </c>
      <c r="F40" s="373">
        <f t="shared" si="38"/>
        <v>0</v>
      </c>
      <c r="G40" s="373">
        <f>FEBRERO!I40</f>
        <v>0</v>
      </c>
      <c r="H40" s="374">
        <v>0</v>
      </c>
      <c r="I40" s="373">
        <f t="shared" si="39"/>
        <v>0</v>
      </c>
      <c r="J40" s="373">
        <f>FEBRERO!L40</f>
        <v>0</v>
      </c>
      <c r="K40" s="374">
        <v>0</v>
      </c>
      <c r="L40" s="373">
        <f t="shared" si="40"/>
        <v>0</v>
      </c>
      <c r="M40" s="373">
        <f t="shared" si="41"/>
        <v>0</v>
      </c>
      <c r="N40" s="143">
        <f t="shared" si="42"/>
        <v>0</v>
      </c>
      <c r="O40" s="525"/>
      <c r="P40" s="372">
        <v>0</v>
      </c>
      <c r="Q40" s="375">
        <v>0</v>
      </c>
      <c r="R40" s="9"/>
      <c r="S40" s="706" t="str">
        <f>+IF(FEBRERO!S40=0,"",FEBRERO!S40)</f>
        <v>1010200-6</v>
      </c>
      <c r="T40" s="724" t="str">
        <f>+IF(FEBRERO!T40=0,"",FEBRERO!T40)</f>
        <v>Certificación, Habilitación y Acreditación</v>
      </c>
      <c r="U40" s="29">
        <f>+ENERO!U40</f>
        <v>0</v>
      </c>
      <c r="V40" s="15">
        <f>FEBRERO!V40+MARZO!AL40</f>
        <v>0</v>
      </c>
      <c r="W40" s="15">
        <f>FEBRERO!W40+MARZO!AM40</f>
        <v>0</v>
      </c>
      <c r="X40" s="18">
        <f t="shared" si="43"/>
        <v>0</v>
      </c>
      <c r="Y40" s="19">
        <f>FEBRERO!AA40</f>
        <v>0</v>
      </c>
      <c r="Z40" s="374">
        <v>0</v>
      </c>
      <c r="AA40" s="16">
        <f t="shared" si="44"/>
        <v>0</v>
      </c>
      <c r="AB40" s="19">
        <f>FEBRERO!AD40</f>
        <v>0</v>
      </c>
      <c r="AC40" s="374">
        <v>0</v>
      </c>
      <c r="AD40" s="16">
        <f t="shared" si="45"/>
        <v>0</v>
      </c>
      <c r="AE40" s="19">
        <f>FEBRERO!AG40</f>
        <v>0</v>
      </c>
      <c r="AF40" s="374">
        <v>0</v>
      </c>
      <c r="AG40" s="16">
        <f t="shared" si="46"/>
        <v>0</v>
      </c>
      <c r="AH40" s="19">
        <f t="shared" si="47"/>
        <v>0</v>
      </c>
      <c r="AI40" s="15">
        <f t="shared" si="48"/>
        <v>0</v>
      </c>
      <c r="AJ40" s="16">
        <f t="shared" si="49"/>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4">
        <f>+IF(FEBRERO!A41=0,"",FEBRERO!A41)</f>
        <v>1130104</v>
      </c>
      <c r="B41" s="645" t="str">
        <f>+IF(FEBRERO!B41=0,"",FEBRERO!B41)</f>
        <v>SUBSIDIO A LA OFERTA- ACTIVIDADES NO POS-S</v>
      </c>
      <c r="C41" s="673">
        <f>+ENERO!C41</f>
        <v>0</v>
      </c>
      <c r="D41" s="122">
        <f>FEBRERO!D41+MARZO!P41</f>
        <v>0</v>
      </c>
      <c r="E41" s="122">
        <f>FEBRERO!E41+MARZO!Q41</f>
        <v>0</v>
      </c>
      <c r="F41" s="122">
        <f t="shared" si="38"/>
        <v>0</v>
      </c>
      <c r="G41" s="122">
        <f>FEBRERO!I41</f>
        <v>0</v>
      </c>
      <c r="H41" s="374">
        <v>0</v>
      </c>
      <c r="I41" s="122">
        <f t="shared" si="39"/>
        <v>0</v>
      </c>
      <c r="J41" s="122">
        <f>FEBRERO!L41</f>
        <v>0</v>
      </c>
      <c r="K41" s="374">
        <v>0</v>
      </c>
      <c r="L41" s="122">
        <f t="shared" si="40"/>
        <v>0</v>
      </c>
      <c r="M41" s="122">
        <f t="shared" si="41"/>
        <v>0</v>
      </c>
      <c r="N41" s="130">
        <f t="shared" si="42"/>
        <v>0</v>
      </c>
      <c r="O41" s="382"/>
      <c r="P41" s="374">
        <v>0</v>
      </c>
      <c r="Q41" s="375">
        <v>0</v>
      </c>
      <c r="R41" s="9"/>
      <c r="S41" s="706">
        <f>+IF(FEBRERO!S41=0,"",FEBRERO!S41)</f>
        <v>1010299</v>
      </c>
      <c r="T41" s="724" t="str">
        <f>+IF(FEBRERO!T41=0,"",FEBRERO!T41)</f>
        <v>Vigencias Anteriores Servicios Asociados a nomina Operativo</v>
      </c>
      <c r="U41" s="29">
        <f>+ENERO!U41</f>
        <v>0</v>
      </c>
      <c r="V41" s="15">
        <f>FEBRERO!V41+MARZO!AL41</f>
        <v>26266550</v>
      </c>
      <c r="W41" s="15">
        <f>FEBRERO!W41+MARZO!AM41</f>
        <v>0</v>
      </c>
      <c r="X41" s="18">
        <f t="shared" si="43"/>
        <v>26266550</v>
      </c>
      <c r="Y41" s="19">
        <f>FEBRERO!AA41</f>
        <v>26266550</v>
      </c>
      <c r="Z41" s="374">
        <v>0</v>
      </c>
      <c r="AA41" s="16">
        <f t="shared" si="44"/>
        <v>26266550</v>
      </c>
      <c r="AB41" s="19">
        <f>FEBRERO!AD41</f>
        <v>26266550</v>
      </c>
      <c r="AC41" s="374">
        <v>0</v>
      </c>
      <c r="AD41" s="16">
        <f t="shared" si="45"/>
        <v>26266550</v>
      </c>
      <c r="AE41" s="19">
        <f>FEBRERO!AG41</f>
        <v>25602605</v>
      </c>
      <c r="AF41" s="374">
        <v>221315</v>
      </c>
      <c r="AG41" s="16">
        <f t="shared" si="46"/>
        <v>25823920</v>
      </c>
      <c r="AH41" s="19">
        <f t="shared" si="47"/>
        <v>0</v>
      </c>
      <c r="AI41" s="15">
        <f t="shared" si="48"/>
        <v>0</v>
      </c>
      <c r="AJ41" s="16">
        <f t="shared" si="49"/>
        <v>442630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4">
        <f>+IF(FEBRERO!A42=0,"",FEBRERO!A42)</f>
        <v>1130106</v>
      </c>
      <c r="B42" s="645" t="str">
        <f>+IF(FEBRERO!B42=0,"",FEBRERO!B42)</f>
        <v>SALUD PUBLICA - PLAN DE INTERVENCIONES COLECTIVAS</v>
      </c>
      <c r="C42" s="43">
        <f t="shared" ref="C42:N42" si="50">SUM(C43:C44)</f>
        <v>76000000</v>
      </c>
      <c r="D42" s="44">
        <f t="shared" si="50"/>
        <v>0</v>
      </c>
      <c r="E42" s="44">
        <f t="shared" si="50"/>
        <v>10000000</v>
      </c>
      <c r="F42" s="44">
        <f t="shared" si="50"/>
        <v>86000000</v>
      </c>
      <c r="G42" s="44">
        <f t="shared" si="50"/>
        <v>10000000</v>
      </c>
      <c r="H42" s="44">
        <f t="shared" si="50"/>
        <v>968037</v>
      </c>
      <c r="I42" s="44">
        <f t="shared" si="50"/>
        <v>10968037</v>
      </c>
      <c r="J42" s="44">
        <f t="shared" si="50"/>
        <v>10000000</v>
      </c>
      <c r="K42" s="44">
        <f t="shared" si="50"/>
        <v>0</v>
      </c>
      <c r="L42" s="44">
        <f t="shared" si="50"/>
        <v>10000000</v>
      </c>
      <c r="M42" s="44">
        <f t="shared" si="50"/>
        <v>75031963</v>
      </c>
      <c r="N42" s="45">
        <f t="shared" si="50"/>
        <v>76000000</v>
      </c>
      <c r="P42" s="43">
        <f>SUM(P43:P44)</f>
        <v>0</v>
      </c>
      <c r="Q42" s="45">
        <f>SUM(Q43:Q44)</f>
        <v>0</v>
      </c>
      <c r="R42" s="9"/>
      <c r="S42" s="366" t="str">
        <f>+IF(FEBRERO!S42=0,"",FEBRERO!S42)</f>
        <v/>
      </c>
      <c r="T42" s="696" t="str">
        <f>+IF(FEBRERO!T42=0,"",FEBRERO!T42)</f>
        <v/>
      </c>
      <c r="U42" s="367"/>
      <c r="V42" s="161"/>
      <c r="W42" s="161"/>
      <c r="X42" s="161"/>
      <c r="Y42" s="367"/>
      <c r="Z42" s="161"/>
      <c r="AA42" s="166"/>
      <c r="AB42" s="367"/>
      <c r="AC42" s="161"/>
      <c r="AD42" s="166"/>
      <c r="AE42" s="367"/>
      <c r="AF42" s="161"/>
      <c r="AG42" s="166"/>
      <c r="AH42" s="367"/>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+IF(FEBRERO!A43=0,"",FEBRERO!A43)</f>
        <v>1130106-1</v>
      </c>
      <c r="B43" s="646" t="str">
        <f>+CONCATENATE("Vigencia ",INSTRUCCIONES!$F$3)</f>
        <v>Vigencia 2018</v>
      </c>
      <c r="C43" s="673">
        <f>+ENERO!C43</f>
        <v>76000000</v>
      </c>
      <c r="D43" s="373">
        <f>FEBRERO!D43+MARZO!P43</f>
        <v>0</v>
      </c>
      <c r="E43" s="373">
        <f>FEBRERO!E43+MARZO!Q43</f>
        <v>0</v>
      </c>
      <c r="F43" s="373">
        <f>SUM(C43:E43)</f>
        <v>76000000</v>
      </c>
      <c r="G43" s="373">
        <f>FEBRERO!I43</f>
        <v>0</v>
      </c>
      <c r="H43" s="374">
        <v>968037</v>
      </c>
      <c r="I43" s="373">
        <f>SUM(G43:H43)</f>
        <v>968037</v>
      </c>
      <c r="J43" s="373">
        <f>FEBRERO!L43</f>
        <v>0</v>
      </c>
      <c r="K43" s="374">
        <v>0</v>
      </c>
      <c r="L43" s="373">
        <f>SUM(J43:K43)</f>
        <v>0</v>
      </c>
      <c r="M43" s="373">
        <f>F43-I43</f>
        <v>75031963</v>
      </c>
      <c r="N43" s="143">
        <f>F43-L43</f>
        <v>76000000</v>
      </c>
      <c r="O43" s="382"/>
      <c r="P43" s="372">
        <v>0</v>
      </c>
      <c r="Q43" s="375">
        <v>0</v>
      </c>
      <c r="R43" s="9"/>
      <c r="S43" s="705">
        <f>+IF(FEBRERO!S43=0,"",FEBRERO!S43)</f>
        <v>1010300</v>
      </c>
      <c r="T43" s="723" t="str">
        <f>+IF(FEBRERO!T43=0,"",FEBRERO!T43)</f>
        <v>Contribuciones Inherentes nómina al Sector Privado</v>
      </c>
      <c r="U43" s="128">
        <f t="shared" ref="U43:AJ43" si="51">U44+U49+U55</f>
        <v>193912600</v>
      </c>
      <c r="V43" s="122">
        <f t="shared" si="51"/>
        <v>-7672056</v>
      </c>
      <c r="W43" s="122">
        <f t="shared" si="51"/>
        <v>0</v>
      </c>
      <c r="X43" s="129">
        <f t="shared" si="51"/>
        <v>186240544</v>
      </c>
      <c r="Y43" s="128">
        <f t="shared" si="51"/>
        <v>63087641</v>
      </c>
      <c r="Z43" s="122">
        <f t="shared" si="51"/>
        <v>10277865</v>
      </c>
      <c r="AA43" s="130">
        <f t="shared" si="51"/>
        <v>73365506</v>
      </c>
      <c r="AB43" s="128">
        <f t="shared" si="51"/>
        <v>63087641</v>
      </c>
      <c r="AC43" s="122">
        <f t="shared" si="51"/>
        <v>10277865</v>
      </c>
      <c r="AD43" s="130">
        <f t="shared" si="51"/>
        <v>73365506</v>
      </c>
      <c r="AE43" s="128">
        <f t="shared" si="51"/>
        <v>53076762</v>
      </c>
      <c r="AF43" s="122">
        <f t="shared" si="51"/>
        <v>10010879</v>
      </c>
      <c r="AG43" s="130">
        <f t="shared" si="51"/>
        <v>63087641</v>
      </c>
      <c r="AH43" s="128">
        <f t="shared" si="51"/>
        <v>112875038</v>
      </c>
      <c r="AI43" s="122">
        <f t="shared" si="51"/>
        <v>112875038</v>
      </c>
      <c r="AJ43" s="130">
        <f t="shared" si="51"/>
        <v>123152903</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+IF(FEBRERO!A44=0,"",FEBRERO!A44)</f>
        <v>1130106-2</v>
      </c>
      <c r="B44" s="646" t="str">
        <f>+IF(FEBRERO!B44=0,"",FEBRERO!B44)</f>
        <v>Vigencia Anterior Salud Publica</v>
      </c>
      <c r="C44" s="673">
        <f>+ENERO!C44</f>
        <v>0</v>
      </c>
      <c r="D44" s="373">
        <f>FEBRERO!D44+MARZO!P44</f>
        <v>0</v>
      </c>
      <c r="E44" s="373">
        <f>FEBRERO!E44+MARZO!Q44</f>
        <v>10000000</v>
      </c>
      <c r="F44" s="373">
        <f>SUM(C44:E44)</f>
        <v>10000000</v>
      </c>
      <c r="G44" s="373">
        <f>FEBRERO!I44</f>
        <v>10000000</v>
      </c>
      <c r="H44" s="374">
        <v>0</v>
      </c>
      <c r="I44" s="373">
        <f>SUM(G44:H44)</f>
        <v>10000000</v>
      </c>
      <c r="J44" s="373">
        <f>FEBRERO!L44</f>
        <v>10000000</v>
      </c>
      <c r="K44" s="374">
        <v>0</v>
      </c>
      <c r="L44" s="373">
        <f>SUM(J44:K44)</f>
        <v>10000000</v>
      </c>
      <c r="M44" s="373">
        <f>F44-I44</f>
        <v>0</v>
      </c>
      <c r="N44" s="143">
        <f>F44-L44</f>
        <v>0</v>
      </c>
      <c r="O44" s="382"/>
      <c r="P44" s="372">
        <v>0</v>
      </c>
      <c r="Q44" s="375">
        <v>0</v>
      </c>
      <c r="R44" s="9"/>
      <c r="S44" s="706">
        <f>+IF(FEBRERO!S44=0,"",FEBRERO!S44)</f>
        <v>1010301</v>
      </c>
      <c r="T44" s="724" t="str">
        <f>+IF(FEBRERO!T44=0,"",FEBRERO!T44)</f>
        <v>Contribuciones - SGP - Aportes Patronales - Cuenta Maestra</v>
      </c>
      <c r="U44" s="29">
        <f t="shared" ref="U44:AJ44" si="52">SUM(U45:U48)</f>
        <v>54094142</v>
      </c>
      <c r="V44" s="15">
        <f t="shared" si="52"/>
        <v>36297561</v>
      </c>
      <c r="W44" s="15">
        <f t="shared" si="52"/>
        <v>0</v>
      </c>
      <c r="X44" s="18">
        <f t="shared" si="52"/>
        <v>90391703</v>
      </c>
      <c r="Y44" s="19">
        <f t="shared" si="52"/>
        <v>16864745</v>
      </c>
      <c r="Z44" s="142">
        <f t="shared" si="52"/>
        <v>8360365</v>
      </c>
      <c r="AA44" s="16">
        <f t="shared" si="52"/>
        <v>25225110</v>
      </c>
      <c r="AB44" s="19">
        <f t="shared" si="52"/>
        <v>16864745</v>
      </c>
      <c r="AC44" s="142">
        <f t="shared" si="52"/>
        <v>8360365</v>
      </c>
      <c r="AD44" s="16">
        <f t="shared" si="52"/>
        <v>25225110</v>
      </c>
      <c r="AE44" s="19">
        <f t="shared" si="52"/>
        <v>8772866</v>
      </c>
      <c r="AF44" s="142">
        <f t="shared" si="52"/>
        <v>8091879</v>
      </c>
      <c r="AG44" s="16">
        <f t="shared" si="52"/>
        <v>16864745</v>
      </c>
      <c r="AH44" s="19">
        <f t="shared" si="52"/>
        <v>65166593</v>
      </c>
      <c r="AI44" s="15">
        <f t="shared" si="52"/>
        <v>65166593</v>
      </c>
      <c r="AJ44" s="16">
        <f t="shared" si="52"/>
        <v>73526958</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4">
        <f>+IF(FEBRERO!A45=0,"",FEBRERO!A45)</f>
        <v>1130107</v>
      </c>
      <c r="B45" s="645" t="str">
        <f>+IF(FEBRERO!B45=0,"",FEBRERO!B45)</f>
        <v>MINSALUD-FOSYGA-RECLAMACIONES ECAT</v>
      </c>
      <c r="C45" s="43">
        <f t="shared" ref="C45:N45" si="53">SUM(C46:C47)</f>
        <v>0</v>
      </c>
      <c r="D45" s="44">
        <f t="shared" si="53"/>
        <v>0</v>
      </c>
      <c r="E45" s="44">
        <f t="shared" si="53"/>
        <v>0</v>
      </c>
      <c r="F45" s="44">
        <f t="shared" si="53"/>
        <v>0</v>
      </c>
      <c r="G45" s="44">
        <f t="shared" si="53"/>
        <v>0</v>
      </c>
      <c r="H45" s="44">
        <f t="shared" si="53"/>
        <v>0</v>
      </c>
      <c r="I45" s="44">
        <f t="shared" si="53"/>
        <v>0</v>
      </c>
      <c r="J45" s="44">
        <f t="shared" si="53"/>
        <v>0</v>
      </c>
      <c r="K45" s="44">
        <f t="shared" si="53"/>
        <v>0</v>
      </c>
      <c r="L45" s="44">
        <f t="shared" si="53"/>
        <v>0</v>
      </c>
      <c r="M45" s="44">
        <f t="shared" si="53"/>
        <v>0</v>
      </c>
      <c r="N45" s="45">
        <f t="shared" si="53"/>
        <v>0</v>
      </c>
      <c r="P45" s="43">
        <f>SUM(P46:P47)</f>
        <v>0</v>
      </c>
      <c r="Q45" s="45">
        <f>SUM(Q46:Q47)</f>
        <v>0</v>
      </c>
      <c r="R45" s="9"/>
      <c r="S45" s="707" t="str">
        <f>+IF(FEBRERO!S45=0,"",FEBRERO!S45)</f>
        <v>1010301-1</v>
      </c>
      <c r="T45" s="725" t="str">
        <f>+IF(FEBRERO!T45=0,"",FEBRERO!T45)</f>
        <v>E.P.S. - Aportes cuenta maestra</v>
      </c>
      <c r="U45" s="29">
        <f>+ENERO!U45</f>
        <v>20661530</v>
      </c>
      <c r="V45" s="15">
        <f>FEBRERO!V45+MARZO!AL45</f>
        <v>16669381</v>
      </c>
      <c r="W45" s="15">
        <f>FEBRERO!W45+MARZO!AM45</f>
        <v>0</v>
      </c>
      <c r="X45" s="18">
        <f>SUM(U45:W45)</f>
        <v>37330911</v>
      </c>
      <c r="Y45" s="19">
        <f>FEBRERO!AA45</f>
        <v>6992696</v>
      </c>
      <c r="Z45" s="374">
        <v>3466490</v>
      </c>
      <c r="AA45" s="16">
        <f>SUM(Y45:Z45)</f>
        <v>10459186</v>
      </c>
      <c r="AB45" s="19">
        <f>FEBRERO!AD45</f>
        <v>6992696</v>
      </c>
      <c r="AC45" s="374">
        <v>3466490</v>
      </c>
      <c r="AD45" s="16">
        <f>SUM(AB45:AC45)</f>
        <v>10459186</v>
      </c>
      <c r="AE45" s="19">
        <f>FEBRERO!AG45</f>
        <v>3637527</v>
      </c>
      <c r="AF45" s="374">
        <v>3355169</v>
      </c>
      <c r="AG45" s="16">
        <f>SUM(AE45:AF45)</f>
        <v>6992696</v>
      </c>
      <c r="AH45" s="19">
        <f>X45-AA45</f>
        <v>26871725</v>
      </c>
      <c r="AI45" s="15">
        <f>X45-AD45</f>
        <v>26871725</v>
      </c>
      <c r="AJ45" s="16">
        <f>X45-AG45</f>
        <v>30338215</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c r="A46" s="611" t="str">
        <f>+IF(FEBRERO!A46=0,"",FEBRERO!A46)</f>
        <v>1130107-1</v>
      </c>
      <c r="B46" s="646" t="str">
        <f>+CONCATENATE("Vigencia ",INSTRUCCIONES!$F$3)</f>
        <v>Vigencia 2018</v>
      </c>
      <c r="C46" s="673">
        <f>+ENERO!C46</f>
        <v>0</v>
      </c>
      <c r="D46" s="373">
        <f>FEBRERO!D46+MARZO!P46</f>
        <v>0</v>
      </c>
      <c r="E46" s="373">
        <f>FEBRERO!E46+MARZO!Q46</f>
        <v>0</v>
      </c>
      <c r="F46" s="373">
        <f>SUM(C46:E46)</f>
        <v>0</v>
      </c>
      <c r="G46" s="373">
        <f>FEBRERO!I46</f>
        <v>0</v>
      </c>
      <c r="H46" s="374">
        <v>0</v>
      </c>
      <c r="I46" s="373">
        <f>SUM(G46:H46)</f>
        <v>0</v>
      </c>
      <c r="J46" s="373">
        <f>FEBRERO!L46</f>
        <v>0</v>
      </c>
      <c r="K46" s="374">
        <v>0</v>
      </c>
      <c r="L46" s="373">
        <f>SUM(J46:K46)</f>
        <v>0</v>
      </c>
      <c r="M46" s="373">
        <f>F46-I46</f>
        <v>0</v>
      </c>
      <c r="N46" s="143">
        <f>F46-L46</f>
        <v>0</v>
      </c>
      <c r="O46" s="382"/>
      <c r="P46" s="372">
        <v>0</v>
      </c>
      <c r="Q46" s="375">
        <v>0</v>
      </c>
      <c r="R46" s="9"/>
      <c r="S46" s="707" t="str">
        <f>+IF(FEBRERO!S46=0,"",FEBRERO!S46)</f>
        <v>1010301-2</v>
      </c>
      <c r="T46" s="725" t="str">
        <f>+IF(FEBRERO!T46=0,"",FEBRERO!T46)</f>
        <v>Fondos pensionales - Aportes cuenta maestra</v>
      </c>
      <c r="U46" s="29">
        <f>+ENERO!U46</f>
        <v>26366539</v>
      </c>
      <c r="V46" s="15">
        <f>FEBRERO!V46+MARZO!AL46</f>
        <v>26694253</v>
      </c>
      <c r="W46" s="15">
        <f>FEBRERO!W46+MARZO!AM46</f>
        <v>0</v>
      </c>
      <c r="X46" s="18">
        <f>SUM(U46:W46)</f>
        <v>53060792</v>
      </c>
      <c r="Y46" s="19">
        <f>FEBRERO!AA46</f>
        <v>9872049</v>
      </c>
      <c r="Z46" s="374">
        <v>4893875</v>
      </c>
      <c r="AA46" s="16">
        <f>SUM(Y46:Z46)</f>
        <v>14765924</v>
      </c>
      <c r="AB46" s="19">
        <f>FEBRERO!AD46</f>
        <v>9872049</v>
      </c>
      <c r="AC46" s="374">
        <v>4893875</v>
      </c>
      <c r="AD46" s="16">
        <f>SUM(AB46:AC46)</f>
        <v>14765924</v>
      </c>
      <c r="AE46" s="19">
        <f>FEBRERO!AG46</f>
        <v>5135339</v>
      </c>
      <c r="AF46" s="374">
        <v>4736710</v>
      </c>
      <c r="AG46" s="16">
        <f>SUM(AE46:AF46)</f>
        <v>9872049</v>
      </c>
      <c r="AH46" s="19">
        <f>X46-AA46</f>
        <v>38294868</v>
      </c>
      <c r="AI46" s="15">
        <f>X46-AD46</f>
        <v>38294868</v>
      </c>
      <c r="AJ46" s="16">
        <f>X46-AG46</f>
        <v>43188743</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+IF(FEBRERO!A47=0,"",FEBRERO!A47)</f>
        <v>1130107-2</v>
      </c>
      <c r="B47" s="646" t="str">
        <f>+IF(FEBRERO!B47=0,"",FEBRERO!B47)</f>
        <v>Vigencia Anterior</v>
      </c>
      <c r="C47" s="673">
        <f>+ENERO!C47</f>
        <v>0</v>
      </c>
      <c r="D47" s="373">
        <f>FEBRERO!D47+MARZO!P47</f>
        <v>0</v>
      </c>
      <c r="E47" s="373">
        <f>FEBRERO!E47+MARZO!Q47</f>
        <v>0</v>
      </c>
      <c r="F47" s="373">
        <f>SUM(C47:E47)</f>
        <v>0</v>
      </c>
      <c r="G47" s="373">
        <f>FEBRERO!I47</f>
        <v>0</v>
      </c>
      <c r="H47" s="374">
        <v>0</v>
      </c>
      <c r="I47" s="373">
        <f>SUM(G47:H47)</f>
        <v>0</v>
      </c>
      <c r="J47" s="373">
        <f>FEBRERO!L47</f>
        <v>0</v>
      </c>
      <c r="K47" s="374">
        <v>0</v>
      </c>
      <c r="L47" s="373">
        <f>SUM(J47:K47)</f>
        <v>0</v>
      </c>
      <c r="M47" s="373">
        <f>F47-I47</f>
        <v>0</v>
      </c>
      <c r="N47" s="143">
        <f>F47-L47</f>
        <v>0</v>
      </c>
      <c r="O47" s="382"/>
      <c r="P47" s="372">
        <v>0</v>
      </c>
      <c r="Q47" s="375">
        <v>0</v>
      </c>
      <c r="R47" s="9"/>
      <c r="S47" s="707" t="str">
        <f>+IF(FEBRERO!S47=0,"",FEBRERO!S47)</f>
        <v>1010301-3</v>
      </c>
      <c r="T47" s="725" t="str">
        <f>+IF(FEBRERO!T47=0,"",FEBRERO!T47)</f>
        <v>Fondos de cesantías - Aportes cuenta maestra</v>
      </c>
      <c r="U47" s="29">
        <f>+ENERO!U47</f>
        <v>7066073</v>
      </c>
      <c r="V47" s="15">
        <f>FEBRERO!V47+MARZO!AL47</f>
        <v>-7066073</v>
      </c>
      <c r="W47" s="15">
        <f>FEBRERO!W47+MARZO!AM47</f>
        <v>0</v>
      </c>
      <c r="X47" s="18">
        <f>SUM(U47:W47)</f>
        <v>0</v>
      </c>
      <c r="Y47" s="19">
        <f>FEBRERO!AA47</f>
        <v>0</v>
      </c>
      <c r="Z47" s="374">
        <v>0</v>
      </c>
      <c r="AA47" s="16">
        <f>SUM(Y47:Z47)</f>
        <v>0</v>
      </c>
      <c r="AB47" s="19">
        <f>FEBRERO!AD47</f>
        <v>0</v>
      </c>
      <c r="AC47" s="374">
        <v>0</v>
      </c>
      <c r="AD47" s="16">
        <f>SUM(AB47:AC47)</f>
        <v>0</v>
      </c>
      <c r="AE47" s="19">
        <f>FEBRERO!AG47</f>
        <v>0</v>
      </c>
      <c r="AF47" s="374">
        <v>0</v>
      </c>
      <c r="AG47" s="16">
        <f>SUM(AE47:AF47)</f>
        <v>0</v>
      </c>
      <c r="AH47" s="19">
        <f>X47-AA47</f>
        <v>0</v>
      </c>
      <c r="AI47" s="15">
        <f>X47-AD47</f>
        <v>0</v>
      </c>
      <c r="AJ47" s="16">
        <f>X47-AG47</f>
        <v>0</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4">
        <f>+IF(FEBRERO!A48=0,"",FEBRERO!A48)</f>
        <v>1130108</v>
      </c>
      <c r="B48" s="645" t="str">
        <f>+IF(FEBRERO!B48=0,"",FEBRERO!B48)</f>
        <v>MINSALUD-FOSYGA -TRAUMA MAYOR Y DESPLAZADOS</v>
      </c>
      <c r="C48" s="43">
        <f t="shared" ref="C48:N48" si="54">SUM(C49:C50)</f>
        <v>0</v>
      </c>
      <c r="D48" s="44">
        <f t="shared" si="54"/>
        <v>0</v>
      </c>
      <c r="E48" s="44">
        <f t="shared" si="54"/>
        <v>0</v>
      </c>
      <c r="F48" s="44">
        <f t="shared" si="54"/>
        <v>0</v>
      </c>
      <c r="G48" s="44">
        <f t="shared" si="54"/>
        <v>0</v>
      </c>
      <c r="H48" s="44">
        <f t="shared" si="54"/>
        <v>0</v>
      </c>
      <c r="I48" s="44">
        <f t="shared" si="54"/>
        <v>0</v>
      </c>
      <c r="J48" s="44">
        <f t="shared" si="54"/>
        <v>0</v>
      </c>
      <c r="K48" s="44">
        <f t="shared" si="54"/>
        <v>0</v>
      </c>
      <c r="L48" s="44">
        <f t="shared" si="54"/>
        <v>0</v>
      </c>
      <c r="M48" s="44">
        <f t="shared" si="54"/>
        <v>0</v>
      </c>
      <c r="N48" s="45">
        <f t="shared" si="54"/>
        <v>0</v>
      </c>
      <c r="P48" s="43">
        <f>SUM(P49:P50)</f>
        <v>0</v>
      </c>
      <c r="Q48" s="45">
        <f>SUM(Q49:Q50)</f>
        <v>0</v>
      </c>
      <c r="R48" s="9"/>
      <c r="S48" s="707" t="str">
        <f>+IF(FEBRERO!S48=0,"",FEBRERO!S48)</f>
        <v>1010301-4</v>
      </c>
      <c r="T48" s="725" t="str">
        <f>+IF(FEBRERO!T48=0,"",FEBRERO!T48)</f>
        <v>Riesgos laborales - Aportes cuenta maestra</v>
      </c>
      <c r="U48" s="29">
        <f>+ENERO!U48</f>
        <v>0</v>
      </c>
      <c r="V48" s="15">
        <f>FEBRERO!V48+MARZO!AL48</f>
        <v>0</v>
      </c>
      <c r="W48" s="15">
        <f>FEBRERO!W48+MARZO!AM48</f>
        <v>0</v>
      </c>
      <c r="X48" s="18">
        <f>SUM(U48:W48)</f>
        <v>0</v>
      </c>
      <c r="Y48" s="19">
        <f>FEBRERO!AA48</f>
        <v>0</v>
      </c>
      <c r="Z48" s="374">
        <v>0</v>
      </c>
      <c r="AA48" s="16">
        <f>SUM(Y48:Z48)</f>
        <v>0</v>
      </c>
      <c r="AB48" s="19">
        <f>FEBRERO!AD48</f>
        <v>0</v>
      </c>
      <c r="AC48" s="374">
        <v>0</v>
      </c>
      <c r="AD48" s="16">
        <f>SUM(AB48:AC48)</f>
        <v>0</v>
      </c>
      <c r="AE48" s="19">
        <f>FEBRERO!AG48</f>
        <v>0</v>
      </c>
      <c r="AF48" s="374">
        <v>0</v>
      </c>
      <c r="AG48" s="16">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c r="A49" s="611" t="str">
        <f>+IF(FEBRERO!A49=0,"",FEBRERO!A49)</f>
        <v>1130108-1</v>
      </c>
      <c r="B49" s="646" t="str">
        <f>+CONCATENATE("Vigencia ",INSTRUCCIONES!$F$3)</f>
        <v>Vigencia 2018</v>
      </c>
      <c r="C49" s="673">
        <f>+ENERO!C49</f>
        <v>0</v>
      </c>
      <c r="D49" s="373">
        <f>FEBRERO!D49+MARZO!P49</f>
        <v>0</v>
      </c>
      <c r="E49" s="373">
        <f>FEBRERO!E49+MARZO!Q49</f>
        <v>0</v>
      </c>
      <c r="F49" s="373">
        <f>SUM(C49:E49)</f>
        <v>0</v>
      </c>
      <c r="G49" s="373">
        <f>FEBRERO!I49</f>
        <v>0</v>
      </c>
      <c r="H49" s="374">
        <v>0</v>
      </c>
      <c r="I49" s="373">
        <f>SUM(G49:H49)</f>
        <v>0</v>
      </c>
      <c r="J49" s="373">
        <f>FEBRERO!L49</f>
        <v>0</v>
      </c>
      <c r="K49" s="374">
        <v>0</v>
      </c>
      <c r="L49" s="373">
        <f>SUM(J49:K49)</f>
        <v>0</v>
      </c>
      <c r="M49" s="373">
        <f>F49-I49</f>
        <v>0</v>
      </c>
      <c r="N49" s="143">
        <f>F49-L49</f>
        <v>0</v>
      </c>
      <c r="O49" s="382"/>
      <c r="P49" s="372">
        <v>0</v>
      </c>
      <c r="Q49" s="375">
        <v>0</v>
      </c>
      <c r="R49" s="9"/>
      <c r="S49" s="706">
        <f>+IF(FEBRERO!S49=0,"",FEBRERO!S49)</f>
        <v>1010302</v>
      </c>
      <c r="T49" s="724" t="str">
        <f>+IF(FEBRERO!T49=0,"",FEBRERO!T49)</f>
        <v>Contribuciones - Otros</v>
      </c>
      <c r="U49" s="29">
        <f t="shared" ref="U49:AJ49" si="55">SUM(U50:U54)</f>
        <v>98818458</v>
      </c>
      <c r="V49" s="15">
        <f t="shared" si="55"/>
        <v>-48000000</v>
      </c>
      <c r="W49" s="15">
        <f t="shared" si="55"/>
        <v>0</v>
      </c>
      <c r="X49" s="18">
        <f t="shared" si="55"/>
        <v>50818458</v>
      </c>
      <c r="Y49" s="19">
        <f t="shared" si="55"/>
        <v>4026000</v>
      </c>
      <c r="Z49" s="142">
        <f t="shared" si="55"/>
        <v>1917500</v>
      </c>
      <c r="AA49" s="16">
        <f t="shared" si="55"/>
        <v>5943500</v>
      </c>
      <c r="AB49" s="19">
        <f t="shared" si="55"/>
        <v>4026000</v>
      </c>
      <c r="AC49" s="142">
        <f t="shared" si="55"/>
        <v>1917500</v>
      </c>
      <c r="AD49" s="16">
        <f t="shared" si="55"/>
        <v>5943500</v>
      </c>
      <c r="AE49" s="19">
        <f t="shared" si="55"/>
        <v>2107000</v>
      </c>
      <c r="AF49" s="142">
        <f t="shared" si="55"/>
        <v>1919000</v>
      </c>
      <c r="AG49" s="16">
        <f t="shared" si="55"/>
        <v>4026000</v>
      </c>
      <c r="AH49" s="19">
        <f t="shared" si="55"/>
        <v>44874958</v>
      </c>
      <c r="AI49" s="15">
        <f t="shared" si="55"/>
        <v>44874958</v>
      </c>
      <c r="AJ49" s="16">
        <f t="shared" si="55"/>
        <v>46792458</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+IF(FEBRERO!A50=0,"",FEBRERO!A50)</f>
        <v>1130108-2</v>
      </c>
      <c r="B50" s="646" t="str">
        <f>+IF(FEBRERO!B50=0,"",FEBRERO!B50)</f>
        <v>Vigencia Anterior Fosyga</v>
      </c>
      <c r="C50" s="673">
        <f>+ENERO!C50</f>
        <v>0</v>
      </c>
      <c r="D50" s="373">
        <f>FEBRERO!D50+MARZO!P50</f>
        <v>0</v>
      </c>
      <c r="E50" s="373">
        <f>FEBRERO!E50+MARZO!Q50</f>
        <v>0</v>
      </c>
      <c r="F50" s="373">
        <f>SUM(C50:E50)</f>
        <v>0</v>
      </c>
      <c r="G50" s="373">
        <f>FEBRERO!I50</f>
        <v>0</v>
      </c>
      <c r="H50" s="374">
        <v>0</v>
      </c>
      <c r="I50" s="373">
        <f>SUM(G50:H50)</f>
        <v>0</v>
      </c>
      <c r="J50" s="373">
        <f>FEBRERO!L50</f>
        <v>0</v>
      </c>
      <c r="K50" s="374">
        <v>0</v>
      </c>
      <c r="L50" s="373">
        <f>SUM(J50:K50)</f>
        <v>0</v>
      </c>
      <c r="M50" s="373">
        <f>F50-I50</f>
        <v>0</v>
      </c>
      <c r="N50" s="143">
        <f>F50-L50</f>
        <v>0</v>
      </c>
      <c r="O50" s="382"/>
      <c r="P50" s="372">
        <v>0</v>
      </c>
      <c r="Q50" s="375">
        <v>0</v>
      </c>
      <c r="R50" s="9"/>
      <c r="S50" s="707" t="str">
        <f>+IF(FEBRERO!S50=0,"",FEBRERO!S50)</f>
        <v>1010302-1</v>
      </c>
      <c r="T50" s="725" t="str">
        <f>+IF(FEBRERO!T50=0,"",FEBRERO!T50)</f>
        <v>Aportes a E.P.S. - recursos propios</v>
      </c>
      <c r="U50" s="29">
        <f>+ENERO!U50</f>
        <v>22137574</v>
      </c>
      <c r="V50" s="15">
        <f>FEBRERO!V50+MARZO!AL50</f>
        <v>-10000000</v>
      </c>
      <c r="W50" s="15">
        <f>FEBRERO!W50+MARZO!AM50</f>
        <v>0</v>
      </c>
      <c r="X50" s="18">
        <f t="shared" ref="X50:X55" si="56">SUM(U50:W50)</f>
        <v>12137574</v>
      </c>
      <c r="Y50" s="19">
        <f>FEBRERO!AA50</f>
        <v>0</v>
      </c>
      <c r="Z50" s="374">
        <v>0</v>
      </c>
      <c r="AA50" s="16">
        <f t="shared" ref="AA50:AA55" si="57">SUM(Y50:Z50)</f>
        <v>0</v>
      </c>
      <c r="AB50" s="19">
        <f>FEBRERO!AD50</f>
        <v>0</v>
      </c>
      <c r="AC50" s="374">
        <v>0</v>
      </c>
      <c r="AD50" s="16">
        <f t="shared" ref="AD50:AD55" si="58">SUM(AB50:AC50)</f>
        <v>0</v>
      </c>
      <c r="AE50" s="19">
        <f>FEBRERO!AG50</f>
        <v>0</v>
      </c>
      <c r="AF50" s="374">
        <v>0</v>
      </c>
      <c r="AG50" s="16">
        <f t="shared" ref="AG50:AG55" si="59">SUM(AE50:AF50)</f>
        <v>0</v>
      </c>
      <c r="AH50" s="19">
        <f t="shared" ref="AH50:AH55" si="60">X50-AA50</f>
        <v>12137574</v>
      </c>
      <c r="AI50" s="15">
        <f t="shared" ref="AI50:AI55" si="61">X50-AD50</f>
        <v>12137574</v>
      </c>
      <c r="AJ50" s="16">
        <f t="shared" ref="AJ50:AJ55" si="62">X50-AG50</f>
        <v>12137574</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4">
        <f>+IF(FEBRERO!A51=0,"",FEBRERO!A51)</f>
        <v>1130109</v>
      </c>
      <c r="B51" s="645" t="str">
        <f>+IF(FEBRERO!B51=0,"",FEBRERO!B51)</f>
        <v>EPS - PLANES COMPLEMENTARIOS</v>
      </c>
      <c r="C51" s="43">
        <f t="shared" ref="C51:N51" si="63">SUM(C52:C53)</f>
        <v>0</v>
      </c>
      <c r="D51" s="44">
        <f t="shared" si="63"/>
        <v>0</v>
      </c>
      <c r="E51" s="44">
        <f t="shared" si="63"/>
        <v>0</v>
      </c>
      <c r="F51" s="44">
        <f t="shared" si="63"/>
        <v>0</v>
      </c>
      <c r="G51" s="44">
        <f t="shared" si="63"/>
        <v>0</v>
      </c>
      <c r="H51" s="44">
        <f t="shared" si="63"/>
        <v>0</v>
      </c>
      <c r="I51" s="44">
        <f t="shared" si="63"/>
        <v>0</v>
      </c>
      <c r="J51" s="44">
        <f t="shared" si="63"/>
        <v>0</v>
      </c>
      <c r="K51" s="44">
        <f t="shared" si="63"/>
        <v>0</v>
      </c>
      <c r="L51" s="44">
        <f t="shared" si="63"/>
        <v>0</v>
      </c>
      <c r="M51" s="44">
        <f t="shared" si="63"/>
        <v>0</v>
      </c>
      <c r="N51" s="45">
        <f t="shared" si="63"/>
        <v>0</v>
      </c>
      <c r="P51" s="43">
        <f>SUM(P52:P53)</f>
        <v>0</v>
      </c>
      <c r="Q51" s="45">
        <f>SUM(Q52:Q53)</f>
        <v>0</v>
      </c>
      <c r="R51" s="9"/>
      <c r="S51" s="707" t="str">
        <f>+IF(FEBRERO!S51=0,"",FEBRERO!S51)</f>
        <v>1010302-2</v>
      </c>
      <c r="T51" s="725" t="str">
        <f>+IF(FEBRERO!T51=0,"",FEBRERO!T51)</f>
        <v>Aportes Fondos Pensionales - recursos propios</v>
      </c>
      <c r="U51" s="29">
        <f>+ENERO!U51</f>
        <v>8767373</v>
      </c>
      <c r="V51" s="15">
        <f>FEBRERO!V51+MARZO!AL51</f>
        <v>0</v>
      </c>
      <c r="W51" s="15">
        <f>FEBRERO!W51+MARZO!AM51</f>
        <v>0</v>
      </c>
      <c r="X51" s="18">
        <f t="shared" si="56"/>
        <v>8767373</v>
      </c>
      <c r="Y51" s="19">
        <f>FEBRERO!AA51</f>
        <v>0</v>
      </c>
      <c r="Z51" s="374">
        <v>0</v>
      </c>
      <c r="AA51" s="16">
        <f t="shared" si="57"/>
        <v>0</v>
      </c>
      <c r="AB51" s="19">
        <f>FEBRERO!AD51</f>
        <v>0</v>
      </c>
      <c r="AC51" s="374">
        <v>0</v>
      </c>
      <c r="AD51" s="16">
        <f t="shared" si="58"/>
        <v>0</v>
      </c>
      <c r="AE51" s="19">
        <f>FEBRERO!AG51</f>
        <v>0</v>
      </c>
      <c r="AF51" s="374">
        <v>0</v>
      </c>
      <c r="AG51" s="16">
        <f t="shared" si="59"/>
        <v>0</v>
      </c>
      <c r="AH51" s="19">
        <f t="shared" si="60"/>
        <v>8767373</v>
      </c>
      <c r="AI51" s="15">
        <f t="shared" si="61"/>
        <v>8767373</v>
      </c>
      <c r="AJ51" s="16">
        <f t="shared" si="62"/>
        <v>8767373</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c r="A52" s="611" t="str">
        <f>+IF(FEBRERO!A52=0,"",FEBRERO!A52)</f>
        <v>1130109-1</v>
      </c>
      <c r="B52" s="646" t="str">
        <f>+CONCATENATE("Vigencia ",INSTRUCCIONES!$F$3)</f>
        <v>Vigencia 2018</v>
      </c>
      <c r="C52" s="673">
        <f>+ENERO!C52</f>
        <v>0</v>
      </c>
      <c r="D52" s="373">
        <f>FEBRERO!D52+MARZO!P52</f>
        <v>0</v>
      </c>
      <c r="E52" s="373">
        <f>FEBRERO!E52+MARZO!Q52</f>
        <v>0</v>
      </c>
      <c r="F52" s="373">
        <f>SUM(C52:E52)</f>
        <v>0</v>
      </c>
      <c r="G52" s="373">
        <f>FEBRERO!I52</f>
        <v>0</v>
      </c>
      <c r="H52" s="374">
        <v>0</v>
      </c>
      <c r="I52" s="373">
        <f>SUM(G52:H52)</f>
        <v>0</v>
      </c>
      <c r="J52" s="373">
        <f>FEBRERO!L52</f>
        <v>0</v>
      </c>
      <c r="K52" s="374">
        <v>0</v>
      </c>
      <c r="L52" s="373">
        <f>SUM(J52:K52)</f>
        <v>0</v>
      </c>
      <c r="M52" s="373">
        <f>F52-I52</f>
        <v>0</v>
      </c>
      <c r="N52" s="143">
        <f>F52-L52</f>
        <v>0</v>
      </c>
      <c r="O52" s="382"/>
      <c r="P52" s="372">
        <v>0</v>
      </c>
      <c r="Q52" s="375">
        <v>0</v>
      </c>
      <c r="R52" s="9"/>
      <c r="S52" s="707" t="str">
        <f>+IF(FEBRERO!S52=0,"",FEBRERO!S52)</f>
        <v>1010302-3</v>
      </c>
      <c r="T52" s="725" t="str">
        <f>+IF(FEBRERO!T52=0,"",FEBRERO!T52)</f>
        <v>Aportes a Fondos de Cesantia - recursos propios</v>
      </c>
      <c r="U52" s="29">
        <f>+ENERO!U52</f>
        <v>41819883</v>
      </c>
      <c r="V52" s="15">
        <f>FEBRERO!V52+MARZO!AL52</f>
        <v>-38000000</v>
      </c>
      <c r="W52" s="15">
        <f>FEBRERO!W52+MARZO!AM52</f>
        <v>0</v>
      </c>
      <c r="X52" s="18">
        <f t="shared" si="56"/>
        <v>3819883</v>
      </c>
      <c r="Y52" s="19">
        <f>FEBRERO!AA52</f>
        <v>0</v>
      </c>
      <c r="Z52" s="374">
        <v>0</v>
      </c>
      <c r="AA52" s="16">
        <f t="shared" si="57"/>
        <v>0</v>
      </c>
      <c r="AB52" s="19">
        <f>FEBRERO!AD52</f>
        <v>0</v>
      </c>
      <c r="AC52" s="374">
        <v>0</v>
      </c>
      <c r="AD52" s="16">
        <f t="shared" si="58"/>
        <v>0</v>
      </c>
      <c r="AE52" s="19">
        <f>FEBRERO!AG52</f>
        <v>0</v>
      </c>
      <c r="AF52" s="374">
        <v>0</v>
      </c>
      <c r="AG52" s="16">
        <f t="shared" si="59"/>
        <v>0</v>
      </c>
      <c r="AH52" s="19">
        <f t="shared" si="60"/>
        <v>3819883</v>
      </c>
      <c r="AI52" s="15">
        <f t="shared" si="61"/>
        <v>3819883</v>
      </c>
      <c r="AJ52" s="16">
        <f t="shared" si="62"/>
        <v>3819883</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+IF(FEBRERO!A53=0,"",FEBRERO!A53)</f>
        <v>1130109-2</v>
      </c>
      <c r="B53" s="646" t="str">
        <f>+IF(FEBRERO!B53=0,"",FEBRERO!B53)</f>
        <v>Vigencia Anterior Planes Complementarios</v>
      </c>
      <c r="C53" s="673">
        <f>+ENERO!C53</f>
        <v>0</v>
      </c>
      <c r="D53" s="373">
        <f>FEBRERO!D53+MARZO!P53</f>
        <v>0</v>
      </c>
      <c r="E53" s="373">
        <f>FEBRERO!E53+MARZO!Q53</f>
        <v>0</v>
      </c>
      <c r="F53" s="373">
        <f>SUM(C53:E53)</f>
        <v>0</v>
      </c>
      <c r="G53" s="373">
        <f>FEBRERO!I53</f>
        <v>0</v>
      </c>
      <c r="H53" s="374">
        <v>0</v>
      </c>
      <c r="I53" s="373">
        <f>SUM(G53:H53)</f>
        <v>0</v>
      </c>
      <c r="J53" s="373">
        <f>FEBRERO!L53</f>
        <v>0</v>
      </c>
      <c r="K53" s="374">
        <v>0</v>
      </c>
      <c r="L53" s="373">
        <f>SUM(J53:K53)</f>
        <v>0</v>
      </c>
      <c r="M53" s="373">
        <f>F53-I53</f>
        <v>0</v>
      </c>
      <c r="N53" s="143">
        <f>F53-L53</f>
        <v>0</v>
      </c>
      <c r="O53" s="382"/>
      <c r="P53" s="372">
        <v>0</v>
      </c>
      <c r="Q53" s="375">
        <v>0</v>
      </c>
      <c r="R53" s="9"/>
      <c r="S53" s="707" t="str">
        <f>+IF(FEBRERO!S53=0,"",FEBRERO!S53)</f>
        <v>1010302-4</v>
      </c>
      <c r="T53" s="725" t="str">
        <f>+IF(FEBRERO!T53=0,"",FEBRERO!T53)</f>
        <v>Aporte a ARL. - recursos propios</v>
      </c>
      <c r="U53" s="29">
        <f>+ENERO!U53</f>
        <v>2628368</v>
      </c>
      <c r="V53" s="15">
        <f>FEBRERO!V53+MARZO!AL53</f>
        <v>0</v>
      </c>
      <c r="W53" s="15">
        <f>FEBRERO!W53+MARZO!AM53</f>
        <v>0</v>
      </c>
      <c r="X53" s="18">
        <f t="shared" si="56"/>
        <v>2628368</v>
      </c>
      <c r="Y53" s="19">
        <f>FEBRERO!AA53</f>
        <v>800600</v>
      </c>
      <c r="Z53" s="374">
        <v>319300</v>
      </c>
      <c r="AA53" s="16">
        <f t="shared" si="57"/>
        <v>1119900</v>
      </c>
      <c r="AB53" s="19">
        <f>FEBRERO!AD53</f>
        <v>800600</v>
      </c>
      <c r="AC53" s="374">
        <v>319300</v>
      </c>
      <c r="AD53" s="16">
        <f t="shared" si="58"/>
        <v>1119900</v>
      </c>
      <c r="AE53" s="19">
        <f>FEBRERO!AG53</f>
        <v>430600</v>
      </c>
      <c r="AF53" s="374">
        <v>370000</v>
      </c>
      <c r="AG53" s="16">
        <f t="shared" si="59"/>
        <v>800600</v>
      </c>
      <c r="AH53" s="19">
        <f t="shared" si="60"/>
        <v>1508468</v>
      </c>
      <c r="AI53" s="15">
        <f t="shared" si="61"/>
        <v>1508468</v>
      </c>
      <c r="AJ53" s="16">
        <f t="shared" si="62"/>
        <v>1827768</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4">
        <f>+IF(FEBRERO!A54=0,"",FEBRERO!A54)</f>
        <v>1130110</v>
      </c>
      <c r="B54" s="645" t="str">
        <f>+IF(FEBRERO!B54=0,"",FEBRERO!B54)</f>
        <v>EMPRESAS MEDICINA PREPAGADA</v>
      </c>
      <c r="C54" s="43">
        <f t="shared" ref="C54:N54" si="64">SUM(C55:C56)</f>
        <v>0</v>
      </c>
      <c r="D54" s="44">
        <f t="shared" si="64"/>
        <v>0</v>
      </c>
      <c r="E54" s="44">
        <f t="shared" si="64"/>
        <v>0</v>
      </c>
      <c r="F54" s="44">
        <f t="shared" si="64"/>
        <v>0</v>
      </c>
      <c r="G54" s="44">
        <f t="shared" si="64"/>
        <v>0</v>
      </c>
      <c r="H54" s="44">
        <f t="shared" si="64"/>
        <v>0</v>
      </c>
      <c r="I54" s="44">
        <f t="shared" si="64"/>
        <v>0</v>
      </c>
      <c r="J54" s="44">
        <f t="shared" si="64"/>
        <v>0</v>
      </c>
      <c r="K54" s="44">
        <f t="shared" si="64"/>
        <v>0</v>
      </c>
      <c r="L54" s="44">
        <f t="shared" si="64"/>
        <v>0</v>
      </c>
      <c r="M54" s="44">
        <f t="shared" si="64"/>
        <v>0</v>
      </c>
      <c r="N54" s="45">
        <f t="shared" si="64"/>
        <v>0</v>
      </c>
      <c r="P54" s="43">
        <f>SUM(P55:P56)</f>
        <v>0</v>
      </c>
      <c r="Q54" s="45">
        <f>SUM(Q55:Q56)</f>
        <v>0</v>
      </c>
      <c r="R54" s="9"/>
      <c r="S54" s="707" t="str">
        <f>+IF(FEBRERO!S54=0,"",FEBRERO!S54)</f>
        <v>1010302-5</v>
      </c>
      <c r="T54" s="725" t="str">
        <f>+IF(FEBRERO!T54=0,"",FEBRERO!T54)</f>
        <v>Aporte a Caja Compensación Familiar</v>
      </c>
      <c r="U54" s="29">
        <f>+ENERO!U54</f>
        <v>23465260</v>
      </c>
      <c r="V54" s="15">
        <f>FEBRERO!V54+MARZO!AL54</f>
        <v>0</v>
      </c>
      <c r="W54" s="15">
        <f>FEBRERO!W54+MARZO!AM54</f>
        <v>0</v>
      </c>
      <c r="X54" s="18">
        <f t="shared" si="56"/>
        <v>23465260</v>
      </c>
      <c r="Y54" s="19">
        <f>FEBRERO!AA54</f>
        <v>3225400</v>
      </c>
      <c r="Z54" s="374">
        <v>1598200</v>
      </c>
      <c r="AA54" s="16">
        <f t="shared" si="57"/>
        <v>4823600</v>
      </c>
      <c r="AB54" s="19">
        <f>FEBRERO!AD54</f>
        <v>3225400</v>
      </c>
      <c r="AC54" s="374">
        <v>1598200</v>
      </c>
      <c r="AD54" s="16">
        <f t="shared" si="58"/>
        <v>4823600</v>
      </c>
      <c r="AE54" s="19">
        <f>FEBRERO!AG54</f>
        <v>1676400</v>
      </c>
      <c r="AF54" s="374">
        <v>1549000</v>
      </c>
      <c r="AG54" s="16">
        <f t="shared" si="59"/>
        <v>3225400</v>
      </c>
      <c r="AH54" s="19">
        <f t="shared" si="60"/>
        <v>18641660</v>
      </c>
      <c r="AI54" s="15">
        <f t="shared" si="61"/>
        <v>18641660</v>
      </c>
      <c r="AJ54" s="16">
        <f t="shared" si="62"/>
        <v>20239860</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c r="A55" s="611" t="str">
        <f>+IF(FEBRERO!A55=0,"",FEBRERO!A55)</f>
        <v>1130110-1</v>
      </c>
      <c r="B55" s="646" t="str">
        <f>+CONCATENATE("Vigencia ",INSTRUCCIONES!$F$3)</f>
        <v>Vigencia 2018</v>
      </c>
      <c r="C55" s="673">
        <f>+ENERO!C55</f>
        <v>0</v>
      </c>
      <c r="D55" s="373">
        <f>FEBRERO!D55+MARZO!P55</f>
        <v>0</v>
      </c>
      <c r="E55" s="373">
        <f>FEBRERO!E55+MARZO!Q55</f>
        <v>0</v>
      </c>
      <c r="F55" s="373">
        <f>SUM(C55:E55)</f>
        <v>0</v>
      </c>
      <c r="G55" s="373">
        <f>FEBRERO!I55</f>
        <v>0</v>
      </c>
      <c r="H55" s="374">
        <v>0</v>
      </c>
      <c r="I55" s="373">
        <f>SUM(G55:H55)</f>
        <v>0</v>
      </c>
      <c r="J55" s="373">
        <f>FEBRERO!L55</f>
        <v>0</v>
      </c>
      <c r="K55" s="374">
        <v>0</v>
      </c>
      <c r="L55" s="373">
        <f>SUM(J55:K55)</f>
        <v>0</v>
      </c>
      <c r="M55" s="373">
        <f>F55-I55</f>
        <v>0</v>
      </c>
      <c r="N55" s="143">
        <f>F55-L55</f>
        <v>0</v>
      </c>
      <c r="O55" s="382"/>
      <c r="P55" s="372">
        <v>0</v>
      </c>
      <c r="Q55" s="375">
        <v>0</v>
      </c>
      <c r="R55" s="9"/>
      <c r="S55" s="706">
        <f>+IF(FEBRERO!S55=0,"",FEBRERO!S55)</f>
        <v>1010399</v>
      </c>
      <c r="T55" s="724" t="str">
        <f>+IF(FEBRERO!T55=0,"",FEBRERO!T55)</f>
        <v>Vigencias Anteriores Contribuciones Inherentes de nómina sector publico</v>
      </c>
      <c r="U55" s="29">
        <f>+ENERO!U55</f>
        <v>41000000</v>
      </c>
      <c r="V55" s="15">
        <f>FEBRERO!V55+MARZO!AL55</f>
        <v>4030383</v>
      </c>
      <c r="W55" s="15">
        <f>FEBRERO!W55+MARZO!AM55</f>
        <v>0</v>
      </c>
      <c r="X55" s="18">
        <f t="shared" si="56"/>
        <v>45030383</v>
      </c>
      <c r="Y55" s="19">
        <f>FEBRERO!AA55</f>
        <v>42196896</v>
      </c>
      <c r="Z55" s="374">
        <v>0</v>
      </c>
      <c r="AA55" s="16">
        <f t="shared" si="57"/>
        <v>42196896</v>
      </c>
      <c r="AB55" s="19">
        <f>FEBRERO!AD55</f>
        <v>42196896</v>
      </c>
      <c r="AC55" s="374">
        <v>0</v>
      </c>
      <c r="AD55" s="16">
        <f t="shared" si="58"/>
        <v>42196896</v>
      </c>
      <c r="AE55" s="19">
        <f>FEBRERO!AG55</f>
        <v>42196896</v>
      </c>
      <c r="AF55" s="374">
        <v>0</v>
      </c>
      <c r="AG55" s="16">
        <f t="shared" si="59"/>
        <v>42196896</v>
      </c>
      <c r="AH55" s="19">
        <f t="shared" si="60"/>
        <v>2833487</v>
      </c>
      <c r="AI55" s="15">
        <f t="shared" si="61"/>
        <v>2833487</v>
      </c>
      <c r="AJ55" s="16">
        <f t="shared" si="62"/>
        <v>2833487</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+IF(FEBRERO!A56=0,"",FEBRERO!A56)</f>
        <v>1130110-2</v>
      </c>
      <c r="B56" s="646" t="str">
        <f>+IF(FEBRERO!B56=0,"",FEBRERO!B56)</f>
        <v>Vigencia Anterior Medicina Prepagada</v>
      </c>
      <c r="C56" s="673">
        <f>+ENERO!C56</f>
        <v>0</v>
      </c>
      <c r="D56" s="373">
        <f>FEBRERO!D56+MARZO!P56</f>
        <v>0</v>
      </c>
      <c r="E56" s="373">
        <f>FEBRERO!E56+MARZO!Q56</f>
        <v>0</v>
      </c>
      <c r="F56" s="373">
        <f>SUM(C56:E56)</f>
        <v>0</v>
      </c>
      <c r="G56" s="373">
        <f>FEBRERO!I56</f>
        <v>0</v>
      </c>
      <c r="H56" s="374">
        <v>0</v>
      </c>
      <c r="I56" s="373">
        <f>SUM(G56:H56)</f>
        <v>0</v>
      </c>
      <c r="J56" s="373">
        <f>FEBRERO!L56</f>
        <v>0</v>
      </c>
      <c r="K56" s="374">
        <v>0</v>
      </c>
      <c r="L56" s="373">
        <f>SUM(J56:K56)</f>
        <v>0</v>
      </c>
      <c r="M56" s="373">
        <f>F56-I56</f>
        <v>0</v>
      </c>
      <c r="N56" s="143">
        <f>F56-L56</f>
        <v>0</v>
      </c>
      <c r="O56" s="382"/>
      <c r="P56" s="372">
        <v>0</v>
      </c>
      <c r="Q56" s="375">
        <v>0</v>
      </c>
      <c r="R56" s="9"/>
      <c r="S56" s="366" t="str">
        <f>+IF(FEBRERO!S56=0,"",FEBRERO!S56)</f>
        <v/>
      </c>
      <c r="T56" s="696" t="str">
        <f>+IF(FEBRERO!T56=0,"",FEBRERO!T56)</f>
        <v/>
      </c>
      <c r="U56" s="367"/>
      <c r="V56" s="161"/>
      <c r="W56" s="161"/>
      <c r="X56" s="161"/>
      <c r="Y56" s="367"/>
      <c r="Z56" s="161"/>
      <c r="AA56" s="166"/>
      <c r="AB56" s="367"/>
      <c r="AC56" s="161"/>
      <c r="AD56" s="166"/>
      <c r="AE56" s="367"/>
      <c r="AF56" s="161"/>
      <c r="AG56" s="166"/>
      <c r="AH56" s="367"/>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4">
        <f>+IF(FEBRERO!A57=0,"",FEBRERO!A57)</f>
        <v>1130111</v>
      </c>
      <c r="B57" s="645" t="str">
        <f>+IF(FEBRERO!B57=0,"",FEBRERO!B57)</f>
        <v>IPS PRIVADAS</v>
      </c>
      <c r="C57" s="43">
        <f t="shared" ref="C57:N57" si="65">SUM(C58:C59)</f>
        <v>0</v>
      </c>
      <c r="D57" s="44">
        <f t="shared" si="65"/>
        <v>0</v>
      </c>
      <c r="E57" s="44">
        <f t="shared" si="65"/>
        <v>0</v>
      </c>
      <c r="F57" s="44">
        <f t="shared" si="65"/>
        <v>0</v>
      </c>
      <c r="G57" s="44">
        <f t="shared" si="65"/>
        <v>0</v>
      </c>
      <c r="H57" s="44">
        <f t="shared" si="65"/>
        <v>0</v>
      </c>
      <c r="I57" s="44">
        <f t="shared" si="65"/>
        <v>0</v>
      </c>
      <c r="J57" s="44">
        <f t="shared" si="65"/>
        <v>0</v>
      </c>
      <c r="K57" s="44">
        <f t="shared" si="65"/>
        <v>0</v>
      </c>
      <c r="L57" s="44">
        <f t="shared" si="65"/>
        <v>0</v>
      </c>
      <c r="M57" s="44">
        <f t="shared" si="65"/>
        <v>0</v>
      </c>
      <c r="N57" s="45">
        <f t="shared" si="65"/>
        <v>0</v>
      </c>
      <c r="P57" s="43">
        <f>SUM(P58:P59)</f>
        <v>0</v>
      </c>
      <c r="Q57" s="45">
        <f>SUM(Q58:Q59)</f>
        <v>0</v>
      </c>
      <c r="R57" s="9"/>
      <c r="S57" s="705">
        <f>+IF(FEBRERO!S57=0,"",FEBRERO!S57)</f>
        <v>1010400</v>
      </c>
      <c r="T57" s="723" t="str">
        <f>+IF(FEBRERO!T57=0,"",FEBRERO!T57)</f>
        <v>Contribuciones Inherentes nómina del Sector Publico</v>
      </c>
      <c r="U57" s="128">
        <f t="shared" ref="U57:AJ57" si="66">U58+U61</f>
        <v>29331575</v>
      </c>
      <c r="V57" s="122">
        <f t="shared" si="66"/>
        <v>0</v>
      </c>
      <c r="W57" s="122">
        <f t="shared" si="66"/>
        <v>0</v>
      </c>
      <c r="X57" s="129">
        <f t="shared" si="66"/>
        <v>29331575</v>
      </c>
      <c r="Y57" s="128">
        <f t="shared" si="66"/>
        <v>4033300</v>
      </c>
      <c r="Z57" s="122">
        <f t="shared" si="66"/>
        <v>1998900</v>
      </c>
      <c r="AA57" s="130">
        <f t="shared" si="66"/>
        <v>6032200</v>
      </c>
      <c r="AB57" s="128">
        <f t="shared" si="66"/>
        <v>4033300</v>
      </c>
      <c r="AC57" s="122">
        <f t="shared" si="66"/>
        <v>1998900</v>
      </c>
      <c r="AD57" s="130">
        <f t="shared" si="66"/>
        <v>6032200</v>
      </c>
      <c r="AE57" s="128">
        <f t="shared" si="66"/>
        <v>2096500</v>
      </c>
      <c r="AF57" s="122">
        <f t="shared" si="66"/>
        <v>1936800</v>
      </c>
      <c r="AG57" s="130">
        <f t="shared" si="66"/>
        <v>4033300</v>
      </c>
      <c r="AH57" s="128">
        <f t="shared" si="66"/>
        <v>23299375</v>
      </c>
      <c r="AI57" s="122">
        <f t="shared" si="66"/>
        <v>23299375</v>
      </c>
      <c r="AJ57" s="130">
        <f t="shared" si="66"/>
        <v>25298275</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+IF(FEBRERO!A58=0,"",FEBRERO!A58)</f>
        <v>1130111-1</v>
      </c>
      <c r="B58" s="646" t="str">
        <f>+CONCATENATE("Vigencia ",INSTRUCCIONES!$F$3)</f>
        <v>Vigencia 2018</v>
      </c>
      <c r="C58" s="673">
        <f>+ENERO!C58</f>
        <v>0</v>
      </c>
      <c r="D58" s="373">
        <f>FEBRERO!D58+MARZO!P58</f>
        <v>0</v>
      </c>
      <c r="E58" s="373">
        <f>FEBRERO!E58+MARZO!Q58</f>
        <v>0</v>
      </c>
      <c r="F58" s="373">
        <f>SUM(C58:E58)</f>
        <v>0</v>
      </c>
      <c r="G58" s="373">
        <f>FEBRERO!I58</f>
        <v>0</v>
      </c>
      <c r="H58" s="374">
        <v>0</v>
      </c>
      <c r="I58" s="373">
        <f>SUM(G58:H58)</f>
        <v>0</v>
      </c>
      <c r="J58" s="373">
        <f>FEBRERO!L58</f>
        <v>0</v>
      </c>
      <c r="K58" s="374">
        <v>0</v>
      </c>
      <c r="L58" s="373">
        <f>SUM(J58:K58)</f>
        <v>0</v>
      </c>
      <c r="M58" s="373">
        <f>F58-I58</f>
        <v>0</v>
      </c>
      <c r="N58" s="143">
        <f>F58-L58</f>
        <v>0</v>
      </c>
      <c r="O58" s="382"/>
      <c r="P58" s="372">
        <v>0</v>
      </c>
      <c r="Q58" s="375">
        <v>0</v>
      </c>
      <c r="R58" s="9"/>
      <c r="S58" s="706">
        <f>+IF(FEBRERO!S58=0,"",FEBRERO!S58)</f>
        <v>1010402</v>
      </c>
      <c r="T58" s="724" t="str">
        <f>+IF(FEBRERO!T58=0,"",FEBRERO!T58)</f>
        <v>Contribuciones - Otros</v>
      </c>
      <c r="U58" s="29">
        <f t="shared" ref="U58:AJ58" si="67">SUM(U59:U60)</f>
        <v>29331575</v>
      </c>
      <c r="V58" s="15">
        <f t="shared" si="67"/>
        <v>0</v>
      </c>
      <c r="W58" s="15">
        <f t="shared" si="67"/>
        <v>0</v>
      </c>
      <c r="X58" s="18">
        <f t="shared" si="67"/>
        <v>29331575</v>
      </c>
      <c r="Y58" s="19">
        <f t="shared" si="67"/>
        <v>4033300</v>
      </c>
      <c r="Z58" s="142">
        <f t="shared" si="67"/>
        <v>1998900</v>
      </c>
      <c r="AA58" s="16">
        <f t="shared" si="67"/>
        <v>6032200</v>
      </c>
      <c r="AB58" s="19">
        <f t="shared" si="67"/>
        <v>4033300</v>
      </c>
      <c r="AC58" s="142">
        <f t="shared" si="67"/>
        <v>1998900</v>
      </c>
      <c r="AD58" s="16">
        <f t="shared" si="67"/>
        <v>6032200</v>
      </c>
      <c r="AE58" s="19">
        <f t="shared" si="67"/>
        <v>2096500</v>
      </c>
      <c r="AF58" s="142">
        <f t="shared" si="67"/>
        <v>1936800</v>
      </c>
      <c r="AG58" s="16">
        <f t="shared" si="67"/>
        <v>4033300</v>
      </c>
      <c r="AH58" s="19">
        <f t="shared" si="67"/>
        <v>23299375</v>
      </c>
      <c r="AI58" s="15">
        <f t="shared" si="67"/>
        <v>23299375</v>
      </c>
      <c r="AJ58" s="16">
        <f t="shared" si="67"/>
        <v>25298275</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+IF(FEBRERO!A59=0,"",FEBRERO!A59)</f>
        <v>1130111-2</v>
      </c>
      <c r="B59" s="646" t="str">
        <f>+IF(FEBRERO!B59=0,"",FEBRERO!B59)</f>
        <v>Vigencia Anterior</v>
      </c>
      <c r="C59" s="673">
        <f>+ENERO!C59</f>
        <v>0</v>
      </c>
      <c r="D59" s="373">
        <f>FEBRERO!D59+MARZO!P59</f>
        <v>0</v>
      </c>
      <c r="E59" s="373">
        <f>FEBRERO!E59+MARZO!Q59</f>
        <v>0</v>
      </c>
      <c r="F59" s="373">
        <f>SUM(C59:E59)</f>
        <v>0</v>
      </c>
      <c r="G59" s="373">
        <f>FEBRERO!I59</f>
        <v>0</v>
      </c>
      <c r="H59" s="374">
        <v>0</v>
      </c>
      <c r="I59" s="373">
        <f>SUM(G59:H59)</f>
        <v>0</v>
      </c>
      <c r="J59" s="373">
        <f>FEBRERO!L59</f>
        <v>0</v>
      </c>
      <c r="K59" s="374">
        <v>0</v>
      </c>
      <c r="L59" s="373">
        <f>SUM(J59:K59)</f>
        <v>0</v>
      </c>
      <c r="M59" s="373">
        <f>F59-I59</f>
        <v>0</v>
      </c>
      <c r="N59" s="143">
        <f>F59-L59</f>
        <v>0</v>
      </c>
      <c r="O59" s="382"/>
      <c r="P59" s="372">
        <v>0</v>
      </c>
      <c r="Q59" s="375">
        <v>0</v>
      </c>
      <c r="R59" s="9"/>
      <c r="S59" s="707" t="str">
        <f>+IF(FEBRERO!S59=0,"",FEBRERO!S59)</f>
        <v>1010402-1</v>
      </c>
      <c r="T59" s="724" t="str">
        <f>+IF(FEBRERO!T59=0,"",FEBRERO!T59)</f>
        <v>S.E.N.A.</v>
      </c>
      <c r="U59" s="29">
        <f>+ENERO!U59</f>
        <v>11732630</v>
      </c>
      <c r="V59" s="15">
        <f>FEBRERO!V59+MARZO!AL59</f>
        <v>0</v>
      </c>
      <c r="W59" s="15">
        <f>FEBRERO!W59+MARZO!AM59</f>
        <v>0</v>
      </c>
      <c r="X59" s="18">
        <f>SUM(U59:W59)</f>
        <v>11732630</v>
      </c>
      <c r="Y59" s="19">
        <f>FEBRERO!AA59</f>
        <v>1613500</v>
      </c>
      <c r="Z59" s="374">
        <v>799600</v>
      </c>
      <c r="AA59" s="16">
        <f>SUM(Y59:Z59)</f>
        <v>2413100</v>
      </c>
      <c r="AB59" s="19">
        <f>FEBRERO!AD59</f>
        <v>1613500</v>
      </c>
      <c r="AC59" s="374">
        <v>799600</v>
      </c>
      <c r="AD59" s="16">
        <f>SUM(AB59:AC59)</f>
        <v>2413100</v>
      </c>
      <c r="AE59" s="19">
        <f>FEBRERO!AG59</f>
        <v>838700</v>
      </c>
      <c r="AF59" s="374">
        <v>774800</v>
      </c>
      <c r="AG59" s="16">
        <f>SUM(AE59:AF59)</f>
        <v>1613500</v>
      </c>
      <c r="AH59" s="19">
        <f>X59-AA59</f>
        <v>9319530</v>
      </c>
      <c r="AI59" s="15">
        <f>X59-AD59</f>
        <v>9319530</v>
      </c>
      <c r="AJ59" s="16">
        <f>X59-AG59</f>
        <v>10119130</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4">
        <f>+IF(FEBRERO!A60=0,"",FEBRERO!A60)</f>
        <v>1130112</v>
      </c>
      <c r="B60" s="645" t="str">
        <f>+IF(FEBRERO!B60=0,"",FEBRERO!B60)</f>
        <v>IPS PUBLICAS</v>
      </c>
      <c r="C60" s="43">
        <f t="shared" ref="C60:N60" si="68">SUM(C61:C62)</f>
        <v>9643484</v>
      </c>
      <c r="D60" s="44">
        <f t="shared" si="68"/>
        <v>0</v>
      </c>
      <c r="E60" s="44">
        <f t="shared" si="68"/>
        <v>0</v>
      </c>
      <c r="F60" s="44">
        <f t="shared" si="68"/>
        <v>9643484</v>
      </c>
      <c r="G60" s="44">
        <f t="shared" si="68"/>
        <v>1444500</v>
      </c>
      <c r="H60" s="44">
        <f t="shared" si="68"/>
        <v>0</v>
      </c>
      <c r="I60" s="44">
        <f t="shared" si="68"/>
        <v>1444500</v>
      </c>
      <c r="J60" s="44">
        <f t="shared" si="68"/>
        <v>0</v>
      </c>
      <c r="K60" s="44">
        <f t="shared" si="68"/>
        <v>0</v>
      </c>
      <c r="L60" s="44">
        <f t="shared" si="68"/>
        <v>0</v>
      </c>
      <c r="M60" s="44">
        <f t="shared" si="68"/>
        <v>8198984</v>
      </c>
      <c r="N60" s="45">
        <f t="shared" si="68"/>
        <v>9643484</v>
      </c>
      <c r="P60" s="43">
        <f>SUM(P61:P62)</f>
        <v>0</v>
      </c>
      <c r="Q60" s="45">
        <f>SUM(Q61:Q62)</f>
        <v>0</v>
      </c>
      <c r="R60" s="9"/>
      <c r="S60" s="707" t="str">
        <f>+IF(FEBRERO!S60=0,"",FEBRERO!S60)</f>
        <v>1010402-2</v>
      </c>
      <c r="T60" s="724" t="str">
        <f>+IF(FEBRERO!T60=0,"",FEBRERO!T60)</f>
        <v>I.C.B.F.</v>
      </c>
      <c r="U60" s="29">
        <f>+ENERO!U60</f>
        <v>17598945</v>
      </c>
      <c r="V60" s="15">
        <f>FEBRERO!V60+MARZO!AL60</f>
        <v>0</v>
      </c>
      <c r="W60" s="15">
        <f>FEBRERO!W60+MARZO!AM60</f>
        <v>0</v>
      </c>
      <c r="X60" s="18">
        <f>SUM(U60:W60)</f>
        <v>17598945</v>
      </c>
      <c r="Y60" s="19">
        <f>FEBRERO!AA60</f>
        <v>2419800</v>
      </c>
      <c r="Z60" s="374">
        <v>1199300</v>
      </c>
      <c r="AA60" s="16">
        <f>SUM(Y60:Z60)</f>
        <v>3619100</v>
      </c>
      <c r="AB60" s="19">
        <f>FEBRERO!AD60</f>
        <v>2419800</v>
      </c>
      <c r="AC60" s="374">
        <v>1199300</v>
      </c>
      <c r="AD60" s="16">
        <f>SUM(AB60:AC60)</f>
        <v>3619100</v>
      </c>
      <c r="AE60" s="19">
        <f>FEBRERO!AG60</f>
        <v>1257800</v>
      </c>
      <c r="AF60" s="374">
        <v>1162000</v>
      </c>
      <c r="AG60" s="16">
        <f>SUM(AE60:AF60)</f>
        <v>2419800</v>
      </c>
      <c r="AH60" s="19">
        <f>X60-AA60</f>
        <v>13979845</v>
      </c>
      <c r="AI60" s="15">
        <f>X60-AD60</f>
        <v>13979845</v>
      </c>
      <c r="AJ60" s="16">
        <f>X60-AG60</f>
        <v>15179145</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c r="A61" s="611" t="str">
        <f>+IF(FEBRERO!A61=0,"",FEBRERO!A61)</f>
        <v>1130112-1</v>
      </c>
      <c r="B61" s="646" t="str">
        <f>+CONCATENATE("Vigencia ",INSTRUCCIONES!$F$3)</f>
        <v>Vigencia 2018</v>
      </c>
      <c r="C61" s="673">
        <f>+ENERO!C61</f>
        <v>4821742</v>
      </c>
      <c r="D61" s="373">
        <f>FEBRERO!D61+MARZO!P61</f>
        <v>0</v>
      </c>
      <c r="E61" s="373">
        <f>FEBRERO!E61+MARZO!Q61</f>
        <v>0</v>
      </c>
      <c r="F61" s="373">
        <f>SUM(C61:E61)</f>
        <v>4821742</v>
      </c>
      <c r="G61" s="373">
        <f>FEBRERO!I61</f>
        <v>1444500</v>
      </c>
      <c r="H61" s="374">
        <v>0</v>
      </c>
      <c r="I61" s="373">
        <f>SUM(G61:H61)</f>
        <v>1444500</v>
      </c>
      <c r="J61" s="373">
        <f>FEBRERO!L61</f>
        <v>0</v>
      </c>
      <c r="K61" s="374">
        <v>0</v>
      </c>
      <c r="L61" s="373">
        <f>SUM(J61:K61)</f>
        <v>0</v>
      </c>
      <c r="M61" s="373">
        <f>F61-I61</f>
        <v>3377242</v>
      </c>
      <c r="N61" s="143">
        <f>F61-L61</f>
        <v>4821742</v>
      </c>
      <c r="O61" s="382"/>
      <c r="P61" s="372">
        <v>0</v>
      </c>
      <c r="Q61" s="375">
        <v>0</v>
      </c>
      <c r="R61" s="9"/>
      <c r="S61" s="706">
        <f>+IF(FEBRERO!S61=0,"",FEBRERO!S61)</f>
        <v>1010499</v>
      </c>
      <c r="T61" s="724" t="str">
        <f>+IF(FEBRERO!T61=0,"",FEBRERO!T61)</f>
        <v>Vigencias Anteriores Contribuciones Inherentes de nómina sector publico administrativo</v>
      </c>
      <c r="U61" s="29">
        <f>+ENERO!U61</f>
        <v>0</v>
      </c>
      <c r="V61" s="15">
        <f>FEBRERO!V61+MARZO!AL61</f>
        <v>0</v>
      </c>
      <c r="W61" s="15">
        <f>FEBRERO!W61+MARZO!AM61</f>
        <v>0</v>
      </c>
      <c r="X61" s="18">
        <f>SUM(U61:W61)</f>
        <v>0</v>
      </c>
      <c r="Y61" s="19">
        <f>FEBRERO!AA61</f>
        <v>0</v>
      </c>
      <c r="Z61" s="374">
        <v>0</v>
      </c>
      <c r="AA61" s="16">
        <f>SUM(Y61:Z61)</f>
        <v>0</v>
      </c>
      <c r="AB61" s="19">
        <f>FEBRERO!AD61</f>
        <v>0</v>
      </c>
      <c r="AC61" s="374">
        <v>0</v>
      </c>
      <c r="AD61" s="16">
        <f>SUM(AB61:AC61)</f>
        <v>0</v>
      </c>
      <c r="AE61" s="19">
        <f>FEBRERO!AG61</f>
        <v>0</v>
      </c>
      <c r="AF61" s="374">
        <v>0</v>
      </c>
      <c r="AG61" s="16">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+IF(FEBRERO!A62=0,"",FEBRERO!A62)</f>
        <v>1130112-2</v>
      </c>
      <c r="B62" s="646" t="str">
        <f>+IF(FEBRERO!B62=0,"",FEBRERO!B62)</f>
        <v>Vigencia Anterior IPS Privadas</v>
      </c>
      <c r="C62" s="825">
        <f>+ENERO!C62</f>
        <v>4821742</v>
      </c>
      <c r="D62" s="373">
        <f>FEBRERO!D62+MARZO!P62</f>
        <v>0</v>
      </c>
      <c r="E62" s="373">
        <f>FEBRERO!E62+MARZO!Q62</f>
        <v>0</v>
      </c>
      <c r="F62" s="373">
        <f>SUM(C62:E62)</f>
        <v>4821742</v>
      </c>
      <c r="G62" s="373">
        <f>FEBRERO!I62</f>
        <v>0</v>
      </c>
      <c r="H62" s="374">
        <v>0</v>
      </c>
      <c r="I62" s="373">
        <f>SUM(G62:H62)</f>
        <v>0</v>
      </c>
      <c r="J62" s="373">
        <f>FEBRERO!L62</f>
        <v>0</v>
      </c>
      <c r="K62" s="374">
        <v>0</v>
      </c>
      <c r="L62" s="853">
        <f>SUM(J62:K62)</f>
        <v>0</v>
      </c>
      <c r="M62" s="373">
        <f>F62-I62</f>
        <v>4821742</v>
      </c>
      <c r="N62" s="143">
        <f>F62-L62</f>
        <v>4821742</v>
      </c>
      <c r="O62" s="382"/>
      <c r="P62" s="372">
        <v>0</v>
      </c>
      <c r="Q62" s="375">
        <v>0</v>
      </c>
      <c r="R62" s="9"/>
      <c r="S62" s="366" t="str">
        <f>+IF(FEBRERO!S62=0,"",FEBRERO!S62)</f>
        <v/>
      </c>
      <c r="T62" s="696" t="str">
        <f>+IF(FEBRERO!T62=0,"",FEBRERO!T62)</f>
        <v/>
      </c>
      <c r="U62" s="367"/>
      <c r="V62" s="161"/>
      <c r="W62" s="161"/>
      <c r="X62" s="161"/>
      <c r="Y62" s="367"/>
      <c r="Z62" s="161"/>
      <c r="AA62" s="166"/>
      <c r="AB62" s="367"/>
      <c r="AC62" s="161"/>
      <c r="AD62" s="166"/>
      <c r="AE62" s="367"/>
      <c r="AF62" s="161"/>
      <c r="AG62" s="166"/>
      <c r="AH62" s="367"/>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4">
        <f>+IF(FEBRERO!A63=0,"",FEBRERO!A63)</f>
        <v>1130113</v>
      </c>
      <c r="B63" s="645" t="str">
        <f>+IF(FEBRERO!B63=0,"",FEBRERO!B63)</f>
        <v>COMPAÑIAS DE SEGUROS  - ACCIDENTES DE TRANSITO (SOAT)</v>
      </c>
      <c r="C63" s="43">
        <f t="shared" ref="C63:N63" si="69">SUM(C64:C65)</f>
        <v>101217515</v>
      </c>
      <c r="D63" s="44">
        <f t="shared" si="69"/>
        <v>0</v>
      </c>
      <c r="E63" s="44">
        <f t="shared" si="69"/>
        <v>0</v>
      </c>
      <c r="F63" s="44">
        <f t="shared" si="69"/>
        <v>101217515</v>
      </c>
      <c r="G63" s="44">
        <f t="shared" si="69"/>
        <v>20789743</v>
      </c>
      <c r="H63" s="44">
        <f t="shared" si="69"/>
        <v>5770265</v>
      </c>
      <c r="I63" s="44">
        <f t="shared" si="69"/>
        <v>26560008</v>
      </c>
      <c r="J63" s="44">
        <f t="shared" si="69"/>
        <v>13200997</v>
      </c>
      <c r="K63" s="44">
        <f t="shared" si="69"/>
        <v>4296020</v>
      </c>
      <c r="L63" s="44">
        <f t="shared" si="69"/>
        <v>17497017</v>
      </c>
      <c r="M63" s="44">
        <f t="shared" si="69"/>
        <v>74657507</v>
      </c>
      <c r="N63" s="45">
        <f t="shared" si="69"/>
        <v>83720498</v>
      </c>
      <c r="P63" s="43">
        <f>SUM(P64:P65)</f>
        <v>0</v>
      </c>
      <c r="Q63" s="45">
        <f>SUM(Q64:Q65)</f>
        <v>0</v>
      </c>
      <c r="R63" s="9"/>
      <c r="S63" s="704">
        <f>+IF(FEBRERO!S63=0,"",FEBRERO!S63)</f>
        <v>1020010</v>
      </c>
      <c r="T63" s="722" t="str">
        <f>+IF(FEBRERO!T63=0,"",FEBRERO!T63)</f>
        <v>Gastos de Operación</v>
      </c>
      <c r="U63" s="128">
        <f t="shared" ref="U63:AJ63" si="70">U65+U83+U90+U104</f>
        <v>2458840205</v>
      </c>
      <c r="V63" s="122">
        <f t="shared" si="70"/>
        <v>-80518217</v>
      </c>
      <c r="W63" s="122">
        <f t="shared" si="70"/>
        <v>91302245</v>
      </c>
      <c r="X63" s="129">
        <f t="shared" si="70"/>
        <v>2469624233</v>
      </c>
      <c r="Y63" s="128">
        <f t="shared" si="70"/>
        <v>602112364</v>
      </c>
      <c r="Z63" s="122">
        <f t="shared" si="70"/>
        <v>167530384</v>
      </c>
      <c r="AA63" s="130">
        <f t="shared" si="70"/>
        <v>769642748</v>
      </c>
      <c r="AB63" s="128">
        <f t="shared" si="70"/>
        <v>571838421</v>
      </c>
      <c r="AC63" s="122">
        <f t="shared" si="70"/>
        <v>163974602</v>
      </c>
      <c r="AD63" s="130">
        <f t="shared" si="70"/>
        <v>735813023</v>
      </c>
      <c r="AE63" s="128">
        <f t="shared" si="70"/>
        <v>430497214</v>
      </c>
      <c r="AF63" s="122">
        <f t="shared" si="70"/>
        <v>222644433</v>
      </c>
      <c r="AG63" s="130">
        <f t="shared" si="70"/>
        <v>653141647</v>
      </c>
      <c r="AH63" s="128">
        <f t="shared" si="70"/>
        <v>1699981485</v>
      </c>
      <c r="AI63" s="122">
        <f t="shared" si="70"/>
        <v>1733811210</v>
      </c>
      <c r="AJ63" s="130">
        <f t="shared" si="70"/>
        <v>1816482586</v>
      </c>
      <c r="AK63" s="9"/>
      <c r="AL63" s="128">
        <f>AL65+AL83+AL90+AL104</f>
        <v>0</v>
      </c>
      <c r="AM63" s="130">
        <f>AM65+AM83+AM90+AM104</f>
        <v>0</v>
      </c>
      <c r="AN63" s="9"/>
      <c r="AO63" s="294"/>
      <c r="AP63" s="294"/>
      <c r="AQ63" s="294"/>
      <c r="AR63" s="294"/>
      <c r="AS63" s="294"/>
      <c r="AT63" s="294"/>
      <c r="AU63" s="294"/>
      <c r="AV63" s="294"/>
      <c r="AW63" s="294"/>
      <c r="AX63" s="294"/>
      <c r="AY63" s="294"/>
      <c r="AZ63" s="294"/>
    </row>
    <row r="64" spans="1:70" s="422" customFormat="1" ht="24.95" customHeight="1">
      <c r="A64" s="611" t="str">
        <f>+IF(FEBRERO!A64=0,"",FEBRERO!A64)</f>
        <v>1130113-1</v>
      </c>
      <c r="B64" s="646" t="str">
        <f>+CONCATENATE("Vigencia ",INSTRUCCIONES!$F$3)</f>
        <v>Vigencia 2018</v>
      </c>
      <c r="C64" s="673">
        <f>+ENERO!C64</f>
        <v>76217515</v>
      </c>
      <c r="D64" s="373">
        <f>FEBRERO!D64+MARZO!P64</f>
        <v>0</v>
      </c>
      <c r="E64" s="373">
        <f>FEBRERO!E64+MARZO!Q64</f>
        <v>0</v>
      </c>
      <c r="F64" s="373">
        <f>SUM(C64:E64)</f>
        <v>76217515</v>
      </c>
      <c r="G64" s="373">
        <f>FEBRERO!I64</f>
        <v>8998269</v>
      </c>
      <c r="H64" s="374">
        <v>5515811</v>
      </c>
      <c r="I64" s="373">
        <f>SUM(G64:H64)</f>
        <v>14514080</v>
      </c>
      <c r="J64" s="373">
        <f>FEBRERO!L64</f>
        <v>1409523</v>
      </c>
      <c r="K64" s="374">
        <v>4041566</v>
      </c>
      <c r="L64" s="373">
        <f>SUM(J64:K64)</f>
        <v>5451089</v>
      </c>
      <c r="M64" s="373">
        <f>F64-I64</f>
        <v>61703435</v>
      </c>
      <c r="N64" s="143">
        <f>F64-L64</f>
        <v>70766426</v>
      </c>
      <c r="O64" s="382"/>
      <c r="P64" s="372">
        <v>0</v>
      </c>
      <c r="Q64" s="375">
        <v>0</v>
      </c>
      <c r="R64" s="9"/>
      <c r="S64" s="366" t="str">
        <f>+IF(FEBRERO!S64=0,"",FEBRERO!S64)</f>
        <v/>
      </c>
      <c r="T64" s="696" t="str">
        <f>+IF(FEBRERO!T64=0,"",FEBRERO!T64)</f>
        <v/>
      </c>
      <c r="U64" s="367"/>
      <c r="V64" s="161"/>
      <c r="W64" s="161"/>
      <c r="X64" s="161"/>
      <c r="Y64" s="367"/>
      <c r="Z64" s="161"/>
      <c r="AA64" s="166"/>
      <c r="AB64" s="367"/>
      <c r="AC64" s="161"/>
      <c r="AD64" s="166"/>
      <c r="AE64" s="367"/>
      <c r="AF64" s="161"/>
      <c r="AG64" s="166"/>
      <c r="AH64" s="367"/>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+IF(FEBRERO!A65=0,"",FEBRERO!A65)</f>
        <v>1130113-2</v>
      </c>
      <c r="B65" s="646" t="str">
        <f>+IF(FEBRERO!B65=0,"",FEBRERO!B65)</f>
        <v>Vigencia Anterior Accidentes de Transito</v>
      </c>
      <c r="C65" s="825">
        <f>+ENERO!C65</f>
        <v>25000000</v>
      </c>
      <c r="D65" s="373">
        <f>FEBRERO!D65+MARZO!P65</f>
        <v>0</v>
      </c>
      <c r="E65" s="373">
        <f>FEBRERO!E65+MARZO!Q65</f>
        <v>0</v>
      </c>
      <c r="F65" s="373">
        <f>SUM(C65:E65)</f>
        <v>25000000</v>
      </c>
      <c r="G65" s="373">
        <f>FEBRERO!I65</f>
        <v>11791474</v>
      </c>
      <c r="H65" s="374">
        <v>254454</v>
      </c>
      <c r="I65" s="373">
        <f>SUM(G65:H65)</f>
        <v>12045928</v>
      </c>
      <c r="J65" s="373">
        <f>FEBRERO!L65</f>
        <v>11791474</v>
      </c>
      <c r="K65" s="374">
        <v>254454</v>
      </c>
      <c r="L65" s="373">
        <f>SUM(J65:K65)</f>
        <v>12045928</v>
      </c>
      <c r="M65" s="373">
        <f>F65-I65</f>
        <v>12954072</v>
      </c>
      <c r="N65" s="143">
        <f>F65-L65</f>
        <v>12954072</v>
      </c>
      <c r="O65" s="382"/>
      <c r="P65" s="372">
        <v>0</v>
      </c>
      <c r="Q65" s="375">
        <v>0</v>
      </c>
      <c r="R65" s="9"/>
      <c r="S65" s="705">
        <f>+IF(FEBRERO!S65=0,"",FEBRERO!S65)</f>
        <v>1020100</v>
      </c>
      <c r="T65" s="723" t="str">
        <f>+IF(FEBRERO!T65=0,"",FEBRERO!T65)</f>
        <v>Servicios Personales Asociados a Nómina</v>
      </c>
      <c r="U65" s="128">
        <f t="shared" ref="U65:AJ65" si="71">SUM(U66:U69)+U81</f>
        <v>1674033669</v>
      </c>
      <c r="V65" s="122">
        <f t="shared" si="71"/>
        <v>13483687</v>
      </c>
      <c r="W65" s="122">
        <f t="shared" si="71"/>
        <v>40452864</v>
      </c>
      <c r="X65" s="129">
        <f t="shared" si="71"/>
        <v>1727970220</v>
      </c>
      <c r="Y65" s="128">
        <f t="shared" si="71"/>
        <v>307574704</v>
      </c>
      <c r="Z65" s="122">
        <f t="shared" si="71"/>
        <v>120787648</v>
      </c>
      <c r="AA65" s="130">
        <f t="shared" si="71"/>
        <v>428362352</v>
      </c>
      <c r="AB65" s="128">
        <f t="shared" si="71"/>
        <v>307574704</v>
      </c>
      <c r="AC65" s="122">
        <f t="shared" si="71"/>
        <v>120787648</v>
      </c>
      <c r="AD65" s="130">
        <f t="shared" si="71"/>
        <v>428362352</v>
      </c>
      <c r="AE65" s="128">
        <f t="shared" si="71"/>
        <v>229629641</v>
      </c>
      <c r="AF65" s="122">
        <f t="shared" si="71"/>
        <v>178128192</v>
      </c>
      <c r="AG65" s="130">
        <f t="shared" si="71"/>
        <v>407757833</v>
      </c>
      <c r="AH65" s="128">
        <f t="shared" si="71"/>
        <v>1299607868</v>
      </c>
      <c r="AI65" s="122">
        <f t="shared" si="71"/>
        <v>1299607868</v>
      </c>
      <c r="AJ65" s="130">
        <f t="shared" si="71"/>
        <v>1320212387</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4">
        <f>+IF(FEBRERO!A66=0,"",FEBRERO!A66)</f>
        <v>1130114</v>
      </c>
      <c r="B66" s="645" t="str">
        <f>+IF(FEBRERO!B66=0,"",FEBRERO!B66)</f>
        <v xml:space="preserve">COMPAÑIAS DE SEGUROS  - PLANES DE SALUD  </v>
      </c>
      <c r="C66" s="43">
        <f t="shared" ref="C66:N66" si="72">SUM(C67:C68)</f>
        <v>0</v>
      </c>
      <c r="D66" s="44">
        <f t="shared" si="72"/>
        <v>0</v>
      </c>
      <c r="E66" s="44">
        <f t="shared" si="72"/>
        <v>0</v>
      </c>
      <c r="F66" s="44">
        <f t="shared" si="72"/>
        <v>0</v>
      </c>
      <c r="G66" s="44">
        <f t="shared" si="72"/>
        <v>0</v>
      </c>
      <c r="H66" s="44">
        <f t="shared" si="72"/>
        <v>0</v>
      </c>
      <c r="I66" s="44">
        <f t="shared" si="72"/>
        <v>0</v>
      </c>
      <c r="J66" s="44">
        <f t="shared" si="72"/>
        <v>0</v>
      </c>
      <c r="K66" s="44">
        <f t="shared" si="72"/>
        <v>0</v>
      </c>
      <c r="L66" s="44">
        <f t="shared" si="72"/>
        <v>0</v>
      </c>
      <c r="M66" s="44">
        <f t="shared" si="72"/>
        <v>0</v>
      </c>
      <c r="N66" s="45">
        <f t="shared" si="72"/>
        <v>0</v>
      </c>
      <c r="P66" s="43">
        <f>SUM(P67:P68)</f>
        <v>0</v>
      </c>
      <c r="Q66" s="45">
        <f>SUM(Q67:Q68)</f>
        <v>0</v>
      </c>
      <c r="R66" s="9"/>
      <c r="S66" s="706">
        <f>+IF(FEBRERO!S66=0,"",FEBRERO!S66)</f>
        <v>1020101</v>
      </c>
      <c r="T66" s="724" t="str">
        <f>+IF(FEBRERO!T66=0,"",FEBRERO!T66)</f>
        <v>Sueldos del Personal de nómina</v>
      </c>
      <c r="U66" s="29">
        <f>+ENERO!U66</f>
        <v>1142841348</v>
      </c>
      <c r="V66" s="15">
        <f>FEBRERO!V66+MARZO!AL66</f>
        <v>0</v>
      </c>
      <c r="W66" s="15">
        <f>FEBRERO!W66+MARZO!AM66</f>
        <v>8693314</v>
      </c>
      <c r="X66" s="18">
        <f>SUM(U66:W66)</f>
        <v>1151534662</v>
      </c>
      <c r="Y66" s="19">
        <f>FEBRERO!AA66</f>
        <v>201387333</v>
      </c>
      <c r="Z66" s="374">
        <v>106868353</v>
      </c>
      <c r="AA66" s="16">
        <f>SUM(Y66:Z66)</f>
        <v>308255686</v>
      </c>
      <c r="AB66" s="19">
        <f>FEBRERO!AD66</f>
        <v>201387333</v>
      </c>
      <c r="AC66" s="374">
        <v>106868353</v>
      </c>
      <c r="AD66" s="16">
        <f>SUM(AB66:AC66)</f>
        <v>308255686</v>
      </c>
      <c r="AE66" s="19">
        <f>FEBRERO!AG66</f>
        <v>147874976</v>
      </c>
      <c r="AF66" s="374">
        <v>160380710</v>
      </c>
      <c r="AG66" s="16">
        <f>SUM(AE66:AF66)</f>
        <v>308255686</v>
      </c>
      <c r="AH66" s="19">
        <f>X66-AA66</f>
        <v>843278976</v>
      </c>
      <c r="AI66" s="15">
        <f>X66-AD66</f>
        <v>843278976</v>
      </c>
      <c r="AJ66" s="16">
        <f>X66-AG66</f>
        <v>843278976</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c r="A67" s="611" t="str">
        <f>+IF(FEBRERO!A67=0,"",FEBRERO!A67)</f>
        <v>1130114-1</v>
      </c>
      <c r="B67" s="646" t="str">
        <f>+CONCATENATE("Vigencia ",INSTRUCCIONES!$F$3)</f>
        <v>Vigencia 2018</v>
      </c>
      <c r="C67" s="673">
        <f>+ENERO!C67</f>
        <v>0</v>
      </c>
      <c r="D67" s="373">
        <f>FEBRERO!D67+MARZO!P67</f>
        <v>0</v>
      </c>
      <c r="E67" s="373">
        <f>FEBRERO!E67+MARZO!Q67</f>
        <v>0</v>
      </c>
      <c r="F67" s="373">
        <f>SUM(C67:E67)</f>
        <v>0</v>
      </c>
      <c r="G67" s="373">
        <f>FEBRERO!I67</f>
        <v>0</v>
      </c>
      <c r="H67" s="374">
        <v>0</v>
      </c>
      <c r="I67" s="373">
        <f>SUM(G67:H67)</f>
        <v>0</v>
      </c>
      <c r="J67" s="373">
        <f>FEBRERO!L67</f>
        <v>0</v>
      </c>
      <c r="K67" s="374">
        <v>0</v>
      </c>
      <c r="L67" s="373">
        <f>SUM(J67:K67)</f>
        <v>0</v>
      </c>
      <c r="M67" s="373">
        <f>F67-I67</f>
        <v>0</v>
      </c>
      <c r="N67" s="143">
        <f>F67-L67</f>
        <v>0</v>
      </c>
      <c r="O67" s="382"/>
      <c r="P67" s="372">
        <v>0</v>
      </c>
      <c r="Q67" s="375">
        <v>0</v>
      </c>
      <c r="R67" s="9"/>
      <c r="S67" s="706">
        <f>+IF(FEBRERO!S67=0,"",FEBRERO!S67)</f>
        <v>1020102</v>
      </c>
      <c r="T67" s="724" t="str">
        <f>+IF(FEBRERO!T67=0,"",FEBRERO!T67)</f>
        <v>Horas Extras,Dominic.,Festivos y Rec. Nocturnos</v>
      </c>
      <c r="U67" s="29">
        <f>+ENERO!U67</f>
        <v>200000000</v>
      </c>
      <c r="V67" s="15">
        <f>FEBRERO!V67+MARZO!AL67</f>
        <v>0</v>
      </c>
      <c r="W67" s="15">
        <f>FEBRERO!W67+MARZO!AM67</f>
        <v>0</v>
      </c>
      <c r="X67" s="18">
        <f>SUM(U67:W67)</f>
        <v>200000000</v>
      </c>
      <c r="Y67" s="19">
        <f>FEBRERO!AA67</f>
        <v>20477597</v>
      </c>
      <c r="Z67" s="374">
        <v>8041752</v>
      </c>
      <c r="AA67" s="16">
        <f>SUM(Y67:Z67)</f>
        <v>28519349</v>
      </c>
      <c r="AB67" s="19">
        <f>FEBRERO!AD67</f>
        <v>20477597</v>
      </c>
      <c r="AC67" s="374">
        <v>8041752</v>
      </c>
      <c r="AD67" s="16">
        <f>SUM(AB67:AC67)</f>
        <v>28519349</v>
      </c>
      <c r="AE67" s="19">
        <f>FEBRERO!AG67</f>
        <v>20477597</v>
      </c>
      <c r="AF67" s="374">
        <v>8041752</v>
      </c>
      <c r="AG67" s="16">
        <f>SUM(AE67:AF67)</f>
        <v>28519349</v>
      </c>
      <c r="AH67" s="19">
        <f>X67-AA67</f>
        <v>171480651</v>
      </c>
      <c r="AI67" s="15">
        <f>X67-AD67</f>
        <v>171480651</v>
      </c>
      <c r="AJ67" s="16">
        <f>X67-AG67</f>
        <v>171480651</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+IF(FEBRERO!A68=0,"",FEBRERO!A68)</f>
        <v>1130114-2</v>
      </c>
      <c r="B68" s="646" t="str">
        <f>+IF(FEBRERO!B68=0,"",FEBRERO!B68)</f>
        <v>Vigencia Anterior Compañias de Seguros</v>
      </c>
      <c r="C68" s="673">
        <f>+ENERO!C68</f>
        <v>0</v>
      </c>
      <c r="D68" s="373">
        <f>FEBRERO!D68+MARZO!P68</f>
        <v>0</v>
      </c>
      <c r="E68" s="373">
        <f>FEBRERO!E68+MARZO!Q68</f>
        <v>0</v>
      </c>
      <c r="F68" s="373">
        <f>SUM(C68:E68)</f>
        <v>0</v>
      </c>
      <c r="G68" s="373">
        <f>FEBRERO!I68</f>
        <v>0</v>
      </c>
      <c r="H68" s="374">
        <v>0</v>
      </c>
      <c r="I68" s="373">
        <f>SUM(G68:H68)</f>
        <v>0</v>
      </c>
      <c r="J68" s="373">
        <f>FEBRERO!L68</f>
        <v>0</v>
      </c>
      <c r="K68" s="374">
        <v>0</v>
      </c>
      <c r="L68" s="373">
        <f>SUM(J68:K68)</f>
        <v>0</v>
      </c>
      <c r="M68" s="373">
        <f>F68-I68</f>
        <v>0</v>
      </c>
      <c r="N68" s="143">
        <f>F68-L68</f>
        <v>0</v>
      </c>
      <c r="O68" s="382"/>
      <c r="P68" s="372">
        <v>0</v>
      </c>
      <c r="Q68" s="375">
        <v>0</v>
      </c>
      <c r="R68" s="9"/>
      <c r="S68" s="706">
        <f>+IF(FEBRERO!S68=0,"",FEBRERO!S68)</f>
        <v>1020103</v>
      </c>
      <c r="T68" s="724" t="str">
        <f>+IF(FEBRERO!T68=0,"",FEBRERO!T68)</f>
        <v>Prima Técnica</v>
      </c>
      <c r="U68" s="29">
        <f>+ENERO!U68</f>
        <v>0</v>
      </c>
      <c r="V68" s="15">
        <f>FEBRERO!V68+MARZO!AL68</f>
        <v>0</v>
      </c>
      <c r="W68" s="15">
        <f>FEBRERO!W68+MARZO!AM68</f>
        <v>0</v>
      </c>
      <c r="X68" s="18">
        <f>SUM(U68:W68)</f>
        <v>0</v>
      </c>
      <c r="Y68" s="19">
        <f>FEBRERO!AA68</f>
        <v>0</v>
      </c>
      <c r="Z68" s="374">
        <v>0</v>
      </c>
      <c r="AA68" s="16">
        <f>SUM(Y68:Z68)</f>
        <v>0</v>
      </c>
      <c r="AB68" s="19">
        <f>FEBRERO!AD68</f>
        <v>0</v>
      </c>
      <c r="AC68" s="374">
        <v>0</v>
      </c>
      <c r="AD68" s="16">
        <f>SUM(AB68:AC68)</f>
        <v>0</v>
      </c>
      <c r="AE68" s="19">
        <f>FEBRERO!AG68</f>
        <v>0</v>
      </c>
      <c r="AF68" s="374">
        <v>0</v>
      </c>
      <c r="AG68" s="16">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4">
        <f>+IF(FEBRERO!A69=0,"",FEBRERO!A69)</f>
        <v>1130115</v>
      </c>
      <c r="B69" s="645" t="str">
        <f>+IF(FEBRERO!B69=0,"",FEBRERO!B69)</f>
        <v>ENTIDADES DE REGIMEN ESPECIAL (Magisterio, Fuerza Pca.)</v>
      </c>
      <c r="C69" s="43">
        <f t="shared" ref="C69:N69" si="73">SUM(C70:C71)</f>
        <v>154330000</v>
      </c>
      <c r="D69" s="44">
        <f t="shared" si="73"/>
        <v>0</v>
      </c>
      <c r="E69" s="44">
        <f t="shared" si="73"/>
        <v>0</v>
      </c>
      <c r="F69" s="44">
        <f t="shared" si="73"/>
        <v>154330000</v>
      </c>
      <c r="G69" s="44">
        <f t="shared" si="73"/>
        <v>19314964</v>
      </c>
      <c r="H69" s="44">
        <f t="shared" si="73"/>
        <v>10495593</v>
      </c>
      <c r="I69" s="44">
        <f t="shared" si="73"/>
        <v>29810557</v>
      </c>
      <c r="J69" s="44">
        <f t="shared" si="73"/>
        <v>4438684</v>
      </c>
      <c r="K69" s="44">
        <f t="shared" si="73"/>
        <v>5063805</v>
      </c>
      <c r="L69" s="44">
        <f t="shared" si="73"/>
        <v>9502489</v>
      </c>
      <c r="M69" s="44">
        <f t="shared" si="73"/>
        <v>124519443</v>
      </c>
      <c r="N69" s="45">
        <f t="shared" si="73"/>
        <v>144827511</v>
      </c>
      <c r="P69" s="43">
        <f>SUM(P70:P71)</f>
        <v>0</v>
      </c>
      <c r="Q69" s="45">
        <f>SUM(Q70:Q71)</f>
        <v>0</v>
      </c>
      <c r="R69" s="9"/>
      <c r="S69" s="706">
        <f>+IF(FEBRERO!S69=0,"",FEBRERO!S69)</f>
        <v>1020104</v>
      </c>
      <c r="T69" s="724" t="str">
        <f>+IF(FEBRERO!T69=0,"",FEBRERO!T69)</f>
        <v>Otros</v>
      </c>
      <c r="U69" s="29">
        <f t="shared" ref="U69:AJ69" si="74">SUM(U70:U80)</f>
        <v>268733154</v>
      </c>
      <c r="V69" s="15">
        <f t="shared" si="74"/>
        <v>0</v>
      </c>
      <c r="W69" s="15">
        <f t="shared" si="74"/>
        <v>0</v>
      </c>
      <c r="X69" s="18">
        <f t="shared" si="74"/>
        <v>268733154</v>
      </c>
      <c r="Y69" s="19">
        <f t="shared" si="74"/>
        <v>9765722</v>
      </c>
      <c r="Z69" s="142">
        <f t="shared" si="74"/>
        <v>5877543</v>
      </c>
      <c r="AA69" s="16">
        <f t="shared" si="74"/>
        <v>15643265</v>
      </c>
      <c r="AB69" s="19">
        <f t="shared" si="74"/>
        <v>9765722</v>
      </c>
      <c r="AC69" s="142">
        <f t="shared" si="74"/>
        <v>5877543</v>
      </c>
      <c r="AD69" s="16">
        <f t="shared" si="74"/>
        <v>15643265</v>
      </c>
      <c r="AE69" s="19">
        <f t="shared" si="74"/>
        <v>6629897</v>
      </c>
      <c r="AF69" s="142">
        <f t="shared" si="74"/>
        <v>9013368</v>
      </c>
      <c r="AG69" s="16">
        <f t="shared" si="74"/>
        <v>15643265</v>
      </c>
      <c r="AH69" s="19">
        <f t="shared" si="74"/>
        <v>253089889</v>
      </c>
      <c r="AI69" s="15">
        <f t="shared" si="74"/>
        <v>253089889</v>
      </c>
      <c r="AJ69" s="16">
        <f t="shared" si="74"/>
        <v>253089889</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c r="A70" s="611" t="str">
        <f>+IF(FEBRERO!A70=0,"",FEBRERO!A70)</f>
        <v>1130115-1</v>
      </c>
      <c r="B70" s="646" t="str">
        <f>+CONCATENATE("Vigencia ",INSTRUCCIONES!$F$3)</f>
        <v>Vigencia 2018</v>
      </c>
      <c r="C70" s="673">
        <f>+ENERO!C70</f>
        <v>118000000</v>
      </c>
      <c r="D70" s="373">
        <f>FEBRERO!D70+MARZO!P70</f>
        <v>0</v>
      </c>
      <c r="E70" s="373">
        <f>FEBRERO!E70+MARZO!Q70</f>
        <v>0</v>
      </c>
      <c r="F70" s="373">
        <f>SUM(C70:E70)</f>
        <v>118000000</v>
      </c>
      <c r="G70" s="373">
        <f>FEBRERO!I70</f>
        <v>15796188</v>
      </c>
      <c r="H70" s="374">
        <v>10296854</v>
      </c>
      <c r="I70" s="373">
        <f>SUM(G70:H70)</f>
        <v>26093042</v>
      </c>
      <c r="J70" s="373">
        <f>FEBRERO!L70</f>
        <v>919908</v>
      </c>
      <c r="K70" s="374">
        <v>4865066</v>
      </c>
      <c r="L70" s="373">
        <f>SUM(J70:K70)</f>
        <v>5784974</v>
      </c>
      <c r="M70" s="373">
        <f>F70-I70</f>
        <v>91906958</v>
      </c>
      <c r="N70" s="143">
        <f>F70-L70</f>
        <v>112215026</v>
      </c>
      <c r="O70" s="382"/>
      <c r="P70" s="372">
        <v>0</v>
      </c>
      <c r="Q70" s="375">
        <v>0</v>
      </c>
      <c r="R70" s="9"/>
      <c r="S70" s="707" t="str">
        <f>+IF(FEBRERO!S70=0,"",FEBRERO!S70)</f>
        <v>1020104-1</v>
      </c>
      <c r="T70" s="725" t="str">
        <f>+IF(FEBRERO!T70=0,"",FEBRERO!T70)</f>
        <v xml:space="preserve">Prima de Navidad </v>
      </c>
      <c r="U70" s="29">
        <f>+ENERO!U70</f>
        <v>112552557</v>
      </c>
      <c r="V70" s="15">
        <f>FEBRERO!V70+MARZO!AL70</f>
        <v>0</v>
      </c>
      <c r="W70" s="15">
        <f>FEBRERO!W70+MARZO!AM70</f>
        <v>0</v>
      </c>
      <c r="X70" s="18">
        <f t="shared" ref="X70:X81" si="75">SUM(U70:W70)</f>
        <v>112552557</v>
      </c>
      <c r="Y70" s="19">
        <f>FEBRERO!AA70</f>
        <v>0</v>
      </c>
      <c r="Z70" s="374">
        <v>0</v>
      </c>
      <c r="AA70" s="16">
        <f t="shared" ref="AA70:AA81" si="76">SUM(Y70:Z70)</f>
        <v>0</v>
      </c>
      <c r="AB70" s="19">
        <f>FEBRERO!AD70</f>
        <v>0</v>
      </c>
      <c r="AC70" s="374">
        <v>0</v>
      </c>
      <c r="AD70" s="16">
        <f t="shared" ref="AD70:AD81" si="77">SUM(AB70:AC70)</f>
        <v>0</v>
      </c>
      <c r="AE70" s="19">
        <f>FEBRERO!AG70</f>
        <v>0</v>
      </c>
      <c r="AF70" s="374">
        <v>0</v>
      </c>
      <c r="AG70" s="16">
        <f t="shared" ref="AG70:AG81" si="78">SUM(AE70:AF70)</f>
        <v>0</v>
      </c>
      <c r="AH70" s="19">
        <f t="shared" ref="AH70:AH81" si="79">X70-AA70</f>
        <v>112552557</v>
      </c>
      <c r="AI70" s="15">
        <f t="shared" ref="AI70:AI81" si="80">X70-AD70</f>
        <v>112552557</v>
      </c>
      <c r="AJ70" s="16">
        <f t="shared" ref="AJ70:AJ81" si="81">X70-AG70</f>
        <v>112552557</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+IF(FEBRERO!A71=0,"",FEBRERO!A71)</f>
        <v>1130115-2</v>
      </c>
      <c r="B71" s="646" t="str">
        <f>+IF(FEBRERO!B71=0,"",FEBRERO!B71)</f>
        <v>Vigencia Anterior Regimen Especial</v>
      </c>
      <c r="C71" s="825">
        <f>+ENERO!C71</f>
        <v>36330000</v>
      </c>
      <c r="D71" s="373">
        <f>FEBRERO!D71+MARZO!P71</f>
        <v>0</v>
      </c>
      <c r="E71" s="373">
        <f>FEBRERO!E71+MARZO!Q71</f>
        <v>0</v>
      </c>
      <c r="F71" s="373">
        <f>SUM(C71:E71)</f>
        <v>36330000</v>
      </c>
      <c r="G71" s="373">
        <f>FEBRERO!I71</f>
        <v>3518776</v>
      </c>
      <c r="H71" s="374">
        <v>198739</v>
      </c>
      <c r="I71" s="373">
        <f>SUM(G71:H71)</f>
        <v>3717515</v>
      </c>
      <c r="J71" s="373">
        <f>FEBRERO!L71</f>
        <v>3518776</v>
      </c>
      <c r="K71" s="374">
        <v>198739</v>
      </c>
      <c r="L71" s="853">
        <f>SUM(J71:K71)</f>
        <v>3717515</v>
      </c>
      <c r="M71" s="373">
        <f>F71-I71</f>
        <v>32612485</v>
      </c>
      <c r="N71" s="143">
        <f>F71-L71</f>
        <v>32612485</v>
      </c>
      <c r="O71" s="382"/>
      <c r="P71" s="372">
        <v>0</v>
      </c>
      <c r="Q71" s="375">
        <v>0</v>
      </c>
      <c r="R71" s="9"/>
      <c r="S71" s="707" t="str">
        <f>+IF(FEBRERO!S71=0,"",FEBRERO!S71)</f>
        <v>1020104-2</v>
      </c>
      <c r="T71" s="725" t="str">
        <f>+IF(FEBRERO!T71=0,"",FEBRERO!T71)</f>
        <v>Prima Vida Cara</v>
      </c>
      <c r="U71" s="29">
        <f>+ENERO!U71</f>
        <v>0</v>
      </c>
      <c r="V71" s="15">
        <f>FEBRERO!V71+MARZO!AL71</f>
        <v>0</v>
      </c>
      <c r="W71" s="15">
        <f>FEBRERO!W71+MARZO!AM71</f>
        <v>0</v>
      </c>
      <c r="X71" s="18">
        <f t="shared" si="75"/>
        <v>0</v>
      </c>
      <c r="Y71" s="19">
        <f>FEBRERO!AA71</f>
        <v>0</v>
      </c>
      <c r="Z71" s="374">
        <v>0</v>
      </c>
      <c r="AA71" s="16">
        <f t="shared" si="76"/>
        <v>0</v>
      </c>
      <c r="AB71" s="19">
        <f>FEBRERO!AD71</f>
        <v>0</v>
      </c>
      <c r="AC71" s="374">
        <v>0</v>
      </c>
      <c r="AD71" s="16">
        <f t="shared" si="77"/>
        <v>0</v>
      </c>
      <c r="AE71" s="19">
        <f>FEBRERO!AG71</f>
        <v>0</v>
      </c>
      <c r="AF71" s="374">
        <v>0</v>
      </c>
      <c r="AG71" s="16">
        <f t="shared" si="78"/>
        <v>0</v>
      </c>
      <c r="AH71" s="19">
        <f t="shared" si="79"/>
        <v>0</v>
      </c>
      <c r="AI71" s="15">
        <f t="shared" si="80"/>
        <v>0</v>
      </c>
      <c r="AJ71" s="16">
        <f t="shared" si="81"/>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4">
        <f>+IF(FEBRERO!A72=0,"",FEBRERO!A72)</f>
        <v>1130116</v>
      </c>
      <c r="B72" s="645" t="str">
        <f>+IF(FEBRERO!B72=0,"",FEBRERO!B72)</f>
        <v>ADMINISTRADORAS DE RIESGOS LABORALES</v>
      </c>
      <c r="C72" s="43">
        <f t="shared" ref="C72:N72" si="82">SUM(C73:C74)</f>
        <v>32000000</v>
      </c>
      <c r="D72" s="44">
        <f t="shared" si="82"/>
        <v>0</v>
      </c>
      <c r="E72" s="44">
        <f t="shared" si="82"/>
        <v>0</v>
      </c>
      <c r="F72" s="44">
        <f t="shared" si="82"/>
        <v>32000000</v>
      </c>
      <c r="G72" s="44">
        <f t="shared" si="82"/>
        <v>6131930</v>
      </c>
      <c r="H72" s="44">
        <f t="shared" si="82"/>
        <v>2886953</v>
      </c>
      <c r="I72" s="44">
        <f t="shared" si="82"/>
        <v>9018883</v>
      </c>
      <c r="J72" s="44">
        <f t="shared" si="82"/>
        <v>2517412</v>
      </c>
      <c r="K72" s="44">
        <f t="shared" si="82"/>
        <v>1839135</v>
      </c>
      <c r="L72" s="44">
        <f t="shared" si="82"/>
        <v>4356547</v>
      </c>
      <c r="M72" s="44">
        <f t="shared" si="82"/>
        <v>22981117</v>
      </c>
      <c r="N72" s="45">
        <f t="shared" si="82"/>
        <v>27643453</v>
      </c>
      <c r="P72" s="43">
        <f>SUM(P73:P74)</f>
        <v>0</v>
      </c>
      <c r="Q72" s="45">
        <f>SUM(Q73:Q74)</f>
        <v>0</v>
      </c>
      <c r="R72" s="9"/>
      <c r="S72" s="707" t="str">
        <f>+IF(FEBRERO!S72=0,"",FEBRERO!S72)</f>
        <v>1020104-3</v>
      </c>
      <c r="T72" s="725" t="str">
        <f>+IF(FEBRERO!T72=0,"",FEBRERO!T72)</f>
        <v>Prima de Vacaciones</v>
      </c>
      <c r="U72" s="29">
        <f>+ENERO!U72</f>
        <v>51947334</v>
      </c>
      <c r="V72" s="15">
        <f>FEBRERO!V72+MARZO!AL72</f>
        <v>0</v>
      </c>
      <c r="W72" s="15">
        <f>FEBRERO!W72+MARZO!AM72</f>
        <v>0</v>
      </c>
      <c r="X72" s="18">
        <f t="shared" si="75"/>
        <v>51947334</v>
      </c>
      <c r="Y72" s="19">
        <f>FEBRERO!AA72</f>
        <v>1990629</v>
      </c>
      <c r="Z72" s="374">
        <v>3888219</v>
      </c>
      <c r="AA72" s="16">
        <f t="shared" si="76"/>
        <v>5878848</v>
      </c>
      <c r="AB72" s="19">
        <f>FEBRERO!AD72</f>
        <v>1990629</v>
      </c>
      <c r="AC72" s="374">
        <v>3888219</v>
      </c>
      <c r="AD72" s="16">
        <f t="shared" si="77"/>
        <v>5878848</v>
      </c>
      <c r="AE72" s="19">
        <f>FEBRERO!AG72</f>
        <v>1456776</v>
      </c>
      <c r="AF72" s="374">
        <v>4422072</v>
      </c>
      <c r="AG72" s="16">
        <f t="shared" si="78"/>
        <v>5878848</v>
      </c>
      <c r="AH72" s="19">
        <f t="shared" si="79"/>
        <v>46068486</v>
      </c>
      <c r="AI72" s="15">
        <f t="shared" si="80"/>
        <v>46068486</v>
      </c>
      <c r="AJ72" s="16">
        <f t="shared" si="81"/>
        <v>46068486</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tr">
        <f>+IF(FEBRERO!A73=0,"",FEBRERO!A73)</f>
        <v>1130116-1</v>
      </c>
      <c r="B73" s="646" t="str">
        <f>+CONCATENATE("Vigencia ",INSTRUCCIONES!$F$3)</f>
        <v>Vigencia 2018</v>
      </c>
      <c r="C73" s="673">
        <f>+ENERO!C73</f>
        <v>28000000</v>
      </c>
      <c r="D73" s="373">
        <f>FEBRERO!D73+MARZO!P73</f>
        <v>0</v>
      </c>
      <c r="E73" s="373">
        <f>FEBRERO!E73+MARZO!Q73</f>
        <v>0</v>
      </c>
      <c r="F73" s="373">
        <f>SUM(C73:E73)</f>
        <v>28000000</v>
      </c>
      <c r="G73" s="373">
        <f>FEBRERO!I73</f>
        <v>3892526</v>
      </c>
      <c r="H73" s="374">
        <v>2886953</v>
      </c>
      <c r="I73" s="373">
        <f>SUM(G73:H73)</f>
        <v>6779479</v>
      </c>
      <c r="J73" s="373">
        <f>FEBRERO!L73</f>
        <v>278008</v>
      </c>
      <c r="K73" s="374">
        <v>1839135</v>
      </c>
      <c r="L73" s="373">
        <f>SUM(J73:K73)</f>
        <v>2117143</v>
      </c>
      <c r="M73" s="373">
        <f>F73-I73</f>
        <v>21220521</v>
      </c>
      <c r="N73" s="143">
        <f>F73-L73</f>
        <v>25882857</v>
      </c>
      <c r="O73" s="382"/>
      <c r="P73" s="372">
        <v>0</v>
      </c>
      <c r="Q73" s="375">
        <v>0</v>
      </c>
      <c r="R73" s="9"/>
      <c r="S73" s="707" t="str">
        <f>+IF(FEBRERO!S73=0,"",FEBRERO!S73)</f>
        <v>1020104-4</v>
      </c>
      <c r="T73" s="725" t="str">
        <f>+IF(FEBRERO!T73=0,"",FEBRERO!T73)</f>
        <v>Prima Clima</v>
      </c>
      <c r="U73" s="29">
        <f>+ENERO!U73</f>
        <v>0</v>
      </c>
      <c r="V73" s="15">
        <f>FEBRERO!V73+MARZO!AL73</f>
        <v>0</v>
      </c>
      <c r="W73" s="15">
        <f>FEBRERO!W73+MARZO!AM73</f>
        <v>0</v>
      </c>
      <c r="X73" s="18">
        <f t="shared" si="75"/>
        <v>0</v>
      </c>
      <c r="Y73" s="19">
        <f>FEBRERO!AA73</f>
        <v>0</v>
      </c>
      <c r="Z73" s="374">
        <v>0</v>
      </c>
      <c r="AA73" s="16">
        <f t="shared" si="76"/>
        <v>0</v>
      </c>
      <c r="AB73" s="19">
        <f>FEBRERO!AD73</f>
        <v>0</v>
      </c>
      <c r="AC73" s="374">
        <v>0</v>
      </c>
      <c r="AD73" s="16">
        <f t="shared" si="77"/>
        <v>0</v>
      </c>
      <c r="AE73" s="19">
        <f>FEBRERO!AG73</f>
        <v>0</v>
      </c>
      <c r="AF73" s="374">
        <v>0</v>
      </c>
      <c r="AG73" s="16">
        <f t="shared" si="78"/>
        <v>0</v>
      </c>
      <c r="AH73" s="19">
        <f t="shared" si="79"/>
        <v>0</v>
      </c>
      <c r="AI73" s="15">
        <f t="shared" si="80"/>
        <v>0</v>
      </c>
      <c r="AJ73" s="16">
        <f t="shared" si="81"/>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+IF(FEBRERO!A74=0,"",FEBRERO!A74)</f>
        <v>1130116-2</v>
      </c>
      <c r="B74" s="646" t="str">
        <f>+IF(FEBRERO!B74=0,"",FEBRERO!B74)</f>
        <v>Vigencia Anterior Riesgos Laborales</v>
      </c>
      <c r="C74" s="825">
        <f>+ENERO!C74</f>
        <v>4000000</v>
      </c>
      <c r="D74" s="373">
        <f>FEBRERO!D74+MARZO!P74</f>
        <v>0</v>
      </c>
      <c r="E74" s="373">
        <f>FEBRERO!E74+MARZO!Q74</f>
        <v>0</v>
      </c>
      <c r="F74" s="373">
        <f>SUM(C74:E74)</f>
        <v>4000000</v>
      </c>
      <c r="G74" s="373">
        <f>FEBRERO!I74</f>
        <v>2239404</v>
      </c>
      <c r="H74" s="374">
        <v>0</v>
      </c>
      <c r="I74" s="373">
        <f>SUM(G74:H74)</f>
        <v>2239404</v>
      </c>
      <c r="J74" s="373">
        <f>FEBRERO!L74</f>
        <v>2239404</v>
      </c>
      <c r="K74" s="374">
        <v>0</v>
      </c>
      <c r="L74" s="853">
        <f>SUM(J74:K74)</f>
        <v>2239404</v>
      </c>
      <c r="M74" s="373">
        <f>F74-I74</f>
        <v>1760596</v>
      </c>
      <c r="N74" s="143">
        <f>F74-L74</f>
        <v>1760596</v>
      </c>
      <c r="O74" s="382"/>
      <c r="P74" s="372">
        <v>0</v>
      </c>
      <c r="Q74" s="375">
        <v>0</v>
      </c>
      <c r="R74" s="9"/>
      <c r="S74" s="707" t="str">
        <f>+IF(FEBRERO!S74=0,"",FEBRERO!S74)</f>
        <v>1020104-5</v>
      </c>
      <c r="T74" s="725" t="str">
        <f>+IF(FEBRERO!T74=0,"",FEBRERO!T74)</f>
        <v>Prima de Servicios</v>
      </c>
      <c r="U74" s="29">
        <f>+ENERO!U74</f>
        <v>51947334</v>
      </c>
      <c r="V74" s="15">
        <f>FEBRERO!V74+MARZO!AL74</f>
        <v>0</v>
      </c>
      <c r="W74" s="15">
        <f>FEBRERO!W74+MARZO!AM74</f>
        <v>0</v>
      </c>
      <c r="X74" s="18">
        <f t="shared" si="75"/>
        <v>51947334</v>
      </c>
      <c r="Y74" s="19">
        <f>FEBRERO!AA74</f>
        <v>0</v>
      </c>
      <c r="Z74" s="374">
        <v>0</v>
      </c>
      <c r="AA74" s="16">
        <f t="shared" si="76"/>
        <v>0</v>
      </c>
      <c r="AB74" s="19">
        <f>FEBRERO!AD74</f>
        <v>0</v>
      </c>
      <c r="AC74" s="374">
        <v>0</v>
      </c>
      <c r="AD74" s="16">
        <f t="shared" si="77"/>
        <v>0</v>
      </c>
      <c r="AE74" s="19">
        <f>FEBRERO!AG74</f>
        <v>0</v>
      </c>
      <c r="AF74" s="374">
        <v>0</v>
      </c>
      <c r="AG74" s="16">
        <f t="shared" si="78"/>
        <v>0</v>
      </c>
      <c r="AH74" s="19">
        <f t="shared" si="79"/>
        <v>51947334</v>
      </c>
      <c r="AI74" s="15">
        <f t="shared" si="80"/>
        <v>51947334</v>
      </c>
      <c r="AJ74" s="16">
        <f t="shared" si="81"/>
        <v>51947334</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4">
        <f>+IF(FEBRERO!A75=0,"",FEBRERO!A75)</f>
        <v>1130117</v>
      </c>
      <c r="B75" s="645" t="str">
        <f>+IF(FEBRERO!B75=0,"",FEBRERO!B75)</f>
        <v>CUOTAS DE RECUPERACION</v>
      </c>
      <c r="C75" s="43">
        <f t="shared" ref="C75:N75" si="83">SUM(C76:C77)</f>
        <v>0</v>
      </c>
      <c r="D75" s="44">
        <f t="shared" si="83"/>
        <v>0</v>
      </c>
      <c r="E75" s="44">
        <f t="shared" si="83"/>
        <v>0</v>
      </c>
      <c r="F75" s="44">
        <f t="shared" si="83"/>
        <v>0</v>
      </c>
      <c r="G75" s="44">
        <f t="shared" si="83"/>
        <v>0</v>
      </c>
      <c r="H75" s="44">
        <f t="shared" si="83"/>
        <v>0</v>
      </c>
      <c r="I75" s="44">
        <f t="shared" si="83"/>
        <v>0</v>
      </c>
      <c r="J75" s="44">
        <f t="shared" si="83"/>
        <v>0</v>
      </c>
      <c r="K75" s="44">
        <f t="shared" si="83"/>
        <v>0</v>
      </c>
      <c r="L75" s="44">
        <f t="shared" si="83"/>
        <v>0</v>
      </c>
      <c r="M75" s="44">
        <f t="shared" si="83"/>
        <v>0</v>
      </c>
      <c r="N75" s="45">
        <f t="shared" si="83"/>
        <v>0</v>
      </c>
      <c r="P75" s="43">
        <f>SUM(P76:P77)</f>
        <v>0</v>
      </c>
      <c r="Q75" s="45">
        <f>SUM(Q76:Q77)</f>
        <v>0</v>
      </c>
      <c r="R75" s="9"/>
      <c r="S75" s="707" t="str">
        <f>+IF(FEBRERO!S75=0,"",FEBRERO!S75)</f>
        <v>1020104-8</v>
      </c>
      <c r="T75" s="725" t="str">
        <f>+IF(FEBRERO!T75=0,"",FEBRERO!T75)</f>
        <v>Bonific. por Servicios Prestados</v>
      </c>
      <c r="U75" s="29">
        <f>+ENERO!U75</f>
        <v>39850334</v>
      </c>
      <c r="V75" s="15">
        <f>FEBRERO!V75+MARZO!AL75</f>
        <v>0</v>
      </c>
      <c r="W75" s="15">
        <f>FEBRERO!W75+MARZO!AM75</f>
        <v>0</v>
      </c>
      <c r="X75" s="18">
        <f t="shared" si="75"/>
        <v>39850334</v>
      </c>
      <c r="Y75" s="19">
        <f>FEBRERO!AA75</f>
        <v>6743397</v>
      </c>
      <c r="Z75" s="374">
        <v>1091111</v>
      </c>
      <c r="AA75" s="16">
        <f t="shared" si="76"/>
        <v>7834508</v>
      </c>
      <c r="AB75" s="19">
        <f>FEBRERO!AD75</f>
        <v>6743397</v>
      </c>
      <c r="AC75" s="374">
        <v>1091111</v>
      </c>
      <c r="AD75" s="16">
        <f t="shared" si="77"/>
        <v>7834508</v>
      </c>
      <c r="AE75" s="19">
        <f>FEBRERO!AG75</f>
        <v>4458794</v>
      </c>
      <c r="AF75" s="374">
        <v>3375714</v>
      </c>
      <c r="AG75" s="16">
        <f t="shared" si="78"/>
        <v>7834508</v>
      </c>
      <c r="AH75" s="19">
        <f t="shared" si="79"/>
        <v>32015826</v>
      </c>
      <c r="AI75" s="15">
        <f t="shared" si="80"/>
        <v>32015826</v>
      </c>
      <c r="AJ75" s="16">
        <f t="shared" si="81"/>
        <v>32015826</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tr">
        <f>+IF(FEBRERO!A76=0,"",FEBRERO!A76)</f>
        <v>1130117-1</v>
      </c>
      <c r="B76" s="646" t="str">
        <f>+CONCATENATE("Vigencia ",INSTRUCCIONES!$F$3)</f>
        <v>Vigencia 2018</v>
      </c>
      <c r="C76" s="673">
        <f>+ENERO!C76</f>
        <v>0</v>
      </c>
      <c r="D76" s="373">
        <f>FEBRERO!D76+MARZO!P76</f>
        <v>0</v>
      </c>
      <c r="E76" s="373">
        <f>FEBRERO!E76+MARZO!Q76</f>
        <v>0</v>
      </c>
      <c r="F76" s="373">
        <f t="shared" ref="F76:F83" si="84">SUM(C76:E76)</f>
        <v>0</v>
      </c>
      <c r="G76" s="373">
        <f>FEBRERO!I76</f>
        <v>0</v>
      </c>
      <c r="H76" s="374">
        <v>0</v>
      </c>
      <c r="I76" s="373">
        <f t="shared" ref="I76:I83" si="85">SUM(G76:H76)</f>
        <v>0</v>
      </c>
      <c r="J76" s="373">
        <f>FEBRERO!L76</f>
        <v>0</v>
      </c>
      <c r="K76" s="374">
        <v>0</v>
      </c>
      <c r="L76" s="373">
        <f t="shared" ref="L76:L83" si="86">SUM(J76:K76)</f>
        <v>0</v>
      </c>
      <c r="M76" s="373">
        <f t="shared" ref="M76:M83" si="87">F76-I76</f>
        <v>0</v>
      </c>
      <c r="N76" s="143">
        <f t="shared" ref="N76:N83" si="88">F76-L76</f>
        <v>0</v>
      </c>
      <c r="O76" s="382"/>
      <c r="P76" s="372">
        <v>0</v>
      </c>
      <c r="Q76" s="375">
        <v>0</v>
      </c>
      <c r="R76" s="9"/>
      <c r="S76" s="707" t="str">
        <f>+IF(FEBRERO!S76=0,"",FEBRERO!S76)</f>
        <v>1020104-9</v>
      </c>
      <c r="T76" s="725" t="str">
        <f>+IF(FEBRERO!T76=0,"",FEBRERO!T76)</f>
        <v>Auxilio de Transporte</v>
      </c>
      <c r="U76" s="29">
        <f>+ENERO!U76</f>
        <v>0</v>
      </c>
      <c r="V76" s="15">
        <f>FEBRERO!V76+MARZO!AL76</f>
        <v>0</v>
      </c>
      <c r="W76" s="15">
        <f>FEBRERO!W76+MARZO!AM76</f>
        <v>0</v>
      </c>
      <c r="X76" s="18">
        <f t="shared" si="75"/>
        <v>0</v>
      </c>
      <c r="Y76" s="19">
        <f>FEBRERO!AA76</f>
        <v>0</v>
      </c>
      <c r="Z76" s="374">
        <v>0</v>
      </c>
      <c r="AA76" s="16">
        <f t="shared" si="76"/>
        <v>0</v>
      </c>
      <c r="AB76" s="19">
        <f>FEBRERO!AD76</f>
        <v>0</v>
      </c>
      <c r="AC76" s="374">
        <v>0</v>
      </c>
      <c r="AD76" s="16">
        <f t="shared" si="77"/>
        <v>0</v>
      </c>
      <c r="AE76" s="19">
        <f>FEBRERO!AG76</f>
        <v>0</v>
      </c>
      <c r="AF76" s="374">
        <v>0</v>
      </c>
      <c r="AG76" s="16">
        <f t="shared" si="78"/>
        <v>0</v>
      </c>
      <c r="AH76" s="19">
        <f t="shared" si="79"/>
        <v>0</v>
      </c>
      <c r="AI76" s="15">
        <f t="shared" si="80"/>
        <v>0</v>
      </c>
      <c r="AJ76" s="16">
        <f t="shared" si="81"/>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+IF(FEBRERO!A77=0,"",FEBRERO!A77)</f>
        <v>1130117-2</v>
      </c>
      <c r="B77" s="646" t="str">
        <f>+IF(FEBRERO!B77=0,"",FEBRERO!B77)</f>
        <v>Vigencia Anterior Cuotas de Recuperacion</v>
      </c>
      <c r="C77" s="673">
        <f>+ENERO!C77</f>
        <v>0</v>
      </c>
      <c r="D77" s="373">
        <f>FEBRERO!D77+MARZO!P77</f>
        <v>0</v>
      </c>
      <c r="E77" s="373">
        <f>FEBRERO!E77+MARZO!Q77</f>
        <v>0</v>
      </c>
      <c r="F77" s="373">
        <f t="shared" si="84"/>
        <v>0</v>
      </c>
      <c r="G77" s="373">
        <f>FEBRERO!I77</f>
        <v>0</v>
      </c>
      <c r="H77" s="374">
        <v>0</v>
      </c>
      <c r="I77" s="373">
        <f t="shared" si="85"/>
        <v>0</v>
      </c>
      <c r="J77" s="373">
        <f>FEBRERO!L77</f>
        <v>0</v>
      </c>
      <c r="K77" s="374">
        <v>0</v>
      </c>
      <c r="L77" s="373">
        <f t="shared" si="86"/>
        <v>0</v>
      </c>
      <c r="M77" s="373">
        <f t="shared" si="87"/>
        <v>0</v>
      </c>
      <c r="N77" s="143">
        <f t="shared" si="88"/>
        <v>0</v>
      </c>
      <c r="O77" s="382"/>
      <c r="P77" s="372">
        <v>0</v>
      </c>
      <c r="Q77" s="375">
        <v>0</v>
      </c>
      <c r="R77" s="9"/>
      <c r="S77" s="707" t="str">
        <f>+IF(FEBRERO!S77=0,"",FEBRERO!S77)</f>
        <v>1020104-10</v>
      </c>
      <c r="T77" s="725" t="str">
        <f>+IF(FEBRERO!T77=0,"",FEBRERO!T77)</f>
        <v>Subsidio de Alimentación</v>
      </c>
      <c r="U77" s="29">
        <f>+ENERO!U77</f>
        <v>5509284</v>
      </c>
      <c r="V77" s="15">
        <f>FEBRERO!V77+MARZO!AL77</f>
        <v>0</v>
      </c>
      <c r="W77" s="15">
        <f>FEBRERO!W77+MARZO!AM77</f>
        <v>0</v>
      </c>
      <c r="X77" s="18">
        <f t="shared" si="75"/>
        <v>5509284</v>
      </c>
      <c r="Y77" s="19">
        <f>FEBRERO!AA77</f>
        <v>889336</v>
      </c>
      <c r="Z77" s="374">
        <v>379785</v>
      </c>
      <c r="AA77" s="16">
        <f t="shared" si="76"/>
        <v>1269121</v>
      </c>
      <c r="AB77" s="19">
        <f>FEBRERO!AD77</f>
        <v>889336</v>
      </c>
      <c r="AC77" s="374">
        <v>379785</v>
      </c>
      <c r="AD77" s="16">
        <f t="shared" si="77"/>
        <v>1269121</v>
      </c>
      <c r="AE77" s="19">
        <f>FEBRERO!AG77</f>
        <v>643147</v>
      </c>
      <c r="AF77" s="374">
        <v>625974</v>
      </c>
      <c r="AG77" s="16">
        <f t="shared" si="78"/>
        <v>1269121</v>
      </c>
      <c r="AH77" s="19">
        <f t="shared" si="79"/>
        <v>4240163</v>
      </c>
      <c r="AI77" s="15">
        <f t="shared" si="80"/>
        <v>4240163</v>
      </c>
      <c r="AJ77" s="16">
        <f t="shared" si="81"/>
        <v>4240163</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4">
        <f>+IF(FEBRERO!A78=0,"",FEBRERO!A78)</f>
        <v>1130118</v>
      </c>
      <c r="B78" s="645" t="str">
        <f>+IF(FEBRERO!B78=0,"",FEBRERO!B78)</f>
        <v>PARTICULARES   (Venta de Contado)</v>
      </c>
      <c r="C78" s="43">
        <f>SUM(C79:C80)</f>
        <v>160000000</v>
      </c>
      <c r="D78" s="44">
        <f>SUM(D79:D80)</f>
        <v>0</v>
      </c>
      <c r="E78" s="44">
        <f>SUM(E79:E80)</f>
        <v>0</v>
      </c>
      <c r="F78" s="44">
        <f t="shared" si="84"/>
        <v>160000000</v>
      </c>
      <c r="G78" s="44">
        <f>SUM(G79:G80)</f>
        <v>25172050</v>
      </c>
      <c r="H78" s="44">
        <f>SUM(H79:H80)</f>
        <v>9858521</v>
      </c>
      <c r="I78" s="44">
        <f t="shared" si="85"/>
        <v>35030571</v>
      </c>
      <c r="J78" s="44">
        <f>SUM(J79:J80)</f>
        <v>22381355</v>
      </c>
      <c r="K78" s="44">
        <f>SUM(K79:K80)</f>
        <v>10188353</v>
      </c>
      <c r="L78" s="44">
        <f t="shared" si="86"/>
        <v>32569708</v>
      </c>
      <c r="M78" s="44">
        <f t="shared" si="87"/>
        <v>124969429</v>
      </c>
      <c r="N78" s="45">
        <f t="shared" si="88"/>
        <v>127430292</v>
      </c>
      <c r="O78" s="382"/>
      <c r="P78" s="43">
        <f>SUM(P79:P80)</f>
        <v>0</v>
      </c>
      <c r="Q78" s="45">
        <f>SUM(Q79:Q80)</f>
        <v>0</v>
      </c>
      <c r="R78" s="9"/>
      <c r="S78" s="707" t="str">
        <f>+IF(FEBRERO!S78=0,"",FEBRERO!S78)</f>
        <v>1020104-12</v>
      </c>
      <c r="T78" s="725" t="str">
        <f>+IF(FEBRERO!T78=0,"",FEBRERO!T78)</f>
        <v>Indemnizaciones por Vacaciones o Supresión de Cargos por Reestructuración</v>
      </c>
      <c r="U78" s="29">
        <f>+ENERO!U78</f>
        <v>0</v>
      </c>
      <c r="V78" s="15">
        <f>FEBRERO!V78+MARZO!AL78</f>
        <v>0</v>
      </c>
      <c r="W78" s="15">
        <f>FEBRERO!W78+MARZO!AM78</f>
        <v>0</v>
      </c>
      <c r="X78" s="18">
        <f t="shared" si="75"/>
        <v>0</v>
      </c>
      <c r="Y78" s="19">
        <f>FEBRERO!AA78</f>
        <v>0</v>
      </c>
      <c r="Z78" s="374">
        <v>0</v>
      </c>
      <c r="AA78" s="16">
        <f t="shared" si="76"/>
        <v>0</v>
      </c>
      <c r="AB78" s="19">
        <f>FEBRERO!AD78</f>
        <v>0</v>
      </c>
      <c r="AC78" s="374">
        <v>0</v>
      </c>
      <c r="AD78" s="16">
        <f t="shared" si="77"/>
        <v>0</v>
      </c>
      <c r="AE78" s="19">
        <f>FEBRERO!AG78</f>
        <v>0</v>
      </c>
      <c r="AF78" s="374">
        <v>0</v>
      </c>
      <c r="AG78" s="16">
        <f t="shared" si="78"/>
        <v>0</v>
      </c>
      <c r="AH78" s="19">
        <f t="shared" si="79"/>
        <v>0</v>
      </c>
      <c r="AI78" s="15">
        <f t="shared" si="80"/>
        <v>0</v>
      </c>
      <c r="AJ78" s="16">
        <f t="shared" si="81"/>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+IF(FEBRERO!A79=0,"",FEBRERO!A79)</f>
        <v>1130118-1</v>
      </c>
      <c r="B79" s="646" t="str">
        <f>+CONCATENATE("Vigencia ",INSTRUCCIONES!$F$3)</f>
        <v>Vigencia 2018</v>
      </c>
      <c r="C79" s="673">
        <f>+ENERO!C79</f>
        <v>160000000</v>
      </c>
      <c r="D79" s="373">
        <f>FEBRERO!D79+MARZO!P79</f>
        <v>0</v>
      </c>
      <c r="E79" s="373">
        <f>FEBRERO!E79+MARZO!Q79</f>
        <v>0</v>
      </c>
      <c r="F79" s="373">
        <f t="shared" si="84"/>
        <v>160000000</v>
      </c>
      <c r="G79" s="373">
        <f>FEBRERO!I79</f>
        <v>25172050</v>
      </c>
      <c r="H79" s="374">
        <v>9858521</v>
      </c>
      <c r="I79" s="373">
        <f t="shared" si="85"/>
        <v>35030571</v>
      </c>
      <c r="J79" s="373">
        <f>FEBRERO!L79</f>
        <v>22381355</v>
      </c>
      <c r="K79" s="374">
        <v>10188353</v>
      </c>
      <c r="L79" s="373">
        <f t="shared" si="86"/>
        <v>32569708</v>
      </c>
      <c r="M79" s="373">
        <f t="shared" si="87"/>
        <v>124969429</v>
      </c>
      <c r="N79" s="143">
        <f t="shared" si="88"/>
        <v>127430292</v>
      </c>
      <c r="P79" s="372">
        <v>0</v>
      </c>
      <c r="Q79" s="375">
        <v>0</v>
      </c>
      <c r="R79" s="9"/>
      <c r="S79" s="707" t="str">
        <f>+IF(FEBRERO!S79=0,"",FEBRERO!S79)</f>
        <v>1020104-13</v>
      </c>
      <c r="T79" s="725" t="str">
        <f>+IF(FEBRERO!T79=0,"",FEBRERO!T79)</f>
        <v>Bonificación Especial por Recreación</v>
      </c>
      <c r="U79" s="29">
        <f>+ENERO!U79</f>
        <v>6926311</v>
      </c>
      <c r="V79" s="15">
        <f>FEBRERO!V79+MARZO!AL79</f>
        <v>0</v>
      </c>
      <c r="W79" s="15">
        <f>FEBRERO!W79+MARZO!AM79</f>
        <v>0</v>
      </c>
      <c r="X79" s="18">
        <f t="shared" si="75"/>
        <v>6926311</v>
      </c>
      <c r="Y79" s="19">
        <f>FEBRERO!AA79</f>
        <v>142360</v>
      </c>
      <c r="Z79" s="374">
        <v>518428</v>
      </c>
      <c r="AA79" s="16">
        <f t="shared" si="76"/>
        <v>660788</v>
      </c>
      <c r="AB79" s="19">
        <f>FEBRERO!AD79</f>
        <v>142360</v>
      </c>
      <c r="AC79" s="374">
        <v>518428</v>
      </c>
      <c r="AD79" s="16">
        <f t="shared" si="77"/>
        <v>660788</v>
      </c>
      <c r="AE79" s="19">
        <f>FEBRERO!AG79</f>
        <v>71180</v>
      </c>
      <c r="AF79" s="374">
        <v>589608</v>
      </c>
      <c r="AG79" s="16">
        <f t="shared" si="78"/>
        <v>660788</v>
      </c>
      <c r="AH79" s="19">
        <f t="shared" si="79"/>
        <v>6265523</v>
      </c>
      <c r="AI79" s="15">
        <f t="shared" si="80"/>
        <v>6265523</v>
      </c>
      <c r="AJ79" s="16">
        <f t="shared" si="81"/>
        <v>6265523</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+IF(FEBRERO!A80=0,"",FEBRERO!A80)</f>
        <v>1130118-2</v>
      </c>
      <c r="B80" s="646" t="str">
        <f>+IF(FEBRERO!B80=0,"",FEBRERO!B80)</f>
        <v>Vigencia Anterior Particulares</v>
      </c>
      <c r="C80" s="673">
        <f>+ENERO!C80</f>
        <v>0</v>
      </c>
      <c r="D80" s="373">
        <f>FEBRERO!D80+MARZO!P80</f>
        <v>0</v>
      </c>
      <c r="E80" s="373">
        <f>FEBRERO!E80+MARZO!Q80</f>
        <v>0</v>
      </c>
      <c r="F80" s="373">
        <f t="shared" si="84"/>
        <v>0</v>
      </c>
      <c r="G80" s="373">
        <f>FEBRERO!I80</f>
        <v>0</v>
      </c>
      <c r="H80" s="374">
        <v>0</v>
      </c>
      <c r="I80" s="373">
        <f t="shared" si="85"/>
        <v>0</v>
      </c>
      <c r="J80" s="373">
        <f>FEBRERO!L80</f>
        <v>0</v>
      </c>
      <c r="K80" s="374">
        <v>0</v>
      </c>
      <c r="L80" s="853">
        <f t="shared" si="86"/>
        <v>0</v>
      </c>
      <c r="M80" s="373">
        <f t="shared" si="87"/>
        <v>0</v>
      </c>
      <c r="N80" s="143">
        <f t="shared" si="88"/>
        <v>0</v>
      </c>
      <c r="O80" s="382"/>
      <c r="P80" s="372">
        <v>0</v>
      </c>
      <c r="Q80" s="375">
        <v>0</v>
      </c>
      <c r="S80" s="707" t="str">
        <f>+IF(FEBRERO!S80=0,"",FEBRERO!S80)</f>
        <v>1020104-14</v>
      </c>
      <c r="T80" s="725" t="str">
        <f>+IF(FEBRERO!T80=0,"",FEBRERO!T80)</f>
        <v/>
      </c>
      <c r="U80" s="29">
        <f>+ENERO!U80</f>
        <v>0</v>
      </c>
      <c r="V80" s="15">
        <f>FEBRERO!V80+MARZO!AL80</f>
        <v>0</v>
      </c>
      <c r="W80" s="15">
        <f>FEBRERO!W80+MARZO!AM80</f>
        <v>0</v>
      </c>
      <c r="X80" s="18">
        <f t="shared" si="75"/>
        <v>0</v>
      </c>
      <c r="Y80" s="19">
        <f>FEBRERO!AA80</f>
        <v>0</v>
      </c>
      <c r="Z80" s="374">
        <v>0</v>
      </c>
      <c r="AA80" s="16">
        <f t="shared" si="76"/>
        <v>0</v>
      </c>
      <c r="AB80" s="19">
        <f>FEBRERO!AD80</f>
        <v>0</v>
      </c>
      <c r="AC80" s="374">
        <v>0</v>
      </c>
      <c r="AD80" s="16">
        <f t="shared" si="77"/>
        <v>0</v>
      </c>
      <c r="AE80" s="19">
        <f>FEBRERO!AG80</f>
        <v>0</v>
      </c>
      <c r="AF80" s="374">
        <v>0</v>
      </c>
      <c r="AG80" s="16">
        <f t="shared" si="78"/>
        <v>0</v>
      </c>
      <c r="AH80" s="19">
        <f t="shared" si="79"/>
        <v>0</v>
      </c>
      <c r="AI80" s="15">
        <f t="shared" si="80"/>
        <v>0</v>
      </c>
      <c r="AJ80" s="16">
        <f t="shared" si="81"/>
        <v>0</v>
      </c>
      <c r="AL80" s="372">
        <v>0</v>
      </c>
      <c r="AM80" s="375">
        <v>0</v>
      </c>
      <c r="AO80" s="294"/>
      <c r="AP80" s="294"/>
      <c r="AQ80" s="294"/>
      <c r="AR80" s="294"/>
      <c r="AS80" s="294"/>
      <c r="AT80" s="294"/>
      <c r="AU80" s="294"/>
      <c r="AV80" s="294"/>
      <c r="AW80" s="294"/>
      <c r="AX80" s="294"/>
      <c r="AY80" s="294"/>
      <c r="AZ80" s="294"/>
      <c r="BA80" s="382"/>
      <c r="BC80" s="382"/>
      <c r="BD80" s="382"/>
      <c r="BE80" s="382"/>
      <c r="BF80" s="382"/>
      <c r="BL80" s="382"/>
      <c r="BM80" s="382"/>
      <c r="BN80" s="382"/>
      <c r="BO80" s="382"/>
      <c r="BP80" s="382"/>
      <c r="BQ80" s="382"/>
      <c r="BR80" s="382"/>
    </row>
    <row r="81" spans="1:70" s="382" customFormat="1" ht="24.95" customHeight="1">
      <c r="A81" s="734">
        <f>+IF(FEBRERO!A81=0,"",FEBRERO!A81)</f>
        <v>1130119</v>
      </c>
      <c r="B81" s="649" t="str">
        <f>+IF(FEBRERO!B81=0,"",FEBRERO!B81)</f>
        <v>Digitar nombre de Nuevo Rubro. Si lo Requiere</v>
      </c>
      <c r="C81" s="43">
        <f>ENERO!C81</f>
        <v>0</v>
      </c>
      <c r="D81" s="44">
        <f t="shared" ref="D81:Q81" si="89">SUM(D82:D83)</f>
        <v>0</v>
      </c>
      <c r="E81" s="44">
        <f t="shared" si="89"/>
        <v>0</v>
      </c>
      <c r="F81" s="44">
        <f t="shared" si="89"/>
        <v>0</v>
      </c>
      <c r="G81" s="44">
        <f t="shared" si="89"/>
        <v>0</v>
      </c>
      <c r="H81" s="44">
        <f t="shared" si="89"/>
        <v>0</v>
      </c>
      <c r="I81" s="44">
        <f t="shared" si="89"/>
        <v>0</v>
      </c>
      <c r="J81" s="44">
        <f t="shared" si="89"/>
        <v>0</v>
      </c>
      <c r="K81" s="44">
        <f t="shared" si="89"/>
        <v>0</v>
      </c>
      <c r="L81" s="44">
        <f t="shared" si="89"/>
        <v>0</v>
      </c>
      <c r="M81" s="44">
        <f t="shared" si="89"/>
        <v>0</v>
      </c>
      <c r="N81" s="45">
        <f t="shared" si="89"/>
        <v>0</v>
      </c>
      <c r="P81" s="43">
        <f t="shared" si="89"/>
        <v>0</v>
      </c>
      <c r="Q81" s="45">
        <f t="shared" si="89"/>
        <v>0</v>
      </c>
      <c r="R81" s="9"/>
      <c r="S81" s="706">
        <f>+IF(FEBRERO!S81=0,"",FEBRERO!S81)</f>
        <v>1020199</v>
      </c>
      <c r="T81" s="724" t="str">
        <f>+IF(FEBRERO!T81=0,"",FEBRERO!T81)</f>
        <v>Vigencias Anteriores Servicios Asociados a nomina Operativo</v>
      </c>
      <c r="U81" s="29">
        <f>+ENERO!U81</f>
        <v>62459167</v>
      </c>
      <c r="V81" s="15">
        <f>FEBRERO!V81+MARZO!AL81</f>
        <v>13483687</v>
      </c>
      <c r="W81" s="15">
        <f>FEBRERO!W81+MARZO!AM81</f>
        <v>31759550</v>
      </c>
      <c r="X81" s="18">
        <f t="shared" si="75"/>
        <v>107702404</v>
      </c>
      <c r="Y81" s="19">
        <f>FEBRERO!AA81</f>
        <v>75944052</v>
      </c>
      <c r="Z81" s="374">
        <v>0</v>
      </c>
      <c r="AA81" s="16">
        <f t="shared" si="76"/>
        <v>75944052</v>
      </c>
      <c r="AB81" s="19">
        <f>FEBRERO!AD81</f>
        <v>75944052</v>
      </c>
      <c r="AC81" s="374">
        <v>0</v>
      </c>
      <c r="AD81" s="16">
        <f t="shared" si="77"/>
        <v>75944052</v>
      </c>
      <c r="AE81" s="19">
        <f>FEBRERO!AG81</f>
        <v>54647171</v>
      </c>
      <c r="AF81" s="374">
        <v>692362</v>
      </c>
      <c r="AG81" s="16">
        <f t="shared" si="78"/>
        <v>55339533</v>
      </c>
      <c r="AH81" s="19">
        <f t="shared" si="79"/>
        <v>31758352</v>
      </c>
      <c r="AI81" s="15">
        <f t="shared" si="80"/>
        <v>31758352</v>
      </c>
      <c r="AJ81" s="16">
        <f t="shared" si="81"/>
        <v>52362871</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+IF(FEBRERO!A82=0,"",FEBRERO!A82)</f>
        <v>1130119-1</v>
      </c>
      <c r="B82" s="646" t="str">
        <f>+CONCATENATE("Vigencia ",INSTRUCCIONES!$F$3)</f>
        <v>Vigencia 2018</v>
      </c>
      <c r="C82" s="673">
        <f>+ENERO!C82</f>
        <v>0</v>
      </c>
      <c r="D82" s="373">
        <f>FEBRERO!D82+MARZO!P82</f>
        <v>0</v>
      </c>
      <c r="E82" s="373">
        <f>FEBRERO!E82+MARZO!Q82</f>
        <v>0</v>
      </c>
      <c r="F82" s="373">
        <f t="shared" si="84"/>
        <v>0</v>
      </c>
      <c r="G82" s="373">
        <f>FEBRERO!I82</f>
        <v>0</v>
      </c>
      <c r="H82" s="374">
        <v>0</v>
      </c>
      <c r="I82" s="373">
        <f t="shared" si="85"/>
        <v>0</v>
      </c>
      <c r="J82" s="373">
        <f>FEBRERO!L82</f>
        <v>0</v>
      </c>
      <c r="K82" s="374">
        <v>0</v>
      </c>
      <c r="L82" s="373">
        <f t="shared" si="86"/>
        <v>0</v>
      </c>
      <c r="M82" s="373">
        <f t="shared" si="87"/>
        <v>0</v>
      </c>
      <c r="N82" s="143">
        <f t="shared" si="88"/>
        <v>0</v>
      </c>
      <c r="P82" s="372">
        <v>0</v>
      </c>
      <c r="Q82" s="375">
        <v>0</v>
      </c>
      <c r="R82" s="9"/>
      <c r="S82" s="366" t="str">
        <f>+IF(FEBRERO!S82=0,"",FEBRERO!S82)</f>
        <v/>
      </c>
      <c r="T82" s="696" t="str">
        <f>+IF(FEBRERO!T82=0,"",FEBRERO!T82)</f>
        <v/>
      </c>
      <c r="U82" s="367"/>
      <c r="V82" s="161"/>
      <c r="W82" s="161"/>
      <c r="X82" s="161"/>
      <c r="Y82" s="367"/>
      <c r="Z82" s="161"/>
      <c r="AA82" s="166"/>
      <c r="AB82" s="367"/>
      <c r="AC82" s="161"/>
      <c r="AD82" s="166"/>
      <c r="AE82" s="367"/>
      <c r="AF82" s="161"/>
      <c r="AG82" s="166"/>
      <c r="AH82" s="367"/>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+IF(FEBRERO!A83=0,"",FEBRERO!A83)</f>
        <v>1130119-2</v>
      </c>
      <c r="B83" s="650" t="str">
        <f>+IF(FEBRERO!B83=0,"",FEBRERO!B83)</f>
        <v>Vigencia Anterior</v>
      </c>
      <c r="C83" s="779">
        <f>+ENERO!C83</f>
        <v>0</v>
      </c>
      <c r="D83" s="385">
        <f>FEBRERO!D83+MARZO!P83</f>
        <v>0</v>
      </c>
      <c r="E83" s="385">
        <f>FEBRERO!E83+MARZO!Q83</f>
        <v>0</v>
      </c>
      <c r="F83" s="385">
        <f t="shared" si="84"/>
        <v>0</v>
      </c>
      <c r="G83" s="385">
        <f>FEBRERO!I83</f>
        <v>0</v>
      </c>
      <c r="H83" s="388">
        <v>0</v>
      </c>
      <c r="I83" s="385">
        <f t="shared" si="85"/>
        <v>0</v>
      </c>
      <c r="J83" s="385">
        <f>FEBRERO!L83</f>
        <v>0</v>
      </c>
      <c r="K83" s="388">
        <v>0</v>
      </c>
      <c r="L83" s="385">
        <f t="shared" si="86"/>
        <v>0</v>
      </c>
      <c r="M83" s="385">
        <f t="shared" si="87"/>
        <v>0</v>
      </c>
      <c r="N83" s="386">
        <f t="shared" si="88"/>
        <v>0</v>
      </c>
      <c r="P83" s="372">
        <v>0</v>
      </c>
      <c r="Q83" s="375">
        <v>0</v>
      </c>
      <c r="R83" s="9"/>
      <c r="S83" s="705">
        <f>+IF(FEBRERO!S83=0,"",FEBRERO!S83)</f>
        <v>1020200</v>
      </c>
      <c r="T83" s="723" t="str">
        <f>+IF(FEBRERO!T83=0,"",FEBRERO!T83)</f>
        <v>Servicios Personales Indirectos</v>
      </c>
      <c r="U83" s="128">
        <f t="shared" ref="U83:AJ83" si="90">SUM(U84:U88)</f>
        <v>66928769</v>
      </c>
      <c r="V83" s="122">
        <f t="shared" si="90"/>
        <v>0</v>
      </c>
      <c r="W83" s="122">
        <f t="shared" si="90"/>
        <v>50849381</v>
      </c>
      <c r="X83" s="129">
        <f t="shared" si="90"/>
        <v>117778150</v>
      </c>
      <c r="Y83" s="128">
        <f t="shared" si="90"/>
        <v>87781613</v>
      </c>
      <c r="Z83" s="122">
        <f t="shared" si="90"/>
        <v>9702170</v>
      </c>
      <c r="AA83" s="130">
        <f t="shared" si="90"/>
        <v>97483783</v>
      </c>
      <c r="AB83" s="128">
        <f t="shared" si="90"/>
        <v>57507670</v>
      </c>
      <c r="AC83" s="122">
        <f t="shared" si="90"/>
        <v>6146388</v>
      </c>
      <c r="AD83" s="130">
        <f t="shared" si="90"/>
        <v>63654058</v>
      </c>
      <c r="AE83" s="128">
        <f t="shared" si="90"/>
        <v>36106625</v>
      </c>
      <c r="AF83" s="122">
        <f t="shared" si="90"/>
        <v>6997952</v>
      </c>
      <c r="AG83" s="130">
        <f t="shared" si="90"/>
        <v>43104577</v>
      </c>
      <c r="AH83" s="128">
        <f t="shared" si="90"/>
        <v>20294367</v>
      </c>
      <c r="AI83" s="122">
        <f t="shared" si="90"/>
        <v>54124092</v>
      </c>
      <c r="AJ83" s="130">
        <f t="shared" si="90"/>
        <v>74673573</v>
      </c>
      <c r="AK83" s="9"/>
      <c r="AL83" s="128">
        <f>SUM(AL84:AL88)</f>
        <v>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c r="A84" s="737" t="str">
        <f>+IF(FEBRERO!A84=0,"",FEBRERO!A84)</f>
        <v/>
      </c>
      <c r="B84" s="651" t="str">
        <f>+IF(FEBRERO!B84=0,"",FEBRERO!B84)</f>
        <v/>
      </c>
      <c r="C84" s="294"/>
      <c r="D84" s="294"/>
      <c r="E84" s="294"/>
      <c r="F84" s="294"/>
      <c r="G84" s="294"/>
      <c r="H84" s="294"/>
      <c r="I84" s="294"/>
      <c r="J84" s="294"/>
      <c r="K84" s="294"/>
      <c r="L84" s="294"/>
      <c r="M84" s="294"/>
      <c r="N84" s="463"/>
      <c r="O84" s="461"/>
      <c r="P84" s="467"/>
      <c r="Q84" s="391"/>
      <c r="R84" s="9"/>
      <c r="S84" s="706" t="str">
        <f>+IF(FEBRERO!S84=0,"",FEBRERO!S84)</f>
        <v>1020200-1</v>
      </c>
      <c r="T84" s="724" t="str">
        <f>+IF(FEBRERO!T84=0,"",FEBRERO!T84)</f>
        <v>Remuneración y Honorarios por Servicios Técnicos y Profesionales</v>
      </c>
      <c r="U84" s="29">
        <f>+ENERO!U84</f>
        <v>9984769</v>
      </c>
      <c r="V84" s="15">
        <f>FEBRERO!V84+MARZO!AL84</f>
        <v>0</v>
      </c>
      <c r="W84" s="15">
        <f>FEBRERO!W84+MARZO!AM84</f>
        <v>10389002</v>
      </c>
      <c r="X84" s="18">
        <f>SUM(U84:W84)</f>
        <v>20373771</v>
      </c>
      <c r="Y84" s="19">
        <f>FEBRERO!AA84</f>
        <v>7712786</v>
      </c>
      <c r="Z84" s="374">
        <v>8022170</v>
      </c>
      <c r="AA84" s="16">
        <f>SUM(Y84:Z84)</f>
        <v>15734956</v>
      </c>
      <c r="AB84" s="19">
        <f>FEBRERO!AD84</f>
        <v>6058383</v>
      </c>
      <c r="AC84" s="374">
        <v>1604434</v>
      </c>
      <c r="AD84" s="16">
        <f>SUM(AB84:AC84)</f>
        <v>7662817</v>
      </c>
      <c r="AE84" s="19">
        <f>FEBRERO!AG84</f>
        <v>4453949</v>
      </c>
      <c r="AF84" s="374">
        <v>1604434</v>
      </c>
      <c r="AG84" s="16">
        <f>SUM(AE84:AF84)</f>
        <v>6058383</v>
      </c>
      <c r="AH84" s="19">
        <f>X84-AA84</f>
        <v>4638815</v>
      </c>
      <c r="AI84" s="15">
        <f>X84-AD84</f>
        <v>12710954</v>
      </c>
      <c r="AJ84" s="16">
        <f>X84-AG84</f>
        <v>14315388</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c r="A85" s="738">
        <f>+IF(FEBRERO!A85=0,"",FEBRERO!A85)</f>
        <v>11302</v>
      </c>
      <c r="B85" s="652" t="str">
        <f>+IF(FEBRERO!B85=0,"",FEBRERO!B85)</f>
        <v>Otras Ventas de Servicios de Salud</v>
      </c>
      <c r="C85" s="617">
        <f t="shared" ref="C85:N85" si="91">SUM(C86:C92)</f>
        <v>1096681603</v>
      </c>
      <c r="D85" s="615">
        <f t="shared" si="91"/>
        <v>0</v>
      </c>
      <c r="E85" s="615">
        <f t="shared" si="91"/>
        <v>-39547696</v>
      </c>
      <c r="F85" s="615">
        <f t="shared" si="91"/>
        <v>1057133907</v>
      </c>
      <c r="G85" s="615">
        <f t="shared" si="91"/>
        <v>96691385</v>
      </c>
      <c r="H85" s="615">
        <f t="shared" si="91"/>
        <v>221692328</v>
      </c>
      <c r="I85" s="615">
        <f t="shared" si="91"/>
        <v>318383713</v>
      </c>
      <c r="J85" s="615">
        <f t="shared" si="91"/>
        <v>96691385</v>
      </c>
      <c r="K85" s="615">
        <f t="shared" si="91"/>
        <v>221692322</v>
      </c>
      <c r="L85" s="615">
        <f t="shared" si="91"/>
        <v>318383707</v>
      </c>
      <c r="M85" s="615">
        <f t="shared" si="91"/>
        <v>738750194</v>
      </c>
      <c r="N85" s="616">
        <f t="shared" si="91"/>
        <v>738750200</v>
      </c>
      <c r="P85" s="43">
        <f>SUM(P86:P92)</f>
        <v>0</v>
      </c>
      <c r="Q85" s="45">
        <f>SUM(Q86:Q92)</f>
        <v>0</v>
      </c>
      <c r="R85" s="9"/>
      <c r="S85" s="706" t="str">
        <f>+IF(FEBRERO!S85=0,"",FEBRERO!S85)</f>
        <v>1020200-2</v>
      </c>
      <c r="T85" s="724" t="str">
        <f>+IF(FEBRERO!T85=0,"",FEBRERO!T85)</f>
        <v>Personal Supernumerario</v>
      </c>
      <c r="U85" s="29">
        <f>+ENERO!U85</f>
        <v>0</v>
      </c>
      <c r="V85" s="15">
        <f>FEBRERO!V85+MARZO!AL85</f>
        <v>0</v>
      </c>
      <c r="W85" s="15">
        <f>FEBRERO!W85+MARZO!AM85</f>
        <v>0</v>
      </c>
      <c r="X85" s="18">
        <f>SUM(U85:W85)</f>
        <v>0</v>
      </c>
      <c r="Y85" s="19">
        <f>FEBRERO!AA85</f>
        <v>0</v>
      </c>
      <c r="Z85" s="374">
        <v>0</v>
      </c>
      <c r="AA85" s="16">
        <f>SUM(Y85:Z85)</f>
        <v>0</v>
      </c>
      <c r="AB85" s="19">
        <f>FEBRERO!AD85</f>
        <v>0</v>
      </c>
      <c r="AC85" s="374">
        <v>0</v>
      </c>
      <c r="AD85" s="16">
        <f>SUM(AB85:AC85)</f>
        <v>0</v>
      </c>
      <c r="AE85" s="19">
        <f>FEBRERO!AG85</f>
        <v>0</v>
      </c>
      <c r="AF85" s="374">
        <v>0</v>
      </c>
      <c r="AG85" s="16">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39">
        <f>+IF(FEBRERO!A86=0,"",FEBRERO!A86)</f>
        <v>1130201</v>
      </c>
      <c r="B86" s="626" t="str">
        <f>+IF(FEBRERO!B86=0,"",FEBRERO!B86)</f>
        <v/>
      </c>
      <c r="C86" s="672">
        <f>+ENERO!C86</f>
        <v>0</v>
      </c>
      <c r="D86" s="373">
        <f>FEBRERO!D86+MARZO!P86</f>
        <v>0</v>
      </c>
      <c r="E86" s="373">
        <f>FEBRERO!E86+MARZO!Q86</f>
        <v>0</v>
      </c>
      <c r="F86" s="373">
        <f t="shared" ref="F86:F92" si="92">SUM(C86:E86)</f>
        <v>0</v>
      </c>
      <c r="G86" s="373">
        <f>FEBRERO!I86</f>
        <v>0</v>
      </c>
      <c r="H86" s="374">
        <v>0</v>
      </c>
      <c r="I86" s="373">
        <f t="shared" ref="I86:I92" si="93">SUM(G86:H86)</f>
        <v>0</v>
      </c>
      <c r="J86" s="373">
        <f>FEBRERO!L86</f>
        <v>0</v>
      </c>
      <c r="K86" s="374">
        <v>0</v>
      </c>
      <c r="L86" s="373">
        <f t="shared" ref="L86:L92" si="94">SUM(J86:K86)</f>
        <v>0</v>
      </c>
      <c r="M86" s="373">
        <f t="shared" ref="M86:M92" si="95">F86-I86</f>
        <v>0</v>
      </c>
      <c r="N86" s="143">
        <f t="shared" ref="N86:N92" si="96">F86-L86</f>
        <v>0</v>
      </c>
      <c r="O86" s="382"/>
      <c r="P86" s="372">
        <v>0</v>
      </c>
      <c r="Q86" s="375">
        <v>0</v>
      </c>
      <c r="S86" s="706" t="str">
        <f>+IF(FEBRERO!S86=0,"",FEBRERO!S86)</f>
        <v>1020200-4</v>
      </c>
      <c r="T86" s="724" t="str">
        <f>+IF(FEBRERO!T86=0,"",FEBRERO!T86)</f>
        <v>Otros Honorarios</v>
      </c>
      <c r="U86" s="29">
        <f>+ENERO!U86</f>
        <v>56944000</v>
      </c>
      <c r="V86" s="15">
        <f>FEBRERO!V86+MARZO!AL86</f>
        <v>0</v>
      </c>
      <c r="W86" s="15">
        <f>FEBRERO!W86+MARZO!AM86</f>
        <v>0</v>
      </c>
      <c r="X86" s="18">
        <f>SUM(U86:W86)</f>
        <v>56944000</v>
      </c>
      <c r="Y86" s="19">
        <f>FEBRERO!AA86</f>
        <v>39608448</v>
      </c>
      <c r="Z86" s="374">
        <v>1680000</v>
      </c>
      <c r="AA86" s="16">
        <f>SUM(Y86:Z86)</f>
        <v>41288448</v>
      </c>
      <c r="AB86" s="19">
        <f>FEBRERO!AD86</f>
        <v>10988908</v>
      </c>
      <c r="AC86" s="374">
        <v>4541954</v>
      </c>
      <c r="AD86" s="16">
        <f>SUM(AB86:AC86)</f>
        <v>15530862</v>
      </c>
      <c r="AE86" s="19">
        <f>FEBRERO!AG86</f>
        <v>0</v>
      </c>
      <c r="AF86" s="374">
        <v>3535000</v>
      </c>
      <c r="AG86" s="16">
        <f>SUM(AE86:AF86)</f>
        <v>3535000</v>
      </c>
      <c r="AH86" s="19">
        <f>X86-AA86</f>
        <v>15655552</v>
      </c>
      <c r="AI86" s="15">
        <f>X86-AD86</f>
        <v>41413138</v>
      </c>
      <c r="AJ86" s="16">
        <f>X86-AG86</f>
        <v>53409000</v>
      </c>
      <c r="AL86" s="372">
        <v>0</v>
      </c>
      <c r="AM86" s="375">
        <v>0</v>
      </c>
      <c r="AO86" s="294"/>
      <c r="AP86" s="294"/>
      <c r="AQ86" s="294"/>
      <c r="AR86" s="294"/>
      <c r="AS86" s="294"/>
      <c r="AT86" s="294"/>
      <c r="AU86" s="294"/>
      <c r="AV86" s="294"/>
      <c r="AW86" s="294"/>
      <c r="AX86" s="294"/>
      <c r="AY86" s="294"/>
      <c r="AZ86" s="294"/>
      <c r="BA86" s="382"/>
      <c r="BC86" s="382"/>
      <c r="BD86" s="382"/>
      <c r="BE86" s="382"/>
      <c r="BF86" s="382"/>
      <c r="BL86" s="382"/>
      <c r="BM86" s="382"/>
      <c r="BN86" s="382"/>
      <c r="BO86" s="382"/>
      <c r="BP86" s="382"/>
      <c r="BQ86" s="382"/>
      <c r="BR86" s="382"/>
    </row>
    <row r="87" spans="1:70" s="382" customFormat="1" ht="24.95" customHeight="1">
      <c r="A87" s="739">
        <f>+IF(FEBRERO!A87=0,"",FEBRERO!A87)</f>
        <v>1130202</v>
      </c>
      <c r="B87" s="626" t="str">
        <f>+IF(FEBRERO!B87=0,"",FEBRERO!B87)</f>
        <v>COMERCIALIZACION DE MERCANCIAS</v>
      </c>
      <c r="C87" s="672">
        <f>+ENERO!C87</f>
        <v>30000000</v>
      </c>
      <c r="D87" s="373">
        <f>FEBRERO!D87+MARZO!P87</f>
        <v>0</v>
      </c>
      <c r="E87" s="373">
        <f>FEBRERO!E87+MARZO!Q87</f>
        <v>0</v>
      </c>
      <c r="F87" s="373">
        <f t="shared" si="92"/>
        <v>30000000</v>
      </c>
      <c r="G87" s="373">
        <f>FEBRERO!I87</f>
        <v>3663755</v>
      </c>
      <c r="H87" s="374">
        <v>2230022</v>
      </c>
      <c r="I87" s="373">
        <f t="shared" si="93"/>
        <v>5893777</v>
      </c>
      <c r="J87" s="373">
        <f>FEBRERO!L87</f>
        <v>3663755</v>
      </c>
      <c r="K87" s="374">
        <v>2230022</v>
      </c>
      <c r="L87" s="373">
        <f t="shared" si="94"/>
        <v>5893777</v>
      </c>
      <c r="M87" s="373">
        <f t="shared" si="95"/>
        <v>24106223</v>
      </c>
      <c r="N87" s="143">
        <f t="shared" si="96"/>
        <v>24106223</v>
      </c>
      <c r="P87" s="372">
        <v>0</v>
      </c>
      <c r="Q87" s="375">
        <v>0</v>
      </c>
      <c r="R87" s="9"/>
      <c r="S87" s="706" t="str">
        <f>+IF(FEBRERO!S87=0,"",FEBRERO!S87)</f>
        <v/>
      </c>
      <c r="T87" s="724" t="str">
        <f>+IF(FEBRERO!T87=0,"",FEBRERO!T87)</f>
        <v/>
      </c>
      <c r="U87" s="29">
        <f>+ENERO!U87</f>
        <v>0</v>
      </c>
      <c r="V87" s="15">
        <f>FEBRERO!V87+MARZO!AL87</f>
        <v>0</v>
      </c>
      <c r="W87" s="15">
        <f>FEBRERO!W87+MARZO!AM87</f>
        <v>0</v>
      </c>
      <c r="X87" s="18">
        <f>SUM(U87:W87)</f>
        <v>0</v>
      </c>
      <c r="Y87" s="19">
        <f>FEBRERO!AA87</f>
        <v>0</v>
      </c>
      <c r="Z87" s="374">
        <v>0</v>
      </c>
      <c r="AA87" s="16">
        <f>SUM(Y87:Z87)</f>
        <v>0</v>
      </c>
      <c r="AB87" s="19">
        <f>FEBRERO!AD87</f>
        <v>0</v>
      </c>
      <c r="AC87" s="374">
        <v>0</v>
      </c>
      <c r="AD87" s="16">
        <f>SUM(AB87:AC87)</f>
        <v>0</v>
      </c>
      <c r="AE87" s="19">
        <f>FEBRERO!AG87</f>
        <v>0</v>
      </c>
      <c r="AF87" s="374">
        <v>0</v>
      </c>
      <c r="AG87" s="16">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c r="A88" s="739">
        <f>+IF(FEBRERO!A88=0,"",FEBRERO!A88)</f>
        <v>1130203</v>
      </c>
      <c r="B88" s="627" t="str">
        <f>+IF(FEBRERO!B88=0,"",FEBRERO!B88)</f>
        <v>CONVENIOS CON LA NACION LIGADOS A LA VENTA DE SERVICIOS</v>
      </c>
      <c r="C88" s="672">
        <f>+ENERO!C88</f>
        <v>0</v>
      </c>
      <c r="D88" s="373">
        <f>FEBRERO!D88+MARZO!P88</f>
        <v>0</v>
      </c>
      <c r="E88" s="373">
        <f>FEBRERO!E88+MARZO!Q88</f>
        <v>0</v>
      </c>
      <c r="F88" s="373">
        <f t="shared" si="92"/>
        <v>0</v>
      </c>
      <c r="G88" s="373">
        <f>FEBRERO!I88</f>
        <v>0</v>
      </c>
      <c r="H88" s="374">
        <v>0</v>
      </c>
      <c r="I88" s="373">
        <f t="shared" si="93"/>
        <v>0</v>
      </c>
      <c r="J88" s="373">
        <f>FEBRERO!L88</f>
        <v>0</v>
      </c>
      <c r="K88" s="374">
        <v>0</v>
      </c>
      <c r="L88" s="373">
        <f t="shared" si="94"/>
        <v>0</v>
      </c>
      <c r="M88" s="373">
        <f t="shared" si="95"/>
        <v>0</v>
      </c>
      <c r="N88" s="143">
        <f t="shared" si="96"/>
        <v>0</v>
      </c>
      <c r="P88" s="372">
        <v>0</v>
      </c>
      <c r="Q88" s="375">
        <v>0</v>
      </c>
      <c r="R88" s="9"/>
      <c r="S88" s="706">
        <f>+IF(FEBRERO!S88=0,"",FEBRERO!S88)</f>
        <v>1020299</v>
      </c>
      <c r="T88" s="724" t="str">
        <f>+IF(FEBRERO!T88=0,"",FEBRERO!T88)</f>
        <v>Vigencias Anteriores Servicios personales Indirectos operativo</v>
      </c>
      <c r="U88" s="29">
        <f>+ENERO!U88</f>
        <v>0</v>
      </c>
      <c r="V88" s="15">
        <f>FEBRERO!V88+MARZO!AL88</f>
        <v>0</v>
      </c>
      <c r="W88" s="15">
        <f>FEBRERO!W88+MARZO!AM88</f>
        <v>40460379</v>
      </c>
      <c r="X88" s="18">
        <f>SUM(U88:W88)</f>
        <v>40460379</v>
      </c>
      <c r="Y88" s="19">
        <f>FEBRERO!AA88</f>
        <v>40460379</v>
      </c>
      <c r="Z88" s="374">
        <v>0</v>
      </c>
      <c r="AA88" s="16">
        <f>SUM(Y88:Z88)</f>
        <v>40460379</v>
      </c>
      <c r="AB88" s="19">
        <f>FEBRERO!AD88</f>
        <v>40460379</v>
      </c>
      <c r="AC88" s="374">
        <v>0</v>
      </c>
      <c r="AD88" s="16">
        <f>SUM(AB88:AC88)</f>
        <v>40460379</v>
      </c>
      <c r="AE88" s="19">
        <f>FEBRERO!AG88</f>
        <v>31652676</v>
      </c>
      <c r="AF88" s="374">
        <v>1858518</v>
      </c>
      <c r="AG88" s="16">
        <f>SUM(AE88:AF88)</f>
        <v>33511194</v>
      </c>
      <c r="AH88" s="19">
        <f>X88-AA88</f>
        <v>0</v>
      </c>
      <c r="AI88" s="15">
        <f>X88-AD88</f>
        <v>0</v>
      </c>
      <c r="AJ88" s="16">
        <f>X88-AG88</f>
        <v>6949185</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c r="A89" s="739">
        <f>+IF(FEBRERO!A89=0,"",FEBRERO!A89)</f>
        <v>1130204</v>
      </c>
      <c r="B89" s="627" t="str">
        <f>+IF(FEBRERO!B89=0,"",FEBRERO!B89)</f>
        <v>CONVENIOS CON EL DEPARTAMENTO LIGADOS A LA VENTA SERVICIOS</v>
      </c>
      <c r="C89" s="672">
        <f>+ENERO!C89</f>
        <v>1066681603</v>
      </c>
      <c r="D89" s="373">
        <f>FEBRERO!D89+MARZO!P89</f>
        <v>0</v>
      </c>
      <c r="E89" s="373">
        <f>FEBRERO!E89+MARZO!Q89</f>
        <v>-228934160</v>
      </c>
      <c r="F89" s="373">
        <f t="shared" si="92"/>
        <v>837747443</v>
      </c>
      <c r="G89" s="373">
        <f>FEBRERO!I89</f>
        <v>3400000</v>
      </c>
      <c r="H89" s="374">
        <v>219353219</v>
      </c>
      <c r="I89" s="373">
        <f t="shared" si="93"/>
        <v>222753219</v>
      </c>
      <c r="J89" s="373">
        <f>FEBRERO!L89</f>
        <v>3400000</v>
      </c>
      <c r="K89" s="374">
        <v>219353213</v>
      </c>
      <c r="L89" s="373">
        <f t="shared" si="94"/>
        <v>222753213</v>
      </c>
      <c r="M89" s="373">
        <f t="shared" si="95"/>
        <v>614994224</v>
      </c>
      <c r="N89" s="143">
        <f t="shared" si="96"/>
        <v>614994230</v>
      </c>
      <c r="P89" s="372">
        <v>0</v>
      </c>
      <c r="Q89" s="375">
        <v>0</v>
      </c>
      <c r="R89" s="9"/>
      <c r="S89" s="366" t="str">
        <f>+IF(FEBRERO!S89=0,"",FEBRERO!S89)</f>
        <v/>
      </c>
      <c r="T89" s="696" t="str">
        <f>+IF(FEBRERO!T89=0,"",FEBRERO!T89)</f>
        <v/>
      </c>
      <c r="U89" s="367"/>
      <c r="V89" s="161"/>
      <c r="W89" s="161"/>
      <c r="X89" s="161"/>
      <c r="Y89" s="367"/>
      <c r="Z89" s="161"/>
      <c r="AA89" s="166"/>
      <c r="AB89" s="367"/>
      <c r="AC89" s="161"/>
      <c r="AD89" s="166"/>
      <c r="AE89" s="367"/>
      <c r="AF89" s="161"/>
      <c r="AG89" s="166"/>
      <c r="AH89" s="367"/>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c r="A90" s="739">
        <f>+IF(FEBRERO!A90=0,"",FEBRERO!A90)</f>
        <v>1130205</v>
      </c>
      <c r="B90" s="627" t="str">
        <f>+IF(FEBRERO!B90=0,"",FEBRERO!B90)</f>
        <v>CONVENIOS CON EL MUNICIPIO LIGADOS A LA VENTA DE SERVICIOS</v>
      </c>
      <c r="C90" s="672">
        <f>+ENERO!C90</f>
        <v>0</v>
      </c>
      <c r="D90" s="373">
        <f>FEBRERO!D90+MARZO!P90</f>
        <v>0</v>
      </c>
      <c r="E90" s="373">
        <f>FEBRERO!E90+MARZO!Q90</f>
        <v>0</v>
      </c>
      <c r="F90" s="373">
        <f t="shared" si="92"/>
        <v>0</v>
      </c>
      <c r="G90" s="373">
        <f>FEBRERO!I90</f>
        <v>0</v>
      </c>
      <c r="H90" s="374">
        <v>0</v>
      </c>
      <c r="I90" s="373">
        <f t="shared" si="93"/>
        <v>0</v>
      </c>
      <c r="J90" s="373">
        <f>FEBRERO!L90</f>
        <v>0</v>
      </c>
      <c r="K90" s="374">
        <v>0</v>
      </c>
      <c r="L90" s="373">
        <f t="shared" si="94"/>
        <v>0</v>
      </c>
      <c r="M90" s="373">
        <f t="shared" si="95"/>
        <v>0</v>
      </c>
      <c r="N90" s="143">
        <f t="shared" si="96"/>
        <v>0</v>
      </c>
      <c r="O90" s="382"/>
      <c r="P90" s="372">
        <v>0</v>
      </c>
      <c r="Q90" s="375">
        <v>0</v>
      </c>
      <c r="R90" s="30"/>
      <c r="S90" s="705">
        <f>+IF(FEBRERO!S90=0,"",FEBRERO!S90)</f>
        <v>1020300</v>
      </c>
      <c r="T90" s="723" t="str">
        <f>+IF(FEBRERO!T90=0,"",FEBRERO!T90)</f>
        <v>Contribuciones Inherentes nómina al Sector Privado</v>
      </c>
      <c r="U90" s="128">
        <f t="shared" ref="U90:AJ90" si="97">U91+U96+U102</f>
        <v>630980140</v>
      </c>
      <c r="V90" s="122">
        <f t="shared" si="97"/>
        <v>-99766804</v>
      </c>
      <c r="W90" s="122">
        <f t="shared" si="97"/>
        <v>0</v>
      </c>
      <c r="X90" s="129">
        <f t="shared" si="97"/>
        <v>531213336</v>
      </c>
      <c r="Y90" s="128">
        <f t="shared" si="97"/>
        <v>189401547</v>
      </c>
      <c r="Z90" s="122">
        <f t="shared" si="97"/>
        <v>31244966</v>
      </c>
      <c r="AA90" s="130">
        <f t="shared" si="97"/>
        <v>220646513</v>
      </c>
      <c r="AB90" s="128">
        <f t="shared" si="97"/>
        <v>189401547</v>
      </c>
      <c r="AC90" s="122">
        <f t="shared" si="97"/>
        <v>31244966</v>
      </c>
      <c r="AD90" s="130">
        <f t="shared" si="97"/>
        <v>220646513</v>
      </c>
      <c r="AE90" s="128">
        <f t="shared" si="97"/>
        <v>153193348</v>
      </c>
      <c r="AF90" s="122">
        <f t="shared" si="97"/>
        <v>31731389</v>
      </c>
      <c r="AG90" s="130">
        <f t="shared" si="97"/>
        <v>184924737</v>
      </c>
      <c r="AH90" s="128">
        <f t="shared" si="97"/>
        <v>310566823</v>
      </c>
      <c r="AI90" s="122">
        <f t="shared" si="97"/>
        <v>310566823</v>
      </c>
      <c r="AJ90" s="130">
        <f t="shared" si="97"/>
        <v>346288599</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c r="A91" s="739">
        <f>+IF(FEBRERO!A91=0,"",FEBRERO!A91)</f>
        <v>1130206</v>
      </c>
      <c r="B91" s="627" t="str">
        <f>+IF(FEBRERO!B91=0,"",FEBRERO!B91)</f>
        <v>OTROS CONVENIOS LIGADOS A LA VENTA DE SERVICIOS</v>
      </c>
      <c r="C91" s="672">
        <f>+ENERO!C91</f>
        <v>0</v>
      </c>
      <c r="D91" s="373">
        <f>FEBRERO!D91+MARZO!P91</f>
        <v>0</v>
      </c>
      <c r="E91" s="373">
        <f>FEBRERO!E91+MARZO!Q91</f>
        <v>0</v>
      </c>
      <c r="F91" s="373">
        <f t="shared" si="92"/>
        <v>0</v>
      </c>
      <c r="G91" s="373">
        <f>FEBRERO!I91</f>
        <v>0</v>
      </c>
      <c r="H91" s="374">
        <v>0</v>
      </c>
      <c r="I91" s="373">
        <f t="shared" si="93"/>
        <v>0</v>
      </c>
      <c r="J91" s="373">
        <f>FEBRERO!L91</f>
        <v>0</v>
      </c>
      <c r="K91" s="374">
        <v>0</v>
      </c>
      <c r="L91" s="373">
        <f t="shared" si="94"/>
        <v>0</v>
      </c>
      <c r="M91" s="373">
        <f t="shared" si="95"/>
        <v>0</v>
      </c>
      <c r="N91" s="143">
        <f t="shared" si="96"/>
        <v>0</v>
      </c>
      <c r="O91" s="382"/>
      <c r="P91" s="372">
        <v>0</v>
      </c>
      <c r="Q91" s="375">
        <v>0</v>
      </c>
      <c r="R91" s="30"/>
      <c r="S91" s="706">
        <f>+IF(FEBRERO!S91=0,"",FEBRERO!S91)</f>
        <v>1020301</v>
      </c>
      <c r="T91" s="724" t="str">
        <f>+IF(FEBRERO!T91=0,"",FEBRERO!T91)</f>
        <v>Contribuciones - SGP - Aportes Patronales - Cuenta Maestra</v>
      </c>
      <c r="U91" s="29">
        <f t="shared" ref="U91:AJ91" si="98">SUM(U92:U95)</f>
        <v>193058356</v>
      </c>
      <c r="V91" s="15">
        <f t="shared" si="98"/>
        <v>-36297561</v>
      </c>
      <c r="W91" s="15">
        <f t="shared" si="98"/>
        <v>0</v>
      </c>
      <c r="X91" s="18">
        <f t="shared" si="98"/>
        <v>156760795</v>
      </c>
      <c r="Y91" s="19">
        <f t="shared" si="98"/>
        <v>28166167</v>
      </c>
      <c r="Z91" s="142">
        <f t="shared" si="98"/>
        <v>12235676</v>
      </c>
      <c r="AA91" s="16">
        <f t="shared" si="98"/>
        <v>40401843</v>
      </c>
      <c r="AB91" s="19">
        <f t="shared" si="98"/>
        <v>28166167</v>
      </c>
      <c r="AC91" s="142">
        <f t="shared" si="98"/>
        <v>12235676</v>
      </c>
      <c r="AD91" s="16">
        <f t="shared" si="98"/>
        <v>40401843</v>
      </c>
      <c r="AE91" s="19">
        <f t="shared" si="98"/>
        <v>15662005</v>
      </c>
      <c r="AF91" s="142">
        <f t="shared" si="98"/>
        <v>12504162</v>
      </c>
      <c r="AG91" s="16">
        <f t="shared" si="98"/>
        <v>28166167</v>
      </c>
      <c r="AH91" s="19">
        <f t="shared" si="98"/>
        <v>116358952</v>
      </c>
      <c r="AI91" s="15">
        <f t="shared" si="98"/>
        <v>116358952</v>
      </c>
      <c r="AJ91" s="16">
        <f t="shared" si="98"/>
        <v>128594628</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39">
        <f>+IF(FEBRERO!A92=0,"",FEBRERO!A92)</f>
        <v>1130207</v>
      </c>
      <c r="B92" s="628" t="str">
        <f>+IF(FEBRERO!B92=0,"",FEBRERO!B92)</f>
        <v>Vigencia Anterior Venta Otros Svcios de Salud</v>
      </c>
      <c r="C92" s="780">
        <f>+ENERO!C92</f>
        <v>0</v>
      </c>
      <c r="D92" s="385">
        <f>FEBRERO!D92+MARZO!P92</f>
        <v>0</v>
      </c>
      <c r="E92" s="385">
        <f>FEBRERO!E92+MARZO!Q92</f>
        <v>189386464</v>
      </c>
      <c r="F92" s="385">
        <f t="shared" si="92"/>
        <v>189386464</v>
      </c>
      <c r="G92" s="385">
        <f>FEBRERO!I92</f>
        <v>89627630</v>
      </c>
      <c r="H92" s="388">
        <v>109087</v>
      </c>
      <c r="I92" s="385">
        <f t="shared" si="93"/>
        <v>89736717</v>
      </c>
      <c r="J92" s="385">
        <f>FEBRERO!L92</f>
        <v>89627630</v>
      </c>
      <c r="K92" s="388">
        <v>109087</v>
      </c>
      <c r="L92" s="854">
        <f t="shared" si="94"/>
        <v>89736717</v>
      </c>
      <c r="M92" s="385">
        <f t="shared" si="95"/>
        <v>99649747</v>
      </c>
      <c r="N92" s="386">
        <f t="shared" si="96"/>
        <v>99649747</v>
      </c>
      <c r="O92" s="382"/>
      <c r="P92" s="372">
        <v>0</v>
      </c>
      <c r="Q92" s="375">
        <v>0</v>
      </c>
      <c r="R92" s="30"/>
      <c r="S92" s="707" t="str">
        <f>+IF(FEBRERO!S92=0,"",FEBRERO!S92)</f>
        <v>1020301-1</v>
      </c>
      <c r="T92" s="725" t="str">
        <f>+IF(FEBRERO!T92=0,"",FEBRERO!T92)</f>
        <v>E.P.S. - Aportes cuenta maestra</v>
      </c>
      <c r="U92" s="29">
        <f>+ENERO!U92</f>
        <v>62490968</v>
      </c>
      <c r="V92" s="15">
        <f>FEBRERO!V92+MARZO!AL92</f>
        <v>45413603</v>
      </c>
      <c r="W92" s="15">
        <f>FEBRERO!W92+MARZO!AM92</f>
        <v>0</v>
      </c>
      <c r="X92" s="18">
        <f>SUM(U92:W92)</f>
        <v>107904571</v>
      </c>
      <c r="Y92" s="19">
        <f>FEBRERO!AA92</f>
        <v>19517792</v>
      </c>
      <c r="Z92" s="374">
        <v>9724503</v>
      </c>
      <c r="AA92" s="16">
        <f>SUM(Y92:Z92)</f>
        <v>29242295</v>
      </c>
      <c r="AB92" s="19">
        <f>FEBRERO!AD92</f>
        <v>19517792</v>
      </c>
      <c r="AC92" s="374">
        <v>9724503</v>
      </c>
      <c r="AD92" s="16">
        <f>SUM(AB92:AC92)</f>
        <v>29242295</v>
      </c>
      <c r="AE92" s="19">
        <f>FEBRERO!AG92</f>
        <v>9803238</v>
      </c>
      <c r="AF92" s="374">
        <v>9714554</v>
      </c>
      <c r="AG92" s="16">
        <f>SUM(AE92:AF92)</f>
        <v>19517792</v>
      </c>
      <c r="AH92" s="19">
        <f>X92-AA92</f>
        <v>78662276</v>
      </c>
      <c r="AI92" s="15">
        <f>X92-AD92</f>
        <v>78662276</v>
      </c>
      <c r="AJ92" s="16">
        <f>X92-AG92</f>
        <v>88386779</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37" t="str">
        <f>+IF(FEBRERO!A93=0,"",FEBRERO!A93)</f>
        <v/>
      </c>
      <c r="B93" s="651" t="str">
        <f>+IF(FEBRERO!B93=0,"",FEBRERO!B93)</f>
        <v/>
      </c>
      <c r="C93" s="294"/>
      <c r="D93" s="294"/>
      <c r="E93" s="294"/>
      <c r="F93" s="294"/>
      <c r="G93" s="294"/>
      <c r="H93" s="294"/>
      <c r="I93" s="294"/>
      <c r="J93" s="294"/>
      <c r="K93" s="294"/>
      <c r="L93" s="294"/>
      <c r="M93" s="294"/>
      <c r="N93" s="463"/>
      <c r="P93" s="467"/>
      <c r="Q93" s="391"/>
      <c r="R93" s="30"/>
      <c r="S93" s="707" t="str">
        <f>+IF(FEBRERO!S93=0,"",FEBRERO!S93)</f>
        <v>1020301-2</v>
      </c>
      <c r="T93" s="725" t="str">
        <f>+IF(FEBRERO!T93=0,"",FEBRERO!T93)</f>
        <v>Fondos pensionales - Aportes cuenta maestra</v>
      </c>
      <c r="U93" s="29">
        <f>+ENERO!U93</f>
        <v>109633461</v>
      </c>
      <c r="V93" s="15">
        <f>FEBRERO!V93+MARZO!AL93</f>
        <v>-60777237</v>
      </c>
      <c r="W93" s="15">
        <f>FEBRERO!W93+MARZO!AM93</f>
        <v>0</v>
      </c>
      <c r="X93" s="18">
        <f>SUM(U93:W93)</f>
        <v>48856224</v>
      </c>
      <c r="Y93" s="19">
        <f>FEBRERO!AA93</f>
        <v>8648375</v>
      </c>
      <c r="Z93" s="374">
        <v>2511173</v>
      </c>
      <c r="AA93" s="16">
        <f>SUM(Y93:Z93)</f>
        <v>11159548</v>
      </c>
      <c r="AB93" s="19">
        <f>FEBRERO!AD93</f>
        <v>8648375</v>
      </c>
      <c r="AC93" s="374">
        <v>2511173</v>
      </c>
      <c r="AD93" s="16">
        <f>SUM(AB93:AC93)</f>
        <v>11159548</v>
      </c>
      <c r="AE93" s="19">
        <f>FEBRERO!AG93</f>
        <v>5858767</v>
      </c>
      <c r="AF93" s="374">
        <v>2789608</v>
      </c>
      <c r="AG93" s="16">
        <f>SUM(AE93:AF93)</f>
        <v>8648375</v>
      </c>
      <c r="AH93" s="19">
        <f>X93-AA93</f>
        <v>37696676</v>
      </c>
      <c r="AI93" s="15">
        <f>X93-AD93</f>
        <v>37696676</v>
      </c>
      <c r="AJ93" s="16">
        <f>X93-AG93</f>
        <v>40207849</v>
      </c>
      <c r="AK93" s="9"/>
      <c r="AL93" s="372">
        <v>0</v>
      </c>
      <c r="AM93" s="375">
        <v>0</v>
      </c>
      <c r="AN93" s="30"/>
      <c r="AO93" s="460"/>
      <c r="AP93" s="460"/>
      <c r="AQ93" s="460"/>
      <c r="AR93" s="460"/>
      <c r="AS93" s="460"/>
      <c r="AT93" s="460"/>
      <c r="AU93" s="460"/>
      <c r="AV93" s="460"/>
      <c r="AW93" s="460"/>
      <c r="AX93" s="460"/>
      <c r="AY93" s="460"/>
      <c r="AZ93" s="460"/>
      <c r="BL93" s="30"/>
    </row>
    <row r="94" spans="1:70" s="461" customFormat="1" ht="37.5" customHeight="1">
      <c r="A94" s="740">
        <f>+IF(FEBRERO!A94=0,"",FEBRERO!A94)</f>
        <v>11303</v>
      </c>
      <c r="B94" s="618" t="str">
        <f>+IF(FEBRERO!B94=0,"",FEBRERO!B94)</f>
        <v>Aportes (No ligados a la venta de servicios de salud)</v>
      </c>
      <c r="C94" s="617">
        <f>SUM(C95:C102)</f>
        <v>0</v>
      </c>
      <c r="D94" s="615">
        <f t="shared" ref="D94:N94" si="99">SUM(D95:D102)</f>
        <v>0</v>
      </c>
      <c r="E94" s="615">
        <f t="shared" si="99"/>
        <v>0</v>
      </c>
      <c r="F94" s="615">
        <f t="shared" si="99"/>
        <v>0</v>
      </c>
      <c r="G94" s="615">
        <f t="shared" si="99"/>
        <v>0</v>
      </c>
      <c r="H94" s="615">
        <f t="shared" si="99"/>
        <v>0</v>
      </c>
      <c r="I94" s="615">
        <f t="shared" si="99"/>
        <v>0</v>
      </c>
      <c r="J94" s="615">
        <f t="shared" si="99"/>
        <v>0</v>
      </c>
      <c r="K94" s="615">
        <f t="shared" si="99"/>
        <v>0</v>
      </c>
      <c r="L94" s="615">
        <f t="shared" si="99"/>
        <v>0</v>
      </c>
      <c r="M94" s="615">
        <f t="shared" si="99"/>
        <v>0</v>
      </c>
      <c r="N94" s="616">
        <f t="shared" si="99"/>
        <v>0</v>
      </c>
      <c r="O94" s="382"/>
      <c r="P94" s="43">
        <f>SUM(P95:P102)</f>
        <v>0</v>
      </c>
      <c r="Q94" s="45">
        <f>SUM(Q95:Q102)</f>
        <v>0</v>
      </c>
      <c r="R94" s="30"/>
      <c r="S94" s="707" t="str">
        <f>+IF(FEBRERO!S94=0,"",FEBRERO!S94)</f>
        <v>1020301-3</v>
      </c>
      <c r="T94" s="725" t="str">
        <f>+IF(FEBRERO!T94=0,"",FEBRERO!T94)</f>
        <v>Fondos de cesantías - Aportes cuenta maestra</v>
      </c>
      <c r="U94" s="29">
        <f>+ENERO!U94</f>
        <v>20933927</v>
      </c>
      <c r="V94" s="15">
        <f>FEBRERO!V94+MARZO!AL94</f>
        <v>-20933927</v>
      </c>
      <c r="W94" s="15">
        <f>FEBRERO!W94+MARZO!AM94</f>
        <v>0</v>
      </c>
      <c r="X94" s="18">
        <f>SUM(U94:W94)</f>
        <v>0</v>
      </c>
      <c r="Y94" s="19">
        <f>FEBRERO!AA94</f>
        <v>0</v>
      </c>
      <c r="Z94" s="374">
        <v>0</v>
      </c>
      <c r="AA94" s="16">
        <f>SUM(Y94:Z94)</f>
        <v>0</v>
      </c>
      <c r="AB94" s="19">
        <f>FEBRERO!AD94</f>
        <v>0</v>
      </c>
      <c r="AC94" s="374">
        <v>0</v>
      </c>
      <c r="AD94" s="16">
        <f>SUM(AB94:AC94)</f>
        <v>0</v>
      </c>
      <c r="AE94" s="19">
        <f>FEBRERO!AG94</f>
        <v>0</v>
      </c>
      <c r="AF94" s="374">
        <v>0</v>
      </c>
      <c r="AG94" s="16">
        <f>SUM(AE94:AF94)</f>
        <v>0</v>
      </c>
      <c r="AH94" s="19">
        <f>X94-AA94</f>
        <v>0</v>
      </c>
      <c r="AI94" s="15">
        <f>X94-AD94</f>
        <v>0</v>
      </c>
      <c r="AJ94" s="16">
        <f>X94-AG94</f>
        <v>0</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1" t="str">
        <f>+IF(FEBRERO!A95=0,"",FEBRERO!A95)</f>
        <v>11303-1</v>
      </c>
      <c r="B95" s="619" t="str">
        <f>+IF(FEBRERO!B95=0,"",FEBRERO!B95)</f>
        <v>CONVENIOS CON LA NACION NO LIGADOS A LA VENTA DE SERVICIOS</v>
      </c>
      <c r="C95" s="672">
        <f>+ENERO!C95</f>
        <v>0</v>
      </c>
      <c r="D95" s="373">
        <f>FEBRERO!D95+MARZO!P95</f>
        <v>0</v>
      </c>
      <c r="E95" s="373">
        <f>FEBRERO!E95+MARZO!Q95</f>
        <v>0</v>
      </c>
      <c r="F95" s="373">
        <f t="shared" ref="F95:F102" si="100">SUM(C95:E95)</f>
        <v>0</v>
      </c>
      <c r="G95" s="373">
        <f>FEBRERO!I95</f>
        <v>0</v>
      </c>
      <c r="H95" s="374">
        <v>0</v>
      </c>
      <c r="I95" s="373">
        <f t="shared" ref="I95:I102" si="101">SUM(G95:H95)</f>
        <v>0</v>
      </c>
      <c r="J95" s="373">
        <f>FEBRERO!L95</f>
        <v>0</v>
      </c>
      <c r="K95" s="374">
        <v>0</v>
      </c>
      <c r="L95" s="373">
        <f t="shared" ref="L95:L102" si="102">SUM(J95:K95)</f>
        <v>0</v>
      </c>
      <c r="M95" s="373">
        <f t="shared" ref="M95:M102" si="103">F95-I95</f>
        <v>0</v>
      </c>
      <c r="N95" s="143">
        <f t="shared" ref="N95:N102" si="104">F95-L95</f>
        <v>0</v>
      </c>
      <c r="O95" s="382"/>
      <c r="P95" s="372">
        <v>0</v>
      </c>
      <c r="Q95" s="375">
        <v>0</v>
      </c>
      <c r="R95" s="30"/>
      <c r="S95" s="707" t="str">
        <f>+IF(FEBRERO!S95=0,"",FEBRERO!S95)</f>
        <v>1020301-4</v>
      </c>
      <c r="T95" s="725" t="str">
        <f>+IF(FEBRERO!T95=0,"",FEBRERO!T95)</f>
        <v>Riesgos laborales - Aportes cuenta maestra</v>
      </c>
      <c r="U95" s="29">
        <f>+ENERO!U95</f>
        <v>0</v>
      </c>
      <c r="V95" s="15">
        <f>FEBRERO!V95+MARZO!AL95</f>
        <v>0</v>
      </c>
      <c r="W95" s="15">
        <f>FEBRERO!W95+MARZO!AM95</f>
        <v>0</v>
      </c>
      <c r="X95" s="18">
        <f>SUM(U95:W95)</f>
        <v>0</v>
      </c>
      <c r="Y95" s="19">
        <f>FEBRERO!AA95</f>
        <v>0</v>
      </c>
      <c r="Z95" s="374">
        <v>0</v>
      </c>
      <c r="AA95" s="16">
        <f>SUM(Y95:Z95)</f>
        <v>0</v>
      </c>
      <c r="AB95" s="19">
        <f>FEBRERO!AD95</f>
        <v>0</v>
      </c>
      <c r="AC95" s="374">
        <v>0</v>
      </c>
      <c r="AD95" s="16">
        <f>SUM(AB95:AC95)</f>
        <v>0</v>
      </c>
      <c r="AE95" s="19">
        <f>FEBRERO!AG95</f>
        <v>0</v>
      </c>
      <c r="AF95" s="374">
        <v>0</v>
      </c>
      <c r="AG95" s="16">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1" t="str">
        <f>+IF(FEBRERO!A96=0,"",FEBRERO!A96)</f>
        <v>11303-2</v>
      </c>
      <c r="B96" s="619" t="str">
        <f>+IF(FEBRERO!B96=0,"",FEBRERO!B96)</f>
        <v>CONVENIOS CON EL DEPARTAMENTO NO LIGADOS A LA VENTA SERVICIOS</v>
      </c>
      <c r="C96" s="672">
        <f>+ENERO!C96</f>
        <v>0</v>
      </c>
      <c r="D96" s="373">
        <f>FEBRERO!D96+MARZO!P96</f>
        <v>0</v>
      </c>
      <c r="E96" s="373">
        <f>FEBRERO!E96+MARZO!Q96</f>
        <v>0</v>
      </c>
      <c r="F96" s="373">
        <f t="shared" si="100"/>
        <v>0</v>
      </c>
      <c r="G96" s="373">
        <f>FEBRERO!I96</f>
        <v>0</v>
      </c>
      <c r="H96" s="374">
        <v>0</v>
      </c>
      <c r="I96" s="373">
        <f t="shared" si="101"/>
        <v>0</v>
      </c>
      <c r="J96" s="373">
        <f>FEBRERO!L96</f>
        <v>0</v>
      </c>
      <c r="K96" s="374">
        <v>0</v>
      </c>
      <c r="L96" s="373">
        <f t="shared" si="102"/>
        <v>0</v>
      </c>
      <c r="M96" s="373">
        <f t="shared" si="103"/>
        <v>0</v>
      </c>
      <c r="N96" s="143">
        <f t="shared" si="104"/>
        <v>0</v>
      </c>
      <c r="O96" s="382"/>
      <c r="P96" s="372">
        <v>0</v>
      </c>
      <c r="Q96" s="375">
        <v>0</v>
      </c>
      <c r="S96" s="706">
        <f>+IF(FEBRERO!S96=0,"",FEBRERO!S96)</f>
        <v>1020302</v>
      </c>
      <c r="T96" s="724" t="str">
        <f>+IF(FEBRERO!T96=0,"",FEBRERO!T96)</f>
        <v>Contribuciones - Otros</v>
      </c>
      <c r="U96" s="29">
        <f t="shared" ref="U96:AJ96" si="105">SUM(U97:U101)</f>
        <v>333921784</v>
      </c>
      <c r="V96" s="15">
        <f t="shared" si="105"/>
        <v>-97000000</v>
      </c>
      <c r="W96" s="15">
        <f t="shared" si="105"/>
        <v>0</v>
      </c>
      <c r="X96" s="18">
        <f t="shared" si="105"/>
        <v>236921784</v>
      </c>
      <c r="Y96" s="19">
        <f t="shared" si="105"/>
        <v>34129908</v>
      </c>
      <c r="Z96" s="142">
        <f t="shared" si="105"/>
        <v>19009290</v>
      </c>
      <c r="AA96" s="16">
        <f t="shared" si="105"/>
        <v>53139198</v>
      </c>
      <c r="AB96" s="19">
        <f t="shared" si="105"/>
        <v>34129908</v>
      </c>
      <c r="AC96" s="142">
        <f t="shared" si="105"/>
        <v>19009290</v>
      </c>
      <c r="AD96" s="16">
        <f t="shared" si="105"/>
        <v>53139198</v>
      </c>
      <c r="AE96" s="19">
        <f t="shared" si="105"/>
        <v>15320577</v>
      </c>
      <c r="AF96" s="142">
        <f t="shared" si="105"/>
        <v>18809331</v>
      </c>
      <c r="AG96" s="16">
        <f t="shared" si="105"/>
        <v>34129908</v>
      </c>
      <c r="AH96" s="19">
        <f t="shared" si="105"/>
        <v>183782586</v>
      </c>
      <c r="AI96" s="15">
        <f t="shared" si="105"/>
        <v>183782586</v>
      </c>
      <c r="AJ96" s="16">
        <f t="shared" si="105"/>
        <v>202791876</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F96" s="461"/>
      <c r="BL96" s="461"/>
      <c r="BM96" s="461"/>
      <c r="BN96" s="461"/>
      <c r="BO96" s="461"/>
      <c r="BP96" s="461"/>
      <c r="BQ96" s="461"/>
      <c r="BR96" s="461"/>
    </row>
    <row r="97" spans="1:70" s="461" customFormat="1" ht="24.95" customHeight="1">
      <c r="A97" s="741" t="str">
        <f>+IF(FEBRERO!A97=0,"",FEBRERO!A97)</f>
        <v>11303-3</v>
      </c>
      <c r="B97" s="619" t="str">
        <f>+IF(FEBRERO!B97=0,"",FEBRERO!B97)</f>
        <v>CONVENIOS CON EL MUNICIPIO NO LIGADOS A LA VENTA DE SERVICIOS</v>
      </c>
      <c r="C97" s="672">
        <f>+ENERO!C97</f>
        <v>0</v>
      </c>
      <c r="D97" s="373">
        <f>FEBRERO!D97+MARZO!P97</f>
        <v>0</v>
      </c>
      <c r="E97" s="373">
        <f>FEBRERO!E97+MARZO!Q97</f>
        <v>0</v>
      </c>
      <c r="F97" s="373">
        <f t="shared" si="100"/>
        <v>0</v>
      </c>
      <c r="G97" s="373">
        <f>FEBRERO!I97</f>
        <v>0</v>
      </c>
      <c r="H97" s="374">
        <v>0</v>
      </c>
      <c r="I97" s="373">
        <f t="shared" si="101"/>
        <v>0</v>
      </c>
      <c r="J97" s="373">
        <f>FEBRERO!L97</f>
        <v>0</v>
      </c>
      <c r="K97" s="374">
        <v>0</v>
      </c>
      <c r="L97" s="373">
        <f t="shared" si="102"/>
        <v>0</v>
      </c>
      <c r="M97" s="373">
        <f t="shared" si="103"/>
        <v>0</v>
      </c>
      <c r="N97" s="143">
        <f t="shared" si="104"/>
        <v>0</v>
      </c>
      <c r="O97" s="382"/>
      <c r="P97" s="372">
        <v>0</v>
      </c>
      <c r="Q97" s="375">
        <v>0</v>
      </c>
      <c r="R97" s="30"/>
      <c r="S97" s="707" t="str">
        <f>+IF(FEBRERO!S97=0,"",FEBRERO!S97)</f>
        <v>1020302-1</v>
      </c>
      <c r="T97" s="725" t="str">
        <f>+IF(FEBRERO!T97=0,"",FEBRERO!T97)</f>
        <v>Aportes a E.P.S. - recursos propios</v>
      </c>
      <c r="U97" s="29">
        <f>+ENERO!U97</f>
        <v>66955276</v>
      </c>
      <c r="V97" s="15">
        <f>FEBRERO!V97+MARZO!AL97</f>
        <v>-50000000</v>
      </c>
      <c r="W97" s="15">
        <f>FEBRERO!W97+MARZO!AM97</f>
        <v>0</v>
      </c>
      <c r="X97" s="18">
        <f t="shared" ref="X97:X102" si="106">SUM(U97:W97)</f>
        <v>16955276</v>
      </c>
      <c r="Y97" s="19">
        <f>FEBRERO!AA97</f>
        <v>209787</v>
      </c>
      <c r="Z97" s="374">
        <v>131199</v>
      </c>
      <c r="AA97" s="16">
        <f t="shared" ref="AA97:AA102" si="107">SUM(Y97:Z97)</f>
        <v>340986</v>
      </c>
      <c r="AB97" s="19">
        <f>FEBRERO!AD97</f>
        <v>209787</v>
      </c>
      <c r="AC97" s="374">
        <v>131199</v>
      </c>
      <c r="AD97" s="16">
        <f t="shared" ref="AD97:AD102" si="108">SUM(AB97:AC97)</f>
        <v>340986</v>
      </c>
      <c r="AE97" s="19">
        <f>FEBRERO!AG97</f>
        <v>72969</v>
      </c>
      <c r="AF97" s="374">
        <v>136818</v>
      </c>
      <c r="AG97" s="16">
        <f t="shared" ref="AG97:AG102" si="109">SUM(AE97:AF97)</f>
        <v>209787</v>
      </c>
      <c r="AH97" s="19">
        <f t="shared" ref="AH97:AH102" si="110">X97-AA97</f>
        <v>16614290</v>
      </c>
      <c r="AI97" s="15">
        <f t="shared" ref="AI97:AI102" si="111">X97-AD97</f>
        <v>16614290</v>
      </c>
      <c r="AJ97" s="16">
        <f t="shared" ref="AJ97:AJ102" si="112">X97-AG97</f>
        <v>16745489</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1" t="str">
        <f>+IF(FEBRERO!A98=0,"",FEBRERO!A98)</f>
        <v>11303-4</v>
      </c>
      <c r="B98" s="619" t="str">
        <f>+IF(FEBRERO!B98=0,"",FEBRERO!B98)</f>
        <v>OTROS CONVENIOS NO LIGADOS A LA VENTA DE SERVICIOS</v>
      </c>
      <c r="C98" s="672">
        <f>+ENERO!C98</f>
        <v>0</v>
      </c>
      <c r="D98" s="373">
        <f>FEBRERO!D98+MARZO!P98</f>
        <v>0</v>
      </c>
      <c r="E98" s="373">
        <f>FEBRERO!E98+MARZO!Q98</f>
        <v>0</v>
      </c>
      <c r="F98" s="373">
        <f t="shared" si="100"/>
        <v>0</v>
      </c>
      <c r="G98" s="373">
        <f>FEBRERO!I98</f>
        <v>0</v>
      </c>
      <c r="H98" s="374">
        <v>0</v>
      </c>
      <c r="I98" s="373">
        <f t="shared" si="101"/>
        <v>0</v>
      </c>
      <c r="J98" s="373">
        <f>FEBRERO!L98</f>
        <v>0</v>
      </c>
      <c r="K98" s="374">
        <v>0</v>
      </c>
      <c r="L98" s="373">
        <f t="shared" si="102"/>
        <v>0</v>
      </c>
      <c r="M98" s="373">
        <f t="shared" si="103"/>
        <v>0</v>
      </c>
      <c r="N98" s="143">
        <f t="shared" si="104"/>
        <v>0</v>
      </c>
      <c r="O98" s="382"/>
      <c r="P98" s="372">
        <v>0</v>
      </c>
      <c r="Q98" s="375">
        <v>0</v>
      </c>
      <c r="R98" s="30"/>
      <c r="S98" s="707" t="str">
        <f>+IF(FEBRERO!S98=0,"",FEBRERO!S98)</f>
        <v>1020302-2</v>
      </c>
      <c r="T98" s="725" t="str">
        <f>+IF(FEBRERO!T98=0,"",FEBRERO!T98)</f>
        <v>Aportes Fondos Pensionales - recursos propios</v>
      </c>
      <c r="U98" s="29">
        <f>+ENERO!U98</f>
        <v>36455199</v>
      </c>
      <c r="V98" s="15">
        <f>FEBRERO!V98+MARZO!AL98</f>
        <v>60000000</v>
      </c>
      <c r="W98" s="15">
        <f>FEBRERO!W98+MARZO!AM98</f>
        <v>0</v>
      </c>
      <c r="X98" s="18">
        <f t="shared" si="106"/>
        <v>96455199</v>
      </c>
      <c r="Y98" s="19">
        <f>FEBRERO!AA98</f>
        <v>19388821</v>
      </c>
      <c r="Z98" s="374">
        <v>11591391</v>
      </c>
      <c r="AA98" s="16">
        <f t="shared" si="107"/>
        <v>30980212</v>
      </c>
      <c r="AB98" s="19">
        <f>FEBRERO!AD98</f>
        <v>19388821</v>
      </c>
      <c r="AC98" s="374">
        <v>11591391</v>
      </c>
      <c r="AD98" s="16">
        <f t="shared" si="108"/>
        <v>30980212</v>
      </c>
      <c r="AE98" s="19">
        <f>FEBRERO!AG98</f>
        <v>8084108</v>
      </c>
      <c r="AF98" s="374">
        <v>11304713</v>
      </c>
      <c r="AG98" s="16">
        <f t="shared" si="109"/>
        <v>19388821</v>
      </c>
      <c r="AH98" s="19">
        <f t="shared" si="110"/>
        <v>65474987</v>
      </c>
      <c r="AI98" s="15">
        <f t="shared" si="111"/>
        <v>65474987</v>
      </c>
      <c r="AJ98" s="16">
        <f t="shared" si="112"/>
        <v>77066378</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1" t="str">
        <f>+IF(FEBRERO!A99=0,"",FEBRERO!A99)</f>
        <v>11303-5</v>
      </c>
      <c r="B99" s="619" t="str">
        <f>+IF(FEBRERO!B99=0,"",FEBRERO!B99)</f>
        <v>APORTES PATRONALES - MUNICIPIO / DEPARTAMENTO</v>
      </c>
      <c r="C99" s="672">
        <f>+ENERO!C99</f>
        <v>0</v>
      </c>
      <c r="D99" s="373">
        <f>FEBRERO!D99+MARZO!P99</f>
        <v>0</v>
      </c>
      <c r="E99" s="373">
        <f>FEBRERO!E99+MARZO!Q99</f>
        <v>0</v>
      </c>
      <c r="F99" s="373">
        <f t="shared" si="100"/>
        <v>0</v>
      </c>
      <c r="G99" s="373">
        <f>FEBRERO!I99</f>
        <v>0</v>
      </c>
      <c r="H99" s="374">
        <v>0</v>
      </c>
      <c r="I99" s="373">
        <f t="shared" si="101"/>
        <v>0</v>
      </c>
      <c r="J99" s="373">
        <f>FEBRERO!L99</f>
        <v>0</v>
      </c>
      <c r="K99" s="374">
        <v>0</v>
      </c>
      <c r="L99" s="373">
        <f t="shared" si="102"/>
        <v>0</v>
      </c>
      <c r="M99" s="373">
        <f t="shared" si="103"/>
        <v>0</v>
      </c>
      <c r="N99" s="143">
        <f t="shared" si="104"/>
        <v>0</v>
      </c>
      <c r="O99" s="382"/>
      <c r="P99" s="372">
        <v>0</v>
      </c>
      <c r="Q99" s="375">
        <v>0</v>
      </c>
      <c r="R99" s="30"/>
      <c r="S99" s="707" t="str">
        <f>+IF(FEBRERO!S99=0,"",FEBRERO!S99)</f>
        <v>1020302-3</v>
      </c>
      <c r="T99" s="725" t="str">
        <f>+IF(FEBRERO!T99=0,"",FEBRERO!T99)</f>
        <v>Aportes a Fondos de Cesantia - recursos propios</v>
      </c>
      <c r="U99" s="29">
        <f>+ENERO!U99</f>
        <v>123895451</v>
      </c>
      <c r="V99" s="15">
        <f>FEBRERO!V99+MARZO!AL99</f>
        <v>-107000000</v>
      </c>
      <c r="W99" s="15">
        <f>FEBRERO!W99+MARZO!AM99</f>
        <v>0</v>
      </c>
      <c r="X99" s="18">
        <f t="shared" si="106"/>
        <v>16895451</v>
      </c>
      <c r="Y99" s="19">
        <f>FEBRERO!AA99</f>
        <v>0</v>
      </c>
      <c r="Z99" s="374">
        <v>0</v>
      </c>
      <c r="AA99" s="16">
        <f t="shared" si="107"/>
        <v>0</v>
      </c>
      <c r="AB99" s="19">
        <f>FEBRERO!AD99</f>
        <v>0</v>
      </c>
      <c r="AC99" s="374">
        <v>0</v>
      </c>
      <c r="AD99" s="16">
        <f t="shared" si="108"/>
        <v>0</v>
      </c>
      <c r="AE99" s="19">
        <f>FEBRERO!AG99</f>
        <v>0</v>
      </c>
      <c r="AF99" s="374">
        <v>0</v>
      </c>
      <c r="AG99" s="16">
        <f t="shared" si="109"/>
        <v>0</v>
      </c>
      <c r="AH99" s="19">
        <f t="shared" si="110"/>
        <v>16895451</v>
      </c>
      <c r="AI99" s="15">
        <f t="shared" si="111"/>
        <v>16895451</v>
      </c>
      <c r="AJ99" s="16">
        <f t="shared" si="112"/>
        <v>16895451</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1" t="str">
        <f>+IF(FEBRERO!A100=0,"",FEBRERO!A100)</f>
        <v>11303-6</v>
      </c>
      <c r="B100" s="619" t="str">
        <f>+IF(FEBRERO!B100=0,"",FEBRERO!B100)</f>
        <v>RECURSOS PARA PROGRAMA DE SANEAMIENTO FINANCIERO</v>
      </c>
      <c r="C100" s="672">
        <f>+ENERO!C100</f>
        <v>0</v>
      </c>
      <c r="D100" s="373">
        <f>FEBRERO!D100+MARZO!P100</f>
        <v>0</v>
      </c>
      <c r="E100" s="373">
        <f>FEBRERO!E100+MARZO!Q100</f>
        <v>0</v>
      </c>
      <c r="F100" s="373">
        <f t="shared" si="100"/>
        <v>0</v>
      </c>
      <c r="G100" s="373">
        <f>FEBRERO!I100</f>
        <v>0</v>
      </c>
      <c r="H100" s="374">
        <v>0</v>
      </c>
      <c r="I100" s="373">
        <f t="shared" si="101"/>
        <v>0</v>
      </c>
      <c r="J100" s="373">
        <f>FEBRERO!L100</f>
        <v>0</v>
      </c>
      <c r="K100" s="374">
        <v>0</v>
      </c>
      <c r="L100" s="373">
        <f t="shared" si="102"/>
        <v>0</v>
      </c>
      <c r="M100" s="373">
        <f t="shared" si="103"/>
        <v>0</v>
      </c>
      <c r="N100" s="143">
        <f t="shared" si="104"/>
        <v>0</v>
      </c>
      <c r="P100" s="372">
        <v>0</v>
      </c>
      <c r="Q100" s="375">
        <v>0</v>
      </c>
      <c r="R100" s="9"/>
      <c r="S100" s="707" t="str">
        <f>+IF(FEBRERO!S100=0,"",FEBRERO!S100)</f>
        <v>1020302-4</v>
      </c>
      <c r="T100" s="725" t="str">
        <f>+IF(FEBRERO!T100=0,"",FEBRERO!T100)</f>
        <v>Aporte a ARL. - recursos propios</v>
      </c>
      <c r="U100" s="29">
        <f>+ENERO!U100</f>
        <v>37097756</v>
      </c>
      <c r="V100" s="15">
        <f>FEBRERO!V100+MARZO!AL100</f>
        <v>0</v>
      </c>
      <c r="W100" s="15">
        <f>FEBRERO!W100+MARZO!AM100</f>
        <v>0</v>
      </c>
      <c r="X100" s="18">
        <f t="shared" si="106"/>
        <v>37097756</v>
      </c>
      <c r="Y100" s="19">
        <f>FEBRERO!AA100</f>
        <v>5262300</v>
      </c>
      <c r="Z100" s="374">
        <v>2651900</v>
      </c>
      <c r="AA100" s="16">
        <f t="shared" si="107"/>
        <v>7914200</v>
      </c>
      <c r="AB100" s="19">
        <f>FEBRERO!AD100</f>
        <v>5262300</v>
      </c>
      <c r="AC100" s="374">
        <v>2651900</v>
      </c>
      <c r="AD100" s="16">
        <f t="shared" si="108"/>
        <v>7914200</v>
      </c>
      <c r="AE100" s="19">
        <f>FEBRERO!AG100</f>
        <v>2522600</v>
      </c>
      <c r="AF100" s="374">
        <v>2739700</v>
      </c>
      <c r="AG100" s="16">
        <f t="shared" si="109"/>
        <v>5262300</v>
      </c>
      <c r="AH100" s="19">
        <f t="shared" si="110"/>
        <v>29183556</v>
      </c>
      <c r="AI100" s="15">
        <f t="shared" si="111"/>
        <v>29183556</v>
      </c>
      <c r="AJ100" s="16">
        <f t="shared" si="112"/>
        <v>31835456</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1" t="str">
        <f>+IF(FEBRERO!A101=0,"",FEBRERO!A101)</f>
        <v>11303-7</v>
      </c>
      <c r="B101" s="619" t="str">
        <f>+IF(FEBRERO!B101=0,"",FEBRERO!B101)</f>
        <v/>
      </c>
      <c r="C101" s="672">
        <f>+ENERO!C101</f>
        <v>0</v>
      </c>
      <c r="D101" s="373">
        <f>FEBRERO!D101+MARZO!P101</f>
        <v>0</v>
      </c>
      <c r="E101" s="373">
        <f>FEBRERO!E101+MARZO!Q101</f>
        <v>0</v>
      </c>
      <c r="F101" s="373">
        <f t="shared" si="100"/>
        <v>0</v>
      </c>
      <c r="G101" s="373">
        <f>FEBRERO!I101</f>
        <v>0</v>
      </c>
      <c r="H101" s="374">
        <v>0</v>
      </c>
      <c r="I101" s="373">
        <f t="shared" si="101"/>
        <v>0</v>
      </c>
      <c r="J101" s="373">
        <f>FEBRERO!L101</f>
        <v>0</v>
      </c>
      <c r="K101" s="374">
        <v>0</v>
      </c>
      <c r="L101" s="373">
        <f t="shared" si="102"/>
        <v>0</v>
      </c>
      <c r="M101" s="373">
        <f t="shared" si="103"/>
        <v>0</v>
      </c>
      <c r="N101" s="143">
        <f t="shared" si="104"/>
        <v>0</v>
      </c>
      <c r="P101" s="372">
        <v>0</v>
      </c>
      <c r="Q101" s="375">
        <v>0</v>
      </c>
      <c r="R101" s="9"/>
      <c r="S101" s="707" t="str">
        <f>+IF(FEBRERO!S101=0,"",FEBRERO!S101)</f>
        <v>1020302-5</v>
      </c>
      <c r="T101" s="725" t="str">
        <f>+IF(FEBRERO!T101=0,"",FEBRERO!T101)</f>
        <v>Aporte a Caja Compensación Familiar</v>
      </c>
      <c r="U101" s="29">
        <f>+ENERO!U101</f>
        <v>69518102</v>
      </c>
      <c r="V101" s="15">
        <f>FEBRERO!V101+MARZO!AL101</f>
        <v>0</v>
      </c>
      <c r="W101" s="15">
        <f>FEBRERO!W101+MARZO!AM101</f>
        <v>0</v>
      </c>
      <c r="X101" s="18">
        <f t="shared" si="106"/>
        <v>69518102</v>
      </c>
      <c r="Y101" s="19">
        <f>FEBRERO!AA101</f>
        <v>9269000</v>
      </c>
      <c r="Z101" s="374">
        <v>4634800</v>
      </c>
      <c r="AA101" s="16">
        <f t="shared" si="107"/>
        <v>13903800</v>
      </c>
      <c r="AB101" s="19">
        <f>FEBRERO!AD101</f>
        <v>9269000</v>
      </c>
      <c r="AC101" s="374">
        <v>4634800</v>
      </c>
      <c r="AD101" s="16">
        <f t="shared" si="108"/>
        <v>13903800</v>
      </c>
      <c r="AE101" s="19">
        <f>FEBRERO!AG101</f>
        <v>4640900</v>
      </c>
      <c r="AF101" s="374">
        <v>4628100</v>
      </c>
      <c r="AG101" s="16">
        <f t="shared" si="109"/>
        <v>9269000</v>
      </c>
      <c r="AH101" s="19">
        <f t="shared" si="110"/>
        <v>55614302</v>
      </c>
      <c r="AI101" s="15">
        <f t="shared" si="111"/>
        <v>55614302</v>
      </c>
      <c r="AJ101" s="16">
        <f t="shared" si="112"/>
        <v>60249102</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1" t="str">
        <f>+IF(FEBRERO!A102=0,"",FEBRERO!A102)</f>
        <v>11303-8</v>
      </c>
      <c r="B102" s="628" t="str">
        <f>+IF(FEBRERO!B102=0,"",FEBRERO!B102)</f>
        <v>Vigencia Anterior Aportes no Ligados a la Venta de Svcios</v>
      </c>
      <c r="C102" s="780">
        <f>+ENERO!C102</f>
        <v>0</v>
      </c>
      <c r="D102" s="385">
        <f>FEBRERO!D102+MARZO!P102</f>
        <v>0</v>
      </c>
      <c r="E102" s="385">
        <f>FEBRERO!E102+MARZO!Q102</f>
        <v>0</v>
      </c>
      <c r="F102" s="385">
        <f t="shared" si="100"/>
        <v>0</v>
      </c>
      <c r="G102" s="385">
        <f>FEBRERO!I102</f>
        <v>0</v>
      </c>
      <c r="H102" s="388">
        <v>0</v>
      </c>
      <c r="I102" s="385">
        <f t="shared" si="101"/>
        <v>0</v>
      </c>
      <c r="J102" s="385">
        <f>FEBRERO!L102</f>
        <v>0</v>
      </c>
      <c r="K102" s="388">
        <v>0</v>
      </c>
      <c r="L102" s="385">
        <f t="shared" si="102"/>
        <v>0</v>
      </c>
      <c r="M102" s="385">
        <f t="shared" si="103"/>
        <v>0</v>
      </c>
      <c r="N102" s="386">
        <f t="shared" si="104"/>
        <v>0</v>
      </c>
      <c r="P102" s="372">
        <v>0</v>
      </c>
      <c r="Q102" s="375">
        <v>0</v>
      </c>
      <c r="R102" s="9"/>
      <c r="S102" s="706">
        <f>+IF(FEBRERO!S102=0,"",FEBRERO!S102)</f>
        <v>1020399</v>
      </c>
      <c r="T102" s="724" t="str">
        <f>+IF(FEBRERO!T102=0,"",FEBRERO!T102)</f>
        <v>Vigencias Anteriores Contribuciones Inherentes de nómina sector privado operativo</v>
      </c>
      <c r="U102" s="29">
        <f>+ENERO!U102</f>
        <v>104000000</v>
      </c>
      <c r="V102" s="15">
        <f>FEBRERO!V102+MARZO!AL102</f>
        <v>33530757</v>
      </c>
      <c r="W102" s="15">
        <f>FEBRERO!W102+MARZO!AM102</f>
        <v>0</v>
      </c>
      <c r="X102" s="18">
        <f t="shared" si="106"/>
        <v>137530757</v>
      </c>
      <c r="Y102" s="19">
        <f>FEBRERO!AA102</f>
        <v>127105472</v>
      </c>
      <c r="Z102" s="374">
        <v>0</v>
      </c>
      <c r="AA102" s="16">
        <f t="shared" si="107"/>
        <v>127105472</v>
      </c>
      <c r="AB102" s="19">
        <f>FEBRERO!AD102</f>
        <v>127105472</v>
      </c>
      <c r="AC102" s="374">
        <v>0</v>
      </c>
      <c r="AD102" s="16">
        <f t="shared" si="108"/>
        <v>127105472</v>
      </c>
      <c r="AE102" s="19">
        <f>FEBRERO!AG102</f>
        <v>122210766</v>
      </c>
      <c r="AF102" s="374">
        <v>417896</v>
      </c>
      <c r="AG102" s="16">
        <f t="shared" si="109"/>
        <v>122628662</v>
      </c>
      <c r="AH102" s="19">
        <f t="shared" si="110"/>
        <v>10425285</v>
      </c>
      <c r="AI102" s="15">
        <f t="shared" si="111"/>
        <v>10425285</v>
      </c>
      <c r="AJ102" s="16">
        <f t="shared" si="112"/>
        <v>14902095</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2" t="str">
        <f>+IF(FEBRERO!A103=0,"",FEBRERO!A103)</f>
        <v/>
      </c>
      <c r="B103" s="653" t="str">
        <f>+IF(FEBRERO!B103=0,"",FEBRERO!B103)</f>
        <v/>
      </c>
      <c r="C103" s="480"/>
      <c r="D103" s="480"/>
      <c r="E103" s="480"/>
      <c r="F103" s="480"/>
      <c r="G103" s="480"/>
      <c r="H103" s="480"/>
      <c r="I103" s="480"/>
      <c r="J103" s="480"/>
      <c r="K103" s="480"/>
      <c r="L103" s="480"/>
      <c r="M103" s="480"/>
      <c r="N103" s="481"/>
      <c r="P103" s="482"/>
      <c r="Q103" s="481"/>
      <c r="R103" s="9"/>
      <c r="S103" s="366" t="str">
        <f>+IF(FEBRERO!S103=0,"",FEBRERO!S103)</f>
        <v/>
      </c>
      <c r="T103" s="696" t="str">
        <f>+IF(FEBRERO!T103=0,"",FEBRERO!T103)</f>
        <v/>
      </c>
      <c r="U103" s="367"/>
      <c r="V103" s="161"/>
      <c r="W103" s="161"/>
      <c r="X103" s="161"/>
      <c r="Y103" s="367"/>
      <c r="Z103" s="161"/>
      <c r="AA103" s="166"/>
      <c r="AB103" s="367"/>
      <c r="AC103" s="161"/>
      <c r="AD103" s="166"/>
      <c r="AE103" s="367"/>
      <c r="AF103" s="161"/>
      <c r="AG103" s="166"/>
      <c r="AH103" s="367"/>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40">
        <f>+IF(FEBRERO!A104=0,"",FEBRERO!A104)</f>
        <v>11304</v>
      </c>
      <c r="B104" s="618" t="str">
        <f>+IF(FEBRERO!B104=0,"",FEBRERO!B104)</f>
        <v>Otros ingresos corrientes</v>
      </c>
      <c r="C104" s="617">
        <f>SUM(C105:C111)</f>
        <v>15193610</v>
      </c>
      <c r="D104" s="615">
        <f t="shared" ref="D104:N104" si="113">SUM(D105:D111)</f>
        <v>0</v>
      </c>
      <c r="E104" s="615">
        <f t="shared" si="113"/>
        <v>0</v>
      </c>
      <c r="F104" s="615">
        <f t="shared" si="113"/>
        <v>15193610</v>
      </c>
      <c r="G104" s="615">
        <f t="shared" si="113"/>
        <v>625242</v>
      </c>
      <c r="H104" s="615">
        <f t="shared" si="113"/>
        <v>108124</v>
      </c>
      <c r="I104" s="615">
        <f t="shared" si="113"/>
        <v>733366</v>
      </c>
      <c r="J104" s="615">
        <f t="shared" si="113"/>
        <v>625242</v>
      </c>
      <c r="K104" s="615">
        <f t="shared" si="113"/>
        <v>0</v>
      </c>
      <c r="L104" s="615">
        <f t="shared" si="113"/>
        <v>625242</v>
      </c>
      <c r="M104" s="615">
        <f t="shared" si="113"/>
        <v>14460244</v>
      </c>
      <c r="N104" s="616">
        <f t="shared" si="113"/>
        <v>14568368</v>
      </c>
      <c r="P104" s="43">
        <f>SUM(P105:P111)</f>
        <v>0</v>
      </c>
      <c r="Q104" s="45">
        <f>SUM(Q105:Q111)</f>
        <v>0</v>
      </c>
      <c r="R104" s="9"/>
      <c r="S104" s="705">
        <f>+IF(FEBRERO!S104=0,"",FEBRERO!S104)</f>
        <v>1020400</v>
      </c>
      <c r="T104" s="723" t="str">
        <f>+IF(FEBRERO!T104=0,"",FEBRERO!T104)</f>
        <v>Contribuciones Inherentes nómina del Sector Publico</v>
      </c>
      <c r="U104" s="128">
        <f t="shared" ref="U104:AJ104" si="114">U105+U108</f>
        <v>86897627</v>
      </c>
      <c r="V104" s="122">
        <f t="shared" si="114"/>
        <v>5764900</v>
      </c>
      <c r="W104" s="122">
        <f t="shared" si="114"/>
        <v>0</v>
      </c>
      <c r="X104" s="129">
        <f t="shared" si="114"/>
        <v>92662527</v>
      </c>
      <c r="Y104" s="128">
        <f t="shared" si="114"/>
        <v>17354500</v>
      </c>
      <c r="Z104" s="122">
        <f t="shared" si="114"/>
        <v>5795600</v>
      </c>
      <c r="AA104" s="130">
        <f t="shared" si="114"/>
        <v>23150100</v>
      </c>
      <c r="AB104" s="128">
        <f t="shared" si="114"/>
        <v>17354500</v>
      </c>
      <c r="AC104" s="122">
        <f t="shared" si="114"/>
        <v>5795600</v>
      </c>
      <c r="AD104" s="130">
        <f t="shared" si="114"/>
        <v>23150100</v>
      </c>
      <c r="AE104" s="128">
        <f t="shared" si="114"/>
        <v>11567600</v>
      </c>
      <c r="AF104" s="122">
        <f t="shared" si="114"/>
        <v>5786900</v>
      </c>
      <c r="AG104" s="130">
        <f t="shared" si="114"/>
        <v>17354500</v>
      </c>
      <c r="AH104" s="128">
        <f t="shared" si="114"/>
        <v>69512427</v>
      </c>
      <c r="AI104" s="122">
        <f t="shared" si="114"/>
        <v>69512427</v>
      </c>
      <c r="AJ104" s="130">
        <f t="shared" si="114"/>
        <v>75308027</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1" t="str">
        <f>+IF(FEBRERO!A105=0,"",FEBRERO!A105)</f>
        <v>11304-1</v>
      </c>
      <c r="B105" s="619" t="str">
        <f>+IF(FEBRERO!B105=0,"",FEBRERO!B105)</f>
        <v>ARRENDAMIENTO Y ALQUILER DE BIENES MUEBLES E INMUEBLES</v>
      </c>
      <c r="C105" s="672">
        <f>+ENERO!C105</f>
        <v>0</v>
      </c>
      <c r="D105" s="373">
        <f>FEBRERO!D105+MARZO!P105</f>
        <v>0</v>
      </c>
      <c r="E105" s="373">
        <f>FEBRERO!E105+MARZO!Q105</f>
        <v>0</v>
      </c>
      <c r="F105" s="373">
        <f t="shared" ref="F105:F111" si="115">SUM(C105:E105)</f>
        <v>0</v>
      </c>
      <c r="G105" s="373">
        <f>FEBRERO!I105</f>
        <v>0</v>
      </c>
      <c r="H105" s="374">
        <v>0</v>
      </c>
      <c r="I105" s="373">
        <f t="shared" ref="I105:I111" si="116">SUM(G105:H105)</f>
        <v>0</v>
      </c>
      <c r="J105" s="373">
        <f>FEBRERO!L105</f>
        <v>0</v>
      </c>
      <c r="K105" s="374">
        <v>0</v>
      </c>
      <c r="L105" s="373">
        <f t="shared" ref="L105:L111" si="117">SUM(J105:K105)</f>
        <v>0</v>
      </c>
      <c r="M105" s="373">
        <f t="shared" ref="M105:M111" si="118">F105-I105</f>
        <v>0</v>
      </c>
      <c r="N105" s="143">
        <f t="shared" ref="N105:N111" si="119">F105-L105</f>
        <v>0</v>
      </c>
      <c r="P105" s="372">
        <v>0</v>
      </c>
      <c r="Q105" s="375">
        <v>0</v>
      </c>
      <c r="R105" s="9"/>
      <c r="S105" s="706">
        <f>+IF(FEBRERO!S105=0,"",FEBRERO!S105)</f>
        <v>1020402</v>
      </c>
      <c r="T105" s="724" t="str">
        <f>+IF(FEBRERO!T105=0,"",FEBRERO!T105)</f>
        <v>Contribuciones - Otros</v>
      </c>
      <c r="U105" s="29">
        <f t="shared" ref="U105:AJ105" si="120">SUM(U106:U107)</f>
        <v>86897627</v>
      </c>
      <c r="V105" s="15">
        <f t="shared" si="120"/>
        <v>0</v>
      </c>
      <c r="W105" s="15">
        <f t="shared" si="120"/>
        <v>0</v>
      </c>
      <c r="X105" s="18">
        <f t="shared" si="120"/>
        <v>86897627</v>
      </c>
      <c r="Y105" s="19">
        <f t="shared" si="120"/>
        <v>11589600</v>
      </c>
      <c r="Z105" s="142">
        <f t="shared" si="120"/>
        <v>5795600</v>
      </c>
      <c r="AA105" s="16">
        <f t="shared" si="120"/>
        <v>17385200</v>
      </c>
      <c r="AB105" s="19">
        <f t="shared" si="120"/>
        <v>11589600</v>
      </c>
      <c r="AC105" s="142">
        <f t="shared" si="120"/>
        <v>5795600</v>
      </c>
      <c r="AD105" s="16">
        <f t="shared" si="120"/>
        <v>17385200</v>
      </c>
      <c r="AE105" s="19">
        <f t="shared" si="120"/>
        <v>5802700</v>
      </c>
      <c r="AF105" s="142">
        <f t="shared" si="120"/>
        <v>5786900</v>
      </c>
      <c r="AG105" s="16">
        <f t="shared" si="120"/>
        <v>11589600</v>
      </c>
      <c r="AH105" s="19">
        <f t="shared" si="120"/>
        <v>69512427</v>
      </c>
      <c r="AI105" s="15">
        <f t="shared" si="120"/>
        <v>69512427</v>
      </c>
      <c r="AJ105" s="16">
        <f t="shared" si="120"/>
        <v>75308027</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1" t="str">
        <f>+IF(FEBRERO!A106=0,"",FEBRERO!A106)</f>
        <v>11304-2</v>
      </c>
      <c r="B106" s="620" t="str">
        <f>+IF(FEBRERO!B106=0,"",FEBRERO!B106)</f>
        <v>COMERCIALIZACIÓN DE MERCANCÍAS</v>
      </c>
      <c r="C106" s="672">
        <f>+ENERO!C106</f>
        <v>0</v>
      </c>
      <c r="D106" s="373">
        <f>FEBRERO!D106+MARZO!P106</f>
        <v>0</v>
      </c>
      <c r="E106" s="373">
        <f>FEBRERO!E106+MARZO!Q106</f>
        <v>0</v>
      </c>
      <c r="F106" s="373">
        <f t="shared" si="115"/>
        <v>0</v>
      </c>
      <c r="G106" s="373">
        <f>FEBRERO!I106</f>
        <v>0</v>
      </c>
      <c r="H106" s="374">
        <v>0</v>
      </c>
      <c r="I106" s="373">
        <f t="shared" si="116"/>
        <v>0</v>
      </c>
      <c r="J106" s="373">
        <f>FEBRERO!L106</f>
        <v>0</v>
      </c>
      <c r="K106" s="374">
        <v>0</v>
      </c>
      <c r="L106" s="373">
        <f t="shared" si="117"/>
        <v>0</v>
      </c>
      <c r="M106" s="373">
        <f t="shared" si="118"/>
        <v>0</v>
      </c>
      <c r="N106" s="143">
        <f t="shared" si="119"/>
        <v>0</v>
      </c>
      <c r="P106" s="372">
        <v>0</v>
      </c>
      <c r="Q106" s="375">
        <v>0</v>
      </c>
      <c r="R106" s="9"/>
      <c r="S106" s="707" t="str">
        <f>+IF(FEBRERO!S106=0,"",FEBRERO!S106)</f>
        <v>1020402-1</v>
      </c>
      <c r="T106" s="724" t="str">
        <f>+IF(FEBRERO!T106=0,"",FEBRERO!T106)</f>
        <v>S.E.N.A.</v>
      </c>
      <c r="U106" s="29">
        <f>+ENERO!U106</f>
        <v>34759051</v>
      </c>
      <c r="V106" s="15">
        <f>FEBRERO!V106+MARZO!AL106</f>
        <v>0</v>
      </c>
      <c r="W106" s="15">
        <f>FEBRERO!W106+MARZO!AM106</f>
        <v>0</v>
      </c>
      <c r="X106" s="18">
        <f>SUM(U106:W106)</f>
        <v>34759051</v>
      </c>
      <c r="Y106" s="19">
        <f>FEBRERO!AA106</f>
        <v>4636600</v>
      </c>
      <c r="Z106" s="374">
        <v>2318900</v>
      </c>
      <c r="AA106" s="16">
        <f>SUM(Y106:Z106)</f>
        <v>6955500</v>
      </c>
      <c r="AB106" s="19">
        <f>FEBRERO!AD106</f>
        <v>4636600</v>
      </c>
      <c r="AC106" s="374">
        <v>2318900</v>
      </c>
      <c r="AD106" s="16">
        <f>SUM(AB106:AC106)</f>
        <v>6955500</v>
      </c>
      <c r="AE106" s="19">
        <f>FEBRERO!AG106</f>
        <v>2321400</v>
      </c>
      <c r="AF106" s="374">
        <v>2315200</v>
      </c>
      <c r="AG106" s="16">
        <f>SUM(AE106:AF106)</f>
        <v>4636600</v>
      </c>
      <c r="AH106" s="19">
        <f>X106-AA106</f>
        <v>27803551</v>
      </c>
      <c r="AI106" s="15">
        <f>X106-AD106</f>
        <v>27803551</v>
      </c>
      <c r="AJ106" s="16">
        <f>X106-AG106</f>
        <v>30122451</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1" t="str">
        <f>+IF(FEBRERO!A107=0,"",FEBRERO!A107)</f>
        <v>11304-3</v>
      </c>
      <c r="B107" s="619" t="str">
        <f>+IF(FEBRERO!B107=0,"",FEBRERO!B107)</f>
        <v>Bienestar Social</v>
      </c>
      <c r="C107" s="672">
        <f>+ENERO!C107</f>
        <v>0</v>
      </c>
      <c r="D107" s="373">
        <f>FEBRERO!D107+MARZO!P107</f>
        <v>0</v>
      </c>
      <c r="E107" s="373">
        <f>FEBRERO!E107+MARZO!Q107</f>
        <v>0</v>
      </c>
      <c r="F107" s="373">
        <f t="shared" si="115"/>
        <v>0</v>
      </c>
      <c r="G107" s="373">
        <f>FEBRERO!I107</f>
        <v>0</v>
      </c>
      <c r="H107" s="374">
        <v>0</v>
      </c>
      <c r="I107" s="373">
        <f t="shared" si="116"/>
        <v>0</v>
      </c>
      <c r="J107" s="373">
        <f>FEBRERO!L107</f>
        <v>0</v>
      </c>
      <c r="K107" s="374">
        <v>0</v>
      </c>
      <c r="L107" s="373">
        <f t="shared" si="117"/>
        <v>0</v>
      </c>
      <c r="M107" s="373">
        <f t="shared" si="118"/>
        <v>0</v>
      </c>
      <c r="N107" s="143">
        <f t="shared" si="119"/>
        <v>0</v>
      </c>
      <c r="P107" s="372">
        <v>0</v>
      </c>
      <c r="Q107" s="375">
        <v>0</v>
      </c>
      <c r="R107" s="9"/>
      <c r="S107" s="707" t="str">
        <f>+IF(FEBRERO!S107=0,"",FEBRERO!S107)</f>
        <v>1020402-2</v>
      </c>
      <c r="T107" s="724" t="str">
        <f>+IF(FEBRERO!T107=0,"",FEBRERO!T107)</f>
        <v>I.C.B.F.</v>
      </c>
      <c r="U107" s="29">
        <f>+ENERO!U107</f>
        <v>52138576</v>
      </c>
      <c r="V107" s="15">
        <f>FEBRERO!V107+MARZO!AL107</f>
        <v>0</v>
      </c>
      <c r="W107" s="15">
        <f>FEBRERO!W107+MARZO!AM107</f>
        <v>0</v>
      </c>
      <c r="X107" s="18">
        <f>SUM(U107:W107)</f>
        <v>52138576</v>
      </c>
      <c r="Y107" s="19">
        <f>FEBRERO!AA107</f>
        <v>6953000</v>
      </c>
      <c r="Z107" s="374">
        <v>3476700</v>
      </c>
      <c r="AA107" s="16">
        <f>SUM(Y107:Z107)</f>
        <v>10429700</v>
      </c>
      <c r="AB107" s="19">
        <f>FEBRERO!AD107</f>
        <v>6953000</v>
      </c>
      <c r="AC107" s="374">
        <v>3476700</v>
      </c>
      <c r="AD107" s="16">
        <f>SUM(AB107:AC107)</f>
        <v>10429700</v>
      </c>
      <c r="AE107" s="19">
        <f>FEBRERO!AG107</f>
        <v>3481300</v>
      </c>
      <c r="AF107" s="374">
        <v>3471700</v>
      </c>
      <c r="AG107" s="16">
        <f>SUM(AE107:AF107)</f>
        <v>6953000</v>
      </c>
      <c r="AH107" s="19">
        <f>X107-AA107</f>
        <v>41708876</v>
      </c>
      <c r="AI107" s="15">
        <f>X107-AD107</f>
        <v>41708876</v>
      </c>
      <c r="AJ107" s="16">
        <f>X107-AG107</f>
        <v>45185576</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1" t="str">
        <f>+IF(FEBRERO!A108=0,"",FEBRERO!A108)</f>
        <v>11304-4</v>
      </c>
      <c r="B108" s="619" t="str">
        <f>+IF(FEBRERO!B108=0,"",FEBRERO!B108)</f>
        <v>Fondo de la Vivienda</v>
      </c>
      <c r="C108" s="672">
        <f>+ENERO!C108</f>
        <v>0</v>
      </c>
      <c r="D108" s="373">
        <f>FEBRERO!D108+MARZO!P108</f>
        <v>0</v>
      </c>
      <c r="E108" s="373">
        <f>FEBRERO!E108+MARZO!Q108</f>
        <v>0</v>
      </c>
      <c r="F108" s="373">
        <f t="shared" si="115"/>
        <v>0</v>
      </c>
      <c r="G108" s="373">
        <f>FEBRERO!I108</f>
        <v>0</v>
      </c>
      <c r="H108" s="374">
        <v>0</v>
      </c>
      <c r="I108" s="373">
        <f t="shared" si="116"/>
        <v>0</v>
      </c>
      <c r="J108" s="373">
        <f>FEBRERO!L108</f>
        <v>0</v>
      </c>
      <c r="K108" s="374">
        <v>0</v>
      </c>
      <c r="L108" s="373">
        <f t="shared" si="117"/>
        <v>0</v>
      </c>
      <c r="M108" s="373">
        <f t="shared" si="118"/>
        <v>0</v>
      </c>
      <c r="N108" s="143">
        <f t="shared" si="119"/>
        <v>0</v>
      </c>
      <c r="P108" s="372">
        <v>0</v>
      </c>
      <c r="Q108" s="375">
        <v>0</v>
      </c>
      <c r="R108" s="9"/>
      <c r="S108" s="706">
        <f>+IF(FEBRERO!S108=0,"",FEBRERO!S108)</f>
        <v>1020499</v>
      </c>
      <c r="T108" s="724" t="str">
        <f>+IF(FEBRERO!T108=0,"",FEBRERO!T108)</f>
        <v>Vigencias Anteriores Contribuciones Inherentes de nómina sector publico operativo</v>
      </c>
      <c r="U108" s="29">
        <f>+ENERO!U108</f>
        <v>0</v>
      </c>
      <c r="V108" s="15">
        <f>FEBRERO!V108+MARZO!AL108</f>
        <v>5764900</v>
      </c>
      <c r="W108" s="15">
        <f>FEBRERO!W108+MARZO!AM108</f>
        <v>0</v>
      </c>
      <c r="X108" s="18">
        <f>SUM(U108:W108)</f>
        <v>5764900</v>
      </c>
      <c r="Y108" s="19">
        <f>FEBRERO!AA108</f>
        <v>5764900</v>
      </c>
      <c r="Z108" s="374">
        <v>0</v>
      </c>
      <c r="AA108" s="16">
        <f>SUM(Y108:Z108)</f>
        <v>5764900</v>
      </c>
      <c r="AB108" s="19">
        <f>FEBRERO!AD108</f>
        <v>5764900</v>
      </c>
      <c r="AC108" s="374">
        <v>0</v>
      </c>
      <c r="AD108" s="16">
        <f>SUM(AB108:AC108)</f>
        <v>5764900</v>
      </c>
      <c r="AE108" s="19">
        <f>FEBRERO!AG108</f>
        <v>5764900</v>
      </c>
      <c r="AF108" s="374">
        <v>0</v>
      </c>
      <c r="AG108" s="16">
        <f>SUM(AE108:AF108)</f>
        <v>5764900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1" t="str">
        <f>+IF(FEBRERO!A109=0,"",FEBRERO!A109)</f>
        <v>11304-5</v>
      </c>
      <c r="B109" s="619" t="str">
        <f>+IF(FEBRERO!B109=0,"",FEBRERO!B109)</f>
        <v xml:space="preserve">Aprovechamientos </v>
      </c>
      <c r="C109" s="672">
        <f>+ENERO!C109</f>
        <v>15193610</v>
      </c>
      <c r="D109" s="373">
        <f>FEBRERO!D109+MARZO!P109</f>
        <v>0</v>
      </c>
      <c r="E109" s="373">
        <f>FEBRERO!E109+MARZO!Q109</f>
        <v>0</v>
      </c>
      <c r="F109" s="373">
        <f t="shared" si="115"/>
        <v>15193610</v>
      </c>
      <c r="G109" s="373">
        <f>FEBRERO!I109</f>
        <v>625242</v>
      </c>
      <c r="H109" s="374">
        <v>108124</v>
      </c>
      <c r="I109" s="373">
        <f t="shared" si="116"/>
        <v>733366</v>
      </c>
      <c r="J109" s="373">
        <f>FEBRERO!L109</f>
        <v>625242</v>
      </c>
      <c r="K109" s="374"/>
      <c r="L109" s="373">
        <f t="shared" si="117"/>
        <v>625242</v>
      </c>
      <c r="M109" s="373">
        <f t="shared" si="118"/>
        <v>14460244</v>
      </c>
      <c r="N109" s="143">
        <f t="shared" si="119"/>
        <v>14568368</v>
      </c>
      <c r="P109" s="372">
        <v>0</v>
      </c>
      <c r="Q109" s="375">
        <v>0</v>
      </c>
      <c r="R109" s="9"/>
      <c r="S109" s="366" t="str">
        <f>+IF(FEBRERO!S109=0,"",FEBRERO!S109)</f>
        <v/>
      </c>
      <c r="T109" s="696" t="str">
        <f>+IF(FEBRERO!T109=0,"",FEBRERO!T109)</f>
        <v/>
      </c>
      <c r="U109" s="367"/>
      <c r="V109" s="161"/>
      <c r="W109" s="161"/>
      <c r="X109" s="161"/>
      <c r="Y109" s="367"/>
      <c r="Z109" s="161"/>
      <c r="AA109" s="166"/>
      <c r="AB109" s="367"/>
      <c r="AC109" s="161"/>
      <c r="AD109" s="166"/>
      <c r="AE109" s="367"/>
      <c r="AF109" s="161"/>
      <c r="AG109" s="166"/>
      <c r="AH109" s="367"/>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1" t="str">
        <f>+IF(FEBRERO!A110=0,"",FEBRERO!A110)</f>
        <v>11304-6</v>
      </c>
      <c r="B110" s="619" t="str">
        <f>+IF(FEBRERO!B110=0,"",FEBRERO!B110)</f>
        <v>Otros</v>
      </c>
      <c r="C110" s="672">
        <f>+ENERO!C110</f>
        <v>0</v>
      </c>
      <c r="D110" s="373">
        <f>FEBRERO!D110+MARZO!P110</f>
        <v>0</v>
      </c>
      <c r="E110" s="373">
        <f>FEBRERO!E110+MARZO!Q110</f>
        <v>0</v>
      </c>
      <c r="F110" s="373">
        <f t="shared" si="115"/>
        <v>0</v>
      </c>
      <c r="G110" s="373">
        <f>FEBRERO!I110</f>
        <v>0</v>
      </c>
      <c r="H110" s="374">
        <v>0</v>
      </c>
      <c r="I110" s="373">
        <f t="shared" si="116"/>
        <v>0</v>
      </c>
      <c r="J110" s="373">
        <f>FEBRERO!L110</f>
        <v>0</v>
      </c>
      <c r="K110" s="374">
        <v>0</v>
      </c>
      <c r="L110" s="373">
        <f t="shared" si="117"/>
        <v>0</v>
      </c>
      <c r="M110" s="373">
        <f t="shared" si="118"/>
        <v>0</v>
      </c>
      <c r="N110" s="143">
        <f t="shared" si="119"/>
        <v>0</v>
      </c>
      <c r="P110" s="372">
        <v>0</v>
      </c>
      <c r="Q110" s="375">
        <v>0</v>
      </c>
      <c r="R110" s="9"/>
      <c r="S110" s="704">
        <f>+IF(FEBRERO!S110=0,"",FEBRERO!S110)</f>
        <v>2000000</v>
      </c>
      <c r="T110" s="726" t="str">
        <f>+IF(FEBRERO!T110=0,"",FEBRERO!T110)</f>
        <v>GASTOS GENERALES</v>
      </c>
      <c r="U110" s="379">
        <f t="shared" ref="U110:AJ110" si="121">U112+U145</f>
        <v>718663965</v>
      </c>
      <c r="V110" s="471">
        <f t="shared" si="121"/>
        <v>2596563</v>
      </c>
      <c r="W110" s="471">
        <f t="shared" si="121"/>
        <v>95770735</v>
      </c>
      <c r="X110" s="472">
        <f t="shared" si="121"/>
        <v>817031263</v>
      </c>
      <c r="Y110" s="379">
        <f t="shared" si="121"/>
        <v>260434194</v>
      </c>
      <c r="Z110" s="471">
        <f t="shared" si="121"/>
        <v>111949672</v>
      </c>
      <c r="AA110" s="380">
        <f t="shared" si="121"/>
        <v>372383866</v>
      </c>
      <c r="AB110" s="379">
        <f t="shared" si="121"/>
        <v>206530093</v>
      </c>
      <c r="AC110" s="471">
        <f t="shared" si="121"/>
        <v>65639061</v>
      </c>
      <c r="AD110" s="380">
        <f t="shared" si="121"/>
        <v>272169154</v>
      </c>
      <c r="AE110" s="379">
        <f t="shared" si="121"/>
        <v>96601770</v>
      </c>
      <c r="AF110" s="471">
        <f t="shared" si="121"/>
        <v>60193778</v>
      </c>
      <c r="AG110" s="380">
        <f t="shared" si="121"/>
        <v>156795548</v>
      </c>
      <c r="AH110" s="379">
        <f t="shared" si="121"/>
        <v>444647397</v>
      </c>
      <c r="AI110" s="471">
        <f t="shared" si="121"/>
        <v>544862109</v>
      </c>
      <c r="AJ110" s="380">
        <f t="shared" si="121"/>
        <v>660235715</v>
      </c>
      <c r="AK110" s="10"/>
      <c r="AL110" s="128">
        <f>AL112+AL145</f>
        <v>-11967768</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c r="A111" s="741" t="str">
        <f>+IF(FEBRERO!A111=0,"",FEBRERO!A111)</f>
        <v>11304-7</v>
      </c>
      <c r="B111" s="654" t="str">
        <f>+IF(FEBRERO!B111=0,"",FEBRERO!B111)</f>
        <v>Vigencia Anterior Otros Ingresos Corrientes</v>
      </c>
      <c r="C111" s="780">
        <f>+ENERO!C111</f>
        <v>0</v>
      </c>
      <c r="D111" s="385">
        <f>FEBRERO!D111+MARZO!P111</f>
        <v>0</v>
      </c>
      <c r="E111" s="385">
        <f>FEBRERO!E111+MARZO!Q111</f>
        <v>0</v>
      </c>
      <c r="F111" s="385">
        <f t="shared" si="115"/>
        <v>0</v>
      </c>
      <c r="G111" s="385">
        <f>FEBRERO!I111</f>
        <v>0</v>
      </c>
      <c r="H111" s="388">
        <v>0</v>
      </c>
      <c r="I111" s="385">
        <f t="shared" si="116"/>
        <v>0</v>
      </c>
      <c r="J111" s="385">
        <f>FEBRERO!L111</f>
        <v>0</v>
      </c>
      <c r="K111" s="388">
        <v>0</v>
      </c>
      <c r="L111" s="385">
        <f t="shared" si="117"/>
        <v>0</v>
      </c>
      <c r="M111" s="385">
        <f t="shared" si="118"/>
        <v>0</v>
      </c>
      <c r="N111" s="386">
        <f t="shared" si="119"/>
        <v>0</v>
      </c>
      <c r="P111" s="372">
        <v>0</v>
      </c>
      <c r="Q111" s="375">
        <v>0</v>
      </c>
      <c r="R111" s="9"/>
      <c r="S111" s="366" t="str">
        <f>+IF(FEBRERO!S111=0,"",FEBRERO!S111)</f>
        <v/>
      </c>
      <c r="T111" s="696" t="str">
        <f>+IF(FEBRERO!T111=0,"",FEBRERO!T111)</f>
        <v/>
      </c>
      <c r="U111" s="367"/>
      <c r="V111" s="161"/>
      <c r="W111" s="161"/>
      <c r="X111" s="161"/>
      <c r="Y111" s="367"/>
      <c r="Z111" s="161"/>
      <c r="AA111" s="166"/>
      <c r="AB111" s="367"/>
      <c r="AC111" s="161"/>
      <c r="AD111" s="166"/>
      <c r="AE111" s="367"/>
      <c r="AF111" s="161"/>
      <c r="AG111" s="166"/>
      <c r="AH111" s="367"/>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2" t="str">
        <f>+IF(FEBRERO!A112=0,"",FEBRERO!A112)</f>
        <v/>
      </c>
      <c r="B112" s="653" t="str">
        <f>+IF(FEBRERO!B112=0,"",FEBRERO!B112)</f>
        <v/>
      </c>
      <c r="C112" s="480"/>
      <c r="D112" s="480"/>
      <c r="E112" s="480"/>
      <c r="F112" s="480"/>
      <c r="G112" s="480"/>
      <c r="H112" s="480"/>
      <c r="I112" s="480"/>
      <c r="J112" s="480"/>
      <c r="K112" s="480"/>
      <c r="L112" s="480"/>
      <c r="M112" s="480"/>
      <c r="N112" s="481"/>
      <c r="P112" s="482"/>
      <c r="Q112" s="481"/>
      <c r="R112" s="9"/>
      <c r="S112" s="704">
        <f>+IF(FEBRERO!S112=0,"",FEBRERO!S112)</f>
        <v>2010000</v>
      </c>
      <c r="T112" s="722" t="str">
        <f>+IF(FEBRERO!T112=0,"",FEBRERO!T112)</f>
        <v>Gastos de Administración</v>
      </c>
      <c r="U112" s="128">
        <f t="shared" ref="U112:AJ112" si="122">U114+U123+U141</f>
        <v>190227325</v>
      </c>
      <c r="V112" s="122">
        <f t="shared" si="122"/>
        <v>52564331</v>
      </c>
      <c r="W112" s="122">
        <f t="shared" si="122"/>
        <v>1603319</v>
      </c>
      <c r="X112" s="129">
        <f t="shared" si="122"/>
        <v>244394975</v>
      </c>
      <c r="Y112" s="128">
        <f t="shared" si="122"/>
        <v>41094136</v>
      </c>
      <c r="Z112" s="122">
        <f t="shared" si="122"/>
        <v>57223769</v>
      </c>
      <c r="AA112" s="130">
        <f t="shared" si="122"/>
        <v>98317905</v>
      </c>
      <c r="AB112" s="128">
        <f t="shared" si="122"/>
        <v>40774846</v>
      </c>
      <c r="AC112" s="122">
        <f t="shared" si="122"/>
        <v>10249998</v>
      </c>
      <c r="AD112" s="130">
        <f t="shared" si="122"/>
        <v>51024844</v>
      </c>
      <c r="AE112" s="128">
        <f t="shared" si="122"/>
        <v>26696232</v>
      </c>
      <c r="AF112" s="122">
        <f t="shared" si="122"/>
        <v>7871513</v>
      </c>
      <c r="AG112" s="130">
        <f t="shared" si="122"/>
        <v>34567745</v>
      </c>
      <c r="AH112" s="128">
        <f t="shared" si="122"/>
        <v>146077070</v>
      </c>
      <c r="AI112" s="122">
        <f t="shared" si="122"/>
        <v>193370131</v>
      </c>
      <c r="AJ112" s="130">
        <f t="shared" si="122"/>
        <v>209827230</v>
      </c>
      <c r="AK112" s="9"/>
      <c r="AL112" s="128">
        <f>AL114+AL123+AL141</f>
        <v>38000000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c r="A113" s="731">
        <f>+IF(FEBRERO!A113=0,"",FEBRERO!A113)</f>
        <v>2000</v>
      </c>
      <c r="B113" s="640" t="str">
        <f>+IF(FEBRERO!B113=0,"",FEBRERO!B113)</f>
        <v>INGRESOS DE CAPITAL</v>
      </c>
      <c r="C113" s="623">
        <f>SUM(C115:C124)</f>
        <v>164508252</v>
      </c>
      <c r="D113" s="624">
        <f>SUM(D115:D124)</f>
        <v>0</v>
      </c>
      <c r="E113" s="624">
        <f t="shared" ref="E113:N113" si="123">SUM(E115:E124)</f>
        <v>155190942</v>
      </c>
      <c r="F113" s="624">
        <f t="shared" si="123"/>
        <v>319699194</v>
      </c>
      <c r="G113" s="624">
        <f t="shared" si="123"/>
        <v>1550951</v>
      </c>
      <c r="H113" s="624">
        <f t="shared" si="123"/>
        <v>198233</v>
      </c>
      <c r="I113" s="624">
        <f t="shared" si="123"/>
        <v>1749184</v>
      </c>
      <c r="J113" s="624">
        <f t="shared" si="123"/>
        <v>1550951</v>
      </c>
      <c r="K113" s="624">
        <f t="shared" si="123"/>
        <v>198233</v>
      </c>
      <c r="L113" s="624">
        <f t="shared" si="123"/>
        <v>1749184</v>
      </c>
      <c r="M113" s="624">
        <f t="shared" si="123"/>
        <v>317950010</v>
      </c>
      <c r="N113" s="625">
        <f t="shared" si="123"/>
        <v>317950010</v>
      </c>
      <c r="O113" s="461"/>
      <c r="P113" s="174">
        <f>SUM(P115:P124)</f>
        <v>0</v>
      </c>
      <c r="Q113" s="175">
        <f>SUM(Q115:Q124)</f>
        <v>0</v>
      </c>
      <c r="R113" s="9"/>
      <c r="S113" s="366" t="str">
        <f>+IF(FEBRERO!S113=0,"",FEBRERO!S113)</f>
        <v/>
      </c>
      <c r="T113" s="696" t="str">
        <f>+IF(FEBRERO!T113=0,"",FEBRERO!T113)</f>
        <v/>
      </c>
      <c r="U113" s="367"/>
      <c r="V113" s="161"/>
      <c r="W113" s="161"/>
      <c r="X113" s="161"/>
      <c r="Y113" s="367"/>
      <c r="Z113" s="161"/>
      <c r="AA113" s="166"/>
      <c r="AB113" s="367"/>
      <c r="AC113" s="161"/>
      <c r="AD113" s="166"/>
      <c r="AE113" s="367"/>
      <c r="AF113" s="161"/>
      <c r="AG113" s="166"/>
      <c r="AH113" s="367"/>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2" t="str">
        <f>+IF(FEBRERO!A114=0,"",FEBRERO!A114)</f>
        <v/>
      </c>
      <c r="B114" s="653" t="str">
        <f>+IF(FEBRERO!B114=0,"",FEBRERO!B114)</f>
        <v/>
      </c>
      <c r="C114" s="480"/>
      <c r="D114" s="480"/>
      <c r="E114" s="480"/>
      <c r="F114" s="480"/>
      <c r="G114" s="480"/>
      <c r="H114" s="480"/>
      <c r="I114" s="480"/>
      <c r="J114" s="480"/>
      <c r="K114" s="480"/>
      <c r="L114" s="480"/>
      <c r="M114" s="480"/>
      <c r="N114" s="481"/>
      <c r="P114" s="482"/>
      <c r="Q114" s="481"/>
      <c r="R114" s="9"/>
      <c r="S114" s="705">
        <f>+IF(FEBRERO!S114=0,"",FEBRERO!S114)</f>
        <v>2010100</v>
      </c>
      <c r="T114" s="723" t="str">
        <f>+IF(FEBRERO!T114=0,"",FEBRERO!T114)</f>
        <v>Adquisición de bienes</v>
      </c>
      <c r="U114" s="128">
        <f t="shared" ref="U114:AJ114" si="124">SUM(U115:U121)</f>
        <v>98600000</v>
      </c>
      <c r="V114" s="122">
        <f t="shared" si="124"/>
        <v>12417992</v>
      </c>
      <c r="W114" s="122">
        <f t="shared" si="124"/>
        <v>0</v>
      </c>
      <c r="X114" s="129">
        <f t="shared" si="124"/>
        <v>111017992</v>
      </c>
      <c r="Y114" s="128">
        <f t="shared" si="124"/>
        <v>22270502</v>
      </c>
      <c r="Z114" s="122">
        <f t="shared" si="124"/>
        <v>13763769</v>
      </c>
      <c r="AA114" s="130">
        <f t="shared" si="124"/>
        <v>36034271</v>
      </c>
      <c r="AB114" s="128">
        <f t="shared" si="124"/>
        <v>21966502</v>
      </c>
      <c r="AC114" s="122">
        <f t="shared" si="124"/>
        <v>1936648</v>
      </c>
      <c r="AD114" s="130">
        <f t="shared" si="124"/>
        <v>23903150</v>
      </c>
      <c r="AE114" s="128">
        <f t="shared" si="124"/>
        <v>11587820</v>
      </c>
      <c r="AF114" s="122">
        <f t="shared" si="124"/>
        <v>5845760</v>
      </c>
      <c r="AG114" s="130">
        <f t="shared" si="124"/>
        <v>17433580</v>
      </c>
      <c r="AH114" s="128">
        <f t="shared" si="124"/>
        <v>74983721</v>
      </c>
      <c r="AI114" s="122">
        <f t="shared" si="124"/>
        <v>87114842</v>
      </c>
      <c r="AJ114" s="130">
        <f t="shared" si="124"/>
        <v>93584412</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c r="A115" s="743">
        <f>+IF(FEBRERO!A115=0,"",FEBRERO!A115)</f>
        <v>2100</v>
      </c>
      <c r="B115" s="626" t="str">
        <f>+IF(FEBRERO!B115=0,"",FEBRERO!B115)</f>
        <v>CREDITO INTERNO</v>
      </c>
      <c r="C115" s="673">
        <f>+ENERO!C115</f>
        <v>0</v>
      </c>
      <c r="D115" s="464">
        <f>FEBRERO!D115+MARZO!P115</f>
        <v>0</v>
      </c>
      <c r="E115" s="464">
        <f>FEBRERO!E115+MARZO!Q115</f>
        <v>0</v>
      </c>
      <c r="F115" s="468">
        <f t="shared" ref="F115:F124" si="125">SUM(C115:E115)</f>
        <v>0</v>
      </c>
      <c r="G115" s="466">
        <f>FEBRERO!I115</f>
        <v>0</v>
      </c>
      <c r="H115" s="374">
        <v>0</v>
      </c>
      <c r="I115" s="468">
        <f t="shared" ref="I115:I124" si="126">SUM(G115:H115)</f>
        <v>0</v>
      </c>
      <c r="J115" s="466">
        <f>FEBRERO!L115</f>
        <v>0</v>
      </c>
      <c r="K115" s="374">
        <v>0</v>
      </c>
      <c r="L115" s="465">
        <f t="shared" ref="L115:L124" si="127">SUM(J115:K115)</f>
        <v>0</v>
      </c>
      <c r="M115" s="469">
        <f t="shared" ref="M115:M124" si="128">F115-I115</f>
        <v>0</v>
      </c>
      <c r="N115" s="465">
        <f t="shared" ref="N115:N124" si="129">F115-L115</f>
        <v>0</v>
      </c>
      <c r="O115" s="461"/>
      <c r="P115" s="372">
        <v>0</v>
      </c>
      <c r="Q115" s="375">
        <v>0</v>
      </c>
      <c r="R115" s="9"/>
      <c r="S115" s="706" t="str">
        <f>+IF(FEBRERO!S115=0,"",FEBRERO!S115)</f>
        <v>2010100-1</v>
      </c>
      <c r="T115" s="724" t="str">
        <f>+IF(FEBRERO!T115=0,"",FEBRERO!T115)</f>
        <v>Compra de Equipos</v>
      </c>
      <c r="U115" s="29">
        <f>+ENERO!U115</f>
        <v>20000000</v>
      </c>
      <c r="V115" s="15">
        <f>FEBRERO!V115+MARZO!AL115</f>
        <v>0</v>
      </c>
      <c r="W115" s="15">
        <f>FEBRERO!W115+MARZO!AM115</f>
        <v>0</v>
      </c>
      <c r="X115" s="18">
        <f t="shared" ref="X115:X121" si="130">SUM(U115:W115)</f>
        <v>20000000</v>
      </c>
      <c r="Y115" s="19">
        <f>FEBRERO!AA115</f>
        <v>0</v>
      </c>
      <c r="Z115" s="374">
        <v>0</v>
      </c>
      <c r="AA115" s="16">
        <f t="shared" ref="AA115:AA121" si="131">SUM(Y115:Z115)</f>
        <v>0</v>
      </c>
      <c r="AB115" s="19">
        <f>FEBRERO!AD115</f>
        <v>0</v>
      </c>
      <c r="AC115" s="374">
        <v>0</v>
      </c>
      <c r="AD115" s="16">
        <f t="shared" ref="AD115:AD121" si="132">SUM(AB115:AC115)</f>
        <v>0</v>
      </c>
      <c r="AE115" s="19">
        <f>FEBRERO!AG115</f>
        <v>0</v>
      </c>
      <c r="AF115" s="374">
        <v>0</v>
      </c>
      <c r="AG115" s="16">
        <f t="shared" ref="AG115:AG121" si="133">SUM(AE115:AF115)</f>
        <v>0</v>
      </c>
      <c r="AH115" s="19">
        <f t="shared" ref="AH115:AH121" si="134">X115-AA115</f>
        <v>20000000</v>
      </c>
      <c r="AI115" s="15">
        <f t="shared" ref="AI115:AI121" si="135">X115-AD115</f>
        <v>20000000</v>
      </c>
      <c r="AJ115" s="16">
        <f t="shared" ref="AJ115:AJ121" si="136">X115-AG115</f>
        <v>20000000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3" t="str">
        <f>+IF(FEBRERO!A116=0,"",FEBRERO!A116)</f>
        <v>2100-1</v>
      </c>
      <c r="B116" s="627" t="str">
        <f>+IF(FEBRERO!B116=0,"",FEBRERO!B116)</f>
        <v>Vigencia Anterior</v>
      </c>
      <c r="C116" s="673">
        <f>+ENERO!C116</f>
        <v>0</v>
      </c>
      <c r="D116" s="464">
        <f>FEBRERO!D116+MARZO!P116</f>
        <v>0</v>
      </c>
      <c r="E116" s="464">
        <f>FEBRERO!E116+MARZO!Q116</f>
        <v>0</v>
      </c>
      <c r="F116" s="468">
        <f t="shared" si="125"/>
        <v>0</v>
      </c>
      <c r="G116" s="466">
        <f>FEBRERO!I116</f>
        <v>0</v>
      </c>
      <c r="H116" s="374">
        <v>0</v>
      </c>
      <c r="I116" s="468">
        <f t="shared" si="126"/>
        <v>0</v>
      </c>
      <c r="J116" s="466">
        <f>FEBRERO!L116</f>
        <v>0</v>
      </c>
      <c r="K116" s="374">
        <v>0</v>
      </c>
      <c r="L116" s="465">
        <f t="shared" si="127"/>
        <v>0</v>
      </c>
      <c r="M116" s="469">
        <f t="shared" si="128"/>
        <v>0</v>
      </c>
      <c r="N116" s="465">
        <f t="shared" si="129"/>
        <v>0</v>
      </c>
      <c r="O116" s="461"/>
      <c r="P116" s="372">
        <v>0</v>
      </c>
      <c r="Q116" s="375">
        <v>0</v>
      </c>
      <c r="R116" s="9"/>
      <c r="S116" s="706" t="str">
        <f>+IF(FEBRERO!S116=0,"",FEBRERO!S116)</f>
        <v>2010100-2</v>
      </c>
      <c r="T116" s="724" t="str">
        <f>+IF(FEBRERO!T116=0,"",FEBRERO!T116)</f>
        <v>Materiales</v>
      </c>
      <c r="U116" s="29">
        <f>+ENERO!U116</f>
        <v>75600000</v>
      </c>
      <c r="V116" s="15">
        <f>FEBRERO!V116+MARZO!AL116</f>
        <v>-4147338</v>
      </c>
      <c r="W116" s="15">
        <f>FEBRERO!W116+MARZO!AM116</f>
        <v>0</v>
      </c>
      <c r="X116" s="18">
        <f t="shared" si="130"/>
        <v>71452662</v>
      </c>
      <c r="Y116" s="19">
        <f>FEBRERO!AA116</f>
        <v>5705172</v>
      </c>
      <c r="Z116" s="374">
        <v>13763769</v>
      </c>
      <c r="AA116" s="16">
        <f t="shared" si="131"/>
        <v>19468941</v>
      </c>
      <c r="AB116" s="19">
        <f>FEBRERO!AD116</f>
        <v>5401172</v>
      </c>
      <c r="AC116" s="374">
        <v>1936648</v>
      </c>
      <c r="AD116" s="16">
        <f t="shared" si="132"/>
        <v>7337820</v>
      </c>
      <c r="AE116" s="19">
        <f>FEBRERO!AG116</f>
        <v>1040000</v>
      </c>
      <c r="AF116" s="374">
        <v>96000</v>
      </c>
      <c r="AG116" s="16">
        <f t="shared" si="133"/>
        <v>1136000</v>
      </c>
      <c r="AH116" s="19">
        <f t="shared" si="134"/>
        <v>51983721</v>
      </c>
      <c r="AI116" s="15">
        <f t="shared" si="135"/>
        <v>64114842</v>
      </c>
      <c r="AJ116" s="16">
        <f t="shared" si="136"/>
        <v>70316662</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3">
        <f>+IF(FEBRERO!A117=0,"",FEBRERO!A117)</f>
        <v>2200</v>
      </c>
      <c r="B117" s="626" t="str">
        <f>+IF(FEBRERO!B117=0,"",FEBRERO!B117)</f>
        <v>CREDITO EXTERNO</v>
      </c>
      <c r="C117" s="673">
        <f>+ENERO!C117</f>
        <v>0</v>
      </c>
      <c r="D117" s="464">
        <f>FEBRERO!D117+MARZO!P117</f>
        <v>0</v>
      </c>
      <c r="E117" s="464">
        <f>FEBRERO!E117+MARZO!Q117</f>
        <v>0</v>
      </c>
      <c r="F117" s="468">
        <f t="shared" si="125"/>
        <v>0</v>
      </c>
      <c r="G117" s="466">
        <f>FEBRERO!I117</f>
        <v>0</v>
      </c>
      <c r="H117" s="374">
        <v>0</v>
      </c>
      <c r="I117" s="468">
        <f t="shared" si="126"/>
        <v>0</v>
      </c>
      <c r="J117" s="466">
        <f>FEBRERO!L117</f>
        <v>0</v>
      </c>
      <c r="K117" s="374">
        <v>0</v>
      </c>
      <c r="L117" s="465">
        <f t="shared" si="127"/>
        <v>0</v>
      </c>
      <c r="M117" s="469">
        <f t="shared" si="128"/>
        <v>0</v>
      </c>
      <c r="N117" s="465">
        <f t="shared" si="129"/>
        <v>0</v>
      </c>
      <c r="O117" s="461"/>
      <c r="P117" s="372">
        <v>0</v>
      </c>
      <c r="Q117" s="375">
        <v>0</v>
      </c>
      <c r="R117" s="9"/>
      <c r="S117" s="706" t="str">
        <f>+IF(FEBRERO!S117=0,"",FEBRERO!S117)</f>
        <v>2010100-3</v>
      </c>
      <c r="T117" s="724" t="str">
        <f>+IF(FEBRERO!T117=0,"",FEBRERO!T117)</f>
        <v>Salud Ocupacional</v>
      </c>
      <c r="U117" s="29">
        <f>+ENERO!U117</f>
        <v>3000000</v>
      </c>
      <c r="V117" s="15">
        <f>FEBRERO!V117+MARZO!AL117</f>
        <v>0</v>
      </c>
      <c r="W117" s="15">
        <f>FEBRERO!W117+MARZO!AM117</f>
        <v>0</v>
      </c>
      <c r="X117" s="18">
        <f t="shared" si="130"/>
        <v>3000000</v>
      </c>
      <c r="Y117" s="19">
        <f>FEBRERO!AA117</f>
        <v>0</v>
      </c>
      <c r="Z117" s="374">
        <v>0</v>
      </c>
      <c r="AA117" s="16">
        <f t="shared" si="131"/>
        <v>0</v>
      </c>
      <c r="AB117" s="19">
        <f>FEBRERO!AD117</f>
        <v>0</v>
      </c>
      <c r="AC117" s="374">
        <v>0</v>
      </c>
      <c r="AD117" s="16">
        <f t="shared" si="132"/>
        <v>0</v>
      </c>
      <c r="AE117" s="19">
        <f>FEBRERO!AG117</f>
        <v>0</v>
      </c>
      <c r="AF117" s="374">
        <v>0</v>
      </c>
      <c r="AG117" s="16">
        <f t="shared" si="133"/>
        <v>0</v>
      </c>
      <c r="AH117" s="19">
        <f t="shared" si="134"/>
        <v>3000000</v>
      </c>
      <c r="AI117" s="15">
        <f t="shared" si="135"/>
        <v>3000000</v>
      </c>
      <c r="AJ117" s="16">
        <f t="shared" si="136"/>
        <v>3000000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4" t="str">
        <f>+IF(FEBRERO!A118=0,"",FEBRERO!A118)</f>
        <v>2200-1</v>
      </c>
      <c r="B118" s="627" t="str">
        <f>+IF(FEBRERO!B118=0,"",FEBRERO!B118)</f>
        <v>Vigencia Anterior Ingresos de Capital</v>
      </c>
      <c r="C118" s="673">
        <f>+ENERO!C118</f>
        <v>0</v>
      </c>
      <c r="D118" s="464">
        <f>FEBRERO!D118+MARZO!P118</f>
        <v>0</v>
      </c>
      <c r="E118" s="464">
        <f>FEBRERO!E118+MARZO!Q118</f>
        <v>0</v>
      </c>
      <c r="F118" s="468">
        <f t="shared" si="125"/>
        <v>0</v>
      </c>
      <c r="G118" s="466">
        <f>FEBRERO!I118</f>
        <v>0</v>
      </c>
      <c r="H118" s="374">
        <v>0</v>
      </c>
      <c r="I118" s="468">
        <f t="shared" si="126"/>
        <v>0</v>
      </c>
      <c r="J118" s="466">
        <f>FEBRERO!L118</f>
        <v>0</v>
      </c>
      <c r="K118" s="374">
        <v>0</v>
      </c>
      <c r="L118" s="465">
        <f t="shared" si="127"/>
        <v>0</v>
      </c>
      <c r="M118" s="469">
        <f t="shared" si="128"/>
        <v>0</v>
      </c>
      <c r="N118" s="465">
        <f t="shared" si="129"/>
        <v>0</v>
      </c>
      <c r="O118" s="461"/>
      <c r="P118" s="372">
        <v>0</v>
      </c>
      <c r="Q118" s="375">
        <v>0</v>
      </c>
      <c r="R118" s="9"/>
      <c r="S118" s="706" t="str">
        <f>+IF(FEBRERO!S118=0,"",FEBRERO!S118)</f>
        <v>2010100-4</v>
      </c>
      <c r="T118" s="724" t="str">
        <f>+IF(FEBRERO!T118=0,"",FEBRERO!T118)</f>
        <v/>
      </c>
      <c r="U118" s="29">
        <f>+ENERO!U118</f>
        <v>0</v>
      </c>
      <c r="V118" s="15">
        <f>FEBRERO!V118+MARZO!AL118</f>
        <v>0</v>
      </c>
      <c r="W118" s="15">
        <f>FEBRERO!W118+MARZO!AM118</f>
        <v>0</v>
      </c>
      <c r="X118" s="18">
        <f t="shared" si="130"/>
        <v>0</v>
      </c>
      <c r="Y118" s="19">
        <f>FEBRERO!AA118</f>
        <v>0</v>
      </c>
      <c r="Z118" s="374">
        <v>0</v>
      </c>
      <c r="AA118" s="16">
        <f t="shared" si="131"/>
        <v>0</v>
      </c>
      <c r="AB118" s="19">
        <f>FEBRERO!AD118</f>
        <v>0</v>
      </c>
      <c r="AC118" s="374">
        <v>0</v>
      </c>
      <c r="AD118" s="16">
        <f t="shared" si="132"/>
        <v>0</v>
      </c>
      <c r="AE118" s="19">
        <f>FEBRERO!AG118</f>
        <v>0</v>
      </c>
      <c r="AF118" s="374">
        <v>0</v>
      </c>
      <c r="AG118" s="16">
        <f t="shared" si="133"/>
        <v>0</v>
      </c>
      <c r="AH118" s="19">
        <f t="shared" si="134"/>
        <v>0</v>
      </c>
      <c r="AI118" s="15">
        <f t="shared" si="135"/>
        <v>0</v>
      </c>
      <c r="AJ118" s="16">
        <f t="shared" si="136"/>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3">
        <f>+IF(FEBRERO!A119=0,"",FEBRERO!A119)</f>
        <v>2300</v>
      </c>
      <c r="B119" s="626" t="str">
        <f>+IF(FEBRERO!B119=0,"",FEBRERO!B119)</f>
        <v>RENDIMIENTOS FINANCIEROS</v>
      </c>
      <c r="C119" s="673">
        <f>+ENERO!C119</f>
        <v>0</v>
      </c>
      <c r="D119" s="464">
        <f>FEBRERO!D119+MARZO!P119</f>
        <v>0</v>
      </c>
      <c r="E119" s="464">
        <f>FEBRERO!E119+MARZO!Q119</f>
        <v>0</v>
      </c>
      <c r="F119" s="468">
        <f t="shared" si="125"/>
        <v>0</v>
      </c>
      <c r="G119" s="219">
        <f>FEBRERO!I119</f>
        <v>239795</v>
      </c>
      <c r="H119" s="374">
        <v>97468</v>
      </c>
      <c r="I119" s="473">
        <f t="shared" si="126"/>
        <v>337263</v>
      </c>
      <c r="J119" s="219">
        <f>FEBRERO!L119</f>
        <v>239795</v>
      </c>
      <c r="K119" s="374">
        <v>97468</v>
      </c>
      <c r="L119" s="143">
        <f t="shared" si="127"/>
        <v>337263</v>
      </c>
      <c r="M119" s="438">
        <f t="shared" si="128"/>
        <v>-337263</v>
      </c>
      <c r="N119" s="143">
        <f t="shared" si="129"/>
        <v>-337263</v>
      </c>
      <c r="O119" s="461"/>
      <c r="P119" s="372">
        <v>0</v>
      </c>
      <c r="Q119" s="375">
        <v>0</v>
      </c>
      <c r="R119" s="9"/>
      <c r="S119" s="706" t="str">
        <f>+IF(FEBRERO!S119=0,"",FEBRERO!S119)</f>
        <v>2010100-5</v>
      </c>
      <c r="T119" s="724" t="str">
        <f>+IF(FEBRERO!T119=0,"",FEBRERO!T119)</f>
        <v/>
      </c>
      <c r="U119" s="29">
        <f>+ENERO!U119</f>
        <v>0</v>
      </c>
      <c r="V119" s="15">
        <f>FEBRERO!V119+MARZO!AL119</f>
        <v>0</v>
      </c>
      <c r="W119" s="15">
        <f>FEBRERO!W119+MARZO!AM119</f>
        <v>0</v>
      </c>
      <c r="X119" s="18">
        <f t="shared" si="130"/>
        <v>0</v>
      </c>
      <c r="Y119" s="19">
        <f>FEBRERO!AA119</f>
        <v>0</v>
      </c>
      <c r="Z119" s="374">
        <v>0</v>
      </c>
      <c r="AA119" s="16">
        <f t="shared" si="131"/>
        <v>0</v>
      </c>
      <c r="AB119" s="19">
        <f>FEBRERO!AD119</f>
        <v>0</v>
      </c>
      <c r="AC119" s="374">
        <v>0</v>
      </c>
      <c r="AD119" s="16">
        <f t="shared" si="132"/>
        <v>0</v>
      </c>
      <c r="AE119" s="19">
        <f>FEBRERO!AG119</f>
        <v>0</v>
      </c>
      <c r="AF119" s="374">
        <v>0</v>
      </c>
      <c r="AG119" s="16">
        <f t="shared" si="133"/>
        <v>0</v>
      </c>
      <c r="AH119" s="19">
        <f t="shared" si="134"/>
        <v>0</v>
      </c>
      <c r="AI119" s="15">
        <f t="shared" si="135"/>
        <v>0</v>
      </c>
      <c r="AJ119" s="16">
        <f t="shared" si="136"/>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5">
        <f>+IF(FEBRERO!A120=0,"",FEBRERO!A120)</f>
        <v>2400</v>
      </c>
      <c r="B120" s="627" t="str">
        <f>+IF(FEBRERO!B120=0,"",FEBRERO!B120)</f>
        <v>VENTA DE ACTIVOS</v>
      </c>
      <c r="C120" s="673">
        <f>+ENERO!C120</f>
        <v>0</v>
      </c>
      <c r="D120" s="464">
        <f>FEBRERO!D120+MARZO!P120</f>
        <v>0</v>
      </c>
      <c r="E120" s="464">
        <f>FEBRERO!E120+MARZO!Q120</f>
        <v>0</v>
      </c>
      <c r="F120" s="468">
        <f t="shared" si="125"/>
        <v>0</v>
      </c>
      <c r="G120" s="219">
        <f>FEBRERO!I120</f>
        <v>0</v>
      </c>
      <c r="H120" s="374">
        <v>0</v>
      </c>
      <c r="I120" s="473">
        <f t="shared" si="126"/>
        <v>0</v>
      </c>
      <c r="J120" s="219">
        <f>FEBRERO!L120</f>
        <v>0</v>
      </c>
      <c r="K120" s="374">
        <v>0</v>
      </c>
      <c r="L120" s="143">
        <f t="shared" si="127"/>
        <v>0</v>
      </c>
      <c r="M120" s="438">
        <f t="shared" si="128"/>
        <v>0</v>
      </c>
      <c r="N120" s="143">
        <f t="shared" si="129"/>
        <v>0</v>
      </c>
      <c r="P120" s="372">
        <v>0</v>
      </c>
      <c r="Q120" s="375">
        <v>0</v>
      </c>
      <c r="R120" s="9"/>
      <c r="S120" s="706" t="str">
        <f>+IF(FEBRERO!S120=0,"",FEBRERO!S120)</f>
        <v>2010100-6</v>
      </c>
      <c r="T120" s="724" t="str">
        <f>+IF(FEBRERO!T120=0,"",FEBRERO!T120)</f>
        <v/>
      </c>
      <c r="U120" s="29">
        <f>+ENERO!U120</f>
        <v>0</v>
      </c>
      <c r="V120" s="15">
        <f>FEBRERO!V120+MARZO!AL120</f>
        <v>0</v>
      </c>
      <c r="W120" s="15">
        <f>FEBRERO!W120+MARZO!AM120</f>
        <v>0</v>
      </c>
      <c r="X120" s="18">
        <f t="shared" si="130"/>
        <v>0</v>
      </c>
      <c r="Y120" s="19">
        <f>FEBRERO!AA120</f>
        <v>0</v>
      </c>
      <c r="Z120" s="374">
        <v>0</v>
      </c>
      <c r="AA120" s="16">
        <f t="shared" si="131"/>
        <v>0</v>
      </c>
      <c r="AB120" s="19">
        <f>FEBRERO!AD120</f>
        <v>0</v>
      </c>
      <c r="AC120" s="374">
        <v>0</v>
      </c>
      <c r="AD120" s="16">
        <f t="shared" si="132"/>
        <v>0</v>
      </c>
      <c r="AE120" s="19">
        <f>FEBRERO!AG120</f>
        <v>0</v>
      </c>
      <c r="AF120" s="374">
        <v>0</v>
      </c>
      <c r="AG120" s="16">
        <f t="shared" si="133"/>
        <v>0</v>
      </c>
      <c r="AH120" s="19">
        <f t="shared" si="134"/>
        <v>0</v>
      </c>
      <c r="AI120" s="15">
        <f t="shared" si="135"/>
        <v>0</v>
      </c>
      <c r="AJ120" s="16">
        <f t="shared" si="136"/>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5">
        <f>+IF(FEBRERO!A121=0,"",FEBRERO!A121)</f>
        <v>2500</v>
      </c>
      <c r="B121" s="627" t="str">
        <f>+IF(FEBRERO!B121=0,"",FEBRERO!B121)</f>
        <v>DONACIONES</v>
      </c>
      <c r="C121" s="673">
        <f>+ENERO!C121</f>
        <v>0</v>
      </c>
      <c r="D121" s="464">
        <f>FEBRERO!D121+MARZO!P121</f>
        <v>0</v>
      </c>
      <c r="E121" s="464">
        <f>FEBRERO!E121+MARZO!Q121</f>
        <v>0</v>
      </c>
      <c r="F121" s="468">
        <f t="shared" si="125"/>
        <v>0</v>
      </c>
      <c r="G121" s="219">
        <f>FEBRERO!I121</f>
        <v>0</v>
      </c>
      <c r="H121" s="374">
        <v>0</v>
      </c>
      <c r="I121" s="473">
        <f t="shared" si="126"/>
        <v>0</v>
      </c>
      <c r="J121" s="219">
        <f>FEBRERO!L121</f>
        <v>0</v>
      </c>
      <c r="K121" s="374">
        <v>0</v>
      </c>
      <c r="L121" s="143">
        <f t="shared" si="127"/>
        <v>0</v>
      </c>
      <c r="M121" s="438">
        <f t="shared" si="128"/>
        <v>0</v>
      </c>
      <c r="N121" s="143">
        <f t="shared" si="129"/>
        <v>0</v>
      </c>
      <c r="P121" s="372">
        <v>0</v>
      </c>
      <c r="Q121" s="375">
        <v>0</v>
      </c>
      <c r="R121" s="9"/>
      <c r="S121" s="706">
        <f>+IF(FEBRERO!S121=0,"",FEBRERO!S121)</f>
        <v>2010199</v>
      </c>
      <c r="T121" s="724" t="str">
        <f>+IF(FEBRERO!T121=0,"",FEBRERO!T121)</f>
        <v>Vigencias Anteriores Adquisición de bienes Admón</v>
      </c>
      <c r="U121" s="29">
        <f>+ENERO!U121</f>
        <v>0</v>
      </c>
      <c r="V121" s="15">
        <f>FEBRERO!V121+MARZO!AL121</f>
        <v>16565330</v>
      </c>
      <c r="W121" s="15">
        <f>FEBRERO!W121+MARZO!AM121</f>
        <v>0</v>
      </c>
      <c r="X121" s="18">
        <f t="shared" si="130"/>
        <v>16565330</v>
      </c>
      <c r="Y121" s="19">
        <f>FEBRERO!AA121</f>
        <v>16565330</v>
      </c>
      <c r="Z121" s="374">
        <v>0</v>
      </c>
      <c r="AA121" s="16">
        <f t="shared" si="131"/>
        <v>16565330</v>
      </c>
      <c r="AB121" s="19">
        <f>FEBRERO!AD121</f>
        <v>16565330</v>
      </c>
      <c r="AC121" s="374">
        <v>0</v>
      </c>
      <c r="AD121" s="16">
        <f t="shared" si="132"/>
        <v>16565330</v>
      </c>
      <c r="AE121" s="19">
        <f>FEBRERO!AG121</f>
        <v>10547820</v>
      </c>
      <c r="AF121" s="374">
        <v>5749760</v>
      </c>
      <c r="AG121" s="16">
        <f t="shared" si="133"/>
        <v>16297580</v>
      </c>
      <c r="AH121" s="19">
        <f t="shared" si="134"/>
        <v>0</v>
      </c>
      <c r="AI121" s="15">
        <f t="shared" si="135"/>
        <v>0</v>
      </c>
      <c r="AJ121" s="16">
        <f t="shared" si="136"/>
        <v>267750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c r="A122" s="745">
        <f>+IF(FEBRERO!A122=0,"",FEBRERO!A122)</f>
        <v>2600</v>
      </c>
      <c r="B122" s="627" t="str">
        <f>+IF(FEBRERO!B122=0,"",FEBRERO!B122)</f>
        <v>RECUPERACIÓN DE CARTERA (AÑO 2016 Y ANTERIORES)</v>
      </c>
      <c r="C122" s="825">
        <f>+ENERO!C122</f>
        <v>164508252</v>
      </c>
      <c r="D122" s="464">
        <f>FEBRERO!D122+MARZO!P122</f>
        <v>0</v>
      </c>
      <c r="E122" s="464">
        <f>FEBRERO!E122+MARZO!Q122</f>
        <v>155190942</v>
      </c>
      <c r="F122" s="468">
        <f t="shared" si="125"/>
        <v>319699194</v>
      </c>
      <c r="G122" s="219">
        <f>FEBRERO!I122</f>
        <v>1311156</v>
      </c>
      <c r="H122" s="374">
        <v>100765</v>
      </c>
      <c r="I122" s="473">
        <f t="shared" si="126"/>
        <v>1411921</v>
      </c>
      <c r="J122" s="219">
        <f>FEBRERO!L122</f>
        <v>1311156</v>
      </c>
      <c r="K122" s="374">
        <v>100765</v>
      </c>
      <c r="L122" s="143">
        <f t="shared" si="127"/>
        <v>1411921</v>
      </c>
      <c r="M122" s="438">
        <f t="shared" si="128"/>
        <v>318287273</v>
      </c>
      <c r="N122" s="143">
        <f t="shared" si="129"/>
        <v>318287273</v>
      </c>
      <c r="P122" s="372">
        <v>0</v>
      </c>
      <c r="Q122" s="375">
        <v>0</v>
      </c>
      <c r="R122" s="9"/>
      <c r="S122" s="366" t="str">
        <f>+IF(FEBRERO!S122=0,"",FEBRERO!S122)</f>
        <v/>
      </c>
      <c r="T122" s="696" t="str">
        <f>+IF(FEBRERO!T122=0,"",FEBRERO!T122)</f>
        <v/>
      </c>
      <c r="U122" s="367"/>
      <c r="V122" s="161"/>
      <c r="W122" s="161"/>
      <c r="X122" s="161"/>
      <c r="Y122" s="367"/>
      <c r="Z122" s="161"/>
      <c r="AA122" s="166"/>
      <c r="AB122" s="367"/>
      <c r="AC122" s="161"/>
      <c r="AD122" s="166"/>
      <c r="AE122" s="367"/>
      <c r="AF122" s="161"/>
      <c r="AG122" s="166"/>
      <c r="AH122" s="367"/>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6">
        <f>+IF(FEBRERO!A123=0,"",FEBRERO!A123)</f>
        <v>2700</v>
      </c>
      <c r="B123" s="627" t="str">
        <f>+IF(FEBRERO!B123=0,"",FEBRERO!B123)</f>
        <v>OTROS INGRESOS DE CAPITAL</v>
      </c>
      <c r="C123" s="673">
        <f>+ENERO!C123</f>
        <v>0</v>
      </c>
      <c r="D123" s="464">
        <f>FEBRERO!D123+MARZO!P123</f>
        <v>0</v>
      </c>
      <c r="E123" s="464">
        <f>FEBRERO!E123+MARZO!Q123</f>
        <v>0</v>
      </c>
      <c r="F123" s="468">
        <f t="shared" si="125"/>
        <v>0</v>
      </c>
      <c r="G123" s="219">
        <f>FEBRERO!I123</f>
        <v>0</v>
      </c>
      <c r="H123" s="374">
        <v>0</v>
      </c>
      <c r="I123" s="473">
        <f t="shared" si="126"/>
        <v>0</v>
      </c>
      <c r="J123" s="219">
        <f>FEBRERO!L123</f>
        <v>0</v>
      </c>
      <c r="K123" s="374">
        <v>0</v>
      </c>
      <c r="L123" s="143">
        <f t="shared" si="127"/>
        <v>0</v>
      </c>
      <c r="M123" s="438">
        <f t="shared" si="128"/>
        <v>0</v>
      </c>
      <c r="N123" s="143">
        <f t="shared" si="129"/>
        <v>0</v>
      </c>
      <c r="P123" s="372">
        <v>0</v>
      </c>
      <c r="Q123" s="375">
        <v>0</v>
      </c>
      <c r="R123" s="9"/>
      <c r="S123" s="705">
        <f>+IF(FEBRERO!S123=0,"",FEBRERO!S123)</f>
        <v>2010200</v>
      </c>
      <c r="T123" s="723" t="str">
        <f>+IF(FEBRERO!T123=0,"",FEBRERO!T123)</f>
        <v>Adquisición de Servicios</v>
      </c>
      <c r="U123" s="128">
        <f t="shared" ref="U123:AJ123" si="137">SUM(U124:U139)</f>
        <v>91627325</v>
      </c>
      <c r="V123" s="122">
        <f t="shared" si="137"/>
        <v>40146339</v>
      </c>
      <c r="W123" s="122">
        <f t="shared" si="137"/>
        <v>1603319</v>
      </c>
      <c r="X123" s="129">
        <f t="shared" si="137"/>
        <v>133376983</v>
      </c>
      <c r="Y123" s="128">
        <f t="shared" si="137"/>
        <v>18823634</v>
      </c>
      <c r="Z123" s="122">
        <f t="shared" si="137"/>
        <v>43460000</v>
      </c>
      <c r="AA123" s="130">
        <f t="shared" si="137"/>
        <v>62283634</v>
      </c>
      <c r="AB123" s="128">
        <f t="shared" si="137"/>
        <v>18808344</v>
      </c>
      <c r="AC123" s="122">
        <f t="shared" si="137"/>
        <v>8313350</v>
      </c>
      <c r="AD123" s="130">
        <f t="shared" si="137"/>
        <v>27121694</v>
      </c>
      <c r="AE123" s="128">
        <f t="shared" si="137"/>
        <v>15108412</v>
      </c>
      <c r="AF123" s="122">
        <f t="shared" si="137"/>
        <v>2025753</v>
      </c>
      <c r="AG123" s="130">
        <f t="shared" si="137"/>
        <v>17134165</v>
      </c>
      <c r="AH123" s="128">
        <f t="shared" si="137"/>
        <v>71093349</v>
      </c>
      <c r="AI123" s="122">
        <f t="shared" si="137"/>
        <v>106255289</v>
      </c>
      <c r="AJ123" s="130">
        <f t="shared" si="137"/>
        <v>116242818</v>
      </c>
      <c r="AK123" s="9"/>
      <c r="AL123" s="128">
        <f>SUM(AL124:AL139)</f>
        <v>38000000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c r="A124" s="747">
        <f>+IF(FEBRERO!A124=0,"",FEBRERO!A124)</f>
        <v>2800</v>
      </c>
      <c r="B124" s="655" t="str">
        <f>+IF(FEBRERO!B124=0,"",FEBRERO!B124)</f>
        <v/>
      </c>
      <c r="C124" s="779">
        <f>+ENERO!C124</f>
        <v>0</v>
      </c>
      <c r="D124" s="462">
        <f>FEBRERO!D124+MARZO!P124</f>
        <v>0</v>
      </c>
      <c r="E124" s="462">
        <f>FEBRERO!E124+MARZO!Q124</f>
        <v>0</v>
      </c>
      <c r="F124" s="474">
        <f t="shared" si="125"/>
        <v>0</v>
      </c>
      <c r="G124" s="387">
        <f>FEBRERO!I124</f>
        <v>0</v>
      </c>
      <c r="H124" s="388">
        <v>0</v>
      </c>
      <c r="I124" s="475">
        <f t="shared" si="126"/>
        <v>0</v>
      </c>
      <c r="J124" s="387">
        <f>FEBRERO!L124</f>
        <v>0</v>
      </c>
      <c r="K124" s="388">
        <v>0</v>
      </c>
      <c r="L124" s="386">
        <f t="shared" si="127"/>
        <v>0</v>
      </c>
      <c r="M124" s="476">
        <f t="shared" si="128"/>
        <v>0</v>
      </c>
      <c r="N124" s="386">
        <f t="shared" si="129"/>
        <v>0</v>
      </c>
      <c r="P124" s="384">
        <v>0</v>
      </c>
      <c r="Q124" s="389">
        <v>0</v>
      </c>
      <c r="R124" s="9"/>
      <c r="S124" s="706" t="str">
        <f>+IF(FEBRERO!S124=0,"",FEBRERO!S124)</f>
        <v>2010200-1</v>
      </c>
      <c r="T124" s="724" t="str">
        <f>+IF(FEBRERO!T124=0,"",FEBRERO!T124)</f>
        <v>Seguros</v>
      </c>
      <c r="U124" s="29">
        <f>+ENERO!U124</f>
        <v>0</v>
      </c>
      <c r="V124" s="15">
        <f>FEBRERO!V124+MARZO!AL124</f>
        <v>0</v>
      </c>
      <c r="W124" s="15">
        <f>FEBRERO!W124+MARZO!AM124</f>
        <v>0</v>
      </c>
      <c r="X124" s="18">
        <f t="shared" ref="X124:X139" si="138">SUM(U124:W124)</f>
        <v>0</v>
      </c>
      <c r="Y124" s="19">
        <f>FEBRERO!AA124</f>
        <v>0</v>
      </c>
      <c r="Z124" s="374">
        <v>0</v>
      </c>
      <c r="AA124" s="16">
        <f t="shared" ref="AA124:AA139" si="139">SUM(Y124:Z124)</f>
        <v>0</v>
      </c>
      <c r="AB124" s="19">
        <f>FEBRERO!AD124</f>
        <v>0</v>
      </c>
      <c r="AC124" s="374">
        <v>0</v>
      </c>
      <c r="AD124" s="16">
        <f t="shared" ref="AD124:AD139" si="140">SUM(AB124:AC124)</f>
        <v>0</v>
      </c>
      <c r="AE124" s="19">
        <f>FEBRERO!AG124</f>
        <v>0</v>
      </c>
      <c r="AF124" s="374">
        <v>0</v>
      </c>
      <c r="AG124" s="16">
        <f t="shared" ref="AG124:AG139" si="141">SUM(AE124:AF124)</f>
        <v>0</v>
      </c>
      <c r="AH124" s="19">
        <f t="shared" ref="AH124:AH139" si="142">X124-AA124</f>
        <v>0</v>
      </c>
      <c r="AI124" s="15">
        <f t="shared" ref="AI124:AI139" si="143">X124-AD124</f>
        <v>0</v>
      </c>
      <c r="AJ124" s="16">
        <f t="shared" ref="AJ124:AJ139" si="144">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2"/>
      <c r="B125" s="653"/>
      <c r="C125" s="480"/>
      <c r="D125" s="480"/>
      <c r="E125" s="480"/>
      <c r="F125" s="480"/>
      <c r="G125" s="480"/>
      <c r="H125" s="480"/>
      <c r="I125" s="480"/>
      <c r="J125" s="480"/>
      <c r="K125" s="480"/>
      <c r="L125" s="480"/>
      <c r="M125" s="480"/>
      <c r="N125" s="481"/>
      <c r="P125" s="482"/>
      <c r="Q125" s="481"/>
      <c r="R125" s="9"/>
      <c r="S125" s="706" t="str">
        <f>+IF(FEBRERO!S125=0,"",FEBRERO!S125)</f>
        <v>2010200-2</v>
      </c>
      <c r="T125" s="724" t="str">
        <f>+IF(FEBRERO!T125=0,"",FEBRERO!T125)</f>
        <v>Impresos y Publicaciones</v>
      </c>
      <c r="U125" s="29">
        <f>+ENERO!U125</f>
        <v>0</v>
      </c>
      <c r="V125" s="15">
        <f>FEBRERO!V125+MARZO!AL125</f>
        <v>0</v>
      </c>
      <c r="W125" s="15">
        <f>FEBRERO!W125+MARZO!AM125</f>
        <v>0</v>
      </c>
      <c r="X125" s="18">
        <f t="shared" si="138"/>
        <v>0</v>
      </c>
      <c r="Y125" s="19">
        <f>FEBRERO!AA125</f>
        <v>0</v>
      </c>
      <c r="Z125" s="374">
        <v>0</v>
      </c>
      <c r="AA125" s="16">
        <f t="shared" si="139"/>
        <v>0</v>
      </c>
      <c r="AB125" s="19">
        <f>FEBRERO!AD125</f>
        <v>0</v>
      </c>
      <c r="AC125" s="374">
        <v>0</v>
      </c>
      <c r="AD125" s="16">
        <f t="shared" si="140"/>
        <v>0</v>
      </c>
      <c r="AE125" s="19">
        <f>FEBRERO!AG125</f>
        <v>0</v>
      </c>
      <c r="AF125" s="374">
        <v>0</v>
      </c>
      <c r="AG125" s="16">
        <f t="shared" si="141"/>
        <v>0</v>
      </c>
      <c r="AH125" s="19">
        <f t="shared" si="142"/>
        <v>0</v>
      </c>
      <c r="AI125" s="15">
        <f t="shared" si="143"/>
        <v>0</v>
      </c>
      <c r="AJ125" s="16">
        <f t="shared" si="144"/>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67" t="s">
        <v>244</v>
      </c>
      <c r="B126" s="656"/>
      <c r="C126" s="477">
        <f t="shared" ref="C126:N126" si="145">C8-C128</f>
        <v>5615142604</v>
      </c>
      <c r="D126" s="477">
        <f t="shared" si="145"/>
        <v>0</v>
      </c>
      <c r="E126" s="477">
        <f t="shared" si="145"/>
        <v>154986557</v>
      </c>
      <c r="F126" s="477">
        <f t="shared" si="145"/>
        <v>5770129161</v>
      </c>
      <c r="G126" s="477">
        <f t="shared" si="145"/>
        <v>1302039213</v>
      </c>
      <c r="H126" s="477">
        <f t="shared" si="145"/>
        <v>591503291</v>
      </c>
      <c r="I126" s="477">
        <f t="shared" si="145"/>
        <v>1893542504</v>
      </c>
      <c r="J126" s="477">
        <f t="shared" si="145"/>
        <v>1057480944</v>
      </c>
      <c r="K126" s="477">
        <f t="shared" si="145"/>
        <v>588795607</v>
      </c>
      <c r="L126" s="477">
        <f t="shared" si="145"/>
        <v>1646276551</v>
      </c>
      <c r="M126" s="477">
        <f t="shared" si="145"/>
        <v>3876586657</v>
      </c>
      <c r="N126" s="614">
        <f t="shared" si="145"/>
        <v>4123852610</v>
      </c>
      <c r="P126" s="478">
        <f>P8-P128</f>
        <v>0</v>
      </c>
      <c r="Q126" s="479">
        <f>Q8-Q128</f>
        <v>0</v>
      </c>
      <c r="R126" s="9"/>
      <c r="S126" s="706" t="str">
        <f>+IF(FEBRERO!S126=0,"",FEBRERO!S126)</f>
        <v>2010200-3</v>
      </c>
      <c r="T126" s="724" t="str">
        <f>+IF(FEBRERO!T126=0,"",FEBRERO!T126)</f>
        <v xml:space="preserve">Servicios Públicos </v>
      </c>
      <c r="U126" s="29">
        <f>+ENERO!U126</f>
        <v>70000000</v>
      </c>
      <c r="V126" s="15">
        <f>FEBRERO!V126+MARZO!AL126</f>
        <v>0</v>
      </c>
      <c r="W126" s="15">
        <f>FEBRERO!W126+MARZO!AM126</f>
        <v>0</v>
      </c>
      <c r="X126" s="18">
        <f t="shared" si="138"/>
        <v>70000000</v>
      </c>
      <c r="Y126" s="19">
        <f>FEBRERO!AA126</f>
        <v>12721069</v>
      </c>
      <c r="Z126" s="374">
        <v>6807461</v>
      </c>
      <c r="AA126" s="16">
        <f t="shared" si="139"/>
        <v>19528530</v>
      </c>
      <c r="AB126" s="19">
        <f>FEBRERO!AD126</f>
        <v>12721069</v>
      </c>
      <c r="AC126" s="374">
        <v>6807461</v>
      </c>
      <c r="AD126" s="16">
        <f t="shared" si="140"/>
        <v>19528530</v>
      </c>
      <c r="AE126" s="19">
        <f>FEBRERO!AG126</f>
        <v>12721069</v>
      </c>
      <c r="AF126" s="374">
        <v>362364</v>
      </c>
      <c r="AG126" s="16">
        <f t="shared" si="141"/>
        <v>13083433</v>
      </c>
      <c r="AH126" s="19">
        <f t="shared" si="142"/>
        <v>50471470</v>
      </c>
      <c r="AI126" s="15">
        <f t="shared" si="143"/>
        <v>50471470</v>
      </c>
      <c r="AJ126" s="16">
        <f t="shared" si="144"/>
        <v>56916567</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70"/>
      <c r="B127" s="653"/>
      <c r="C127" s="480"/>
      <c r="D127" s="480"/>
      <c r="E127" s="480"/>
      <c r="F127" s="480"/>
      <c r="G127" s="480"/>
      <c r="H127" s="480"/>
      <c r="I127" s="480"/>
      <c r="J127" s="480"/>
      <c r="K127" s="480"/>
      <c r="L127" s="480"/>
      <c r="M127" s="480"/>
      <c r="N127" s="481"/>
      <c r="P127" s="482"/>
      <c r="Q127" s="481"/>
      <c r="R127" s="9"/>
      <c r="S127" s="706" t="str">
        <f>+IF(FEBRERO!S127=0,"",FEBRERO!S127)</f>
        <v>2010200-4</v>
      </c>
      <c r="T127" s="724" t="str">
        <f>+IF(FEBRERO!T127=0,"",FEBRERO!T127)</f>
        <v>Comunicaciones y Transportes</v>
      </c>
      <c r="U127" s="29">
        <f>+ENERO!U127</f>
        <v>0</v>
      </c>
      <c r="V127" s="15">
        <f>FEBRERO!V127+MARZO!AL127</f>
        <v>0</v>
      </c>
      <c r="W127" s="15">
        <f>FEBRERO!W127+MARZO!AM127</f>
        <v>0</v>
      </c>
      <c r="X127" s="18">
        <f t="shared" si="138"/>
        <v>0</v>
      </c>
      <c r="Y127" s="19">
        <f>FEBRERO!AA127</f>
        <v>0</v>
      </c>
      <c r="Z127" s="374">
        <v>0</v>
      </c>
      <c r="AA127" s="16">
        <f t="shared" si="139"/>
        <v>0</v>
      </c>
      <c r="AB127" s="19">
        <f>FEBRERO!AD127</f>
        <v>0</v>
      </c>
      <c r="AC127" s="374">
        <v>0</v>
      </c>
      <c r="AD127" s="16">
        <f t="shared" si="140"/>
        <v>0</v>
      </c>
      <c r="AE127" s="19">
        <f>FEBRERO!AG127</f>
        <v>0</v>
      </c>
      <c r="AF127" s="374">
        <v>0</v>
      </c>
      <c r="AG127" s="16">
        <f t="shared" si="141"/>
        <v>0</v>
      </c>
      <c r="AH127" s="19">
        <f t="shared" si="142"/>
        <v>0</v>
      </c>
      <c r="AI127" s="15">
        <f t="shared" si="143"/>
        <v>0</v>
      </c>
      <c r="AJ127" s="16">
        <f t="shared" si="144"/>
        <v>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68" t="s">
        <v>247</v>
      </c>
      <c r="B128" s="657"/>
      <c r="C128" s="483">
        <f t="shared" ref="C128:E128" si="146">SUMIF($B$8:$B$122,"*Vigencia Anterior*",C8:C122)+C122</f>
        <v>483220383</v>
      </c>
      <c r="D128" s="483">
        <f t="shared" si="146"/>
        <v>0</v>
      </c>
      <c r="E128" s="483">
        <f t="shared" si="146"/>
        <v>354577406</v>
      </c>
      <c r="F128" s="483">
        <f>SUMIF($B$8:$B$122,"*Vigencia Anterior*",F8:F122)+F122</f>
        <v>837797789</v>
      </c>
      <c r="G128" s="483">
        <f t="shared" ref="G128:N128" si="147">SUMIF($B$8:$B$122,"*Vigencia Anterior*",G8:G122)+G122</f>
        <v>251025570</v>
      </c>
      <c r="H128" s="483">
        <f t="shared" si="147"/>
        <v>1660550</v>
      </c>
      <c r="I128" s="483">
        <f t="shared" si="147"/>
        <v>252686120</v>
      </c>
      <c r="J128" s="483">
        <f t="shared" si="147"/>
        <v>251025570</v>
      </c>
      <c r="K128" s="483">
        <f t="shared" si="147"/>
        <v>1660550</v>
      </c>
      <c r="L128" s="483">
        <f t="shared" si="147"/>
        <v>252686120</v>
      </c>
      <c r="M128" s="483">
        <f t="shared" si="147"/>
        <v>585111669</v>
      </c>
      <c r="N128" s="483">
        <f t="shared" si="147"/>
        <v>585111669</v>
      </c>
      <c r="O128" s="461"/>
      <c r="P128" s="483">
        <f>SUMIF($B8:$B$122,$B$24,P8:P122)+P122</f>
        <v>0</v>
      </c>
      <c r="Q128" s="484">
        <f>SUMIF($B8:$B$122,$B$24,Q8:Q122)+Q122</f>
        <v>0</v>
      </c>
      <c r="R128" s="9"/>
      <c r="S128" s="706" t="str">
        <f>+IF(FEBRERO!S128=0,"",FEBRERO!S128)</f>
        <v>2010200-5</v>
      </c>
      <c r="T128" s="724" t="str">
        <f>+IF(FEBRERO!T128=0,"",FEBRERO!T128)</f>
        <v>Viáticos y Gastos de Viaje</v>
      </c>
      <c r="U128" s="29">
        <f>+ENERO!U128</f>
        <v>3000000</v>
      </c>
      <c r="V128" s="15">
        <f>FEBRERO!V128+MARZO!AL128</f>
        <v>0</v>
      </c>
      <c r="W128" s="15">
        <f>FEBRERO!W128+MARZO!AM128</f>
        <v>0</v>
      </c>
      <c r="X128" s="18">
        <f t="shared" si="138"/>
        <v>3000000</v>
      </c>
      <c r="Y128" s="19">
        <f>FEBRERO!AA128</f>
        <v>321973</v>
      </c>
      <c r="Z128" s="374">
        <v>154029</v>
      </c>
      <c r="AA128" s="16">
        <f t="shared" si="139"/>
        <v>476002</v>
      </c>
      <c r="AB128" s="19">
        <f>FEBRERO!AD128</f>
        <v>321973</v>
      </c>
      <c r="AC128" s="374">
        <v>154029</v>
      </c>
      <c r="AD128" s="16">
        <f t="shared" si="140"/>
        <v>476002</v>
      </c>
      <c r="AE128" s="19">
        <f>FEBRERO!AG128</f>
        <v>321973</v>
      </c>
      <c r="AF128" s="374">
        <v>154029</v>
      </c>
      <c r="AG128" s="16">
        <f t="shared" si="141"/>
        <v>476002</v>
      </c>
      <c r="AH128" s="19">
        <f t="shared" si="142"/>
        <v>2523998</v>
      </c>
      <c r="AI128" s="15">
        <f t="shared" si="143"/>
        <v>2523998</v>
      </c>
      <c r="AJ128" s="16">
        <f t="shared" si="144"/>
        <v>2523998</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70"/>
      <c r="B129" s="653"/>
      <c r="C129" s="480"/>
      <c r="D129" s="480"/>
      <c r="E129" s="480"/>
      <c r="F129" s="480"/>
      <c r="G129" s="480"/>
      <c r="H129" s="480"/>
      <c r="I129" s="480"/>
      <c r="J129" s="480"/>
      <c r="K129" s="480"/>
      <c r="L129" s="480"/>
      <c r="M129" s="480"/>
      <c r="N129" s="481"/>
      <c r="P129" s="482"/>
      <c r="Q129" s="481"/>
      <c r="R129" s="9"/>
      <c r="S129" s="706" t="str">
        <f>+IF(FEBRERO!S129=0,"",FEBRERO!S129)</f>
        <v>2010200-6</v>
      </c>
      <c r="T129" s="724" t="str">
        <f>+IF(FEBRERO!T129=0,"",FEBRERO!T129)</f>
        <v>Arrendamientos</v>
      </c>
      <c r="U129" s="29">
        <f>+ENERO!U129</f>
        <v>0</v>
      </c>
      <c r="V129" s="15">
        <f>FEBRERO!V129+MARZO!AL129</f>
        <v>0</v>
      </c>
      <c r="W129" s="15">
        <f>FEBRERO!W129+MARZO!AM129</f>
        <v>0</v>
      </c>
      <c r="X129" s="18">
        <f t="shared" si="138"/>
        <v>0</v>
      </c>
      <c r="Y129" s="19">
        <f>FEBRERO!AA129</f>
        <v>0</v>
      </c>
      <c r="Z129" s="374">
        <v>0</v>
      </c>
      <c r="AA129" s="16">
        <f t="shared" si="139"/>
        <v>0</v>
      </c>
      <c r="AB129" s="19">
        <f>FEBRERO!AD129</f>
        <v>0</v>
      </c>
      <c r="AC129" s="374">
        <v>0</v>
      </c>
      <c r="AD129" s="16">
        <f t="shared" si="140"/>
        <v>0</v>
      </c>
      <c r="AE129" s="19">
        <f>FEBRERO!AG129</f>
        <v>0</v>
      </c>
      <c r="AF129" s="374">
        <v>0</v>
      </c>
      <c r="AG129" s="16">
        <f t="shared" si="141"/>
        <v>0</v>
      </c>
      <c r="AH129" s="19">
        <f t="shared" si="142"/>
        <v>0</v>
      </c>
      <c r="AI129" s="15">
        <f t="shared" si="143"/>
        <v>0</v>
      </c>
      <c r="AJ129" s="16">
        <f t="shared" si="144"/>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69" t="s">
        <v>250</v>
      </c>
      <c r="B130" s="658"/>
      <c r="C130" s="485">
        <f t="shared" ref="C130:N130" si="148">C128+C126</f>
        <v>6098362987</v>
      </c>
      <c r="D130" s="486">
        <f t="shared" si="148"/>
        <v>0</v>
      </c>
      <c r="E130" s="486">
        <f t="shared" si="148"/>
        <v>509563963</v>
      </c>
      <c r="F130" s="487">
        <f t="shared" si="148"/>
        <v>6607926950</v>
      </c>
      <c r="G130" s="485">
        <f t="shared" si="148"/>
        <v>1553064783</v>
      </c>
      <c r="H130" s="486">
        <f t="shared" si="148"/>
        <v>593163841</v>
      </c>
      <c r="I130" s="487">
        <f t="shared" si="148"/>
        <v>2146228624</v>
      </c>
      <c r="J130" s="485">
        <f t="shared" si="148"/>
        <v>1308506514</v>
      </c>
      <c r="K130" s="486">
        <f t="shared" si="148"/>
        <v>590456157</v>
      </c>
      <c r="L130" s="487">
        <f t="shared" si="148"/>
        <v>1898962671</v>
      </c>
      <c r="M130" s="485">
        <f t="shared" si="148"/>
        <v>4461698326</v>
      </c>
      <c r="N130" s="487">
        <f t="shared" si="148"/>
        <v>4708964279</v>
      </c>
      <c r="P130" s="478">
        <f>P128+P126</f>
        <v>0</v>
      </c>
      <c r="Q130" s="479">
        <f>Q128+Q126</f>
        <v>0</v>
      </c>
      <c r="R130" s="9"/>
      <c r="S130" s="706" t="str">
        <f>+IF(FEBRERO!S130=0,"",FEBRERO!S130)</f>
        <v>2010200-7</v>
      </c>
      <c r="T130" s="724" t="str">
        <f>+IF(FEBRERO!T130=0,"",FEBRERO!T130)</f>
        <v>Vigilancia y Aseo</v>
      </c>
      <c r="U130" s="29">
        <f>+ENERO!U130</f>
        <v>0</v>
      </c>
      <c r="V130" s="15">
        <f>FEBRERO!V130+MARZO!AL130</f>
        <v>0</v>
      </c>
      <c r="W130" s="15">
        <f>FEBRERO!W130+MARZO!AM130</f>
        <v>0</v>
      </c>
      <c r="X130" s="18">
        <f t="shared" si="138"/>
        <v>0</v>
      </c>
      <c r="Y130" s="19">
        <f>FEBRERO!AA130</f>
        <v>0</v>
      </c>
      <c r="Z130" s="374">
        <v>0</v>
      </c>
      <c r="AA130" s="16">
        <f t="shared" si="139"/>
        <v>0</v>
      </c>
      <c r="AB130" s="19">
        <f>FEBRERO!AD130</f>
        <v>0</v>
      </c>
      <c r="AC130" s="374">
        <v>0</v>
      </c>
      <c r="AD130" s="16">
        <f t="shared" si="140"/>
        <v>0</v>
      </c>
      <c r="AE130" s="19">
        <f>FEBRERO!AG130</f>
        <v>0</v>
      </c>
      <c r="AF130" s="374">
        <v>0</v>
      </c>
      <c r="AG130" s="16">
        <f t="shared" si="141"/>
        <v>0</v>
      </c>
      <c r="AH130" s="19">
        <f t="shared" si="142"/>
        <v>0</v>
      </c>
      <c r="AI130" s="15">
        <f t="shared" si="143"/>
        <v>0</v>
      </c>
      <c r="AJ130" s="16">
        <f t="shared" si="144"/>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54"/>
      <c r="B131" s="660"/>
      <c r="N131" s="9"/>
      <c r="R131" s="9"/>
      <c r="S131" s="706" t="str">
        <f>+IF(FEBRERO!S131=0,"",FEBRERO!S131)</f>
        <v>2010200-8</v>
      </c>
      <c r="T131" s="724" t="str">
        <f>+IF(FEBRERO!T131=0,"",FEBRERO!T131)</f>
        <v>Bienestar Social</v>
      </c>
      <c r="U131" s="29">
        <f>+ENERO!U131</f>
        <v>8627325</v>
      </c>
      <c r="V131" s="15">
        <f>FEBRERO!V131+MARZO!AL131</f>
        <v>0</v>
      </c>
      <c r="W131" s="15">
        <f>FEBRERO!W131+MARZO!AM131</f>
        <v>0</v>
      </c>
      <c r="X131" s="18">
        <f t="shared" si="138"/>
        <v>8627325</v>
      </c>
      <c r="Y131" s="19">
        <f>FEBRERO!AA131</f>
        <v>0</v>
      </c>
      <c r="Z131" s="374">
        <v>0</v>
      </c>
      <c r="AA131" s="16">
        <f t="shared" si="139"/>
        <v>0</v>
      </c>
      <c r="AB131" s="19">
        <f>FEBRERO!AD131</f>
        <v>0</v>
      </c>
      <c r="AC131" s="374">
        <v>0</v>
      </c>
      <c r="AD131" s="16">
        <f t="shared" si="140"/>
        <v>0</v>
      </c>
      <c r="AE131" s="19">
        <f>FEBRERO!AG131</f>
        <v>0</v>
      </c>
      <c r="AF131" s="374">
        <v>0</v>
      </c>
      <c r="AG131" s="16">
        <f t="shared" si="141"/>
        <v>0</v>
      </c>
      <c r="AH131" s="19">
        <f t="shared" si="142"/>
        <v>8627325</v>
      </c>
      <c r="AI131" s="15">
        <f t="shared" si="143"/>
        <v>8627325</v>
      </c>
      <c r="AJ131" s="16">
        <f t="shared" si="144"/>
        <v>8627325</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54"/>
      <c r="B132" s="660"/>
      <c r="N132" s="9"/>
      <c r="R132" s="9"/>
      <c r="S132" s="706" t="str">
        <f>+IF(FEBRERO!S132=0,"",FEBRERO!S132)</f>
        <v>2010200-9</v>
      </c>
      <c r="T132" s="724" t="str">
        <f>+IF(FEBRERO!T132=0,"",FEBRERO!T132)</f>
        <v>Capacitación, estimulos, incentivos, programa de calidad</v>
      </c>
      <c r="U132" s="29">
        <f>+ENERO!U132</f>
        <v>0</v>
      </c>
      <c r="V132" s="15">
        <f>FEBRERO!V132+MARZO!AL132</f>
        <v>38000000</v>
      </c>
      <c r="W132" s="15">
        <f>FEBRERO!W132+MARZO!AM132</f>
        <v>0</v>
      </c>
      <c r="X132" s="18">
        <f t="shared" si="138"/>
        <v>38000000</v>
      </c>
      <c r="Y132" s="19">
        <f>FEBRERO!AA132</f>
        <v>0</v>
      </c>
      <c r="Z132" s="374">
        <v>35496650</v>
      </c>
      <c r="AA132" s="16">
        <f t="shared" si="139"/>
        <v>35496650</v>
      </c>
      <c r="AB132" s="19">
        <f>FEBRERO!AD132</f>
        <v>0</v>
      </c>
      <c r="AC132" s="374">
        <v>350000</v>
      </c>
      <c r="AD132" s="16">
        <f t="shared" si="140"/>
        <v>350000</v>
      </c>
      <c r="AE132" s="19">
        <f>FEBRERO!AG132</f>
        <v>0</v>
      </c>
      <c r="AF132" s="374">
        <v>350000</v>
      </c>
      <c r="AG132" s="16">
        <f t="shared" si="141"/>
        <v>350000</v>
      </c>
      <c r="AH132" s="19">
        <f t="shared" si="142"/>
        <v>2503350</v>
      </c>
      <c r="AI132" s="15">
        <f t="shared" si="143"/>
        <v>37650000</v>
      </c>
      <c r="AJ132" s="16">
        <f t="shared" si="144"/>
        <v>37650000</v>
      </c>
      <c r="AK132" s="9"/>
      <c r="AL132" s="372">
        <v>38000000</v>
      </c>
      <c r="AM132" s="375">
        <v>0</v>
      </c>
      <c r="AN132" s="9"/>
      <c r="AO132" s="294"/>
      <c r="AP132" s="294"/>
      <c r="AQ132" s="294"/>
      <c r="AR132" s="294"/>
      <c r="AS132" s="294"/>
      <c r="AT132" s="294"/>
      <c r="AU132" s="294"/>
      <c r="AV132" s="294"/>
      <c r="AW132" s="294"/>
      <c r="AX132" s="294"/>
      <c r="AY132" s="294"/>
      <c r="AZ132" s="294"/>
    </row>
    <row r="133" spans="1:52" s="382" customFormat="1" ht="24.95" customHeight="1">
      <c r="A133" s="754"/>
      <c r="B133" s="660"/>
      <c r="N133" s="9"/>
      <c r="R133" s="9"/>
      <c r="S133" s="706" t="str">
        <f>+IF(FEBRERO!S133=0,"",FEBRERO!S133)</f>
        <v>2010200-10</v>
      </c>
      <c r="T133" s="724" t="str">
        <f>+IF(FEBRERO!T133=0,"",FEBRERO!T133)</f>
        <v>Pagos otras IPS</v>
      </c>
      <c r="U133" s="29">
        <f>+ENERO!U133</f>
        <v>5000000</v>
      </c>
      <c r="V133" s="15">
        <f>FEBRERO!V133+MARZO!AL133</f>
        <v>0</v>
      </c>
      <c r="W133" s="15">
        <f>FEBRERO!W133+MARZO!AM133</f>
        <v>0</v>
      </c>
      <c r="X133" s="18">
        <f t="shared" si="138"/>
        <v>5000000</v>
      </c>
      <c r="Y133" s="19">
        <f>FEBRERO!AA133</f>
        <v>153274</v>
      </c>
      <c r="Z133" s="374">
        <v>0</v>
      </c>
      <c r="AA133" s="16">
        <f t="shared" si="139"/>
        <v>153274</v>
      </c>
      <c r="AB133" s="19">
        <f>FEBRERO!AD133</f>
        <v>153274</v>
      </c>
      <c r="AC133" s="374">
        <v>0</v>
      </c>
      <c r="AD133" s="16">
        <f t="shared" si="140"/>
        <v>153274</v>
      </c>
      <c r="AE133" s="19">
        <f>FEBRERO!AG133</f>
        <v>0</v>
      </c>
      <c r="AF133" s="374">
        <v>0</v>
      </c>
      <c r="AG133" s="16">
        <f t="shared" si="141"/>
        <v>0</v>
      </c>
      <c r="AH133" s="19">
        <f t="shared" si="142"/>
        <v>4846726</v>
      </c>
      <c r="AI133" s="15">
        <f t="shared" si="143"/>
        <v>4846726</v>
      </c>
      <c r="AJ133" s="16">
        <f t="shared" si="144"/>
        <v>5000000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4"/>
      <c r="B134" s="660"/>
      <c r="N134" s="9"/>
      <c r="R134" s="9"/>
      <c r="S134" s="706" t="str">
        <f>+IF(FEBRERO!S134=0,"",FEBRERO!S134)</f>
        <v>2010200-11</v>
      </c>
      <c r="T134" s="724" t="str">
        <f>+IF(FEBRERO!T134=0,"",FEBRERO!T134)</f>
        <v>Gastos financieros</v>
      </c>
      <c r="U134" s="29">
        <f>+ENERO!U134</f>
        <v>5000000</v>
      </c>
      <c r="V134" s="15">
        <f>FEBRERO!V134+MARZO!AL134</f>
        <v>0</v>
      </c>
      <c r="W134" s="15">
        <f>FEBRERO!W134+MARZO!AM134</f>
        <v>0</v>
      </c>
      <c r="X134" s="18">
        <f t="shared" si="138"/>
        <v>5000000</v>
      </c>
      <c r="Y134" s="19">
        <f>FEBRERO!AA134</f>
        <v>1877660</v>
      </c>
      <c r="Z134" s="374">
        <v>1001860</v>
      </c>
      <c r="AA134" s="16">
        <f t="shared" si="139"/>
        <v>2879520</v>
      </c>
      <c r="AB134" s="19">
        <f>FEBRERO!AD134</f>
        <v>1862370</v>
      </c>
      <c r="AC134" s="374">
        <v>1001860</v>
      </c>
      <c r="AD134" s="16">
        <f t="shared" si="140"/>
        <v>2864230</v>
      </c>
      <c r="AE134" s="19">
        <f>FEBRERO!AG134</f>
        <v>1862370</v>
      </c>
      <c r="AF134" s="374">
        <v>1001860</v>
      </c>
      <c r="AG134" s="16">
        <f t="shared" si="141"/>
        <v>2864230</v>
      </c>
      <c r="AH134" s="19">
        <f t="shared" si="142"/>
        <v>2120480</v>
      </c>
      <c r="AI134" s="15">
        <f t="shared" si="143"/>
        <v>2135770</v>
      </c>
      <c r="AJ134" s="16">
        <f t="shared" si="144"/>
        <v>2135770</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c r="A135" s="754"/>
      <c r="B135" s="660"/>
      <c r="N135" s="9"/>
      <c r="R135" s="9"/>
      <c r="S135" s="706" t="str">
        <f>+IF(FEBRERO!S135=0,"",FEBRERO!S135)</f>
        <v>2010200-12</v>
      </c>
      <c r="T135" s="724" t="str">
        <f>+IF(FEBRERO!T135=0,"",FEBRERO!T135)</f>
        <v/>
      </c>
      <c r="U135" s="29">
        <f>+ENERO!U135</f>
        <v>0</v>
      </c>
      <c r="V135" s="15">
        <f>FEBRERO!V135+MARZO!AL135</f>
        <v>0</v>
      </c>
      <c r="W135" s="15">
        <f>FEBRERO!W135+MARZO!AM135</f>
        <v>0</v>
      </c>
      <c r="X135" s="18">
        <f t="shared" si="138"/>
        <v>0</v>
      </c>
      <c r="Y135" s="19">
        <f>FEBRERO!AA135</f>
        <v>0</v>
      </c>
      <c r="Z135" s="374">
        <v>0</v>
      </c>
      <c r="AA135" s="16">
        <f t="shared" si="139"/>
        <v>0</v>
      </c>
      <c r="AB135" s="19">
        <f>FEBRERO!AD135</f>
        <v>0</v>
      </c>
      <c r="AC135" s="374">
        <v>0</v>
      </c>
      <c r="AD135" s="16">
        <f t="shared" si="140"/>
        <v>0</v>
      </c>
      <c r="AE135" s="19">
        <f>FEBRERO!AG135</f>
        <v>0</v>
      </c>
      <c r="AF135" s="374">
        <v>0</v>
      </c>
      <c r="AG135" s="16">
        <f t="shared" si="141"/>
        <v>0</v>
      </c>
      <c r="AH135" s="19">
        <f t="shared" si="142"/>
        <v>0</v>
      </c>
      <c r="AI135" s="15">
        <f t="shared" si="143"/>
        <v>0</v>
      </c>
      <c r="AJ135" s="16">
        <f t="shared" si="144"/>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4"/>
      <c r="B136" s="660"/>
      <c r="N136" s="9"/>
      <c r="R136" s="9"/>
      <c r="S136" s="706" t="str">
        <f>+IF(FEBRERO!S136=0,"",FEBRERO!S136)</f>
        <v>2010200-13</v>
      </c>
      <c r="T136" s="724" t="str">
        <f>+IF(FEBRERO!T136=0,"",FEBRERO!T136)</f>
        <v/>
      </c>
      <c r="U136" s="29">
        <f>+ENERO!U136</f>
        <v>0</v>
      </c>
      <c r="V136" s="15">
        <f>FEBRERO!V136+MARZO!AL136</f>
        <v>0</v>
      </c>
      <c r="W136" s="15">
        <f>FEBRERO!W136+MARZO!AM136</f>
        <v>0</v>
      </c>
      <c r="X136" s="18">
        <f t="shared" si="138"/>
        <v>0</v>
      </c>
      <c r="Y136" s="19">
        <f>FEBRERO!AA136</f>
        <v>0</v>
      </c>
      <c r="Z136" s="374">
        <v>0</v>
      </c>
      <c r="AA136" s="16">
        <f t="shared" si="139"/>
        <v>0</v>
      </c>
      <c r="AB136" s="19">
        <f>FEBRERO!AD136</f>
        <v>0</v>
      </c>
      <c r="AC136" s="374">
        <v>0</v>
      </c>
      <c r="AD136" s="16">
        <f t="shared" si="140"/>
        <v>0</v>
      </c>
      <c r="AE136" s="19">
        <f>FEBRERO!AG136</f>
        <v>0</v>
      </c>
      <c r="AF136" s="374">
        <v>0</v>
      </c>
      <c r="AG136" s="16">
        <f t="shared" si="141"/>
        <v>0</v>
      </c>
      <c r="AH136" s="19">
        <f t="shared" si="142"/>
        <v>0</v>
      </c>
      <c r="AI136" s="15">
        <f t="shared" si="143"/>
        <v>0</v>
      </c>
      <c r="AJ136" s="16">
        <f t="shared" si="144"/>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4"/>
      <c r="B137" s="660"/>
      <c r="N137" s="9"/>
      <c r="R137" s="9"/>
      <c r="S137" s="706" t="str">
        <f>+IF(FEBRERO!S137=0,"",FEBRERO!S137)</f>
        <v>2010020-14</v>
      </c>
      <c r="T137" s="724" t="str">
        <f>+IF(FEBRERO!T137=0,"",FEBRERO!T137)</f>
        <v/>
      </c>
      <c r="U137" s="29">
        <f>+ENERO!U137</f>
        <v>0</v>
      </c>
      <c r="V137" s="15">
        <f>FEBRERO!V137+MARZO!AL137</f>
        <v>0</v>
      </c>
      <c r="W137" s="15">
        <f>FEBRERO!W137+MARZO!AM137</f>
        <v>0</v>
      </c>
      <c r="X137" s="18">
        <f t="shared" si="138"/>
        <v>0</v>
      </c>
      <c r="Y137" s="19">
        <f>FEBRERO!AA137</f>
        <v>0</v>
      </c>
      <c r="Z137" s="374">
        <v>0</v>
      </c>
      <c r="AA137" s="16">
        <f t="shared" si="139"/>
        <v>0</v>
      </c>
      <c r="AB137" s="19">
        <f>FEBRERO!AD137</f>
        <v>0</v>
      </c>
      <c r="AC137" s="374">
        <v>0</v>
      </c>
      <c r="AD137" s="16">
        <f t="shared" si="140"/>
        <v>0</v>
      </c>
      <c r="AE137" s="19">
        <f>FEBRERO!AG137</f>
        <v>0</v>
      </c>
      <c r="AF137" s="374">
        <v>0</v>
      </c>
      <c r="AG137" s="16">
        <f t="shared" si="141"/>
        <v>0</v>
      </c>
      <c r="AH137" s="19">
        <f t="shared" si="142"/>
        <v>0</v>
      </c>
      <c r="AI137" s="15">
        <f t="shared" si="143"/>
        <v>0</v>
      </c>
      <c r="AJ137" s="16">
        <f t="shared" si="144"/>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4"/>
      <c r="B138" s="660"/>
      <c r="N138" s="9"/>
      <c r="R138" s="9"/>
      <c r="S138" s="706" t="str">
        <f>+IF(FEBRERO!S138=0,"",FEBRERO!S138)</f>
        <v>2010200-15</v>
      </c>
      <c r="T138" s="724" t="str">
        <f>+IF(FEBRERO!T138=0,"",FEBRERO!T138)</f>
        <v/>
      </c>
      <c r="U138" s="29">
        <f>+ENERO!U138</f>
        <v>0</v>
      </c>
      <c r="V138" s="15">
        <f>FEBRERO!V138+MARZO!AL138</f>
        <v>0</v>
      </c>
      <c r="W138" s="15">
        <f>FEBRERO!W138+MARZO!AM138</f>
        <v>0</v>
      </c>
      <c r="X138" s="18">
        <f t="shared" si="138"/>
        <v>0</v>
      </c>
      <c r="Y138" s="19">
        <f>FEBRERO!AA138</f>
        <v>0</v>
      </c>
      <c r="Z138" s="374">
        <v>0</v>
      </c>
      <c r="AA138" s="16">
        <f t="shared" si="139"/>
        <v>0</v>
      </c>
      <c r="AB138" s="19">
        <f>FEBRERO!AD138</f>
        <v>0</v>
      </c>
      <c r="AC138" s="374">
        <v>0</v>
      </c>
      <c r="AD138" s="16">
        <f t="shared" si="140"/>
        <v>0</v>
      </c>
      <c r="AE138" s="19">
        <f>FEBRERO!AG138</f>
        <v>0</v>
      </c>
      <c r="AF138" s="374">
        <v>0</v>
      </c>
      <c r="AG138" s="16">
        <f t="shared" si="141"/>
        <v>0</v>
      </c>
      <c r="AH138" s="19">
        <f t="shared" si="142"/>
        <v>0</v>
      </c>
      <c r="AI138" s="15">
        <f t="shared" si="143"/>
        <v>0</v>
      </c>
      <c r="AJ138" s="16">
        <f t="shared" si="144"/>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4"/>
      <c r="B139" s="660"/>
      <c r="N139" s="9"/>
      <c r="R139" s="9"/>
      <c r="S139" s="706">
        <f>+IF(FEBRERO!S139=0,"",FEBRERO!S139)</f>
        <v>2010299</v>
      </c>
      <c r="T139" s="724" t="str">
        <f>+IF(FEBRERO!T139=0,"",FEBRERO!T139)</f>
        <v>Vigencias Anteriores Adquisición de Servicios Admón.</v>
      </c>
      <c r="U139" s="29">
        <f>+ENERO!U139</f>
        <v>0</v>
      </c>
      <c r="V139" s="15">
        <f>FEBRERO!V139+MARZO!AL139</f>
        <v>2146339</v>
      </c>
      <c r="W139" s="15">
        <f>FEBRERO!W139+MARZO!AM139</f>
        <v>1603319</v>
      </c>
      <c r="X139" s="18">
        <f t="shared" si="138"/>
        <v>3749658</v>
      </c>
      <c r="Y139" s="19">
        <f>FEBRERO!AA139</f>
        <v>3749658</v>
      </c>
      <c r="Z139" s="374">
        <v>0</v>
      </c>
      <c r="AA139" s="16">
        <f t="shared" si="139"/>
        <v>3749658</v>
      </c>
      <c r="AB139" s="19">
        <f>FEBRERO!AD139</f>
        <v>3749658</v>
      </c>
      <c r="AC139" s="374">
        <v>0</v>
      </c>
      <c r="AD139" s="16">
        <f t="shared" si="140"/>
        <v>3749658</v>
      </c>
      <c r="AE139" s="19">
        <f>FEBRERO!AG139</f>
        <v>203000</v>
      </c>
      <c r="AF139" s="374">
        <v>157500</v>
      </c>
      <c r="AG139" s="16">
        <f t="shared" si="141"/>
        <v>360500</v>
      </c>
      <c r="AH139" s="19">
        <f t="shared" si="142"/>
        <v>0</v>
      </c>
      <c r="AI139" s="15">
        <f t="shared" si="143"/>
        <v>0</v>
      </c>
      <c r="AJ139" s="16">
        <f t="shared" si="144"/>
        <v>3389158</v>
      </c>
      <c r="AK139" s="9"/>
      <c r="AL139" s="372">
        <v>0</v>
      </c>
      <c r="AM139" s="375">
        <v>0</v>
      </c>
      <c r="AN139" s="9"/>
      <c r="AO139" s="294"/>
      <c r="AP139" s="294"/>
      <c r="AQ139" s="294"/>
    </row>
    <row r="140" spans="1:52" s="382" customFormat="1" ht="24.95" customHeight="1">
      <c r="A140" s="754"/>
      <c r="B140" s="660"/>
      <c r="N140" s="9"/>
      <c r="R140" s="9"/>
      <c r="S140" s="366" t="str">
        <f>+IF(FEBRERO!S140=0,"",FEBRERO!S140)</f>
        <v/>
      </c>
      <c r="T140" s="696" t="str">
        <f>+IF(FEBRERO!T140=0,"",FEBRERO!T140)</f>
        <v/>
      </c>
      <c r="U140" s="367"/>
      <c r="V140" s="161"/>
      <c r="W140" s="161"/>
      <c r="X140" s="161"/>
      <c r="Y140" s="367"/>
      <c r="Z140" s="161"/>
      <c r="AA140" s="166"/>
      <c r="AB140" s="367"/>
      <c r="AC140" s="161"/>
      <c r="AD140" s="166"/>
      <c r="AE140" s="367"/>
      <c r="AF140" s="161"/>
      <c r="AG140" s="166"/>
      <c r="AH140" s="367"/>
      <c r="AI140" s="161"/>
      <c r="AJ140" s="166"/>
      <c r="AK140" s="10"/>
      <c r="AL140" s="172"/>
      <c r="AM140" s="173"/>
      <c r="AN140" s="9"/>
    </row>
    <row r="141" spans="1:52" s="382" customFormat="1" ht="24.95" customHeight="1">
      <c r="A141" s="754"/>
      <c r="B141" s="660"/>
      <c r="N141" s="9"/>
      <c r="R141" s="9"/>
      <c r="S141" s="705">
        <f>+IF(FEBRERO!S141=0,"",FEBRERO!S141)</f>
        <v>2010300</v>
      </c>
      <c r="T141" s="723" t="str">
        <f>+IF(FEBRERO!T141=0,"",FEBRERO!T141)</f>
        <v>Impuestos y Multas</v>
      </c>
      <c r="U141" s="128">
        <f t="shared" ref="U141:AJ141" si="149">U142+U143</f>
        <v>0</v>
      </c>
      <c r="V141" s="122">
        <f t="shared" si="149"/>
        <v>0</v>
      </c>
      <c r="W141" s="122">
        <f t="shared" si="149"/>
        <v>0</v>
      </c>
      <c r="X141" s="129">
        <f t="shared" si="149"/>
        <v>0</v>
      </c>
      <c r="Y141" s="128">
        <f t="shared" si="149"/>
        <v>0</v>
      </c>
      <c r="Z141" s="122">
        <f t="shared" si="149"/>
        <v>0</v>
      </c>
      <c r="AA141" s="130">
        <f t="shared" si="149"/>
        <v>0</v>
      </c>
      <c r="AB141" s="128">
        <f t="shared" si="149"/>
        <v>0</v>
      </c>
      <c r="AC141" s="122">
        <f t="shared" si="149"/>
        <v>0</v>
      </c>
      <c r="AD141" s="130">
        <f t="shared" si="149"/>
        <v>0</v>
      </c>
      <c r="AE141" s="128">
        <f t="shared" si="149"/>
        <v>0</v>
      </c>
      <c r="AF141" s="122">
        <f t="shared" si="149"/>
        <v>0</v>
      </c>
      <c r="AG141" s="130">
        <f t="shared" si="149"/>
        <v>0</v>
      </c>
      <c r="AH141" s="128">
        <f t="shared" si="149"/>
        <v>0</v>
      </c>
      <c r="AI141" s="122">
        <f t="shared" si="149"/>
        <v>0</v>
      </c>
      <c r="AJ141" s="130">
        <f t="shared" si="149"/>
        <v>0</v>
      </c>
      <c r="AK141" s="10"/>
      <c r="AL141" s="128">
        <f>AL142+AL143</f>
        <v>0</v>
      </c>
      <c r="AM141" s="130">
        <f>AM142+AM143</f>
        <v>0</v>
      </c>
      <c r="AN141" s="9"/>
    </row>
    <row r="142" spans="1:52" s="382" customFormat="1" ht="24.95" customHeight="1">
      <c r="A142" s="754"/>
      <c r="B142" s="660"/>
      <c r="N142" s="9"/>
      <c r="R142" s="9"/>
      <c r="S142" s="706" t="str">
        <f>+IF(FEBRERO!S142=0,"",FEBRERO!S142)</f>
        <v>2010300-1</v>
      </c>
      <c r="T142" s="724" t="str">
        <f>+IF(FEBRERO!T142=0,"",FEBRERO!T142)</f>
        <v>Impuestos (Predial, Vehiculos, Otros)</v>
      </c>
      <c r="U142" s="29">
        <f>+ENERO!U142</f>
        <v>0</v>
      </c>
      <c r="V142" s="15">
        <f>FEBRERO!V142+MARZO!AL142</f>
        <v>0</v>
      </c>
      <c r="W142" s="15">
        <f>FEBRERO!W142+MARZO!AM142</f>
        <v>0</v>
      </c>
      <c r="X142" s="18">
        <f>SUM(U142:W142)</f>
        <v>0</v>
      </c>
      <c r="Y142" s="19">
        <f>FEBRERO!AA142</f>
        <v>0</v>
      </c>
      <c r="Z142" s="374">
        <v>0</v>
      </c>
      <c r="AA142" s="16">
        <f>SUM(Y142:Z142)</f>
        <v>0</v>
      </c>
      <c r="AB142" s="19">
        <f>FEBRERO!AD142</f>
        <v>0</v>
      </c>
      <c r="AC142" s="374">
        <v>0</v>
      </c>
      <c r="AD142" s="16">
        <f>SUM(AB142:AC142)</f>
        <v>0</v>
      </c>
      <c r="AE142" s="19">
        <f>FEBRERO!AG142</f>
        <v>0</v>
      </c>
      <c r="AF142" s="374">
        <v>0</v>
      </c>
      <c r="AG142" s="16">
        <f>SUM(AE142:AF142)</f>
        <v>0</v>
      </c>
      <c r="AH142" s="19">
        <f>X142-AA142</f>
        <v>0</v>
      </c>
      <c r="AI142" s="15">
        <f>X142-AD142</f>
        <v>0</v>
      </c>
      <c r="AJ142" s="16">
        <f>X142-AG142</f>
        <v>0</v>
      </c>
      <c r="AK142" s="9"/>
      <c r="AL142" s="372">
        <v>0</v>
      </c>
      <c r="AM142" s="375">
        <v>0</v>
      </c>
      <c r="AN142" s="9"/>
    </row>
    <row r="143" spans="1:52" s="382" customFormat="1" ht="24.95" customHeight="1">
      <c r="A143" s="754"/>
      <c r="B143" s="660"/>
      <c r="N143" s="9"/>
      <c r="R143" s="9"/>
      <c r="S143" s="706">
        <f>+IF(FEBRERO!S143=0,"",FEBRERO!S143)</f>
        <v>2010399</v>
      </c>
      <c r="T143" s="724" t="str">
        <f>+IF(FEBRERO!T143=0,"",FEBRERO!T143)</f>
        <v>Vigencias AnterioresImpuestos y Multas</v>
      </c>
      <c r="U143" s="29">
        <f>+ENERO!U143</f>
        <v>0</v>
      </c>
      <c r="V143" s="15">
        <f>FEBRERO!V143+MARZO!AL143</f>
        <v>0</v>
      </c>
      <c r="W143" s="15">
        <f>FEBRERO!W143+MARZO!AM143</f>
        <v>0</v>
      </c>
      <c r="X143" s="18">
        <f>SUM(U143:W143)</f>
        <v>0</v>
      </c>
      <c r="Y143" s="19">
        <f>FEBRERO!AA143</f>
        <v>0</v>
      </c>
      <c r="Z143" s="374">
        <v>0</v>
      </c>
      <c r="AA143" s="16">
        <f>SUM(Y143:Z143)</f>
        <v>0</v>
      </c>
      <c r="AB143" s="19">
        <f>FEBRERO!AD143</f>
        <v>0</v>
      </c>
      <c r="AC143" s="374">
        <v>0</v>
      </c>
      <c r="AD143" s="16">
        <f>SUM(AB143:AC143)</f>
        <v>0</v>
      </c>
      <c r="AE143" s="19">
        <f>FEBRERO!AG143</f>
        <v>0</v>
      </c>
      <c r="AF143" s="374">
        <v>0</v>
      </c>
      <c r="AG143" s="16">
        <f>SUM(AE143:AF143)</f>
        <v>0</v>
      </c>
      <c r="AH143" s="19">
        <f>X143-AA143</f>
        <v>0</v>
      </c>
      <c r="AI143" s="15">
        <f>X143-AD143</f>
        <v>0</v>
      </c>
      <c r="AJ143" s="16">
        <f>X143-AG143</f>
        <v>0</v>
      </c>
      <c r="AK143" s="9"/>
      <c r="AL143" s="372">
        <v>0</v>
      </c>
      <c r="AM143" s="375">
        <v>0</v>
      </c>
      <c r="AN143" s="9"/>
    </row>
    <row r="144" spans="1:52" s="382" customFormat="1" ht="24.95" customHeight="1">
      <c r="A144" s="754"/>
      <c r="B144" s="660"/>
      <c r="N144" s="9"/>
      <c r="R144" s="9"/>
      <c r="S144" s="366" t="str">
        <f>+IF(FEBRERO!S144=0,"",FEBRERO!S144)</f>
        <v/>
      </c>
      <c r="T144" s="696" t="str">
        <f>+IF(FEBRERO!T144=0,"",FEBRERO!T144)</f>
        <v/>
      </c>
      <c r="U144" s="367"/>
      <c r="V144" s="161"/>
      <c r="W144" s="161"/>
      <c r="X144" s="161"/>
      <c r="Y144" s="367"/>
      <c r="Z144" s="161"/>
      <c r="AA144" s="166"/>
      <c r="AB144" s="367"/>
      <c r="AC144" s="161"/>
      <c r="AD144" s="166"/>
      <c r="AE144" s="367"/>
      <c r="AF144" s="161"/>
      <c r="AG144" s="166"/>
      <c r="AH144" s="367"/>
      <c r="AI144" s="161"/>
      <c r="AJ144" s="166"/>
      <c r="AK144" s="9"/>
      <c r="AL144" s="172"/>
      <c r="AM144" s="173"/>
      <c r="AN144" s="9"/>
    </row>
    <row r="145" spans="1:40" s="382" customFormat="1" ht="24.95" customHeight="1">
      <c r="A145" s="754"/>
      <c r="B145" s="660"/>
      <c r="N145" s="9"/>
      <c r="R145" s="9"/>
      <c r="S145" s="704">
        <f>+IF(FEBRERO!S145=0,"",FEBRERO!S145)</f>
        <v>2020010</v>
      </c>
      <c r="T145" s="722" t="str">
        <f>+IF(FEBRERO!T145=0,"",FEBRERO!T145)</f>
        <v>Gastos de Operación</v>
      </c>
      <c r="U145" s="128">
        <f t="shared" ref="U145:AJ145" si="150">U147+U155</f>
        <v>528436640</v>
      </c>
      <c r="V145" s="122">
        <f t="shared" si="150"/>
        <v>-49967768</v>
      </c>
      <c r="W145" s="122">
        <f t="shared" si="150"/>
        <v>94167416</v>
      </c>
      <c r="X145" s="129">
        <f t="shared" si="150"/>
        <v>572636288</v>
      </c>
      <c r="Y145" s="128">
        <f t="shared" si="150"/>
        <v>219340058</v>
      </c>
      <c r="Z145" s="122">
        <f t="shared" si="150"/>
        <v>54725903</v>
      </c>
      <c r="AA145" s="130">
        <f t="shared" si="150"/>
        <v>274065961</v>
      </c>
      <c r="AB145" s="128">
        <f t="shared" si="150"/>
        <v>165755247</v>
      </c>
      <c r="AC145" s="122">
        <f t="shared" si="150"/>
        <v>55389063</v>
      </c>
      <c r="AD145" s="130">
        <f t="shared" si="150"/>
        <v>221144310</v>
      </c>
      <c r="AE145" s="128">
        <f t="shared" si="150"/>
        <v>69905538</v>
      </c>
      <c r="AF145" s="122">
        <f t="shared" si="150"/>
        <v>52322265</v>
      </c>
      <c r="AG145" s="130">
        <f t="shared" si="150"/>
        <v>122227803</v>
      </c>
      <c r="AH145" s="128">
        <f t="shared" si="150"/>
        <v>298570327</v>
      </c>
      <c r="AI145" s="122">
        <f t="shared" si="150"/>
        <v>351491978</v>
      </c>
      <c r="AJ145" s="130">
        <f t="shared" si="150"/>
        <v>450408485</v>
      </c>
      <c r="AK145" s="10"/>
      <c r="AL145" s="128">
        <f>AL147+AL155</f>
        <v>-49967768</v>
      </c>
      <c r="AM145" s="130">
        <f>AM147+AM155</f>
        <v>0</v>
      </c>
      <c r="AN145" s="9"/>
    </row>
    <row r="146" spans="1:40" s="382" customFormat="1" ht="24.95" customHeight="1">
      <c r="A146" s="754"/>
      <c r="B146" s="660"/>
      <c r="N146" s="9"/>
      <c r="R146" s="9"/>
      <c r="S146" s="707" t="str">
        <f>+IF(FEBRERO!S146=0,"",FEBRERO!S146)</f>
        <v/>
      </c>
      <c r="T146" s="725" t="str">
        <f>+IF(FEBRERO!T146=0,"",FEBRERO!T146)</f>
        <v/>
      </c>
      <c r="U146" s="19"/>
      <c r="V146" s="15"/>
      <c r="W146" s="15"/>
      <c r="X146" s="18"/>
      <c r="Y146" s="19"/>
      <c r="Z146" s="15"/>
      <c r="AA146" s="16"/>
      <c r="AB146" s="19"/>
      <c r="AC146" s="15"/>
      <c r="AD146" s="16"/>
      <c r="AE146" s="19"/>
      <c r="AF146" s="15"/>
      <c r="AG146" s="16"/>
      <c r="AH146" s="19"/>
      <c r="AI146" s="15"/>
      <c r="AJ146" s="16"/>
      <c r="AK146" s="9"/>
      <c r="AL146" s="172"/>
      <c r="AM146" s="173"/>
      <c r="AN146" s="9"/>
    </row>
    <row r="147" spans="1:40" s="382" customFormat="1" ht="24.95" customHeight="1">
      <c r="A147" s="754"/>
      <c r="B147" s="660"/>
      <c r="N147" s="9"/>
      <c r="R147" s="9"/>
      <c r="S147" s="705">
        <f>+IF(FEBRERO!S147=0,"",FEBRERO!S147)</f>
        <v>2020100</v>
      </c>
      <c r="T147" s="723" t="str">
        <f>+IF(FEBRERO!T147=0,"",FEBRERO!T147)</f>
        <v>Adquisición de bienes</v>
      </c>
      <c r="U147" s="128">
        <f t="shared" ref="U147:AJ147" si="151">SUM(U148:U149)+U153</f>
        <v>187400000</v>
      </c>
      <c r="V147" s="122">
        <f t="shared" si="151"/>
        <v>0</v>
      </c>
      <c r="W147" s="122">
        <f t="shared" si="151"/>
        <v>32823293</v>
      </c>
      <c r="X147" s="129">
        <f t="shared" si="151"/>
        <v>220223293</v>
      </c>
      <c r="Y147" s="128">
        <f t="shared" si="151"/>
        <v>70084020</v>
      </c>
      <c r="Z147" s="122">
        <f t="shared" si="151"/>
        <v>28846166</v>
      </c>
      <c r="AA147" s="130">
        <f t="shared" si="151"/>
        <v>98930186</v>
      </c>
      <c r="AB147" s="128">
        <f t="shared" si="151"/>
        <v>68938918</v>
      </c>
      <c r="AC147" s="122">
        <f t="shared" si="151"/>
        <v>28846165</v>
      </c>
      <c r="AD147" s="130">
        <f t="shared" si="151"/>
        <v>97785083</v>
      </c>
      <c r="AE147" s="128">
        <f t="shared" si="151"/>
        <v>33324775</v>
      </c>
      <c r="AF147" s="122">
        <f t="shared" si="151"/>
        <v>16628185</v>
      </c>
      <c r="AG147" s="130">
        <f t="shared" si="151"/>
        <v>49952960</v>
      </c>
      <c r="AH147" s="128">
        <f t="shared" si="151"/>
        <v>121293107</v>
      </c>
      <c r="AI147" s="122">
        <f t="shared" si="151"/>
        <v>122438210</v>
      </c>
      <c r="AJ147" s="130">
        <f t="shared" si="151"/>
        <v>170270333</v>
      </c>
      <c r="AK147" s="9"/>
      <c r="AL147" s="128">
        <f>SUM(AL148:AL149)+AL153</f>
        <v>0</v>
      </c>
      <c r="AM147" s="130">
        <f>SUM(AM148:AM149)+AM153</f>
        <v>0</v>
      </c>
      <c r="AN147" s="9"/>
    </row>
    <row r="148" spans="1:40" s="382" customFormat="1" ht="24.95" customHeight="1">
      <c r="A148" s="754"/>
      <c r="B148" s="660"/>
      <c r="N148" s="9"/>
      <c r="R148" s="9"/>
      <c r="S148" s="706">
        <f>+IF(FEBRERO!S148=0,"",FEBRERO!S148)</f>
        <v>2020101</v>
      </c>
      <c r="T148" s="724" t="str">
        <f>+IF(FEBRERO!T148=0,"",FEBRERO!T148)</f>
        <v>Mantenimiento Hospitalario</v>
      </c>
      <c r="U148" s="29">
        <f>+ENERO!U148</f>
        <v>127400000</v>
      </c>
      <c r="V148" s="15">
        <f>FEBRERO!V148+MARZO!AL148</f>
        <v>0</v>
      </c>
      <c r="W148" s="15">
        <f>FEBRERO!W148+MARZO!AM148</f>
        <v>0</v>
      </c>
      <c r="X148" s="18">
        <f>SUM(U148:W148)</f>
        <v>127400000</v>
      </c>
      <c r="Y148" s="19">
        <f>FEBRERO!AA148</f>
        <v>34718782</v>
      </c>
      <c r="Z148" s="374">
        <v>27999216</v>
      </c>
      <c r="AA148" s="16">
        <f>SUM(Y148:Z148)</f>
        <v>62717998</v>
      </c>
      <c r="AB148" s="19">
        <f>FEBRERO!AD148</f>
        <v>33573680</v>
      </c>
      <c r="AC148" s="374">
        <v>27999216</v>
      </c>
      <c r="AD148" s="16">
        <f>SUM(AB148:AC148)</f>
        <v>61572896</v>
      </c>
      <c r="AE148" s="19">
        <f>FEBRERO!AG148</f>
        <v>15433174</v>
      </c>
      <c r="AF148" s="374">
        <v>12397784</v>
      </c>
      <c r="AG148" s="16">
        <f>SUM(AE148:AF148)</f>
        <v>27830958</v>
      </c>
      <c r="AH148" s="19">
        <f>X148-AA148</f>
        <v>64682002</v>
      </c>
      <c r="AI148" s="15">
        <f>X148-AD148</f>
        <v>65827104</v>
      </c>
      <c r="AJ148" s="16">
        <f>X148-AG148</f>
        <v>99569042</v>
      </c>
      <c r="AK148" s="9"/>
      <c r="AL148" s="372">
        <v>0</v>
      </c>
      <c r="AM148" s="375">
        <v>0</v>
      </c>
      <c r="AN148" s="9"/>
    </row>
    <row r="149" spans="1:40" s="382" customFormat="1" ht="24.95" customHeight="1">
      <c r="A149" s="754"/>
      <c r="B149" s="660"/>
      <c r="N149" s="9"/>
      <c r="R149" s="9"/>
      <c r="S149" s="706">
        <f>+IF(FEBRERO!S149=0,"",FEBRERO!S149)</f>
        <v>2020102</v>
      </c>
      <c r="T149" s="724" t="str">
        <f>+IF(FEBRERO!T149=0,"",FEBRERO!T149)</f>
        <v>Otros</v>
      </c>
      <c r="U149" s="29">
        <f t="shared" ref="U149:AJ149" si="152">SUM(U150:U152)</f>
        <v>60000000</v>
      </c>
      <c r="V149" s="15">
        <f t="shared" si="152"/>
        <v>0</v>
      </c>
      <c r="W149" s="15">
        <f t="shared" si="152"/>
        <v>0</v>
      </c>
      <c r="X149" s="18">
        <f t="shared" si="152"/>
        <v>60000000</v>
      </c>
      <c r="Y149" s="19">
        <f t="shared" si="152"/>
        <v>2541945</v>
      </c>
      <c r="Z149" s="142">
        <f t="shared" si="152"/>
        <v>846950</v>
      </c>
      <c r="AA149" s="16">
        <f t="shared" si="152"/>
        <v>3388895</v>
      </c>
      <c r="AB149" s="19">
        <f t="shared" si="152"/>
        <v>2541945</v>
      </c>
      <c r="AC149" s="142">
        <f t="shared" si="152"/>
        <v>846949</v>
      </c>
      <c r="AD149" s="16">
        <f t="shared" si="152"/>
        <v>3388894</v>
      </c>
      <c r="AE149" s="19">
        <f t="shared" si="152"/>
        <v>845308</v>
      </c>
      <c r="AF149" s="142">
        <f t="shared" si="152"/>
        <v>0</v>
      </c>
      <c r="AG149" s="16">
        <f t="shared" si="152"/>
        <v>845308</v>
      </c>
      <c r="AH149" s="19">
        <f t="shared" si="152"/>
        <v>56611105</v>
      </c>
      <c r="AI149" s="15">
        <f t="shared" si="152"/>
        <v>56611106</v>
      </c>
      <c r="AJ149" s="16">
        <f t="shared" si="152"/>
        <v>59154692</v>
      </c>
      <c r="AK149" s="9"/>
      <c r="AL149" s="29">
        <f>SUM(AL150:AL152)</f>
        <v>0</v>
      </c>
      <c r="AM149" s="26">
        <f>SUM(AM150:AM152)</f>
        <v>0</v>
      </c>
      <c r="AN149" s="9"/>
    </row>
    <row r="150" spans="1:40" s="382" customFormat="1" ht="24.95" customHeight="1">
      <c r="A150" s="754"/>
      <c r="B150" s="660"/>
      <c r="N150" s="9"/>
      <c r="R150" s="9"/>
      <c r="S150" s="707" t="str">
        <f>+IF(FEBRERO!S150=0,"",FEBRERO!S150)</f>
        <v>2020102-1</v>
      </c>
      <c r="T150" s="724" t="str">
        <f>+IF(FEBRERO!T150=0,"",FEBRERO!T150)</f>
        <v>Compra de Equipo e Instr. Mco. y Laborat.</v>
      </c>
      <c r="U150" s="29">
        <f>+ENERO!U150</f>
        <v>40000000</v>
      </c>
      <c r="V150" s="15">
        <f>FEBRERO!V150+MARZO!AL150</f>
        <v>0</v>
      </c>
      <c r="W150" s="15">
        <f>FEBRERO!W150+MARZO!AM150</f>
        <v>0</v>
      </c>
      <c r="X150" s="18">
        <f>SUM(U150:W150)</f>
        <v>40000000</v>
      </c>
      <c r="Y150" s="19">
        <f>FEBRERO!AA150</f>
        <v>0</v>
      </c>
      <c r="Z150" s="374">
        <v>0</v>
      </c>
      <c r="AA150" s="16">
        <f>SUM(Y150:Z150)</f>
        <v>0</v>
      </c>
      <c r="AB150" s="19">
        <f>FEBRERO!AD150</f>
        <v>0</v>
      </c>
      <c r="AC150" s="374">
        <v>0</v>
      </c>
      <c r="AD150" s="16">
        <f>SUM(AB150:AC150)</f>
        <v>0</v>
      </c>
      <c r="AE150" s="19">
        <f>FEBRERO!AG150</f>
        <v>0</v>
      </c>
      <c r="AF150" s="374">
        <v>0</v>
      </c>
      <c r="AG150" s="16">
        <f>SUM(AE150:AF150)</f>
        <v>0</v>
      </c>
      <c r="AH150" s="19">
        <f>X150-AA150</f>
        <v>40000000</v>
      </c>
      <c r="AI150" s="15">
        <f>X150-AD150</f>
        <v>40000000</v>
      </c>
      <c r="AJ150" s="16">
        <f>X150-AG150</f>
        <v>40000000</v>
      </c>
      <c r="AK150" s="9"/>
      <c r="AL150" s="372">
        <v>0</v>
      </c>
      <c r="AM150" s="375">
        <v>0</v>
      </c>
      <c r="AN150" s="9"/>
    </row>
    <row r="151" spans="1:40" s="382" customFormat="1" ht="24.95" customHeight="1">
      <c r="A151" s="754"/>
      <c r="B151" s="660"/>
      <c r="N151" s="9"/>
      <c r="R151" s="9"/>
      <c r="S151" s="707" t="str">
        <f>+IF(FEBRERO!S151=0,"",FEBRERO!S151)</f>
        <v>2020102-2</v>
      </c>
      <c r="T151" s="724" t="str">
        <f>+IF(FEBRERO!T151=0,"",FEBRERO!T151)</f>
        <v>Materiales</v>
      </c>
      <c r="U151" s="29">
        <f>+ENERO!U151</f>
        <v>20000000</v>
      </c>
      <c r="V151" s="15">
        <f>FEBRERO!V151+MARZO!AL151</f>
        <v>0</v>
      </c>
      <c r="W151" s="15">
        <f>FEBRERO!W151+MARZO!AM151</f>
        <v>0</v>
      </c>
      <c r="X151" s="18">
        <f>SUM(U151:W151)</f>
        <v>20000000</v>
      </c>
      <c r="Y151" s="19">
        <f>FEBRERO!AA151</f>
        <v>2541945</v>
      </c>
      <c r="Z151" s="374">
        <v>846950</v>
      </c>
      <c r="AA151" s="16">
        <f>SUM(Y151:Z151)</f>
        <v>3388895</v>
      </c>
      <c r="AB151" s="19">
        <f>FEBRERO!AD151</f>
        <v>2541945</v>
      </c>
      <c r="AC151" s="374">
        <v>846949</v>
      </c>
      <c r="AD151" s="16">
        <f>SUM(AB151:AC151)</f>
        <v>3388894</v>
      </c>
      <c r="AE151" s="19">
        <f>FEBRERO!AG151</f>
        <v>845308</v>
      </c>
      <c r="AF151" s="374">
        <v>0</v>
      </c>
      <c r="AG151" s="16">
        <f>SUM(AE151:AF151)</f>
        <v>845308</v>
      </c>
      <c r="AH151" s="19">
        <f>X151-AA151</f>
        <v>16611105</v>
      </c>
      <c r="AI151" s="15">
        <f>X151-AD151</f>
        <v>16611106</v>
      </c>
      <c r="AJ151" s="16">
        <f>X151-AG151</f>
        <v>19154692</v>
      </c>
      <c r="AK151" s="9"/>
      <c r="AL151" s="372">
        <v>0</v>
      </c>
      <c r="AM151" s="375">
        <v>0</v>
      </c>
      <c r="AN151" s="9"/>
    </row>
    <row r="152" spans="1:40" s="382" customFormat="1" ht="24.95" customHeight="1">
      <c r="A152" s="754"/>
      <c r="B152" s="660"/>
      <c r="N152" s="9"/>
      <c r="R152" s="9"/>
      <c r="S152" s="707" t="str">
        <f>+IF(FEBRERO!S152=0,"",FEBRERO!S152)</f>
        <v>2020102-3</v>
      </c>
      <c r="T152" s="724" t="str">
        <f>+IF(FEBRERO!T152=0,"",FEBRERO!T152)</f>
        <v/>
      </c>
      <c r="U152" s="29">
        <f>+ENERO!U152</f>
        <v>0</v>
      </c>
      <c r="V152" s="15">
        <f>FEBRERO!V152+MARZO!AL152</f>
        <v>0</v>
      </c>
      <c r="W152" s="15">
        <f>FEBRERO!W152+MARZO!AM152</f>
        <v>0</v>
      </c>
      <c r="X152" s="18">
        <f>SUM(U152:W152)</f>
        <v>0</v>
      </c>
      <c r="Y152" s="19">
        <f>FEBRERO!AA152</f>
        <v>0</v>
      </c>
      <c r="Z152" s="374">
        <v>0</v>
      </c>
      <c r="AA152" s="16">
        <f>SUM(Y152:Z152)</f>
        <v>0</v>
      </c>
      <c r="AB152" s="19">
        <f>FEBRERO!AD152</f>
        <v>0</v>
      </c>
      <c r="AC152" s="374">
        <v>0</v>
      </c>
      <c r="AD152" s="16">
        <f>SUM(AB152:AC152)</f>
        <v>0</v>
      </c>
      <c r="AE152" s="19">
        <f>FEBRERO!AG152</f>
        <v>0</v>
      </c>
      <c r="AF152" s="374">
        <v>0</v>
      </c>
      <c r="AG152" s="16">
        <f>SUM(AE152:AF152)</f>
        <v>0</v>
      </c>
      <c r="AH152" s="19">
        <f>X152-AA152</f>
        <v>0</v>
      </c>
      <c r="AI152" s="15">
        <f>X152-AD152</f>
        <v>0</v>
      </c>
      <c r="AJ152" s="16">
        <f>X152-AG152</f>
        <v>0</v>
      </c>
      <c r="AK152" s="9"/>
      <c r="AL152" s="372">
        <v>0</v>
      </c>
      <c r="AM152" s="375">
        <v>0</v>
      </c>
      <c r="AN152" s="9"/>
    </row>
    <row r="153" spans="1:40" s="382" customFormat="1" ht="24.95" customHeight="1">
      <c r="A153" s="754"/>
      <c r="B153" s="660"/>
      <c r="N153" s="9"/>
      <c r="R153" s="9"/>
      <c r="S153" s="706">
        <f>+IF(FEBRERO!S153=0,"",FEBRERO!S153)</f>
        <v>2020199</v>
      </c>
      <c r="T153" s="724" t="str">
        <f>+IF(FEBRERO!T153=0,"",FEBRERO!T153)</f>
        <v>Vigencias Anteriores Adquisición de Bienes Operativo</v>
      </c>
      <c r="U153" s="29">
        <f>+ENERO!U153</f>
        <v>0</v>
      </c>
      <c r="V153" s="15">
        <f>FEBRERO!V153+MARZO!AL153</f>
        <v>0</v>
      </c>
      <c r="W153" s="15">
        <f>FEBRERO!W153+MARZO!AM153</f>
        <v>32823293</v>
      </c>
      <c r="X153" s="18">
        <f>SUM(U153:W153)</f>
        <v>32823293</v>
      </c>
      <c r="Y153" s="19">
        <f>FEBRERO!AA153</f>
        <v>32823293</v>
      </c>
      <c r="Z153" s="374">
        <v>0</v>
      </c>
      <c r="AA153" s="16">
        <f>SUM(Y153:Z153)</f>
        <v>32823293</v>
      </c>
      <c r="AB153" s="19">
        <f>FEBRERO!AD153</f>
        <v>32823293</v>
      </c>
      <c r="AC153" s="374">
        <v>0</v>
      </c>
      <c r="AD153" s="16">
        <f>SUM(AB153:AC153)</f>
        <v>32823293</v>
      </c>
      <c r="AE153" s="19">
        <f>FEBRERO!AG153</f>
        <v>17046293</v>
      </c>
      <c r="AF153" s="374">
        <v>4230401</v>
      </c>
      <c r="AG153" s="16">
        <f>SUM(AE153:AF153)</f>
        <v>21276694</v>
      </c>
      <c r="AH153" s="19">
        <f>X153-AA153</f>
        <v>0</v>
      </c>
      <c r="AI153" s="15">
        <f>X153-AD153</f>
        <v>0</v>
      </c>
      <c r="AJ153" s="16">
        <f>X153-AG153</f>
        <v>11546599</v>
      </c>
      <c r="AK153" s="9"/>
      <c r="AL153" s="372">
        <v>0</v>
      </c>
      <c r="AM153" s="375">
        <v>0</v>
      </c>
      <c r="AN153" s="9"/>
    </row>
    <row r="154" spans="1:40" s="382" customFormat="1" ht="24.95" customHeight="1">
      <c r="A154" s="754"/>
      <c r="B154" s="660"/>
      <c r="N154" s="9"/>
      <c r="R154" s="9"/>
      <c r="S154" s="366" t="str">
        <f>+IF(FEBRERO!S154=0,"",FEBRERO!S154)</f>
        <v/>
      </c>
      <c r="T154" s="696" t="str">
        <f>+IF(FEBRERO!T154=0,"",FEBRERO!T154)</f>
        <v/>
      </c>
      <c r="U154" s="367"/>
      <c r="V154" s="161"/>
      <c r="W154" s="161"/>
      <c r="X154" s="161"/>
      <c r="Y154" s="367"/>
      <c r="Z154" s="161"/>
      <c r="AA154" s="166"/>
      <c r="AB154" s="367"/>
      <c r="AC154" s="161"/>
      <c r="AD154" s="166"/>
      <c r="AE154" s="367"/>
      <c r="AF154" s="161"/>
      <c r="AG154" s="166"/>
      <c r="AH154" s="367"/>
      <c r="AI154" s="161"/>
      <c r="AJ154" s="166"/>
      <c r="AK154" s="9"/>
      <c r="AL154" s="172"/>
      <c r="AM154" s="173"/>
      <c r="AN154" s="9"/>
    </row>
    <row r="155" spans="1:40" s="382" customFormat="1" ht="24.95" customHeight="1">
      <c r="A155" s="754"/>
      <c r="B155" s="660"/>
      <c r="N155" s="9"/>
      <c r="R155" s="9"/>
      <c r="S155" s="705">
        <f>+IF(FEBRERO!S155=0,"",FEBRERO!S155)</f>
        <v>2020200</v>
      </c>
      <c r="T155" s="723" t="str">
        <f>+IF(FEBRERO!T155=0,"",FEBRERO!T155)</f>
        <v>Adquisición de Servicios</v>
      </c>
      <c r="U155" s="128">
        <f t="shared" ref="U155:AJ155" si="153">SUM(U156:U157)+U168</f>
        <v>341036640</v>
      </c>
      <c r="V155" s="122">
        <f t="shared" si="153"/>
        <v>-49967768</v>
      </c>
      <c r="W155" s="122">
        <f t="shared" si="153"/>
        <v>61344123</v>
      </c>
      <c r="X155" s="129">
        <f t="shared" si="153"/>
        <v>352412995</v>
      </c>
      <c r="Y155" s="128">
        <f t="shared" si="153"/>
        <v>149256038</v>
      </c>
      <c r="Z155" s="122">
        <f t="shared" si="153"/>
        <v>25879737</v>
      </c>
      <c r="AA155" s="130">
        <f t="shared" si="153"/>
        <v>175135775</v>
      </c>
      <c r="AB155" s="128">
        <f t="shared" si="153"/>
        <v>96816329</v>
      </c>
      <c r="AC155" s="122">
        <f t="shared" si="153"/>
        <v>26542898</v>
      </c>
      <c r="AD155" s="130">
        <f t="shared" si="153"/>
        <v>123359227</v>
      </c>
      <c r="AE155" s="128">
        <f t="shared" si="153"/>
        <v>36580763</v>
      </c>
      <c r="AF155" s="122">
        <f t="shared" si="153"/>
        <v>35694080</v>
      </c>
      <c r="AG155" s="130">
        <f t="shared" si="153"/>
        <v>72274843</v>
      </c>
      <c r="AH155" s="128">
        <f t="shared" si="153"/>
        <v>177277220</v>
      </c>
      <c r="AI155" s="122">
        <f t="shared" si="153"/>
        <v>229053768</v>
      </c>
      <c r="AJ155" s="130">
        <f t="shared" si="153"/>
        <v>280138152</v>
      </c>
      <c r="AK155" s="9"/>
      <c r="AL155" s="128">
        <f>SUM(AL156:AL157)+AL168</f>
        <v>-49967768</v>
      </c>
      <c r="AM155" s="130">
        <f>SUM(AM156:AM157)+AM168</f>
        <v>0</v>
      </c>
      <c r="AN155" s="9"/>
    </row>
    <row r="156" spans="1:40" s="382" customFormat="1" ht="24.95" customHeight="1">
      <c r="A156" s="754"/>
      <c r="B156" s="660"/>
      <c r="N156" s="9"/>
      <c r="P156" s="9"/>
      <c r="Q156" s="9"/>
      <c r="R156" s="9"/>
      <c r="S156" s="706">
        <f>+IF(FEBRERO!S156=0,"",FEBRERO!S156)</f>
        <v>2020201</v>
      </c>
      <c r="T156" s="724" t="str">
        <f>+IF(FEBRERO!T156=0,"",FEBRERO!T156)</f>
        <v>Mantenimiento Hospitalario</v>
      </c>
      <c r="U156" s="29">
        <f>+ENERO!U156</f>
        <v>136881718</v>
      </c>
      <c r="V156" s="15">
        <f>FEBRERO!V156+MARZO!AL156</f>
        <v>0</v>
      </c>
      <c r="W156" s="15">
        <f>FEBRERO!W156+MARZO!AM156</f>
        <v>0</v>
      </c>
      <c r="X156" s="18">
        <f>SUM(U156:W156)</f>
        <v>136881718</v>
      </c>
      <c r="Y156" s="19">
        <f>FEBRERO!AA156</f>
        <v>18431860</v>
      </c>
      <c r="Z156" s="374">
        <v>20344783</v>
      </c>
      <c r="AA156" s="16">
        <f>SUM(Y156:Z156)</f>
        <v>38776643</v>
      </c>
      <c r="AB156" s="19">
        <f>FEBRERO!AD156</f>
        <v>17531860</v>
      </c>
      <c r="AC156" s="374">
        <v>14644783</v>
      </c>
      <c r="AD156" s="16">
        <f>SUM(AB156:AC156)</f>
        <v>32176643</v>
      </c>
      <c r="AE156" s="19">
        <f>FEBRERO!AG156</f>
        <v>5930122</v>
      </c>
      <c r="AF156" s="374">
        <v>11205926</v>
      </c>
      <c r="AG156" s="16">
        <f>SUM(AE156:AF156)</f>
        <v>17136048</v>
      </c>
      <c r="AH156" s="19">
        <f>X156-AA156</f>
        <v>98105075</v>
      </c>
      <c r="AI156" s="15">
        <f>X156-AD156</f>
        <v>104705075</v>
      </c>
      <c r="AJ156" s="16">
        <f>X156-AG156</f>
        <v>119745670</v>
      </c>
      <c r="AK156" s="9"/>
      <c r="AL156" s="372">
        <v>0</v>
      </c>
      <c r="AM156" s="375">
        <v>0</v>
      </c>
      <c r="AN156" s="9"/>
    </row>
    <row r="157" spans="1:40" s="382" customFormat="1" ht="24.95" customHeight="1">
      <c r="A157" s="754"/>
      <c r="B157" s="660"/>
      <c r="N157" s="9"/>
      <c r="P157" s="9"/>
      <c r="Q157" s="9"/>
      <c r="R157" s="9"/>
      <c r="S157" s="706">
        <f>+IF(FEBRERO!S157=0,"",FEBRERO!S157)</f>
        <v>2020202</v>
      </c>
      <c r="T157" s="724" t="str">
        <f>+IF(FEBRERO!T157=0,"",FEBRERO!T157)</f>
        <v>Otros</v>
      </c>
      <c r="U157" s="29">
        <f t="shared" ref="U157:AJ157" si="154">SUM(U158:U167)</f>
        <v>204154922</v>
      </c>
      <c r="V157" s="27">
        <f t="shared" si="154"/>
        <v>-49967768</v>
      </c>
      <c r="W157" s="27">
        <f t="shared" si="154"/>
        <v>0</v>
      </c>
      <c r="X157" s="188">
        <f t="shared" si="154"/>
        <v>154187154</v>
      </c>
      <c r="Y157" s="29">
        <f t="shared" si="154"/>
        <v>69480055</v>
      </c>
      <c r="Z157" s="27">
        <f t="shared" si="154"/>
        <v>5534954</v>
      </c>
      <c r="AA157" s="171">
        <f t="shared" si="154"/>
        <v>75015009</v>
      </c>
      <c r="AB157" s="29">
        <f t="shared" si="154"/>
        <v>17940346</v>
      </c>
      <c r="AC157" s="27">
        <f t="shared" si="154"/>
        <v>11898115</v>
      </c>
      <c r="AD157" s="171">
        <f t="shared" si="154"/>
        <v>29838461</v>
      </c>
      <c r="AE157" s="29">
        <f t="shared" si="154"/>
        <v>10314415</v>
      </c>
      <c r="AF157" s="27">
        <f t="shared" si="154"/>
        <v>9169994</v>
      </c>
      <c r="AG157" s="171">
        <f t="shared" si="154"/>
        <v>19484409</v>
      </c>
      <c r="AH157" s="29">
        <f t="shared" si="154"/>
        <v>79172145</v>
      </c>
      <c r="AI157" s="27">
        <f t="shared" si="154"/>
        <v>124348693</v>
      </c>
      <c r="AJ157" s="171">
        <f t="shared" si="154"/>
        <v>134702745</v>
      </c>
      <c r="AK157" s="10"/>
      <c r="AL157" s="29">
        <f>SUM(AL158:AL167)</f>
        <v>-49967768</v>
      </c>
      <c r="AM157" s="26">
        <f>SUM(AM158:AM167)</f>
        <v>0</v>
      </c>
      <c r="AN157" s="9"/>
    </row>
    <row r="158" spans="1:40" s="382" customFormat="1" ht="24.95" customHeight="1">
      <c r="A158" s="754"/>
      <c r="B158" s="660"/>
      <c r="N158" s="9"/>
      <c r="P158" s="9"/>
      <c r="Q158" s="9"/>
      <c r="R158" s="9"/>
      <c r="S158" s="707" t="str">
        <f>+IF(FEBRERO!S158=0,"",FEBRERO!S158)</f>
        <v>2020202-1</v>
      </c>
      <c r="T158" s="725" t="str">
        <f>+IF(FEBRERO!T158=0,"",FEBRERO!T158)</f>
        <v>Seguros</v>
      </c>
      <c r="U158" s="29">
        <f>+ENERO!U158</f>
        <v>47640589</v>
      </c>
      <c r="V158" s="15">
        <f>FEBRERO!V158+MARZO!AL158</f>
        <v>0</v>
      </c>
      <c r="W158" s="15">
        <f>FEBRERO!W158+MARZO!AM158</f>
        <v>0</v>
      </c>
      <c r="X158" s="18">
        <f t="shared" ref="X158:X168" si="155">SUM(U158:W158)</f>
        <v>47640589</v>
      </c>
      <c r="Y158" s="19">
        <f>FEBRERO!AA158</f>
        <v>23347850</v>
      </c>
      <c r="Z158" s="374">
        <v>0</v>
      </c>
      <c r="AA158" s="16">
        <f t="shared" ref="AA158:AA168" si="156">SUM(Y158:Z158)</f>
        <v>23347850</v>
      </c>
      <c r="AB158" s="19">
        <f>FEBRERO!AD158</f>
        <v>6804799</v>
      </c>
      <c r="AC158" s="374">
        <v>2718498</v>
      </c>
      <c r="AD158" s="16">
        <f t="shared" ref="AD158:AD168" si="157">SUM(AB158:AC158)</f>
        <v>9523297</v>
      </c>
      <c r="AE158" s="19">
        <f>FEBRERO!AG158</f>
        <v>5456949</v>
      </c>
      <c r="AF158" s="374">
        <v>2718498</v>
      </c>
      <c r="AG158" s="16">
        <f t="shared" ref="AG158:AG168" si="158">SUM(AE158:AF158)</f>
        <v>8175447</v>
      </c>
      <c r="AH158" s="19">
        <f t="shared" ref="AH158:AH168" si="159">X158-AA158</f>
        <v>24292739</v>
      </c>
      <c r="AI158" s="15">
        <f t="shared" ref="AI158:AI168" si="160">X158-AD158</f>
        <v>38117292</v>
      </c>
      <c r="AJ158" s="16">
        <f t="shared" ref="AJ158:AJ168" si="161">X158-AG158</f>
        <v>39465142</v>
      </c>
      <c r="AK158" s="9"/>
      <c r="AL158" s="372">
        <v>0</v>
      </c>
      <c r="AM158" s="375">
        <v>0</v>
      </c>
      <c r="AN158" s="9"/>
    </row>
    <row r="159" spans="1:40" s="382" customFormat="1" ht="24.95" customHeight="1">
      <c r="A159" s="754"/>
      <c r="B159" s="660"/>
      <c r="N159" s="9"/>
      <c r="P159" s="9"/>
      <c r="Q159" s="9"/>
      <c r="R159" s="9"/>
      <c r="S159" s="707" t="str">
        <f>+IF(FEBRERO!S159=0,"",FEBRERO!S159)</f>
        <v>2020202-2</v>
      </c>
      <c r="T159" s="725" t="str">
        <f>+IF(FEBRERO!T159=0,"",FEBRERO!T159)</f>
        <v>Impresos y Publicaciones</v>
      </c>
      <c r="U159" s="29">
        <f>+ENERO!U159</f>
        <v>8000000</v>
      </c>
      <c r="V159" s="15">
        <f>FEBRERO!V159+MARZO!AL159</f>
        <v>0</v>
      </c>
      <c r="W159" s="15">
        <f>FEBRERO!W159+MARZO!AM159</f>
        <v>0</v>
      </c>
      <c r="X159" s="18">
        <f t="shared" si="155"/>
        <v>8000000</v>
      </c>
      <c r="Y159" s="19">
        <f>FEBRERO!AA159</f>
        <v>2912332</v>
      </c>
      <c r="Z159" s="374">
        <v>911075</v>
      </c>
      <c r="AA159" s="16">
        <f t="shared" si="156"/>
        <v>3823407</v>
      </c>
      <c r="AB159" s="19">
        <f>FEBRERO!AD159</f>
        <v>2119829</v>
      </c>
      <c r="AC159" s="374">
        <v>924825</v>
      </c>
      <c r="AD159" s="16">
        <f t="shared" si="157"/>
        <v>3044654</v>
      </c>
      <c r="AE159" s="19">
        <f>FEBRERO!AG159</f>
        <v>72500</v>
      </c>
      <c r="AF159" s="374">
        <v>1197947</v>
      </c>
      <c r="AG159" s="16">
        <f t="shared" si="158"/>
        <v>1270447</v>
      </c>
      <c r="AH159" s="19">
        <f t="shared" si="159"/>
        <v>4176593</v>
      </c>
      <c r="AI159" s="15">
        <f t="shared" si="160"/>
        <v>4955346</v>
      </c>
      <c r="AJ159" s="16">
        <f t="shared" si="161"/>
        <v>6729553</v>
      </c>
      <c r="AK159" s="9"/>
      <c r="AL159" s="372">
        <v>0</v>
      </c>
      <c r="AM159" s="375">
        <v>0</v>
      </c>
      <c r="AN159" s="9"/>
    </row>
    <row r="160" spans="1:40" s="382" customFormat="1" ht="24.95" customHeight="1">
      <c r="A160" s="754"/>
      <c r="B160" s="660"/>
      <c r="N160" s="9"/>
      <c r="P160" s="9"/>
      <c r="Q160" s="9"/>
      <c r="R160" s="9"/>
      <c r="S160" s="707" t="str">
        <f>+IF(FEBRERO!S160=0,"",FEBRERO!S160)</f>
        <v>2020202-3</v>
      </c>
      <c r="T160" s="725" t="str">
        <f>+IF(FEBRERO!T160=0,"",FEBRERO!T160)</f>
        <v>Pago a otras IPS</v>
      </c>
      <c r="U160" s="29">
        <f>+ENERO!U160</f>
        <v>67117184</v>
      </c>
      <c r="V160" s="15">
        <f>FEBRERO!V160+MARZO!AL160</f>
        <v>-49967768</v>
      </c>
      <c r="W160" s="15">
        <f>FEBRERO!W160+MARZO!AM160</f>
        <v>0</v>
      </c>
      <c r="X160" s="18">
        <f t="shared" si="155"/>
        <v>17149416</v>
      </c>
      <c r="Y160" s="19">
        <f>FEBRERO!AA160</f>
        <v>12284907</v>
      </c>
      <c r="Z160" s="374">
        <v>203000</v>
      </c>
      <c r="AA160" s="16">
        <f t="shared" si="156"/>
        <v>12487907</v>
      </c>
      <c r="AB160" s="19">
        <f>FEBRERO!AD160</f>
        <v>683907</v>
      </c>
      <c r="AC160" s="374">
        <v>431000</v>
      </c>
      <c r="AD160" s="16">
        <f t="shared" si="157"/>
        <v>1114907</v>
      </c>
      <c r="AE160" s="19">
        <f>FEBRERO!AG160</f>
        <v>0</v>
      </c>
      <c r="AF160" s="374">
        <v>676000</v>
      </c>
      <c r="AG160" s="16">
        <f t="shared" si="158"/>
        <v>676000</v>
      </c>
      <c r="AH160" s="19">
        <f t="shared" si="159"/>
        <v>4661509</v>
      </c>
      <c r="AI160" s="15">
        <f t="shared" si="160"/>
        <v>16034509</v>
      </c>
      <c r="AJ160" s="16">
        <f t="shared" si="161"/>
        <v>16473416</v>
      </c>
      <c r="AK160" s="9"/>
      <c r="AL160" s="372">
        <v>-49967768</v>
      </c>
      <c r="AM160" s="375">
        <v>0</v>
      </c>
      <c r="AN160" s="9"/>
    </row>
    <row r="161" spans="1:40" s="382" customFormat="1" ht="24.95" customHeight="1">
      <c r="A161" s="754"/>
      <c r="B161" s="660"/>
      <c r="N161" s="9"/>
      <c r="P161" s="9"/>
      <c r="Q161" s="9"/>
      <c r="R161" s="9"/>
      <c r="S161" s="707" t="str">
        <f>+IF(FEBRERO!S161=0,"",FEBRERO!S161)</f>
        <v>2020202-4</v>
      </c>
      <c r="T161" s="725" t="str">
        <f>+IF(FEBRERO!T161=0,"",FEBRERO!T161)</f>
        <v>Comunicaciones y Transportes</v>
      </c>
      <c r="U161" s="29">
        <f>+ENERO!U161</f>
        <v>24000000</v>
      </c>
      <c r="V161" s="15">
        <f>FEBRERO!V161+MARZO!AL161</f>
        <v>0</v>
      </c>
      <c r="W161" s="15">
        <f>FEBRERO!W161+MARZO!AM161</f>
        <v>0</v>
      </c>
      <c r="X161" s="18">
        <f t="shared" si="155"/>
        <v>24000000</v>
      </c>
      <c r="Y161" s="19">
        <f>FEBRERO!AA161</f>
        <v>4650000</v>
      </c>
      <c r="Z161" s="374">
        <v>2415603</v>
      </c>
      <c r="AA161" s="16">
        <f t="shared" si="156"/>
        <v>7065603</v>
      </c>
      <c r="AB161" s="19">
        <f>FEBRERO!AD161</f>
        <v>199400</v>
      </c>
      <c r="AC161" s="374">
        <v>2821603</v>
      </c>
      <c r="AD161" s="16">
        <f t="shared" si="157"/>
        <v>3021003</v>
      </c>
      <c r="AE161" s="19">
        <f>FEBRERO!AG161</f>
        <v>0</v>
      </c>
      <c r="AF161" s="374">
        <v>199400</v>
      </c>
      <c r="AG161" s="16">
        <f t="shared" si="158"/>
        <v>199400</v>
      </c>
      <c r="AH161" s="19">
        <f t="shared" si="159"/>
        <v>16934397</v>
      </c>
      <c r="AI161" s="15">
        <f t="shared" si="160"/>
        <v>20978997</v>
      </c>
      <c r="AJ161" s="16">
        <f t="shared" si="161"/>
        <v>23800600</v>
      </c>
      <c r="AK161" s="9"/>
      <c r="AL161" s="372">
        <v>0</v>
      </c>
      <c r="AM161" s="375">
        <v>0</v>
      </c>
      <c r="AN161" s="9"/>
    </row>
    <row r="162" spans="1:40" s="382" customFormat="1" ht="24.95" customHeight="1">
      <c r="A162" s="754"/>
      <c r="B162" s="660"/>
      <c r="N162" s="9"/>
      <c r="P162" s="9"/>
      <c r="Q162" s="9"/>
      <c r="R162" s="9"/>
      <c r="S162" s="707" t="str">
        <f>+IF(FEBRERO!S162=0,"",FEBRERO!S162)</f>
        <v>2020202-5</v>
      </c>
      <c r="T162" s="725" t="str">
        <f>+IF(FEBRERO!T162=0,"",FEBRERO!T162)</f>
        <v>Viáticos y Gastos de Viaje</v>
      </c>
      <c r="U162" s="29">
        <f>+ENERO!U162</f>
        <v>24397149</v>
      </c>
      <c r="V162" s="15">
        <f>FEBRERO!V162+MARZO!AL162</f>
        <v>0</v>
      </c>
      <c r="W162" s="15">
        <f>FEBRERO!W162+MARZO!AM162</f>
        <v>0</v>
      </c>
      <c r="X162" s="18">
        <f t="shared" si="155"/>
        <v>24397149</v>
      </c>
      <c r="Y162" s="19">
        <f>FEBRERO!AA162</f>
        <v>4784966</v>
      </c>
      <c r="Z162" s="374">
        <v>2005276</v>
      </c>
      <c r="AA162" s="16">
        <f t="shared" si="156"/>
        <v>6790242</v>
      </c>
      <c r="AB162" s="19">
        <f>FEBRERO!AD162</f>
        <v>4784966</v>
      </c>
      <c r="AC162" s="374">
        <v>2005276</v>
      </c>
      <c r="AD162" s="16">
        <f t="shared" si="157"/>
        <v>6790242</v>
      </c>
      <c r="AE162" s="19">
        <f>FEBRERO!AG162</f>
        <v>4784966</v>
      </c>
      <c r="AF162" s="374">
        <v>2005276</v>
      </c>
      <c r="AG162" s="16">
        <f t="shared" si="158"/>
        <v>6790242</v>
      </c>
      <c r="AH162" s="19">
        <f t="shared" si="159"/>
        <v>17606907</v>
      </c>
      <c r="AI162" s="15">
        <f t="shared" si="160"/>
        <v>17606907</v>
      </c>
      <c r="AJ162" s="16">
        <f t="shared" si="161"/>
        <v>17606907</v>
      </c>
      <c r="AK162" s="9"/>
      <c r="AL162" s="372">
        <v>0</v>
      </c>
      <c r="AM162" s="375">
        <v>0</v>
      </c>
      <c r="AN162" s="9"/>
    </row>
    <row r="163" spans="1:40" s="382" customFormat="1" ht="24.95" customHeight="1">
      <c r="A163" s="754"/>
      <c r="B163" s="660"/>
      <c r="N163" s="9"/>
      <c r="P163" s="9"/>
      <c r="Q163" s="9"/>
      <c r="R163" s="9"/>
      <c r="S163" s="707" t="str">
        <f>+IF(FEBRERO!S163=0,"",FEBRERO!S163)</f>
        <v>2020202-6</v>
      </c>
      <c r="T163" s="725" t="str">
        <f>+IF(FEBRERO!T163=0,"",FEBRERO!T163)</f>
        <v>Plan Integral de Manejo de Residuos Sólidos Hospitalarios</v>
      </c>
      <c r="U163" s="29">
        <f>+ENERO!U163</f>
        <v>10000000</v>
      </c>
      <c r="V163" s="15">
        <f>FEBRERO!V163+MARZO!AL163</f>
        <v>0</v>
      </c>
      <c r="W163" s="15">
        <f>FEBRERO!W163+MARZO!AM163</f>
        <v>0</v>
      </c>
      <c r="X163" s="18">
        <f t="shared" si="155"/>
        <v>10000000</v>
      </c>
      <c r="Y163" s="19">
        <f>FEBRERO!AA163</f>
        <v>9500000</v>
      </c>
      <c r="Z163" s="374">
        <v>0</v>
      </c>
      <c r="AA163" s="16">
        <f t="shared" si="156"/>
        <v>9500000</v>
      </c>
      <c r="AB163" s="19">
        <f>FEBRERO!AD163</f>
        <v>974572</v>
      </c>
      <c r="AC163" s="374">
        <v>1841134</v>
      </c>
      <c r="AD163" s="16">
        <f t="shared" si="157"/>
        <v>2815706</v>
      </c>
      <c r="AE163" s="19">
        <f>FEBRERO!AG163</f>
        <v>0</v>
      </c>
      <c r="AF163" s="374">
        <v>0</v>
      </c>
      <c r="AG163" s="16">
        <f t="shared" si="158"/>
        <v>0</v>
      </c>
      <c r="AH163" s="19">
        <f t="shared" si="159"/>
        <v>500000</v>
      </c>
      <c r="AI163" s="15">
        <f t="shared" si="160"/>
        <v>7184294</v>
      </c>
      <c r="AJ163" s="16">
        <f t="shared" si="161"/>
        <v>10000000</v>
      </c>
      <c r="AK163" s="9"/>
      <c r="AL163" s="372">
        <v>0</v>
      </c>
      <c r="AM163" s="375">
        <v>0</v>
      </c>
      <c r="AN163" s="9"/>
    </row>
    <row r="164" spans="1:40" s="382" customFormat="1" ht="24.95" customHeight="1">
      <c r="A164" s="754"/>
      <c r="B164" s="660"/>
      <c r="N164" s="9"/>
      <c r="P164" s="9"/>
      <c r="Q164" s="9"/>
      <c r="R164" s="9"/>
      <c r="S164" s="707" t="str">
        <f>+IF(FEBRERO!S164=0,"",FEBRERO!S164)</f>
        <v>2020202-7</v>
      </c>
      <c r="T164" s="725" t="str">
        <f>+IF(FEBRERO!T164=0,"",FEBRERO!T164)</f>
        <v>Servicios de Laboratorio contratados con terceros</v>
      </c>
      <c r="U164" s="29">
        <f>+ENERO!U164</f>
        <v>23000000</v>
      </c>
      <c r="V164" s="15">
        <f>FEBRERO!V164+MARZO!AL164</f>
        <v>0</v>
      </c>
      <c r="W164" s="15">
        <f>FEBRERO!W164+MARZO!AM164</f>
        <v>0</v>
      </c>
      <c r="X164" s="18">
        <f t="shared" si="155"/>
        <v>23000000</v>
      </c>
      <c r="Y164" s="19">
        <f>FEBRERO!AA164</f>
        <v>12000000</v>
      </c>
      <c r="Z164" s="374">
        <v>0</v>
      </c>
      <c r="AA164" s="16">
        <f t="shared" si="156"/>
        <v>12000000</v>
      </c>
      <c r="AB164" s="19">
        <f>FEBRERO!AD164</f>
        <v>2372873</v>
      </c>
      <c r="AC164" s="374">
        <v>1155779</v>
      </c>
      <c r="AD164" s="16">
        <f t="shared" si="157"/>
        <v>3528652</v>
      </c>
      <c r="AE164" s="19">
        <f>FEBRERO!AG164</f>
        <v>0</v>
      </c>
      <c r="AF164" s="374">
        <v>2372873</v>
      </c>
      <c r="AG164" s="16">
        <f t="shared" si="158"/>
        <v>2372873</v>
      </c>
      <c r="AH164" s="19">
        <f t="shared" si="159"/>
        <v>11000000</v>
      </c>
      <c r="AI164" s="15">
        <f t="shared" si="160"/>
        <v>19471348</v>
      </c>
      <c r="AJ164" s="16">
        <f t="shared" si="161"/>
        <v>20627127</v>
      </c>
      <c r="AK164" s="9"/>
      <c r="AL164" s="372">
        <v>0</v>
      </c>
      <c r="AM164" s="375">
        <v>0</v>
      </c>
      <c r="AN164" s="9"/>
    </row>
    <row r="165" spans="1:40" s="382" customFormat="1" ht="24.95" customHeight="1">
      <c r="A165" s="754"/>
      <c r="B165" s="660"/>
      <c r="N165" s="9"/>
      <c r="P165" s="9"/>
      <c r="Q165" s="9"/>
      <c r="R165" s="9"/>
      <c r="S165" s="707" t="str">
        <f>+IF(FEBRERO!S165=0,"",FEBRERO!S165)</f>
        <v>2020202-8</v>
      </c>
      <c r="T165" s="725" t="str">
        <f>+IF(FEBRERO!T165=0,"",FEBRERO!T165)</f>
        <v>Servicios de Rayos X e Imaginología contratado con terceros</v>
      </c>
      <c r="U165" s="29">
        <f>+ENERO!U165</f>
        <v>0</v>
      </c>
      <c r="V165" s="15">
        <f>FEBRERO!V165+MARZO!AL165</f>
        <v>0</v>
      </c>
      <c r="W165" s="15">
        <f>FEBRERO!W165+MARZO!AM165</f>
        <v>0</v>
      </c>
      <c r="X165" s="18">
        <f t="shared" si="155"/>
        <v>0</v>
      </c>
      <c r="Y165" s="19">
        <f>FEBRERO!AA165</f>
        <v>0</v>
      </c>
      <c r="Z165" s="374">
        <v>0</v>
      </c>
      <c r="AA165" s="16">
        <f t="shared" si="156"/>
        <v>0</v>
      </c>
      <c r="AB165" s="19">
        <f>FEBRERO!AD165</f>
        <v>0</v>
      </c>
      <c r="AC165" s="374">
        <v>0</v>
      </c>
      <c r="AD165" s="16">
        <f t="shared" si="157"/>
        <v>0</v>
      </c>
      <c r="AE165" s="19">
        <f>FEBRERO!AG165</f>
        <v>0</v>
      </c>
      <c r="AF165" s="374">
        <v>0</v>
      </c>
      <c r="AG165" s="16">
        <f t="shared" si="158"/>
        <v>0</v>
      </c>
      <c r="AH165" s="19">
        <f t="shared" si="159"/>
        <v>0</v>
      </c>
      <c r="AI165" s="15">
        <f t="shared" si="160"/>
        <v>0</v>
      </c>
      <c r="AJ165" s="16">
        <f t="shared" si="161"/>
        <v>0</v>
      </c>
      <c r="AK165" s="9"/>
      <c r="AL165" s="372">
        <v>0</v>
      </c>
      <c r="AM165" s="375">
        <v>0</v>
      </c>
      <c r="AN165" s="9"/>
    </row>
    <row r="166" spans="1:40" s="382" customFormat="1" ht="24.95" customHeight="1">
      <c r="A166" s="754"/>
      <c r="B166" s="660"/>
      <c r="N166" s="9"/>
      <c r="P166" s="9"/>
      <c r="Q166" s="9"/>
      <c r="R166" s="9"/>
      <c r="S166" s="707" t="str">
        <f>+IF(FEBRERO!S166=0,"",FEBRERO!S166)</f>
        <v>2020202-9</v>
      </c>
      <c r="T166" s="725" t="str">
        <f>+IF(FEBRERO!T166=0,"",FEBRERO!T166)</f>
        <v>Arrendamientos</v>
      </c>
      <c r="U166" s="29">
        <f>+ENERO!U166</f>
        <v>0</v>
      </c>
      <c r="V166" s="15">
        <f>FEBRERO!V166+MARZO!AL166</f>
        <v>0</v>
      </c>
      <c r="W166" s="15">
        <f>FEBRERO!W166+MARZO!AM166</f>
        <v>0</v>
      </c>
      <c r="X166" s="18">
        <f t="shared" si="155"/>
        <v>0</v>
      </c>
      <c r="Y166" s="19">
        <f>FEBRERO!AA166</f>
        <v>0</v>
      </c>
      <c r="Z166" s="374">
        <v>0</v>
      </c>
      <c r="AA166" s="16">
        <f t="shared" si="156"/>
        <v>0</v>
      </c>
      <c r="AB166" s="19">
        <f>FEBRERO!AD166</f>
        <v>0</v>
      </c>
      <c r="AC166" s="374">
        <v>0</v>
      </c>
      <c r="AD166" s="16">
        <f t="shared" si="157"/>
        <v>0</v>
      </c>
      <c r="AE166" s="19">
        <f>FEBRERO!AG166</f>
        <v>0</v>
      </c>
      <c r="AF166" s="374">
        <v>0</v>
      </c>
      <c r="AG166" s="16">
        <f t="shared" si="158"/>
        <v>0</v>
      </c>
      <c r="AH166" s="19">
        <f t="shared" si="159"/>
        <v>0</v>
      </c>
      <c r="AI166" s="15">
        <f t="shared" si="160"/>
        <v>0</v>
      </c>
      <c r="AJ166" s="16">
        <f t="shared" si="161"/>
        <v>0</v>
      </c>
      <c r="AK166" s="9"/>
      <c r="AL166" s="372">
        <v>0</v>
      </c>
      <c r="AM166" s="375">
        <v>0</v>
      </c>
      <c r="AN166" s="9"/>
    </row>
    <row r="167" spans="1:40" s="382" customFormat="1" ht="24.95" customHeight="1">
      <c r="A167" s="754"/>
      <c r="B167" s="660"/>
      <c r="N167" s="9"/>
      <c r="P167" s="9"/>
      <c r="Q167" s="9"/>
      <c r="R167" s="9"/>
      <c r="S167" s="707" t="str">
        <f>+IF(FEBRERO!S167=0,"",FEBRERO!S167)</f>
        <v>2020202-10</v>
      </c>
      <c r="T167" s="725" t="str">
        <f>+IF(FEBRERO!T167=0,"",FEBRERO!T167)</f>
        <v>Servicios Públicos</v>
      </c>
      <c r="U167" s="29">
        <f>+ENERO!U167</f>
        <v>0</v>
      </c>
      <c r="V167" s="15">
        <f>FEBRERO!V167+MARZO!AL167</f>
        <v>0</v>
      </c>
      <c r="W167" s="15">
        <f>FEBRERO!W167+MARZO!AM167</f>
        <v>0</v>
      </c>
      <c r="X167" s="18">
        <f>SUM(U167:W167)</f>
        <v>0</v>
      </c>
      <c r="Y167" s="19">
        <f>FEBRERO!AA167</f>
        <v>0</v>
      </c>
      <c r="Z167" s="374">
        <v>0</v>
      </c>
      <c r="AA167" s="16">
        <f t="shared" si="156"/>
        <v>0</v>
      </c>
      <c r="AB167" s="19">
        <f>FEBRERO!AD167</f>
        <v>0</v>
      </c>
      <c r="AC167" s="374">
        <v>0</v>
      </c>
      <c r="AD167" s="16">
        <f>SUM(AB167:AC167)</f>
        <v>0</v>
      </c>
      <c r="AE167" s="19">
        <f>FEBRERO!AG167</f>
        <v>0</v>
      </c>
      <c r="AF167" s="374">
        <v>0</v>
      </c>
      <c r="AG167" s="16">
        <f>SUM(AE167:AF167)</f>
        <v>0</v>
      </c>
      <c r="AH167" s="19">
        <f>X167-AA167</f>
        <v>0</v>
      </c>
      <c r="AI167" s="15">
        <f>X167-AD167</f>
        <v>0</v>
      </c>
      <c r="AJ167" s="16">
        <f>X167-AG167</f>
        <v>0</v>
      </c>
      <c r="AK167" s="9"/>
      <c r="AL167" s="372">
        <v>0</v>
      </c>
      <c r="AM167" s="375">
        <v>0</v>
      </c>
      <c r="AN167" s="9"/>
    </row>
    <row r="168" spans="1:40" s="382" customFormat="1" ht="24.95" customHeight="1">
      <c r="A168" s="754"/>
      <c r="B168" s="660"/>
      <c r="N168" s="9"/>
      <c r="P168" s="9"/>
      <c r="Q168" s="9"/>
      <c r="R168" s="9"/>
      <c r="S168" s="706">
        <f>+IF(FEBRERO!S168=0,"",FEBRERO!S168)</f>
        <v>2020299</v>
      </c>
      <c r="T168" s="724" t="str">
        <f>+IF(FEBRERO!T168=0,"",FEBRERO!T168)</f>
        <v>Vigencias Anteriores Adquisición de servicios Operativo</v>
      </c>
      <c r="U168" s="29">
        <f>+ENERO!U168</f>
        <v>0</v>
      </c>
      <c r="V168" s="15">
        <f>FEBRERO!V168+MARZO!AL168</f>
        <v>0</v>
      </c>
      <c r="W168" s="15">
        <f>FEBRERO!W168+MARZO!AM168</f>
        <v>61344123</v>
      </c>
      <c r="X168" s="18">
        <f t="shared" si="155"/>
        <v>61344123</v>
      </c>
      <c r="Y168" s="19">
        <f>FEBRERO!AA168</f>
        <v>61344123</v>
      </c>
      <c r="Z168" s="374">
        <v>0</v>
      </c>
      <c r="AA168" s="16">
        <f t="shared" si="156"/>
        <v>61344123</v>
      </c>
      <c r="AB168" s="19">
        <f>FEBRERO!AD168</f>
        <v>61344123</v>
      </c>
      <c r="AC168" s="374">
        <v>0</v>
      </c>
      <c r="AD168" s="16">
        <f t="shared" si="157"/>
        <v>61344123</v>
      </c>
      <c r="AE168" s="19">
        <f>FEBRERO!AG168</f>
        <v>20336226</v>
      </c>
      <c r="AF168" s="374">
        <v>15318160</v>
      </c>
      <c r="AG168" s="16">
        <f t="shared" si="158"/>
        <v>35654386</v>
      </c>
      <c r="AH168" s="19">
        <f t="shared" si="159"/>
        <v>0</v>
      </c>
      <c r="AI168" s="15">
        <f t="shared" si="160"/>
        <v>0</v>
      </c>
      <c r="AJ168" s="16">
        <f t="shared" si="161"/>
        <v>25689737</v>
      </c>
      <c r="AK168" s="9"/>
      <c r="AL168" s="372">
        <v>0</v>
      </c>
      <c r="AM168" s="375">
        <v>0</v>
      </c>
      <c r="AN168" s="9"/>
    </row>
    <row r="169" spans="1:40" s="382" customFormat="1" ht="24.95" customHeight="1">
      <c r="A169" s="754"/>
      <c r="B169" s="660"/>
      <c r="N169" s="9"/>
      <c r="P169" s="9"/>
      <c r="Q169" s="9"/>
      <c r="R169" s="9"/>
      <c r="S169" s="366" t="str">
        <f>+IF(FEBRERO!S169=0,"",FEBRERO!S169)</f>
        <v/>
      </c>
      <c r="T169" s="696" t="str">
        <f>+IF(FEBRERO!T169=0,"",FEBRERO!T169)</f>
        <v/>
      </c>
      <c r="U169" s="367"/>
      <c r="V169" s="161"/>
      <c r="W169" s="161"/>
      <c r="X169" s="161"/>
      <c r="Y169" s="367"/>
      <c r="Z169" s="161"/>
      <c r="AA169" s="166"/>
      <c r="AB169" s="367"/>
      <c r="AC169" s="161"/>
      <c r="AD169" s="166"/>
      <c r="AE169" s="367"/>
      <c r="AF169" s="161">
        <v>0</v>
      </c>
      <c r="AG169" s="166"/>
      <c r="AH169" s="367"/>
      <c r="AI169" s="161"/>
      <c r="AJ169" s="166"/>
      <c r="AK169" s="9"/>
      <c r="AL169" s="172"/>
      <c r="AM169" s="173"/>
      <c r="AN169" s="9"/>
    </row>
    <row r="170" spans="1:40" s="382" customFormat="1" ht="24.95" customHeight="1">
      <c r="A170" s="754"/>
      <c r="B170" s="660"/>
      <c r="N170" s="9"/>
      <c r="P170" s="9"/>
      <c r="Q170" s="9"/>
      <c r="R170" s="9"/>
      <c r="S170" s="704">
        <f>+IF(FEBRERO!S170=0,"",FEBRERO!S170)</f>
        <v>3000000</v>
      </c>
      <c r="T170" s="726" t="str">
        <f>+IF(FEBRERO!T170=0,"",FEBRERO!T170)</f>
        <v>TRANSFERENCIAS CORRIENTES</v>
      </c>
      <c r="U170" s="379">
        <f t="shared" ref="U170:AJ170" si="162">U172+U176+U185</f>
        <v>166976316</v>
      </c>
      <c r="V170" s="471">
        <f t="shared" si="162"/>
        <v>7429162</v>
      </c>
      <c r="W170" s="471">
        <f t="shared" si="162"/>
        <v>72920440</v>
      </c>
      <c r="X170" s="472">
        <f t="shared" si="162"/>
        <v>247325918</v>
      </c>
      <c r="Y170" s="379">
        <f t="shared" si="162"/>
        <v>97623178</v>
      </c>
      <c r="Z170" s="471">
        <f t="shared" si="162"/>
        <v>13538440</v>
      </c>
      <c r="AA170" s="380">
        <f t="shared" si="162"/>
        <v>111161618</v>
      </c>
      <c r="AB170" s="379">
        <f t="shared" si="162"/>
        <v>97623178</v>
      </c>
      <c r="AC170" s="471">
        <f t="shared" si="162"/>
        <v>13538440</v>
      </c>
      <c r="AD170" s="380">
        <f t="shared" si="162"/>
        <v>111161618</v>
      </c>
      <c r="AE170" s="379">
        <f t="shared" si="162"/>
        <v>61219071</v>
      </c>
      <c r="AF170" s="471">
        <f t="shared" si="162"/>
        <v>27252145</v>
      </c>
      <c r="AG170" s="380">
        <f t="shared" si="162"/>
        <v>88471216</v>
      </c>
      <c r="AH170" s="379">
        <f t="shared" si="162"/>
        <v>136164300</v>
      </c>
      <c r="AI170" s="471">
        <f t="shared" si="162"/>
        <v>136164300</v>
      </c>
      <c r="AJ170" s="380">
        <f t="shared" si="162"/>
        <v>158854702</v>
      </c>
      <c r="AK170" s="9"/>
      <c r="AL170" s="128">
        <f>AL172+AL176+AL185</f>
        <v>3267768</v>
      </c>
      <c r="AM170" s="130">
        <f>AM172+AM176+AM185</f>
        <v>0</v>
      </c>
      <c r="AN170" s="9"/>
    </row>
    <row r="171" spans="1:40" s="382" customFormat="1" ht="24.95" customHeight="1">
      <c r="A171" s="754"/>
      <c r="B171" s="660"/>
      <c r="N171" s="9"/>
      <c r="P171" s="9"/>
      <c r="Q171" s="9"/>
      <c r="R171" s="9"/>
      <c r="S171" s="366" t="str">
        <f>+IF(FEBRERO!S171=0,"",FEBRERO!S171)</f>
        <v/>
      </c>
      <c r="T171" s="696" t="str">
        <f>+IF(FEBRERO!T171=0,"",FEBRERO!T171)</f>
        <v/>
      </c>
      <c r="U171" s="367"/>
      <c r="V171" s="161"/>
      <c r="W171" s="161"/>
      <c r="X171" s="161"/>
      <c r="Y171" s="367"/>
      <c r="Z171" s="161"/>
      <c r="AA171" s="166"/>
      <c r="AB171" s="367"/>
      <c r="AC171" s="161"/>
      <c r="AD171" s="166"/>
      <c r="AE171" s="367"/>
      <c r="AF171" s="161"/>
      <c r="AG171" s="166"/>
      <c r="AH171" s="367"/>
      <c r="AI171" s="161"/>
      <c r="AJ171" s="166"/>
      <c r="AK171" s="9"/>
      <c r="AL171" s="172"/>
      <c r="AM171" s="173"/>
      <c r="AN171" s="9"/>
    </row>
    <row r="172" spans="1:40" s="382" customFormat="1" ht="24.95" customHeight="1">
      <c r="A172" s="754"/>
      <c r="B172" s="660"/>
      <c r="N172" s="9"/>
      <c r="P172" s="9"/>
      <c r="Q172" s="9"/>
      <c r="R172" s="9"/>
      <c r="S172" s="705">
        <f>+IF(FEBRERO!S172=0,"",FEBRERO!S172)</f>
        <v>3100000</v>
      </c>
      <c r="T172" s="723" t="str">
        <f>+IF(FEBRERO!T172=0,"",FEBRERO!T172)</f>
        <v>Transferencias al Sector Público</v>
      </c>
      <c r="U172" s="128">
        <f t="shared" ref="U172:AJ172" si="163">SUM(U173:U174)</f>
        <v>3500000</v>
      </c>
      <c r="V172" s="122">
        <f t="shared" si="163"/>
        <v>4161394</v>
      </c>
      <c r="W172" s="122">
        <f t="shared" si="163"/>
        <v>0</v>
      </c>
      <c r="X172" s="129">
        <f t="shared" si="163"/>
        <v>7661394</v>
      </c>
      <c r="Y172" s="128">
        <f t="shared" si="163"/>
        <v>4161394</v>
      </c>
      <c r="Z172" s="122">
        <f t="shared" si="163"/>
        <v>0</v>
      </c>
      <c r="AA172" s="130">
        <f t="shared" si="163"/>
        <v>4161394</v>
      </c>
      <c r="AB172" s="128">
        <f t="shared" si="163"/>
        <v>4161394</v>
      </c>
      <c r="AC172" s="122">
        <f t="shared" si="163"/>
        <v>0</v>
      </c>
      <c r="AD172" s="130">
        <f t="shared" si="163"/>
        <v>4161394</v>
      </c>
      <c r="AE172" s="128">
        <f t="shared" si="163"/>
        <v>4161394</v>
      </c>
      <c r="AF172" s="122">
        <f t="shared" si="163"/>
        <v>0</v>
      </c>
      <c r="AG172" s="130">
        <f t="shared" si="163"/>
        <v>4161394</v>
      </c>
      <c r="AH172" s="128">
        <f t="shared" si="163"/>
        <v>3500000</v>
      </c>
      <c r="AI172" s="122">
        <f t="shared" si="163"/>
        <v>3500000</v>
      </c>
      <c r="AJ172" s="130">
        <f t="shared" si="163"/>
        <v>3500000</v>
      </c>
      <c r="AK172" s="9"/>
      <c r="AL172" s="128">
        <f>SUM(AL173:AL174)</f>
        <v>0</v>
      </c>
      <c r="AM172" s="130">
        <f>SUM(AM173:AM174)</f>
        <v>0</v>
      </c>
      <c r="AN172" s="9"/>
    </row>
    <row r="173" spans="1:40" s="382" customFormat="1" ht="24.95" customHeight="1">
      <c r="A173" s="754"/>
      <c r="B173" s="660"/>
      <c r="N173" s="9"/>
      <c r="P173" s="9"/>
      <c r="Q173" s="9"/>
      <c r="R173" s="9"/>
      <c r="S173" s="706">
        <f>+IF(FEBRERO!S173=0,"",FEBRERO!S173)</f>
        <v>3100003</v>
      </c>
      <c r="T173" s="724" t="str">
        <f>+IF(FEBRERO!T173=0,"",FEBRERO!T173)</f>
        <v>Entidades Públicas (Contraloria, Supersalud,…)</v>
      </c>
      <c r="U173" s="29">
        <f>+ENERO!U173</f>
        <v>3500000</v>
      </c>
      <c r="V173" s="15">
        <f>FEBRERO!V173+MARZO!AL173</f>
        <v>0</v>
      </c>
      <c r="W173" s="15">
        <f>FEBRERO!W173+MARZO!AM173</f>
        <v>0</v>
      </c>
      <c r="X173" s="18">
        <f>SUM(U173:W173)</f>
        <v>3500000</v>
      </c>
      <c r="Y173" s="19">
        <f>FEBRERO!AA173</f>
        <v>0</v>
      </c>
      <c r="Z173" s="374">
        <v>0</v>
      </c>
      <c r="AA173" s="16">
        <f>SUM(Y173:Z173)</f>
        <v>0</v>
      </c>
      <c r="AB173" s="19">
        <f>FEBRERO!AD173</f>
        <v>0</v>
      </c>
      <c r="AC173" s="374">
        <v>0</v>
      </c>
      <c r="AD173" s="16">
        <f>SUM(AB173:AC173)</f>
        <v>0</v>
      </c>
      <c r="AE173" s="19">
        <f>FEBRERO!AG173</f>
        <v>0</v>
      </c>
      <c r="AF173" s="374">
        <v>0</v>
      </c>
      <c r="AG173" s="16">
        <f>SUM(AE173:AF173)</f>
        <v>0</v>
      </c>
      <c r="AH173" s="19">
        <f>X173-AA173</f>
        <v>3500000</v>
      </c>
      <c r="AI173" s="15">
        <f>X173-AD173</f>
        <v>3500000</v>
      </c>
      <c r="AJ173" s="16">
        <f>X173-AG173</f>
        <v>3500000</v>
      </c>
      <c r="AK173" s="9"/>
      <c r="AL173" s="372">
        <v>0</v>
      </c>
      <c r="AM173" s="375">
        <v>0</v>
      </c>
      <c r="AN173" s="9"/>
    </row>
    <row r="174" spans="1:40" s="382" customFormat="1" ht="24.95" customHeight="1">
      <c r="A174" s="754"/>
      <c r="B174" s="660"/>
      <c r="N174" s="9"/>
      <c r="P174" s="9"/>
      <c r="Q174" s="9"/>
      <c r="R174" s="9"/>
      <c r="S174" s="706">
        <f>+IF(FEBRERO!S174=0,"",FEBRERO!S174)</f>
        <v>3199999</v>
      </c>
      <c r="T174" s="724" t="str">
        <f>+IF(FEBRERO!T174=0,"",FEBRERO!T174)</f>
        <v>Vigencias Anteriores Tranf. Sector publico</v>
      </c>
      <c r="U174" s="29">
        <f>+ENERO!U174</f>
        <v>0</v>
      </c>
      <c r="V174" s="15">
        <f>FEBRERO!V174+MARZO!AL174</f>
        <v>4161394</v>
      </c>
      <c r="W174" s="15">
        <f>FEBRERO!W174+MARZO!AM174</f>
        <v>0</v>
      </c>
      <c r="X174" s="18">
        <f>SUM(U174:W174)</f>
        <v>4161394</v>
      </c>
      <c r="Y174" s="19">
        <f>FEBRERO!AA174</f>
        <v>4161394</v>
      </c>
      <c r="Z174" s="374">
        <v>0</v>
      </c>
      <c r="AA174" s="16">
        <f>SUM(Y174:Z174)</f>
        <v>4161394</v>
      </c>
      <c r="AB174" s="19">
        <f>FEBRERO!AD174</f>
        <v>4161394</v>
      </c>
      <c r="AC174" s="374">
        <v>0</v>
      </c>
      <c r="AD174" s="16">
        <f>SUM(AB174:AC174)</f>
        <v>4161394</v>
      </c>
      <c r="AE174" s="19">
        <f>FEBRERO!AG174</f>
        <v>4161394</v>
      </c>
      <c r="AF174" s="374">
        <v>0</v>
      </c>
      <c r="AG174" s="16">
        <f>SUM(AE174:AF174)</f>
        <v>4161394</v>
      </c>
      <c r="AH174" s="19">
        <f>X174-AA174</f>
        <v>0</v>
      </c>
      <c r="AI174" s="15">
        <f>X174-AD174</f>
        <v>0</v>
      </c>
      <c r="AJ174" s="16">
        <f>X174-AG174</f>
        <v>0</v>
      </c>
      <c r="AK174" s="9"/>
      <c r="AL174" s="372">
        <v>0</v>
      </c>
      <c r="AM174" s="375">
        <v>0</v>
      </c>
      <c r="AN174" s="9"/>
    </row>
    <row r="175" spans="1:40" s="382" customFormat="1" ht="24.95" customHeight="1">
      <c r="A175" s="754"/>
      <c r="B175" s="660"/>
      <c r="N175" s="9"/>
      <c r="P175" s="9"/>
      <c r="Q175" s="9"/>
      <c r="R175" s="9"/>
      <c r="S175" s="366" t="str">
        <f>+IF(FEBRERO!S175=0,"",FEBRERO!S175)</f>
        <v/>
      </c>
      <c r="T175" s="696" t="str">
        <f>+IF(FEBRERO!T175=0,"",FEBRERO!T175)</f>
        <v/>
      </c>
      <c r="U175" s="367"/>
      <c r="V175" s="161"/>
      <c r="W175" s="161"/>
      <c r="X175" s="161"/>
      <c r="Y175" s="367"/>
      <c r="Z175" s="161"/>
      <c r="AA175" s="166"/>
      <c r="AB175" s="367"/>
      <c r="AC175" s="161"/>
      <c r="AD175" s="166"/>
      <c r="AE175" s="367"/>
      <c r="AF175" s="161"/>
      <c r="AG175" s="166"/>
      <c r="AH175" s="367"/>
      <c r="AI175" s="161"/>
      <c r="AJ175" s="166"/>
      <c r="AK175" s="10"/>
      <c r="AL175" s="172"/>
      <c r="AM175" s="173"/>
      <c r="AN175" s="9"/>
    </row>
    <row r="176" spans="1:40" s="382" customFormat="1" ht="24.95" customHeight="1">
      <c r="A176" s="754"/>
      <c r="B176" s="660"/>
      <c r="N176" s="9"/>
      <c r="P176" s="9"/>
      <c r="Q176" s="9"/>
      <c r="R176" s="9"/>
      <c r="S176" s="705">
        <f>+IF(FEBRERO!S176=0,"",FEBRERO!S176)</f>
        <v>320000</v>
      </c>
      <c r="T176" s="723" t="str">
        <f>+IF(FEBRERO!T176=0,"",FEBRERO!T176)</f>
        <v>Transf. Previsión y Seguridad Social</v>
      </c>
      <c r="U176" s="128">
        <f t="shared" ref="U176:AJ176" si="164">SUM(U177:U183)</f>
        <v>163476316</v>
      </c>
      <c r="V176" s="122">
        <f t="shared" si="164"/>
        <v>0</v>
      </c>
      <c r="W176" s="122">
        <f t="shared" si="164"/>
        <v>72920440</v>
      </c>
      <c r="X176" s="129">
        <f t="shared" si="164"/>
        <v>236396756</v>
      </c>
      <c r="Y176" s="128">
        <f t="shared" si="164"/>
        <v>93461784</v>
      </c>
      <c r="Z176" s="122">
        <f t="shared" si="164"/>
        <v>10270672</v>
      </c>
      <c r="AA176" s="130">
        <f t="shared" si="164"/>
        <v>103732456</v>
      </c>
      <c r="AB176" s="128">
        <f t="shared" si="164"/>
        <v>93461784</v>
      </c>
      <c r="AC176" s="122">
        <f t="shared" si="164"/>
        <v>10270672</v>
      </c>
      <c r="AD176" s="130">
        <f t="shared" si="164"/>
        <v>103732456</v>
      </c>
      <c r="AE176" s="128">
        <f t="shared" si="164"/>
        <v>57057677</v>
      </c>
      <c r="AF176" s="122">
        <f t="shared" si="164"/>
        <v>27252145</v>
      </c>
      <c r="AG176" s="130">
        <f t="shared" si="164"/>
        <v>84309822</v>
      </c>
      <c r="AH176" s="128">
        <f t="shared" si="164"/>
        <v>132664300</v>
      </c>
      <c r="AI176" s="122">
        <f t="shared" si="164"/>
        <v>132664300</v>
      </c>
      <c r="AJ176" s="130">
        <f t="shared" si="164"/>
        <v>152086934</v>
      </c>
      <c r="AK176" s="9"/>
      <c r="AL176" s="128">
        <f>SUM(AL177:AL183)</f>
        <v>0</v>
      </c>
      <c r="AM176" s="130">
        <f>SUM(AM177:AM183)</f>
        <v>0</v>
      </c>
      <c r="AN176" s="9"/>
    </row>
    <row r="177" spans="1:40" s="382" customFormat="1" ht="24.95" customHeight="1">
      <c r="A177" s="754"/>
      <c r="B177" s="660"/>
      <c r="N177" s="9"/>
      <c r="P177" s="9"/>
      <c r="Q177" s="9"/>
      <c r="R177" s="9"/>
      <c r="S177" s="706">
        <f>+IF(FEBRERO!S177=0,"",FEBRERO!S177)</f>
        <v>3200100</v>
      </c>
      <c r="T177" s="724" t="str">
        <f>+IF(FEBRERO!T177=0,"",FEBRERO!T177)</f>
        <v>Pensiones y Jubilaciones (Pago Directo)</v>
      </c>
      <c r="U177" s="29">
        <f>+ENERO!U177</f>
        <v>140230476</v>
      </c>
      <c r="V177" s="15">
        <f>FEBRERO!V177+MARZO!AL177</f>
        <v>0</v>
      </c>
      <c r="W177" s="15">
        <f>FEBRERO!W177+MARZO!AM177</f>
        <v>0</v>
      </c>
      <c r="X177" s="18">
        <f t="shared" ref="X177:X183" si="165">SUM(U177:W177)</f>
        <v>140230476</v>
      </c>
      <c r="Y177" s="19">
        <f>FEBRERO!AA177</f>
        <v>20541344</v>
      </c>
      <c r="Z177" s="374">
        <v>10270672</v>
      </c>
      <c r="AA177" s="16">
        <f t="shared" ref="AA177:AA183" si="166">SUM(Y177:Z177)</f>
        <v>30812016</v>
      </c>
      <c r="AB177" s="19">
        <f>FEBRERO!AD177</f>
        <v>20541344</v>
      </c>
      <c r="AC177" s="374">
        <v>10270672</v>
      </c>
      <c r="AD177" s="16">
        <f t="shared" ref="AD177:AD183" si="167">SUM(AB177:AC177)</f>
        <v>30812016</v>
      </c>
      <c r="AE177" s="19">
        <f>FEBRERO!AG177</f>
        <v>15406008</v>
      </c>
      <c r="AF177" s="374">
        <v>15406008</v>
      </c>
      <c r="AG177" s="16">
        <f t="shared" ref="AG177:AG183" si="168">SUM(AE177:AF177)</f>
        <v>30812016</v>
      </c>
      <c r="AH177" s="19">
        <f t="shared" ref="AH177:AH183" si="169">X177-AA177</f>
        <v>109418460</v>
      </c>
      <c r="AI177" s="15">
        <f t="shared" ref="AI177:AI183" si="170">X177-AD177</f>
        <v>109418460</v>
      </c>
      <c r="AJ177" s="16">
        <f t="shared" ref="AJ177:AJ183" si="171">X177-AG177</f>
        <v>109418460</v>
      </c>
      <c r="AK177" s="9"/>
      <c r="AL177" s="372">
        <v>0</v>
      </c>
      <c r="AM177" s="375">
        <v>0</v>
      </c>
      <c r="AN177" s="9"/>
    </row>
    <row r="178" spans="1:40" s="382" customFormat="1" ht="24.95" customHeight="1">
      <c r="A178" s="754"/>
      <c r="B178" s="660"/>
      <c r="N178" s="9"/>
      <c r="P178" s="9"/>
      <c r="Q178" s="9"/>
      <c r="R178" s="9"/>
      <c r="S178" s="706">
        <f>+IF(FEBRERO!S178=0,"",FEBRERO!S178)</f>
        <v>3200200</v>
      </c>
      <c r="T178" s="724" t="str">
        <f>+IF(FEBRERO!T178=0,"",FEBRERO!T178)</f>
        <v>Cesantías Pago Directo (Pago Directo)</v>
      </c>
      <c r="U178" s="29">
        <f>+ENERO!U178</f>
        <v>0</v>
      </c>
      <c r="V178" s="15">
        <f>FEBRERO!V178+MARZO!AL178</f>
        <v>0</v>
      </c>
      <c r="W178" s="15">
        <f>FEBRERO!W178+MARZO!AM178</f>
        <v>0</v>
      </c>
      <c r="X178" s="18">
        <f t="shared" si="165"/>
        <v>0</v>
      </c>
      <c r="Y178" s="19">
        <f>FEBRERO!AA178</f>
        <v>0</v>
      </c>
      <c r="Z178" s="374">
        <v>0</v>
      </c>
      <c r="AA178" s="16">
        <f t="shared" si="166"/>
        <v>0</v>
      </c>
      <c r="AB178" s="19">
        <f>FEBRERO!AD178</f>
        <v>0</v>
      </c>
      <c r="AC178" s="374">
        <v>0</v>
      </c>
      <c r="AD178" s="16">
        <f t="shared" si="167"/>
        <v>0</v>
      </c>
      <c r="AE178" s="19">
        <f>FEBRERO!AG178</f>
        <v>0</v>
      </c>
      <c r="AF178" s="374">
        <v>0</v>
      </c>
      <c r="AG178" s="16">
        <f t="shared" si="168"/>
        <v>0</v>
      </c>
      <c r="AH178" s="19">
        <f t="shared" si="169"/>
        <v>0</v>
      </c>
      <c r="AI178" s="15">
        <f t="shared" si="170"/>
        <v>0</v>
      </c>
      <c r="AJ178" s="16">
        <f t="shared" si="171"/>
        <v>0</v>
      </c>
      <c r="AK178" s="9"/>
      <c r="AL178" s="372">
        <v>0</v>
      </c>
      <c r="AM178" s="375">
        <v>0</v>
      </c>
      <c r="AN178" s="9"/>
    </row>
    <row r="179" spans="1:40" s="382" customFormat="1" ht="24.95" customHeight="1">
      <c r="A179" s="754"/>
      <c r="B179" s="660"/>
      <c r="N179" s="9"/>
      <c r="P179" s="9"/>
      <c r="Q179" s="9"/>
      <c r="R179" s="9"/>
      <c r="S179" s="706">
        <f>+IF(FEBRERO!S179=0,"",FEBRERO!S179)</f>
        <v>3200300</v>
      </c>
      <c r="T179" s="724" t="str">
        <f>+IF(FEBRERO!T179=0,"",FEBRERO!T179)</f>
        <v>Bonos, Cuotas de Bonos y cuotas partes jubilatorias</v>
      </c>
      <c r="U179" s="29">
        <f>+ENERO!U179</f>
        <v>0</v>
      </c>
      <c r="V179" s="15">
        <f>FEBRERO!V179+MARZO!AL179</f>
        <v>0</v>
      </c>
      <c r="W179" s="15">
        <f>FEBRERO!W179+MARZO!AM179</f>
        <v>0</v>
      </c>
      <c r="X179" s="18">
        <f t="shared" si="165"/>
        <v>0</v>
      </c>
      <c r="Y179" s="19">
        <f>FEBRERO!AA179</f>
        <v>0</v>
      </c>
      <c r="Z179" s="374">
        <v>0</v>
      </c>
      <c r="AA179" s="16">
        <f t="shared" si="166"/>
        <v>0</v>
      </c>
      <c r="AB179" s="19">
        <f>FEBRERO!AD179</f>
        <v>0</v>
      </c>
      <c r="AC179" s="374">
        <v>0</v>
      </c>
      <c r="AD179" s="16">
        <f t="shared" si="167"/>
        <v>0</v>
      </c>
      <c r="AE179" s="19">
        <f>FEBRERO!AG179</f>
        <v>0</v>
      </c>
      <c r="AF179" s="374">
        <v>0</v>
      </c>
      <c r="AG179" s="16">
        <f t="shared" si="168"/>
        <v>0</v>
      </c>
      <c r="AH179" s="19">
        <f t="shared" si="169"/>
        <v>0</v>
      </c>
      <c r="AI179" s="15">
        <f t="shared" si="170"/>
        <v>0</v>
      </c>
      <c r="AJ179" s="16">
        <f t="shared" si="171"/>
        <v>0</v>
      </c>
      <c r="AK179" s="9"/>
      <c r="AL179" s="372">
        <v>0</v>
      </c>
      <c r="AM179" s="375">
        <v>0</v>
      </c>
      <c r="AN179" s="9"/>
    </row>
    <row r="180" spans="1:40" s="382" customFormat="1" ht="24.95" customHeight="1">
      <c r="A180" s="754"/>
      <c r="B180" s="660"/>
      <c r="N180" s="9"/>
      <c r="P180" s="9"/>
      <c r="Q180" s="9"/>
      <c r="R180" s="9"/>
      <c r="S180" s="706">
        <f>+IF(FEBRERO!S180=0,"",FEBRERO!S180)</f>
        <v>3200400</v>
      </c>
      <c r="T180" s="724" t="str">
        <f>+IF(FEBRERO!T180=0,"",FEBRERO!T180)</f>
        <v>Intereses a las cesantias</v>
      </c>
      <c r="U180" s="29">
        <f>+ENERO!U180</f>
        <v>23245840</v>
      </c>
      <c r="V180" s="15">
        <f>FEBRERO!V180+MARZO!AL180</f>
        <v>0</v>
      </c>
      <c r="W180" s="15">
        <f>FEBRERO!W180+MARZO!AM180</f>
        <v>0</v>
      </c>
      <c r="X180" s="18">
        <f t="shared" si="165"/>
        <v>23245840</v>
      </c>
      <c r="Y180" s="19">
        <f>FEBRERO!AA180</f>
        <v>0</v>
      </c>
      <c r="Z180" s="374">
        <v>0</v>
      </c>
      <c r="AA180" s="16">
        <f t="shared" si="166"/>
        <v>0</v>
      </c>
      <c r="AB180" s="19">
        <f>FEBRERO!AD180</f>
        <v>0</v>
      </c>
      <c r="AC180" s="374">
        <v>0</v>
      </c>
      <c r="AD180" s="16">
        <f t="shared" si="167"/>
        <v>0</v>
      </c>
      <c r="AE180" s="19">
        <f>FEBRERO!AG180</f>
        <v>0</v>
      </c>
      <c r="AF180" s="374">
        <v>0</v>
      </c>
      <c r="AG180" s="16">
        <f t="shared" si="168"/>
        <v>0</v>
      </c>
      <c r="AH180" s="19">
        <f t="shared" si="169"/>
        <v>23245840</v>
      </c>
      <c r="AI180" s="15">
        <f t="shared" si="170"/>
        <v>23245840</v>
      </c>
      <c r="AJ180" s="16">
        <f t="shared" si="171"/>
        <v>23245840</v>
      </c>
      <c r="AK180" s="9"/>
      <c r="AL180" s="372">
        <v>0</v>
      </c>
      <c r="AM180" s="375">
        <v>0</v>
      </c>
      <c r="AN180" s="9"/>
    </row>
    <row r="181" spans="1:40" s="382" customFormat="1" ht="24.95" customHeight="1">
      <c r="A181" s="754"/>
      <c r="B181" s="660"/>
      <c r="N181" s="9"/>
      <c r="P181" s="9"/>
      <c r="Q181" s="9"/>
      <c r="R181" s="9"/>
      <c r="S181" s="706" t="str">
        <f>+IF(FEBRERO!S181=0,"",FEBRERO!S181)</f>
        <v/>
      </c>
      <c r="T181" s="724" t="str">
        <f>+IF(FEBRERO!T181=0,"",FEBRERO!T181)</f>
        <v/>
      </c>
      <c r="U181" s="29">
        <f>+ENERO!U181</f>
        <v>0</v>
      </c>
      <c r="V181" s="15">
        <f>FEBRERO!V181+MARZO!AL181</f>
        <v>0</v>
      </c>
      <c r="W181" s="15">
        <f>FEBRERO!W181+MARZO!AM181</f>
        <v>0</v>
      </c>
      <c r="X181" s="18">
        <f t="shared" si="165"/>
        <v>0</v>
      </c>
      <c r="Y181" s="19">
        <f>FEBRERO!AA181</f>
        <v>0</v>
      </c>
      <c r="Z181" s="374">
        <v>0</v>
      </c>
      <c r="AA181" s="16">
        <f t="shared" si="166"/>
        <v>0</v>
      </c>
      <c r="AB181" s="19">
        <f>FEBRERO!AD181</f>
        <v>0</v>
      </c>
      <c r="AC181" s="374">
        <v>0</v>
      </c>
      <c r="AD181" s="16">
        <f t="shared" si="167"/>
        <v>0</v>
      </c>
      <c r="AE181" s="19">
        <f>FEBRERO!AG181</f>
        <v>0</v>
      </c>
      <c r="AF181" s="374">
        <v>0</v>
      </c>
      <c r="AG181" s="16">
        <f t="shared" si="168"/>
        <v>0</v>
      </c>
      <c r="AH181" s="19">
        <f t="shared" si="169"/>
        <v>0</v>
      </c>
      <c r="AI181" s="15">
        <f t="shared" si="170"/>
        <v>0</v>
      </c>
      <c r="AJ181" s="16">
        <f t="shared" si="171"/>
        <v>0</v>
      </c>
      <c r="AK181" s="9"/>
      <c r="AL181" s="372">
        <v>0</v>
      </c>
      <c r="AM181" s="375">
        <v>0</v>
      </c>
      <c r="AN181" s="9"/>
    </row>
    <row r="182" spans="1:40" s="382" customFormat="1" ht="24.95" customHeight="1">
      <c r="A182" s="754"/>
      <c r="B182" s="660"/>
      <c r="N182" s="9"/>
      <c r="P182" s="9"/>
      <c r="Q182" s="9"/>
      <c r="R182" s="9"/>
      <c r="S182" s="706" t="str">
        <f>+IF(FEBRERO!S182=0,"",FEBRERO!S182)</f>
        <v/>
      </c>
      <c r="T182" s="724" t="str">
        <f>+IF(FEBRERO!T182=0,"",FEBRERO!T182)</f>
        <v/>
      </c>
      <c r="U182" s="29">
        <f>+ENERO!U182</f>
        <v>0</v>
      </c>
      <c r="V182" s="15">
        <f>FEBRERO!V182+MARZO!AL182</f>
        <v>0</v>
      </c>
      <c r="W182" s="15">
        <f>FEBRERO!W182+MARZO!AM182</f>
        <v>0</v>
      </c>
      <c r="X182" s="18">
        <f t="shared" si="165"/>
        <v>0</v>
      </c>
      <c r="Y182" s="19">
        <f>FEBRERO!AA182</f>
        <v>0</v>
      </c>
      <c r="Z182" s="374">
        <v>0</v>
      </c>
      <c r="AA182" s="16">
        <f t="shared" si="166"/>
        <v>0</v>
      </c>
      <c r="AB182" s="19">
        <f>FEBRERO!AD182</f>
        <v>0</v>
      </c>
      <c r="AC182" s="374">
        <v>0</v>
      </c>
      <c r="AD182" s="16">
        <f t="shared" si="167"/>
        <v>0</v>
      </c>
      <c r="AE182" s="19">
        <f>FEBRERO!AG182</f>
        <v>0</v>
      </c>
      <c r="AF182" s="374">
        <v>0</v>
      </c>
      <c r="AG182" s="16">
        <f t="shared" si="168"/>
        <v>0</v>
      </c>
      <c r="AH182" s="19">
        <f t="shared" si="169"/>
        <v>0</v>
      </c>
      <c r="AI182" s="15">
        <f t="shared" si="170"/>
        <v>0</v>
      </c>
      <c r="AJ182" s="16">
        <f t="shared" si="171"/>
        <v>0</v>
      </c>
      <c r="AK182" s="9"/>
      <c r="AL182" s="372">
        <v>0</v>
      </c>
      <c r="AM182" s="375">
        <v>0</v>
      </c>
      <c r="AN182" s="9"/>
    </row>
    <row r="183" spans="1:40" s="382" customFormat="1" ht="24.95" customHeight="1">
      <c r="A183" s="754"/>
      <c r="B183" s="660"/>
      <c r="N183" s="9"/>
      <c r="P183" s="9"/>
      <c r="Q183" s="9"/>
      <c r="R183" s="9"/>
      <c r="S183" s="706">
        <f>+IF(FEBRERO!S183=0,"",FEBRERO!S183)</f>
        <v>3299999</v>
      </c>
      <c r="T183" s="724" t="str">
        <f>+IF(FEBRERO!T183=0,"",FEBRERO!T183)</f>
        <v>Vigencias Anteriores Transf. Previsión y Seguridad Social</v>
      </c>
      <c r="U183" s="29">
        <f>+ENERO!U183</f>
        <v>0</v>
      </c>
      <c r="V183" s="15">
        <f>FEBRERO!V183+MARZO!AL183</f>
        <v>0</v>
      </c>
      <c r="W183" s="15">
        <f>FEBRERO!W183+MARZO!AM183</f>
        <v>72920440</v>
      </c>
      <c r="X183" s="18">
        <f t="shared" si="165"/>
        <v>72920440</v>
      </c>
      <c r="Y183" s="19">
        <f>FEBRERO!AA183</f>
        <v>72920440</v>
      </c>
      <c r="Z183" s="374">
        <v>0</v>
      </c>
      <c r="AA183" s="16">
        <f t="shared" si="166"/>
        <v>72920440</v>
      </c>
      <c r="AB183" s="19">
        <f>FEBRERO!AD183</f>
        <v>72920440</v>
      </c>
      <c r="AC183" s="374">
        <v>0</v>
      </c>
      <c r="AD183" s="16">
        <f t="shared" si="167"/>
        <v>72920440</v>
      </c>
      <c r="AE183" s="19">
        <f>FEBRERO!AG183</f>
        <v>41651669</v>
      </c>
      <c r="AF183" s="374">
        <v>11846137</v>
      </c>
      <c r="AG183" s="16">
        <f t="shared" si="168"/>
        <v>53497806</v>
      </c>
      <c r="AH183" s="19">
        <f t="shared" si="169"/>
        <v>0</v>
      </c>
      <c r="AI183" s="15">
        <f t="shared" si="170"/>
        <v>0</v>
      </c>
      <c r="AJ183" s="16">
        <f t="shared" si="171"/>
        <v>19422634</v>
      </c>
      <c r="AK183" s="9"/>
      <c r="AL183" s="372">
        <v>0</v>
      </c>
      <c r="AM183" s="375">
        <v>0</v>
      </c>
      <c r="AN183" s="9"/>
    </row>
    <row r="184" spans="1:40" s="382" customFormat="1" ht="24.95" customHeight="1">
      <c r="A184" s="754"/>
      <c r="B184" s="660"/>
      <c r="N184" s="9"/>
      <c r="P184" s="9"/>
      <c r="Q184" s="9"/>
      <c r="R184" s="9"/>
      <c r="S184" s="366" t="str">
        <f>+IF(FEBRERO!S184=0,"",FEBRERO!S184)</f>
        <v/>
      </c>
      <c r="T184" s="696" t="str">
        <f>+IF(FEBRERO!T184=0,"",FEBRERO!T184)</f>
        <v/>
      </c>
      <c r="U184" s="367"/>
      <c r="V184" s="161"/>
      <c r="W184" s="161"/>
      <c r="X184" s="161"/>
      <c r="Y184" s="367"/>
      <c r="Z184" s="161"/>
      <c r="AA184" s="166"/>
      <c r="AB184" s="367"/>
      <c r="AC184" s="161"/>
      <c r="AD184" s="166"/>
      <c r="AE184" s="367"/>
      <c r="AF184" s="161"/>
      <c r="AG184" s="166"/>
      <c r="AH184" s="367"/>
      <c r="AI184" s="161"/>
      <c r="AJ184" s="166"/>
      <c r="AK184" s="9"/>
      <c r="AL184" s="172"/>
      <c r="AM184" s="173"/>
      <c r="AN184" s="9"/>
    </row>
    <row r="185" spans="1:40" s="382" customFormat="1" ht="24.95" customHeight="1">
      <c r="A185" s="754"/>
      <c r="B185" s="660"/>
      <c r="N185" s="9"/>
      <c r="P185" s="9"/>
      <c r="Q185" s="9"/>
      <c r="R185" s="9"/>
      <c r="S185" s="705">
        <f>+IF(FEBRERO!S185=0,"",FEBRERO!S185)</f>
        <v>3300000</v>
      </c>
      <c r="T185" s="723" t="str">
        <f>+IF(FEBRERO!T185=0,"",FEBRERO!T185)</f>
        <v>Otras Transferencias</v>
      </c>
      <c r="U185" s="128">
        <f t="shared" ref="U185:AJ185" si="172">U186+U187+U191</f>
        <v>0</v>
      </c>
      <c r="V185" s="122">
        <f t="shared" si="172"/>
        <v>3267768</v>
      </c>
      <c r="W185" s="122">
        <f t="shared" si="172"/>
        <v>0</v>
      </c>
      <c r="X185" s="129">
        <f t="shared" si="172"/>
        <v>3267768</v>
      </c>
      <c r="Y185" s="128">
        <f t="shared" si="172"/>
        <v>0</v>
      </c>
      <c r="Z185" s="122">
        <f t="shared" si="172"/>
        <v>3267768</v>
      </c>
      <c r="AA185" s="130">
        <f t="shared" si="172"/>
        <v>3267768</v>
      </c>
      <c r="AB185" s="128">
        <f t="shared" si="172"/>
        <v>0</v>
      </c>
      <c r="AC185" s="122">
        <f t="shared" si="172"/>
        <v>3267768</v>
      </c>
      <c r="AD185" s="130">
        <f t="shared" si="172"/>
        <v>3267768</v>
      </c>
      <c r="AE185" s="128">
        <f t="shared" si="172"/>
        <v>0</v>
      </c>
      <c r="AF185" s="122">
        <f t="shared" si="172"/>
        <v>0</v>
      </c>
      <c r="AG185" s="130">
        <f t="shared" si="172"/>
        <v>0</v>
      </c>
      <c r="AH185" s="128">
        <f t="shared" si="172"/>
        <v>0</v>
      </c>
      <c r="AI185" s="122">
        <f t="shared" si="172"/>
        <v>0</v>
      </c>
      <c r="AJ185" s="130">
        <f t="shared" si="172"/>
        <v>3267768</v>
      </c>
      <c r="AK185" s="9"/>
      <c r="AL185" s="128">
        <f>AL186+AL187+AL191</f>
        <v>3267768</v>
      </c>
      <c r="AM185" s="130">
        <f>AM186+AM187+AM191</f>
        <v>0</v>
      </c>
      <c r="AN185" s="9"/>
    </row>
    <row r="186" spans="1:40" s="382" customFormat="1" ht="24.95" customHeight="1">
      <c r="A186" s="754"/>
      <c r="B186" s="660"/>
      <c r="N186" s="9"/>
      <c r="P186" s="9"/>
      <c r="Q186" s="9"/>
      <c r="R186" s="9"/>
      <c r="S186" s="706">
        <f>+IF(FEBRERO!S186=0,"",FEBRERO!S186)</f>
        <v>3300100</v>
      </c>
      <c r="T186" s="724" t="str">
        <f>+IF(FEBRERO!T186=0,"",FEBRERO!T186)</f>
        <v>Sentencias y Conciliaciones</v>
      </c>
      <c r="U186" s="29">
        <f>+ENERO!U186</f>
        <v>0</v>
      </c>
      <c r="V186" s="15">
        <f>FEBRERO!V186+MARZO!AL186</f>
        <v>0</v>
      </c>
      <c r="W186" s="15">
        <f>FEBRERO!W186+MARZO!AM186</f>
        <v>0</v>
      </c>
      <c r="X186" s="18">
        <f>SUM(U186:W186)</f>
        <v>0</v>
      </c>
      <c r="Y186" s="19">
        <f>FEBRERO!AA186</f>
        <v>0</v>
      </c>
      <c r="Z186" s="374">
        <v>0</v>
      </c>
      <c r="AA186" s="16">
        <f>SUM(Y186:Z186)</f>
        <v>0</v>
      </c>
      <c r="AB186" s="19">
        <f>FEBRERO!AD186</f>
        <v>0</v>
      </c>
      <c r="AC186" s="374">
        <v>0</v>
      </c>
      <c r="AD186" s="16">
        <f>SUM(AB186:AC186)</f>
        <v>0</v>
      </c>
      <c r="AE186" s="19">
        <f>FEBRERO!AG186</f>
        <v>0</v>
      </c>
      <c r="AF186" s="374">
        <v>0</v>
      </c>
      <c r="AG186" s="16">
        <f>SUM(AE186:AF186)</f>
        <v>0</v>
      </c>
      <c r="AH186" s="19">
        <f>X186-AA186</f>
        <v>0</v>
      </c>
      <c r="AI186" s="15">
        <f>X186-AD186</f>
        <v>0</v>
      </c>
      <c r="AJ186" s="16">
        <f>X186-AG186</f>
        <v>0</v>
      </c>
      <c r="AK186" s="9"/>
      <c r="AL186" s="372">
        <v>0</v>
      </c>
      <c r="AM186" s="375">
        <v>0</v>
      </c>
      <c r="AN186" s="9"/>
    </row>
    <row r="187" spans="1:40" s="382" customFormat="1" ht="24.95" customHeight="1">
      <c r="A187" s="754"/>
      <c r="B187" s="660"/>
      <c r="N187" s="9"/>
      <c r="P187" s="9"/>
      <c r="Q187" s="9"/>
      <c r="R187" s="9"/>
      <c r="S187" s="706">
        <f>+IF(FEBRERO!S187=0,"",FEBRERO!S187)</f>
        <v>3300200</v>
      </c>
      <c r="T187" s="724" t="str">
        <f>+IF(FEBRERO!T187=0,"",FEBRERO!T187)</f>
        <v>Destinatarios de otras transferencias</v>
      </c>
      <c r="U187" s="29">
        <f t="shared" ref="U187:AM187" si="173">SUM(U188:U190)</f>
        <v>0</v>
      </c>
      <c r="V187" s="15">
        <f t="shared" si="173"/>
        <v>3267768</v>
      </c>
      <c r="W187" s="15">
        <f t="shared" si="173"/>
        <v>0</v>
      </c>
      <c r="X187" s="18">
        <f t="shared" si="173"/>
        <v>3267768</v>
      </c>
      <c r="Y187" s="19">
        <f t="shared" si="173"/>
        <v>0</v>
      </c>
      <c r="Z187" s="142">
        <f t="shared" si="173"/>
        <v>3267768</v>
      </c>
      <c r="AA187" s="16">
        <f t="shared" si="173"/>
        <v>3267768</v>
      </c>
      <c r="AB187" s="19">
        <f t="shared" si="173"/>
        <v>0</v>
      </c>
      <c r="AC187" s="142">
        <f t="shared" si="173"/>
        <v>3267768</v>
      </c>
      <c r="AD187" s="16">
        <f t="shared" si="173"/>
        <v>3267768</v>
      </c>
      <c r="AE187" s="19">
        <f t="shared" si="173"/>
        <v>0</v>
      </c>
      <c r="AF187" s="142">
        <f t="shared" si="173"/>
        <v>0</v>
      </c>
      <c r="AG187" s="16">
        <f t="shared" si="173"/>
        <v>0</v>
      </c>
      <c r="AH187" s="19">
        <f t="shared" si="173"/>
        <v>0</v>
      </c>
      <c r="AI187" s="15">
        <f t="shared" si="173"/>
        <v>0</v>
      </c>
      <c r="AJ187" s="16">
        <f t="shared" si="173"/>
        <v>3267768</v>
      </c>
      <c r="AK187" s="9"/>
      <c r="AL187" s="29">
        <f t="shared" si="173"/>
        <v>3267768</v>
      </c>
      <c r="AM187" s="26">
        <f t="shared" si="173"/>
        <v>0</v>
      </c>
      <c r="AN187" s="9"/>
    </row>
    <row r="188" spans="1:40" s="382" customFormat="1" ht="24.95" customHeight="1">
      <c r="A188" s="754"/>
      <c r="B188" s="661"/>
      <c r="N188" s="9"/>
      <c r="P188" s="9"/>
      <c r="Q188" s="9"/>
      <c r="R188" s="9"/>
      <c r="S188" s="707" t="str">
        <f>+IF(FEBRERO!S188=0,"",FEBRERO!S188)</f>
        <v>3300200-1</v>
      </c>
      <c r="T188" s="724" t="str">
        <f>+IF(FEBRERO!T188=0,"",FEBRERO!T188)</f>
        <v>COHAN</v>
      </c>
      <c r="U188" s="29">
        <f>+ENERO!U188</f>
        <v>0</v>
      </c>
      <c r="V188" s="15">
        <f>FEBRERO!V188+MARZO!AL188</f>
        <v>3267768</v>
      </c>
      <c r="W188" s="15">
        <f>FEBRERO!W188+MARZO!AM188</f>
        <v>0</v>
      </c>
      <c r="X188" s="18">
        <f>SUM(U188:W188)</f>
        <v>3267768</v>
      </c>
      <c r="Y188" s="19">
        <f>FEBRERO!AA188</f>
        <v>0</v>
      </c>
      <c r="Z188" s="374">
        <v>3267768</v>
      </c>
      <c r="AA188" s="16">
        <f>SUM(Y188:Z188)</f>
        <v>3267768</v>
      </c>
      <c r="AB188" s="19">
        <f>FEBRERO!AD188</f>
        <v>0</v>
      </c>
      <c r="AC188" s="374">
        <v>3267768</v>
      </c>
      <c r="AD188" s="16">
        <f>SUM(AB188:AC188)</f>
        <v>3267768</v>
      </c>
      <c r="AE188" s="19">
        <f>FEBRERO!AG188</f>
        <v>0</v>
      </c>
      <c r="AF188" s="374">
        <v>0</v>
      </c>
      <c r="AG188" s="16">
        <f>SUM(AE188:AF188)</f>
        <v>0</v>
      </c>
      <c r="AH188" s="19">
        <f>X188-AA188</f>
        <v>0</v>
      </c>
      <c r="AI188" s="15">
        <f>X188-AD188</f>
        <v>0</v>
      </c>
      <c r="AJ188" s="16">
        <f>X188-AG188</f>
        <v>3267768</v>
      </c>
      <c r="AK188" s="9"/>
      <c r="AL188" s="372">
        <v>3267768</v>
      </c>
      <c r="AM188" s="375">
        <v>0</v>
      </c>
      <c r="AN188" s="9"/>
    </row>
    <row r="189" spans="1:40" s="382" customFormat="1" ht="24.95" customHeight="1">
      <c r="A189" s="754"/>
      <c r="B189" s="661"/>
      <c r="N189" s="9"/>
      <c r="P189" s="9"/>
      <c r="Q189" s="9"/>
      <c r="R189" s="9"/>
      <c r="S189" s="707" t="str">
        <f>+IF(FEBRERO!S189=0,"",FEBRERO!S189)</f>
        <v>3300200-2</v>
      </c>
      <c r="T189" s="724" t="str">
        <f>+IF(FEBRERO!T189=0,"",FEBRERO!T189)</f>
        <v>AESA</v>
      </c>
      <c r="U189" s="29">
        <f>+ENERO!U189</f>
        <v>0</v>
      </c>
      <c r="V189" s="15">
        <f>FEBRERO!V189+MARZO!AL189</f>
        <v>0</v>
      </c>
      <c r="W189" s="15">
        <f>FEBRERO!W189+MARZO!AM189</f>
        <v>0</v>
      </c>
      <c r="X189" s="18">
        <f>SUM(U189:W189)</f>
        <v>0</v>
      </c>
      <c r="Y189" s="19">
        <f>FEBRERO!AA189</f>
        <v>0</v>
      </c>
      <c r="Z189" s="374">
        <v>0</v>
      </c>
      <c r="AA189" s="16">
        <f>SUM(Y189:Z189)</f>
        <v>0</v>
      </c>
      <c r="AB189" s="19">
        <f>FEBRERO!AD189</f>
        <v>0</v>
      </c>
      <c r="AC189" s="374">
        <v>0</v>
      </c>
      <c r="AD189" s="16">
        <f>SUM(AB189:AC189)</f>
        <v>0</v>
      </c>
      <c r="AE189" s="19">
        <f>FEBRERO!AG189</f>
        <v>0</v>
      </c>
      <c r="AF189" s="374">
        <v>0</v>
      </c>
      <c r="AG189" s="16">
        <f>SUM(AE189:AF189)</f>
        <v>0</v>
      </c>
      <c r="AH189" s="19">
        <f>X189-AA189</f>
        <v>0</v>
      </c>
      <c r="AI189" s="15">
        <f>X189-AD189</f>
        <v>0</v>
      </c>
      <c r="AJ189" s="16">
        <f>X189-AG189</f>
        <v>0</v>
      </c>
      <c r="AK189" s="9"/>
      <c r="AL189" s="372">
        <v>0</v>
      </c>
      <c r="AM189" s="375">
        <v>0</v>
      </c>
      <c r="AN189" s="9"/>
    </row>
    <row r="190" spans="1:40" s="382" customFormat="1" ht="24.95" customHeight="1">
      <c r="A190" s="754"/>
      <c r="B190" s="661"/>
      <c r="N190" s="9"/>
      <c r="P190" s="9"/>
      <c r="Q190" s="9"/>
      <c r="R190" s="9"/>
      <c r="S190" s="707" t="str">
        <f>+IF(FEBRERO!S190=0,"",FEBRERO!S190)</f>
        <v>3300200-3</v>
      </c>
      <c r="T190" s="724" t="str">
        <f>+IF(FEBRERO!T190=0,"",FEBRERO!T190)</f>
        <v xml:space="preserve">OTRAS </v>
      </c>
      <c r="U190" s="29">
        <f>+ENERO!U190</f>
        <v>0</v>
      </c>
      <c r="V190" s="15">
        <f>FEBRERO!V190+MARZO!AL190</f>
        <v>0</v>
      </c>
      <c r="W190" s="15">
        <f>FEBRERO!W190+MARZO!AM190</f>
        <v>0</v>
      </c>
      <c r="X190" s="18">
        <f>SUM(U190:W190)</f>
        <v>0</v>
      </c>
      <c r="Y190" s="19">
        <f>FEBRERO!AA190</f>
        <v>0</v>
      </c>
      <c r="Z190" s="374">
        <v>0</v>
      </c>
      <c r="AA190" s="16">
        <f>SUM(Y190:Z190)</f>
        <v>0</v>
      </c>
      <c r="AB190" s="19">
        <f>FEBRERO!AD190</f>
        <v>0</v>
      </c>
      <c r="AC190" s="374">
        <v>0</v>
      </c>
      <c r="AD190" s="16">
        <f>SUM(AB190:AC190)</f>
        <v>0</v>
      </c>
      <c r="AE190" s="19">
        <f>FEBRERO!AG190</f>
        <v>0</v>
      </c>
      <c r="AF190" s="374">
        <v>0</v>
      </c>
      <c r="AG190" s="16">
        <f>SUM(AE190:AF190)</f>
        <v>0</v>
      </c>
      <c r="AH190" s="19">
        <f>X190-AA190</f>
        <v>0</v>
      </c>
      <c r="AI190" s="15">
        <f>X190-AD190</f>
        <v>0</v>
      </c>
      <c r="AJ190" s="16">
        <f>X190-AG190</f>
        <v>0</v>
      </c>
      <c r="AK190" s="9"/>
      <c r="AL190" s="372">
        <v>0</v>
      </c>
      <c r="AM190" s="375">
        <v>0</v>
      </c>
      <c r="AN190" s="9"/>
    </row>
    <row r="191" spans="1:40" s="382" customFormat="1" ht="24.95" customHeight="1">
      <c r="A191" s="754"/>
      <c r="B191" s="661"/>
      <c r="N191" s="9"/>
      <c r="P191" s="9"/>
      <c r="Q191" s="9"/>
      <c r="R191" s="9"/>
      <c r="S191" s="706">
        <f>+IF(FEBRERO!S191=0,"",FEBRERO!S191)</f>
        <v>3399999</v>
      </c>
      <c r="T191" s="724" t="str">
        <f>+IF(FEBRERO!T191=0,"",FEBRERO!T191)</f>
        <v>Vigencias Anteriores Otras Transferencias</v>
      </c>
      <c r="U191" s="29">
        <f>+ENERO!U191</f>
        <v>0</v>
      </c>
      <c r="V191" s="15">
        <f>FEBRERO!V191+MARZO!AL191</f>
        <v>0</v>
      </c>
      <c r="W191" s="15">
        <f>FEBRERO!W191+MARZO!AM191</f>
        <v>0</v>
      </c>
      <c r="X191" s="18">
        <f>SUM(U191:W191)</f>
        <v>0</v>
      </c>
      <c r="Y191" s="19">
        <f>FEBRERO!AA191</f>
        <v>0</v>
      </c>
      <c r="Z191" s="374">
        <v>0</v>
      </c>
      <c r="AA191" s="16">
        <f>SUM(Y191:Z191)</f>
        <v>0</v>
      </c>
      <c r="AB191" s="19">
        <f>FEBRERO!AD191</f>
        <v>0</v>
      </c>
      <c r="AC191" s="374">
        <v>0</v>
      </c>
      <c r="AD191" s="16">
        <f>SUM(AB191:AC191)</f>
        <v>0</v>
      </c>
      <c r="AE191" s="19">
        <f>FEBRERO!AG191</f>
        <v>0</v>
      </c>
      <c r="AF191" s="374">
        <v>0</v>
      </c>
      <c r="AG191" s="16">
        <f>SUM(AE191:AF191)</f>
        <v>0</v>
      </c>
      <c r="AH191" s="19">
        <f>X191-AA191</f>
        <v>0</v>
      </c>
      <c r="AI191" s="15">
        <f>X191-AD191</f>
        <v>0</v>
      </c>
      <c r="AJ191" s="16">
        <f>X191-AG191</f>
        <v>0</v>
      </c>
      <c r="AK191" s="9"/>
      <c r="AL191" s="372">
        <v>0</v>
      </c>
      <c r="AM191" s="375">
        <v>0</v>
      </c>
      <c r="AN191" s="9"/>
    </row>
    <row r="192" spans="1:40" s="382" customFormat="1" ht="24.95" customHeight="1">
      <c r="A192" s="754"/>
      <c r="B192" s="661"/>
      <c r="N192" s="9"/>
      <c r="P192" s="9"/>
      <c r="Q192" s="9"/>
      <c r="R192" s="9"/>
      <c r="S192" s="366" t="str">
        <f>+IF(FEBRERO!S194=0,"",FEBRERO!S194)</f>
        <v/>
      </c>
      <c r="T192" s="696" t="str">
        <f>+IF(FEBRERO!T194=0,"",FEBRERO!T194)</f>
        <v/>
      </c>
      <c r="U192" s="367"/>
      <c r="V192" s="161"/>
      <c r="W192" s="161"/>
      <c r="X192" s="161"/>
      <c r="Y192" s="367"/>
      <c r="Z192" s="161"/>
      <c r="AA192" s="166"/>
      <c r="AB192" s="367"/>
      <c r="AC192" s="161"/>
      <c r="AD192" s="166"/>
      <c r="AE192" s="367"/>
      <c r="AF192" s="161"/>
      <c r="AG192" s="166"/>
      <c r="AH192" s="367"/>
      <c r="AI192" s="161"/>
      <c r="AJ192" s="166"/>
      <c r="AK192" s="9"/>
      <c r="AL192" s="172"/>
      <c r="AM192" s="173"/>
      <c r="AN192" s="9"/>
    </row>
    <row r="193" spans="1:40" s="382" customFormat="1" ht="31.5" customHeight="1">
      <c r="A193" s="754"/>
      <c r="B193" s="661"/>
      <c r="N193" s="9"/>
      <c r="P193" s="9"/>
      <c r="Q193" s="9"/>
      <c r="R193" s="9"/>
      <c r="S193" s="493" t="s">
        <v>323</v>
      </c>
      <c r="T193" s="690" t="s">
        <v>569</v>
      </c>
      <c r="U193" s="470">
        <f>U195+U209</f>
        <v>617207026</v>
      </c>
      <c r="V193" s="471">
        <f t="shared" ref="V193:AJ193" si="174">V195+V209</f>
        <v>44969121</v>
      </c>
      <c r="W193" s="471">
        <f t="shared" si="174"/>
        <v>0</v>
      </c>
      <c r="X193" s="380">
        <f t="shared" si="174"/>
        <v>662176147</v>
      </c>
      <c r="Y193" s="379">
        <f t="shared" si="174"/>
        <v>544684625</v>
      </c>
      <c r="Z193" s="494">
        <f t="shared" si="174"/>
        <v>22810802</v>
      </c>
      <c r="AA193" s="380">
        <f t="shared" si="174"/>
        <v>567495427</v>
      </c>
      <c r="AB193" s="470">
        <f t="shared" si="174"/>
        <v>278144428</v>
      </c>
      <c r="AC193" s="494">
        <f t="shared" si="174"/>
        <v>43470600</v>
      </c>
      <c r="AD193" s="472">
        <f t="shared" si="174"/>
        <v>321615028</v>
      </c>
      <c r="AE193" s="379">
        <f t="shared" si="174"/>
        <v>86852039</v>
      </c>
      <c r="AF193" s="494">
        <f t="shared" si="174"/>
        <v>70388974</v>
      </c>
      <c r="AG193" s="380">
        <f t="shared" si="174"/>
        <v>157241013</v>
      </c>
      <c r="AH193" s="379">
        <f t="shared" si="174"/>
        <v>94680720</v>
      </c>
      <c r="AI193" s="471">
        <f t="shared" si="174"/>
        <v>340561119</v>
      </c>
      <c r="AJ193" s="380">
        <f t="shared" si="174"/>
        <v>504935134</v>
      </c>
      <c r="AK193" s="9"/>
      <c r="AL193" s="379">
        <f t="shared" ref="AL193:AM193" si="175">AL195+AL209</f>
        <v>0</v>
      </c>
      <c r="AM193" s="380">
        <f t="shared" si="175"/>
        <v>0</v>
      </c>
      <c r="AN193" s="9"/>
    </row>
    <row r="194" spans="1:40" s="382" customFormat="1" ht="24.95" customHeight="1">
      <c r="A194" s="754"/>
      <c r="B194" s="661"/>
      <c r="N194" s="9"/>
      <c r="P194" s="9"/>
      <c r="Q194" s="9"/>
      <c r="R194" s="9"/>
      <c r="S194" s="366"/>
      <c r="T194" s="696"/>
      <c r="U194" s="367"/>
      <c r="V194" s="161"/>
      <c r="W194" s="161"/>
      <c r="X194" s="161"/>
      <c r="Y194" s="367"/>
      <c r="Z194" s="161"/>
      <c r="AA194" s="166"/>
      <c r="AB194" s="367"/>
      <c r="AC194" s="161"/>
      <c r="AD194" s="166"/>
      <c r="AE194" s="367"/>
      <c r="AF194" s="161"/>
      <c r="AG194" s="166"/>
      <c r="AH194" s="367"/>
      <c r="AI194" s="161"/>
      <c r="AJ194" s="166"/>
      <c r="AK194" s="9"/>
      <c r="AL194" s="172"/>
      <c r="AM194" s="173"/>
      <c r="AN194" s="9"/>
    </row>
    <row r="195" spans="1:40" s="382" customFormat="1" ht="24.95" customHeight="1">
      <c r="A195" s="754"/>
      <c r="B195" s="661"/>
      <c r="N195" s="9"/>
      <c r="P195" s="9"/>
      <c r="Q195" s="9"/>
      <c r="R195" s="9"/>
      <c r="S195" s="704">
        <f>+IF(FEBRERO!S195=0,"",FEBRERO!S195)</f>
        <v>4000000</v>
      </c>
      <c r="T195" s="726" t="str">
        <f>+IF(FEBRERO!T195=0,"",FEBRERO!T195)</f>
        <v>GASTOS  DE PRESTACION DE SERVICIOS</v>
      </c>
      <c r="U195" s="379">
        <f t="shared" ref="U195:AJ195" si="176">U196</f>
        <v>617207026</v>
      </c>
      <c r="V195" s="471">
        <f t="shared" si="176"/>
        <v>44969121</v>
      </c>
      <c r="W195" s="471">
        <f t="shared" si="176"/>
        <v>0</v>
      </c>
      <c r="X195" s="472">
        <f t="shared" si="176"/>
        <v>662176147</v>
      </c>
      <c r="Y195" s="379">
        <f t="shared" si="176"/>
        <v>544684625</v>
      </c>
      <c r="Z195" s="471">
        <f t="shared" si="176"/>
        <v>22810802</v>
      </c>
      <c r="AA195" s="380">
        <f t="shared" si="176"/>
        <v>567495427</v>
      </c>
      <c r="AB195" s="379">
        <f t="shared" si="176"/>
        <v>278144428</v>
      </c>
      <c r="AC195" s="471">
        <f t="shared" si="176"/>
        <v>43470600</v>
      </c>
      <c r="AD195" s="380">
        <f t="shared" si="176"/>
        <v>321615028</v>
      </c>
      <c r="AE195" s="379">
        <f t="shared" si="176"/>
        <v>86852039</v>
      </c>
      <c r="AF195" s="471">
        <f t="shared" si="176"/>
        <v>70388974</v>
      </c>
      <c r="AG195" s="380">
        <f t="shared" si="176"/>
        <v>157241013</v>
      </c>
      <c r="AH195" s="379">
        <f t="shared" si="176"/>
        <v>94680720</v>
      </c>
      <c r="AI195" s="471">
        <f t="shared" si="176"/>
        <v>340561119</v>
      </c>
      <c r="AJ195" s="380">
        <f t="shared" si="176"/>
        <v>504935134</v>
      </c>
      <c r="AK195" s="9"/>
      <c r="AL195" s="128">
        <f>AL196</f>
        <v>0</v>
      </c>
      <c r="AM195" s="130">
        <f>AM196</f>
        <v>0</v>
      </c>
      <c r="AN195" s="9"/>
    </row>
    <row r="196" spans="1:40" s="382" customFormat="1" ht="24.95" customHeight="1">
      <c r="A196" s="754"/>
      <c r="B196" s="661"/>
      <c r="N196" s="9"/>
      <c r="P196" s="9"/>
      <c r="Q196" s="9"/>
      <c r="R196" s="9"/>
      <c r="S196" s="705">
        <f>+IF(FEBRERO!S196=0,"",FEBRERO!S196)</f>
        <v>4100000</v>
      </c>
      <c r="T196" s="723" t="str">
        <f>+IF(FEBRERO!T196=0,"",FEBRERO!T196)</f>
        <v>Insumos y Suministros Hospitalarios</v>
      </c>
      <c r="U196" s="128">
        <f t="shared" ref="U196:AJ196" si="177">U197+U205+U207</f>
        <v>617207026</v>
      </c>
      <c r="V196" s="122">
        <f t="shared" si="177"/>
        <v>44969121</v>
      </c>
      <c r="W196" s="122">
        <f t="shared" si="177"/>
        <v>0</v>
      </c>
      <c r="X196" s="129">
        <f t="shared" si="177"/>
        <v>662176147</v>
      </c>
      <c r="Y196" s="128">
        <f t="shared" si="177"/>
        <v>544684625</v>
      </c>
      <c r="Z196" s="122">
        <f t="shared" si="177"/>
        <v>22810802</v>
      </c>
      <c r="AA196" s="130">
        <f t="shared" si="177"/>
        <v>567495427</v>
      </c>
      <c r="AB196" s="128">
        <f t="shared" si="177"/>
        <v>278144428</v>
      </c>
      <c r="AC196" s="122">
        <f t="shared" si="177"/>
        <v>43470600</v>
      </c>
      <c r="AD196" s="130">
        <f t="shared" si="177"/>
        <v>321615028</v>
      </c>
      <c r="AE196" s="128">
        <f t="shared" si="177"/>
        <v>86852039</v>
      </c>
      <c r="AF196" s="122">
        <f t="shared" si="177"/>
        <v>70388974</v>
      </c>
      <c r="AG196" s="130">
        <f t="shared" si="177"/>
        <v>157241013</v>
      </c>
      <c r="AH196" s="128">
        <f t="shared" si="177"/>
        <v>94680720</v>
      </c>
      <c r="AI196" s="122">
        <f t="shared" si="177"/>
        <v>340561119</v>
      </c>
      <c r="AJ196" s="130">
        <f t="shared" si="177"/>
        <v>504935134</v>
      </c>
      <c r="AK196" s="10"/>
      <c r="AL196" s="128">
        <f>AL197+AL205+AL207</f>
        <v>0</v>
      </c>
      <c r="AM196" s="130">
        <f>AM197+AM205+AM207</f>
        <v>0</v>
      </c>
      <c r="AN196" s="9"/>
    </row>
    <row r="197" spans="1:40" s="382" customFormat="1" ht="24.95" customHeight="1">
      <c r="A197" s="754"/>
      <c r="B197" s="661"/>
      <c r="N197" s="9"/>
      <c r="P197" s="9"/>
      <c r="Q197" s="9"/>
      <c r="R197" s="9"/>
      <c r="S197" s="706">
        <f>+IF(FEBRERO!S197=0,"",FEBRERO!S197)</f>
        <v>4100100</v>
      </c>
      <c r="T197" s="724" t="str">
        <f>+IF(FEBRERO!T197=0,"",FEBRERO!T197)</f>
        <v>Compra de Bienes para la Prestacion de servicios</v>
      </c>
      <c r="U197" s="29">
        <f t="shared" ref="U197:AJ197" si="178">SUM(U198:U204)</f>
        <v>421300000</v>
      </c>
      <c r="V197" s="15">
        <f t="shared" si="178"/>
        <v>0</v>
      </c>
      <c r="W197" s="15">
        <f t="shared" si="178"/>
        <v>0</v>
      </c>
      <c r="X197" s="18">
        <f t="shared" si="178"/>
        <v>421300000</v>
      </c>
      <c r="Y197" s="19">
        <f t="shared" si="178"/>
        <v>317968478</v>
      </c>
      <c r="Z197" s="142">
        <f t="shared" si="178"/>
        <v>20426802</v>
      </c>
      <c r="AA197" s="16">
        <f t="shared" si="178"/>
        <v>338395280</v>
      </c>
      <c r="AB197" s="19">
        <f t="shared" si="178"/>
        <v>73977781</v>
      </c>
      <c r="AC197" s="142">
        <f t="shared" si="178"/>
        <v>38430600</v>
      </c>
      <c r="AD197" s="16">
        <f t="shared" si="178"/>
        <v>112408381</v>
      </c>
      <c r="AE197" s="19">
        <f t="shared" si="178"/>
        <v>3368967</v>
      </c>
      <c r="AF197" s="142">
        <f t="shared" si="178"/>
        <v>3548933</v>
      </c>
      <c r="AG197" s="16">
        <f t="shared" si="178"/>
        <v>6917900</v>
      </c>
      <c r="AH197" s="19">
        <f t="shared" si="178"/>
        <v>82904720</v>
      </c>
      <c r="AI197" s="15">
        <f t="shared" si="178"/>
        <v>308891619</v>
      </c>
      <c r="AJ197" s="16">
        <f t="shared" si="178"/>
        <v>414382100</v>
      </c>
      <c r="AK197" s="9"/>
      <c r="AL197" s="29">
        <f>SUM(AL198:AL204)</f>
        <v>0</v>
      </c>
      <c r="AM197" s="26">
        <f>SUM(AM198:AM204)</f>
        <v>0</v>
      </c>
      <c r="AN197" s="9"/>
    </row>
    <row r="198" spans="1:40" s="382" customFormat="1" ht="24.95" customHeight="1">
      <c r="A198" s="754"/>
      <c r="B198" s="661"/>
      <c r="N198" s="9"/>
      <c r="P198" s="9"/>
      <c r="Q198" s="9"/>
      <c r="R198" s="9"/>
      <c r="S198" s="707" t="str">
        <f>+IF(FEBRERO!S198=0,"",FEBRERO!S198)</f>
        <v>4100100-1</v>
      </c>
      <c r="T198" s="725" t="str">
        <f>+IF(FEBRERO!T198=0,"",FEBRERO!T198)</f>
        <v>Productos Farmaceuticos</v>
      </c>
      <c r="U198" s="29">
        <f>+ENERO!U198</f>
        <v>285000000</v>
      </c>
      <c r="V198" s="15">
        <f>FEBRERO!V198+MARZO!AL198</f>
        <v>0</v>
      </c>
      <c r="W198" s="15">
        <f>FEBRERO!W198+MARZO!AM198</f>
        <v>0</v>
      </c>
      <c r="X198" s="18">
        <f t="shared" ref="X198:X204" si="179">SUM(U198:W198)</f>
        <v>285000000</v>
      </c>
      <c r="Y198" s="19">
        <f>FEBRERO!AA198</f>
        <v>256383455</v>
      </c>
      <c r="Z198" s="374">
        <v>772171</v>
      </c>
      <c r="AA198" s="16">
        <f t="shared" ref="AA198:AA204" si="180">SUM(Y198:Z198)</f>
        <v>257155626</v>
      </c>
      <c r="AB198" s="19">
        <f>FEBRERO!AD198</f>
        <v>54072715</v>
      </c>
      <c r="AC198" s="374">
        <v>25408469</v>
      </c>
      <c r="AD198" s="16">
        <f t="shared" ref="AD198:AD204" si="181">SUM(AB198:AC198)</f>
        <v>79481184</v>
      </c>
      <c r="AE198" s="19">
        <f>FEBRERO!AG198</f>
        <v>1640427</v>
      </c>
      <c r="AF198" s="374">
        <v>842771</v>
      </c>
      <c r="AG198" s="16">
        <f t="shared" ref="AG198:AG204" si="182">SUM(AE198:AF198)</f>
        <v>2483198</v>
      </c>
      <c r="AH198" s="19">
        <f t="shared" ref="AH198:AH204" si="183">X198-AA198</f>
        <v>27844374</v>
      </c>
      <c r="AI198" s="15">
        <f t="shared" ref="AI198:AI204" si="184">X198-AD198</f>
        <v>205518816</v>
      </c>
      <c r="AJ198" s="16">
        <f t="shared" ref="AJ198:AJ204" si="185">X198-AG198</f>
        <v>282516802</v>
      </c>
      <c r="AK198" s="9"/>
      <c r="AL198" s="372">
        <v>0</v>
      </c>
      <c r="AM198" s="375">
        <v>0</v>
      </c>
      <c r="AN198" s="9"/>
    </row>
    <row r="199" spans="1:40" s="382" customFormat="1" ht="24.95" customHeight="1">
      <c r="A199" s="754"/>
      <c r="B199" s="661"/>
      <c r="N199" s="9"/>
      <c r="P199" s="9"/>
      <c r="Q199" s="9"/>
      <c r="R199" s="9"/>
      <c r="S199" s="707" t="str">
        <f>+IF(FEBRERO!S199=0,"",FEBRERO!S199)</f>
        <v>4100100-2</v>
      </c>
      <c r="T199" s="725" t="str">
        <f>+IF(FEBRERO!T199=0,"",FEBRERO!T199)</f>
        <v>Material Médico Quirúrgico</v>
      </c>
      <c r="U199" s="29">
        <f>+ENERO!U199</f>
        <v>67000000</v>
      </c>
      <c r="V199" s="15">
        <f>FEBRERO!V199+MARZO!AL199</f>
        <v>0</v>
      </c>
      <c r="W199" s="15">
        <f>FEBRERO!W199+MARZO!AM199</f>
        <v>0</v>
      </c>
      <c r="X199" s="18">
        <f t="shared" si="179"/>
        <v>67000000</v>
      </c>
      <c r="Y199" s="19">
        <f>FEBRERO!AA199</f>
        <v>52311900</v>
      </c>
      <c r="Z199" s="374">
        <v>1600562</v>
      </c>
      <c r="AA199" s="16">
        <f t="shared" si="180"/>
        <v>53912462</v>
      </c>
      <c r="AB199" s="19">
        <f>FEBRERO!AD199</f>
        <v>10731943</v>
      </c>
      <c r="AC199" s="374">
        <v>6821875</v>
      </c>
      <c r="AD199" s="16">
        <f t="shared" si="181"/>
        <v>17553818</v>
      </c>
      <c r="AE199" s="19">
        <f>FEBRERO!AG199</f>
        <v>233240</v>
      </c>
      <c r="AF199" s="374">
        <v>1600562</v>
      </c>
      <c r="AG199" s="16">
        <f t="shared" si="182"/>
        <v>1833802</v>
      </c>
      <c r="AH199" s="19">
        <f t="shared" si="183"/>
        <v>13087538</v>
      </c>
      <c r="AI199" s="15">
        <f t="shared" si="184"/>
        <v>49446182</v>
      </c>
      <c r="AJ199" s="16">
        <f t="shared" si="185"/>
        <v>65166198</v>
      </c>
      <c r="AK199" s="9"/>
      <c r="AL199" s="372">
        <v>0</v>
      </c>
      <c r="AM199" s="375">
        <v>0</v>
      </c>
      <c r="AN199" s="9"/>
    </row>
    <row r="200" spans="1:40" s="382" customFormat="1" ht="24.95" customHeight="1">
      <c r="A200" s="754"/>
      <c r="B200" s="661"/>
      <c r="N200" s="9"/>
      <c r="P200" s="9"/>
      <c r="Q200" s="9"/>
      <c r="R200" s="9"/>
      <c r="S200" s="707" t="str">
        <f>+IF(FEBRERO!S200=0,"",FEBRERO!S200)</f>
        <v>4100100-3</v>
      </c>
      <c r="T200" s="725" t="str">
        <f>+IF(FEBRERO!T200=0,"",FEBRERO!T200)</f>
        <v>Material de Laboratorio</v>
      </c>
      <c r="U200" s="29">
        <f>+ENERO!U200</f>
        <v>55000000</v>
      </c>
      <c r="V200" s="15">
        <f>FEBRERO!V200+MARZO!AL200</f>
        <v>0</v>
      </c>
      <c r="W200" s="15">
        <f>FEBRERO!W200+MARZO!AM200</f>
        <v>0</v>
      </c>
      <c r="X200" s="18">
        <f t="shared" si="179"/>
        <v>55000000</v>
      </c>
      <c r="Y200" s="19">
        <f>FEBRERO!AA200</f>
        <v>6562423</v>
      </c>
      <c r="Z200" s="374">
        <v>17200069</v>
      </c>
      <c r="AA200" s="16">
        <f t="shared" si="180"/>
        <v>23762492</v>
      </c>
      <c r="AB200" s="19">
        <f>FEBRERO!AD200</f>
        <v>6462423</v>
      </c>
      <c r="AC200" s="374">
        <v>5346256</v>
      </c>
      <c r="AD200" s="16">
        <f t="shared" si="181"/>
        <v>11808679</v>
      </c>
      <c r="AE200" s="19">
        <f>FEBRERO!AG200</f>
        <v>1049800</v>
      </c>
      <c r="AF200" s="374">
        <v>0</v>
      </c>
      <c r="AG200" s="16">
        <f t="shared" si="182"/>
        <v>1049800</v>
      </c>
      <c r="AH200" s="19">
        <f t="shared" si="183"/>
        <v>31237508</v>
      </c>
      <c r="AI200" s="15">
        <f t="shared" si="184"/>
        <v>43191321</v>
      </c>
      <c r="AJ200" s="16">
        <f t="shared" si="185"/>
        <v>53950200</v>
      </c>
      <c r="AK200" s="9"/>
      <c r="AL200" s="372">
        <v>0</v>
      </c>
      <c r="AM200" s="375">
        <v>0</v>
      </c>
      <c r="AN200" s="9"/>
    </row>
    <row r="201" spans="1:40" s="382" customFormat="1" ht="24.95" customHeight="1">
      <c r="A201" s="754"/>
      <c r="B201" s="661"/>
      <c r="N201" s="9"/>
      <c r="P201" s="9"/>
      <c r="Q201" s="9"/>
      <c r="R201" s="9"/>
      <c r="S201" s="707" t="str">
        <f>+IF(FEBRERO!S201=0,"",FEBRERO!S201)</f>
        <v>4100100-4</v>
      </c>
      <c r="T201" s="725" t="str">
        <f>+IF(FEBRERO!T201=0,"",FEBRERO!T201)</f>
        <v>Material para Odontologia</v>
      </c>
      <c r="U201" s="29">
        <f>+ENERO!U201</f>
        <v>11300000</v>
      </c>
      <c r="V201" s="15">
        <f>FEBRERO!V201+MARZO!AL201</f>
        <v>0</v>
      </c>
      <c r="W201" s="15">
        <f>FEBRERO!W201+MARZO!AM201</f>
        <v>0</v>
      </c>
      <c r="X201" s="18">
        <f t="shared" si="179"/>
        <v>11300000</v>
      </c>
      <c r="Y201" s="19">
        <f>FEBRERO!AA201</f>
        <v>2532200</v>
      </c>
      <c r="Z201" s="374">
        <v>854000</v>
      </c>
      <c r="AA201" s="16">
        <f t="shared" si="180"/>
        <v>3386200</v>
      </c>
      <c r="AB201" s="19">
        <f>FEBRERO!AD201</f>
        <v>2532200</v>
      </c>
      <c r="AC201" s="374">
        <v>854000</v>
      </c>
      <c r="AD201" s="16">
        <f t="shared" si="181"/>
        <v>3386200</v>
      </c>
      <c r="AE201" s="19">
        <f>FEBRERO!AG201</f>
        <v>267000</v>
      </c>
      <c r="AF201" s="374">
        <v>1105600</v>
      </c>
      <c r="AG201" s="16">
        <f t="shared" si="182"/>
        <v>1372600</v>
      </c>
      <c r="AH201" s="19">
        <f t="shared" si="183"/>
        <v>7913800</v>
      </c>
      <c r="AI201" s="15">
        <f t="shared" si="184"/>
        <v>7913800</v>
      </c>
      <c r="AJ201" s="16">
        <f t="shared" si="185"/>
        <v>9927400</v>
      </c>
      <c r="AK201" s="9"/>
      <c r="AL201" s="372">
        <v>0</v>
      </c>
      <c r="AM201" s="375">
        <v>0</v>
      </c>
      <c r="AN201" s="9"/>
    </row>
    <row r="202" spans="1:40" s="382" customFormat="1" ht="24.95" customHeight="1">
      <c r="A202" s="754"/>
      <c r="B202" s="661"/>
      <c r="N202" s="9"/>
      <c r="P202" s="9"/>
      <c r="Q202" s="9"/>
      <c r="R202" s="9"/>
      <c r="S202" s="707" t="str">
        <f>+IF(FEBRERO!S202=0,"",FEBRERO!S202)</f>
        <v>4100100-5</v>
      </c>
      <c r="T202" s="725" t="str">
        <f>+IF(FEBRERO!T202=0,"",FEBRERO!T202)</f>
        <v>Material para Rayos X</v>
      </c>
      <c r="U202" s="29">
        <f>+ENERO!U202</f>
        <v>3000000</v>
      </c>
      <c r="V202" s="15">
        <f>FEBRERO!V202+MARZO!AL202</f>
        <v>0</v>
      </c>
      <c r="W202" s="15">
        <f>FEBRERO!W202+MARZO!AM202</f>
        <v>0</v>
      </c>
      <c r="X202" s="18">
        <f t="shared" si="179"/>
        <v>3000000</v>
      </c>
      <c r="Y202" s="19">
        <f>FEBRERO!AA202</f>
        <v>178500</v>
      </c>
      <c r="Z202" s="374">
        <v>0</v>
      </c>
      <c r="AA202" s="16">
        <f t="shared" si="180"/>
        <v>178500</v>
      </c>
      <c r="AB202" s="19">
        <f>FEBRERO!AD202</f>
        <v>178500</v>
      </c>
      <c r="AC202" s="374">
        <v>0</v>
      </c>
      <c r="AD202" s="16">
        <f t="shared" si="181"/>
        <v>178500</v>
      </c>
      <c r="AE202" s="19">
        <f>FEBRERO!AG202</f>
        <v>178500</v>
      </c>
      <c r="AF202" s="374">
        <v>0</v>
      </c>
      <c r="AG202" s="16">
        <f t="shared" si="182"/>
        <v>178500</v>
      </c>
      <c r="AH202" s="19">
        <f t="shared" si="183"/>
        <v>2821500</v>
      </c>
      <c r="AI202" s="15">
        <f t="shared" si="184"/>
        <v>2821500</v>
      </c>
      <c r="AJ202" s="16">
        <f t="shared" si="185"/>
        <v>2821500</v>
      </c>
      <c r="AK202" s="9"/>
      <c r="AL202" s="372">
        <v>0</v>
      </c>
      <c r="AM202" s="375">
        <v>0</v>
      </c>
      <c r="AN202" s="9"/>
    </row>
    <row r="203" spans="1:40" s="382" customFormat="1" ht="24.95" customHeight="1">
      <c r="A203" s="754"/>
      <c r="B203" s="661"/>
      <c r="N203" s="9"/>
      <c r="P203" s="9"/>
      <c r="Q203" s="9"/>
      <c r="R203" s="9"/>
      <c r="S203" s="707" t="str">
        <f>+IF(FEBRERO!S203=0,"",FEBRERO!S203)</f>
        <v/>
      </c>
      <c r="T203" s="725" t="str">
        <f>+IF(FEBRERO!T203=0,"",FEBRERO!T203)</f>
        <v/>
      </c>
      <c r="U203" s="29">
        <f>+ENERO!U203</f>
        <v>0</v>
      </c>
      <c r="V203" s="15">
        <f>FEBRERO!V203+MARZO!AL203</f>
        <v>0</v>
      </c>
      <c r="W203" s="15">
        <f>FEBRERO!W203+MARZO!AM203</f>
        <v>0</v>
      </c>
      <c r="X203" s="18">
        <f t="shared" si="179"/>
        <v>0</v>
      </c>
      <c r="Y203" s="19">
        <f>FEBRERO!AA203</f>
        <v>0</v>
      </c>
      <c r="Z203" s="374">
        <v>0</v>
      </c>
      <c r="AA203" s="16">
        <f t="shared" si="180"/>
        <v>0</v>
      </c>
      <c r="AB203" s="19">
        <f>FEBRERO!AD203</f>
        <v>0</v>
      </c>
      <c r="AC203" s="374">
        <v>0</v>
      </c>
      <c r="AD203" s="16">
        <f t="shared" si="181"/>
        <v>0</v>
      </c>
      <c r="AE203" s="19">
        <f>FEBRERO!AG203</f>
        <v>0</v>
      </c>
      <c r="AF203" s="374">
        <v>0</v>
      </c>
      <c r="AG203" s="16">
        <f t="shared" si="182"/>
        <v>0</v>
      </c>
      <c r="AH203" s="19">
        <f t="shared" si="183"/>
        <v>0</v>
      </c>
      <c r="AI203" s="15">
        <f t="shared" si="184"/>
        <v>0</v>
      </c>
      <c r="AJ203" s="16">
        <f t="shared" si="185"/>
        <v>0</v>
      </c>
      <c r="AK203" s="9"/>
      <c r="AL203" s="372">
        <v>0</v>
      </c>
      <c r="AM203" s="375">
        <v>0</v>
      </c>
      <c r="AN203" s="9"/>
    </row>
    <row r="204" spans="1:40" s="382" customFormat="1" ht="24.95" customHeight="1">
      <c r="A204" s="754"/>
      <c r="B204" s="661"/>
      <c r="N204" s="9"/>
      <c r="P204" s="9"/>
      <c r="Q204" s="9"/>
      <c r="R204" s="9"/>
      <c r="S204" s="707" t="str">
        <f>+IF(FEBRERO!S204=0,"",FEBRERO!S204)</f>
        <v/>
      </c>
      <c r="T204" s="725" t="str">
        <f>+IF(FEBRERO!T204=0,"",FEBRERO!T204)</f>
        <v/>
      </c>
      <c r="U204" s="29">
        <f>+ENERO!U204</f>
        <v>0</v>
      </c>
      <c r="V204" s="15">
        <f>FEBRERO!V204+MARZO!AL204</f>
        <v>0</v>
      </c>
      <c r="W204" s="15">
        <f>FEBRERO!W204+MARZO!AM204</f>
        <v>0</v>
      </c>
      <c r="X204" s="18">
        <f t="shared" si="179"/>
        <v>0</v>
      </c>
      <c r="Y204" s="19">
        <f>FEBRERO!AA204</f>
        <v>0</v>
      </c>
      <c r="Z204" s="374">
        <v>0</v>
      </c>
      <c r="AA204" s="16">
        <f t="shared" si="180"/>
        <v>0</v>
      </c>
      <c r="AB204" s="19">
        <f>FEBRERO!AD204</f>
        <v>0</v>
      </c>
      <c r="AC204" s="374">
        <v>0</v>
      </c>
      <c r="AD204" s="16">
        <f t="shared" si="181"/>
        <v>0</v>
      </c>
      <c r="AE204" s="19">
        <f>FEBRERO!AG204</f>
        <v>0</v>
      </c>
      <c r="AF204" s="374">
        <v>0</v>
      </c>
      <c r="AG204" s="16">
        <f t="shared" si="182"/>
        <v>0</v>
      </c>
      <c r="AH204" s="19">
        <f t="shared" si="183"/>
        <v>0</v>
      </c>
      <c r="AI204" s="15">
        <f t="shared" si="184"/>
        <v>0</v>
      </c>
      <c r="AJ204" s="16">
        <f t="shared" si="185"/>
        <v>0</v>
      </c>
      <c r="AK204" s="9"/>
      <c r="AL204" s="372">
        <v>0</v>
      </c>
      <c r="AM204" s="375">
        <v>0</v>
      </c>
      <c r="AN204" s="9"/>
    </row>
    <row r="205" spans="1:40" s="382" customFormat="1" ht="24.95" customHeight="1">
      <c r="A205" s="754"/>
      <c r="B205" s="661"/>
      <c r="N205" s="9"/>
      <c r="P205" s="9"/>
      <c r="Q205" s="9"/>
      <c r="R205" s="9"/>
      <c r="S205" s="706">
        <f>+IF(FEBRERO!S205=0,"",FEBRERO!S205)</f>
        <v>4100200</v>
      </c>
      <c r="T205" s="724" t="str">
        <f>+IF(FEBRERO!T205=0,"",FEBRERO!T205)</f>
        <v>Gastos Complementarios e Intermedios</v>
      </c>
      <c r="U205" s="29">
        <f t="shared" ref="U205:AJ205" si="186">U206</f>
        <v>43000000</v>
      </c>
      <c r="V205" s="15">
        <f t="shared" si="186"/>
        <v>0</v>
      </c>
      <c r="W205" s="15">
        <f t="shared" si="186"/>
        <v>0</v>
      </c>
      <c r="X205" s="18">
        <f t="shared" si="186"/>
        <v>43000000</v>
      </c>
      <c r="Y205" s="19">
        <f t="shared" si="186"/>
        <v>28840000</v>
      </c>
      <c r="Z205" s="142">
        <f t="shared" si="186"/>
        <v>2384000</v>
      </c>
      <c r="AA205" s="16">
        <f t="shared" si="186"/>
        <v>31224000</v>
      </c>
      <c r="AB205" s="19">
        <f t="shared" si="186"/>
        <v>6290500</v>
      </c>
      <c r="AC205" s="142">
        <f t="shared" si="186"/>
        <v>5040000</v>
      </c>
      <c r="AD205" s="16">
        <f t="shared" si="186"/>
        <v>11330500</v>
      </c>
      <c r="AE205" s="19">
        <f t="shared" si="186"/>
        <v>3203500</v>
      </c>
      <c r="AF205" s="142">
        <f t="shared" si="186"/>
        <v>4071000</v>
      </c>
      <c r="AG205" s="16">
        <f t="shared" si="186"/>
        <v>7274500</v>
      </c>
      <c r="AH205" s="19">
        <f t="shared" si="186"/>
        <v>11776000</v>
      </c>
      <c r="AI205" s="15">
        <f t="shared" si="186"/>
        <v>31669500</v>
      </c>
      <c r="AJ205" s="16">
        <f t="shared" si="186"/>
        <v>35725500</v>
      </c>
      <c r="AK205" s="9"/>
      <c r="AL205" s="29">
        <f>AL206</f>
        <v>0</v>
      </c>
      <c r="AM205" s="26">
        <f>AM206</f>
        <v>0</v>
      </c>
      <c r="AN205" s="9"/>
    </row>
    <row r="206" spans="1:40" s="382" customFormat="1" ht="24.95" customHeight="1">
      <c r="A206" s="754"/>
      <c r="B206" s="661"/>
      <c r="N206" s="9"/>
      <c r="P206" s="9"/>
      <c r="Q206" s="9"/>
      <c r="R206" s="9"/>
      <c r="S206" s="707" t="str">
        <f>+IF(FEBRERO!S206=0,"",FEBRERO!S206)</f>
        <v>4100200-1</v>
      </c>
      <c r="T206" s="725" t="str">
        <f>+IF(FEBRERO!T206=0,"",FEBRERO!T206)</f>
        <v>Alimentación</v>
      </c>
      <c r="U206" s="29">
        <f>+ENERO!U206</f>
        <v>43000000</v>
      </c>
      <c r="V206" s="15">
        <f>FEBRERO!V206+MARZO!AL206</f>
        <v>0</v>
      </c>
      <c r="W206" s="15">
        <f>FEBRERO!W206+MARZO!AM206</f>
        <v>0</v>
      </c>
      <c r="X206" s="18">
        <f>SUM(U206:W206)</f>
        <v>43000000</v>
      </c>
      <c r="Y206" s="19">
        <f>FEBRERO!AA206</f>
        <v>28840000</v>
      </c>
      <c r="Z206" s="374">
        <v>2384000</v>
      </c>
      <c r="AA206" s="16">
        <f>SUM(Y206:Z206)</f>
        <v>31224000</v>
      </c>
      <c r="AB206" s="19">
        <f>FEBRERO!AD206</f>
        <v>6290500</v>
      </c>
      <c r="AC206" s="374">
        <v>5040000</v>
      </c>
      <c r="AD206" s="16">
        <f>SUM(AB206:AC206)</f>
        <v>11330500</v>
      </c>
      <c r="AE206" s="19">
        <f>FEBRERO!AG206</f>
        <v>3203500</v>
      </c>
      <c r="AF206" s="374">
        <v>4071000</v>
      </c>
      <c r="AG206" s="16">
        <f>SUM(AE206:AF206)</f>
        <v>7274500</v>
      </c>
      <c r="AH206" s="19">
        <f>X206-AA206</f>
        <v>11776000</v>
      </c>
      <c r="AI206" s="15">
        <f>X206-AD206</f>
        <v>31669500</v>
      </c>
      <c r="AJ206" s="16">
        <f>X206-AG206</f>
        <v>35725500</v>
      </c>
      <c r="AK206" s="9"/>
      <c r="AL206" s="372">
        <v>0</v>
      </c>
      <c r="AM206" s="375">
        <v>0</v>
      </c>
      <c r="AN206" s="9"/>
    </row>
    <row r="207" spans="1:40" s="382" customFormat="1" ht="24.95" customHeight="1" thickBot="1">
      <c r="A207" s="754"/>
      <c r="B207" s="661"/>
      <c r="N207" s="9"/>
      <c r="P207" s="9"/>
      <c r="Q207" s="9"/>
      <c r="R207" s="9"/>
      <c r="S207" s="711">
        <f>+IF(FEBRERO!S207=0,"",FEBRERO!S207)</f>
        <v>4199999</v>
      </c>
      <c r="T207" s="727" t="str">
        <f>+IF(FEBRERO!T207=0,"",FEBRERO!T207)</f>
        <v>Vigencias Anteriores Gastos Operación Comercial</v>
      </c>
      <c r="U207" s="191">
        <f>+ENERO!U207</f>
        <v>152907026</v>
      </c>
      <c r="V207" s="121">
        <f>FEBRERO!V207+MARZO!AL207</f>
        <v>44969121</v>
      </c>
      <c r="W207" s="121">
        <f>FEBRERO!W207+MARZO!AM207</f>
        <v>0</v>
      </c>
      <c r="X207" s="126">
        <f>SUM(U207:W207)</f>
        <v>197876147</v>
      </c>
      <c r="Y207" s="124">
        <f>FEBRERO!AA207</f>
        <v>197876147</v>
      </c>
      <c r="Z207" s="388">
        <v>0</v>
      </c>
      <c r="AA207" s="125">
        <f>SUM(Y207:Z207)</f>
        <v>197876147</v>
      </c>
      <c r="AB207" s="124">
        <f>FEBRERO!AD207</f>
        <v>197876147</v>
      </c>
      <c r="AC207" s="388">
        <v>0</v>
      </c>
      <c r="AD207" s="125">
        <f>SUM(AB207:AC207)</f>
        <v>197876147</v>
      </c>
      <c r="AE207" s="124">
        <f>FEBRERO!AG207</f>
        <v>80279572</v>
      </c>
      <c r="AF207" s="388">
        <v>62769041</v>
      </c>
      <c r="AG207" s="125">
        <f>SUM(AE207:AF207)</f>
        <v>143048613</v>
      </c>
      <c r="AH207" s="124">
        <f>X207-AA207</f>
        <v>0</v>
      </c>
      <c r="AI207" s="121">
        <f>X207-AD207</f>
        <v>0</v>
      </c>
      <c r="AJ207" s="125">
        <f>X207-AG207</f>
        <v>54827534</v>
      </c>
      <c r="AK207" s="9"/>
      <c r="AL207" s="384">
        <v>0</v>
      </c>
      <c r="AM207" s="389">
        <v>0</v>
      </c>
      <c r="AN207" s="9"/>
    </row>
    <row r="208" spans="1:40" s="382" customFormat="1" ht="24.95" customHeight="1">
      <c r="A208" s="754"/>
      <c r="B208" s="661"/>
      <c r="N208" s="9"/>
      <c r="P208" s="9"/>
      <c r="Q208" s="9"/>
      <c r="R208" s="9"/>
      <c r="S208" s="489" t="str">
        <f>+IF(FEBRERO!S208=0,"",FEBRERO!S208)</f>
        <v/>
      </c>
      <c r="T208" s="689" t="str">
        <f>+IF(FEBRERO!T208=0,"",FEBRERO!T208)</f>
        <v/>
      </c>
      <c r="U208" s="167"/>
      <c r="V208" s="167"/>
      <c r="W208" s="167"/>
      <c r="X208" s="167"/>
      <c r="Y208" s="490"/>
      <c r="Z208" s="167"/>
      <c r="AA208" s="168"/>
      <c r="AB208" s="490"/>
      <c r="AC208" s="167"/>
      <c r="AD208" s="168"/>
      <c r="AE208" s="490"/>
      <c r="AF208" s="167"/>
      <c r="AG208" s="168"/>
      <c r="AH208" s="490"/>
      <c r="AI208" s="167"/>
      <c r="AJ208" s="168"/>
      <c r="AK208" s="9"/>
      <c r="AL208" s="491"/>
      <c r="AM208" s="492"/>
      <c r="AN208" s="9"/>
    </row>
    <row r="209" spans="1:40" s="382" customFormat="1" ht="24.95" customHeight="1">
      <c r="A209" s="754"/>
      <c r="B209" s="661"/>
      <c r="N209" s="9"/>
      <c r="P209" s="9"/>
      <c r="Q209" s="9"/>
      <c r="R209" s="9"/>
      <c r="S209" s="704">
        <f>+IF(FEBRERO!S209=0,"",FEBRERO!S209)</f>
        <v>5000000</v>
      </c>
      <c r="T209" s="728" t="str">
        <f>+IF(FEBRERO!T209=0,"",FEBRERO!T209)</f>
        <v>GASTOS DE COMERCIALIZACION</v>
      </c>
      <c r="U209" s="470">
        <f t="shared" ref="U209:AJ209" si="187">U210</f>
        <v>0</v>
      </c>
      <c r="V209" s="471">
        <f t="shared" si="187"/>
        <v>0</v>
      </c>
      <c r="W209" s="471">
        <f t="shared" si="187"/>
        <v>0</v>
      </c>
      <c r="X209" s="472">
        <f t="shared" si="187"/>
        <v>0</v>
      </c>
      <c r="Y209" s="379">
        <f t="shared" si="187"/>
        <v>0</v>
      </c>
      <c r="Z209" s="471">
        <f t="shared" si="187"/>
        <v>0</v>
      </c>
      <c r="AA209" s="380">
        <f t="shared" si="187"/>
        <v>0</v>
      </c>
      <c r="AB209" s="379">
        <f t="shared" si="187"/>
        <v>0</v>
      </c>
      <c r="AC209" s="471">
        <f t="shared" si="187"/>
        <v>0</v>
      </c>
      <c r="AD209" s="380">
        <f t="shared" si="187"/>
        <v>0</v>
      </c>
      <c r="AE209" s="379">
        <f t="shared" si="187"/>
        <v>0</v>
      </c>
      <c r="AF209" s="471">
        <f t="shared" si="187"/>
        <v>0</v>
      </c>
      <c r="AG209" s="380">
        <f t="shared" si="187"/>
        <v>0</v>
      </c>
      <c r="AH209" s="379">
        <f t="shared" si="187"/>
        <v>0</v>
      </c>
      <c r="AI209" s="471">
        <f t="shared" si="187"/>
        <v>0</v>
      </c>
      <c r="AJ209" s="380">
        <f t="shared" si="187"/>
        <v>0</v>
      </c>
      <c r="AK209" s="9"/>
      <c r="AL209" s="128">
        <f>AL210</f>
        <v>0</v>
      </c>
      <c r="AM209" s="130">
        <f>AM210</f>
        <v>0</v>
      </c>
      <c r="AN209" s="9"/>
    </row>
    <row r="210" spans="1:40" s="382" customFormat="1" ht="24.95" customHeight="1">
      <c r="A210" s="754"/>
      <c r="B210" s="661"/>
      <c r="N210" s="9"/>
      <c r="P210" s="9"/>
      <c r="Q210" s="9"/>
      <c r="R210" s="9"/>
      <c r="S210" s="705">
        <f>+IF(FEBRERO!S210=0,"",FEBRERO!S210)</f>
        <v>5100000</v>
      </c>
      <c r="T210" s="681" t="str">
        <f>+IF(FEBRERO!T210=0,"",FEBRERO!T210)</f>
        <v>Insumos y Suministros para Venta al Público</v>
      </c>
      <c r="U210" s="132">
        <f t="shared" ref="U210:AJ210" si="188">U211+U218</f>
        <v>0</v>
      </c>
      <c r="V210" s="122">
        <f t="shared" si="188"/>
        <v>0</v>
      </c>
      <c r="W210" s="122">
        <f t="shared" si="188"/>
        <v>0</v>
      </c>
      <c r="X210" s="129">
        <f t="shared" si="188"/>
        <v>0</v>
      </c>
      <c r="Y210" s="128">
        <f t="shared" si="188"/>
        <v>0</v>
      </c>
      <c r="Z210" s="122">
        <f t="shared" si="188"/>
        <v>0</v>
      </c>
      <c r="AA210" s="130">
        <f t="shared" si="188"/>
        <v>0</v>
      </c>
      <c r="AB210" s="128">
        <f t="shared" si="188"/>
        <v>0</v>
      </c>
      <c r="AC210" s="122">
        <f t="shared" si="188"/>
        <v>0</v>
      </c>
      <c r="AD210" s="130">
        <f t="shared" si="188"/>
        <v>0</v>
      </c>
      <c r="AE210" s="128">
        <f t="shared" si="188"/>
        <v>0</v>
      </c>
      <c r="AF210" s="122">
        <f t="shared" si="188"/>
        <v>0</v>
      </c>
      <c r="AG210" s="130">
        <f t="shared" si="188"/>
        <v>0</v>
      </c>
      <c r="AH210" s="128">
        <f t="shared" si="188"/>
        <v>0</v>
      </c>
      <c r="AI210" s="122">
        <f t="shared" si="188"/>
        <v>0</v>
      </c>
      <c r="AJ210" s="130">
        <f t="shared" si="188"/>
        <v>0</v>
      </c>
      <c r="AK210" s="9"/>
      <c r="AL210" s="128">
        <f>AL211+AL218</f>
        <v>0</v>
      </c>
      <c r="AM210" s="130">
        <f>AM211+AM218</f>
        <v>0</v>
      </c>
      <c r="AN210" s="9"/>
    </row>
    <row r="211" spans="1:40" s="382" customFormat="1" ht="24.95" customHeight="1">
      <c r="A211" s="754"/>
      <c r="B211" s="661"/>
      <c r="N211" s="9"/>
      <c r="P211" s="9"/>
      <c r="Q211" s="9"/>
      <c r="R211" s="9"/>
      <c r="S211" s="706">
        <f>+IF(FEBRERO!S211=0,"",FEBRERO!S211)</f>
        <v>5100100</v>
      </c>
      <c r="T211" s="682" t="str">
        <f>+IF(FEBRERO!T211=0,"",FEBRERO!T211)</f>
        <v>Compra de Bienes para la venta</v>
      </c>
      <c r="U211" s="27">
        <f t="shared" ref="U211:AJ211" si="189">SUM(U212:U217)</f>
        <v>0</v>
      </c>
      <c r="V211" s="15">
        <f t="shared" si="189"/>
        <v>0</v>
      </c>
      <c r="W211" s="15">
        <f t="shared" si="189"/>
        <v>0</v>
      </c>
      <c r="X211" s="18">
        <f t="shared" si="189"/>
        <v>0</v>
      </c>
      <c r="Y211" s="19">
        <f t="shared" si="189"/>
        <v>0</v>
      </c>
      <c r="Z211" s="142">
        <f t="shared" si="189"/>
        <v>0</v>
      </c>
      <c r="AA211" s="16">
        <f t="shared" si="189"/>
        <v>0</v>
      </c>
      <c r="AB211" s="19">
        <f t="shared" si="189"/>
        <v>0</v>
      </c>
      <c r="AC211" s="142">
        <f t="shared" si="189"/>
        <v>0</v>
      </c>
      <c r="AD211" s="16">
        <f t="shared" si="189"/>
        <v>0</v>
      </c>
      <c r="AE211" s="19">
        <f t="shared" si="189"/>
        <v>0</v>
      </c>
      <c r="AF211" s="142">
        <f t="shared" si="189"/>
        <v>0</v>
      </c>
      <c r="AG211" s="16">
        <f t="shared" si="189"/>
        <v>0</v>
      </c>
      <c r="AH211" s="19">
        <f t="shared" si="189"/>
        <v>0</v>
      </c>
      <c r="AI211" s="15">
        <f t="shared" si="189"/>
        <v>0</v>
      </c>
      <c r="AJ211" s="16">
        <f t="shared" si="189"/>
        <v>0</v>
      </c>
      <c r="AK211" s="10"/>
      <c r="AL211" s="29">
        <f>SUM(AL212:AL217)</f>
        <v>0</v>
      </c>
      <c r="AM211" s="26">
        <f>SUM(AM212:AM217)</f>
        <v>0</v>
      </c>
      <c r="AN211" s="9"/>
    </row>
    <row r="212" spans="1:40" s="382" customFormat="1" ht="24.95" customHeight="1">
      <c r="A212" s="754"/>
      <c r="B212" s="661"/>
      <c r="N212" s="9"/>
      <c r="P212" s="9"/>
      <c r="Q212" s="9"/>
      <c r="R212" s="9"/>
      <c r="S212" s="707" t="str">
        <f>+IF(FEBRERO!S212=0,"",FEBRERO!S212)</f>
        <v>5100100-1</v>
      </c>
      <c r="T212" s="683" t="str">
        <f>+IF(FEBRERO!T212=0,"",FEBRERO!T212)</f>
        <v>Productos Farmaceuticos</v>
      </c>
      <c r="U212" s="27">
        <f>+ENERO!U212</f>
        <v>0</v>
      </c>
      <c r="V212" s="15">
        <f>FEBRERO!V212+MARZO!AL212</f>
        <v>0</v>
      </c>
      <c r="W212" s="15">
        <f>FEBRERO!W212+MARZO!AM212</f>
        <v>0</v>
      </c>
      <c r="X212" s="18">
        <f t="shared" ref="X212:X218" si="190">SUM(U212:W212)</f>
        <v>0</v>
      </c>
      <c r="Y212" s="19">
        <f>FEBRERO!AA212</f>
        <v>0</v>
      </c>
      <c r="Z212" s="374">
        <v>0</v>
      </c>
      <c r="AA212" s="16">
        <f t="shared" ref="AA212:AA218" si="191">SUM(Y212:Z212)</f>
        <v>0</v>
      </c>
      <c r="AB212" s="19">
        <f>FEBRERO!AD212</f>
        <v>0</v>
      </c>
      <c r="AC212" s="374">
        <v>0</v>
      </c>
      <c r="AD212" s="16">
        <f t="shared" ref="AD212:AD218" si="192">SUM(AB212:AC212)</f>
        <v>0</v>
      </c>
      <c r="AE212" s="19">
        <f>FEBRERO!AG212</f>
        <v>0</v>
      </c>
      <c r="AF212" s="374">
        <v>0</v>
      </c>
      <c r="AG212" s="16">
        <f t="shared" ref="AG212:AG218" si="193">SUM(AE212:AF212)</f>
        <v>0</v>
      </c>
      <c r="AH212" s="19">
        <f t="shared" ref="AH212:AH218" si="194">X212-AA212</f>
        <v>0</v>
      </c>
      <c r="AI212" s="15">
        <f t="shared" ref="AI212:AI218" si="195">X212-AD212</f>
        <v>0</v>
      </c>
      <c r="AJ212" s="16">
        <f t="shared" ref="AJ212:AJ218" si="196">X212-AG212</f>
        <v>0</v>
      </c>
      <c r="AK212" s="9"/>
      <c r="AL212" s="372">
        <v>0</v>
      </c>
      <c r="AM212" s="375">
        <v>0</v>
      </c>
      <c r="AN212" s="9"/>
    </row>
    <row r="213" spans="1:40" s="382" customFormat="1" ht="24.95" customHeight="1">
      <c r="A213" s="754"/>
      <c r="B213" s="661"/>
      <c r="N213" s="9"/>
      <c r="P213" s="9"/>
      <c r="Q213" s="9"/>
      <c r="R213" s="9"/>
      <c r="S213" s="707" t="str">
        <f>+IF(FEBRERO!S213=0,"",FEBRERO!S213)</f>
        <v>5100100-2</v>
      </c>
      <c r="T213" s="683" t="str">
        <f>+IF(FEBRERO!T213=0,"",FEBRERO!T213)</f>
        <v>Material Médico Quirúrgico</v>
      </c>
      <c r="U213" s="27">
        <f>+ENERO!U213</f>
        <v>0</v>
      </c>
      <c r="V213" s="15">
        <f>FEBRERO!V213+MARZO!AL213</f>
        <v>0</v>
      </c>
      <c r="W213" s="15">
        <f>FEBRERO!W213+MARZO!AM213</f>
        <v>0</v>
      </c>
      <c r="X213" s="18">
        <f t="shared" si="190"/>
        <v>0</v>
      </c>
      <c r="Y213" s="19">
        <f>FEBRERO!AA213</f>
        <v>0</v>
      </c>
      <c r="Z213" s="374">
        <v>0</v>
      </c>
      <c r="AA213" s="16">
        <f t="shared" si="191"/>
        <v>0</v>
      </c>
      <c r="AB213" s="19">
        <f>FEBRERO!AD213</f>
        <v>0</v>
      </c>
      <c r="AC213" s="374">
        <v>0</v>
      </c>
      <c r="AD213" s="16">
        <f t="shared" si="192"/>
        <v>0</v>
      </c>
      <c r="AE213" s="19">
        <f>FEBRERO!AG213</f>
        <v>0</v>
      </c>
      <c r="AF213" s="374">
        <v>0</v>
      </c>
      <c r="AG213" s="16">
        <f t="shared" si="193"/>
        <v>0</v>
      </c>
      <c r="AH213" s="19">
        <f t="shared" si="194"/>
        <v>0</v>
      </c>
      <c r="AI213" s="15">
        <f t="shared" si="195"/>
        <v>0</v>
      </c>
      <c r="AJ213" s="16">
        <f t="shared" si="196"/>
        <v>0</v>
      </c>
      <c r="AK213" s="9"/>
      <c r="AL213" s="372">
        <v>0</v>
      </c>
      <c r="AM213" s="375">
        <v>0</v>
      </c>
      <c r="AN213" s="9"/>
    </row>
    <row r="214" spans="1:40" s="382" customFormat="1" ht="24.95" customHeight="1">
      <c r="A214" s="754"/>
      <c r="B214" s="661"/>
      <c r="N214" s="9"/>
      <c r="P214" s="9"/>
      <c r="Q214" s="9"/>
      <c r="R214" s="9"/>
      <c r="S214" s="707" t="str">
        <f>+IF(FEBRERO!S214=0,"",FEBRERO!S214)</f>
        <v>5100100-3</v>
      </c>
      <c r="T214" s="683" t="str">
        <f>+IF(FEBRERO!T214=0,"",FEBRERO!T214)</f>
        <v>Material de Laboratorio</v>
      </c>
      <c r="U214" s="27">
        <f>+ENERO!U214</f>
        <v>0</v>
      </c>
      <c r="V214" s="15">
        <f>FEBRERO!V214+MARZO!AL214</f>
        <v>0</v>
      </c>
      <c r="W214" s="15">
        <f>FEBRERO!W214+MARZO!AM214</f>
        <v>0</v>
      </c>
      <c r="X214" s="18">
        <f t="shared" si="190"/>
        <v>0</v>
      </c>
      <c r="Y214" s="19">
        <f>FEBRERO!AA214</f>
        <v>0</v>
      </c>
      <c r="Z214" s="374">
        <v>0</v>
      </c>
      <c r="AA214" s="16">
        <f t="shared" si="191"/>
        <v>0</v>
      </c>
      <c r="AB214" s="19">
        <f>FEBRERO!AD214</f>
        <v>0</v>
      </c>
      <c r="AC214" s="374">
        <v>0</v>
      </c>
      <c r="AD214" s="16">
        <f t="shared" si="192"/>
        <v>0</v>
      </c>
      <c r="AE214" s="19">
        <f>FEBRERO!AG214</f>
        <v>0</v>
      </c>
      <c r="AF214" s="374">
        <v>0</v>
      </c>
      <c r="AG214" s="16">
        <f t="shared" si="193"/>
        <v>0</v>
      </c>
      <c r="AH214" s="19">
        <f t="shared" si="194"/>
        <v>0</v>
      </c>
      <c r="AI214" s="15">
        <f t="shared" si="195"/>
        <v>0</v>
      </c>
      <c r="AJ214" s="16">
        <f t="shared" si="196"/>
        <v>0</v>
      </c>
      <c r="AK214" s="9"/>
      <c r="AL214" s="372">
        <v>0</v>
      </c>
      <c r="AM214" s="375">
        <v>0</v>
      </c>
      <c r="AN214" s="9"/>
    </row>
    <row r="215" spans="1:40" s="382" customFormat="1" ht="24.95" customHeight="1">
      <c r="A215" s="754"/>
      <c r="B215" s="661"/>
      <c r="N215" s="9"/>
      <c r="P215" s="9"/>
      <c r="Q215" s="9"/>
      <c r="R215" s="9"/>
      <c r="S215" s="707" t="str">
        <f>+IF(FEBRERO!S215=0,"",FEBRERO!S215)</f>
        <v>5100100-4</v>
      </c>
      <c r="T215" s="683" t="str">
        <f>+IF(FEBRERO!T215=0,"",FEBRERO!T215)</f>
        <v>Material para Odontologia</v>
      </c>
      <c r="U215" s="27">
        <f>+ENERO!U215</f>
        <v>0</v>
      </c>
      <c r="V215" s="15">
        <f>FEBRERO!V215+MARZO!AL215</f>
        <v>0</v>
      </c>
      <c r="W215" s="15">
        <f>FEBRERO!W215+MARZO!AM215</f>
        <v>0</v>
      </c>
      <c r="X215" s="18">
        <f t="shared" si="190"/>
        <v>0</v>
      </c>
      <c r="Y215" s="19">
        <f>FEBRERO!AA215</f>
        <v>0</v>
      </c>
      <c r="Z215" s="374">
        <v>0</v>
      </c>
      <c r="AA215" s="16">
        <f t="shared" si="191"/>
        <v>0</v>
      </c>
      <c r="AB215" s="19">
        <f>FEBRERO!AD215</f>
        <v>0</v>
      </c>
      <c r="AC215" s="374">
        <v>0</v>
      </c>
      <c r="AD215" s="16">
        <f t="shared" si="192"/>
        <v>0</v>
      </c>
      <c r="AE215" s="19">
        <f>FEBRERO!AG215</f>
        <v>0</v>
      </c>
      <c r="AF215" s="374">
        <v>0</v>
      </c>
      <c r="AG215" s="16">
        <f t="shared" si="193"/>
        <v>0</v>
      </c>
      <c r="AH215" s="19">
        <f t="shared" si="194"/>
        <v>0</v>
      </c>
      <c r="AI215" s="15">
        <f t="shared" si="195"/>
        <v>0</v>
      </c>
      <c r="AJ215" s="16">
        <f t="shared" si="196"/>
        <v>0</v>
      </c>
      <c r="AK215" s="9"/>
      <c r="AL215" s="372">
        <v>0</v>
      </c>
      <c r="AM215" s="375">
        <v>0</v>
      </c>
      <c r="AN215" s="9"/>
    </row>
    <row r="216" spans="1:40" s="382" customFormat="1" ht="24.95" customHeight="1">
      <c r="A216" s="754"/>
      <c r="B216" s="661"/>
      <c r="N216" s="9"/>
      <c r="P216" s="9"/>
      <c r="Q216" s="9"/>
      <c r="R216" s="9"/>
      <c r="S216" s="707" t="str">
        <f>+IF(FEBRERO!S216=0,"",FEBRERO!S216)</f>
        <v>5100100-5</v>
      </c>
      <c r="T216" s="683" t="str">
        <f>+IF(FEBRERO!T216=0,"",FEBRERO!T216)</f>
        <v>Material para Rayos X</v>
      </c>
      <c r="U216" s="27">
        <f>+ENERO!U216</f>
        <v>0</v>
      </c>
      <c r="V216" s="15">
        <f>FEBRERO!V216+MARZO!AL216</f>
        <v>0</v>
      </c>
      <c r="W216" s="15">
        <f>FEBRERO!W216+MARZO!AM216</f>
        <v>0</v>
      </c>
      <c r="X216" s="18">
        <f t="shared" si="190"/>
        <v>0</v>
      </c>
      <c r="Y216" s="19">
        <f>FEBRERO!AA216</f>
        <v>0</v>
      </c>
      <c r="Z216" s="374">
        <v>0</v>
      </c>
      <c r="AA216" s="16">
        <f t="shared" si="191"/>
        <v>0</v>
      </c>
      <c r="AB216" s="19">
        <f>FEBRERO!AD216</f>
        <v>0</v>
      </c>
      <c r="AC216" s="374">
        <v>0</v>
      </c>
      <c r="AD216" s="16">
        <f t="shared" si="192"/>
        <v>0</v>
      </c>
      <c r="AE216" s="19">
        <f>FEBRERO!AG216</f>
        <v>0</v>
      </c>
      <c r="AF216" s="374">
        <v>0</v>
      </c>
      <c r="AG216" s="16">
        <f t="shared" si="193"/>
        <v>0</v>
      </c>
      <c r="AH216" s="19">
        <f t="shared" si="194"/>
        <v>0</v>
      </c>
      <c r="AI216" s="15">
        <f t="shared" si="195"/>
        <v>0</v>
      </c>
      <c r="AJ216" s="16">
        <f t="shared" si="196"/>
        <v>0</v>
      </c>
      <c r="AK216" s="9"/>
      <c r="AL216" s="372">
        <v>0</v>
      </c>
      <c r="AM216" s="375">
        <v>0</v>
      </c>
      <c r="AN216" s="9"/>
    </row>
    <row r="217" spans="1:40" s="382" customFormat="1" ht="24.95" customHeight="1">
      <c r="A217" s="754"/>
      <c r="B217" s="661"/>
      <c r="N217" s="9"/>
      <c r="P217" s="9"/>
      <c r="Q217" s="9"/>
      <c r="R217" s="9"/>
      <c r="S217" s="707" t="str">
        <f>+IF(FEBRERO!S217=0,"",FEBRERO!S217)</f>
        <v>5100100-6</v>
      </c>
      <c r="T217" s="683" t="str">
        <f>+IF(FEBRERO!T217=0,"",FEBRERO!T217)</f>
        <v>Material aseo personal, etc.</v>
      </c>
      <c r="U217" s="27">
        <f>+ENERO!U217</f>
        <v>0</v>
      </c>
      <c r="V217" s="15">
        <f>FEBRERO!V217+MARZO!AL217</f>
        <v>0</v>
      </c>
      <c r="W217" s="15">
        <f>FEBRERO!W217+MARZO!AM217</f>
        <v>0</v>
      </c>
      <c r="X217" s="18">
        <f t="shared" si="190"/>
        <v>0</v>
      </c>
      <c r="Y217" s="19">
        <f>FEBRERO!AA217</f>
        <v>0</v>
      </c>
      <c r="Z217" s="374">
        <v>0</v>
      </c>
      <c r="AA217" s="16">
        <f t="shared" si="191"/>
        <v>0</v>
      </c>
      <c r="AB217" s="19">
        <f>FEBRERO!AD217</f>
        <v>0</v>
      </c>
      <c r="AC217" s="374">
        <v>0</v>
      </c>
      <c r="AD217" s="16">
        <f t="shared" si="192"/>
        <v>0</v>
      </c>
      <c r="AE217" s="19">
        <f>FEBRERO!AG217</f>
        <v>0</v>
      </c>
      <c r="AF217" s="374">
        <v>0</v>
      </c>
      <c r="AG217" s="16">
        <f t="shared" si="193"/>
        <v>0</v>
      </c>
      <c r="AH217" s="19">
        <f t="shared" si="194"/>
        <v>0</v>
      </c>
      <c r="AI217" s="15">
        <f t="shared" si="195"/>
        <v>0</v>
      </c>
      <c r="AJ217" s="16">
        <f t="shared" si="196"/>
        <v>0</v>
      </c>
      <c r="AK217" s="9"/>
      <c r="AL217" s="372">
        <v>0</v>
      </c>
      <c r="AM217" s="375">
        <v>0</v>
      </c>
      <c r="AN217" s="9"/>
    </row>
    <row r="218" spans="1:40" s="382" customFormat="1" ht="24.95" customHeight="1" thickBot="1">
      <c r="A218" s="754"/>
      <c r="B218" s="661"/>
      <c r="N218" s="9"/>
      <c r="P218" s="9"/>
      <c r="Q218" s="9"/>
      <c r="R218" s="9"/>
      <c r="S218" s="718">
        <f>+IF(FEBRERO!S218=0,"",FEBRERO!S218)</f>
        <v>5199999</v>
      </c>
      <c r="T218" s="698" t="str">
        <f>+IF(FEBRERO!T218=0,"",FEBRERO!T218)</f>
        <v>Vigencias Anteriores Gastos de Comercializacion</v>
      </c>
      <c r="U218" s="133">
        <f>+ENERO!U218</f>
        <v>0</v>
      </c>
      <c r="V218" s="121">
        <f>FEBRERO!V218+MARZO!AL218</f>
        <v>0</v>
      </c>
      <c r="W218" s="121">
        <f>FEBRERO!W218+MARZO!AM218</f>
        <v>0</v>
      </c>
      <c r="X218" s="126">
        <f t="shared" si="190"/>
        <v>0</v>
      </c>
      <c r="Y218" s="124">
        <f>FEBRERO!AA218</f>
        <v>0</v>
      </c>
      <c r="Z218" s="388">
        <v>0</v>
      </c>
      <c r="AA218" s="125">
        <f t="shared" si="191"/>
        <v>0</v>
      </c>
      <c r="AB218" s="124">
        <f>FEBRERO!AD218</f>
        <v>0</v>
      </c>
      <c r="AC218" s="388">
        <v>0</v>
      </c>
      <c r="AD218" s="125">
        <f t="shared" si="192"/>
        <v>0</v>
      </c>
      <c r="AE218" s="124">
        <f>FEBRERO!AG218</f>
        <v>0</v>
      </c>
      <c r="AF218" s="388">
        <v>0</v>
      </c>
      <c r="AG218" s="125">
        <f t="shared" si="193"/>
        <v>0</v>
      </c>
      <c r="AH218" s="124">
        <f t="shared" si="194"/>
        <v>0</v>
      </c>
      <c r="AI218" s="121">
        <f t="shared" si="195"/>
        <v>0</v>
      </c>
      <c r="AJ218" s="125">
        <f t="shared" si="196"/>
        <v>0</v>
      </c>
      <c r="AK218" s="9"/>
      <c r="AL218" s="501">
        <v>0</v>
      </c>
      <c r="AM218" s="502">
        <v>0</v>
      </c>
      <c r="AN218" s="9"/>
    </row>
    <row r="219" spans="1:40" s="382" customFormat="1" ht="24.95" customHeight="1" thickBot="1">
      <c r="A219" s="754"/>
      <c r="B219" s="661"/>
      <c r="N219" s="9"/>
      <c r="P219" s="9"/>
      <c r="Q219" s="9"/>
      <c r="R219" s="9"/>
      <c r="S219" s="495" t="str">
        <f>+IF(FEBRERO!S219=0,"",FEBRERO!S219)</f>
        <v/>
      </c>
      <c r="T219" s="695" t="str">
        <f>+IF(FEBRERO!T219=0,"",FEBRERO!T219)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4"/>
      <c r="B220" s="661"/>
      <c r="N220" s="9"/>
      <c r="P220" s="9"/>
      <c r="Q220" s="9"/>
      <c r="R220" s="9"/>
      <c r="S220" s="357" t="str">
        <f>+IF(FEBRERO!S220=0,"",FEBRERO!S220)</f>
        <v>C</v>
      </c>
      <c r="T220" s="677" t="str">
        <f>+IF(FEBRERO!T220=0,"",FEBRERO!T220)</f>
        <v xml:space="preserve">SERVICIO DE LA DEUDA </v>
      </c>
      <c r="U220" s="358">
        <f t="shared" ref="U220:AJ220" si="197">U222+U227</f>
        <v>0</v>
      </c>
      <c r="V220" s="359">
        <f t="shared" si="197"/>
        <v>0</v>
      </c>
      <c r="W220" s="359">
        <f t="shared" si="197"/>
        <v>0</v>
      </c>
      <c r="X220" s="362">
        <f t="shared" si="197"/>
        <v>0</v>
      </c>
      <c r="Y220" s="361">
        <f t="shared" si="197"/>
        <v>0</v>
      </c>
      <c r="Z220" s="359">
        <f t="shared" si="197"/>
        <v>0</v>
      </c>
      <c r="AA220" s="362">
        <f t="shared" si="197"/>
        <v>0</v>
      </c>
      <c r="AB220" s="361">
        <f t="shared" si="197"/>
        <v>0</v>
      </c>
      <c r="AC220" s="359">
        <f t="shared" si="197"/>
        <v>0</v>
      </c>
      <c r="AD220" s="362">
        <f t="shared" si="197"/>
        <v>0</v>
      </c>
      <c r="AE220" s="361">
        <f t="shared" si="197"/>
        <v>0</v>
      </c>
      <c r="AF220" s="359">
        <f t="shared" si="197"/>
        <v>0</v>
      </c>
      <c r="AG220" s="362">
        <f t="shared" si="197"/>
        <v>0</v>
      </c>
      <c r="AH220" s="361">
        <f t="shared" si="197"/>
        <v>0</v>
      </c>
      <c r="AI220" s="359">
        <f t="shared" si="197"/>
        <v>0</v>
      </c>
      <c r="AJ220" s="360">
        <f t="shared" si="197"/>
        <v>0</v>
      </c>
      <c r="AK220" s="500"/>
      <c r="AL220" s="361">
        <f>AL222+AL227</f>
        <v>0</v>
      </c>
      <c r="AM220" s="360">
        <f>AM222+AM227</f>
        <v>0</v>
      </c>
      <c r="AN220" s="9"/>
    </row>
    <row r="221" spans="1:40" s="382" customFormat="1" ht="24.95" customHeight="1">
      <c r="A221" s="754"/>
      <c r="B221" s="661"/>
      <c r="N221" s="9"/>
      <c r="P221" s="9"/>
      <c r="Q221" s="9"/>
      <c r="R221" s="9"/>
      <c r="S221" s="366" t="str">
        <f>+IF(FEBRERO!S221=0,"",FEBRERO!S221)</f>
        <v/>
      </c>
      <c r="T221" s="696" t="str">
        <f>+IF(FEBRERO!T221=0,"",FEBRERO!T221)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4"/>
      <c r="B222" s="661"/>
      <c r="N222" s="9"/>
      <c r="P222" s="9"/>
      <c r="Q222" s="9"/>
      <c r="R222" s="9"/>
      <c r="S222" s="705">
        <f>+IF(FEBRERO!S222=0,"",FEBRERO!S222)</f>
        <v>7001000</v>
      </c>
      <c r="T222" s="681" t="str">
        <f>+IF(FEBRERO!T222=0,"",FEBRERO!T222)</f>
        <v>SERVICIO DE LA DEUDA INTERNA</v>
      </c>
      <c r="U222" s="132">
        <f t="shared" ref="U222:AJ222" si="198">SUM(U223:U225)</f>
        <v>0</v>
      </c>
      <c r="V222" s="122">
        <f t="shared" si="198"/>
        <v>0</v>
      </c>
      <c r="W222" s="122">
        <f t="shared" si="198"/>
        <v>0</v>
      </c>
      <c r="X222" s="129">
        <f t="shared" si="198"/>
        <v>0</v>
      </c>
      <c r="Y222" s="128">
        <f t="shared" si="198"/>
        <v>0</v>
      </c>
      <c r="Z222" s="122">
        <f t="shared" si="198"/>
        <v>0</v>
      </c>
      <c r="AA222" s="129">
        <f t="shared" si="198"/>
        <v>0</v>
      </c>
      <c r="AB222" s="128">
        <f t="shared" si="198"/>
        <v>0</v>
      </c>
      <c r="AC222" s="122">
        <f t="shared" si="198"/>
        <v>0</v>
      </c>
      <c r="AD222" s="129">
        <f t="shared" si="198"/>
        <v>0</v>
      </c>
      <c r="AE222" s="128">
        <f t="shared" si="198"/>
        <v>0</v>
      </c>
      <c r="AF222" s="122">
        <f t="shared" si="198"/>
        <v>0</v>
      </c>
      <c r="AG222" s="129">
        <f t="shared" si="198"/>
        <v>0</v>
      </c>
      <c r="AH222" s="128">
        <f t="shared" si="198"/>
        <v>0</v>
      </c>
      <c r="AI222" s="122">
        <f t="shared" si="198"/>
        <v>0</v>
      </c>
      <c r="AJ222" s="130">
        <f t="shared" si="198"/>
        <v>0</v>
      </c>
      <c r="AK222" s="9"/>
      <c r="AL222" s="128">
        <f>SUM(AL223:AL225)</f>
        <v>0</v>
      </c>
      <c r="AM222" s="130">
        <f>SUM(AM223:AM225)</f>
        <v>0</v>
      </c>
      <c r="AN222" s="9"/>
    </row>
    <row r="223" spans="1:40" s="382" customFormat="1" ht="24.95" customHeight="1">
      <c r="A223" s="754"/>
      <c r="B223" s="661"/>
      <c r="N223" s="9"/>
      <c r="P223" s="9"/>
      <c r="Q223" s="9"/>
      <c r="R223" s="9"/>
      <c r="S223" s="706">
        <f>+IF(FEBRERO!S223=0,"",FEBRERO!S223)</f>
        <v>7001100</v>
      </c>
      <c r="T223" s="682" t="str">
        <f>+IF(FEBRERO!T223=0,"",FEBRERO!T223)</f>
        <v>Amortización deuda Pública Interna</v>
      </c>
      <c r="U223" s="27">
        <f>+ENERO!U223</f>
        <v>0</v>
      </c>
      <c r="V223" s="15">
        <f>FEBRERO!V223+MARZO!AL223</f>
        <v>0</v>
      </c>
      <c r="W223" s="15">
        <f>FEBRERO!W223+MARZO!AM223</f>
        <v>0</v>
      </c>
      <c r="X223" s="18">
        <f>SUM(U223:W223)</f>
        <v>0</v>
      </c>
      <c r="Y223" s="19">
        <f>FEBRERO!AA223</f>
        <v>0</v>
      </c>
      <c r="Z223" s="374">
        <v>0</v>
      </c>
      <c r="AA223" s="18">
        <f>SUM(Y223:Z223)</f>
        <v>0</v>
      </c>
      <c r="AB223" s="19">
        <f>FEBRERO!AD223</f>
        <v>0</v>
      </c>
      <c r="AC223" s="374">
        <v>0</v>
      </c>
      <c r="AD223" s="18">
        <f>SUM(AB223:AC223)</f>
        <v>0</v>
      </c>
      <c r="AE223" s="19">
        <f>FEBRERO!AG223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4"/>
      <c r="B224" s="661"/>
      <c r="N224" s="9"/>
      <c r="P224" s="9"/>
      <c r="Q224" s="9"/>
      <c r="R224" s="9"/>
      <c r="S224" s="706">
        <f>+IF(FEBRERO!S224=0,"",FEBRERO!S224)</f>
        <v>7001200</v>
      </c>
      <c r="T224" s="682" t="str">
        <f>+IF(FEBRERO!T224=0,"",FEBRERO!T224)</f>
        <v>Intereses Comisiones y gastos de la Deuda Pública</v>
      </c>
      <c r="U224" s="27">
        <f>+ENERO!U224</f>
        <v>0</v>
      </c>
      <c r="V224" s="15">
        <f>FEBRERO!V224+MARZO!AL224</f>
        <v>0</v>
      </c>
      <c r="W224" s="15">
        <f>FEBRERO!W224+MARZO!AM224</f>
        <v>0</v>
      </c>
      <c r="X224" s="18">
        <f>SUM(U224:W224)</f>
        <v>0</v>
      </c>
      <c r="Y224" s="19">
        <f>FEBRERO!AA224</f>
        <v>0</v>
      </c>
      <c r="Z224" s="374">
        <v>0</v>
      </c>
      <c r="AA224" s="18">
        <f>SUM(Y224:Z224)</f>
        <v>0</v>
      </c>
      <c r="AB224" s="19">
        <f>FEBRERO!AD224</f>
        <v>0</v>
      </c>
      <c r="AC224" s="374">
        <v>0</v>
      </c>
      <c r="AD224" s="18">
        <f>SUM(AB224:AC224)</f>
        <v>0</v>
      </c>
      <c r="AE224" s="19">
        <f>FEBRERO!AG224</f>
        <v>0</v>
      </c>
      <c r="AF224" s="374">
        <v>0</v>
      </c>
      <c r="AG224" s="18">
        <f>SUM(AE224:AF224)</f>
        <v>0</v>
      </c>
      <c r="AH224" s="19">
        <f>X224-AA224</f>
        <v>0</v>
      </c>
      <c r="AI224" s="15">
        <f>X224-AD224</f>
        <v>0</v>
      </c>
      <c r="AJ224" s="16">
        <f>X224-AG224</f>
        <v>0</v>
      </c>
      <c r="AK224" s="9"/>
      <c r="AL224" s="372">
        <v>0</v>
      </c>
      <c r="AM224" s="375">
        <v>0</v>
      </c>
      <c r="AN224" s="9"/>
    </row>
    <row r="225" spans="1:40" s="382" customFormat="1" ht="24.95" customHeight="1">
      <c r="A225" s="754"/>
      <c r="B225" s="661"/>
      <c r="N225" s="9"/>
      <c r="P225" s="9"/>
      <c r="Q225" s="9"/>
      <c r="R225" s="9"/>
      <c r="S225" s="706">
        <f>+IF(FEBRERO!S225=0,"",FEBRERO!S225)</f>
        <v>7001999</v>
      </c>
      <c r="T225" s="682" t="str">
        <f>+IF(FEBRERO!T225=0,"",FEBRERO!T225)</f>
        <v>Vigencias Anteriores Servicio de la Deuda Interna</v>
      </c>
      <c r="U225" s="27">
        <f>+ENERO!U225</f>
        <v>0</v>
      </c>
      <c r="V225" s="15">
        <f>FEBRERO!V225+MARZO!AL225</f>
        <v>0</v>
      </c>
      <c r="W225" s="15">
        <f>FEBRERO!W225+MARZO!AM225</f>
        <v>0</v>
      </c>
      <c r="X225" s="18">
        <f>SUM(U225:W225)</f>
        <v>0</v>
      </c>
      <c r="Y225" s="19">
        <f>FEBRERO!AA225</f>
        <v>0</v>
      </c>
      <c r="Z225" s="374">
        <v>0</v>
      </c>
      <c r="AA225" s="18">
        <f>SUM(Y225:Z225)</f>
        <v>0</v>
      </c>
      <c r="AB225" s="19">
        <f>FEBRERO!AD225</f>
        <v>0</v>
      </c>
      <c r="AC225" s="374">
        <v>0</v>
      </c>
      <c r="AD225" s="18">
        <f>SUM(AB225:AC225)</f>
        <v>0</v>
      </c>
      <c r="AE225" s="19">
        <f>FEBRERO!AG225</f>
        <v>0</v>
      </c>
      <c r="AF225" s="374">
        <v>0</v>
      </c>
      <c r="AG225" s="18">
        <f>SUM(AE225:AF225)</f>
        <v>0</v>
      </c>
      <c r="AH225" s="19">
        <f>X225-AA225</f>
        <v>0</v>
      </c>
      <c r="AI225" s="15">
        <f>X225-AD225</f>
        <v>0</v>
      </c>
      <c r="AJ225" s="16">
        <f>X225-AG225</f>
        <v>0</v>
      </c>
      <c r="AK225" s="9"/>
      <c r="AL225" s="372">
        <v>0</v>
      </c>
      <c r="AM225" s="375">
        <v>0</v>
      </c>
      <c r="AN225" s="9"/>
    </row>
    <row r="226" spans="1:40" s="382" customFormat="1" ht="24.95" customHeight="1">
      <c r="A226" s="754"/>
      <c r="B226" s="661"/>
      <c r="N226" s="9"/>
      <c r="P226" s="9"/>
      <c r="Q226" s="9"/>
      <c r="R226" s="9"/>
      <c r="S226" s="366" t="str">
        <f>+IF(FEBRERO!S226=0,"",FEBRERO!S226)</f>
        <v/>
      </c>
      <c r="T226" s="696" t="str">
        <f>+IF(FEBRERO!T226=0,"",FEBRERO!T226)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82" customFormat="1" ht="24.95" customHeight="1">
      <c r="A227" s="754"/>
      <c r="B227" s="661"/>
      <c r="N227" s="9"/>
      <c r="P227" s="9"/>
      <c r="Q227" s="9"/>
      <c r="R227" s="9"/>
      <c r="S227" s="705">
        <f>+IF(FEBRERO!S227=0,"",FEBRERO!S227)</f>
        <v>7002001</v>
      </c>
      <c r="T227" s="681" t="str">
        <f>+IF(FEBRERO!T227=0,"",FEBRERO!T227)</f>
        <v>SERVICIO DE LA DEUDA EXTERNA</v>
      </c>
      <c r="U227" s="132">
        <f t="shared" ref="U227:AJ227" si="199">SUM(U228:U230)</f>
        <v>0</v>
      </c>
      <c r="V227" s="122">
        <f t="shared" si="199"/>
        <v>0</v>
      </c>
      <c r="W227" s="122">
        <f t="shared" si="199"/>
        <v>0</v>
      </c>
      <c r="X227" s="129">
        <f t="shared" si="199"/>
        <v>0</v>
      </c>
      <c r="Y227" s="128">
        <f t="shared" si="199"/>
        <v>0</v>
      </c>
      <c r="Z227" s="122">
        <f t="shared" si="199"/>
        <v>0</v>
      </c>
      <c r="AA227" s="129">
        <f t="shared" si="199"/>
        <v>0</v>
      </c>
      <c r="AB227" s="128">
        <f t="shared" si="199"/>
        <v>0</v>
      </c>
      <c r="AC227" s="122">
        <f t="shared" si="199"/>
        <v>0</v>
      </c>
      <c r="AD227" s="129">
        <f t="shared" si="199"/>
        <v>0</v>
      </c>
      <c r="AE227" s="128">
        <f t="shared" si="199"/>
        <v>0</v>
      </c>
      <c r="AF227" s="122">
        <f t="shared" si="199"/>
        <v>0</v>
      </c>
      <c r="AG227" s="129">
        <f t="shared" si="199"/>
        <v>0</v>
      </c>
      <c r="AH227" s="128">
        <f t="shared" si="199"/>
        <v>0</v>
      </c>
      <c r="AI227" s="122">
        <f t="shared" si="199"/>
        <v>0</v>
      </c>
      <c r="AJ227" s="130">
        <f t="shared" si="199"/>
        <v>0</v>
      </c>
      <c r="AK227" s="10"/>
      <c r="AL227" s="128">
        <f>SUM(AL228:AL230)</f>
        <v>0</v>
      </c>
      <c r="AM227" s="130">
        <f>SUM(AM228:AM230)</f>
        <v>0</v>
      </c>
      <c r="AN227" s="9"/>
    </row>
    <row r="228" spans="1:40" s="382" customFormat="1" ht="24.95" customHeight="1">
      <c r="A228" s="754"/>
      <c r="B228" s="661"/>
      <c r="N228" s="9"/>
      <c r="P228" s="9"/>
      <c r="Q228" s="9"/>
      <c r="R228" s="9"/>
      <c r="S228" s="706">
        <f>+IF(FEBRERO!S228=0,"",FEBRERO!S228)</f>
        <v>7002100</v>
      </c>
      <c r="T228" s="682" t="str">
        <f>+IF(FEBRERO!T228=0,"",FEBRERO!T228)</f>
        <v>Amortización deuda Pública Externa</v>
      </c>
      <c r="U228" s="27">
        <f>+ENERO!U228</f>
        <v>0</v>
      </c>
      <c r="V228" s="15">
        <f>FEBRERO!V228+MARZO!AL228</f>
        <v>0</v>
      </c>
      <c r="W228" s="15">
        <f>FEBRERO!W228+MARZO!AM228</f>
        <v>0</v>
      </c>
      <c r="X228" s="18">
        <f>SUM(U228:W228)</f>
        <v>0</v>
      </c>
      <c r="Y228" s="19">
        <f>FEBRERO!AA228</f>
        <v>0</v>
      </c>
      <c r="Z228" s="374">
        <v>0</v>
      </c>
      <c r="AA228" s="18">
        <f>SUM(Y228:Z228)</f>
        <v>0</v>
      </c>
      <c r="AB228" s="19">
        <f>FEBRERO!AD228</f>
        <v>0</v>
      </c>
      <c r="AC228" s="374">
        <v>0</v>
      </c>
      <c r="AD228" s="18">
        <f>SUM(AB228:AC228)</f>
        <v>0</v>
      </c>
      <c r="AE228" s="19">
        <f>FEBRERO!AG228</f>
        <v>0</v>
      </c>
      <c r="AF228" s="374">
        <v>0</v>
      </c>
      <c r="AG228" s="18">
        <f>SUM(AE228:AF228)</f>
        <v>0</v>
      </c>
      <c r="AH228" s="19">
        <f>X228-AA228</f>
        <v>0</v>
      </c>
      <c r="AI228" s="15">
        <f>X228-AD228</f>
        <v>0</v>
      </c>
      <c r="AJ228" s="16">
        <f>X228-AG228</f>
        <v>0</v>
      </c>
      <c r="AK228" s="9"/>
      <c r="AL228" s="372">
        <v>0</v>
      </c>
      <c r="AM228" s="375">
        <v>0</v>
      </c>
      <c r="AN228" s="9"/>
    </row>
    <row r="229" spans="1:40" s="382" customFormat="1" ht="24.95" customHeight="1">
      <c r="A229" s="754"/>
      <c r="B229" s="661"/>
      <c r="N229" s="9"/>
      <c r="P229" s="9"/>
      <c r="Q229" s="9"/>
      <c r="R229" s="9"/>
      <c r="S229" s="706">
        <f>+IF(FEBRERO!S229=0,"",FEBRERO!S229)</f>
        <v>7002200</v>
      </c>
      <c r="T229" s="682" t="str">
        <f>+IF(FEBRERO!T229=0,"",FEBRERO!T229)</f>
        <v>Intereses Comisiones y gastos de la Deuda Pública</v>
      </c>
      <c r="U229" s="27">
        <f>+ENERO!U229</f>
        <v>0</v>
      </c>
      <c r="V229" s="15">
        <f>FEBRERO!V229+MARZO!AL229</f>
        <v>0</v>
      </c>
      <c r="W229" s="15">
        <f>FEBRERO!W229+MARZO!AM229</f>
        <v>0</v>
      </c>
      <c r="X229" s="18">
        <f>SUM(U229:W229)</f>
        <v>0</v>
      </c>
      <c r="Y229" s="19">
        <f>FEBRERO!AA229</f>
        <v>0</v>
      </c>
      <c r="Z229" s="374">
        <v>0</v>
      </c>
      <c r="AA229" s="18">
        <f>SUM(Y229:Z229)</f>
        <v>0</v>
      </c>
      <c r="AB229" s="19">
        <f>FEBRERO!AD229</f>
        <v>0</v>
      </c>
      <c r="AC229" s="374">
        <v>0</v>
      </c>
      <c r="AD229" s="18">
        <f>SUM(AB229:AC229)</f>
        <v>0</v>
      </c>
      <c r="AE229" s="19">
        <f>FEBRERO!AG229</f>
        <v>0</v>
      </c>
      <c r="AF229" s="374">
        <v>0</v>
      </c>
      <c r="AG229" s="18">
        <f>SUM(AE229:AF229)</f>
        <v>0</v>
      </c>
      <c r="AH229" s="19">
        <f>X229-AA229</f>
        <v>0</v>
      </c>
      <c r="AI229" s="15">
        <f>X229-AD229</f>
        <v>0</v>
      </c>
      <c r="AJ229" s="16">
        <f>X229-AG229</f>
        <v>0</v>
      </c>
      <c r="AK229" s="9"/>
      <c r="AL229" s="372">
        <v>0</v>
      </c>
      <c r="AM229" s="375">
        <v>0</v>
      </c>
      <c r="AN229" s="9"/>
    </row>
    <row r="230" spans="1:40" s="382" customFormat="1" ht="24.95" customHeight="1" thickBot="1">
      <c r="A230" s="754"/>
      <c r="B230" s="661"/>
      <c r="N230" s="9"/>
      <c r="P230" s="9"/>
      <c r="Q230" s="9"/>
      <c r="R230" s="9"/>
      <c r="S230" s="711">
        <f>+IF(FEBRERO!S230=0,"",FEBRERO!S230)</f>
        <v>7002999</v>
      </c>
      <c r="T230" s="688" t="str">
        <f>+IF(FEBRERO!T230=0,"",FEBRERO!T230)</f>
        <v>Vigencias Anteriores  Servicio de la Deuda Externa</v>
      </c>
      <c r="U230" s="133">
        <f>+ENERO!U230</f>
        <v>0</v>
      </c>
      <c r="V230" s="121">
        <f>FEBRERO!V230+MARZO!AL230</f>
        <v>0</v>
      </c>
      <c r="W230" s="121">
        <f>FEBRERO!W230+MARZO!AM230</f>
        <v>0</v>
      </c>
      <c r="X230" s="126">
        <f>SUM(U230:W230)</f>
        <v>0</v>
      </c>
      <c r="Y230" s="124">
        <f>FEBRERO!AA230</f>
        <v>0</v>
      </c>
      <c r="Z230" s="388">
        <v>0</v>
      </c>
      <c r="AA230" s="126">
        <f>SUM(Y230:Z230)</f>
        <v>0</v>
      </c>
      <c r="AB230" s="124">
        <f>FEBRERO!AD230</f>
        <v>0</v>
      </c>
      <c r="AC230" s="388">
        <v>0</v>
      </c>
      <c r="AD230" s="126">
        <f>SUM(AB230:AC230)</f>
        <v>0</v>
      </c>
      <c r="AE230" s="124">
        <f>FEBRERO!AG230</f>
        <v>0</v>
      </c>
      <c r="AF230" s="388">
        <v>0</v>
      </c>
      <c r="AG230" s="126">
        <f>SUM(AE230:AF230)</f>
        <v>0</v>
      </c>
      <c r="AH230" s="124">
        <f>X230-AA230</f>
        <v>0</v>
      </c>
      <c r="AI230" s="121">
        <f>X230-AD230</f>
        <v>0</v>
      </c>
      <c r="AJ230" s="125">
        <f>X230-AG230</f>
        <v>0</v>
      </c>
      <c r="AK230" s="9"/>
      <c r="AL230" s="501">
        <v>0</v>
      </c>
      <c r="AM230" s="502">
        <v>0</v>
      </c>
      <c r="AN230" s="9"/>
    </row>
    <row r="231" spans="1:40" s="382" customFormat="1" ht="24.95" customHeight="1">
      <c r="A231" s="754"/>
      <c r="B231" s="661"/>
      <c r="N231" s="9"/>
      <c r="P231" s="9"/>
      <c r="Q231" s="9"/>
      <c r="R231" s="9"/>
      <c r="S231" s="489" t="str">
        <f>+IF(FEBRERO!S231=0,"",FEBRERO!S231)</f>
        <v/>
      </c>
      <c r="T231" s="689" t="str">
        <f>+IF(FEBRERO!T231=0,"",FEBRERO!T231)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40" s="382" customFormat="1" ht="24.95" customHeight="1">
      <c r="A232" s="754"/>
      <c r="B232" s="661"/>
      <c r="N232" s="9"/>
      <c r="P232" s="9"/>
      <c r="Q232" s="9"/>
      <c r="R232" s="9"/>
      <c r="S232" s="505" t="str">
        <f>+IF(FEBRERO!S232=0,"",FEBRERO!S232)</f>
        <v>D</v>
      </c>
      <c r="T232" s="697" t="str">
        <f>+IF(FEBRERO!T232=0,"",FEBRERO!T232)</f>
        <v>INVERSION</v>
      </c>
      <c r="U232" s="470">
        <f>U234+U243</f>
        <v>1142681603</v>
      </c>
      <c r="V232" s="471">
        <f t="shared" ref="V232:AJ232" si="200">V234+V243</f>
        <v>0</v>
      </c>
      <c r="W232" s="471">
        <f t="shared" si="200"/>
        <v>219195564</v>
      </c>
      <c r="X232" s="472">
        <f t="shared" si="200"/>
        <v>1361877167</v>
      </c>
      <c r="Y232" s="379">
        <f t="shared" si="200"/>
        <v>916039211</v>
      </c>
      <c r="Z232" s="471">
        <f t="shared" si="200"/>
        <v>109491401</v>
      </c>
      <c r="AA232" s="472">
        <f t="shared" si="200"/>
        <v>1025530612</v>
      </c>
      <c r="AB232" s="379">
        <f t="shared" si="200"/>
        <v>271418281</v>
      </c>
      <c r="AC232" s="471">
        <f t="shared" si="200"/>
        <v>124306875</v>
      </c>
      <c r="AD232" s="472">
        <f t="shared" si="200"/>
        <v>395725156</v>
      </c>
      <c r="AE232" s="379">
        <f t="shared" si="200"/>
        <v>128682593</v>
      </c>
      <c r="AF232" s="471">
        <f t="shared" si="200"/>
        <v>115509944</v>
      </c>
      <c r="AG232" s="472">
        <f t="shared" si="200"/>
        <v>244192537</v>
      </c>
      <c r="AH232" s="379">
        <f t="shared" si="200"/>
        <v>336346555</v>
      </c>
      <c r="AI232" s="471">
        <f t="shared" si="200"/>
        <v>966152011</v>
      </c>
      <c r="AJ232" s="380">
        <f t="shared" si="200"/>
        <v>1117684630</v>
      </c>
      <c r="AK232" s="500"/>
      <c r="AL232" s="379">
        <f t="shared" ref="AL232:AM232" si="201">AL234+AL243</f>
        <v>0</v>
      </c>
      <c r="AM232" s="380">
        <f t="shared" si="201"/>
        <v>0</v>
      </c>
      <c r="AN232" s="9"/>
    </row>
    <row r="233" spans="1:40" s="382" customFormat="1" ht="24.95" customHeight="1">
      <c r="A233" s="754"/>
      <c r="B233" s="661"/>
      <c r="N233" s="9"/>
      <c r="P233" s="9"/>
      <c r="Q233" s="9"/>
      <c r="R233" s="9"/>
      <c r="S233" s="366" t="str">
        <f>+IF(FEBRERO!S233=0,"",FEBRERO!S233)</f>
        <v/>
      </c>
      <c r="T233" s="696" t="str">
        <f>+IF(FEBRERO!T233=0,"",FEBRERO!T233)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82" customFormat="1" ht="24.95" customHeight="1">
      <c r="A234" s="754"/>
      <c r="B234" s="661"/>
      <c r="N234" s="9"/>
      <c r="P234" s="9"/>
      <c r="Q234" s="9"/>
      <c r="R234" s="9"/>
      <c r="S234" s="705">
        <f>+IF(FEBRERO!S234=0,"",FEBRERO!S234)</f>
        <v>8000000</v>
      </c>
      <c r="T234" s="681" t="str">
        <f>+IF(FEBRERO!T234=0,"",FEBRERO!T234)</f>
        <v>Programas de Inversión</v>
      </c>
      <c r="U234" s="132">
        <f>U235</f>
        <v>0</v>
      </c>
      <c r="V234" s="122">
        <f t="shared" ref="V234:AJ234" si="202">V235</f>
        <v>73375958</v>
      </c>
      <c r="W234" s="122">
        <f t="shared" si="202"/>
        <v>114476591</v>
      </c>
      <c r="X234" s="129">
        <f t="shared" si="202"/>
        <v>187852549</v>
      </c>
      <c r="Y234" s="128">
        <f t="shared" si="202"/>
        <v>73375958</v>
      </c>
      <c r="Z234" s="122">
        <f t="shared" si="202"/>
        <v>14020793</v>
      </c>
      <c r="AA234" s="129">
        <f t="shared" si="202"/>
        <v>87396751</v>
      </c>
      <c r="AB234" s="128">
        <f t="shared" si="202"/>
        <v>19392482</v>
      </c>
      <c r="AC234" s="122">
        <f t="shared" si="202"/>
        <v>22932305</v>
      </c>
      <c r="AD234" s="129">
        <f t="shared" si="202"/>
        <v>42324787</v>
      </c>
      <c r="AE234" s="128">
        <f t="shared" si="202"/>
        <v>19392482</v>
      </c>
      <c r="AF234" s="122">
        <f t="shared" si="202"/>
        <v>15905105</v>
      </c>
      <c r="AG234" s="129">
        <f t="shared" si="202"/>
        <v>35297587</v>
      </c>
      <c r="AH234" s="128">
        <f t="shared" si="202"/>
        <v>100455798</v>
      </c>
      <c r="AI234" s="122">
        <f t="shared" si="202"/>
        <v>145527762</v>
      </c>
      <c r="AJ234" s="130">
        <f t="shared" si="202"/>
        <v>152554962</v>
      </c>
      <c r="AK234" s="9"/>
      <c r="AL234" s="128">
        <f t="shared" ref="AL234:AM234" si="203">AL235</f>
        <v>0</v>
      </c>
      <c r="AM234" s="130">
        <f t="shared" si="203"/>
        <v>0</v>
      </c>
      <c r="AN234" s="9"/>
    </row>
    <row r="235" spans="1:40" s="382" customFormat="1" ht="24.95" customHeight="1">
      <c r="A235" s="754"/>
      <c r="B235" s="661"/>
      <c r="N235" s="9"/>
      <c r="P235" s="9"/>
      <c r="Q235" s="9"/>
      <c r="R235" s="9"/>
      <c r="S235" s="706">
        <f>+IF(FEBRERO!S235=0,"",FEBRERO!S235)</f>
        <v>8001000</v>
      </c>
      <c r="T235" s="682" t="str">
        <f>+IF(FEBRERO!T235=0,"",FEBRERO!T235)</f>
        <v>Formación Bruta del Capital</v>
      </c>
      <c r="U235" s="27">
        <f t="shared" ref="U235:AJ235" si="204">SUM(U236:U241)</f>
        <v>0</v>
      </c>
      <c r="V235" s="15">
        <f t="shared" si="204"/>
        <v>73375958</v>
      </c>
      <c r="W235" s="15">
        <f t="shared" si="204"/>
        <v>114476591</v>
      </c>
      <c r="X235" s="18">
        <f t="shared" si="204"/>
        <v>187852549</v>
      </c>
      <c r="Y235" s="19">
        <f t="shared" si="204"/>
        <v>73375958</v>
      </c>
      <c r="Z235" s="142">
        <f t="shared" si="204"/>
        <v>14020793</v>
      </c>
      <c r="AA235" s="18">
        <f t="shared" si="204"/>
        <v>87396751</v>
      </c>
      <c r="AB235" s="19">
        <f t="shared" si="204"/>
        <v>19392482</v>
      </c>
      <c r="AC235" s="142">
        <f t="shared" si="204"/>
        <v>22932305</v>
      </c>
      <c r="AD235" s="18">
        <f t="shared" si="204"/>
        <v>42324787</v>
      </c>
      <c r="AE235" s="19">
        <f t="shared" si="204"/>
        <v>19392482</v>
      </c>
      <c r="AF235" s="142">
        <f t="shared" si="204"/>
        <v>15905105</v>
      </c>
      <c r="AG235" s="18">
        <f t="shared" si="204"/>
        <v>35297587</v>
      </c>
      <c r="AH235" s="19">
        <f t="shared" si="204"/>
        <v>100455798</v>
      </c>
      <c r="AI235" s="15">
        <f t="shared" si="204"/>
        <v>145527762</v>
      </c>
      <c r="AJ235" s="16">
        <f t="shared" si="204"/>
        <v>152554962</v>
      </c>
      <c r="AK235" s="9"/>
      <c r="AL235" s="29">
        <f>SUM(AL236:AL241)</f>
        <v>0</v>
      </c>
      <c r="AM235" s="26">
        <f>SUM(AM236:AM241)</f>
        <v>0</v>
      </c>
      <c r="AN235" s="9"/>
    </row>
    <row r="236" spans="1:40" s="382" customFormat="1" ht="24.95" customHeight="1">
      <c r="A236" s="754"/>
      <c r="B236" s="661"/>
      <c r="N236" s="9"/>
      <c r="P236" s="9"/>
      <c r="Q236" s="9"/>
      <c r="R236" s="9"/>
      <c r="S236" s="707" t="str">
        <f>+IF(FEBRERO!S236=0,"",FEBRERO!S236)</f>
        <v>8001000-1</v>
      </c>
      <c r="T236" s="683" t="str">
        <f>+IF(FEBRERO!T236=0,"",FEBRERO!T236)</f>
        <v>PROYECTO REMODELACION SALA DE PARTOS</v>
      </c>
      <c r="U236" s="27">
        <f>+ENERO!U236</f>
        <v>0</v>
      </c>
      <c r="V236" s="15">
        <f>FEBRERO!V236+MARZO!AL236</f>
        <v>73375958</v>
      </c>
      <c r="W236" s="15">
        <f>FEBRERO!W236+MARZO!AM236</f>
        <v>114476591</v>
      </c>
      <c r="X236" s="18">
        <f t="shared" ref="X236:X241" si="205">SUM(U236:W236)</f>
        <v>187852549</v>
      </c>
      <c r="Y236" s="19">
        <f>FEBRERO!AA236</f>
        <v>73375958</v>
      </c>
      <c r="Z236" s="374">
        <v>14020793</v>
      </c>
      <c r="AA236" s="18">
        <f t="shared" ref="AA236:AA241" si="206">SUM(Y236:Z236)</f>
        <v>87396751</v>
      </c>
      <c r="AB236" s="19">
        <f>FEBRERO!AD236</f>
        <v>19392482</v>
      </c>
      <c r="AC236" s="374">
        <v>22932305</v>
      </c>
      <c r="AD236" s="18">
        <f t="shared" ref="AD236:AD241" si="207">SUM(AB236:AC236)</f>
        <v>42324787</v>
      </c>
      <c r="AE236" s="19">
        <f>FEBRERO!AG236</f>
        <v>19392482</v>
      </c>
      <c r="AF236" s="374">
        <v>15905105</v>
      </c>
      <c r="AG236" s="18">
        <f t="shared" ref="AG236:AG241" si="208">SUM(AE236:AF236)</f>
        <v>35297587</v>
      </c>
      <c r="AH236" s="19">
        <f t="shared" ref="AH236:AH241" si="209">X236-AA236</f>
        <v>100455798</v>
      </c>
      <c r="AI236" s="15">
        <f t="shared" ref="AI236:AI241" si="210">X236-AD236</f>
        <v>145527762</v>
      </c>
      <c r="AJ236" s="16">
        <f t="shared" ref="AJ236:AJ241" si="211">X236-AG236</f>
        <v>152554962</v>
      </c>
      <c r="AK236" s="9"/>
      <c r="AL236" s="372">
        <v>0</v>
      </c>
      <c r="AM236" s="375">
        <v>0</v>
      </c>
      <c r="AN236" s="9"/>
    </row>
    <row r="237" spans="1:40" s="382" customFormat="1" ht="24.95" customHeight="1">
      <c r="A237" s="754"/>
      <c r="B237" s="661"/>
      <c r="N237" s="9"/>
      <c r="P237" s="9"/>
      <c r="Q237" s="9"/>
      <c r="R237" s="9"/>
      <c r="S237" s="707" t="str">
        <f>+IF(FEBRERO!S237=0,"",FEBRERO!S237)</f>
        <v>8001000-2</v>
      </c>
      <c r="T237" s="683" t="str">
        <f>+IF(FEBRERO!T237=0,"",FEBRERO!T237)</f>
        <v>Subprogr.Construc. Remodelac. Adecuación y Apliac.2</v>
      </c>
      <c r="U237" s="27">
        <f>+ENERO!U237</f>
        <v>0</v>
      </c>
      <c r="V237" s="15">
        <f>FEBRERO!V237+MARZO!AL237</f>
        <v>0</v>
      </c>
      <c r="W237" s="15">
        <f>FEBRERO!W237+MARZO!AM237</f>
        <v>0</v>
      </c>
      <c r="X237" s="18">
        <f t="shared" si="205"/>
        <v>0</v>
      </c>
      <c r="Y237" s="19">
        <f>FEBRERO!AA237</f>
        <v>0</v>
      </c>
      <c r="Z237" s="374">
        <v>0</v>
      </c>
      <c r="AA237" s="18">
        <f t="shared" si="206"/>
        <v>0</v>
      </c>
      <c r="AB237" s="19">
        <f>FEBRERO!AD237</f>
        <v>0</v>
      </c>
      <c r="AC237" s="374">
        <v>0</v>
      </c>
      <c r="AD237" s="18">
        <f t="shared" si="207"/>
        <v>0</v>
      </c>
      <c r="AE237" s="19">
        <f>FEBRERO!AG237</f>
        <v>0</v>
      </c>
      <c r="AF237" s="374">
        <v>0</v>
      </c>
      <c r="AG237" s="18">
        <f t="shared" si="208"/>
        <v>0</v>
      </c>
      <c r="AH237" s="19">
        <f t="shared" si="209"/>
        <v>0</v>
      </c>
      <c r="AI237" s="15">
        <f t="shared" si="210"/>
        <v>0</v>
      </c>
      <c r="AJ237" s="16">
        <f t="shared" si="211"/>
        <v>0</v>
      </c>
      <c r="AK237" s="9"/>
      <c r="AL237" s="372">
        <v>0</v>
      </c>
      <c r="AM237" s="375">
        <v>0</v>
      </c>
      <c r="AN237" s="9"/>
    </row>
    <row r="238" spans="1:40" s="382" customFormat="1" ht="24.95" customHeight="1">
      <c r="A238" s="754"/>
      <c r="B238" s="661"/>
      <c r="N238" s="9"/>
      <c r="P238" s="9"/>
      <c r="Q238" s="9"/>
      <c r="R238" s="9"/>
      <c r="S238" s="707" t="str">
        <f>+IF(FEBRERO!S238=0,"",FEBRERO!S238)</f>
        <v>8001000-3</v>
      </c>
      <c r="T238" s="683" t="str">
        <f>+IF(FEBRERO!T238=0,"",FEBRERO!T238)</f>
        <v>Subprogr.Construc. Remodelac. Adecuación y Apliac.3</v>
      </c>
      <c r="U238" s="27">
        <f>+ENERO!U238</f>
        <v>0</v>
      </c>
      <c r="V238" s="15">
        <f>FEBRERO!V238+MARZO!AL238</f>
        <v>0</v>
      </c>
      <c r="W238" s="15">
        <f>FEBRERO!W238+MARZO!AM238</f>
        <v>0</v>
      </c>
      <c r="X238" s="18">
        <f t="shared" si="205"/>
        <v>0</v>
      </c>
      <c r="Y238" s="19">
        <f>FEBRERO!AA238</f>
        <v>0</v>
      </c>
      <c r="Z238" s="374">
        <v>0</v>
      </c>
      <c r="AA238" s="18">
        <f t="shared" si="206"/>
        <v>0</v>
      </c>
      <c r="AB238" s="19">
        <f>FEBRERO!AD238</f>
        <v>0</v>
      </c>
      <c r="AC238" s="374">
        <v>0</v>
      </c>
      <c r="AD238" s="18">
        <f t="shared" si="207"/>
        <v>0</v>
      </c>
      <c r="AE238" s="19">
        <f>FEBRERO!AG238</f>
        <v>0</v>
      </c>
      <c r="AF238" s="374">
        <v>0</v>
      </c>
      <c r="AG238" s="18">
        <f t="shared" si="208"/>
        <v>0</v>
      </c>
      <c r="AH238" s="19">
        <f t="shared" si="209"/>
        <v>0</v>
      </c>
      <c r="AI238" s="15">
        <f t="shared" si="210"/>
        <v>0</v>
      </c>
      <c r="AJ238" s="16">
        <f t="shared" si="211"/>
        <v>0</v>
      </c>
      <c r="AK238" s="9"/>
      <c r="AL238" s="372">
        <v>0</v>
      </c>
      <c r="AM238" s="375">
        <v>0</v>
      </c>
      <c r="AN238" s="9"/>
    </row>
    <row r="239" spans="1:40" s="382" customFormat="1" ht="24.95" customHeight="1">
      <c r="A239" s="754"/>
      <c r="B239" s="661"/>
      <c r="N239" s="9"/>
      <c r="P239" s="9"/>
      <c r="Q239" s="9"/>
      <c r="S239" s="707" t="str">
        <f>+IF(FEBRERO!S239=0,"",FEBRERO!S239)</f>
        <v>8001000-4</v>
      </c>
      <c r="T239" s="683" t="str">
        <f>+IF(FEBRERO!T239=0,"",FEBRERO!T239)</f>
        <v>Subprogr.Construc. Remodelac. Adecuación y Apliac.4</v>
      </c>
      <c r="U239" s="27">
        <f>+ENERO!U239</f>
        <v>0</v>
      </c>
      <c r="V239" s="15">
        <f>FEBRERO!V239+MARZO!AL239</f>
        <v>0</v>
      </c>
      <c r="W239" s="15">
        <f>FEBRERO!W239+MARZO!AM239</f>
        <v>0</v>
      </c>
      <c r="X239" s="18">
        <f t="shared" si="205"/>
        <v>0</v>
      </c>
      <c r="Y239" s="19">
        <f>FEBRERO!AA239</f>
        <v>0</v>
      </c>
      <c r="Z239" s="374">
        <v>0</v>
      </c>
      <c r="AA239" s="18">
        <f t="shared" si="206"/>
        <v>0</v>
      </c>
      <c r="AB239" s="19">
        <f>FEBRERO!AD239</f>
        <v>0</v>
      </c>
      <c r="AC239" s="374">
        <v>0</v>
      </c>
      <c r="AD239" s="18">
        <f t="shared" si="207"/>
        <v>0</v>
      </c>
      <c r="AE239" s="19">
        <f>FEBRERO!AG239</f>
        <v>0</v>
      </c>
      <c r="AF239" s="374">
        <v>0</v>
      </c>
      <c r="AG239" s="18">
        <f t="shared" si="208"/>
        <v>0</v>
      </c>
      <c r="AH239" s="19">
        <f t="shared" si="209"/>
        <v>0</v>
      </c>
      <c r="AI239" s="15">
        <f t="shared" si="210"/>
        <v>0</v>
      </c>
      <c r="AJ239" s="16">
        <f t="shared" si="211"/>
        <v>0</v>
      </c>
      <c r="AK239" s="9"/>
      <c r="AL239" s="372">
        <v>0</v>
      </c>
      <c r="AM239" s="375">
        <v>0</v>
      </c>
      <c r="AN239" s="9"/>
    </row>
    <row r="240" spans="1:40" s="382" customFormat="1" ht="24.95" customHeight="1">
      <c r="A240" s="754"/>
      <c r="B240" s="661"/>
      <c r="N240" s="9"/>
      <c r="P240" s="9"/>
      <c r="Q240" s="9"/>
      <c r="S240" s="707" t="str">
        <f>+IF(FEBRERO!S240=0,"",FEBRERO!S240)</f>
        <v>8001000-7</v>
      </c>
      <c r="T240" s="683" t="str">
        <f>+IF(FEBRERO!T240=0,"",FEBRERO!T240)</f>
        <v>Subprogr.Construc. Remodelac. Adecuación y Apliac.5</v>
      </c>
      <c r="U240" s="27">
        <f>+ENERO!U240</f>
        <v>0</v>
      </c>
      <c r="V240" s="15">
        <f>FEBRERO!V240+MARZO!AL240</f>
        <v>0</v>
      </c>
      <c r="W240" s="15">
        <f>FEBRERO!W240+MARZO!AM240</f>
        <v>0</v>
      </c>
      <c r="X240" s="18">
        <f t="shared" si="205"/>
        <v>0</v>
      </c>
      <c r="Y240" s="19">
        <f>FEBRERO!AA240</f>
        <v>0</v>
      </c>
      <c r="Z240" s="374">
        <v>0</v>
      </c>
      <c r="AA240" s="18">
        <f t="shared" si="206"/>
        <v>0</v>
      </c>
      <c r="AB240" s="19">
        <f>FEBRERO!AD240</f>
        <v>0</v>
      </c>
      <c r="AC240" s="374">
        <v>0</v>
      </c>
      <c r="AD240" s="18">
        <f t="shared" si="207"/>
        <v>0</v>
      </c>
      <c r="AE240" s="19">
        <f>FEBRERO!AG240</f>
        <v>0</v>
      </c>
      <c r="AF240" s="374">
        <v>0</v>
      </c>
      <c r="AG240" s="18">
        <f t="shared" si="208"/>
        <v>0</v>
      </c>
      <c r="AH240" s="19">
        <f t="shared" si="209"/>
        <v>0</v>
      </c>
      <c r="AI240" s="15">
        <f t="shared" si="210"/>
        <v>0</v>
      </c>
      <c r="AJ240" s="16">
        <f t="shared" si="211"/>
        <v>0</v>
      </c>
      <c r="AK240" s="9"/>
      <c r="AL240" s="372">
        <v>0</v>
      </c>
      <c r="AM240" s="375">
        <v>0</v>
      </c>
      <c r="AN240" s="9"/>
    </row>
    <row r="241" spans="1:70" ht="24.95" customHeight="1">
      <c r="A241" s="754"/>
      <c r="B241" s="661"/>
      <c r="C241" s="382"/>
      <c r="D241" s="382"/>
      <c r="E241" s="382"/>
      <c r="F241" s="382"/>
      <c r="G241" s="382"/>
      <c r="H241" s="382"/>
      <c r="I241" s="382"/>
      <c r="J241" s="382"/>
      <c r="K241" s="382"/>
      <c r="L241" s="382"/>
      <c r="M241" s="382"/>
      <c r="N241" s="9"/>
      <c r="O241" s="382"/>
      <c r="P241" s="9"/>
      <c r="Q241" s="9"/>
      <c r="S241" s="717">
        <f>+IF(FEBRERO!S241=0,"",FEBRERO!S241)</f>
        <v>8001999</v>
      </c>
      <c r="T241" s="683" t="str">
        <f>+IF(FEBRERO!T241=0,"",FEBRERO!T241)</f>
        <v>Vigencias Anteriores Programas de Inversion</v>
      </c>
      <c r="U241" s="27">
        <f>+ENERO!U241</f>
        <v>0</v>
      </c>
      <c r="V241" s="15">
        <f>FEBRERO!V241+MARZO!AL241</f>
        <v>0</v>
      </c>
      <c r="W241" s="15">
        <f>FEBRERO!W241+MARZO!AM241</f>
        <v>0</v>
      </c>
      <c r="X241" s="18">
        <f t="shared" si="205"/>
        <v>0</v>
      </c>
      <c r="Y241" s="19">
        <f>FEBRERO!AA241</f>
        <v>0</v>
      </c>
      <c r="Z241" s="374">
        <v>0</v>
      </c>
      <c r="AA241" s="18">
        <f t="shared" si="206"/>
        <v>0</v>
      </c>
      <c r="AB241" s="19">
        <f>FEBRERO!AD241</f>
        <v>0</v>
      </c>
      <c r="AC241" s="374">
        <v>0</v>
      </c>
      <c r="AD241" s="18">
        <f t="shared" si="207"/>
        <v>0</v>
      </c>
      <c r="AE241" s="19">
        <f>FEBRERO!AG241</f>
        <v>0</v>
      </c>
      <c r="AF241" s="374">
        <v>0</v>
      </c>
      <c r="AG241" s="18">
        <f t="shared" si="208"/>
        <v>0</v>
      </c>
      <c r="AH241" s="19">
        <f t="shared" si="209"/>
        <v>0</v>
      </c>
      <c r="AI241" s="15">
        <f t="shared" si="210"/>
        <v>0</v>
      </c>
      <c r="AJ241" s="16">
        <f t="shared" si="211"/>
        <v>0</v>
      </c>
      <c r="AK241" s="9"/>
      <c r="AL241" s="372">
        <v>0</v>
      </c>
      <c r="AM241" s="375">
        <v>0</v>
      </c>
      <c r="BM241" s="382"/>
      <c r="BN241" s="382"/>
      <c r="BO241" s="382"/>
      <c r="BP241" s="382"/>
      <c r="BQ241" s="382"/>
      <c r="BR241" s="382"/>
    </row>
    <row r="242" spans="1:70" ht="24.95" customHeight="1">
      <c r="A242" s="754"/>
      <c r="B242" s="661"/>
      <c r="C242" s="382"/>
      <c r="D242" s="382"/>
      <c r="E242" s="382"/>
      <c r="F242" s="382"/>
      <c r="G242" s="382"/>
      <c r="H242" s="382"/>
      <c r="I242" s="382"/>
      <c r="J242" s="382"/>
      <c r="K242" s="382"/>
      <c r="L242" s="382"/>
      <c r="M242" s="382"/>
      <c r="N242" s="9"/>
      <c r="O242" s="382"/>
      <c r="P242" s="9"/>
      <c r="Q242" s="9"/>
      <c r="S242" s="366" t="str">
        <f>+IF(FEBRERO!S242=0,"",FEBRERO!S242)</f>
        <v/>
      </c>
      <c r="T242" s="696" t="str">
        <f>+IF(FEBRERO!T242=0,"",FEBRERO!T242)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82"/>
      <c r="BN242" s="382"/>
      <c r="BO242" s="382"/>
      <c r="BP242" s="382"/>
      <c r="BQ242" s="382"/>
      <c r="BR242" s="382"/>
    </row>
    <row r="243" spans="1:70" ht="24.95" customHeight="1">
      <c r="A243" s="754"/>
      <c r="B243" s="661"/>
      <c r="C243" s="382"/>
      <c r="D243" s="382"/>
      <c r="E243" s="382"/>
      <c r="F243" s="382"/>
      <c r="G243" s="382"/>
      <c r="H243" s="382"/>
      <c r="I243" s="382"/>
      <c r="J243" s="382"/>
      <c r="K243" s="382"/>
      <c r="L243" s="382"/>
      <c r="M243" s="382"/>
      <c r="N243" s="9"/>
      <c r="O243" s="382"/>
      <c r="P243" s="9"/>
      <c r="Q243" s="9"/>
      <c r="S243" s="705">
        <f>+IF(FEBRERO!S243=0,"",FEBRERO!S243)</f>
        <v>8002001</v>
      </c>
      <c r="T243" s="681" t="str">
        <f>+IF(FEBRERO!T243=0,"",FEBRERO!T243)</f>
        <v>Gastos Operativos de Inversion   (Programas Especiales)</v>
      </c>
      <c r="U243" s="132">
        <f t="shared" ref="U243:AJ243" si="212">SUM(U244:U256)</f>
        <v>1142681603</v>
      </c>
      <c r="V243" s="122">
        <f t="shared" si="212"/>
        <v>-73375958</v>
      </c>
      <c r="W243" s="122">
        <f t="shared" si="212"/>
        <v>104718973</v>
      </c>
      <c r="X243" s="129">
        <f t="shared" si="212"/>
        <v>1174024618</v>
      </c>
      <c r="Y243" s="128">
        <f t="shared" si="212"/>
        <v>842663253</v>
      </c>
      <c r="Z243" s="122">
        <f t="shared" si="212"/>
        <v>95470608</v>
      </c>
      <c r="AA243" s="129">
        <f t="shared" si="212"/>
        <v>938133861</v>
      </c>
      <c r="AB243" s="128">
        <f t="shared" si="212"/>
        <v>252025799</v>
      </c>
      <c r="AC243" s="122">
        <f t="shared" si="212"/>
        <v>101374570</v>
      </c>
      <c r="AD243" s="129">
        <f t="shared" si="212"/>
        <v>353400369</v>
      </c>
      <c r="AE243" s="128">
        <f t="shared" si="212"/>
        <v>109290111</v>
      </c>
      <c r="AF243" s="122">
        <f t="shared" si="212"/>
        <v>99604839</v>
      </c>
      <c r="AG243" s="129">
        <f t="shared" si="212"/>
        <v>208894950</v>
      </c>
      <c r="AH243" s="128">
        <f t="shared" si="212"/>
        <v>235890757</v>
      </c>
      <c r="AI243" s="122">
        <f t="shared" si="212"/>
        <v>820624249</v>
      </c>
      <c r="AJ243" s="130">
        <f t="shared" si="212"/>
        <v>965129668</v>
      </c>
      <c r="AK243" s="9"/>
      <c r="AL243" s="128">
        <f>SUM(AL244:AL256)</f>
        <v>0</v>
      </c>
      <c r="AM243" s="130">
        <f>SUM(AM244:AM256)</f>
        <v>0</v>
      </c>
    </row>
    <row r="244" spans="1:70" ht="24.95" customHeight="1">
      <c r="A244" s="754"/>
      <c r="B244" s="661"/>
      <c r="C244" s="382"/>
      <c r="D244" s="382"/>
      <c r="E244" s="382"/>
      <c r="F244" s="382"/>
      <c r="G244" s="382"/>
      <c r="H244" s="382"/>
      <c r="I244" s="382"/>
      <c r="J244" s="382"/>
      <c r="K244" s="382"/>
      <c r="L244" s="382"/>
      <c r="M244" s="382"/>
      <c r="N244" s="9"/>
      <c r="O244" s="382"/>
      <c r="P244" s="9"/>
      <c r="Q244" s="9"/>
      <c r="S244" s="707" t="str">
        <f>+IF(FEBRERO!S244=0,"",FEBRERO!S244)</f>
        <v>8002100-1</v>
      </c>
      <c r="T244" s="683" t="str">
        <f>+IF(FEBRERO!T244=0,"",FEBRERO!T244)</f>
        <v>PROGRAMA ESPECIAL SALUD PUBLICA</v>
      </c>
      <c r="U244" s="27">
        <f>+ENERO!U244</f>
        <v>0</v>
      </c>
      <c r="V244" s="15">
        <f>FEBRERO!V244+MARZO!AL244</f>
        <v>0</v>
      </c>
      <c r="W244" s="15">
        <f>FEBRERO!W244+MARZO!AM244</f>
        <v>0</v>
      </c>
      <c r="X244" s="18">
        <f t="shared" ref="X244:X256" si="213">SUM(U244:W244)</f>
        <v>0</v>
      </c>
      <c r="Y244" s="19">
        <f>FEBRERO!AA244</f>
        <v>0</v>
      </c>
      <c r="Z244" s="374">
        <v>0</v>
      </c>
      <c r="AA244" s="18">
        <f t="shared" ref="AA244:AA256" si="214">SUM(Y244:Z244)</f>
        <v>0</v>
      </c>
      <c r="AB244" s="19">
        <f>FEBRERO!AD244</f>
        <v>0</v>
      </c>
      <c r="AC244" s="374">
        <v>0</v>
      </c>
      <c r="AD244" s="18">
        <f t="shared" ref="AD244:AD256" si="215">SUM(AB244:AC244)</f>
        <v>0</v>
      </c>
      <c r="AE244" s="19">
        <f>FEBRERO!AG244</f>
        <v>0</v>
      </c>
      <c r="AF244" s="374">
        <v>0</v>
      </c>
      <c r="AG244" s="18">
        <f t="shared" ref="AG244:AG256" si="216">SUM(AE244:AF244)</f>
        <v>0</v>
      </c>
      <c r="AH244" s="19">
        <f t="shared" ref="AH244:AH256" si="217">X244-AA244</f>
        <v>0</v>
      </c>
      <c r="AI244" s="15">
        <f t="shared" ref="AI244:AI256" si="218">X244-AD244</f>
        <v>0</v>
      </c>
      <c r="AJ244" s="16">
        <f t="shared" ref="AJ244:AJ256" si="219">X244-AG244</f>
        <v>0</v>
      </c>
      <c r="AK244" s="9"/>
      <c r="AL244" s="372">
        <v>0</v>
      </c>
      <c r="AM244" s="375">
        <v>0</v>
      </c>
    </row>
    <row r="245" spans="1:70" ht="24.95" customHeight="1">
      <c r="A245" s="754"/>
      <c r="B245" s="661"/>
      <c r="C245" s="382"/>
      <c r="D245" s="382"/>
      <c r="E245" s="382"/>
      <c r="F245" s="382"/>
      <c r="G245" s="382"/>
      <c r="H245" s="382"/>
      <c r="I245" s="382"/>
      <c r="J245" s="382"/>
      <c r="K245" s="382"/>
      <c r="L245" s="382"/>
      <c r="M245" s="382"/>
      <c r="N245" s="9"/>
      <c r="O245" s="382"/>
      <c r="P245" s="9"/>
      <c r="Q245" s="9"/>
      <c r="S245" s="707" t="str">
        <f>+IF(FEBRERO!S245=0,"",FEBRERO!S245)</f>
        <v>8002100-2</v>
      </c>
      <c r="T245" s="683" t="str">
        <f>+IF(FEBRERO!T245=0,"",FEBRERO!T245)</f>
        <v>PROYECTO BUEN COMIENZO ATENCION PRIMERA INFANCIA</v>
      </c>
      <c r="U245" s="27">
        <f>+ENERO!U245</f>
        <v>1066681603</v>
      </c>
      <c r="V245" s="15">
        <f>FEBRERO!V245+MARZO!AL245</f>
        <v>-39000000</v>
      </c>
      <c r="W245" s="15">
        <f>FEBRERO!W245+MARZO!AM245</f>
        <v>-228934160</v>
      </c>
      <c r="X245" s="18">
        <f t="shared" si="213"/>
        <v>798747443</v>
      </c>
      <c r="Y245" s="19">
        <f>FEBRERO!AA245</f>
        <v>686848184</v>
      </c>
      <c r="Z245" s="374">
        <v>997000</v>
      </c>
      <c r="AA245" s="18">
        <f t="shared" si="214"/>
        <v>687845184</v>
      </c>
      <c r="AB245" s="19">
        <f>FEBRERO!AD245</f>
        <v>96210730</v>
      </c>
      <c r="AC245" s="374">
        <v>94666046</v>
      </c>
      <c r="AD245" s="18">
        <f t="shared" si="215"/>
        <v>190876776</v>
      </c>
      <c r="AE245" s="19">
        <f>FEBRERO!AG245</f>
        <v>22903412</v>
      </c>
      <c r="AF245" s="374">
        <v>99438839</v>
      </c>
      <c r="AG245" s="18">
        <f t="shared" si="216"/>
        <v>122342251</v>
      </c>
      <c r="AH245" s="19">
        <f t="shared" si="217"/>
        <v>110902259</v>
      </c>
      <c r="AI245" s="15">
        <f t="shared" si="218"/>
        <v>607870667</v>
      </c>
      <c r="AJ245" s="16">
        <f t="shared" si="219"/>
        <v>676405192</v>
      </c>
      <c r="AK245" s="9"/>
      <c r="AL245" s="372">
        <v>-39000000</v>
      </c>
      <c r="AM245" s="375">
        <v>0</v>
      </c>
    </row>
    <row r="246" spans="1:70" ht="24.95" customHeight="1">
      <c r="A246" s="754"/>
      <c r="B246" s="661"/>
      <c r="C246" s="382"/>
      <c r="D246" s="382"/>
      <c r="E246" s="382"/>
      <c r="F246" s="382"/>
      <c r="G246" s="382"/>
      <c r="H246" s="382"/>
      <c r="I246" s="382"/>
      <c r="J246" s="382"/>
      <c r="K246" s="382"/>
      <c r="L246" s="382"/>
      <c r="M246" s="382"/>
      <c r="N246" s="9"/>
      <c r="O246" s="382"/>
      <c r="P246" s="9"/>
      <c r="Q246" s="9"/>
      <c r="S246" s="707" t="str">
        <f>+IF(FEBRERO!S246=0,"",FEBRERO!S246)</f>
        <v>8002100-3</v>
      </c>
      <c r="T246" s="683" t="str">
        <f>+IF(FEBRERO!T246=0,"",FEBRERO!T246)</f>
        <v xml:space="preserve">CONVENIO SALUD PUBLICA CI-01-2018     </v>
      </c>
      <c r="U246" s="27">
        <f>+ENERO!U246</f>
        <v>76000000</v>
      </c>
      <c r="V246" s="15">
        <f>FEBRERO!V246+MARZO!AL246</f>
        <v>-34375958</v>
      </c>
      <c r="W246" s="15">
        <f>FEBRERO!W246+MARZO!AM246</f>
        <v>73375958</v>
      </c>
      <c r="X246" s="18">
        <f t="shared" si="213"/>
        <v>115000000</v>
      </c>
      <c r="Y246" s="19">
        <f>FEBRERO!AA246</f>
        <v>2414515</v>
      </c>
      <c r="Z246" s="374">
        <v>94473608</v>
      </c>
      <c r="AA246" s="18">
        <f t="shared" si="214"/>
        <v>96888123</v>
      </c>
      <c r="AB246" s="19">
        <f>FEBRERO!AD246</f>
        <v>2414515</v>
      </c>
      <c r="AC246" s="374">
        <v>6708524</v>
      </c>
      <c r="AD246" s="18">
        <f t="shared" si="215"/>
        <v>9123039</v>
      </c>
      <c r="AE246" s="19">
        <f>FEBRERO!AG246</f>
        <v>0</v>
      </c>
      <c r="AF246" s="374">
        <v>0</v>
      </c>
      <c r="AG246" s="18">
        <f t="shared" si="216"/>
        <v>0</v>
      </c>
      <c r="AH246" s="19">
        <f t="shared" si="217"/>
        <v>18111877</v>
      </c>
      <c r="AI246" s="15">
        <f t="shared" si="218"/>
        <v>105876961</v>
      </c>
      <c r="AJ246" s="16">
        <f t="shared" si="219"/>
        <v>115000000</v>
      </c>
      <c r="AK246" s="9"/>
      <c r="AL246" s="372">
        <v>39000000</v>
      </c>
      <c r="AM246" s="375">
        <v>0</v>
      </c>
    </row>
    <row r="247" spans="1:70" ht="24.95" customHeight="1">
      <c r="A247" s="754"/>
      <c r="B247" s="661"/>
      <c r="C247" s="382"/>
      <c r="D247" s="382"/>
      <c r="E247" s="382"/>
      <c r="F247" s="382"/>
      <c r="G247" s="382"/>
      <c r="H247" s="382"/>
      <c r="I247" s="382"/>
      <c r="J247" s="382"/>
      <c r="K247" s="382"/>
      <c r="L247" s="382"/>
      <c r="M247" s="382"/>
      <c r="N247" s="9"/>
      <c r="O247" s="382"/>
      <c r="P247" s="9"/>
      <c r="Q247" s="9"/>
      <c r="S247" s="707" t="str">
        <f>+IF(FEBRERO!S247=0,"",FEBRERO!S247)</f>
        <v>8002100-4</v>
      </c>
      <c r="T247" s="683" t="str">
        <f>+IF(FEBRERO!T247=0,"",FEBRERO!T247)</f>
        <v xml:space="preserve">CONVENIO APS CI-02-2018     </v>
      </c>
      <c r="U247" s="27">
        <f>+ENERO!U247</f>
        <v>0</v>
      </c>
      <c r="V247" s="15">
        <f>FEBRERO!V247+MARZO!AL247</f>
        <v>0</v>
      </c>
      <c r="W247" s="15">
        <f>FEBRERO!W247+MARZO!AM247</f>
        <v>0</v>
      </c>
      <c r="X247" s="18">
        <f t="shared" si="213"/>
        <v>0</v>
      </c>
      <c r="Y247" s="19">
        <f>FEBRERO!AA247</f>
        <v>0</v>
      </c>
      <c r="Z247" s="374">
        <v>0</v>
      </c>
      <c r="AA247" s="18">
        <f t="shared" si="214"/>
        <v>0</v>
      </c>
      <c r="AB247" s="19">
        <f>FEBRERO!AD247</f>
        <v>0</v>
      </c>
      <c r="AC247" s="374">
        <v>0</v>
      </c>
      <c r="AD247" s="18">
        <f t="shared" si="215"/>
        <v>0</v>
      </c>
      <c r="AE247" s="19">
        <f>FEBRERO!AG247</f>
        <v>0</v>
      </c>
      <c r="AF247" s="374">
        <v>0</v>
      </c>
      <c r="AG247" s="18">
        <f t="shared" si="216"/>
        <v>0</v>
      </c>
      <c r="AH247" s="19">
        <f t="shared" si="217"/>
        <v>0</v>
      </c>
      <c r="AI247" s="15">
        <f t="shared" si="218"/>
        <v>0</v>
      </c>
      <c r="AJ247" s="16">
        <f t="shared" si="219"/>
        <v>0</v>
      </c>
      <c r="AK247" s="9"/>
      <c r="AL247" s="372">
        <v>0</v>
      </c>
      <c r="AM247" s="375">
        <v>0</v>
      </c>
    </row>
    <row r="248" spans="1:70" ht="24.95" customHeight="1">
      <c r="A248" s="754"/>
      <c r="B248" s="661"/>
      <c r="C248" s="382"/>
      <c r="D248" s="382"/>
      <c r="E248" s="382"/>
      <c r="F248" s="382"/>
      <c r="G248" s="382"/>
      <c r="H248" s="382"/>
      <c r="I248" s="382"/>
      <c r="J248" s="382"/>
      <c r="K248" s="382"/>
      <c r="L248" s="382"/>
      <c r="M248" s="382"/>
      <c r="N248" s="9"/>
      <c r="O248" s="382"/>
      <c r="P248" s="9"/>
      <c r="Q248" s="9"/>
      <c r="S248" s="707" t="str">
        <f>+IF(FEBRERO!S248=0,"",FEBRERO!S248)</f>
        <v>8002100-5</v>
      </c>
      <c r="T248" s="683" t="str">
        <f>+IF(FEBRERO!T248=0,"",FEBRERO!T248)</f>
        <v>PROYECTO PLAN ALIMENTARIO Y NUTRICIONAL</v>
      </c>
      <c r="U248" s="27">
        <f>+ENERO!U248</f>
        <v>0</v>
      </c>
      <c r="V248" s="15">
        <f>FEBRERO!V248+MARZO!AL248</f>
        <v>0</v>
      </c>
      <c r="W248" s="15">
        <f>FEBRERO!W248+MARZO!AM248</f>
        <v>109024621</v>
      </c>
      <c r="X248" s="18">
        <f t="shared" si="213"/>
        <v>109024621</v>
      </c>
      <c r="Y248" s="19">
        <f>FEBRERO!AA248</f>
        <v>2148000</v>
      </c>
      <c r="Z248" s="374">
        <v>0</v>
      </c>
      <c r="AA248" s="18">
        <f t="shared" si="214"/>
        <v>2148000</v>
      </c>
      <c r="AB248" s="19">
        <f>FEBRERO!AD248</f>
        <v>2148000</v>
      </c>
      <c r="AC248" s="374">
        <v>0</v>
      </c>
      <c r="AD248" s="18">
        <f t="shared" si="215"/>
        <v>2148000</v>
      </c>
      <c r="AE248" s="19">
        <f>FEBRERO!AG248</f>
        <v>0</v>
      </c>
      <c r="AF248" s="374">
        <v>0</v>
      </c>
      <c r="AG248" s="18">
        <f t="shared" si="216"/>
        <v>0</v>
      </c>
      <c r="AH248" s="19">
        <f t="shared" si="217"/>
        <v>106876621</v>
      </c>
      <c r="AI248" s="15">
        <f t="shared" si="218"/>
        <v>106876621</v>
      </c>
      <c r="AJ248" s="16">
        <f t="shared" si="219"/>
        <v>109024621</v>
      </c>
      <c r="AK248" s="9"/>
      <c r="AL248" s="372">
        <v>0</v>
      </c>
      <c r="AM248" s="375">
        <v>0</v>
      </c>
    </row>
    <row r="249" spans="1:70" ht="24.95" customHeight="1">
      <c r="A249" s="754"/>
      <c r="B249" s="661"/>
      <c r="C249" s="382"/>
      <c r="D249" s="382"/>
      <c r="E249" s="382"/>
      <c r="F249" s="382"/>
      <c r="G249" s="382"/>
      <c r="H249" s="382"/>
      <c r="I249" s="382"/>
      <c r="J249" s="382"/>
      <c r="K249" s="382"/>
      <c r="L249" s="382"/>
      <c r="M249" s="382"/>
      <c r="N249" s="9"/>
      <c r="O249" s="382"/>
      <c r="P249" s="9"/>
      <c r="Q249" s="9"/>
      <c r="S249" s="707" t="str">
        <f>+IF(FEBRERO!S249=0,"",FEBRERO!S249)</f>
        <v>8002100-6</v>
      </c>
      <c r="T249" s="683" t="str">
        <f>+IF(FEBRERO!T249=0,"",FEBRERO!T249)</f>
        <v>Programas Especial 05</v>
      </c>
      <c r="U249" s="27">
        <f>+ENERO!U249</f>
        <v>0</v>
      </c>
      <c r="V249" s="15">
        <f>FEBRERO!V249+MARZO!AL249</f>
        <v>0</v>
      </c>
      <c r="W249" s="15">
        <f>FEBRERO!W249+MARZO!AM249</f>
        <v>0</v>
      </c>
      <c r="X249" s="18">
        <f t="shared" si="213"/>
        <v>0</v>
      </c>
      <c r="Y249" s="19">
        <f>FEBRERO!AA249</f>
        <v>0</v>
      </c>
      <c r="Z249" s="374">
        <v>0</v>
      </c>
      <c r="AA249" s="18">
        <f t="shared" si="214"/>
        <v>0</v>
      </c>
      <c r="AB249" s="19">
        <f>FEBRERO!AD249</f>
        <v>0</v>
      </c>
      <c r="AC249" s="374">
        <v>0</v>
      </c>
      <c r="AD249" s="18">
        <f t="shared" si="215"/>
        <v>0</v>
      </c>
      <c r="AE249" s="19">
        <f>FEBRERO!AG249</f>
        <v>0</v>
      </c>
      <c r="AF249" s="374">
        <v>0</v>
      </c>
      <c r="AG249" s="18">
        <f t="shared" si="216"/>
        <v>0</v>
      </c>
      <c r="AH249" s="19">
        <f t="shared" si="217"/>
        <v>0</v>
      </c>
      <c r="AI249" s="15">
        <f t="shared" si="218"/>
        <v>0</v>
      </c>
      <c r="AJ249" s="16">
        <f t="shared" si="219"/>
        <v>0</v>
      </c>
      <c r="AK249" s="9"/>
      <c r="AL249" s="372">
        <v>0</v>
      </c>
      <c r="AM249" s="375">
        <v>0</v>
      </c>
    </row>
    <row r="250" spans="1:70" ht="24.95" customHeight="1">
      <c r="A250" s="754"/>
      <c r="B250" s="661"/>
      <c r="C250" s="382"/>
      <c r="D250" s="382"/>
      <c r="E250" s="382"/>
      <c r="F250" s="382"/>
      <c r="G250" s="382"/>
      <c r="H250" s="382"/>
      <c r="I250" s="382"/>
      <c r="J250" s="382"/>
      <c r="K250" s="382"/>
      <c r="L250" s="382"/>
      <c r="M250" s="382"/>
      <c r="N250" s="9"/>
      <c r="O250" s="382"/>
      <c r="P250" s="9"/>
      <c r="Q250" s="9"/>
      <c r="S250" s="707" t="str">
        <f>+IF(FEBRERO!S250=0,"",FEBRERO!S250)</f>
        <v>8002100-7</v>
      </c>
      <c r="T250" s="683" t="str">
        <f>+IF(FEBRERO!T250=0,"",FEBRERO!T250)</f>
        <v>Programas Especial 06</v>
      </c>
      <c r="U250" s="27">
        <f>+ENERO!U250</f>
        <v>0</v>
      </c>
      <c r="V250" s="15">
        <f>FEBRERO!V250+MARZO!AL250</f>
        <v>0</v>
      </c>
      <c r="W250" s="15">
        <f>FEBRERO!W250+MARZO!AM250</f>
        <v>0</v>
      </c>
      <c r="X250" s="18">
        <f>SUM(U250:W250)</f>
        <v>0</v>
      </c>
      <c r="Y250" s="19">
        <f>FEBRERO!AA250</f>
        <v>0</v>
      </c>
      <c r="Z250" s="374">
        <v>0</v>
      </c>
      <c r="AA250" s="18">
        <f>SUM(Y250:Z250)</f>
        <v>0</v>
      </c>
      <c r="AB250" s="19">
        <f>FEBRERO!AD250</f>
        <v>0</v>
      </c>
      <c r="AC250" s="374">
        <v>0</v>
      </c>
      <c r="AD250" s="18">
        <f>SUM(AB250:AC250)</f>
        <v>0</v>
      </c>
      <c r="AE250" s="19">
        <f>FEBRERO!AG250</f>
        <v>0</v>
      </c>
      <c r="AF250" s="374">
        <v>0</v>
      </c>
      <c r="AG250" s="18">
        <f>SUM(AE250:AF250)</f>
        <v>0</v>
      </c>
      <c r="AH250" s="19">
        <f>X250-AA250</f>
        <v>0</v>
      </c>
      <c r="AI250" s="15">
        <f>X250-AD250</f>
        <v>0</v>
      </c>
      <c r="AJ250" s="16">
        <f>X250-AG250</f>
        <v>0</v>
      </c>
      <c r="AK250" s="9"/>
      <c r="AL250" s="372">
        <v>0</v>
      </c>
      <c r="AM250" s="375">
        <v>0</v>
      </c>
    </row>
    <row r="251" spans="1:70" ht="24.95" customHeight="1">
      <c r="A251" s="754"/>
      <c r="B251" s="661"/>
      <c r="C251" s="382"/>
      <c r="D251" s="382"/>
      <c r="E251" s="382"/>
      <c r="F251" s="382"/>
      <c r="G251" s="382"/>
      <c r="H251" s="382"/>
      <c r="I251" s="382"/>
      <c r="J251" s="382"/>
      <c r="K251" s="382"/>
      <c r="L251" s="382"/>
      <c r="M251" s="382"/>
      <c r="N251" s="9"/>
      <c r="O251" s="382"/>
      <c r="P251" s="9"/>
      <c r="Q251" s="9"/>
      <c r="S251" s="707" t="str">
        <f>+IF(FEBRERO!S251=0,"",FEBRERO!S251)</f>
        <v>8002100-8</v>
      </c>
      <c r="T251" s="683" t="str">
        <f>+IF(FEBRERO!T251=0,"",FEBRERO!T251)</f>
        <v>Programas Especial 07</v>
      </c>
      <c r="U251" s="27">
        <f>+ENERO!U251</f>
        <v>0</v>
      </c>
      <c r="V251" s="15">
        <f>FEBRERO!V251+MARZO!AL251</f>
        <v>0</v>
      </c>
      <c r="W251" s="15">
        <f>FEBRERO!W251+MARZO!AM251</f>
        <v>0</v>
      </c>
      <c r="X251" s="18">
        <f>SUM(U251:W251)</f>
        <v>0</v>
      </c>
      <c r="Y251" s="19">
        <f>FEBRERO!AA251</f>
        <v>0</v>
      </c>
      <c r="Z251" s="374">
        <v>0</v>
      </c>
      <c r="AA251" s="18">
        <f>SUM(Y251:Z251)</f>
        <v>0</v>
      </c>
      <c r="AB251" s="19">
        <f>FEBRERO!AD251</f>
        <v>0</v>
      </c>
      <c r="AC251" s="374">
        <v>0</v>
      </c>
      <c r="AD251" s="18">
        <f>SUM(AB251:AC251)</f>
        <v>0</v>
      </c>
      <c r="AE251" s="19">
        <f>FEBRERO!AG251</f>
        <v>0</v>
      </c>
      <c r="AF251" s="374">
        <v>0</v>
      </c>
      <c r="AG251" s="18">
        <f>SUM(AE251:AF251)</f>
        <v>0</v>
      </c>
      <c r="AH251" s="19">
        <f>X251-AA251</f>
        <v>0</v>
      </c>
      <c r="AI251" s="15">
        <f>X251-AD251</f>
        <v>0</v>
      </c>
      <c r="AJ251" s="16">
        <f>X251-AG251</f>
        <v>0</v>
      </c>
      <c r="AK251" s="9"/>
      <c r="AL251" s="372">
        <v>0</v>
      </c>
      <c r="AM251" s="375">
        <v>0</v>
      </c>
    </row>
    <row r="252" spans="1:70" ht="24.95" customHeight="1">
      <c r="A252" s="754"/>
      <c r="B252" s="661"/>
      <c r="C252" s="382"/>
      <c r="D252" s="382"/>
      <c r="E252" s="382"/>
      <c r="F252" s="382"/>
      <c r="G252" s="382"/>
      <c r="H252" s="382"/>
      <c r="I252" s="382"/>
      <c r="J252" s="382"/>
      <c r="K252" s="382"/>
      <c r="L252" s="382"/>
      <c r="M252" s="382"/>
      <c r="N252" s="9"/>
      <c r="O252" s="382"/>
      <c r="P252" s="9"/>
      <c r="Q252" s="9"/>
      <c r="S252" s="707" t="str">
        <f>+IF(FEBRERO!S252=0,"",FEBRERO!S252)</f>
        <v>8002100-9</v>
      </c>
      <c r="T252" s="683" t="str">
        <f>+IF(FEBRERO!T252=0,"",FEBRERO!T252)</f>
        <v>Programas Especial 08</v>
      </c>
      <c r="U252" s="27">
        <f>+ENERO!U252</f>
        <v>0</v>
      </c>
      <c r="V252" s="15">
        <f>FEBRERO!V252+MARZO!AL252</f>
        <v>0</v>
      </c>
      <c r="W252" s="15">
        <f>FEBRERO!W252+MARZO!AM252</f>
        <v>0</v>
      </c>
      <c r="X252" s="18">
        <f>SUM(U252:W252)</f>
        <v>0</v>
      </c>
      <c r="Y252" s="19">
        <f>FEBRERO!AA252</f>
        <v>0</v>
      </c>
      <c r="Z252" s="374">
        <v>0</v>
      </c>
      <c r="AA252" s="18">
        <f>SUM(Y252:Z252)</f>
        <v>0</v>
      </c>
      <c r="AB252" s="19">
        <f>FEBRERO!AD252</f>
        <v>0</v>
      </c>
      <c r="AC252" s="374">
        <v>0</v>
      </c>
      <c r="AD252" s="18">
        <f>SUM(AB252:AC252)</f>
        <v>0</v>
      </c>
      <c r="AE252" s="19">
        <f>FEBRERO!AG252</f>
        <v>0</v>
      </c>
      <c r="AF252" s="374">
        <v>0</v>
      </c>
      <c r="AG252" s="18">
        <f>SUM(AE252:AF252)</f>
        <v>0</v>
      </c>
      <c r="AH252" s="19">
        <f>X252-AA252</f>
        <v>0</v>
      </c>
      <c r="AI252" s="15">
        <f>X252-AD252</f>
        <v>0</v>
      </c>
      <c r="AJ252" s="16">
        <f>X252-AG252</f>
        <v>0</v>
      </c>
      <c r="AK252" s="9"/>
      <c r="AL252" s="372">
        <v>0</v>
      </c>
      <c r="AM252" s="375">
        <v>0</v>
      </c>
    </row>
    <row r="253" spans="1:70" ht="24.95" customHeight="1">
      <c r="A253" s="754"/>
      <c r="B253" s="661"/>
      <c r="C253" s="382"/>
      <c r="D253" s="382"/>
      <c r="E253" s="382"/>
      <c r="F253" s="382"/>
      <c r="G253" s="382"/>
      <c r="H253" s="382"/>
      <c r="I253" s="382"/>
      <c r="J253" s="382"/>
      <c r="K253" s="382"/>
      <c r="L253" s="382"/>
      <c r="M253" s="382"/>
      <c r="N253" s="9"/>
      <c r="O253" s="382"/>
      <c r="P253" s="9"/>
      <c r="Q253" s="9"/>
      <c r="S253" s="707" t="str">
        <f>+IF(FEBRERO!S253=0,"",FEBRERO!S253)</f>
        <v>8002100-10</v>
      </c>
      <c r="T253" s="683" t="str">
        <f>+IF(FEBRERO!T253=0,"",FEBRERO!T253)</f>
        <v>Programas Especial 09</v>
      </c>
      <c r="U253" s="27">
        <f>+ENERO!U253</f>
        <v>0</v>
      </c>
      <c r="V253" s="15">
        <f>FEBRERO!V253+MARZO!AL253</f>
        <v>0</v>
      </c>
      <c r="W253" s="15">
        <f>FEBRERO!W253+MARZO!AM253</f>
        <v>0</v>
      </c>
      <c r="X253" s="18">
        <f>SUM(U253:W253)</f>
        <v>0</v>
      </c>
      <c r="Y253" s="19">
        <f>FEBRERO!AA253</f>
        <v>0</v>
      </c>
      <c r="Z253" s="374">
        <v>0</v>
      </c>
      <c r="AA253" s="18">
        <f>SUM(Y253:Z253)</f>
        <v>0</v>
      </c>
      <c r="AB253" s="19">
        <f>FEBRERO!AD253</f>
        <v>0</v>
      </c>
      <c r="AC253" s="374">
        <v>0</v>
      </c>
      <c r="AD253" s="18">
        <f>SUM(AB253:AC253)</f>
        <v>0</v>
      </c>
      <c r="AE253" s="19">
        <f>FEBRERO!AG253</f>
        <v>0</v>
      </c>
      <c r="AF253" s="374">
        <v>0</v>
      </c>
      <c r="AG253" s="18">
        <f>SUM(AE253:AF253)</f>
        <v>0</v>
      </c>
      <c r="AH253" s="19">
        <f>X253-AA253</f>
        <v>0</v>
      </c>
      <c r="AI253" s="15">
        <f>X253-AD253</f>
        <v>0</v>
      </c>
      <c r="AJ253" s="16">
        <f>X253-AG253</f>
        <v>0</v>
      </c>
      <c r="AK253" s="9"/>
      <c r="AL253" s="372">
        <v>0</v>
      </c>
      <c r="AM253" s="375">
        <v>0</v>
      </c>
    </row>
    <row r="254" spans="1:70" ht="24.95" customHeight="1">
      <c r="A254" s="754"/>
      <c r="B254" s="661"/>
      <c r="C254" s="382"/>
      <c r="D254" s="382"/>
      <c r="E254" s="382"/>
      <c r="F254" s="382"/>
      <c r="G254" s="382"/>
      <c r="H254" s="382"/>
      <c r="I254" s="382"/>
      <c r="J254" s="382"/>
      <c r="K254" s="382"/>
      <c r="L254" s="382"/>
      <c r="M254" s="382"/>
      <c r="N254" s="9"/>
      <c r="O254" s="382"/>
      <c r="P254" s="9"/>
      <c r="Q254" s="9"/>
      <c r="S254" s="707" t="str">
        <f>+IF(FEBRERO!S254=0,"",FEBRERO!S254)</f>
        <v>8002100-11</v>
      </c>
      <c r="T254" s="683" t="str">
        <f>+IF(FEBRERO!T254=0,"",FEBRERO!T254)</f>
        <v>Programas Especial 10</v>
      </c>
      <c r="U254" s="27">
        <f>+ENERO!U254</f>
        <v>0</v>
      </c>
      <c r="V254" s="15">
        <f>FEBRERO!V254+MARZO!AL254</f>
        <v>0</v>
      </c>
      <c r="W254" s="15">
        <f>FEBRERO!W254+MARZO!AM254</f>
        <v>0</v>
      </c>
      <c r="X254" s="18">
        <f>SUM(U254:W254)</f>
        <v>0</v>
      </c>
      <c r="Y254" s="19">
        <f>FEBRERO!AA254</f>
        <v>0</v>
      </c>
      <c r="Z254" s="374">
        <v>0</v>
      </c>
      <c r="AA254" s="18">
        <f>SUM(Y254:Z254)</f>
        <v>0</v>
      </c>
      <c r="AB254" s="19">
        <f>FEBRERO!AD254</f>
        <v>0</v>
      </c>
      <c r="AC254" s="374">
        <v>0</v>
      </c>
      <c r="AD254" s="18">
        <f>SUM(AB254:AC254)</f>
        <v>0</v>
      </c>
      <c r="AE254" s="19">
        <f>FEBRERO!AG254</f>
        <v>0</v>
      </c>
      <c r="AF254" s="374">
        <v>0</v>
      </c>
      <c r="AG254" s="18">
        <f>SUM(AE254:AF254)</f>
        <v>0</v>
      </c>
      <c r="AH254" s="19">
        <f>X254-AA254</f>
        <v>0</v>
      </c>
      <c r="AI254" s="15">
        <f>X254-AD254</f>
        <v>0</v>
      </c>
      <c r="AJ254" s="16">
        <f>X254-AG254</f>
        <v>0</v>
      </c>
      <c r="AK254" s="9"/>
      <c r="AL254" s="372">
        <v>0</v>
      </c>
      <c r="AM254" s="375">
        <v>0</v>
      </c>
    </row>
    <row r="255" spans="1:70" ht="24.95" customHeight="1">
      <c r="A255" s="754"/>
      <c r="B255" s="661"/>
      <c r="C255" s="382"/>
      <c r="D255" s="382"/>
      <c r="E255" s="382"/>
      <c r="F255" s="382"/>
      <c r="G255" s="382"/>
      <c r="H255" s="382"/>
      <c r="I255" s="382"/>
      <c r="J255" s="382"/>
      <c r="K255" s="382"/>
      <c r="L255" s="382"/>
      <c r="M255" s="382"/>
      <c r="N255" s="9"/>
      <c r="O255" s="382"/>
      <c r="P255" s="9"/>
      <c r="Q255" s="9"/>
      <c r="S255" s="707" t="str">
        <f>+IF(FEBRERO!S255=0,"",FEBRERO!S255)</f>
        <v>8002100-12</v>
      </c>
      <c r="T255" s="683" t="str">
        <f>+IF(FEBRERO!T255=0,"",FEBRERO!T255)</f>
        <v>Programas Especial 11</v>
      </c>
      <c r="U255" s="27">
        <f>+ENERO!U255</f>
        <v>0</v>
      </c>
      <c r="V255" s="15">
        <f>FEBRERO!V255+MARZO!AL255</f>
        <v>0</v>
      </c>
      <c r="W255" s="15">
        <f>FEBRERO!W255+MARZO!AM255</f>
        <v>0</v>
      </c>
      <c r="X255" s="18">
        <f t="shared" si="213"/>
        <v>0</v>
      </c>
      <c r="Y255" s="19">
        <f>FEBRERO!AA255</f>
        <v>0</v>
      </c>
      <c r="Z255" s="374">
        <v>0</v>
      </c>
      <c r="AA255" s="18">
        <f t="shared" si="214"/>
        <v>0</v>
      </c>
      <c r="AB255" s="19">
        <f>FEBRERO!AD255</f>
        <v>0</v>
      </c>
      <c r="AC255" s="374">
        <v>0</v>
      </c>
      <c r="AD255" s="18">
        <f t="shared" si="215"/>
        <v>0</v>
      </c>
      <c r="AE255" s="19">
        <f>FEBRERO!AG255</f>
        <v>0</v>
      </c>
      <c r="AF255" s="374">
        <v>0</v>
      </c>
      <c r="AG255" s="18">
        <f t="shared" si="216"/>
        <v>0</v>
      </c>
      <c r="AH255" s="19">
        <f t="shared" si="217"/>
        <v>0</v>
      </c>
      <c r="AI255" s="15">
        <f t="shared" si="218"/>
        <v>0</v>
      </c>
      <c r="AJ255" s="16">
        <f t="shared" si="219"/>
        <v>0</v>
      </c>
      <c r="AK255" s="9"/>
      <c r="AL255" s="372">
        <v>0</v>
      </c>
      <c r="AM255" s="375">
        <v>0</v>
      </c>
    </row>
    <row r="256" spans="1:70" ht="24.95" customHeight="1" thickBot="1">
      <c r="A256" s="754"/>
      <c r="B256" s="661"/>
      <c r="C256" s="382"/>
      <c r="D256" s="382"/>
      <c r="E256" s="382"/>
      <c r="F256" s="382"/>
      <c r="G256" s="382"/>
      <c r="H256" s="382"/>
      <c r="I256" s="382"/>
      <c r="J256" s="382"/>
      <c r="K256" s="382"/>
      <c r="L256" s="382"/>
      <c r="M256" s="382"/>
      <c r="N256" s="9"/>
      <c r="O256" s="382"/>
      <c r="P256" s="9"/>
      <c r="Q256" s="9"/>
      <c r="S256" s="718">
        <f>+IF(FEBRERO!S256=0,"",FEBRERO!S256)</f>
        <v>8002999</v>
      </c>
      <c r="T256" s="698" t="str">
        <f>+IF(FEBRERO!T256=0,"",FEBRERO!T256)</f>
        <v>Vigencias Anteriores Programas operativos de inversion</v>
      </c>
      <c r="U256" s="133">
        <f>+ENERO!U256</f>
        <v>0</v>
      </c>
      <c r="V256" s="121">
        <f>FEBRERO!V256+MARZO!AL256</f>
        <v>0</v>
      </c>
      <c r="W256" s="121">
        <f>FEBRERO!W256+MARZO!AM256</f>
        <v>151252554</v>
      </c>
      <c r="X256" s="126">
        <f t="shared" si="213"/>
        <v>151252554</v>
      </c>
      <c r="Y256" s="124">
        <f>FEBRERO!AA256</f>
        <v>151252554</v>
      </c>
      <c r="Z256" s="388">
        <v>0</v>
      </c>
      <c r="AA256" s="126">
        <f t="shared" si="214"/>
        <v>151252554</v>
      </c>
      <c r="AB256" s="124">
        <f>FEBRERO!AD256</f>
        <v>151252554</v>
      </c>
      <c r="AC256" s="388">
        <v>0</v>
      </c>
      <c r="AD256" s="126">
        <f t="shared" si="215"/>
        <v>151252554</v>
      </c>
      <c r="AE256" s="124">
        <f>FEBRERO!AG256</f>
        <v>86386699</v>
      </c>
      <c r="AF256" s="388">
        <v>166000</v>
      </c>
      <c r="AG256" s="126">
        <f t="shared" si="216"/>
        <v>86552699</v>
      </c>
      <c r="AH256" s="124">
        <f t="shared" si="217"/>
        <v>0</v>
      </c>
      <c r="AI256" s="121">
        <f t="shared" si="218"/>
        <v>0</v>
      </c>
      <c r="AJ256" s="125">
        <f t="shared" si="219"/>
        <v>64699855</v>
      </c>
      <c r="AK256" s="9"/>
      <c r="AL256" s="384">
        <v>0</v>
      </c>
      <c r="AM256" s="389">
        <v>0</v>
      </c>
    </row>
    <row r="257" spans="1:39" ht="24.95" customHeight="1" thickBot="1">
      <c r="A257" s="754"/>
      <c r="B257" s="661"/>
      <c r="C257" s="382"/>
      <c r="D257" s="382"/>
      <c r="E257" s="382"/>
      <c r="F257" s="382"/>
      <c r="G257" s="382"/>
      <c r="H257" s="382"/>
      <c r="I257" s="382"/>
      <c r="J257" s="382"/>
      <c r="K257" s="382"/>
      <c r="L257" s="382"/>
      <c r="M257" s="382"/>
      <c r="N257" s="9"/>
      <c r="O257" s="382"/>
      <c r="P257" s="9"/>
      <c r="Q257" s="9"/>
      <c r="S257" s="495" t="str">
        <f>+IF(FEBRERO!S257=0,"",FEBRERO!S257)</f>
        <v/>
      </c>
      <c r="T257" s="695" t="str">
        <f>+IF(FEBRERO!T257=0,"",FEBRERO!T257)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S258" s="786" t="s">
        <v>360</v>
      </c>
      <c r="T258" s="787" t="s">
        <v>132</v>
      </c>
      <c r="U258" s="340">
        <f>+(C10+C17+C113)-(U10+U193+U220+U232)</f>
        <v>0</v>
      </c>
      <c r="V258" s="340">
        <f t="shared" ref="V258:AJ258" si="220">+(D10+D17+D113)-(V10+V193+V220+V232)</f>
        <v>0</v>
      </c>
      <c r="W258" s="340">
        <f t="shared" si="220"/>
        <v>0</v>
      </c>
      <c r="X258" s="340">
        <f t="shared" si="220"/>
        <v>0</v>
      </c>
      <c r="Y258" s="340">
        <f t="shared" si="220"/>
        <v>-1229266993</v>
      </c>
      <c r="Z258" s="340">
        <f t="shared" si="220"/>
        <v>91819096</v>
      </c>
      <c r="AA258" s="340">
        <f t="shared" si="220"/>
        <v>-1137447897</v>
      </c>
      <c r="AB258" s="340">
        <f t="shared" si="220"/>
        <v>-338473366</v>
      </c>
      <c r="AC258" s="340">
        <f t="shared" si="220"/>
        <v>96908226</v>
      </c>
      <c r="AD258" s="340">
        <f t="shared" si="220"/>
        <v>-241565140</v>
      </c>
      <c r="AE258" s="340">
        <f t="shared" si="220"/>
        <v>3488684046</v>
      </c>
      <c r="AF258" s="340">
        <f t="shared" si="220"/>
        <v>4107678339</v>
      </c>
      <c r="AG258" s="340">
        <f t="shared" si="220"/>
        <v>-1574300220</v>
      </c>
      <c r="AH258" s="340">
        <f t="shared" si="220"/>
        <v>-3324250429</v>
      </c>
      <c r="AI258" s="340">
        <f t="shared" si="220"/>
        <v>-4467399139</v>
      </c>
      <c r="AJ258" s="788">
        <f t="shared" si="220"/>
        <v>-5033626730</v>
      </c>
      <c r="AK258" s="9"/>
      <c r="AL258" s="338">
        <v>0</v>
      </c>
      <c r="AM258" s="339">
        <v>0</v>
      </c>
    </row>
    <row r="259" spans="1:39" ht="24.95" customHeight="1" thickBot="1">
      <c r="S259" s="904"/>
      <c r="T259" s="905"/>
      <c r="U259" s="801"/>
      <c r="V259" s="801"/>
      <c r="W259" s="801"/>
      <c r="X259" s="801"/>
      <c r="Y259" s="801"/>
      <c r="Z259" s="801"/>
      <c r="AA259" s="801"/>
      <c r="AB259" s="801"/>
      <c r="AC259" s="801"/>
      <c r="AD259" s="801"/>
      <c r="AE259" s="801"/>
      <c r="AF259" s="801"/>
      <c r="AG259" s="801"/>
      <c r="AH259" s="801"/>
      <c r="AI259" s="801"/>
      <c r="AJ259" s="802"/>
      <c r="AK259" s="10"/>
      <c r="AL259" s="123">
        <f>+SUMIF(AK8:AK256,AK33,AL8:AL256)</f>
        <v>0</v>
      </c>
      <c r="AM259" s="115">
        <f>+SUMIF(AL8:AL256,AL33,AM8:AM256)</f>
        <v>0</v>
      </c>
    </row>
    <row r="260" spans="1:39" ht="24.95" customHeight="1" thickBot="1">
      <c r="S260" s="805" t="s">
        <v>570</v>
      </c>
      <c r="T260" s="806"/>
      <c r="U260" s="781">
        <f>+U8-U262</f>
        <v>5736225671</v>
      </c>
      <c r="V260" s="781">
        <f t="shared" ref="V260:AJ260" si="221">+V8-V262</f>
        <v>-149147338</v>
      </c>
      <c r="W260" s="781">
        <f t="shared" si="221"/>
        <v>87025326</v>
      </c>
      <c r="X260" s="781">
        <f t="shared" si="221"/>
        <v>5674103659</v>
      </c>
      <c r="Y260" s="781">
        <f t="shared" si="221"/>
        <v>1908778273</v>
      </c>
      <c r="Z260" s="781">
        <f t="shared" si="221"/>
        <v>501344745</v>
      </c>
      <c r="AA260" s="781">
        <f t="shared" si="221"/>
        <v>2410123018</v>
      </c>
      <c r="AB260" s="781">
        <f t="shared" si="221"/>
        <v>773426377</v>
      </c>
      <c r="AC260" s="781">
        <f t="shared" si="221"/>
        <v>493547931</v>
      </c>
      <c r="AD260" s="781">
        <f t="shared" si="221"/>
        <v>1266974308</v>
      </c>
      <c r="AE260" s="781">
        <f t="shared" si="221"/>
        <v>415204278</v>
      </c>
      <c r="AF260" s="781">
        <f t="shared" si="221"/>
        <v>497858850</v>
      </c>
      <c r="AG260" s="781">
        <f t="shared" si="221"/>
        <v>913063128</v>
      </c>
      <c r="AH260" s="781">
        <f t="shared" si="221"/>
        <v>3263980641</v>
      </c>
      <c r="AI260" s="781">
        <f t="shared" si="221"/>
        <v>4407129351</v>
      </c>
      <c r="AJ260" s="782">
        <f t="shared" si="221"/>
        <v>4761040531</v>
      </c>
      <c r="AK260" s="10"/>
      <c r="AL260" s="382"/>
      <c r="AM260" s="382"/>
    </row>
    <row r="261" spans="1:39" ht="24.95" customHeight="1" thickBot="1">
      <c r="S261" s="809"/>
      <c r="T261" s="810"/>
      <c r="U261" s="789"/>
      <c r="V261" s="789"/>
      <c r="W261" s="789"/>
      <c r="X261" s="789"/>
      <c r="Y261" s="789"/>
      <c r="Z261" s="789"/>
      <c r="AA261" s="789"/>
      <c r="AB261" s="789"/>
      <c r="AC261" s="789"/>
      <c r="AD261" s="789"/>
      <c r="AE261" s="789"/>
      <c r="AF261" s="789"/>
      <c r="AG261" s="789"/>
      <c r="AH261" s="789"/>
      <c r="AI261" s="789"/>
      <c r="AJ261" s="790"/>
    </row>
    <row r="262" spans="1:39" ht="24.95" customHeight="1" thickBot="1">
      <c r="S262" s="807" t="s">
        <v>571</v>
      </c>
      <c r="T262" s="808"/>
      <c r="U262" s="785">
        <f>+SUMIF($T$8:$T$256,"*Vigencias Anteriores*",U8:U256)</f>
        <v>362137316</v>
      </c>
      <c r="V262" s="785">
        <f t="shared" ref="V262:AJ262" si="222">+SUMIF($T$8:$T$256,"*Vigencias Anteriores*",V8:V256)</f>
        <v>149147338</v>
      </c>
      <c r="W262" s="785">
        <f t="shared" si="222"/>
        <v>422538637</v>
      </c>
      <c r="X262" s="785">
        <f t="shared" si="222"/>
        <v>933823291</v>
      </c>
      <c r="Y262" s="785">
        <f t="shared" si="222"/>
        <v>873553503</v>
      </c>
      <c r="Z262" s="785">
        <f t="shared" si="222"/>
        <v>0</v>
      </c>
      <c r="AA262" s="785">
        <f t="shared" si="222"/>
        <v>873553503</v>
      </c>
      <c r="AB262" s="785">
        <f t="shared" si="222"/>
        <v>873553503</v>
      </c>
      <c r="AC262" s="785">
        <f t="shared" si="222"/>
        <v>0</v>
      </c>
      <c r="AD262" s="785">
        <f t="shared" si="222"/>
        <v>873553503</v>
      </c>
      <c r="AE262" s="785">
        <f t="shared" si="222"/>
        <v>557810002</v>
      </c>
      <c r="AF262" s="785">
        <f t="shared" si="222"/>
        <v>103427090</v>
      </c>
      <c r="AG262" s="785">
        <f t="shared" si="222"/>
        <v>661237092</v>
      </c>
      <c r="AH262" s="785">
        <f t="shared" si="222"/>
        <v>60269788</v>
      </c>
      <c r="AI262" s="785">
        <f t="shared" si="222"/>
        <v>60269788</v>
      </c>
      <c r="AJ262" s="785">
        <f t="shared" si="222"/>
        <v>272586199</v>
      </c>
    </row>
    <row r="263" spans="1:39" ht="24.95" customHeight="1" thickBot="1">
      <c r="S263" s="809"/>
      <c r="T263" s="810"/>
      <c r="U263" s="810"/>
      <c r="V263" s="789"/>
      <c r="W263" s="789"/>
      <c r="X263" s="789"/>
      <c r="Y263" s="789"/>
      <c r="Z263" s="789"/>
      <c r="AA263" s="789"/>
      <c r="AB263" s="789"/>
      <c r="AC263" s="789"/>
      <c r="AD263" s="789"/>
      <c r="AE263" s="789"/>
      <c r="AF263" s="789"/>
      <c r="AG263" s="789"/>
      <c r="AH263" s="789"/>
      <c r="AI263" s="789"/>
      <c r="AJ263" s="789"/>
    </row>
    <row r="264" spans="1:39" ht="24.95" customHeight="1" thickBot="1">
      <c r="S264" s="783" t="s">
        <v>572</v>
      </c>
      <c r="T264" s="784"/>
      <c r="U264" s="803">
        <f>+U260+U262</f>
        <v>6098362987</v>
      </c>
      <c r="V264" s="803">
        <f t="shared" ref="V264:AJ264" si="223">+V260+V262</f>
        <v>0</v>
      </c>
      <c r="W264" s="803">
        <f t="shared" si="223"/>
        <v>509563963</v>
      </c>
      <c r="X264" s="803">
        <f t="shared" si="223"/>
        <v>6607926950</v>
      </c>
      <c r="Y264" s="803">
        <f t="shared" si="223"/>
        <v>2782331776</v>
      </c>
      <c r="Z264" s="803">
        <f t="shared" si="223"/>
        <v>501344745</v>
      </c>
      <c r="AA264" s="803">
        <f t="shared" si="223"/>
        <v>3283676521</v>
      </c>
      <c r="AB264" s="803">
        <f t="shared" si="223"/>
        <v>1646979880</v>
      </c>
      <c r="AC264" s="803">
        <f t="shared" si="223"/>
        <v>493547931</v>
      </c>
      <c r="AD264" s="803">
        <f t="shared" si="223"/>
        <v>2140527811</v>
      </c>
      <c r="AE264" s="803">
        <f t="shared" si="223"/>
        <v>973014280</v>
      </c>
      <c r="AF264" s="803">
        <f t="shared" si="223"/>
        <v>601285940</v>
      </c>
      <c r="AG264" s="803">
        <f t="shared" si="223"/>
        <v>1574300220</v>
      </c>
      <c r="AH264" s="803">
        <f t="shared" si="223"/>
        <v>3324250429</v>
      </c>
      <c r="AI264" s="803">
        <f t="shared" si="223"/>
        <v>4467399139</v>
      </c>
      <c r="AJ264" s="804">
        <f t="shared" si="223"/>
        <v>5033626730</v>
      </c>
    </row>
  </sheetData>
  <sheetProtection algorithmName="SHA-512" hashValue="RbpBULQwDbUnijVRJk6Q6ZRvdyNwTG3jt+t63f1XgSjYcBejLWa9G5G71sglkglxTqkPPquC/NlpCFV9SB7NHA==" saltValue="C4tzo+rPKZzQ59DK4vKe3g==" spinCount="100000" sheet="1" objects="1" scenarios="1" formatCells="0" formatColumns="0"/>
  <mergeCells count="48">
    <mergeCell ref="AW19:AZ19"/>
    <mergeCell ref="AW4:AZ4"/>
    <mergeCell ref="A1:B1"/>
    <mergeCell ref="C1:J1"/>
    <mergeCell ref="K1:N1"/>
    <mergeCell ref="AJ3:AJ4"/>
    <mergeCell ref="T5:T6"/>
    <mergeCell ref="Y3:AG4"/>
    <mergeCell ref="V3:X4"/>
    <mergeCell ref="AH3:AI4"/>
    <mergeCell ref="AE5:AG5"/>
    <mergeCell ref="B3:B4"/>
    <mergeCell ref="AM3:AM5"/>
    <mergeCell ref="A5:A6"/>
    <mergeCell ref="B5:B6"/>
    <mergeCell ref="C5:F5"/>
    <mergeCell ref="BM2:BO2"/>
    <mergeCell ref="P2:Q2"/>
    <mergeCell ref="L2:M2"/>
    <mergeCell ref="D2:E2"/>
    <mergeCell ref="AL2:AM2"/>
    <mergeCell ref="BB2:BC2"/>
    <mergeCell ref="BG2:BI2"/>
    <mergeCell ref="V2:X2"/>
    <mergeCell ref="Y2:AG2"/>
    <mergeCell ref="AH2:AI2"/>
    <mergeCell ref="BM3:BO3"/>
    <mergeCell ref="BH5:BK5"/>
    <mergeCell ref="BM5:BM6"/>
    <mergeCell ref="BB3:BC3"/>
    <mergeCell ref="BG3:BI3"/>
    <mergeCell ref="BL5:BL6"/>
    <mergeCell ref="BF5:BF6"/>
    <mergeCell ref="AL3:AL5"/>
    <mergeCell ref="D3:E4"/>
    <mergeCell ref="F3:K4"/>
    <mergeCell ref="Q3:Q5"/>
    <mergeCell ref="AH5:AJ5"/>
    <mergeCell ref="AB5:AD5"/>
    <mergeCell ref="S259:T259"/>
    <mergeCell ref="G5:I5"/>
    <mergeCell ref="J5:L5"/>
    <mergeCell ref="S5:S6"/>
    <mergeCell ref="P3:P5"/>
    <mergeCell ref="T3:T4"/>
    <mergeCell ref="L3:M4"/>
    <mergeCell ref="M5:N5"/>
    <mergeCell ref="N3:N4"/>
  </mergeCells>
  <phoneticPr fontId="1" type="noConversion"/>
  <conditionalFormatting sqref="B5:B7">
    <cfRule type="expression" dxfId="9" priority="1" stopIfTrue="1">
      <formula>$B$5="OJO - RECUERDE RECAUDAR LA DISPONIBLIDAD INICIAL EN ESTE TRIMESTRE, haga clik en H9 para ampliar la información"</formula>
    </cfRule>
  </conditionalFormatting>
  <dataValidations count="5">
    <dataValidation allowBlank="1" showInputMessage="1" showErrorMessage="1" promptTitle="MANEJO DE DISPONIBILIDAD INCIAL" prompt="Al realizar el estimativo del presupuesto, se usó para la disponibilidad inicial un valor tentativo. Ese valor debe ser adicionado o modificado en este trimestre para dejar el valor real que quedó como disponible efectivamente al finalizar la vigencia." sqref="B10:B11"/>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S264"/>
  <sheetViews>
    <sheetView showGridLines="0" topLeftCell="S5" zoomScaleNormal="100" workbookViewId="0">
      <pane xSplit="2" ySplit="4" topLeftCell="U9" activePane="bottomRight" state="frozen"/>
      <selection activeCell="S5" sqref="S5"/>
      <selection pane="topRight" activeCell="U5" sqref="U5"/>
      <selection pane="bottomLeft" activeCell="S9" sqref="S9"/>
      <selection pane="bottomRight" activeCell="X14" sqref="X14"/>
    </sheetView>
  </sheetViews>
  <sheetFormatPr baseColWidth="10" defaultColWidth="0" defaultRowHeight="24.95" customHeight="1"/>
  <cols>
    <col min="1" max="1" width="11.7109375" style="755" customWidth="1"/>
    <col min="2" max="2" width="51" style="662" customWidth="1"/>
    <col min="3" max="3" width="16.5703125" style="272" customWidth="1"/>
    <col min="4" max="4" width="16.140625" style="272" customWidth="1"/>
    <col min="5" max="6" width="14.42578125" style="272" customWidth="1"/>
    <col min="7" max="7" width="16.7109375" style="272" customWidth="1"/>
    <col min="8"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6.140625" style="699" customWidth="1"/>
    <col min="20" max="20" width="42.28515625" style="675" customWidth="1"/>
    <col min="21" max="36" width="17.28515625" style="272" customWidth="1"/>
    <col min="37" max="37" width="8.85546875" style="1" customWidth="1"/>
    <col min="38" max="39" width="23.7109375" style="272" customWidth="1"/>
    <col min="40" max="40" width="4.85546875" style="272" customWidth="1"/>
    <col min="41" max="41" width="12.28515625" style="272" customWidth="1"/>
    <col min="42" max="42" width="56.425781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c r="A1" s="944" t="str">
        <f>IF($F$8-$X$8=0," ","OJO: PRESUPUESTO DESEQUILIBRADO")</f>
        <v xml:space="preserve"> </v>
      </c>
      <c r="B1" s="944"/>
      <c r="C1" s="993"/>
      <c r="D1" s="993"/>
      <c r="E1" s="993"/>
      <c r="F1" s="993"/>
      <c r="G1" s="993"/>
      <c r="H1" s="993"/>
      <c r="I1" s="993"/>
      <c r="J1" s="993"/>
      <c r="K1" s="945" t="str">
        <f>+IF(L8&gt;I8,"OJO - SUS RECAUDOS SON SUPERIORES A SUS RECONOCIMIENTOS, VERIFIQUE","")</f>
        <v/>
      </c>
      <c r="L1" s="945"/>
      <c r="M1" s="945"/>
      <c r="N1" s="945"/>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2"/>
      <c r="B2" s="719" t="str">
        <f>+ENERO!B2</f>
        <v>SECRETARIA SECCIONAL DE SALUD Y PROTECCION SOCIAL DE ANTIOQUIA DE ANTIOQUIA</v>
      </c>
      <c r="C2" s="274"/>
      <c r="D2" s="954" t="str">
        <f>+IF(F2="","","MUNICIPIO:")</f>
        <v>MUNICIPIO:</v>
      </c>
      <c r="E2" s="954"/>
      <c r="F2" s="275" t="str">
        <f>IF(INSTRUCCIONES!B3=0,"",INSTRUCCIONES!B3)</f>
        <v>CONCORDIA</v>
      </c>
      <c r="G2" s="276"/>
      <c r="H2" s="276"/>
      <c r="I2" s="276"/>
      <c r="J2" s="276"/>
      <c r="K2" s="277"/>
      <c r="L2" s="955" t="s">
        <v>385</v>
      </c>
      <c r="M2" s="956"/>
      <c r="N2" s="278" t="s">
        <v>386</v>
      </c>
      <c r="P2" s="929" t="s">
        <v>460</v>
      </c>
      <c r="Q2" s="936"/>
      <c r="R2" s="279"/>
      <c r="S2" s="700"/>
      <c r="T2" s="719" t="str">
        <f>+ENERO!T2</f>
        <v>SECRETARIA SECCIONAL DE SALUD Y PROTECCION SOCIAL DE ANTIOQUIA DE ANTIOQUIA</v>
      </c>
      <c r="U2" s="274"/>
      <c r="V2" s="963" t="str">
        <f>+IF(Y2="","","M U N I C I P I O:")</f>
        <v>M U N I C I P I O:</v>
      </c>
      <c r="W2" s="963"/>
      <c r="X2" s="963"/>
      <c r="Y2" s="987" t="str">
        <f>IF(INSTRUCCIONES!B3=0,"",INSTRUCCIONES!B3)</f>
        <v>CONCORDIA</v>
      </c>
      <c r="Z2" s="987"/>
      <c r="AA2" s="987"/>
      <c r="AB2" s="987"/>
      <c r="AC2" s="987"/>
      <c r="AD2" s="987"/>
      <c r="AE2" s="987"/>
      <c r="AF2" s="987"/>
      <c r="AG2" s="988"/>
      <c r="AH2" s="956" t="s">
        <v>385</v>
      </c>
      <c r="AI2" s="986"/>
      <c r="AJ2" s="278" t="s">
        <v>386</v>
      </c>
      <c r="AL2" s="929" t="s">
        <v>460</v>
      </c>
      <c r="AM2" s="936"/>
      <c r="AO2" s="2">
        <v>4</v>
      </c>
      <c r="AP2" s="280" t="s">
        <v>7</v>
      </c>
      <c r="AQ2" s="281"/>
      <c r="AR2" s="3"/>
      <c r="AS2" s="3"/>
      <c r="AT2" s="3"/>
      <c r="AU2" s="3"/>
      <c r="AV2" s="3"/>
      <c r="AW2" s="3"/>
      <c r="AX2" s="3"/>
      <c r="AY2" s="3"/>
      <c r="AZ2" s="4"/>
      <c r="BB2" s="929" t="s">
        <v>597</v>
      </c>
      <c r="BC2" s="930"/>
      <c r="BD2" s="51" t="s">
        <v>385</v>
      </c>
      <c r="BE2" s="278" t="str">
        <f>+L3</f>
        <v>ABRIL</v>
      </c>
      <c r="BF2" s="273"/>
      <c r="BG2" s="929" t="s">
        <v>598</v>
      </c>
      <c r="BH2" s="930"/>
      <c r="BI2" s="930"/>
      <c r="BJ2" s="51" t="s">
        <v>385</v>
      </c>
      <c r="BK2" s="278" t="str">
        <f>+BE2</f>
        <v>ABRIL</v>
      </c>
      <c r="BM2" s="929" t="s">
        <v>598</v>
      </c>
      <c r="BN2" s="930"/>
      <c r="BO2" s="930"/>
      <c r="BP2" s="51" t="s">
        <v>385</v>
      </c>
      <c r="BQ2" s="278" t="str">
        <f>+BK2</f>
        <v>ABRIL</v>
      </c>
    </row>
    <row r="3" spans="1:69" ht="24.95" customHeight="1" thickBot="1">
      <c r="A3" s="753"/>
      <c r="B3" s="906" t="s">
        <v>8</v>
      </c>
      <c r="C3" s="282"/>
      <c r="D3" s="922" t="str">
        <f>+IF(F3="","","INSTITUCION:")</f>
        <v>INSTITUCION:</v>
      </c>
      <c r="E3" s="922"/>
      <c r="F3" s="946" t="str">
        <f>IF(INSTRUCCIONES!B5=0,"",INSTRUCCIONES!B5)</f>
        <v xml:space="preserve">ESE HOSPITAL SAN JUAN DE DIOS </v>
      </c>
      <c r="G3" s="946"/>
      <c r="H3" s="946"/>
      <c r="I3" s="946"/>
      <c r="J3" s="946"/>
      <c r="K3" s="947"/>
      <c r="L3" s="907" t="s">
        <v>365</v>
      </c>
      <c r="M3" s="908"/>
      <c r="N3" s="952">
        <f>+INSTRUCCIONES!F3</f>
        <v>2018</v>
      </c>
      <c r="P3" s="933" t="s">
        <v>515</v>
      </c>
      <c r="Q3" s="926" t="s">
        <v>522</v>
      </c>
      <c r="R3" s="279"/>
      <c r="S3" s="701"/>
      <c r="T3" s="906" t="s">
        <v>10</v>
      </c>
      <c r="U3" s="283"/>
      <c r="V3" s="976" t="str">
        <f>+IF(Y3="","","E.S.E. H O S P I T A L:")</f>
        <v>E.S.E. H O S P I T A L:</v>
      </c>
      <c r="W3" s="976"/>
      <c r="X3" s="976"/>
      <c r="Y3" s="978" t="str">
        <f>IF(INSTRUCCIONES!B5=0,"",INSTRUCCIONES!B5)</f>
        <v xml:space="preserve">ESE HOSPITAL SAN JUAN DE DIOS </v>
      </c>
      <c r="Z3" s="978"/>
      <c r="AA3" s="978"/>
      <c r="AB3" s="978"/>
      <c r="AC3" s="978"/>
      <c r="AD3" s="978"/>
      <c r="AE3" s="978"/>
      <c r="AF3" s="978"/>
      <c r="AG3" s="979"/>
      <c r="AH3" s="982" t="str">
        <f>+L3</f>
        <v>ABRIL</v>
      </c>
      <c r="AI3" s="983"/>
      <c r="AJ3" s="974">
        <f>+N3</f>
        <v>2018</v>
      </c>
      <c r="AL3" s="933" t="s">
        <v>523</v>
      </c>
      <c r="AM3" s="926" t="s">
        <v>522</v>
      </c>
      <c r="AO3" s="5"/>
      <c r="AP3" s="284" t="s">
        <v>11</v>
      </c>
      <c r="AQ3" s="285"/>
      <c r="AR3" s="285"/>
      <c r="AS3" s="285"/>
      <c r="AT3" s="285"/>
      <c r="AU3" s="285"/>
      <c r="AV3" s="285"/>
      <c r="AW3" s="285"/>
      <c r="AX3" s="285"/>
      <c r="AY3" s="285"/>
      <c r="AZ3" s="286"/>
      <c r="BB3" s="931" t="str">
        <f>+CONCATENATE(INSTRUCCIONES!B5, " - ", INSTRUCCIONES!B3)</f>
        <v>ESE HOSPITAL SAN JUAN DE DIOS  - CONCORDIA</v>
      </c>
      <c r="BC3" s="932"/>
      <c r="BD3" s="52" t="s">
        <v>386</v>
      </c>
      <c r="BE3" s="50">
        <f>+N3</f>
        <v>2018</v>
      </c>
      <c r="BF3" s="6" t="s">
        <v>12</v>
      </c>
      <c r="BG3" s="931" t="str">
        <f>+CONCATENATE(INSTRUCCIONES!B5, " - ", INSTRUCCIONES!B3)</f>
        <v>ESE HOSPITAL SAN JUAN DE DIOS  - CONCORDIA</v>
      </c>
      <c r="BH3" s="932"/>
      <c r="BI3" s="932"/>
      <c r="BJ3" s="52" t="s">
        <v>386</v>
      </c>
      <c r="BK3" s="50">
        <f>+BE3</f>
        <v>2018</v>
      </c>
      <c r="BM3" s="931" t="str">
        <f>+CONCATENATE(INSTRUCCIONES!B5, " - ", INSTRUCCIONES!B3)</f>
        <v>ESE HOSPITAL SAN JUAN DE DIOS  - CONCORDIA</v>
      </c>
      <c r="BN3" s="932"/>
      <c r="BO3" s="932"/>
      <c r="BP3" s="52" t="s">
        <v>386</v>
      </c>
      <c r="BQ3" s="50">
        <f>+BK3</f>
        <v>2018</v>
      </c>
    </row>
    <row r="4" spans="1:69" ht="24.95" customHeight="1" thickBot="1">
      <c r="A4" s="753"/>
      <c r="B4" s="997"/>
      <c r="C4" s="287"/>
      <c r="D4" s="923"/>
      <c r="E4" s="923"/>
      <c r="F4" s="948"/>
      <c r="G4" s="948"/>
      <c r="H4" s="948"/>
      <c r="I4" s="948"/>
      <c r="J4" s="948"/>
      <c r="K4" s="949"/>
      <c r="L4" s="909"/>
      <c r="M4" s="910"/>
      <c r="N4" s="953"/>
      <c r="P4" s="934"/>
      <c r="Q4" s="927"/>
      <c r="R4" s="279"/>
      <c r="S4" s="701"/>
      <c r="T4" s="906"/>
      <c r="U4" s="287"/>
      <c r="V4" s="977"/>
      <c r="W4" s="977"/>
      <c r="X4" s="977"/>
      <c r="Y4" s="980"/>
      <c r="Z4" s="980"/>
      <c r="AA4" s="980"/>
      <c r="AB4" s="980"/>
      <c r="AC4" s="980"/>
      <c r="AD4" s="980"/>
      <c r="AE4" s="980"/>
      <c r="AF4" s="980"/>
      <c r="AG4" s="981"/>
      <c r="AH4" s="984"/>
      <c r="AI4" s="985"/>
      <c r="AJ4" s="975"/>
      <c r="AL4" s="934"/>
      <c r="AM4" s="927"/>
      <c r="AO4" s="5"/>
      <c r="AP4" s="288"/>
      <c r="AQ4" s="289" t="s">
        <v>13</v>
      </c>
      <c r="AR4" s="289" t="s">
        <v>14</v>
      </c>
      <c r="AS4" s="289" t="s">
        <v>15</v>
      </c>
      <c r="AT4" s="289" t="s">
        <v>16</v>
      </c>
      <c r="AU4" s="289" t="s">
        <v>16</v>
      </c>
      <c r="AV4" s="290" t="s">
        <v>16</v>
      </c>
      <c r="AW4" s="967" t="str">
        <f>+CONCATENATE("PROYECCION A DICIEMBRE 31 DEL ",N3)</f>
        <v>PROYECCION A DICIEMBRE 31 DEL 2018</v>
      </c>
      <c r="AX4" s="968"/>
      <c r="AY4" s="968"/>
      <c r="AZ4" s="969"/>
      <c r="BB4" s="291"/>
      <c r="BC4" s="292"/>
      <c r="BD4" s="292"/>
      <c r="BE4" s="47"/>
      <c r="BF4" s="7"/>
      <c r="BG4" s="291"/>
      <c r="BH4" s="292"/>
      <c r="BI4" s="292"/>
      <c r="BJ4" s="48"/>
      <c r="BK4" s="293"/>
      <c r="BL4" s="8"/>
      <c r="BM4" s="291"/>
      <c r="BN4" s="294"/>
      <c r="BO4" s="294"/>
      <c r="BP4" s="49"/>
      <c r="BQ4" s="295"/>
    </row>
    <row r="5" spans="1:69" ht="42" customHeight="1" thickBot="1">
      <c r="A5" s="994" t="s">
        <v>17</v>
      </c>
      <c r="B5" s="924" t="s">
        <v>18</v>
      </c>
      <c r="C5" s="911" t="s">
        <v>19</v>
      </c>
      <c r="D5" s="912"/>
      <c r="E5" s="912"/>
      <c r="F5" s="913"/>
      <c r="G5" s="914" t="s">
        <v>519</v>
      </c>
      <c r="H5" s="915"/>
      <c r="I5" s="916"/>
      <c r="J5" s="917" t="str">
        <f>+IF(L8&gt;I8,"OJO - RECAUDOS MAYORES QUE RECONOCIMIENTOS","RECAUDO")</f>
        <v>RECAUDO</v>
      </c>
      <c r="K5" s="918"/>
      <c r="L5" s="919"/>
      <c r="M5" s="920" t="s">
        <v>21</v>
      </c>
      <c r="N5" s="921"/>
      <c r="P5" s="935"/>
      <c r="Q5" s="928"/>
      <c r="R5" s="279"/>
      <c r="S5" s="989" t="s">
        <v>471</v>
      </c>
      <c r="T5" s="991" t="s">
        <v>18</v>
      </c>
      <c r="U5" s="296" t="s">
        <v>19</v>
      </c>
      <c r="V5" s="297"/>
      <c r="W5" s="297"/>
      <c r="X5" s="298"/>
      <c r="Y5" s="299" t="s">
        <v>520</v>
      </c>
      <c r="Z5" s="297"/>
      <c r="AA5" s="297"/>
      <c r="AB5" s="971" t="s">
        <v>521</v>
      </c>
      <c r="AC5" s="972"/>
      <c r="AD5" s="973"/>
      <c r="AE5" s="971" t="s">
        <v>22</v>
      </c>
      <c r="AF5" s="972"/>
      <c r="AG5" s="973"/>
      <c r="AH5" s="971" t="s">
        <v>23</v>
      </c>
      <c r="AI5" s="972"/>
      <c r="AJ5" s="973"/>
      <c r="AL5" s="935"/>
      <c r="AM5" s="928"/>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2018</v>
      </c>
      <c r="BD5" s="305"/>
      <c r="BE5" s="509"/>
      <c r="BF5" s="307" t="s">
        <v>12</v>
      </c>
      <c r="BG5" s="512" t="s">
        <v>32</v>
      </c>
      <c r="BH5" s="939" t="str">
        <f>+CONCATENATE("ACUMULADO ",N3)</f>
        <v>ACUMULADO 2018</v>
      </c>
      <c r="BI5" s="940"/>
      <c r="BJ5" s="940"/>
      <c r="BK5" s="941"/>
      <c r="BM5" s="937" t="s">
        <v>32</v>
      </c>
      <c r="BN5" s="308" t="str">
        <f>+CONCATENATE("ACUMULADO ",BQ3)</f>
        <v>ACUMULADO 2018</v>
      </c>
      <c r="BO5" s="309"/>
      <c r="BP5" s="310"/>
      <c r="BQ5" s="311"/>
    </row>
    <row r="6" spans="1:69" ht="24.95" customHeight="1" thickBot="1">
      <c r="A6" s="995"/>
      <c r="B6" s="996"/>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461</v>
      </c>
      <c r="R6" s="279"/>
      <c r="S6" s="990" t="s">
        <v>42</v>
      </c>
      <c r="T6" s="992"/>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461</v>
      </c>
      <c r="AO6" s="314"/>
      <c r="AP6" s="315"/>
      <c r="AQ6" s="316" t="s">
        <v>36</v>
      </c>
      <c r="AR6" s="316" t="str">
        <f>+L3</f>
        <v>ABRIL</v>
      </c>
      <c r="AS6" s="316" t="str">
        <f>AR6</f>
        <v>ABRIL</v>
      </c>
      <c r="AT6" s="316" t="str">
        <f>AR6</f>
        <v>ABRIL</v>
      </c>
      <c r="AU6" s="316" t="s">
        <v>14</v>
      </c>
      <c r="AV6" s="316" t="s">
        <v>29</v>
      </c>
      <c r="AW6" s="316"/>
      <c r="AX6" s="316"/>
      <c r="AY6" s="316" t="s">
        <v>14</v>
      </c>
      <c r="AZ6" s="317" t="s">
        <v>29</v>
      </c>
      <c r="BB6" s="318"/>
      <c r="BC6" s="319" t="s">
        <v>45</v>
      </c>
      <c r="BD6" s="320" t="s">
        <v>46</v>
      </c>
      <c r="BE6" s="321" t="s">
        <v>47</v>
      </c>
      <c r="BF6" s="322"/>
      <c r="BG6" s="514"/>
      <c r="BH6" s="515" t="s">
        <v>45</v>
      </c>
      <c r="BI6" s="515" t="s">
        <v>48</v>
      </c>
      <c r="BJ6" s="515" t="s">
        <v>49</v>
      </c>
      <c r="BK6" s="516" t="s">
        <v>50</v>
      </c>
      <c r="BM6" s="938"/>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879358852</v>
      </c>
      <c r="AR7" s="327">
        <f>I22</f>
        <v>415564298</v>
      </c>
      <c r="AS7" s="327">
        <f>L22</f>
        <v>272907019</v>
      </c>
      <c r="AT7" s="13"/>
      <c r="AU7" s="328">
        <f t="shared" ref="AU7:AU17" si="0">IF(AQ7=0," ",AR7/AQ7)</f>
        <v>0.47257646529041819</v>
      </c>
      <c r="AV7" s="328">
        <f t="shared" ref="AV7:AV17" si="1">IF(AQ7=0," ",AS7/AQ7)</f>
        <v>0.31034772479893113</v>
      </c>
      <c r="AW7" s="327">
        <f>I23/AO$2*12+I24</f>
        <v>1129452876</v>
      </c>
      <c r="AX7" s="327">
        <f>L23/AO$2*12+L24</f>
        <v>701481039</v>
      </c>
      <c r="AY7" s="327">
        <f t="shared" ref="AY7:AY16" si="2">AW7-AQ7</f>
        <v>250094024</v>
      </c>
      <c r="AZ7" s="329">
        <f t="shared" ref="AZ7:AZ16" si="3">AX7-AQ7</f>
        <v>-177877813</v>
      </c>
      <c r="BB7" s="330" t="s">
        <v>53</v>
      </c>
      <c r="BC7" s="54">
        <f>F10</f>
        <v>548920717</v>
      </c>
      <c r="BD7" s="55">
        <f>I10</f>
        <v>548920717</v>
      </c>
      <c r="BE7" s="56">
        <f>K10</f>
        <v>0</v>
      </c>
      <c r="BF7" s="57"/>
      <c r="BG7" s="91" t="s">
        <v>54</v>
      </c>
      <c r="BH7" s="116">
        <f>+SUM(BH8:BH11)</f>
        <v>3999179046</v>
      </c>
      <c r="BI7" s="116">
        <f>+SUM(BI8:BI11)</f>
        <v>1433693738</v>
      </c>
      <c r="BJ7" s="116">
        <f>+SUM(BJ8:BJ11)</f>
        <v>1210408766</v>
      </c>
      <c r="BK7" s="116">
        <f>+SUM(BK8:BK11)</f>
        <v>228303815</v>
      </c>
      <c r="BM7" s="61" t="s">
        <v>54</v>
      </c>
      <c r="BN7" s="62">
        <f>BN8+BN15+BN22</f>
        <v>3999179046</v>
      </c>
      <c r="BO7" s="63">
        <f>BO8+BO15+BO22</f>
        <v>1433693738</v>
      </c>
      <c r="BP7" s="63">
        <f>BP8+BP15+BP22</f>
        <v>1210408766</v>
      </c>
      <c r="BQ7" s="64">
        <f>BQ8+BQ15+BQ22</f>
        <v>228303815</v>
      </c>
    </row>
    <row r="8" spans="1:69" s="9" customFormat="1" ht="24.95" customHeight="1" thickBot="1">
      <c r="A8" s="731">
        <f>+IF(MARZO!A8=0,"",MARZO!A8)</f>
        <v>1</v>
      </c>
      <c r="B8" s="635" t="str">
        <f>+IF(MARZO!B8=0,"",MARZO!B8)</f>
        <v>INGRESOS</v>
      </c>
      <c r="C8" s="331">
        <f>C10+C17+C113</f>
        <v>6098362987</v>
      </c>
      <c r="D8" s="331">
        <f t="shared" ref="D8:Q8" si="4">D10+D17+D113</f>
        <v>0</v>
      </c>
      <c r="E8" s="331">
        <f t="shared" si="4"/>
        <v>548563963</v>
      </c>
      <c r="F8" s="331">
        <f t="shared" si="4"/>
        <v>6646926950</v>
      </c>
      <c r="G8" s="331">
        <f t="shared" si="4"/>
        <v>2146228624</v>
      </c>
      <c r="H8" s="331">
        <f t="shared" si="4"/>
        <v>704088361</v>
      </c>
      <c r="I8" s="331">
        <f t="shared" si="4"/>
        <v>2850316985</v>
      </c>
      <c r="J8" s="331">
        <f t="shared" si="4"/>
        <v>1898962671</v>
      </c>
      <c r="K8" s="331">
        <f t="shared" si="4"/>
        <v>630927677</v>
      </c>
      <c r="L8" s="331">
        <f t="shared" si="4"/>
        <v>2529890348</v>
      </c>
      <c r="M8" s="331">
        <f t="shared" si="4"/>
        <v>3796609965</v>
      </c>
      <c r="N8" s="331">
        <f t="shared" si="4"/>
        <v>4117036602</v>
      </c>
      <c r="O8" s="333"/>
      <c r="P8" s="334">
        <f t="shared" si="4"/>
        <v>0</v>
      </c>
      <c r="Q8" s="332">
        <f t="shared" si="4"/>
        <v>39000000</v>
      </c>
      <c r="S8" s="702" t="str">
        <f>+IF(MARZO!S8=0,"",MARZO!S8)</f>
        <v/>
      </c>
      <c r="T8" s="676" t="str">
        <f>+IF(MARZO!T8=0,"",MARZO!T8)</f>
        <v>GASTOS</v>
      </c>
      <c r="U8" s="335">
        <f>U10+U193+U220+U232</f>
        <v>6098362987</v>
      </c>
      <c r="V8" s="336">
        <f t="shared" ref="V8:AJ8" si="5">V10+V193+V220+V232</f>
        <v>0</v>
      </c>
      <c r="W8" s="336">
        <f t="shared" si="5"/>
        <v>548563963</v>
      </c>
      <c r="X8" s="337">
        <f t="shared" si="5"/>
        <v>6646926950</v>
      </c>
      <c r="Y8" s="338">
        <f t="shared" si="5"/>
        <v>3283676521</v>
      </c>
      <c r="Z8" s="336">
        <f t="shared" si="5"/>
        <v>296871581</v>
      </c>
      <c r="AA8" s="337">
        <f t="shared" si="5"/>
        <v>3580548102</v>
      </c>
      <c r="AB8" s="338">
        <f t="shared" si="5"/>
        <v>2140527811</v>
      </c>
      <c r="AC8" s="336">
        <f t="shared" si="5"/>
        <v>547565325</v>
      </c>
      <c r="AD8" s="337">
        <f t="shared" si="5"/>
        <v>2688093136</v>
      </c>
      <c r="AE8" s="338">
        <f t="shared" si="5"/>
        <v>1574300220</v>
      </c>
      <c r="AF8" s="336">
        <f t="shared" si="5"/>
        <v>430401016</v>
      </c>
      <c r="AG8" s="337">
        <f t="shared" si="5"/>
        <v>2004701236</v>
      </c>
      <c r="AH8" s="338">
        <f t="shared" si="5"/>
        <v>3066378848</v>
      </c>
      <c r="AI8" s="336">
        <f t="shared" si="5"/>
        <v>3958833814</v>
      </c>
      <c r="AJ8" s="339">
        <f t="shared" si="5"/>
        <v>4642225714</v>
      </c>
      <c r="AL8" s="340">
        <f t="shared" ref="AL8:AM8" si="6">AL10+AL193+AL220+AL232</f>
        <v>0</v>
      </c>
      <c r="AM8" s="341">
        <f t="shared" si="6"/>
        <v>39000000</v>
      </c>
      <c r="AO8" s="21"/>
      <c r="AP8" s="11" t="s">
        <v>56</v>
      </c>
      <c r="AQ8" s="12">
        <f>F25</f>
        <v>2997277173</v>
      </c>
      <c r="AR8" s="12">
        <f>I25</f>
        <v>1015291852</v>
      </c>
      <c r="AS8" s="12">
        <f>L25</f>
        <v>918420533</v>
      </c>
      <c r="AT8" s="13"/>
      <c r="AU8" s="342">
        <f t="shared" si="0"/>
        <v>0.33873805904436455</v>
      </c>
      <c r="AV8" s="342">
        <f t="shared" si="1"/>
        <v>0.30641828566049673</v>
      </c>
      <c r="AW8" s="12">
        <f>I26/AO$2*12+I27</f>
        <v>2883378076</v>
      </c>
      <c r="AX8" s="12">
        <f>L26/AO$2*12+L27</f>
        <v>2592764119</v>
      </c>
      <c r="AY8" s="12">
        <f t="shared" si="2"/>
        <v>-113899097</v>
      </c>
      <c r="AZ8" s="343">
        <f t="shared" si="3"/>
        <v>-404513054</v>
      </c>
      <c r="BB8" s="140" t="s">
        <v>57</v>
      </c>
      <c r="BC8" s="65">
        <f>BC9+BC19</f>
        <v>5260208444</v>
      </c>
      <c r="BD8" s="66">
        <f>BD9+BD19</f>
        <v>2022645578</v>
      </c>
      <c r="BE8" s="67">
        <f>BE9+BE19</f>
        <v>605200370</v>
      </c>
      <c r="BF8" s="57"/>
      <c r="BG8" s="68" t="s">
        <v>58</v>
      </c>
      <c r="BH8" s="69">
        <f>BN9+BN13</f>
        <v>2851250660</v>
      </c>
      <c r="BI8" s="69">
        <f>BO9+BO13</f>
        <v>862791378</v>
      </c>
      <c r="BJ8" s="69">
        <f>BP9+BP13</f>
        <v>862791378</v>
      </c>
      <c r="BK8" s="69">
        <f>BQ9+BQ13</f>
        <v>133125456</v>
      </c>
      <c r="BM8" s="71" t="s">
        <v>59</v>
      </c>
      <c r="BN8" s="72">
        <f>BN9+BN14+BN13</f>
        <v>3126386103</v>
      </c>
      <c r="BO8" s="69">
        <f>BO9+BO14+BO13</f>
        <v>1097775600</v>
      </c>
      <c r="BP8" s="69">
        <f>BP9+BP14+BP13</f>
        <v>948721018</v>
      </c>
      <c r="BQ8" s="70">
        <f>BQ9+BQ14+BQ13</f>
        <v>151613362</v>
      </c>
    </row>
    <row r="9" spans="1:69" s="9" customFormat="1" ht="24.95" customHeight="1" thickBot="1">
      <c r="A9" s="669"/>
      <c r="B9" s="636"/>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247152498</v>
      </c>
      <c r="AR9" s="12">
        <f>I28+I75</f>
        <v>82384168</v>
      </c>
      <c r="AS9" s="12">
        <f>L28+L75</f>
        <v>61788126</v>
      </c>
      <c r="AT9" s="13"/>
      <c r="AU9" s="350">
        <f t="shared" si="0"/>
        <v>0.33333334142550319</v>
      </c>
      <c r="AV9" s="350">
        <f t="shared" si="1"/>
        <v>0.25000000606912742</v>
      </c>
      <c r="AW9" s="351">
        <f>(I30+I33+I36+I76)/AO$2*12+I31+I34+I37+I38+I39+I40+I77</f>
        <v>82384168</v>
      </c>
      <c r="AX9" s="351">
        <f>(L30+L33+L36+L76)/AO$2*12+L31+L34+L37+L38+L39+L40+L77</f>
        <v>61788126</v>
      </c>
      <c r="AY9" s="351">
        <f t="shared" si="2"/>
        <v>-164768330</v>
      </c>
      <c r="AZ9" s="352">
        <f t="shared" si="3"/>
        <v>-185364372</v>
      </c>
      <c r="BB9" s="353" t="s">
        <v>421</v>
      </c>
      <c r="BC9" s="73">
        <f>BC10+BC18</f>
        <v>5245014834</v>
      </c>
      <c r="BD9" s="74">
        <f>BD10+BD18</f>
        <v>2020811312</v>
      </c>
      <c r="BE9" s="75">
        <f>BE10+BE18</f>
        <v>605068470</v>
      </c>
      <c r="BF9" s="76"/>
      <c r="BG9" s="77" t="s">
        <v>62</v>
      </c>
      <c r="BH9" s="78">
        <f t="shared" ref="BH9:BK10" si="7">BN14</f>
        <v>275135443</v>
      </c>
      <c r="BI9" s="78">
        <f t="shared" si="7"/>
        <v>234984222</v>
      </c>
      <c r="BJ9" s="78">
        <f t="shared" si="7"/>
        <v>85929640</v>
      </c>
      <c r="BK9" s="78">
        <f t="shared" si="7"/>
        <v>18487906</v>
      </c>
      <c r="BM9" s="137" t="s">
        <v>63</v>
      </c>
      <c r="BN9" s="80">
        <f>SUM(BN10:BN12)</f>
        <v>2200128718</v>
      </c>
      <c r="BO9" s="78">
        <f>SUM(BO10:BO12)</f>
        <v>662180874</v>
      </c>
      <c r="BP9" s="78">
        <f>SUM(BP10:BP12)</f>
        <v>662180874</v>
      </c>
      <c r="BQ9" s="79">
        <f>SUM(BQ10:BQ12)</f>
        <v>83808125</v>
      </c>
    </row>
    <row r="10" spans="1:69" s="9" customFormat="1" ht="24.95" customHeight="1">
      <c r="A10" s="732">
        <f>+IF(MARZO!A10=0,"",MARZO!A10)</f>
        <v>10</v>
      </c>
      <c r="B10" s="637" t="str">
        <f>+IF(MARZO!B10=0,"",MARZO!B10)</f>
        <v>DISPONIBILIDAD INICIAL</v>
      </c>
      <c r="C10" s="174">
        <f t="shared" ref="C10:N10" si="8">SUM(C12:C15)</f>
        <v>165000000</v>
      </c>
      <c r="D10" s="354">
        <f t="shared" si="8"/>
        <v>0</v>
      </c>
      <c r="E10" s="354">
        <f t="shared" si="8"/>
        <v>383920717</v>
      </c>
      <c r="F10" s="175">
        <f t="shared" si="8"/>
        <v>548920717</v>
      </c>
      <c r="G10" s="355">
        <f t="shared" si="8"/>
        <v>548920717</v>
      </c>
      <c r="H10" s="354">
        <f t="shared" si="8"/>
        <v>0</v>
      </c>
      <c r="I10" s="356">
        <f t="shared" si="8"/>
        <v>548920717</v>
      </c>
      <c r="J10" s="174">
        <f t="shared" si="8"/>
        <v>548920717</v>
      </c>
      <c r="K10" s="354">
        <f t="shared" si="8"/>
        <v>0</v>
      </c>
      <c r="L10" s="175">
        <f t="shared" si="8"/>
        <v>548920717</v>
      </c>
      <c r="M10" s="174">
        <f t="shared" si="8"/>
        <v>0</v>
      </c>
      <c r="N10" s="175">
        <f t="shared" si="8"/>
        <v>0</v>
      </c>
      <c r="O10" s="13"/>
      <c r="P10" s="174">
        <f>SUM(P12:P15)</f>
        <v>0</v>
      </c>
      <c r="Q10" s="175">
        <f>SUM(Q12:Q15)</f>
        <v>0</v>
      </c>
      <c r="S10" s="357" t="str">
        <f>+IF(MARZO!S10=0,"",MARZO!S10)</f>
        <v>A</v>
      </c>
      <c r="T10" s="677" t="str">
        <f>+IF(MARZO!T10=0,"",MARZO!T10)</f>
        <v>GASTOS DE FUNCIONAMIENTO</v>
      </c>
      <c r="U10" s="358">
        <f>U12+U110+U170</f>
        <v>4338474358</v>
      </c>
      <c r="V10" s="359">
        <f t="shared" ref="V10:AJ10" si="9">V12+V110+V170</f>
        <v>-44969121</v>
      </c>
      <c r="W10" s="359">
        <f t="shared" si="9"/>
        <v>290368399</v>
      </c>
      <c r="X10" s="362">
        <f t="shared" si="9"/>
        <v>4583873636</v>
      </c>
      <c r="Y10" s="361">
        <f t="shared" si="9"/>
        <v>1690650482</v>
      </c>
      <c r="Z10" s="359">
        <f t="shared" si="9"/>
        <v>267468058</v>
      </c>
      <c r="AA10" s="362">
        <f t="shared" si="9"/>
        <v>1958118540</v>
      </c>
      <c r="AB10" s="361">
        <f t="shared" si="9"/>
        <v>1423187627</v>
      </c>
      <c r="AC10" s="359">
        <f t="shared" si="9"/>
        <v>311645941</v>
      </c>
      <c r="AD10" s="362">
        <f t="shared" si="9"/>
        <v>1734833568</v>
      </c>
      <c r="AE10" s="361">
        <f t="shared" si="9"/>
        <v>1172866670</v>
      </c>
      <c r="AF10" s="359">
        <f t="shared" si="9"/>
        <v>246406918</v>
      </c>
      <c r="AG10" s="362">
        <f t="shared" si="9"/>
        <v>1419273588</v>
      </c>
      <c r="AH10" s="361">
        <f t="shared" si="9"/>
        <v>2625755096</v>
      </c>
      <c r="AI10" s="359">
        <f t="shared" si="9"/>
        <v>2849040068</v>
      </c>
      <c r="AJ10" s="360">
        <f t="shared" si="9"/>
        <v>3164600048</v>
      </c>
      <c r="AL10" s="363">
        <f t="shared" ref="AL10:AM10" si="10">AL12+AL110+AL170</f>
        <v>0</v>
      </c>
      <c r="AM10" s="364">
        <f t="shared" si="10"/>
        <v>0</v>
      </c>
      <c r="AO10" s="349"/>
      <c r="AP10" s="11" t="s">
        <v>65</v>
      </c>
      <c r="AQ10" s="12">
        <f>F42</f>
        <v>125000000</v>
      </c>
      <c r="AR10" s="12">
        <f>I42</f>
        <v>17893037</v>
      </c>
      <c r="AS10" s="12">
        <f>L42</f>
        <v>16925000</v>
      </c>
      <c r="AT10" s="13"/>
      <c r="AU10" s="350">
        <f t="shared" si="0"/>
        <v>0.143144296</v>
      </c>
      <c r="AV10" s="350">
        <f t="shared" si="1"/>
        <v>0.13539999999999999</v>
      </c>
      <c r="AW10" s="351">
        <f>I43/AO$2*12+I44</f>
        <v>33679111</v>
      </c>
      <c r="AX10" s="351">
        <f>L43/AO$2*12+L44</f>
        <v>30775000</v>
      </c>
      <c r="AY10" s="351">
        <f t="shared" si="2"/>
        <v>-91320889</v>
      </c>
      <c r="AZ10" s="352">
        <f t="shared" si="3"/>
        <v>-94225000</v>
      </c>
      <c r="BB10" s="365" t="s">
        <v>422</v>
      </c>
      <c r="BC10" s="73">
        <f>BC11+BC12+BC13+BC14+BC16+BC17+BC15</f>
        <v>5245014834</v>
      </c>
      <c r="BD10" s="74">
        <f>BD11+BD12+BD13+BD14+BD16+BD17+BD15</f>
        <v>2020811312</v>
      </c>
      <c r="BE10" s="75">
        <f>BE11+BE12+BE13+BE14+BE16+BE17+BE15</f>
        <v>605068470</v>
      </c>
      <c r="BF10" s="76"/>
      <c r="BG10" s="68" t="s">
        <v>66</v>
      </c>
      <c r="BH10" s="81">
        <f t="shared" si="7"/>
        <v>702548859</v>
      </c>
      <c r="BI10" s="81">
        <f t="shared" si="7"/>
        <v>289585738</v>
      </c>
      <c r="BJ10" s="81">
        <f t="shared" si="7"/>
        <v>215355348</v>
      </c>
      <c r="BK10" s="81">
        <f t="shared" si="7"/>
        <v>71555117</v>
      </c>
      <c r="BM10" s="134" t="s">
        <v>434</v>
      </c>
      <c r="BN10" s="83">
        <f>X17+X66</f>
        <v>1590369498</v>
      </c>
      <c r="BO10" s="81">
        <f>AA17+AA66</f>
        <v>569771067</v>
      </c>
      <c r="BP10" s="81">
        <f>AD17+AD66</f>
        <v>569771067</v>
      </c>
      <c r="BQ10" s="82">
        <f>AF17+AF66</f>
        <v>68714619</v>
      </c>
    </row>
    <row r="11" spans="1:69" s="9" customFormat="1" ht="24.95" customHeight="1">
      <c r="A11" s="669"/>
      <c r="B11" s="636"/>
      <c r="C11" s="344"/>
      <c r="D11" s="344"/>
      <c r="E11" s="344"/>
      <c r="F11" s="344"/>
      <c r="G11" s="344"/>
      <c r="H11" s="344"/>
      <c r="I11" s="344"/>
      <c r="J11" s="344"/>
      <c r="K11" s="344"/>
      <c r="L11" s="344"/>
      <c r="M11" s="344"/>
      <c r="N11" s="345"/>
      <c r="O11" s="333"/>
      <c r="P11" s="346"/>
      <c r="Q11" s="345"/>
      <c r="S11" s="366"/>
      <c r="T11" s="696"/>
      <c r="U11" s="161"/>
      <c r="V11" s="161"/>
      <c r="W11" s="161"/>
      <c r="X11" s="161"/>
      <c r="Y11" s="161"/>
      <c r="Z11" s="161"/>
      <c r="AA11" s="161"/>
      <c r="AB11" s="161"/>
      <c r="AC11" s="161"/>
      <c r="AD11" s="161"/>
      <c r="AE11" s="161"/>
      <c r="AF11" s="161"/>
      <c r="AG11" s="161"/>
      <c r="AH11" s="161"/>
      <c r="AI11" s="161"/>
      <c r="AJ11" s="166"/>
      <c r="AL11" s="368"/>
      <c r="AM11" s="369"/>
      <c r="AO11" s="370" t="s">
        <v>11</v>
      </c>
      <c r="AP11" s="527" t="s">
        <v>527</v>
      </c>
      <c r="AQ11" s="12">
        <f>F88</f>
        <v>0</v>
      </c>
      <c r="AR11" s="12">
        <f>I88</f>
        <v>0</v>
      </c>
      <c r="AS11" s="12">
        <f>L88</f>
        <v>0</v>
      </c>
      <c r="AT11" s="371">
        <f>AO2/12</f>
        <v>0.33333333333333331</v>
      </c>
      <c r="AU11" s="350" t="str">
        <f t="shared" si="0"/>
        <v xml:space="preserve"> </v>
      </c>
      <c r="AV11" s="350" t="str">
        <f t="shared" si="1"/>
        <v xml:space="preserve"> </v>
      </c>
      <c r="AW11" s="351">
        <f>I88</f>
        <v>0</v>
      </c>
      <c r="AX11" s="351">
        <f>L88</f>
        <v>0</v>
      </c>
      <c r="AY11" s="351">
        <f t="shared" si="2"/>
        <v>0</v>
      </c>
      <c r="AZ11" s="352">
        <f t="shared" si="3"/>
        <v>0</v>
      </c>
      <c r="BB11" s="365" t="s">
        <v>423</v>
      </c>
      <c r="BC11" s="73">
        <f>F26</f>
        <v>2868716784</v>
      </c>
      <c r="BD11" s="74">
        <f>I26</f>
        <v>934043112</v>
      </c>
      <c r="BE11" s="75">
        <f>K26</f>
        <v>212722732</v>
      </c>
      <c r="BF11" s="76"/>
      <c r="BG11" s="68" t="s">
        <v>67</v>
      </c>
      <c r="BH11" s="84">
        <f>BN22</f>
        <v>170244084</v>
      </c>
      <c r="BI11" s="84">
        <f>BO22</f>
        <v>46332400</v>
      </c>
      <c r="BJ11" s="84">
        <f>BP22</f>
        <v>46332400</v>
      </c>
      <c r="BK11" s="84">
        <f>BQ22</f>
        <v>5135336</v>
      </c>
      <c r="BM11" s="135" t="s">
        <v>435</v>
      </c>
      <c r="BN11" s="86">
        <f>X18+X67</f>
        <v>224789912</v>
      </c>
      <c r="BO11" s="84">
        <f>AA18+AA67</f>
        <v>46589227</v>
      </c>
      <c r="BP11" s="84">
        <f>AD18+AD67</f>
        <v>46589227</v>
      </c>
      <c r="BQ11" s="85">
        <f>AF18+AF67</f>
        <v>13866868</v>
      </c>
    </row>
    <row r="12" spans="1:69" s="9" customFormat="1" ht="24.95" customHeight="1">
      <c r="A12" s="611">
        <f>+IF(MARZO!A12=0,"",MARZO!A12)</f>
        <v>1001</v>
      </c>
      <c r="B12" s="638" t="str">
        <f>+IF(MARZO!B12=0,"",MARZO!B12)</f>
        <v>Bienestar Social (Caja, Bancos, Inversiones Tempor.) a Dic-31-2017</v>
      </c>
      <c r="C12" s="673">
        <f>+ENERO!C12</f>
        <v>0</v>
      </c>
      <c r="D12" s="373">
        <f>MARZO!D12+ABRIL!P12</f>
        <v>0</v>
      </c>
      <c r="E12" s="373">
        <f>MARZO!E12+ABRIL!Q12</f>
        <v>0</v>
      </c>
      <c r="F12" s="143">
        <f>SUM(C12:E12)</f>
        <v>0</v>
      </c>
      <c r="G12" s="219">
        <f>MARZO!I12</f>
        <v>0</v>
      </c>
      <c r="H12" s="374">
        <v>0</v>
      </c>
      <c r="I12" s="143">
        <f>SUM(G12:H12)</f>
        <v>0</v>
      </c>
      <c r="J12" s="219">
        <f>MARZO!L12</f>
        <v>0</v>
      </c>
      <c r="K12" s="131">
        <f>+H12</f>
        <v>0</v>
      </c>
      <c r="L12" s="143">
        <f>SUM(J12:K12)</f>
        <v>0</v>
      </c>
      <c r="M12" s="219">
        <f>F12-I12</f>
        <v>0</v>
      </c>
      <c r="N12" s="143">
        <f>F12-L12</f>
        <v>0</v>
      </c>
      <c r="O12" s="294"/>
      <c r="P12" s="372">
        <v>0</v>
      </c>
      <c r="Q12" s="375">
        <v>0</v>
      </c>
      <c r="S12" s="703">
        <f>+IF(MARZO!S12=0,"",MARZO!S12)</f>
        <v>1000000</v>
      </c>
      <c r="T12" s="679" t="str">
        <f>+IF(MARZO!T12=0,"",MARZO!T12)</f>
        <v>GASTOS DE PERSONAL</v>
      </c>
      <c r="U12" s="376">
        <f t="shared" ref="U12:AJ12" si="11">U14+U63</f>
        <v>3452834077</v>
      </c>
      <c r="V12" s="377">
        <f t="shared" si="11"/>
        <v>-54994846</v>
      </c>
      <c r="W12" s="377">
        <f t="shared" si="11"/>
        <v>121677224</v>
      </c>
      <c r="X12" s="378">
        <f t="shared" si="11"/>
        <v>3519516455</v>
      </c>
      <c r="Y12" s="363">
        <f t="shared" si="11"/>
        <v>1207104998</v>
      </c>
      <c r="Z12" s="377">
        <f t="shared" si="11"/>
        <v>223531166</v>
      </c>
      <c r="AA12" s="378">
        <f t="shared" si="11"/>
        <v>1430636164</v>
      </c>
      <c r="AB12" s="363">
        <f t="shared" si="11"/>
        <v>1039856855</v>
      </c>
      <c r="AC12" s="377">
        <f t="shared" si="11"/>
        <v>241724727</v>
      </c>
      <c r="AD12" s="378">
        <f t="shared" si="11"/>
        <v>1281581582</v>
      </c>
      <c r="AE12" s="363">
        <f t="shared" si="11"/>
        <v>927599906</v>
      </c>
      <c r="AF12" s="377">
        <f t="shared" si="11"/>
        <v>154530756</v>
      </c>
      <c r="AG12" s="378">
        <f t="shared" si="11"/>
        <v>1082130662</v>
      </c>
      <c r="AH12" s="363">
        <f t="shared" si="11"/>
        <v>2088880291</v>
      </c>
      <c r="AI12" s="377">
        <f t="shared" si="11"/>
        <v>2237934873</v>
      </c>
      <c r="AJ12" s="364">
        <f t="shared" si="11"/>
        <v>2437385793</v>
      </c>
      <c r="AK12" s="10"/>
      <c r="AL12" s="379">
        <f>AL14+AL63</f>
        <v>0</v>
      </c>
      <c r="AM12" s="380">
        <f>AM14+AM63</f>
        <v>0</v>
      </c>
      <c r="AO12" s="370"/>
      <c r="AP12" s="527" t="s">
        <v>528</v>
      </c>
      <c r="AQ12" s="12">
        <f>F89</f>
        <v>837747443</v>
      </c>
      <c r="AR12" s="12">
        <f>I89</f>
        <v>510935634</v>
      </c>
      <c r="AS12" s="12">
        <f>L89</f>
        <v>510935628</v>
      </c>
      <c r="AT12" s="13"/>
      <c r="AU12" s="350">
        <f t="shared" si="0"/>
        <v>0.60989220351460982</v>
      </c>
      <c r="AV12" s="350">
        <f t="shared" si="1"/>
        <v>0.60989219635254677</v>
      </c>
      <c r="AW12" s="351">
        <f>I89</f>
        <v>510935634</v>
      </c>
      <c r="AX12" s="351">
        <f>L89</f>
        <v>510935628</v>
      </c>
      <c r="AY12" s="351">
        <f t="shared" si="2"/>
        <v>-326811809</v>
      </c>
      <c r="AZ12" s="352">
        <f t="shared" si="3"/>
        <v>-326811815</v>
      </c>
      <c r="BB12" s="365" t="s">
        <v>424</v>
      </c>
      <c r="BC12" s="73">
        <f>F23</f>
        <v>759358852</v>
      </c>
      <c r="BD12" s="74">
        <f>I23</f>
        <v>356944289</v>
      </c>
      <c r="BE12" s="75">
        <f>K23</f>
        <v>58104730</v>
      </c>
      <c r="BF12" s="76"/>
      <c r="BG12" s="381" t="s">
        <v>388</v>
      </c>
      <c r="BH12" s="84">
        <f>BN25</f>
        <v>464300000</v>
      </c>
      <c r="BI12" s="15">
        <f>BO25</f>
        <v>379534706</v>
      </c>
      <c r="BJ12" s="84">
        <f>BP25</f>
        <v>174047123</v>
      </c>
      <c r="BK12" s="84">
        <f>BQ25</f>
        <v>14933204</v>
      </c>
      <c r="BM12" s="136" t="s">
        <v>436</v>
      </c>
      <c r="BN12" s="86">
        <f>X16+X65-X81-X33-BN10-BN11</f>
        <v>384969308</v>
      </c>
      <c r="BO12" s="84">
        <f>AA16+AA65-AA81-AA33-BO10-BO11</f>
        <v>45820580</v>
      </c>
      <c r="BP12" s="84">
        <f>AD16+AD65-AD81-AD33-BP10-BP11</f>
        <v>45820580</v>
      </c>
      <c r="BQ12" s="85">
        <f>AF16+AF65-AF81-AF33-BQ10-BQ11</f>
        <v>1226638</v>
      </c>
    </row>
    <row r="13" spans="1:69" s="9" customFormat="1" ht="24.95" customHeight="1">
      <c r="A13" s="611">
        <f>+IF(MARZO!A13=0,"",MARZO!A13)</f>
        <v>1002</v>
      </c>
      <c r="B13" s="638" t="str">
        <f>+IF(MARZO!B13=0,"",MARZO!B13)</f>
        <v>Fondo Vivienda (Caja, Bancos, Inversiones Tempor.) a Dic-31-2017</v>
      </c>
      <c r="C13" s="673">
        <f>+ENERO!C13</f>
        <v>0</v>
      </c>
      <c r="D13" s="373">
        <f>MARZO!D13+ABRIL!P13</f>
        <v>0</v>
      </c>
      <c r="E13" s="373">
        <f>MARZO!E13+ABRIL!Q13</f>
        <v>0</v>
      </c>
      <c r="F13" s="143">
        <f>SUM(C13:E13)</f>
        <v>0</v>
      </c>
      <c r="G13" s="219">
        <f>MARZO!I13</f>
        <v>0</v>
      </c>
      <c r="H13" s="374">
        <v>0</v>
      </c>
      <c r="I13" s="143">
        <f>SUM(G13:H13)</f>
        <v>0</v>
      </c>
      <c r="J13" s="219">
        <f>MARZO!L13</f>
        <v>0</v>
      </c>
      <c r="K13" s="131">
        <f>+H13</f>
        <v>0</v>
      </c>
      <c r="L13" s="143">
        <f>SUM(J13:K13)</f>
        <v>0</v>
      </c>
      <c r="M13" s="219">
        <f>F13-I13</f>
        <v>0</v>
      </c>
      <c r="N13" s="143">
        <f>F13-L13</f>
        <v>0</v>
      </c>
      <c r="O13" s="382"/>
      <c r="P13" s="372">
        <v>0</v>
      </c>
      <c r="Q13" s="375">
        <v>0</v>
      </c>
      <c r="S13" s="366"/>
      <c r="T13" s="696"/>
      <c r="U13" s="161"/>
      <c r="V13" s="161"/>
      <c r="W13" s="161"/>
      <c r="X13" s="161"/>
      <c r="Y13" s="161"/>
      <c r="Z13" s="161"/>
      <c r="AA13" s="161"/>
      <c r="AB13" s="161"/>
      <c r="AC13" s="161"/>
      <c r="AD13" s="161"/>
      <c r="AE13" s="161"/>
      <c r="AF13" s="161"/>
      <c r="AG13" s="161"/>
      <c r="AH13" s="161"/>
      <c r="AI13" s="161"/>
      <c r="AJ13" s="166"/>
      <c r="AK13" s="10"/>
      <c r="AL13" s="368"/>
      <c r="AM13" s="369"/>
      <c r="AO13" s="20"/>
      <c r="AP13" s="527" t="s">
        <v>529</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425</v>
      </c>
      <c r="BC13" s="87">
        <f>+F30+F33+F36+F38+F39+F40</f>
        <v>247152498</v>
      </c>
      <c r="BD13" s="88">
        <f>+I30+I33+I36+I38+I39+I40</f>
        <v>82384168</v>
      </c>
      <c r="BE13" s="89">
        <f>+K30+K33+K36+K38+K39+K40</f>
        <v>20596042</v>
      </c>
      <c r="BF13" s="90"/>
      <c r="BG13" s="91" t="s">
        <v>70</v>
      </c>
      <c r="BH13" s="84">
        <f t="shared" ref="BH13:BK15" si="12">BN29</f>
        <v>1249624613</v>
      </c>
      <c r="BI13" s="84">
        <f t="shared" si="12"/>
        <v>893766155</v>
      </c>
      <c r="BJ13" s="84">
        <f t="shared" si="12"/>
        <v>430083744</v>
      </c>
      <c r="BK13" s="84">
        <f t="shared" si="12"/>
        <v>139813341</v>
      </c>
      <c r="BM13" s="139" t="s">
        <v>437</v>
      </c>
      <c r="BN13" s="83">
        <f>X43-X55+X57-X61+X90-X102+X104-X108</f>
        <v>651121942</v>
      </c>
      <c r="BO13" s="81">
        <f>AA43-AA55+AA57-AA61+AA90-AA102+AA104-AA108</f>
        <v>200610504</v>
      </c>
      <c r="BP13" s="81">
        <f>AD43-AD55+AD57-AD61+AD90-AD102+AD104-AD108</f>
        <v>200610504</v>
      </c>
      <c r="BQ13" s="82">
        <f>AF43-AF55+AF57-AF61+AF90-AF102+AF104-AF108</f>
        <v>49317331</v>
      </c>
    </row>
    <row r="14" spans="1:69" s="9" customFormat="1" ht="24.95" customHeight="1">
      <c r="A14" s="611">
        <f>+IF(MARZO!A14=0,"",MARZO!A14)</f>
        <v>1003</v>
      </c>
      <c r="B14" s="638" t="str">
        <f>+IF(MARZO!B14=0,"",MARZO!B14)</f>
        <v>Fondos Comunes y Especiales (Caja, Bancos, Invers. Tempor.) a Dic-31-2017</v>
      </c>
      <c r="C14" s="673">
        <f>+ENERO!C14</f>
        <v>20000000</v>
      </c>
      <c r="D14" s="373">
        <f>MARZO!D14+ABRIL!P14</f>
        <v>0</v>
      </c>
      <c r="E14" s="373">
        <f>MARZO!E14+ABRIL!Q14</f>
        <v>383920717</v>
      </c>
      <c r="F14" s="143">
        <f>SUM(C14:E14)</f>
        <v>403920717</v>
      </c>
      <c r="G14" s="219">
        <f>MARZO!I14</f>
        <v>403920717</v>
      </c>
      <c r="H14" s="374">
        <v>0</v>
      </c>
      <c r="I14" s="143">
        <f>SUM(G14:H14)</f>
        <v>403920717</v>
      </c>
      <c r="J14" s="219">
        <f>MARZO!L14</f>
        <v>403920717</v>
      </c>
      <c r="K14" s="131">
        <f>+H14</f>
        <v>0</v>
      </c>
      <c r="L14" s="143">
        <f>SUM(J14:K14)</f>
        <v>403920717</v>
      </c>
      <c r="M14" s="219">
        <f>F14-I14</f>
        <v>0</v>
      </c>
      <c r="N14" s="143">
        <f>F14-L14</f>
        <v>0</v>
      </c>
      <c r="O14" s="382"/>
      <c r="P14" s="372">
        <v>0</v>
      </c>
      <c r="Q14" s="375">
        <v>0</v>
      </c>
      <c r="S14" s="704">
        <f>+IF(MARZO!S14=0,"",MARZO!S14)</f>
        <v>1010000</v>
      </c>
      <c r="T14" s="680" t="str">
        <f>+IF(MARZO!T14=0,"",MARZO!T14)</f>
        <v>Gastos de Administración</v>
      </c>
      <c r="U14" s="132">
        <f t="shared" ref="U14:AJ14" si="13">U16+U35+U43+U57</f>
        <v>993993872</v>
      </c>
      <c r="V14" s="122">
        <f t="shared" si="13"/>
        <v>25523371</v>
      </c>
      <c r="W14" s="122">
        <f t="shared" si="13"/>
        <v>30374979</v>
      </c>
      <c r="X14" s="129">
        <f t="shared" si="13"/>
        <v>1049892222</v>
      </c>
      <c r="Y14" s="128">
        <f t="shared" si="13"/>
        <v>437462250</v>
      </c>
      <c r="Z14" s="122">
        <f t="shared" si="13"/>
        <v>65243428</v>
      </c>
      <c r="AA14" s="129">
        <f t="shared" si="13"/>
        <v>502705678</v>
      </c>
      <c r="AB14" s="128">
        <f t="shared" si="13"/>
        <v>304043832</v>
      </c>
      <c r="AC14" s="122">
        <f t="shared" si="13"/>
        <v>77910940</v>
      </c>
      <c r="AD14" s="129">
        <f t="shared" si="13"/>
        <v>381954772</v>
      </c>
      <c r="AE14" s="128">
        <f t="shared" si="13"/>
        <v>274458259</v>
      </c>
      <c r="AF14" s="122">
        <f t="shared" si="13"/>
        <v>45909456</v>
      </c>
      <c r="AG14" s="129">
        <f t="shared" si="13"/>
        <v>320367715</v>
      </c>
      <c r="AH14" s="128">
        <f t="shared" si="13"/>
        <v>547186544</v>
      </c>
      <c r="AI14" s="122">
        <f t="shared" si="13"/>
        <v>667937450</v>
      </c>
      <c r="AJ14" s="130">
        <f t="shared" si="13"/>
        <v>729524507</v>
      </c>
      <c r="AK14" s="10"/>
      <c r="AL14" s="128">
        <f>AL16+AL35+AL43+AL57</f>
        <v>0</v>
      </c>
      <c r="AM14" s="130">
        <f>AM16+AM35+AM43+AM57</f>
        <v>0</v>
      </c>
      <c r="AO14" s="21"/>
      <c r="AP14" s="11" t="s">
        <v>73</v>
      </c>
      <c r="AQ14" s="12">
        <f>F19-AQ7-AQ8-AQ9-AQ10-AQ11-AQ12-AQ13</f>
        <v>676577463</v>
      </c>
      <c r="AR14" s="12">
        <f>I19-AR7-AR8-AR9-AR10-AR11-AR12-AR13</f>
        <v>237366901</v>
      </c>
      <c r="AS14" s="12">
        <f>L19-AS7-AS8-AS9-AS10-AS11-AS12-AS13</f>
        <v>179110071</v>
      </c>
      <c r="AT14" s="382"/>
      <c r="AU14" s="350">
        <f t="shared" si="0"/>
        <v>0.35083477351949571</v>
      </c>
      <c r="AV14" s="350">
        <f t="shared" si="1"/>
        <v>0.26472958499949323</v>
      </c>
      <c r="AW14" s="351">
        <f>(I41+I46+I49+I52+I55+I58+I61+I64+I67+I70+I73+I78+I81+I82+I83+I85+I94+I104)/AO$2*12+I47+I50+I53+I56+I59+I62+I65+I68+I71+I74</f>
        <v>2211905183</v>
      </c>
      <c r="AX14" s="351">
        <f>(L41+L46+L49+L52+L55+L58+L61+L64+L67+L70+L73+L78+L81+L82+L83+L85+L94+L104)/AO$2*12+L47+L50+L53+L56+L59+L62+L65+L68+L71+L74</f>
        <v>2033903303</v>
      </c>
      <c r="AY14" s="351">
        <f t="shared" si="2"/>
        <v>1535327720</v>
      </c>
      <c r="AZ14" s="352">
        <f t="shared" si="3"/>
        <v>1357325840</v>
      </c>
      <c r="BB14" s="383" t="s">
        <v>426</v>
      </c>
      <c r="BC14" s="92">
        <f>+F64</f>
        <v>76217515</v>
      </c>
      <c r="BD14" s="93">
        <f>+I64</f>
        <v>27890504</v>
      </c>
      <c r="BE14" s="94">
        <f>K64</f>
        <v>3459860</v>
      </c>
      <c r="BF14" s="95"/>
      <c r="BG14" s="91" t="s">
        <v>74</v>
      </c>
      <c r="BH14" s="81">
        <f t="shared" si="12"/>
        <v>0</v>
      </c>
      <c r="BI14" s="81">
        <f t="shared" si="12"/>
        <v>0</v>
      </c>
      <c r="BJ14" s="81">
        <f t="shared" si="12"/>
        <v>0</v>
      </c>
      <c r="BK14" s="81">
        <f t="shared" si="12"/>
        <v>0</v>
      </c>
      <c r="BM14" s="138" t="s">
        <v>433</v>
      </c>
      <c r="BN14" s="86">
        <f>X35-X41+X83-X88</f>
        <v>275135443</v>
      </c>
      <c r="BO14" s="84">
        <f>AA35-AA41+AA83-AA88</f>
        <v>234984222</v>
      </c>
      <c r="BP14" s="84">
        <f>AD35-AD41+AD83-AD88</f>
        <v>85929640</v>
      </c>
      <c r="BQ14" s="85">
        <f>AF35-AF41+AF83-AF88</f>
        <v>18487906</v>
      </c>
    </row>
    <row r="15" spans="1:69" s="9" customFormat="1" ht="24.95" customHeight="1" thickBot="1">
      <c r="A15" s="612">
        <f>+IF(MARZO!A15=0,"",MARZO!A15)</f>
        <v>1004</v>
      </c>
      <c r="B15" s="638" t="str">
        <f>+IF(MARZO!B15=0,"",MARZO!B15)</f>
        <v>Cesantias Ley 50/1990 a Dic-31-2017</v>
      </c>
      <c r="C15" s="779">
        <f>+ENERO!C15</f>
        <v>145000000</v>
      </c>
      <c r="D15" s="385">
        <f>MARZO!D15+ABRIL!P15</f>
        <v>0</v>
      </c>
      <c r="E15" s="385">
        <f>MARZO!E15+ABRIL!Q15</f>
        <v>0</v>
      </c>
      <c r="F15" s="386">
        <f>SUM(C15:E15)</f>
        <v>145000000</v>
      </c>
      <c r="G15" s="387">
        <f>MARZO!I15</f>
        <v>145000000</v>
      </c>
      <c r="H15" s="388">
        <v>0</v>
      </c>
      <c r="I15" s="386">
        <f>SUM(G15:H15)</f>
        <v>145000000</v>
      </c>
      <c r="J15" s="387">
        <f>MARZO!L15</f>
        <v>145000000</v>
      </c>
      <c r="K15" s="165">
        <f>+H15</f>
        <v>0</v>
      </c>
      <c r="L15" s="386">
        <f>SUM(J15:K15)</f>
        <v>145000000</v>
      </c>
      <c r="M15" s="387">
        <f>F15-I15</f>
        <v>0</v>
      </c>
      <c r="N15" s="386">
        <f>F15-L15</f>
        <v>0</v>
      </c>
      <c r="O15" s="382"/>
      <c r="P15" s="384">
        <v>0</v>
      </c>
      <c r="Q15" s="389">
        <v>0</v>
      </c>
      <c r="S15" s="366" t="str">
        <f>+IF(MARZO!S15=0,"",MARZO!S15)</f>
        <v/>
      </c>
      <c r="T15" s="696" t="str">
        <f>+IF(MARZO!T15=0,"",MARZO!T15)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319699194</v>
      </c>
      <c r="AR15" s="12">
        <f>I113</f>
        <v>20126112</v>
      </c>
      <c r="AS15" s="12">
        <f>L113</f>
        <v>20126112</v>
      </c>
      <c r="AT15" s="13"/>
      <c r="AU15" s="342">
        <f t="shared" si="0"/>
        <v>6.2953277260999294E-2</v>
      </c>
      <c r="AV15" s="350">
        <f t="shared" si="1"/>
        <v>6.2953277260999294E-2</v>
      </c>
      <c r="AW15" s="12">
        <f>+AR15</f>
        <v>20126112</v>
      </c>
      <c r="AX15" s="12">
        <f>+AS15</f>
        <v>20126112</v>
      </c>
      <c r="AY15" s="12">
        <f t="shared" si="2"/>
        <v>-299573082</v>
      </c>
      <c r="AZ15" s="343">
        <f t="shared" si="3"/>
        <v>-299573082</v>
      </c>
      <c r="BA15" s="382"/>
      <c r="BB15" s="383" t="s">
        <v>77</v>
      </c>
      <c r="BC15" s="92">
        <f>F46+F49</f>
        <v>0</v>
      </c>
      <c r="BD15" s="93">
        <f>I46+I49</f>
        <v>0</v>
      </c>
      <c r="BE15" s="94">
        <f>K46+K49</f>
        <v>0</v>
      </c>
      <c r="BF15" s="95"/>
      <c r="BG15" s="91" t="s">
        <v>78</v>
      </c>
      <c r="BH15" s="81">
        <f t="shared" si="12"/>
        <v>933823291</v>
      </c>
      <c r="BI15" s="81">
        <f t="shared" si="12"/>
        <v>873553503</v>
      </c>
      <c r="BJ15" s="81">
        <f t="shared" si="12"/>
        <v>873553503</v>
      </c>
      <c r="BK15" s="81">
        <f t="shared" si="12"/>
        <v>47350656</v>
      </c>
      <c r="BM15" s="71" t="s">
        <v>66</v>
      </c>
      <c r="BN15" s="83">
        <f>SUM(BN16:BN21)</f>
        <v>702548859</v>
      </c>
      <c r="BO15" s="81">
        <f>SUM(BO16:BO21)</f>
        <v>289585738</v>
      </c>
      <c r="BP15" s="81">
        <f>SUM(BP16:BP21)</f>
        <v>215355348</v>
      </c>
      <c r="BQ15" s="82">
        <f>SUM(BQ16:BQ21)</f>
        <v>71555117</v>
      </c>
    </row>
    <row r="16" spans="1:69" s="9" customFormat="1" ht="24.95" customHeight="1" thickBot="1">
      <c r="A16" s="733" t="str">
        <f>+IF(MARZO!A16=0,"",MARZO!A16)</f>
        <v/>
      </c>
      <c r="B16" s="639" t="str">
        <f>+IF(MARZO!B16=0,"",MARZO!B16)</f>
        <v/>
      </c>
      <c r="C16" s="390"/>
      <c r="D16" s="390"/>
      <c r="E16" s="390"/>
      <c r="F16" s="390"/>
      <c r="G16" s="390"/>
      <c r="H16" s="390"/>
      <c r="I16" s="390"/>
      <c r="J16" s="390"/>
      <c r="K16" s="390"/>
      <c r="L16" s="390"/>
      <c r="M16" s="390"/>
      <c r="N16" s="391"/>
      <c r="O16" s="382"/>
      <c r="P16" s="392"/>
      <c r="Q16" s="393"/>
      <c r="S16" s="705">
        <f>+IF(MARZO!S16=0,"",MARZO!S16)</f>
        <v>1010100</v>
      </c>
      <c r="T16" s="681" t="str">
        <f>+IF(MARZO!T16=0,"",MARZO!T16)</f>
        <v>Servicios Personales Asociados a Nómina</v>
      </c>
      <c r="U16" s="132">
        <f t="shared" ref="U16:AJ16" si="14">SUM(U17:U20)+U33</f>
        <v>581632025</v>
      </c>
      <c r="V16" s="122">
        <f t="shared" si="14"/>
        <v>-1771123</v>
      </c>
      <c r="W16" s="122">
        <f t="shared" si="14"/>
        <v>30374979</v>
      </c>
      <c r="X16" s="129">
        <f t="shared" si="14"/>
        <v>610235881</v>
      </c>
      <c r="Y16" s="128">
        <f t="shared" si="14"/>
        <v>155482176</v>
      </c>
      <c r="Z16" s="122">
        <f t="shared" si="14"/>
        <v>51627059</v>
      </c>
      <c r="AA16" s="129">
        <f t="shared" si="14"/>
        <v>207109235</v>
      </c>
      <c r="AB16" s="128">
        <f t="shared" si="14"/>
        <v>155482176</v>
      </c>
      <c r="AC16" s="122">
        <f t="shared" si="14"/>
        <v>51627059</v>
      </c>
      <c r="AD16" s="129">
        <f t="shared" si="14"/>
        <v>207109235</v>
      </c>
      <c r="AE16" s="128">
        <f t="shared" si="14"/>
        <v>155482176</v>
      </c>
      <c r="AF16" s="122">
        <f t="shared" si="14"/>
        <v>21341173</v>
      </c>
      <c r="AG16" s="129">
        <f t="shared" si="14"/>
        <v>176823349</v>
      </c>
      <c r="AH16" s="128">
        <f t="shared" si="14"/>
        <v>403126646</v>
      </c>
      <c r="AI16" s="122">
        <f t="shared" si="14"/>
        <v>403126646</v>
      </c>
      <c r="AJ16" s="130">
        <f t="shared" si="14"/>
        <v>433412532</v>
      </c>
      <c r="AK16" s="10"/>
      <c r="AL16" s="128">
        <f>SUM(AL17:AL20)+AL33</f>
        <v>0</v>
      </c>
      <c r="AM16" s="130">
        <f>SUM(AM17:AM20)+AM33</f>
        <v>0</v>
      </c>
      <c r="AO16" s="21"/>
      <c r="AP16" s="394" t="s">
        <v>81</v>
      </c>
      <c r="AQ16" s="395">
        <f>F10</f>
        <v>548920717</v>
      </c>
      <c r="AR16" s="395">
        <f>I10</f>
        <v>548920717</v>
      </c>
      <c r="AS16" s="395">
        <f>L10</f>
        <v>548920717</v>
      </c>
      <c r="AT16" s="382"/>
      <c r="AU16" s="396">
        <f t="shared" si="0"/>
        <v>1</v>
      </c>
      <c r="AV16" s="396">
        <f t="shared" si="1"/>
        <v>1</v>
      </c>
      <c r="AW16" s="395">
        <f t="shared" ref="AW16:AX16" si="15">+AR16</f>
        <v>548920717</v>
      </c>
      <c r="AX16" s="395">
        <f t="shared" si="15"/>
        <v>548920717</v>
      </c>
      <c r="AY16" s="12">
        <f t="shared" si="2"/>
        <v>0</v>
      </c>
      <c r="AZ16" s="397">
        <f t="shared" si="3"/>
        <v>0</v>
      </c>
      <c r="BA16" s="382"/>
      <c r="BB16" s="365" t="s">
        <v>427</v>
      </c>
      <c r="BC16" s="73">
        <f>F43</f>
        <v>115000000</v>
      </c>
      <c r="BD16" s="74">
        <f>I43</f>
        <v>7893037</v>
      </c>
      <c r="BE16" s="75">
        <f>K43</f>
        <v>6925000</v>
      </c>
      <c r="BF16" s="76"/>
      <c r="BG16" s="91" t="s">
        <v>82</v>
      </c>
      <c r="BH16" s="96">
        <f>BH7+BH12+BH13+BH14+BH15</f>
        <v>6646926950</v>
      </c>
      <c r="BI16" s="96">
        <f>BI7+BI12+BI13+BI14+BI15</f>
        <v>3580548102</v>
      </c>
      <c r="BJ16" s="96">
        <f>BJ7+BJ12+BJ13+BJ14+BJ15</f>
        <v>2688093136</v>
      </c>
      <c r="BK16" s="96">
        <f>BK7+BK12+BK13+BK14+BK15</f>
        <v>430401016</v>
      </c>
      <c r="BM16" s="137" t="s">
        <v>83</v>
      </c>
      <c r="BN16" s="83">
        <f>X114-X121+X147-X148-X153</f>
        <v>154452662</v>
      </c>
      <c r="BO16" s="81">
        <f>AA114-AA121+AA147-AA148-AA153</f>
        <v>24808306</v>
      </c>
      <c r="BP16" s="81">
        <f>AD114-AD121+AD147-AD148-AD153</f>
        <v>24603698</v>
      </c>
      <c r="BQ16" s="82">
        <f>AF114-AF121+AF147-AF148-AF153</f>
        <v>6147558</v>
      </c>
    </row>
    <row r="17" spans="1:70" s="382" customFormat="1" ht="24.95" customHeight="1" thickBot="1">
      <c r="A17" s="732">
        <f>+IF(MARZO!A17=0,"",MARZO!A17)</f>
        <v>11</v>
      </c>
      <c r="B17" s="640" t="str">
        <f>+IF(MARZO!B17=0,"",MARZO!B17)</f>
        <v>INGRESOS  CORRIENTES</v>
      </c>
      <c r="C17" s="334">
        <f>C19+C94+C104</f>
        <v>5768854735</v>
      </c>
      <c r="D17" s="331">
        <f t="shared" ref="D17:Q17" si="16">D19+D94+D104</f>
        <v>0</v>
      </c>
      <c r="E17" s="331">
        <f t="shared" si="16"/>
        <v>9452304</v>
      </c>
      <c r="F17" s="331">
        <f t="shared" si="16"/>
        <v>5778307039</v>
      </c>
      <c r="G17" s="331">
        <f t="shared" si="16"/>
        <v>1595558723</v>
      </c>
      <c r="H17" s="331">
        <f t="shared" si="16"/>
        <v>685711433</v>
      </c>
      <c r="I17" s="331">
        <f t="shared" si="16"/>
        <v>2281270156</v>
      </c>
      <c r="J17" s="331">
        <f t="shared" si="16"/>
        <v>1348292770</v>
      </c>
      <c r="K17" s="331">
        <f t="shared" si="16"/>
        <v>612550749</v>
      </c>
      <c r="L17" s="331">
        <f t="shared" si="16"/>
        <v>1960843519</v>
      </c>
      <c r="M17" s="331">
        <f t="shared" si="16"/>
        <v>3497036883</v>
      </c>
      <c r="N17" s="332">
        <f t="shared" si="16"/>
        <v>3817463520</v>
      </c>
      <c r="P17" s="174">
        <f t="shared" si="16"/>
        <v>0</v>
      </c>
      <c r="Q17" s="175">
        <f t="shared" si="16"/>
        <v>39000000</v>
      </c>
      <c r="R17" s="9"/>
      <c r="S17" s="706">
        <f>+IF(MARZO!S17=0,"",MARZO!S17)</f>
        <v>1010101</v>
      </c>
      <c r="T17" s="682" t="str">
        <f>+IF(MARZO!T17=0,"",MARZO!T17)</f>
        <v>Sueldos del Personal de nómina</v>
      </c>
      <c r="U17" s="27">
        <f>+ENERO!U17</f>
        <v>438834836</v>
      </c>
      <c r="V17" s="15">
        <f>MARZO!V17+ABRIL!AL17</f>
        <v>0</v>
      </c>
      <c r="W17" s="15">
        <f>MARZO!W17+ABRIL!AM17</f>
        <v>0</v>
      </c>
      <c r="X17" s="18">
        <f>SUM(U17:W17)</f>
        <v>438834836</v>
      </c>
      <c r="Y17" s="19">
        <f>MARZO!AA17</f>
        <v>118539988</v>
      </c>
      <c r="Z17" s="374">
        <v>40961172</v>
      </c>
      <c r="AA17" s="18">
        <f>SUM(Y17:Z17)</f>
        <v>159501160</v>
      </c>
      <c r="AB17" s="19">
        <f>MARZO!AD17</f>
        <v>118539988</v>
      </c>
      <c r="AC17" s="374">
        <v>40961172</v>
      </c>
      <c r="AD17" s="18">
        <f>SUM(AB17:AC17)</f>
        <v>159501160</v>
      </c>
      <c r="AE17" s="19">
        <f>MARZO!AG17</f>
        <v>118539988</v>
      </c>
      <c r="AF17" s="374">
        <v>18770808</v>
      </c>
      <c r="AG17" s="18">
        <f>SUM(AE17:AF17)</f>
        <v>137310796</v>
      </c>
      <c r="AH17" s="19">
        <f>X17-AA17</f>
        <v>279333676</v>
      </c>
      <c r="AI17" s="15">
        <f>X17-AD17</f>
        <v>279333676</v>
      </c>
      <c r="AJ17" s="16">
        <f>X17-AG17</f>
        <v>301524040</v>
      </c>
      <c r="AK17" s="9"/>
      <c r="AL17" s="372">
        <v>0</v>
      </c>
      <c r="AM17" s="375">
        <v>0</v>
      </c>
      <c r="AN17" s="9"/>
      <c r="AO17" s="349"/>
      <c r="AP17" s="399" t="s">
        <v>85</v>
      </c>
      <c r="AQ17" s="400">
        <f>SUM(AQ7:AQ16)</f>
        <v>6631733340</v>
      </c>
      <c r="AR17" s="401">
        <f>SUM(AR7:AR16)</f>
        <v>2848482719</v>
      </c>
      <c r="AS17" s="402">
        <f>SUM(AS7:AS16)</f>
        <v>2529133206</v>
      </c>
      <c r="AT17" s="403"/>
      <c r="AU17" s="401">
        <f t="shared" si="0"/>
        <v>0.42952310850906439</v>
      </c>
      <c r="AV17" s="401">
        <f t="shared" si="1"/>
        <v>0.38136835067617481</v>
      </c>
      <c r="AW17" s="404">
        <f>SUM(AX7:AX16)</f>
        <v>6500694044</v>
      </c>
      <c r="AX17" s="404">
        <f>SUM(AX7:AX16)</f>
        <v>6500694044</v>
      </c>
      <c r="AY17" s="404">
        <f>SUM(AY7:AY16)</f>
        <v>789048537</v>
      </c>
      <c r="AZ17" s="405">
        <f>SUM(AZ7:AZ16)</f>
        <v>-131039296</v>
      </c>
      <c r="BA17" s="9"/>
      <c r="BB17" s="365" t="s">
        <v>428</v>
      </c>
      <c r="BC17" s="73">
        <f>F41+F52+F55+F58+F61+F67+F70+F73+F76+F79+F82+F86+F87+F88+F89+F90+F91</f>
        <v>1178569185</v>
      </c>
      <c r="BD17" s="74">
        <f>I41+I52+I55+I58+I61+I67+I70+I73+I76+I79+I82+I86+I87+I88+I89+I90+I91</f>
        <v>611656202</v>
      </c>
      <c r="BE17" s="75">
        <f>K41+K52+K55+K58+K61+K67+K70+K73+K76+K79+K82+K86+K87+K88+K89+K90+K91</f>
        <v>303260106</v>
      </c>
      <c r="BF17" s="76"/>
      <c r="BG17" s="98" t="s">
        <v>86</v>
      </c>
      <c r="BH17" s="99">
        <f>BC23-BH16</f>
        <v>-6646926950</v>
      </c>
      <c r="BI17" s="99"/>
      <c r="BJ17" s="99"/>
      <c r="BK17" s="99"/>
      <c r="BM17" s="137" t="s">
        <v>443</v>
      </c>
      <c r="BN17" s="83">
        <f>X123-X126-X139+X155-X156-X167-X168</f>
        <v>213814479</v>
      </c>
      <c r="BO17" s="81">
        <f>AA123-AA126-AA139+AA155-AA156-AA167-AA168</f>
        <v>118392354</v>
      </c>
      <c r="BP17" s="81">
        <f>AD123-AD126-AD139+AD155-AD156-AD167-AD168</f>
        <v>52111675</v>
      </c>
      <c r="BQ17" s="82">
        <f>AF123-AF126-AF139+AF155-AF156-AF167-AF168</f>
        <v>8615830</v>
      </c>
      <c r="BR17" s="9"/>
    </row>
    <row r="18" spans="1:70" s="9" customFormat="1" ht="24.95" customHeight="1" thickBot="1">
      <c r="A18" s="611" t="str">
        <f>+IF(MARZO!A18=0,"",MARZO!A18)</f>
        <v/>
      </c>
      <c r="B18" s="641" t="str">
        <f>+IF(MARZO!B18=0,"",MARZO!B18)</f>
        <v/>
      </c>
      <c r="C18" s="294"/>
      <c r="D18" s="294"/>
      <c r="E18" s="294"/>
      <c r="F18" s="294"/>
      <c r="G18" s="294"/>
      <c r="H18" s="294"/>
      <c r="I18" s="294"/>
      <c r="J18" s="294"/>
      <c r="K18" s="294"/>
      <c r="L18" s="294"/>
      <c r="M18" s="294"/>
      <c r="N18" s="463"/>
      <c r="P18" s="407"/>
      <c r="Q18" s="406"/>
      <c r="S18" s="706">
        <f>+IF(MARZO!S18=0,"",MARZO!S18)</f>
        <v>1010102</v>
      </c>
      <c r="T18" s="682" t="str">
        <f>+IF(MARZO!T18=0,"",MARZO!T18)</f>
        <v>Horas Extras,Dominic.,Festivos y Rec. Nocturnos</v>
      </c>
      <c r="U18" s="27">
        <f>+ENERO!U18</f>
        <v>24789912</v>
      </c>
      <c r="V18" s="15">
        <f>MARZO!V18+ABRIL!AL18</f>
        <v>0</v>
      </c>
      <c r="W18" s="15">
        <f>MARZO!W18+ABRIL!AM18</f>
        <v>0</v>
      </c>
      <c r="X18" s="18">
        <f>SUM(U18:W18)</f>
        <v>24789912</v>
      </c>
      <c r="Y18" s="19">
        <f>MARZO!AA18</f>
        <v>4203010</v>
      </c>
      <c r="Z18" s="374">
        <v>1549841</v>
      </c>
      <c r="AA18" s="18">
        <f>SUM(Y18:Z18)</f>
        <v>5752851</v>
      </c>
      <c r="AB18" s="19">
        <f>MARZO!AD18</f>
        <v>4203010</v>
      </c>
      <c r="AC18" s="374">
        <v>1549841</v>
      </c>
      <c r="AD18" s="18">
        <f>SUM(AB18:AC18)</f>
        <v>5752851</v>
      </c>
      <c r="AE18" s="19">
        <f>MARZO!AG18</f>
        <v>4203010</v>
      </c>
      <c r="AF18" s="374">
        <v>1549841</v>
      </c>
      <c r="AG18" s="18">
        <f>SUM(AE18:AF18)</f>
        <v>5752851</v>
      </c>
      <c r="AH18" s="19">
        <f>X18-AA18</f>
        <v>19037061</v>
      </c>
      <c r="AI18" s="15">
        <f>X18-AD18</f>
        <v>19037061</v>
      </c>
      <c r="AJ18" s="16">
        <f>X18-AG18</f>
        <v>19037061</v>
      </c>
      <c r="AL18" s="372">
        <v>0</v>
      </c>
      <c r="AM18" s="375">
        <v>0</v>
      </c>
      <c r="AO18" s="21"/>
      <c r="AP18" s="294" t="s">
        <v>51</v>
      </c>
      <c r="AQ18" s="294"/>
      <c r="AR18" s="294"/>
      <c r="AS18" s="294"/>
      <c r="AT18" s="294"/>
      <c r="AU18" s="294"/>
      <c r="AV18" s="294"/>
      <c r="AW18" s="294"/>
      <c r="AX18" s="294"/>
      <c r="AY18" s="294"/>
      <c r="AZ18" s="294"/>
      <c r="BA18" s="382"/>
      <c r="BB18" s="383" t="s">
        <v>429</v>
      </c>
      <c r="BC18" s="73">
        <f>+F95+F96+F97+F99+F100+F101</f>
        <v>0</v>
      </c>
      <c r="BD18" s="74">
        <f>+I95+I96+I97+I99+I100+I101</f>
        <v>0</v>
      </c>
      <c r="BE18" s="75">
        <f>+K95+K96+K97+K99+K100+K101</f>
        <v>0</v>
      </c>
      <c r="BF18" s="95"/>
      <c r="BM18" s="137" t="s">
        <v>87</v>
      </c>
      <c r="BN18" s="83">
        <f>X148+X156</f>
        <v>264281718</v>
      </c>
      <c r="BO18" s="81">
        <f>AA148+AA156</f>
        <v>120102665</v>
      </c>
      <c r="BP18" s="81">
        <f>AD148+AD156</f>
        <v>112357562</v>
      </c>
      <c r="BQ18" s="82">
        <f>AF148+AF156</f>
        <v>43592749</v>
      </c>
      <c r="BR18" s="382"/>
    </row>
    <row r="19" spans="1:70" s="9" customFormat="1" ht="24.95" customHeight="1" thickBot="1">
      <c r="A19" s="734">
        <f>+IF(MARZO!A19=0,"",MARZO!A19)</f>
        <v>113</v>
      </c>
      <c r="B19" s="642" t="str">
        <f>+IF(MARZO!B19=0,"",MARZO!B19)</f>
        <v>VENTA DE SERVICIOS</v>
      </c>
      <c r="C19" s="334">
        <f t="shared" ref="C19:N19" si="17">C21+C85</f>
        <v>5753661125</v>
      </c>
      <c r="D19" s="331">
        <f t="shared" si="17"/>
        <v>0</v>
      </c>
      <c r="E19" s="331">
        <f t="shared" si="17"/>
        <v>9452304</v>
      </c>
      <c r="F19" s="332">
        <f t="shared" si="17"/>
        <v>5763113429</v>
      </c>
      <c r="G19" s="334">
        <f t="shared" si="17"/>
        <v>1594825357</v>
      </c>
      <c r="H19" s="331">
        <f t="shared" si="17"/>
        <v>684610533</v>
      </c>
      <c r="I19" s="332">
        <f t="shared" si="17"/>
        <v>2279435890</v>
      </c>
      <c r="J19" s="334">
        <f t="shared" si="17"/>
        <v>1347667528</v>
      </c>
      <c r="K19" s="331">
        <f t="shared" si="17"/>
        <v>612418849</v>
      </c>
      <c r="L19" s="332">
        <f t="shared" si="17"/>
        <v>1960086377</v>
      </c>
      <c r="M19" s="334">
        <f t="shared" si="17"/>
        <v>3483677539</v>
      </c>
      <c r="N19" s="332">
        <f t="shared" si="17"/>
        <v>3803027052</v>
      </c>
      <c r="O19" s="382"/>
      <c r="P19" s="43">
        <f>P21+P85</f>
        <v>0</v>
      </c>
      <c r="Q19" s="45">
        <f>Q21+Q85</f>
        <v>39000000</v>
      </c>
      <c r="S19" s="706">
        <f>+IF(MARZO!S19=0,"",MARZO!S19)</f>
        <v>1010103</v>
      </c>
      <c r="T19" s="682" t="str">
        <f>+IF(MARZO!T19=0,"",MARZO!T19)</f>
        <v>Prima Técnica</v>
      </c>
      <c r="U19" s="27">
        <f>+ENERO!U19</f>
        <v>0</v>
      </c>
      <c r="V19" s="15">
        <f>MARZO!V19+ABRIL!AL19</f>
        <v>0</v>
      </c>
      <c r="W19" s="15">
        <f>MARZO!W19+ABRIL!AM19</f>
        <v>0</v>
      </c>
      <c r="X19" s="18">
        <f>SUM(U19:W19)</f>
        <v>0</v>
      </c>
      <c r="Y19" s="19">
        <f>MARZO!AA19</f>
        <v>0</v>
      </c>
      <c r="Z19" s="374">
        <v>0</v>
      </c>
      <c r="AA19" s="18">
        <f>SUM(Y19:Z19)</f>
        <v>0</v>
      </c>
      <c r="AB19" s="19">
        <f>MARZO!AD19</f>
        <v>0</v>
      </c>
      <c r="AC19" s="374">
        <v>0</v>
      </c>
      <c r="AD19" s="18">
        <f>SUM(AB19:AC19)</f>
        <v>0</v>
      </c>
      <c r="AE19" s="19">
        <f>MARZO!AG19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4" t="str">
        <f>+CONCATENATE("PROYECCION A DICIEMBRE 31 DEL ",N3)</f>
        <v>PROYECCION A DICIEMBRE 31 DEL 2018</v>
      </c>
      <c r="AX19" s="965"/>
      <c r="AY19" s="965"/>
      <c r="AZ19" s="966"/>
      <c r="BA19" s="382"/>
      <c r="BB19" s="414" t="s">
        <v>93</v>
      </c>
      <c r="BC19" s="621">
        <f>+F105+F106+F107+F108+F109+F110+F98</f>
        <v>15193610</v>
      </c>
      <c r="BD19" s="93">
        <f>+I105+I106+I107+I108+I109+I110+I98</f>
        <v>1834266</v>
      </c>
      <c r="BE19" s="94">
        <f>+K105+K106+K107+K108+K109+K110+K98</f>
        <v>131900</v>
      </c>
      <c r="BF19" s="57"/>
      <c r="BG19" s="382"/>
      <c r="BH19" s="382">
        <f>BN33</f>
        <v>0</v>
      </c>
      <c r="BI19" s="382"/>
      <c r="BJ19" s="382"/>
      <c r="BK19" s="382"/>
      <c r="BM19" s="137" t="s">
        <v>94</v>
      </c>
      <c r="BN19" s="83">
        <f>X126+X167</f>
        <v>70000000</v>
      </c>
      <c r="BO19" s="81">
        <f>AA126+AA167</f>
        <v>26282413</v>
      </c>
      <c r="BP19" s="81">
        <f>AD126+AD167</f>
        <v>26282413</v>
      </c>
      <c r="BQ19" s="82">
        <f>AF126+AF167</f>
        <v>13198980</v>
      </c>
    </row>
    <row r="20" spans="1:70" s="422" customFormat="1" ht="24.95" customHeight="1" thickBot="1">
      <c r="A20" s="611" t="str">
        <f>+IF(MARZO!A20=0,"",MARZO!A20)</f>
        <v/>
      </c>
      <c r="B20" s="643" t="str">
        <f>+IF(MARZO!B20=0,"",MARZO!B20)</f>
        <v/>
      </c>
      <c r="C20" s="294"/>
      <c r="D20" s="294"/>
      <c r="E20" s="294"/>
      <c r="F20" s="294"/>
      <c r="G20" s="294"/>
      <c r="H20" s="294"/>
      <c r="I20" s="294"/>
      <c r="J20" s="294"/>
      <c r="K20" s="294"/>
      <c r="L20" s="294"/>
      <c r="M20" s="294"/>
      <c r="N20" s="463"/>
      <c r="O20" s="9"/>
      <c r="P20" s="407"/>
      <c r="Q20" s="406"/>
      <c r="R20" s="9"/>
      <c r="S20" s="706">
        <f>+IF(MARZO!S20=0,"",MARZO!S20)</f>
        <v>1010104</v>
      </c>
      <c r="T20" s="682" t="str">
        <f>+IF(MARZO!T20=0,"",MARZO!T20)</f>
        <v>Otros</v>
      </c>
      <c r="U20" s="27">
        <f t="shared" ref="U20:AJ20" si="18">SUM(U21:U32)</f>
        <v>116236154</v>
      </c>
      <c r="V20" s="15">
        <f t="shared" si="18"/>
        <v>0</v>
      </c>
      <c r="W20" s="15">
        <f t="shared" si="18"/>
        <v>0</v>
      </c>
      <c r="X20" s="18">
        <f t="shared" si="18"/>
        <v>116236154</v>
      </c>
      <c r="Y20" s="19">
        <f t="shared" si="18"/>
        <v>17616863</v>
      </c>
      <c r="Z20" s="142">
        <f t="shared" si="18"/>
        <v>9116046</v>
      </c>
      <c r="AA20" s="18">
        <f t="shared" si="18"/>
        <v>26732909</v>
      </c>
      <c r="AB20" s="19">
        <f t="shared" si="18"/>
        <v>17616863</v>
      </c>
      <c r="AC20" s="142">
        <f t="shared" si="18"/>
        <v>9116046</v>
      </c>
      <c r="AD20" s="18">
        <f t="shared" si="18"/>
        <v>26732909</v>
      </c>
      <c r="AE20" s="19">
        <f t="shared" si="18"/>
        <v>17616863</v>
      </c>
      <c r="AF20" s="142">
        <f t="shared" si="18"/>
        <v>1020524</v>
      </c>
      <c r="AG20" s="18">
        <f t="shared" si="18"/>
        <v>18637387</v>
      </c>
      <c r="AH20" s="19">
        <f t="shared" si="18"/>
        <v>89503245</v>
      </c>
      <c r="AI20" s="15">
        <f t="shared" si="18"/>
        <v>89503245</v>
      </c>
      <c r="AJ20" s="16">
        <f t="shared" si="18"/>
        <v>97598767</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430</v>
      </c>
      <c r="BC20" s="65">
        <f>+F115+F117+F119+F120+F121+F123+F124</f>
        <v>0</v>
      </c>
      <c r="BD20" s="66">
        <f>+I115+I117+I119+I120+I121+I123+I124</f>
        <v>399005</v>
      </c>
      <c r="BE20" s="67">
        <f>+K115+K117+K119+K120+K121+K123+K124</f>
        <v>61742</v>
      </c>
      <c r="BF20" s="57"/>
      <c r="BG20" s="382"/>
      <c r="BH20" s="382">
        <f>BH19-BH16</f>
        <v>-6646926950</v>
      </c>
      <c r="BI20" s="382"/>
      <c r="BJ20" s="382"/>
      <c r="BK20" s="382"/>
      <c r="BL20" s="382"/>
      <c r="BM20" s="139" t="s">
        <v>438</v>
      </c>
      <c r="BN20" s="83">
        <f>+X141-X143</f>
        <v>0</v>
      </c>
      <c r="BO20" s="81">
        <f>+AA141-AA143</f>
        <v>0</v>
      </c>
      <c r="BP20" s="81">
        <f>+AD141-AD143</f>
        <v>0</v>
      </c>
      <c r="BQ20" s="82">
        <f>+AF141-AF143</f>
        <v>0</v>
      </c>
      <c r="BR20" s="9"/>
    </row>
    <row r="21" spans="1:70" s="422" customFormat="1" ht="24.95" customHeight="1" thickBot="1">
      <c r="A21" s="735">
        <f>+IF(MARZO!A21=0,"",MARZO!A21)</f>
        <v>11301</v>
      </c>
      <c r="B21" s="644" t="str">
        <f>+IF(MARZO!B21=0,"",MARZO!B21)</f>
        <v>Venta de Servicios de Salud</v>
      </c>
      <c r="C21" s="174">
        <f t="shared" ref="C21:N21" si="19">C22+C25+C28+C41+C42+C45+C48+C51+C54+C57+C60+C63+C66+C69+C72+C75+C78+C81</f>
        <v>4656979522</v>
      </c>
      <c r="D21" s="354">
        <f t="shared" si="19"/>
        <v>0</v>
      </c>
      <c r="E21" s="354">
        <f t="shared" si="19"/>
        <v>49000000</v>
      </c>
      <c r="F21" s="354">
        <f t="shared" si="19"/>
        <v>4705979522</v>
      </c>
      <c r="G21" s="354">
        <f t="shared" si="19"/>
        <v>1276441644</v>
      </c>
      <c r="H21" s="354">
        <f t="shared" si="19"/>
        <v>394141755</v>
      </c>
      <c r="I21" s="354">
        <f t="shared" si="19"/>
        <v>1670583399</v>
      </c>
      <c r="J21" s="354">
        <f t="shared" si="19"/>
        <v>1029283821</v>
      </c>
      <c r="K21" s="354">
        <f t="shared" si="19"/>
        <v>321950071</v>
      </c>
      <c r="L21" s="354">
        <f t="shared" si="19"/>
        <v>1351233892</v>
      </c>
      <c r="M21" s="354">
        <f t="shared" si="19"/>
        <v>3035396123</v>
      </c>
      <c r="N21" s="175">
        <f t="shared" si="19"/>
        <v>3354745630</v>
      </c>
      <c r="O21" s="382"/>
      <c r="P21" s="43">
        <f>P22+P25+P28+P41+P42+P45+P48+P51+P54+P57+P60+P63+P66+P69+P72+P75+P78+P81</f>
        <v>0</v>
      </c>
      <c r="Q21" s="45">
        <f>Q22+Q25+Q28+Q41+Q42+Q45+Q48+Q51+Q54+Q57+Q60+Q63+Q66+Q69+Q72+Q75+Q78+Q81</f>
        <v>39000000</v>
      </c>
      <c r="R21" s="9"/>
      <c r="S21" s="707" t="str">
        <f>+IF(MARZO!S21=0,"",MARZO!S21)</f>
        <v>1010104-1</v>
      </c>
      <c r="T21" s="683" t="str">
        <f>+IF(MARZO!T21=0,"",MARZO!T21)</f>
        <v xml:space="preserve">Prima de Navidad </v>
      </c>
      <c r="U21" s="27">
        <f>+ENERO!U21</f>
        <v>43218582</v>
      </c>
      <c r="V21" s="15">
        <f>MARZO!V21+ABRIL!AL21</f>
        <v>0</v>
      </c>
      <c r="W21" s="15">
        <f>MARZO!W21+ABRIL!AM21</f>
        <v>0</v>
      </c>
      <c r="X21" s="18">
        <f t="shared" ref="X21:X33" si="20">SUM(U21:W21)</f>
        <v>43218582</v>
      </c>
      <c r="Y21" s="19">
        <f>MARZO!AA21</f>
        <v>0</v>
      </c>
      <c r="Z21" s="374">
        <v>0</v>
      </c>
      <c r="AA21" s="18">
        <f t="shared" ref="AA21:AA33" si="21">SUM(Y21:Z21)</f>
        <v>0</v>
      </c>
      <c r="AB21" s="19">
        <f>MARZO!AD21</f>
        <v>0</v>
      </c>
      <c r="AC21" s="374">
        <v>0</v>
      </c>
      <c r="AD21" s="18">
        <f t="shared" ref="AD21:AD33" si="22">SUM(AB21:AC21)</f>
        <v>0</v>
      </c>
      <c r="AE21" s="19">
        <f>MARZO!AG21</f>
        <v>0</v>
      </c>
      <c r="AF21" s="374">
        <v>0</v>
      </c>
      <c r="AG21" s="18">
        <f t="shared" ref="AG21:AG33" si="23">SUM(AE21:AF21)</f>
        <v>0</v>
      </c>
      <c r="AH21" s="19">
        <f t="shared" ref="AH21:AH33" si="24">X21-AA21</f>
        <v>43218582</v>
      </c>
      <c r="AI21" s="15">
        <f t="shared" ref="AI21:AI33" si="25">X21-AD21</f>
        <v>43218582</v>
      </c>
      <c r="AJ21" s="16">
        <f t="shared" ref="AJ21:AJ33" si="26">X21-AG21</f>
        <v>43218582</v>
      </c>
      <c r="AK21" s="9"/>
      <c r="AL21" s="372">
        <v>0</v>
      </c>
      <c r="AM21" s="375">
        <v>0</v>
      </c>
      <c r="AN21" s="9"/>
      <c r="AO21" s="349"/>
      <c r="AP21" s="423"/>
      <c r="AQ21" s="517"/>
      <c r="AR21" s="425" t="str">
        <f>AR6</f>
        <v>ABRIL</v>
      </c>
      <c r="AS21" s="426" t="str">
        <f>AR6</f>
        <v>ABRIL</v>
      </c>
      <c r="AT21" s="425" t="str">
        <f>AR6</f>
        <v>ABRIL</v>
      </c>
      <c r="AU21" s="425" t="s">
        <v>44</v>
      </c>
      <c r="AV21" s="425" t="s">
        <v>22</v>
      </c>
      <c r="AW21" s="517"/>
      <c r="AX21" s="517"/>
      <c r="AY21" s="425" t="s">
        <v>44</v>
      </c>
      <c r="AZ21" s="428" t="s">
        <v>22</v>
      </c>
      <c r="BA21" s="9"/>
      <c r="BB21" s="101" t="s">
        <v>431</v>
      </c>
      <c r="BC21" s="65">
        <f>SUMIF($B8:B122,"*Vigencia Anterior*",F8:F122)+F122</f>
        <v>837797789</v>
      </c>
      <c r="BD21" s="66">
        <f>SUMIF($B8:B122,"*Vigencia Anterior*",I8:I122)+I122</f>
        <v>278351685</v>
      </c>
      <c r="BE21" s="67">
        <f>SUMIF($B8:B122,"*Vigencia Anterior*",K8:K122)+K122</f>
        <v>25665565</v>
      </c>
      <c r="BF21" s="57"/>
      <c r="BG21" s="382"/>
      <c r="BH21" s="382"/>
      <c r="BI21" s="382"/>
      <c r="BJ21" s="382"/>
      <c r="BK21" s="382"/>
      <c r="BL21" s="382"/>
      <c r="BM21" s="137" t="s">
        <v>99</v>
      </c>
      <c r="BN21" s="83">
        <v>0</v>
      </c>
      <c r="BO21" s="81">
        <v>0</v>
      </c>
      <c r="BP21" s="81">
        <v>0</v>
      </c>
      <c r="BQ21" s="82">
        <v>0</v>
      </c>
      <c r="BR21" s="382"/>
    </row>
    <row r="22" spans="1:70" s="9" customFormat="1" ht="24.95" customHeight="1" thickBot="1">
      <c r="A22" s="734">
        <f>+IF(MARZO!A22=0,"",MARZO!A22)</f>
        <v>1130101</v>
      </c>
      <c r="B22" s="645" t="str">
        <f>+IF(MARZO!B22=0,"",MARZO!B22)</f>
        <v>EPS - REGIMEN CONTRIBUTIVO</v>
      </c>
      <c r="C22" s="43">
        <f t="shared" ref="C22:N22" si="27">SUM(C23:C24)</f>
        <v>879358852</v>
      </c>
      <c r="D22" s="44">
        <f t="shared" si="27"/>
        <v>0</v>
      </c>
      <c r="E22" s="44">
        <f t="shared" si="27"/>
        <v>0</v>
      </c>
      <c r="F22" s="44">
        <f t="shared" si="27"/>
        <v>879358852</v>
      </c>
      <c r="G22" s="44">
        <f t="shared" si="27"/>
        <v>326369853</v>
      </c>
      <c r="H22" s="44">
        <f t="shared" si="27"/>
        <v>89194445</v>
      </c>
      <c r="I22" s="44">
        <f t="shared" si="27"/>
        <v>415564298</v>
      </c>
      <c r="J22" s="44">
        <f t="shared" si="27"/>
        <v>214766509</v>
      </c>
      <c r="K22" s="44">
        <f t="shared" si="27"/>
        <v>58140510</v>
      </c>
      <c r="L22" s="44">
        <f t="shared" si="27"/>
        <v>272907019</v>
      </c>
      <c r="M22" s="44">
        <f t="shared" si="27"/>
        <v>463794554</v>
      </c>
      <c r="N22" s="45">
        <f t="shared" si="27"/>
        <v>606451833</v>
      </c>
      <c r="P22" s="43">
        <f>SUM(P23:P24)</f>
        <v>0</v>
      </c>
      <c r="Q22" s="45">
        <f>SUM(Q23:Q24)</f>
        <v>0</v>
      </c>
      <c r="S22" s="707" t="str">
        <f>+IF(MARZO!S22=0,"",MARZO!S22)</f>
        <v>1010104-2</v>
      </c>
      <c r="T22" s="683" t="str">
        <f>+IF(MARZO!T22=0,"",MARZO!T22)</f>
        <v>Prima Vida Cara</v>
      </c>
      <c r="U22" s="27">
        <f>+ENERO!U22</f>
        <v>0</v>
      </c>
      <c r="V22" s="15">
        <f>MARZO!V22+ABRIL!AL22</f>
        <v>0</v>
      </c>
      <c r="W22" s="15">
        <f>MARZO!W22+ABRIL!AM22</f>
        <v>0</v>
      </c>
      <c r="X22" s="18">
        <f t="shared" si="20"/>
        <v>0</v>
      </c>
      <c r="Y22" s="19">
        <f>MARZO!AA22</f>
        <v>0</v>
      </c>
      <c r="Z22" s="374">
        <v>0</v>
      </c>
      <c r="AA22" s="18">
        <f t="shared" si="21"/>
        <v>0</v>
      </c>
      <c r="AB22" s="19">
        <f>MARZO!AD22</f>
        <v>0</v>
      </c>
      <c r="AC22" s="374">
        <v>0</v>
      </c>
      <c r="AD22" s="18">
        <f t="shared" si="22"/>
        <v>0</v>
      </c>
      <c r="AE22" s="19">
        <f>MARZO!AG22</f>
        <v>0</v>
      </c>
      <c r="AF22" s="374">
        <v>0</v>
      </c>
      <c r="AG22" s="18">
        <f t="shared" si="23"/>
        <v>0</v>
      </c>
      <c r="AH22" s="19">
        <f t="shared" si="24"/>
        <v>0</v>
      </c>
      <c r="AI22" s="15">
        <f t="shared" si="25"/>
        <v>0</v>
      </c>
      <c r="AJ22" s="16">
        <f t="shared" si="26"/>
        <v>0</v>
      </c>
      <c r="AL22" s="372">
        <v>0</v>
      </c>
      <c r="AM22" s="375">
        <v>0</v>
      </c>
      <c r="AO22" s="21"/>
      <c r="AP22" s="429" t="s">
        <v>104</v>
      </c>
      <c r="AQ22" s="430">
        <f>X17+X66</f>
        <v>1590369498</v>
      </c>
      <c r="AR22" s="430">
        <f>AD17+AD66</f>
        <v>569771067</v>
      </c>
      <c r="AS22" s="430">
        <f>AG17+AG66</f>
        <v>495510293</v>
      </c>
      <c r="AT22" s="431"/>
      <c r="AU22" s="432">
        <f t="shared" ref="AU22:AU32" si="28">IF(AQ22=0," ",AR22/AQ22)</f>
        <v>0.35826332667755928</v>
      </c>
      <c r="AV22" s="432">
        <f t="shared" ref="AV22:AV32" si="29">IF(AQ22=0," ",AS22/AQ22)</f>
        <v>0.31156928853523574</v>
      </c>
      <c r="AW22" s="433">
        <f>AR22/$AO$2*12</f>
        <v>1709313201</v>
      </c>
      <c r="AX22" s="433">
        <f>AS22/$AO$2*12</f>
        <v>1486530879</v>
      </c>
      <c r="AY22" s="433">
        <f t="shared" ref="AY22:AY31" si="30">AQ22-AW22</f>
        <v>-118943703</v>
      </c>
      <c r="AZ22" s="434">
        <f t="shared" ref="AZ22:AZ31" si="31">AQ22-AX22</f>
        <v>103838619</v>
      </c>
      <c r="BA22" s="382"/>
      <c r="BB22" s="102" t="s">
        <v>109</v>
      </c>
      <c r="BC22" s="103">
        <f>BC7+BC8+BC20+BC21</f>
        <v>6646926950</v>
      </c>
      <c r="BD22" s="104">
        <f>BD7+BD8+BD20+BD21</f>
        <v>2850316985</v>
      </c>
      <c r="BE22" s="105">
        <f>BE7+BE8+BE20+BE21</f>
        <v>630927677</v>
      </c>
      <c r="BF22" s="57"/>
      <c r="BG22" s="382"/>
      <c r="BH22" s="382"/>
      <c r="BI22" s="382"/>
      <c r="BJ22" s="382"/>
      <c r="BK22" s="382"/>
      <c r="BM22" s="71" t="s">
        <v>67</v>
      </c>
      <c r="BN22" s="83">
        <f>BN23+BN24</f>
        <v>170244084</v>
      </c>
      <c r="BO22" s="81">
        <f>BO23+BO24</f>
        <v>46332400</v>
      </c>
      <c r="BP22" s="81">
        <f>BP23+BP24</f>
        <v>46332400</v>
      </c>
      <c r="BQ22" s="82">
        <f>BQ23+BQ24</f>
        <v>5135336</v>
      </c>
      <c r="BR22" s="382"/>
    </row>
    <row r="23" spans="1:70" s="422" customFormat="1" ht="24.95" customHeight="1">
      <c r="A23" s="611" t="str">
        <f>+IF(MARZO!A23=0,"",MARZO!A23)</f>
        <v>1130101-1</v>
      </c>
      <c r="B23" s="646" t="str">
        <f>+CONCATENATE("Vigencia ",INSTRUCCIONES!$F$3)</f>
        <v>Vigencia 2018</v>
      </c>
      <c r="C23" s="673">
        <f>+ENERO!C23</f>
        <v>759358852</v>
      </c>
      <c r="D23" s="373">
        <f>MARZO!D23+ABRIL!P23</f>
        <v>0</v>
      </c>
      <c r="E23" s="373">
        <f>MARZO!E23+ABRIL!Q23</f>
        <v>0</v>
      </c>
      <c r="F23" s="373">
        <f>SUM(C23:E23)</f>
        <v>759358852</v>
      </c>
      <c r="G23" s="373">
        <f>MARZO!I23</f>
        <v>267785624</v>
      </c>
      <c r="H23" s="374">
        <v>89158665</v>
      </c>
      <c r="I23" s="373">
        <f>SUM(G23:H23)</f>
        <v>356944289</v>
      </c>
      <c r="J23" s="373">
        <f>MARZO!L23</f>
        <v>156182280</v>
      </c>
      <c r="K23" s="374">
        <v>58104730</v>
      </c>
      <c r="L23" s="373">
        <f>SUM(J23:K23)</f>
        <v>214287010</v>
      </c>
      <c r="M23" s="373">
        <f>F23-I23</f>
        <v>402414563</v>
      </c>
      <c r="N23" s="143">
        <f>F23-L23</f>
        <v>545071842</v>
      </c>
      <c r="O23" s="9"/>
      <c r="P23" s="372">
        <v>0</v>
      </c>
      <c r="Q23" s="375">
        <v>0</v>
      </c>
      <c r="R23" s="9"/>
      <c r="S23" s="707" t="str">
        <f>+IF(MARZO!S23=0,"",MARZO!S23)</f>
        <v>1010104-3</v>
      </c>
      <c r="T23" s="683" t="str">
        <f>+IF(MARZO!T23=0,"",MARZO!T23)</f>
        <v>Prima de Vacaciones</v>
      </c>
      <c r="U23" s="27">
        <f>+ENERO!U23</f>
        <v>19947038</v>
      </c>
      <c r="V23" s="15">
        <f>MARZO!V23+ABRIL!AL23</f>
        <v>0</v>
      </c>
      <c r="W23" s="15">
        <f>MARZO!W23+ABRIL!AM23</f>
        <v>0</v>
      </c>
      <c r="X23" s="18">
        <f t="shared" si="20"/>
        <v>19947038</v>
      </c>
      <c r="Y23" s="19">
        <f>MARZO!AA23</f>
        <v>6720149</v>
      </c>
      <c r="Z23" s="374">
        <v>1632108</v>
      </c>
      <c r="AA23" s="18">
        <f t="shared" si="21"/>
        <v>8352257</v>
      </c>
      <c r="AB23" s="19">
        <f>MARZO!AD23</f>
        <v>6720149</v>
      </c>
      <c r="AC23" s="374">
        <v>1632108</v>
      </c>
      <c r="AD23" s="18">
        <f t="shared" si="22"/>
        <v>8352257</v>
      </c>
      <c r="AE23" s="19">
        <f>MARZO!AG23</f>
        <v>6720149</v>
      </c>
      <c r="AF23" s="374">
        <v>0</v>
      </c>
      <c r="AG23" s="18">
        <f t="shared" si="23"/>
        <v>6720149</v>
      </c>
      <c r="AH23" s="19">
        <f t="shared" si="24"/>
        <v>11594781</v>
      </c>
      <c r="AI23" s="15">
        <f t="shared" si="25"/>
        <v>11594781</v>
      </c>
      <c r="AJ23" s="16">
        <f t="shared" si="26"/>
        <v>13226889</v>
      </c>
      <c r="AK23" s="9"/>
      <c r="AL23" s="372">
        <v>0</v>
      </c>
      <c r="AM23" s="375">
        <v>0</v>
      </c>
      <c r="AN23" s="9"/>
      <c r="AO23" s="370"/>
      <c r="AP23" s="435" t="s">
        <v>108</v>
      </c>
      <c r="AQ23" s="436">
        <f>X16+X65-AQ22</f>
        <v>747836603</v>
      </c>
      <c r="AR23" s="436">
        <f>AD16+AD65-AR22</f>
        <v>183476174</v>
      </c>
      <c r="AS23" s="436">
        <f>AG16+AG65-AS22</f>
        <v>151668136</v>
      </c>
      <c r="AT23" s="327"/>
      <c r="AU23" s="342">
        <f t="shared" si="28"/>
        <v>0.24534259658322716</v>
      </c>
      <c r="AV23" s="342">
        <f t="shared" si="29"/>
        <v>0.20280919039208889</v>
      </c>
      <c r="AW23" s="436">
        <f>(AR23-AD21-AD22-AD23-AD25-AD30-AD33-AD70-AD71-AD72-AD74-AD78-AD81)/$AO$2*12+AX22/12*2.5+AD30+AD33+AD78+AD81</f>
        <v>633423902.125</v>
      </c>
      <c r="AX23" s="436">
        <f>(AS23-AG21-AG22-AG23-AG25-AG30-AG33-AG70-AG71-AG72-AG74-AG78-AG81)/$AO$2*12+AX22/12*2.5+AG30+AG33+AG78+AG81</f>
        <v>585717064.125</v>
      </c>
      <c r="AY23" s="436">
        <f t="shared" si="30"/>
        <v>114412700.875</v>
      </c>
      <c r="AZ23" s="46">
        <f t="shared" si="31"/>
        <v>162119538.875</v>
      </c>
      <c r="BA23" s="382"/>
      <c r="BF23" s="382"/>
      <c r="BG23" s="382"/>
      <c r="BH23" s="382"/>
      <c r="BI23" s="382"/>
      <c r="BJ23" s="382"/>
      <c r="BK23" s="382"/>
      <c r="BL23" s="382"/>
      <c r="BM23" s="137" t="s">
        <v>105</v>
      </c>
      <c r="BN23" s="83">
        <f>X177</f>
        <v>140230476</v>
      </c>
      <c r="BO23" s="81">
        <f>AA177</f>
        <v>41082688</v>
      </c>
      <c r="BP23" s="81">
        <f>AD177</f>
        <v>41082688</v>
      </c>
      <c r="BQ23" s="82">
        <f>AF177</f>
        <v>5135336</v>
      </c>
      <c r="BR23" s="9"/>
    </row>
    <row r="24" spans="1:70" s="422" customFormat="1" ht="24.95" customHeight="1">
      <c r="A24" s="611" t="str">
        <f>+IF(MARZO!A24=0,"",MARZO!A24)</f>
        <v>1130101-2</v>
      </c>
      <c r="B24" s="646" t="str">
        <f>+IF(MARZO!B24=0,"",MARZO!B24)</f>
        <v>(Vigencia Anterior) Regimen contributivo</v>
      </c>
      <c r="C24" s="673">
        <f>+ENERO!C24</f>
        <v>120000000</v>
      </c>
      <c r="D24" s="373">
        <f>MARZO!D24+ABRIL!P24</f>
        <v>0</v>
      </c>
      <c r="E24" s="373">
        <f>MARZO!E24+ABRIL!Q24</f>
        <v>0</v>
      </c>
      <c r="F24" s="373">
        <f>SUM(C24:E24)</f>
        <v>120000000</v>
      </c>
      <c r="G24" s="373">
        <f>MARZO!I24</f>
        <v>58584229</v>
      </c>
      <c r="H24" s="374">
        <v>35780</v>
      </c>
      <c r="I24" s="373">
        <f>SUM(G24:H24)</f>
        <v>58620009</v>
      </c>
      <c r="J24" s="373">
        <f>MARZO!L24</f>
        <v>58584229</v>
      </c>
      <c r="K24" s="374">
        <v>35780</v>
      </c>
      <c r="L24" s="373">
        <f>SUM(J24:K24)</f>
        <v>58620009</v>
      </c>
      <c r="M24" s="373">
        <f>F24-I24</f>
        <v>61379991</v>
      </c>
      <c r="N24" s="143">
        <f>F24-L24</f>
        <v>61379991</v>
      </c>
      <c r="O24" s="382"/>
      <c r="P24" s="372">
        <v>0</v>
      </c>
      <c r="Q24" s="375">
        <v>0</v>
      </c>
      <c r="R24" s="9"/>
      <c r="S24" s="707" t="str">
        <f>+IF(MARZO!S24=0,"",MARZO!S24)</f>
        <v>1010104-4</v>
      </c>
      <c r="T24" s="683" t="str">
        <f>+IF(MARZO!T24=0,"",MARZO!T24)</f>
        <v>Prima Clima</v>
      </c>
      <c r="U24" s="27">
        <f>+ENERO!U24</f>
        <v>0</v>
      </c>
      <c r="V24" s="15">
        <f>MARZO!V24+ABRIL!AL24</f>
        <v>0</v>
      </c>
      <c r="W24" s="15">
        <f>MARZO!W24+ABRIL!AM24</f>
        <v>0</v>
      </c>
      <c r="X24" s="18">
        <f t="shared" si="20"/>
        <v>0</v>
      </c>
      <c r="Y24" s="19">
        <f>MARZO!AA24</f>
        <v>0</v>
      </c>
      <c r="Z24" s="374">
        <v>0</v>
      </c>
      <c r="AA24" s="18">
        <f t="shared" si="21"/>
        <v>0</v>
      </c>
      <c r="AB24" s="19">
        <f>MARZO!AD24</f>
        <v>0</v>
      </c>
      <c r="AC24" s="374">
        <v>0</v>
      </c>
      <c r="AD24" s="18">
        <f t="shared" si="22"/>
        <v>0</v>
      </c>
      <c r="AE24" s="19">
        <f>MARZO!AG24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341862372</v>
      </c>
      <c r="AR24" s="431">
        <f>AD35+AD83</f>
        <v>152656569</v>
      </c>
      <c r="AS24" s="431">
        <f>AG35+AG83</f>
        <v>116209821</v>
      </c>
      <c r="AT24" s="431"/>
      <c r="AU24" s="373">
        <f t="shared" si="28"/>
        <v>0.44654393552268457</v>
      </c>
      <c r="AV24" s="373">
        <f t="shared" si="29"/>
        <v>0.33993159387544414</v>
      </c>
      <c r="AW24" s="373">
        <f>(AR24-AD41-AD88)/$AO$2*12+AD41+AD88</f>
        <v>324515849</v>
      </c>
      <c r="AX24" s="373">
        <f>(AS24-AG41-AG88)/$AO$2*12+AG41+AG88</f>
        <v>224434843</v>
      </c>
      <c r="AY24" s="373">
        <f t="shared" si="30"/>
        <v>17346523</v>
      </c>
      <c r="AZ24" s="143">
        <f t="shared" si="31"/>
        <v>117427529</v>
      </c>
      <c r="BA24" s="9"/>
      <c r="BB24" s="437"/>
      <c r="BC24" s="382"/>
      <c r="BD24" s="382"/>
      <c r="BE24" s="382"/>
      <c r="BF24" s="382"/>
      <c r="BG24" s="382"/>
      <c r="BH24" s="382"/>
      <c r="BI24" s="382"/>
      <c r="BJ24" s="382"/>
      <c r="BK24" s="382"/>
      <c r="BL24" s="382"/>
      <c r="BM24" s="137" t="s">
        <v>110</v>
      </c>
      <c r="BN24" s="83">
        <f>X170-X177-X174-X183-X191</f>
        <v>30013608</v>
      </c>
      <c r="BO24" s="81">
        <f>AA170-AA177-AA174-AA183-AA191</f>
        <v>5249712</v>
      </c>
      <c r="BP24" s="81">
        <f>AD170-AD177-AD174-AD183-AD191</f>
        <v>5249712</v>
      </c>
      <c r="BQ24" s="82">
        <f>AF170-AF177-AF174-AF183-AF191</f>
        <v>0</v>
      </c>
      <c r="BR24" s="382"/>
    </row>
    <row r="25" spans="1:70" s="382" customFormat="1" ht="24.95" customHeight="1">
      <c r="A25" s="734">
        <f>+IF(MARZO!A25=0,"",MARZO!A25)</f>
        <v>1130102</v>
      </c>
      <c r="B25" s="645" t="str">
        <f>+IF(MARZO!B25=0,"",MARZO!B25)</f>
        <v>ARS - REGIMEN SUBSIDIADO</v>
      </c>
      <c r="C25" s="43">
        <f t="shared" ref="C25:N25" si="32">SUM(C26:C27)</f>
        <v>2997277173</v>
      </c>
      <c r="D25" s="44">
        <f t="shared" si="32"/>
        <v>0</v>
      </c>
      <c r="E25" s="44">
        <f t="shared" si="32"/>
        <v>0</v>
      </c>
      <c r="F25" s="44">
        <f t="shared" si="32"/>
        <v>2997277173</v>
      </c>
      <c r="G25" s="44">
        <f t="shared" si="32"/>
        <v>775451109</v>
      </c>
      <c r="H25" s="44">
        <f t="shared" si="32"/>
        <v>239840743</v>
      </c>
      <c r="I25" s="44">
        <f t="shared" si="32"/>
        <v>1015291852</v>
      </c>
      <c r="J25" s="44">
        <f t="shared" si="32"/>
        <v>699399467</v>
      </c>
      <c r="K25" s="44">
        <f t="shared" si="32"/>
        <v>219021066</v>
      </c>
      <c r="L25" s="44">
        <f t="shared" si="32"/>
        <v>918420533</v>
      </c>
      <c r="M25" s="44">
        <f t="shared" si="32"/>
        <v>1981985321</v>
      </c>
      <c r="N25" s="45">
        <f t="shared" si="32"/>
        <v>2078856640</v>
      </c>
      <c r="P25" s="43">
        <f>SUM(P26:P27)</f>
        <v>0</v>
      </c>
      <c r="Q25" s="45">
        <f>SUM(Q26:Q27)</f>
        <v>0</v>
      </c>
      <c r="R25" s="9"/>
      <c r="S25" s="707" t="str">
        <f>+IF(MARZO!S25=0,"",MARZO!S25)</f>
        <v>1010104-5</v>
      </c>
      <c r="T25" s="683" t="str">
        <f>+IF(MARZO!T25=0,"",MARZO!T25)</f>
        <v>Prima de Servicios</v>
      </c>
      <c r="U25" s="27">
        <f>+ENERO!U25</f>
        <v>19947038</v>
      </c>
      <c r="V25" s="15">
        <f>MARZO!V25+ABRIL!AL25</f>
        <v>0</v>
      </c>
      <c r="W25" s="15">
        <f>MARZO!W25+ABRIL!AM25</f>
        <v>0</v>
      </c>
      <c r="X25" s="18">
        <f t="shared" si="20"/>
        <v>19947038</v>
      </c>
      <c r="Y25" s="19">
        <f>MARZO!AA25</f>
        <v>0</v>
      </c>
      <c r="Z25" s="374">
        <v>0</v>
      </c>
      <c r="AA25" s="18">
        <f t="shared" si="21"/>
        <v>0</v>
      </c>
      <c r="AB25" s="19">
        <f>MARZO!AD25</f>
        <v>0</v>
      </c>
      <c r="AC25" s="374">
        <v>0</v>
      </c>
      <c r="AD25" s="18">
        <f t="shared" si="22"/>
        <v>0</v>
      </c>
      <c r="AE25" s="19">
        <f>MARZO!AG25</f>
        <v>0</v>
      </c>
      <c r="AF25" s="374">
        <v>0</v>
      </c>
      <c r="AG25" s="18">
        <f t="shared" si="23"/>
        <v>0</v>
      </c>
      <c r="AH25" s="19">
        <f t="shared" si="24"/>
        <v>19947038</v>
      </c>
      <c r="AI25" s="15">
        <f t="shared" si="25"/>
        <v>19947038</v>
      </c>
      <c r="AJ25" s="16">
        <f t="shared" si="26"/>
        <v>19947038</v>
      </c>
      <c r="AK25" s="9"/>
      <c r="AL25" s="372">
        <v>0</v>
      </c>
      <c r="AM25" s="375">
        <v>0</v>
      </c>
      <c r="AN25" s="9"/>
      <c r="AO25" s="21"/>
      <c r="AP25" s="438" t="s">
        <v>116</v>
      </c>
      <c r="AQ25" s="373">
        <f>X43+X57+X90+X104</f>
        <v>839447982</v>
      </c>
      <c r="AR25" s="373">
        <f>AD43+AD57+AD90+AD104</f>
        <v>375677772</v>
      </c>
      <c r="AS25" s="373">
        <f>AG43+AG57+AG90+AG104</f>
        <v>318742412</v>
      </c>
      <c r="AT25" s="431"/>
      <c r="AU25" s="373">
        <f t="shared" si="28"/>
        <v>0.44752954328979494</v>
      </c>
      <c r="AV25" s="373">
        <f t="shared" si="29"/>
        <v>0.37970478080201042</v>
      </c>
      <c r="AW25" s="373">
        <f>(AR25-AD55-AD61-AD102-AD108)/$AO$2*12+AD55+AD61+AD102+AD108</f>
        <v>776898780</v>
      </c>
      <c r="AX25" s="373">
        <f>(AS25-AG55-AG61-AG102-AG108)/$AO$2*12+AG55+AG61+AG102+AG108</f>
        <v>614996514</v>
      </c>
      <c r="AY25" s="373">
        <f t="shared" si="30"/>
        <v>62549202</v>
      </c>
      <c r="AZ25" s="143">
        <f t="shared" si="31"/>
        <v>224451468</v>
      </c>
      <c r="BM25" s="140" t="s">
        <v>439</v>
      </c>
      <c r="BN25" s="106">
        <f>+SUM(BN26:BN28)</f>
        <v>464300000</v>
      </c>
      <c r="BO25" s="107">
        <f>+SUM(BO26:BO28)</f>
        <v>379534706</v>
      </c>
      <c r="BP25" s="107">
        <f>+SUM(BP26:BP28)</f>
        <v>174047123</v>
      </c>
      <c r="BQ25" s="108">
        <f>+SUM(BQ26:BQ28)</f>
        <v>14933204</v>
      </c>
    </row>
    <row r="26" spans="1:70" s="9" customFormat="1" ht="24.95" customHeight="1">
      <c r="A26" s="611" t="str">
        <f>+IF(MARZO!A26=0,"",MARZO!A26)</f>
        <v>1130102-1</v>
      </c>
      <c r="B26" s="646" t="str">
        <f>+CONCATENATE("Vigencia ",INSTRUCCIONES!$F$3)</f>
        <v>Vigencia 2018</v>
      </c>
      <c r="C26" s="673">
        <f>+ENERO!C26</f>
        <v>2868716784</v>
      </c>
      <c r="D26" s="373">
        <f>MARZO!D26+ABRIL!P26</f>
        <v>0</v>
      </c>
      <c r="E26" s="373">
        <f>MARZO!E26+ABRIL!Q26</f>
        <v>0</v>
      </c>
      <c r="F26" s="373">
        <f>SUM(C26:E26)</f>
        <v>2868716784</v>
      </c>
      <c r="G26" s="373">
        <f>MARZO!I26</f>
        <v>700500703</v>
      </c>
      <c r="H26" s="374">
        <v>233542409</v>
      </c>
      <c r="I26" s="373">
        <f>SUM(G26:H26)</f>
        <v>934043112</v>
      </c>
      <c r="J26" s="373">
        <f>MARZO!L26</f>
        <v>624449061</v>
      </c>
      <c r="K26" s="374">
        <v>212722732</v>
      </c>
      <c r="L26" s="373">
        <f>SUM(J26:K26)</f>
        <v>837171793</v>
      </c>
      <c r="M26" s="373">
        <f>F26-I26</f>
        <v>1934673672</v>
      </c>
      <c r="N26" s="143">
        <f>F26-L26</f>
        <v>2031544991</v>
      </c>
      <c r="P26" s="372">
        <v>0</v>
      </c>
      <c r="Q26" s="375">
        <v>0</v>
      </c>
      <c r="S26" s="707" t="str">
        <f>+IF(MARZO!S26=0,"",MARZO!S26)</f>
        <v>1010104-8</v>
      </c>
      <c r="T26" s="683" t="str">
        <f>+IF(MARZO!T26=0,"",MARZO!T26)</f>
        <v>Bonific. por Servicios Prestados</v>
      </c>
      <c r="U26" s="27">
        <f>+ENERO!U26</f>
        <v>16690680</v>
      </c>
      <c r="V26" s="15">
        <f>MARZO!V26+ABRIL!AL26</f>
        <v>0</v>
      </c>
      <c r="W26" s="15">
        <f>MARZO!W26+ABRIL!AM26</f>
        <v>0</v>
      </c>
      <c r="X26" s="18">
        <f t="shared" si="20"/>
        <v>16690680</v>
      </c>
      <c r="Y26" s="19">
        <f>MARZO!AA26</f>
        <v>6808995</v>
      </c>
      <c r="Z26" s="374">
        <v>5568294</v>
      </c>
      <c r="AA26" s="18">
        <f t="shared" si="21"/>
        <v>12377289</v>
      </c>
      <c r="AB26" s="19">
        <f>MARZO!AD26</f>
        <v>6808995</v>
      </c>
      <c r="AC26" s="374">
        <v>5568294</v>
      </c>
      <c r="AD26" s="18">
        <f t="shared" si="22"/>
        <v>12377289</v>
      </c>
      <c r="AE26" s="19">
        <f>MARZO!AG26</f>
        <v>6808995</v>
      </c>
      <c r="AF26" s="374">
        <v>0</v>
      </c>
      <c r="AG26" s="18">
        <f t="shared" si="23"/>
        <v>6808995</v>
      </c>
      <c r="AH26" s="19">
        <f t="shared" si="24"/>
        <v>4313391</v>
      </c>
      <c r="AI26" s="15">
        <f t="shared" si="25"/>
        <v>4313391</v>
      </c>
      <c r="AJ26" s="16">
        <f t="shared" si="26"/>
        <v>9881685</v>
      </c>
      <c r="AL26" s="372">
        <v>0</v>
      </c>
      <c r="AM26" s="375">
        <v>0</v>
      </c>
      <c r="AO26" s="21"/>
      <c r="AP26" s="439" t="s">
        <v>120</v>
      </c>
      <c r="AQ26" s="327">
        <f>X110</f>
        <v>817031263</v>
      </c>
      <c r="AR26" s="327">
        <f>AD110</f>
        <v>329837752</v>
      </c>
      <c r="AS26" s="327">
        <f>AG110</f>
        <v>229230860</v>
      </c>
      <c r="AT26" s="371">
        <f>AO2/12</f>
        <v>0.33333333333333331</v>
      </c>
      <c r="AU26" s="342">
        <f t="shared" si="28"/>
        <v>0.40370273077298391</v>
      </c>
      <c r="AV26" s="342">
        <f t="shared" si="29"/>
        <v>0.28056559201700954</v>
      </c>
      <c r="AW26" s="436">
        <f>(AR26-AD121-AD139-AD143-AD153-AD168)/$AO$2*12+AD121+AD139+AD143+AD153+AD168</f>
        <v>760548448</v>
      </c>
      <c r="AX26" s="436">
        <f>(AS26-AG121-AG139-AG143-AG153-AG168)/$AO$2*12+AG121+AG139+AG143+AG153+AG168</f>
        <v>538753870</v>
      </c>
      <c r="AY26" s="436">
        <f t="shared" si="30"/>
        <v>56482815</v>
      </c>
      <c r="AZ26" s="46">
        <f t="shared" si="31"/>
        <v>278277393</v>
      </c>
      <c r="BA26" s="382"/>
      <c r="BB26" s="382"/>
      <c r="BC26" s="382"/>
      <c r="BD26" s="382"/>
      <c r="BE26" s="382"/>
      <c r="BF26" s="382"/>
      <c r="BG26" s="382"/>
      <c r="BH26" s="382"/>
      <c r="BI26" s="382"/>
      <c r="BJ26" s="382"/>
      <c r="BK26" s="382"/>
      <c r="BM26" s="109" t="s">
        <v>440</v>
      </c>
      <c r="BN26" s="86">
        <f>+X198+X212</f>
        <v>285000000</v>
      </c>
      <c r="BO26" s="84">
        <f>+AA198+AA212</f>
        <v>258355626</v>
      </c>
      <c r="BP26" s="84">
        <f>+AD198+AD212</f>
        <v>111094383</v>
      </c>
      <c r="BQ26" s="85">
        <f>+AF198+AF212</f>
        <v>4351544</v>
      </c>
      <c r="BR26" s="382"/>
    </row>
    <row r="27" spans="1:70" s="422" customFormat="1" ht="24.95" customHeight="1">
      <c r="A27" s="611" t="str">
        <f>+IF(MARZO!A27=0,"",MARZO!A27)</f>
        <v>1130102-2</v>
      </c>
      <c r="B27" s="646" t="str">
        <f>+IF(MARZO!B27=0,"",MARZO!B27)</f>
        <v>Vigencia Anterior Regimen Subsidiado</v>
      </c>
      <c r="C27" s="673">
        <f>+ENERO!C27</f>
        <v>128560389</v>
      </c>
      <c r="D27" s="373">
        <f>MARZO!D27+ABRIL!P27</f>
        <v>0</v>
      </c>
      <c r="E27" s="373">
        <f>MARZO!E27+ABRIL!Q27</f>
        <v>0</v>
      </c>
      <c r="F27" s="373">
        <f>SUM(C27:E27)</f>
        <v>128560389</v>
      </c>
      <c r="G27" s="373">
        <f>MARZO!I27</f>
        <v>74950406</v>
      </c>
      <c r="H27" s="374">
        <v>6298334</v>
      </c>
      <c r="I27" s="373">
        <f>SUM(G27:H27)</f>
        <v>81248740</v>
      </c>
      <c r="J27" s="373">
        <f>MARZO!L27</f>
        <v>74950406</v>
      </c>
      <c r="K27" s="374">
        <v>6298334</v>
      </c>
      <c r="L27" s="373">
        <f>SUM(J27:K27)</f>
        <v>81248740</v>
      </c>
      <c r="M27" s="373">
        <f>F27-I27</f>
        <v>47311649</v>
      </c>
      <c r="N27" s="143">
        <f>F27-L27</f>
        <v>47311649</v>
      </c>
      <c r="O27" s="382"/>
      <c r="P27" s="372">
        <v>0</v>
      </c>
      <c r="Q27" s="375">
        <v>0</v>
      </c>
      <c r="R27" s="9"/>
      <c r="S27" s="707" t="str">
        <f>+IF(MARZO!S27=0,"",MARZO!S27)</f>
        <v>1010104-9</v>
      </c>
      <c r="T27" s="683" t="str">
        <f>+IF(MARZO!T27=0,"",MARZO!T27)</f>
        <v>Auxilio de Transporte</v>
      </c>
      <c r="U27" s="27">
        <f>+ENERO!U27</f>
        <v>0</v>
      </c>
      <c r="V27" s="15">
        <f>MARZO!V27+ABRIL!AL27</f>
        <v>0</v>
      </c>
      <c r="W27" s="15">
        <f>MARZO!W27+ABRIL!AM27</f>
        <v>0</v>
      </c>
      <c r="X27" s="18">
        <f t="shared" si="20"/>
        <v>0</v>
      </c>
      <c r="Y27" s="19">
        <f>MARZO!AA27</f>
        <v>0</v>
      </c>
      <c r="Z27" s="374">
        <v>0</v>
      </c>
      <c r="AA27" s="18">
        <f t="shared" si="21"/>
        <v>0</v>
      </c>
      <c r="AB27" s="19">
        <f>MARZO!AD27</f>
        <v>0</v>
      </c>
      <c r="AC27" s="374">
        <v>0</v>
      </c>
      <c r="AD27" s="18">
        <f t="shared" si="22"/>
        <v>0</v>
      </c>
      <c r="AE27" s="19">
        <f>MARZO!AG27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247325918</v>
      </c>
      <c r="AR27" s="373">
        <f>AD170</f>
        <v>123414234</v>
      </c>
      <c r="AS27" s="373">
        <f>AG170</f>
        <v>107912066</v>
      </c>
      <c r="AT27" s="431"/>
      <c r="AU27" s="373">
        <f t="shared" si="28"/>
        <v>0.49899434316463348</v>
      </c>
      <c r="AV27" s="373">
        <f t="shared" si="29"/>
        <v>0.43631523486349699</v>
      </c>
      <c r="AW27" s="373">
        <f>(AR27-AD174-AD183-AD191)/$AO$2*12+AD174+AD183+AD191</f>
        <v>216079034</v>
      </c>
      <c r="AX27" s="373">
        <f>(AS27-AG174-AG183-AG191)/$AO$2*12+AG174+AG183+AG191</f>
        <v>179806770</v>
      </c>
      <c r="AY27" s="373">
        <f t="shared" si="30"/>
        <v>31246884</v>
      </c>
      <c r="AZ27" s="143">
        <f t="shared" si="31"/>
        <v>67519148</v>
      </c>
      <c r="BA27" s="9"/>
      <c r="BB27" s="382"/>
      <c r="BC27" s="382"/>
      <c r="BD27" s="382"/>
      <c r="BE27" s="382"/>
      <c r="BF27" s="382"/>
      <c r="BG27" s="382"/>
      <c r="BH27" s="382"/>
      <c r="BI27" s="382"/>
      <c r="BJ27" s="382"/>
      <c r="BK27" s="382"/>
      <c r="BL27" s="382"/>
      <c r="BM27" s="109" t="s">
        <v>441</v>
      </c>
      <c r="BN27" s="86">
        <f>+X209-X212-X218</f>
        <v>0</v>
      </c>
      <c r="BO27" s="84">
        <f>+AA209-AA212-AA218</f>
        <v>0</v>
      </c>
      <c r="BP27" s="84">
        <f>+AD209-AD212-AD218</f>
        <v>0</v>
      </c>
      <c r="BQ27" s="85">
        <f>+AF209-AF212-AF218</f>
        <v>0</v>
      </c>
      <c r="BR27" s="382"/>
    </row>
    <row r="28" spans="1:70" s="422" customFormat="1" ht="24.95" customHeight="1">
      <c r="A28" s="734">
        <f>+IF(MARZO!A28=0,"",MARZO!A28)</f>
        <v>1130103</v>
      </c>
      <c r="B28" s="622" t="str">
        <f>+IF(MARZO!B28=0,"",MARZO!B28)</f>
        <v>SUBSIDIO A LA OFERTA- ATENCION PERSONAS POBRES NO CUBIERTOS CON SUBSIDIO A LA DEMANDA</v>
      </c>
      <c r="C28" s="43">
        <f>C29+C32+C35+C38+C39+C40</f>
        <v>247152498</v>
      </c>
      <c r="D28" s="44">
        <f>+D29+D32+D35+D38+D39+D40</f>
        <v>0</v>
      </c>
      <c r="E28" s="44">
        <f>+E29+E32+E35+E38+E39+E40</f>
        <v>0</v>
      </c>
      <c r="F28" s="44">
        <f>+F29+F32+F35+F38+F39+F40</f>
        <v>247152498</v>
      </c>
      <c r="G28" s="44">
        <f t="shared" ref="G28:N28" si="33">G29+G32+G35+G38+G39+G40</f>
        <v>61788126</v>
      </c>
      <c r="H28" s="44">
        <f t="shared" si="33"/>
        <v>20596042</v>
      </c>
      <c r="I28" s="44">
        <f t="shared" si="33"/>
        <v>82384168</v>
      </c>
      <c r="J28" s="44">
        <f t="shared" si="33"/>
        <v>41192084</v>
      </c>
      <c r="K28" s="44">
        <f t="shared" si="33"/>
        <v>20596042</v>
      </c>
      <c r="L28" s="44">
        <f t="shared" si="33"/>
        <v>61788126</v>
      </c>
      <c r="M28" s="44">
        <f t="shared" si="33"/>
        <v>164768330</v>
      </c>
      <c r="N28" s="45">
        <f t="shared" si="33"/>
        <v>185364372</v>
      </c>
      <c r="O28" s="382"/>
      <c r="P28" s="43">
        <f>P29+P32+P35+P38+P39+P940</f>
        <v>0</v>
      </c>
      <c r="Q28" s="45">
        <f>Q29+Q32+Q35+Q38+Q39+Q40</f>
        <v>0</v>
      </c>
      <c r="R28" s="9"/>
      <c r="S28" s="707" t="str">
        <f>+IF(MARZO!S28=0,"",MARZO!S28)</f>
        <v>1010104-10</v>
      </c>
      <c r="T28" s="683" t="str">
        <f>+IF(MARZO!T28=0,"",MARZO!T28)</f>
        <v>Subsidio de Alimentación</v>
      </c>
      <c r="U28" s="27">
        <f>+ENERO!U28</f>
        <v>13773211</v>
      </c>
      <c r="V28" s="15">
        <f>MARZO!V28+ABRIL!AL28</f>
        <v>0</v>
      </c>
      <c r="W28" s="15">
        <f>MARZO!W28+ABRIL!AM28</f>
        <v>0</v>
      </c>
      <c r="X28" s="18">
        <f t="shared" si="20"/>
        <v>13773211</v>
      </c>
      <c r="Y28" s="19">
        <f>MARZO!AA28</f>
        <v>3497383</v>
      </c>
      <c r="Z28" s="374">
        <v>1269292</v>
      </c>
      <c r="AA28" s="18">
        <f t="shared" si="21"/>
        <v>4766675</v>
      </c>
      <c r="AB28" s="19">
        <f>MARZO!AD28</f>
        <v>3497383</v>
      </c>
      <c r="AC28" s="374">
        <v>1269292</v>
      </c>
      <c r="AD28" s="18">
        <f t="shared" si="22"/>
        <v>4766675</v>
      </c>
      <c r="AE28" s="19">
        <f>MARZO!AG28</f>
        <v>3497383</v>
      </c>
      <c r="AF28" s="374">
        <v>591786</v>
      </c>
      <c r="AG28" s="18">
        <f t="shared" si="23"/>
        <v>4089169</v>
      </c>
      <c r="AH28" s="19">
        <f t="shared" si="24"/>
        <v>9006536</v>
      </c>
      <c r="AI28" s="15">
        <f t="shared" si="25"/>
        <v>9006536</v>
      </c>
      <c r="AJ28" s="16">
        <f t="shared" si="26"/>
        <v>9684042</v>
      </c>
      <c r="AK28" s="9"/>
      <c r="AL28" s="372">
        <v>0</v>
      </c>
      <c r="AM28" s="375">
        <v>0</v>
      </c>
      <c r="AN28" s="9"/>
      <c r="AO28" s="349"/>
      <c r="AP28" s="797" t="s">
        <v>574</v>
      </c>
      <c r="AQ28" s="373">
        <f>X195</f>
        <v>662176147</v>
      </c>
      <c r="AR28" s="373">
        <f>AD195</f>
        <v>371923270</v>
      </c>
      <c r="AS28" s="373">
        <f>AG195</f>
        <v>201421770</v>
      </c>
      <c r="AT28" s="431"/>
      <c r="AU28" s="373">
        <f t="shared" si="28"/>
        <v>0.56166817799916913</v>
      </c>
      <c r="AV28" s="373">
        <f t="shared" si="29"/>
        <v>0.30418155488164994</v>
      </c>
      <c r="AW28" s="373">
        <f>(AR28-AD207)/$AO$2*12+AD207</f>
        <v>720017516</v>
      </c>
      <c r="AX28" s="373">
        <f>(AS28-AG207)/$AO$2*12+AG207</f>
        <v>259672978</v>
      </c>
      <c r="AY28" s="373">
        <f t="shared" si="30"/>
        <v>-57841369</v>
      </c>
      <c r="AZ28" s="143">
        <f t="shared" si="31"/>
        <v>402503169</v>
      </c>
      <c r="BA28" s="382"/>
      <c r="BB28" s="382"/>
      <c r="BC28" s="382"/>
      <c r="BD28" s="382"/>
      <c r="BE28" s="382"/>
      <c r="BF28" s="382"/>
      <c r="BG28" s="382"/>
      <c r="BH28" s="382"/>
      <c r="BI28" s="382"/>
      <c r="BJ28" s="382"/>
      <c r="BK28" s="382"/>
      <c r="BL28" s="382"/>
      <c r="BM28" s="71" t="s">
        <v>442</v>
      </c>
      <c r="BN28" s="83">
        <f>+X196-X198-X207</f>
        <v>179300000</v>
      </c>
      <c r="BO28" s="81">
        <f>+AA196-AA198-AA207</f>
        <v>121179080</v>
      </c>
      <c r="BP28" s="81">
        <f>+AD196-AD198-AD207</f>
        <v>62952740</v>
      </c>
      <c r="BQ28" s="82">
        <f>+AF196-AF198-AF207</f>
        <v>10581660</v>
      </c>
      <c r="BR28" s="9"/>
    </row>
    <row r="29" spans="1:70" s="9" customFormat="1" ht="24.95" customHeight="1">
      <c r="A29" s="611" t="str">
        <f>+IF(MARZO!A29=0,"",MARZO!A29)</f>
        <v>1130103-1</v>
      </c>
      <c r="B29" s="647" t="str">
        <f>+IF(MARZO!B29=0,"",MARZO!B29)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07" t="str">
        <f>+IF(MARZO!S29=0,"",MARZO!S29)</f>
        <v>1010104-11</v>
      </c>
      <c r="T29" s="683" t="str">
        <f>+IF(MARZO!T29=0,"",MARZO!T29)</f>
        <v>Gastos de Representación</v>
      </c>
      <c r="U29" s="27">
        <f>+ENERO!U29</f>
        <v>0</v>
      </c>
      <c r="V29" s="15">
        <f>MARZO!V29+ABRIL!AL29</f>
        <v>0</v>
      </c>
      <c r="W29" s="15">
        <f>MARZO!W29+ABRIL!AM29</f>
        <v>0</v>
      </c>
      <c r="X29" s="18">
        <f t="shared" si="20"/>
        <v>0</v>
      </c>
      <c r="Y29" s="19">
        <f>MARZO!AA29</f>
        <v>0</v>
      </c>
      <c r="Z29" s="374">
        <v>0</v>
      </c>
      <c r="AA29" s="18">
        <f t="shared" si="21"/>
        <v>0</v>
      </c>
      <c r="AB29" s="19">
        <f>MARZO!AD29</f>
        <v>0</v>
      </c>
      <c r="AC29" s="374">
        <v>0</v>
      </c>
      <c r="AD29" s="18">
        <f t="shared" si="22"/>
        <v>0</v>
      </c>
      <c r="AE29" s="19">
        <f>MARZO!AG29</f>
        <v>0</v>
      </c>
      <c r="AF29" s="374">
        <v>0</v>
      </c>
      <c r="AG29" s="18">
        <f t="shared" si="23"/>
        <v>0</v>
      </c>
      <c r="AH29" s="19">
        <f t="shared" si="24"/>
        <v>0</v>
      </c>
      <c r="AI29" s="15">
        <f t="shared" si="25"/>
        <v>0</v>
      </c>
      <c r="AJ29" s="16">
        <f t="shared" si="26"/>
        <v>0</v>
      </c>
      <c r="AL29" s="372">
        <v>0</v>
      </c>
      <c r="AM29" s="375">
        <v>0</v>
      </c>
      <c r="AO29" s="21"/>
      <c r="AP29" s="797" t="s">
        <v>573</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1249624613</v>
      </c>
      <c r="BO29" s="107">
        <f>AA232-AA256-AA241</f>
        <v>893766155</v>
      </c>
      <c r="BP29" s="107">
        <f>AD232-AD256-AD241</f>
        <v>430083744</v>
      </c>
      <c r="BQ29" s="108">
        <f>AF232-AF256-AF241</f>
        <v>139813341</v>
      </c>
      <c r="BR29" s="382"/>
    </row>
    <row r="30" spans="1:70" s="422" customFormat="1" ht="24.95" customHeight="1">
      <c r="A30" s="611" t="str">
        <f>+IF(MARZO!A30=0,"",MARZO!A30)</f>
        <v>1130103-1-1</v>
      </c>
      <c r="B30" s="646" t="str">
        <f>+CONCATENATE("Vigencia ",INSTRUCCIONES!$F$3)</f>
        <v>Vigencia 2018</v>
      </c>
      <c r="C30" s="673">
        <f>+ENERO!C30</f>
        <v>0</v>
      </c>
      <c r="D30" s="373">
        <f>MARZO!D30+ABRIL!P30</f>
        <v>0</v>
      </c>
      <c r="E30" s="373">
        <f>MARZO!E30+ABRIL!Q30</f>
        <v>0</v>
      </c>
      <c r="F30" s="373">
        <f>SUM(C30:E30)</f>
        <v>0</v>
      </c>
      <c r="G30" s="373">
        <f>MARZO!I30</f>
        <v>0</v>
      </c>
      <c r="H30" s="374">
        <v>0</v>
      </c>
      <c r="I30" s="373">
        <f>SUM(G30:H30)</f>
        <v>0</v>
      </c>
      <c r="J30" s="373">
        <f>MARZO!L30</f>
        <v>0</v>
      </c>
      <c r="K30" s="374">
        <v>0</v>
      </c>
      <c r="L30" s="373">
        <f>SUM(J30:K30)</f>
        <v>0</v>
      </c>
      <c r="M30" s="373">
        <f>F30-I30</f>
        <v>0</v>
      </c>
      <c r="N30" s="143">
        <f>F30-L30</f>
        <v>0</v>
      </c>
      <c r="O30" s="9"/>
      <c r="P30" s="372">
        <v>0</v>
      </c>
      <c r="Q30" s="375">
        <v>0</v>
      </c>
      <c r="R30" s="9"/>
      <c r="S30" s="707" t="str">
        <f>+IF(MARZO!S30=0,"",MARZO!S30)</f>
        <v>1010104-12</v>
      </c>
      <c r="T30" s="683" t="str">
        <f>+IF(MARZO!T30=0,"",MARZO!T30)</f>
        <v xml:space="preserve"> Indemnizaciones por Vacaciones o Supresión de Cargos por Reestructuración</v>
      </c>
      <c r="U30" s="27">
        <f>+ENERO!U30</f>
        <v>0</v>
      </c>
      <c r="V30" s="15">
        <f>MARZO!V30+ABRIL!AL30</f>
        <v>0</v>
      </c>
      <c r="W30" s="15">
        <f>MARZO!W30+ABRIL!AM30</f>
        <v>0</v>
      </c>
      <c r="X30" s="18">
        <f t="shared" si="20"/>
        <v>0</v>
      </c>
      <c r="Y30" s="19">
        <f>MARZO!AA30</f>
        <v>0</v>
      </c>
      <c r="Z30" s="374">
        <v>0</v>
      </c>
      <c r="AA30" s="18">
        <f t="shared" si="21"/>
        <v>0</v>
      </c>
      <c r="AB30" s="19">
        <f>MARZO!AD30</f>
        <v>0</v>
      </c>
      <c r="AC30" s="374">
        <v>0</v>
      </c>
      <c r="AD30" s="18">
        <f t="shared" si="22"/>
        <v>0</v>
      </c>
      <c r="AE30" s="19">
        <f>MARZO!AG30</f>
        <v>0</v>
      </c>
      <c r="AF30" s="374">
        <v>0</v>
      </c>
      <c r="AG30" s="18">
        <f t="shared" si="23"/>
        <v>0</v>
      </c>
      <c r="AH30" s="19">
        <f t="shared" si="24"/>
        <v>0</v>
      </c>
      <c r="AI30" s="15">
        <f t="shared" si="25"/>
        <v>0</v>
      </c>
      <c r="AJ30" s="16">
        <f t="shared" si="26"/>
        <v>0</v>
      </c>
      <c r="AK30" s="9"/>
      <c r="AL30" s="372">
        <v>0</v>
      </c>
      <c r="AM30" s="375">
        <v>0</v>
      </c>
      <c r="AN30" s="9"/>
      <c r="AO30" s="370" t="s">
        <v>51</v>
      </c>
      <c r="AP30" s="438" t="s">
        <v>131</v>
      </c>
      <c r="AQ30" s="373">
        <f>X220+X232</f>
        <v>1400877167</v>
      </c>
      <c r="AR30" s="373">
        <f>AD220+AD232</f>
        <v>581336298</v>
      </c>
      <c r="AS30" s="373">
        <f>AG220+AG232</f>
        <v>384005878</v>
      </c>
      <c r="AT30" s="431"/>
      <c r="AU30" s="373">
        <f t="shared" si="28"/>
        <v>0.41498020789712819</v>
      </c>
      <c r="AV30" s="373">
        <f t="shared" si="29"/>
        <v>0.27411816470844086</v>
      </c>
      <c r="AW30" s="373">
        <f>(AR30-AD225-AD230-AD241-AD256)/$AO$2*12+AD225+AD230+AD241+AD256</f>
        <v>1441503786</v>
      </c>
      <c r="AX30" s="373">
        <f>(AS30-AG225-AG230-AG241-AG256)/$AO$2*12+AG225+AG230+AG241+AG256</f>
        <v>978912236</v>
      </c>
      <c r="AY30" s="373">
        <f t="shared" si="30"/>
        <v>-40626619</v>
      </c>
      <c r="AZ30" s="143">
        <f t="shared" si="31"/>
        <v>421964931</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+IF(MARZO!A31=0,"",MARZO!A31)</f>
        <v>1130103-1-2</v>
      </c>
      <c r="B31" s="646" t="str">
        <f>+IF(MARZO!B31=0,"",MARZO!B31)</f>
        <v>Vigencia Anterior Prestacion Svcios 1er nivel</v>
      </c>
      <c r="C31" s="673">
        <f>+ENERO!C31</f>
        <v>0</v>
      </c>
      <c r="D31" s="373">
        <f>MARZO!D31+ABRIL!P31</f>
        <v>0</v>
      </c>
      <c r="E31" s="373">
        <f>MARZO!E31+ABRIL!Q31</f>
        <v>0</v>
      </c>
      <c r="F31" s="373">
        <f>SUM(C31:E31)</f>
        <v>0</v>
      </c>
      <c r="G31" s="373">
        <f>MARZO!I31</f>
        <v>0</v>
      </c>
      <c r="H31" s="374">
        <v>0</v>
      </c>
      <c r="I31" s="373">
        <f>SUM(G31:H31)</f>
        <v>0</v>
      </c>
      <c r="J31" s="373">
        <f>MARZO!L31</f>
        <v>0</v>
      </c>
      <c r="K31" s="374">
        <v>0</v>
      </c>
      <c r="L31" s="373">
        <f>SUM(J31:K31)</f>
        <v>0</v>
      </c>
      <c r="M31" s="373">
        <f>F31-I31</f>
        <v>0</v>
      </c>
      <c r="N31" s="143">
        <f>F31-L31</f>
        <v>0</v>
      </c>
      <c r="O31" s="382"/>
      <c r="P31" s="372">
        <v>0</v>
      </c>
      <c r="Q31" s="375">
        <v>0</v>
      </c>
      <c r="R31" s="9"/>
      <c r="S31" s="707" t="str">
        <f>+IF(MARZO!S31=0,"",MARZO!S31)</f>
        <v>1010104-13</v>
      </c>
      <c r="T31" s="683" t="str">
        <f>+IF(MARZO!T31=0,"",MARZO!T31)</f>
        <v>Bonificación Especial por Recreación</v>
      </c>
      <c r="U31" s="27">
        <f>+ENERO!U31</f>
        <v>2659605</v>
      </c>
      <c r="V31" s="15">
        <f>MARZO!V31+ABRIL!AL31</f>
        <v>0</v>
      </c>
      <c r="W31" s="15">
        <f>MARZO!W31+ABRIL!AM31</f>
        <v>0</v>
      </c>
      <c r="X31" s="18">
        <f t="shared" si="20"/>
        <v>2659605</v>
      </c>
      <c r="Y31" s="19">
        <f>MARZO!AA31</f>
        <v>590336</v>
      </c>
      <c r="Z31" s="374">
        <v>646352</v>
      </c>
      <c r="AA31" s="18">
        <f t="shared" si="21"/>
        <v>1236688</v>
      </c>
      <c r="AB31" s="19">
        <f>MARZO!AD31</f>
        <v>590336</v>
      </c>
      <c r="AC31" s="374">
        <v>646352</v>
      </c>
      <c r="AD31" s="18">
        <f t="shared" si="22"/>
        <v>1236688</v>
      </c>
      <c r="AE31" s="19">
        <f>MARZO!AG31</f>
        <v>590336</v>
      </c>
      <c r="AF31" s="374">
        <v>428738</v>
      </c>
      <c r="AG31" s="18">
        <f t="shared" si="23"/>
        <v>1019074</v>
      </c>
      <c r="AH31" s="19">
        <f t="shared" si="24"/>
        <v>1422917</v>
      </c>
      <c r="AI31" s="15">
        <f t="shared" si="25"/>
        <v>1422917</v>
      </c>
      <c r="AJ31" s="16">
        <f t="shared" si="26"/>
        <v>1640531</v>
      </c>
      <c r="AK31" s="9"/>
      <c r="AL31" s="372">
        <v>0</v>
      </c>
      <c r="AM31" s="375">
        <v>0</v>
      </c>
      <c r="AN31" s="9"/>
      <c r="AO31" s="349"/>
      <c r="AP31" s="415" t="s">
        <v>134</v>
      </c>
      <c r="AQ31" s="431">
        <f>X258</f>
        <v>0</v>
      </c>
      <c r="AR31" s="431">
        <f>AD258</f>
        <v>-158202788</v>
      </c>
      <c r="AS31" s="431">
        <f>AG258</f>
        <v>-2004701236</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129</v>
      </c>
      <c r="BN31" s="106">
        <f>X33+X41+X55+X61+X81+X88+X102+X108+X121+X139+X143+X153+X168+X174+X183+X191+X207+X218+X230+X241+X256+X225</f>
        <v>933823291</v>
      </c>
      <c r="BO31" s="107">
        <f>AA33+AA41+AA55+AA61+AA81+AA88+AA102+AA108+AA121+AA139+AA143+AA153+AA168+AA174+AA183+AA191+AA207+AA218+AA230+AA241+AA256+AA225</f>
        <v>873553503</v>
      </c>
      <c r="BP31" s="107">
        <f>AD33+AD41+AD55+AD61+AD81+AD88+AD102+AD108+AD121+AD139+AD143+AD153+AD168+AD174+AD183+AD191+AD207+AD218+AD230+AD241+AD256+AD225</f>
        <v>873553503</v>
      </c>
      <c r="BQ31" s="108">
        <f>AF33+AF41+AF55+AF61+AF81+AF88+AF102+AF108+AF121+AF139+AF143+AF153+AF168+AF174+AF183+AF191+AF207+AF218+AF230+AF241+AF256+AF225</f>
        <v>47350656</v>
      </c>
      <c r="BR31" s="9"/>
    </row>
    <row r="32" spans="1:70" s="9" customFormat="1" ht="24.95" customHeight="1" thickBot="1">
      <c r="A32" s="611" t="str">
        <f>+IF(MARZO!A32=0,"",MARZO!A32)</f>
        <v>1130103-2</v>
      </c>
      <c r="B32" s="647" t="str">
        <f>+IF(MARZO!B32=0,"",MARZO!B32)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07" t="str">
        <f>+IF(MARZO!S32=0,"",MARZO!S32)</f>
        <v>1010104-14</v>
      </c>
      <c r="T32" s="683" t="str">
        <f>+IF(MARZO!T32=0,"",MARZO!T32)</f>
        <v/>
      </c>
      <c r="U32" s="27">
        <f>+ENERO!U32</f>
        <v>0</v>
      </c>
      <c r="V32" s="15">
        <f>MARZO!V32+ABRIL!AL32</f>
        <v>0</v>
      </c>
      <c r="W32" s="15">
        <f>MARZO!W32+ABRIL!AM32</f>
        <v>0</v>
      </c>
      <c r="X32" s="18">
        <f t="shared" si="20"/>
        <v>0</v>
      </c>
      <c r="Y32" s="19">
        <f>MARZO!AA32</f>
        <v>0</v>
      </c>
      <c r="Z32" s="374">
        <v>0</v>
      </c>
      <c r="AA32" s="18">
        <f t="shared" si="21"/>
        <v>0</v>
      </c>
      <c r="AB32" s="19">
        <f>MARZO!AD32</f>
        <v>0</v>
      </c>
      <c r="AC32" s="374">
        <v>0</v>
      </c>
      <c r="AD32" s="18">
        <f t="shared" si="22"/>
        <v>0</v>
      </c>
      <c r="AE32" s="19">
        <f>MARZO!AG32</f>
        <v>0</v>
      </c>
      <c r="AF32" s="374">
        <v>0</v>
      </c>
      <c r="AG32" s="18">
        <f t="shared" si="23"/>
        <v>0</v>
      </c>
      <c r="AH32" s="19">
        <f t="shared" si="24"/>
        <v>0</v>
      </c>
      <c r="AI32" s="15">
        <f t="shared" si="25"/>
        <v>0</v>
      </c>
      <c r="AJ32" s="16">
        <f t="shared" si="26"/>
        <v>0</v>
      </c>
      <c r="AL32" s="372">
        <v>0</v>
      </c>
      <c r="AM32" s="375">
        <v>0</v>
      </c>
      <c r="AO32" s="21"/>
      <c r="AP32" s="440" t="s">
        <v>139</v>
      </c>
      <c r="AQ32" s="395">
        <f>SUM(AQ22:AQ31)</f>
        <v>6646926950</v>
      </c>
      <c r="AR32" s="395">
        <f>SUM(AR22:AR31)</f>
        <v>2529890348</v>
      </c>
      <c r="AS32" s="395">
        <f>SUM(AS22:AS31)</f>
        <v>0</v>
      </c>
      <c r="AT32" s="441"/>
      <c r="AU32" s="442">
        <f t="shared" si="28"/>
        <v>0.38061052378498006</v>
      </c>
      <c r="AV32" s="442">
        <f t="shared" si="29"/>
        <v>0</v>
      </c>
      <c r="AW32" s="351">
        <f>SUM(AW22:AW31)</f>
        <v>6582300516.125</v>
      </c>
      <c r="AX32" s="351">
        <f>SUM(AX22:AX31)</f>
        <v>4868825154.125</v>
      </c>
      <c r="AY32" s="351">
        <f>SUM(AY22:AY31)</f>
        <v>64626433.875</v>
      </c>
      <c r="AZ32" s="352">
        <f>SUM(AZ22:AZ31)</f>
        <v>1778101795.875</v>
      </c>
      <c r="BA32" s="382"/>
      <c r="BB32" s="422"/>
      <c r="BC32" s="422"/>
      <c r="BD32" s="422"/>
      <c r="BE32" s="422"/>
      <c r="BF32" s="422"/>
      <c r="BG32" s="382"/>
      <c r="BH32" s="382"/>
      <c r="BI32" s="382"/>
      <c r="BJ32" s="382"/>
      <c r="BK32" s="382"/>
      <c r="BM32" s="110" t="s">
        <v>135</v>
      </c>
      <c r="BN32" s="106">
        <f>+BN7+BN25+BN29+BN30+BN31</f>
        <v>6646926950</v>
      </c>
      <c r="BO32" s="107">
        <f t="shared" ref="BO32:BQ32" si="36">+BO7+BO25+BO29+BO30+BO31</f>
        <v>3580548102</v>
      </c>
      <c r="BP32" s="107">
        <f t="shared" si="36"/>
        <v>2688093136</v>
      </c>
      <c r="BQ32" s="108">
        <f t="shared" si="36"/>
        <v>430401016</v>
      </c>
      <c r="BR32" s="382"/>
    </row>
    <row r="33" spans="1:70" s="422" customFormat="1" ht="24.95" customHeight="1" thickBot="1">
      <c r="A33" s="611" t="str">
        <f>+IF(MARZO!A33=0,"",MARZO!A33)</f>
        <v>1130103-2-1</v>
      </c>
      <c r="B33" s="646" t="str">
        <f>+CONCATENATE("Vigencia ",INSTRUCCIONES!$F$3)</f>
        <v>Vigencia 2018</v>
      </c>
      <c r="C33" s="673">
        <f>+ENERO!C33</f>
        <v>0</v>
      </c>
      <c r="D33" s="373">
        <f>MARZO!D33+ABRIL!P33</f>
        <v>0</v>
      </c>
      <c r="E33" s="373">
        <f>MARZO!E33+ABRIL!Q33</f>
        <v>0</v>
      </c>
      <c r="F33" s="373">
        <f>SUM(C33:E33)</f>
        <v>0</v>
      </c>
      <c r="G33" s="373">
        <f>MARZO!I33</f>
        <v>0</v>
      </c>
      <c r="H33" s="374">
        <v>0</v>
      </c>
      <c r="I33" s="373">
        <f>SUM(G33:H33)</f>
        <v>0</v>
      </c>
      <c r="J33" s="373">
        <f>MARZO!L33</f>
        <v>0</v>
      </c>
      <c r="K33" s="374">
        <v>0</v>
      </c>
      <c r="L33" s="373">
        <f>SUM(J33:K33)</f>
        <v>0</v>
      </c>
      <c r="M33" s="373">
        <f>F33-I33</f>
        <v>0</v>
      </c>
      <c r="N33" s="143">
        <f>F33-L33</f>
        <v>0</v>
      </c>
      <c r="O33" s="9"/>
      <c r="P33" s="372">
        <v>0</v>
      </c>
      <c r="Q33" s="375">
        <v>0</v>
      </c>
      <c r="R33" s="9"/>
      <c r="S33" s="706">
        <f>+IF(MARZO!S33=0,"",MARZO!S33)</f>
        <v>1010199</v>
      </c>
      <c r="T33" s="682" t="str">
        <f>+IF(MARZO!T33=0,"",MARZO!T33)</f>
        <v>Vigencias Anteriores Servicios Asociados a nomina Admón.</v>
      </c>
      <c r="U33" s="27">
        <f>+ENERO!U33</f>
        <v>1771123</v>
      </c>
      <c r="V33" s="15">
        <f>MARZO!V33+ABRIL!AL33</f>
        <v>-1771123</v>
      </c>
      <c r="W33" s="15">
        <f>MARZO!W33+ABRIL!AM33</f>
        <v>30374979</v>
      </c>
      <c r="X33" s="18">
        <f t="shared" si="20"/>
        <v>30374979</v>
      </c>
      <c r="Y33" s="19">
        <f>MARZO!AA33</f>
        <v>15122315</v>
      </c>
      <c r="Z33" s="374">
        <v>0</v>
      </c>
      <c r="AA33" s="18">
        <f t="shared" si="21"/>
        <v>15122315</v>
      </c>
      <c r="AB33" s="19">
        <f>MARZO!AD33</f>
        <v>15122315</v>
      </c>
      <c r="AC33" s="374">
        <v>0</v>
      </c>
      <c r="AD33" s="18">
        <f t="shared" si="22"/>
        <v>15122315</v>
      </c>
      <c r="AE33" s="19">
        <f>MARZO!AG33</f>
        <v>15122315</v>
      </c>
      <c r="AF33" s="374">
        <v>0</v>
      </c>
      <c r="AG33" s="18">
        <f t="shared" si="23"/>
        <v>15122315</v>
      </c>
      <c r="AH33" s="19">
        <f t="shared" si="24"/>
        <v>15252664</v>
      </c>
      <c r="AI33" s="15">
        <f t="shared" si="25"/>
        <v>15252664</v>
      </c>
      <c r="AJ33" s="16">
        <f t="shared" si="26"/>
        <v>15252664</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132</v>
      </c>
      <c r="BN33" s="112">
        <f>X258</f>
        <v>0</v>
      </c>
      <c r="BO33" s="113">
        <f>AA258</f>
        <v>-730231117</v>
      </c>
      <c r="BP33" s="113">
        <f>AD258</f>
        <v>-158202788</v>
      </c>
      <c r="BQ33" s="114">
        <f>AF258</f>
        <v>3686635586</v>
      </c>
      <c r="BR33" s="382"/>
    </row>
    <row r="34" spans="1:70" s="422" customFormat="1" ht="24.95" customHeight="1" thickBot="1">
      <c r="A34" s="611" t="str">
        <f>+IF(MARZO!A34=0,"",MARZO!A34)</f>
        <v>1130103-2-2</v>
      </c>
      <c r="B34" s="646" t="str">
        <f>+IF(MARZO!B34=0,"",MARZO!B34)</f>
        <v>Vigencia Anterior</v>
      </c>
      <c r="C34" s="673">
        <f>+ENERO!C34</f>
        <v>0</v>
      </c>
      <c r="D34" s="373">
        <f>MARZO!D34+ABRIL!P34</f>
        <v>0</v>
      </c>
      <c r="E34" s="373">
        <f>MARZO!E34+ABRIL!Q34</f>
        <v>0</v>
      </c>
      <c r="F34" s="373">
        <f>SUM(C34:E34)</f>
        <v>0</v>
      </c>
      <c r="G34" s="373">
        <f>MARZO!I34</f>
        <v>0</v>
      </c>
      <c r="H34" s="374">
        <v>0</v>
      </c>
      <c r="I34" s="373">
        <f>SUM(G34:H34)</f>
        <v>0</v>
      </c>
      <c r="J34" s="373">
        <f>MARZO!L34</f>
        <v>0</v>
      </c>
      <c r="K34" s="374">
        <v>0</v>
      </c>
      <c r="L34" s="373">
        <f>SUM(J34:K34)</f>
        <v>0</v>
      </c>
      <c r="M34" s="373">
        <f>F34-I34</f>
        <v>0</v>
      </c>
      <c r="N34" s="143">
        <f>F34-L34</f>
        <v>0</v>
      </c>
      <c r="O34" s="382"/>
      <c r="P34" s="372">
        <v>0</v>
      </c>
      <c r="Q34" s="375">
        <v>0</v>
      </c>
      <c r="R34" s="9"/>
      <c r="S34" s="366" t="str">
        <f>+IF(MARZO!S34=0,"",MARZO!S34)</f>
        <v/>
      </c>
      <c r="T34" s="696" t="str">
        <f>+IF(MARZO!T34=0,"",MARZO!T34)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146</v>
      </c>
      <c r="AT34" s="13"/>
      <c r="AU34" s="447" t="s">
        <v>147</v>
      </c>
      <c r="AV34" s="448" t="s">
        <v>148</v>
      </c>
      <c r="AW34" s="385" t="s">
        <v>146</v>
      </c>
      <c r="AX34" s="385"/>
      <c r="AY34" s="385" t="s">
        <v>149</v>
      </c>
      <c r="AZ34" s="386" t="s">
        <v>150</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+IF(MARZO!A35=0,"",MARZO!A35)</f>
        <v>1130103-3</v>
      </c>
      <c r="B35" s="647" t="str">
        <f>+IF(MARZO!B35=0,"",MARZO!B35)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5">
        <f>+IF(MARZO!S35=0,"",MARZO!S35)</f>
        <v>1010200</v>
      </c>
      <c r="T35" s="681" t="str">
        <f>+IF(MARZO!T35=0,"",MARZO!T35)</f>
        <v>Servicios Personales Indirectos</v>
      </c>
      <c r="U35" s="132">
        <f t="shared" ref="U35:AJ35" si="38">SUM(U36:U41)</f>
        <v>189117672</v>
      </c>
      <c r="V35" s="122">
        <f t="shared" si="38"/>
        <v>34966550</v>
      </c>
      <c r="W35" s="122">
        <f t="shared" si="38"/>
        <v>0</v>
      </c>
      <c r="X35" s="129">
        <f t="shared" si="38"/>
        <v>224084222</v>
      </c>
      <c r="Y35" s="128">
        <f t="shared" si="38"/>
        <v>202582368</v>
      </c>
      <c r="Z35" s="122">
        <f t="shared" si="38"/>
        <v>0</v>
      </c>
      <c r="AA35" s="129">
        <f t="shared" si="38"/>
        <v>202582368</v>
      </c>
      <c r="AB35" s="128">
        <f t="shared" si="38"/>
        <v>69163950</v>
      </c>
      <c r="AC35" s="122">
        <f t="shared" si="38"/>
        <v>12667512</v>
      </c>
      <c r="AD35" s="129">
        <f t="shared" si="38"/>
        <v>81831462</v>
      </c>
      <c r="AE35" s="128">
        <f t="shared" si="38"/>
        <v>51855142</v>
      </c>
      <c r="AF35" s="122">
        <f t="shared" si="38"/>
        <v>12291518</v>
      </c>
      <c r="AG35" s="129">
        <f t="shared" si="38"/>
        <v>64146660</v>
      </c>
      <c r="AH35" s="128">
        <f t="shared" si="38"/>
        <v>21501854</v>
      </c>
      <c r="AI35" s="122">
        <f t="shared" si="38"/>
        <v>142252760</v>
      </c>
      <c r="AJ35" s="130">
        <f t="shared" si="38"/>
        <v>159937562</v>
      </c>
      <c r="AK35" s="9"/>
      <c r="AL35" s="128">
        <f>SUM(AL36:AL41)</f>
        <v>0</v>
      </c>
      <c r="AM35" s="130">
        <f>SUM(AM36:AM41)</f>
        <v>0</v>
      </c>
      <c r="AN35" s="9"/>
      <c r="AO35" s="349"/>
      <c r="AP35" s="450"/>
      <c r="AQ35" s="292"/>
      <c r="AR35" s="451"/>
      <c r="AS35" s="451"/>
      <c r="AT35" s="451"/>
      <c r="AU35" s="452">
        <f>AR17-AR32</f>
        <v>318592371</v>
      </c>
      <c r="AV35" s="453">
        <f>AS17-AR32</f>
        <v>-757142</v>
      </c>
      <c r="AW35" s="453" t="s">
        <v>152</v>
      </c>
      <c r="AX35" s="453"/>
      <c r="AY35" s="453">
        <f>AY17+AY32</f>
        <v>853674970.875</v>
      </c>
      <c r="AZ35" s="455">
        <f>AZ17+AY32</f>
        <v>-66412862.125</v>
      </c>
      <c r="BB35" s="422"/>
      <c r="BC35" s="422"/>
      <c r="BD35" s="422"/>
      <c r="BE35" s="422"/>
      <c r="BF35" s="422"/>
    </row>
    <row r="36" spans="1:70" s="382" customFormat="1" ht="24.95" customHeight="1" thickBot="1">
      <c r="A36" s="611" t="str">
        <f>+IF(MARZO!A36=0,"",MARZO!A36)</f>
        <v>1130103-3-1</v>
      </c>
      <c r="B36" s="646" t="str">
        <f>+CONCATENATE("Vigencia ",INSTRUCCIONES!$F$3)</f>
        <v>Vigencia 2018</v>
      </c>
      <c r="C36" s="673">
        <f>+ENERO!C36</f>
        <v>0</v>
      </c>
      <c r="D36" s="373">
        <f>MARZO!D36+ABRIL!P36</f>
        <v>0</v>
      </c>
      <c r="E36" s="373">
        <f>MARZO!E36+ABRIL!Q36</f>
        <v>0</v>
      </c>
      <c r="F36" s="373">
        <f t="shared" ref="F36:F41" si="39">SUM(C36:E36)</f>
        <v>0</v>
      </c>
      <c r="G36" s="373">
        <f>MARZO!I36</f>
        <v>0</v>
      </c>
      <c r="H36" s="374">
        <v>0</v>
      </c>
      <c r="I36" s="373">
        <f t="shared" ref="I36:I41" si="40">SUM(G36:H36)</f>
        <v>0</v>
      </c>
      <c r="J36" s="373">
        <f>MARZO!L36</f>
        <v>0</v>
      </c>
      <c r="K36" s="374">
        <v>0</v>
      </c>
      <c r="L36" s="373">
        <f t="shared" ref="L36:L41" si="41">SUM(J36:K36)</f>
        <v>0</v>
      </c>
      <c r="M36" s="373">
        <f t="shared" ref="M36:M41" si="42">F36-I36</f>
        <v>0</v>
      </c>
      <c r="N36" s="143">
        <f t="shared" ref="N36:N41" si="43">F36-L36</f>
        <v>0</v>
      </c>
      <c r="O36" s="9"/>
      <c r="P36" s="372">
        <v>0</v>
      </c>
      <c r="Q36" s="375">
        <v>0</v>
      </c>
      <c r="R36" s="9"/>
      <c r="S36" s="706" t="str">
        <f>+IF(MARZO!S36=0,"",MARZO!S36)</f>
        <v>1010200-1</v>
      </c>
      <c r="T36" s="682" t="str">
        <f>+IF(MARZO!T36=0,"",MARZO!T36)</f>
        <v>Remuneración y Honorarios por Servicios Técnicos y Profesionales</v>
      </c>
      <c r="U36" s="27">
        <f>+ENERO!U36</f>
        <v>66358680</v>
      </c>
      <c r="V36" s="15">
        <f>MARZO!V36+ABRIL!AL36</f>
        <v>8700000</v>
      </c>
      <c r="W36" s="15">
        <f>MARZO!W36+ABRIL!AM36</f>
        <v>0</v>
      </c>
      <c r="X36" s="18">
        <f t="shared" ref="X36:X41" si="44">SUM(U36:W36)</f>
        <v>75058680</v>
      </c>
      <c r="Y36" s="19">
        <f>MARZO!AA36</f>
        <v>67808680</v>
      </c>
      <c r="Z36" s="374">
        <v>0</v>
      </c>
      <c r="AA36" s="18">
        <f t="shared" ref="AA36:AA41" si="45">SUM(Y36:Z36)</f>
        <v>67808680</v>
      </c>
      <c r="AB36" s="19">
        <f>MARZO!AD36</f>
        <v>16208525</v>
      </c>
      <c r="AC36" s="374">
        <v>4687705</v>
      </c>
      <c r="AD36" s="18">
        <f t="shared" ref="AD36:AD41" si="46">SUM(AB36:AC36)</f>
        <v>20896230</v>
      </c>
      <c r="AE36" s="19">
        <f>MARZO!AG36</f>
        <v>12621813</v>
      </c>
      <c r="AF36" s="374">
        <v>4311711</v>
      </c>
      <c r="AG36" s="18">
        <f t="shared" ref="AG36:AG41" si="47">SUM(AE36:AF36)</f>
        <v>16933524</v>
      </c>
      <c r="AH36" s="19">
        <f t="shared" ref="AH36:AH41" si="48">X36-AA36</f>
        <v>7250000</v>
      </c>
      <c r="AI36" s="15">
        <f t="shared" ref="AI36:AI41" si="49">X36-AD36</f>
        <v>54162450</v>
      </c>
      <c r="AJ36" s="16">
        <f t="shared" ref="AJ36:AJ41" si="50">X36-AG36</f>
        <v>58125156</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+IF(MARZO!A37=0,"",MARZO!A37)</f>
        <v>1130103-3-2</v>
      </c>
      <c r="B37" s="646" t="str">
        <f>+IF(MARZO!B37=0,"",MARZO!B37)</f>
        <v>Vigencia Anterior</v>
      </c>
      <c r="C37" s="673">
        <f>+ENERO!C37</f>
        <v>0</v>
      </c>
      <c r="D37" s="373">
        <f>MARZO!D37+ABRIL!P37</f>
        <v>0</v>
      </c>
      <c r="E37" s="373">
        <f>MARZO!E37+ABRIL!Q37</f>
        <v>0</v>
      </c>
      <c r="F37" s="373">
        <f t="shared" si="39"/>
        <v>0</v>
      </c>
      <c r="G37" s="373">
        <f>MARZO!I37</f>
        <v>0</v>
      </c>
      <c r="H37" s="374">
        <v>0</v>
      </c>
      <c r="I37" s="373">
        <f t="shared" si="40"/>
        <v>0</v>
      </c>
      <c r="J37" s="373">
        <f>MARZO!L37</f>
        <v>0</v>
      </c>
      <c r="K37" s="374">
        <v>0</v>
      </c>
      <c r="L37" s="373">
        <f t="shared" si="41"/>
        <v>0</v>
      </c>
      <c r="M37" s="373">
        <f t="shared" si="42"/>
        <v>0</v>
      </c>
      <c r="N37" s="143">
        <f t="shared" si="43"/>
        <v>0</v>
      </c>
      <c r="P37" s="372">
        <v>0</v>
      </c>
      <c r="Q37" s="375">
        <v>0</v>
      </c>
      <c r="R37" s="9"/>
      <c r="S37" s="706" t="str">
        <f>+IF(MARZO!S37=0,"",MARZO!S37)</f>
        <v>1010200-2</v>
      </c>
      <c r="T37" s="682" t="str">
        <f>+IF(MARZO!T37=0,"",MARZO!T37)</f>
        <v>Personal Supernumerario</v>
      </c>
      <c r="U37" s="27">
        <f>+ENERO!U37</f>
        <v>0</v>
      </c>
      <c r="V37" s="15">
        <f>MARZO!V37+ABRIL!AL37</f>
        <v>0</v>
      </c>
      <c r="W37" s="15">
        <f>MARZO!W37+ABRIL!AM37</f>
        <v>0</v>
      </c>
      <c r="X37" s="18">
        <f t="shared" si="44"/>
        <v>0</v>
      </c>
      <c r="Y37" s="19">
        <f>MARZO!AA37</f>
        <v>0</v>
      </c>
      <c r="Z37" s="374">
        <v>0</v>
      </c>
      <c r="AA37" s="18">
        <f t="shared" si="45"/>
        <v>0</v>
      </c>
      <c r="AB37" s="19">
        <f>MARZO!AD37</f>
        <v>0</v>
      </c>
      <c r="AC37" s="374">
        <v>0</v>
      </c>
      <c r="AD37" s="18">
        <f t="shared" si="46"/>
        <v>0</v>
      </c>
      <c r="AE37" s="19">
        <f>MARZO!AG37</f>
        <v>0</v>
      </c>
      <c r="AF37" s="374">
        <v>0</v>
      </c>
      <c r="AG37" s="18">
        <f t="shared" si="47"/>
        <v>0</v>
      </c>
      <c r="AH37" s="19">
        <f t="shared" si="48"/>
        <v>0</v>
      </c>
      <c r="AI37" s="15">
        <f t="shared" si="49"/>
        <v>0</v>
      </c>
      <c r="AJ37" s="16">
        <f t="shared" si="50"/>
        <v>0</v>
      </c>
      <c r="AK37" s="9"/>
      <c r="AL37" s="372">
        <v>0</v>
      </c>
      <c r="AM37" s="375">
        <v>0</v>
      </c>
      <c r="AN37" s="9"/>
      <c r="AO37" s="24" t="s">
        <v>155</v>
      </c>
    </row>
    <row r="38" spans="1:70" s="382" customFormat="1" ht="24.95" customHeight="1">
      <c r="A38" s="736" t="str">
        <f>+IF(MARZO!A38=0,"",MARZO!A38)</f>
        <v>1130103-4</v>
      </c>
      <c r="B38" s="648" t="str">
        <f>+IF(MARZO!B38=0,"",MARZO!B38)</f>
        <v xml:space="preserve"> Aportes Patronales  1o. Nivel</v>
      </c>
      <c r="C38" s="673">
        <f>+ENERO!C38</f>
        <v>247152498</v>
      </c>
      <c r="D38" s="373">
        <f>MARZO!D38+ABRIL!P38</f>
        <v>0</v>
      </c>
      <c r="E38" s="373">
        <f>MARZO!E38+ABRIL!Q38</f>
        <v>0</v>
      </c>
      <c r="F38" s="373">
        <f t="shared" si="39"/>
        <v>247152498</v>
      </c>
      <c r="G38" s="373">
        <f>MARZO!I38</f>
        <v>61788126</v>
      </c>
      <c r="H38" s="374">
        <v>20596042</v>
      </c>
      <c r="I38" s="373">
        <f t="shared" si="40"/>
        <v>82384168</v>
      </c>
      <c r="J38" s="373">
        <f>MARZO!L38</f>
        <v>41192084</v>
      </c>
      <c r="K38" s="374">
        <v>20596042</v>
      </c>
      <c r="L38" s="373">
        <f t="shared" si="41"/>
        <v>61788126</v>
      </c>
      <c r="M38" s="373">
        <f t="shared" si="42"/>
        <v>164768330</v>
      </c>
      <c r="N38" s="143">
        <f t="shared" si="43"/>
        <v>185364372</v>
      </c>
      <c r="O38" s="525"/>
      <c r="P38" s="372">
        <v>0</v>
      </c>
      <c r="Q38" s="375">
        <v>0</v>
      </c>
      <c r="R38" s="9"/>
      <c r="S38" s="706" t="str">
        <f>+IF(MARZO!S38=0,"",MARZO!S38)</f>
        <v>1010200-3</v>
      </c>
      <c r="T38" s="682" t="str">
        <f>+IF(MARZO!T38=0,"",MARZO!T38)</f>
        <v>Honorarios de la Junta Directiva</v>
      </c>
      <c r="U38" s="27">
        <f>+ENERO!U38</f>
        <v>1768800</v>
      </c>
      <c r="V38" s="15">
        <f>MARZO!V38+ABRIL!AL38</f>
        <v>0</v>
      </c>
      <c r="W38" s="15">
        <f>MARZO!W38+ABRIL!AM38</f>
        <v>0</v>
      </c>
      <c r="X38" s="18">
        <f t="shared" si="44"/>
        <v>1768800</v>
      </c>
      <c r="Y38" s="19">
        <f>MARZO!AA38</f>
        <v>234372</v>
      </c>
      <c r="Z38" s="374">
        <v>0</v>
      </c>
      <c r="AA38" s="18">
        <f t="shared" si="45"/>
        <v>234372</v>
      </c>
      <c r="AB38" s="19">
        <f>MARZO!AD38</f>
        <v>234372</v>
      </c>
      <c r="AC38" s="374">
        <v>0</v>
      </c>
      <c r="AD38" s="18">
        <f t="shared" si="46"/>
        <v>234372</v>
      </c>
      <c r="AE38" s="19">
        <f>MARZO!AG38</f>
        <v>0</v>
      </c>
      <c r="AF38" s="374">
        <v>0</v>
      </c>
      <c r="AG38" s="18">
        <f t="shared" si="47"/>
        <v>0</v>
      </c>
      <c r="AH38" s="19">
        <f t="shared" si="48"/>
        <v>1534428</v>
      </c>
      <c r="AI38" s="15">
        <f t="shared" si="49"/>
        <v>1534428</v>
      </c>
      <c r="AJ38" s="16">
        <f t="shared" si="50"/>
        <v>1768800</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6" t="str">
        <f>+IF(MARZO!A39=0,"",MARZO!A39)</f>
        <v>1130103-5</v>
      </c>
      <c r="B39" s="648" t="str">
        <f>+IF(MARZO!B39=0,"",MARZO!B39)</f>
        <v xml:space="preserve"> Aportes Patronales  2o. Nivel</v>
      </c>
      <c r="C39" s="673">
        <f>+ENERO!C39</f>
        <v>0</v>
      </c>
      <c r="D39" s="373">
        <f>MARZO!D39+ABRIL!P39</f>
        <v>0</v>
      </c>
      <c r="E39" s="373">
        <f>MARZO!E39+ABRIL!Q39</f>
        <v>0</v>
      </c>
      <c r="F39" s="373">
        <f t="shared" si="39"/>
        <v>0</v>
      </c>
      <c r="G39" s="373">
        <f>MARZO!I39</f>
        <v>0</v>
      </c>
      <c r="H39" s="374">
        <v>0</v>
      </c>
      <c r="I39" s="373">
        <f t="shared" si="40"/>
        <v>0</v>
      </c>
      <c r="J39" s="373">
        <f>MARZO!L39</f>
        <v>0</v>
      </c>
      <c r="K39" s="374">
        <v>0</v>
      </c>
      <c r="L39" s="373">
        <f t="shared" si="41"/>
        <v>0</v>
      </c>
      <c r="M39" s="373">
        <f t="shared" si="42"/>
        <v>0</v>
      </c>
      <c r="N39" s="143">
        <f t="shared" si="43"/>
        <v>0</v>
      </c>
      <c r="O39" s="525"/>
      <c r="P39" s="372">
        <v>0</v>
      </c>
      <c r="Q39" s="375">
        <v>0</v>
      </c>
      <c r="R39" s="9"/>
      <c r="S39" s="706" t="str">
        <f>+IF(MARZO!S39=0,"",MARZO!S39)</f>
        <v>1010200-4</v>
      </c>
      <c r="T39" s="682" t="str">
        <f>+IF(MARZO!T39=0,"",MARZO!T39)</f>
        <v>Otros Honorarios</v>
      </c>
      <c r="U39" s="27">
        <f>+ENERO!U39</f>
        <v>120990192</v>
      </c>
      <c r="V39" s="15">
        <f>MARZO!V39+ABRIL!AL39</f>
        <v>0</v>
      </c>
      <c r="W39" s="15">
        <f>MARZO!W39+ABRIL!AM39</f>
        <v>0</v>
      </c>
      <c r="X39" s="18">
        <f t="shared" si="44"/>
        <v>120990192</v>
      </c>
      <c r="Y39" s="19">
        <f>MARZO!AA39</f>
        <v>108272766</v>
      </c>
      <c r="Z39" s="374">
        <v>0</v>
      </c>
      <c r="AA39" s="18">
        <f t="shared" si="45"/>
        <v>108272766</v>
      </c>
      <c r="AB39" s="19">
        <f>MARZO!AD39</f>
        <v>26454503</v>
      </c>
      <c r="AC39" s="374">
        <v>7979807</v>
      </c>
      <c r="AD39" s="18">
        <f t="shared" si="46"/>
        <v>34434310</v>
      </c>
      <c r="AE39" s="19">
        <f>MARZO!AG39</f>
        <v>13409409</v>
      </c>
      <c r="AF39" s="374">
        <v>7979807</v>
      </c>
      <c r="AG39" s="18">
        <f t="shared" si="47"/>
        <v>21389216</v>
      </c>
      <c r="AH39" s="19">
        <f t="shared" si="48"/>
        <v>12717426</v>
      </c>
      <c r="AI39" s="15">
        <f t="shared" si="49"/>
        <v>86555882</v>
      </c>
      <c r="AJ39" s="16">
        <f t="shared" si="50"/>
        <v>99600976</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6" t="str">
        <f>+IF(MARZO!A40=0,"",MARZO!A40)</f>
        <v>1130103-6</v>
      </c>
      <c r="B40" s="648" t="str">
        <f>+IF(MARZO!B40=0,"",MARZO!B40)</f>
        <v xml:space="preserve"> Aportes Patronales  3er. Nivel</v>
      </c>
      <c r="C40" s="673">
        <f>+ENERO!C40</f>
        <v>0</v>
      </c>
      <c r="D40" s="373">
        <f>MARZO!D40+ABRIL!P40</f>
        <v>0</v>
      </c>
      <c r="E40" s="373">
        <f>MARZO!E40+ABRIL!Q40</f>
        <v>0</v>
      </c>
      <c r="F40" s="373">
        <f t="shared" si="39"/>
        <v>0</v>
      </c>
      <c r="G40" s="373">
        <f>MARZO!I40</f>
        <v>0</v>
      </c>
      <c r="H40" s="374">
        <v>0</v>
      </c>
      <c r="I40" s="373">
        <f t="shared" si="40"/>
        <v>0</v>
      </c>
      <c r="J40" s="373">
        <f>MARZO!L40</f>
        <v>0</v>
      </c>
      <c r="K40" s="374">
        <v>0</v>
      </c>
      <c r="L40" s="373">
        <f t="shared" si="41"/>
        <v>0</v>
      </c>
      <c r="M40" s="373">
        <f t="shared" si="42"/>
        <v>0</v>
      </c>
      <c r="N40" s="143">
        <f t="shared" si="43"/>
        <v>0</v>
      </c>
      <c r="O40" s="525"/>
      <c r="P40" s="372">
        <v>0</v>
      </c>
      <c r="Q40" s="375">
        <v>0</v>
      </c>
      <c r="R40" s="9"/>
      <c r="S40" s="706" t="str">
        <f>+IF(MARZO!S40=0,"",MARZO!S40)</f>
        <v>1010200-6</v>
      </c>
      <c r="T40" s="682" t="str">
        <f>+IF(MARZO!T40=0,"",MARZO!T40)</f>
        <v>Certificación, Habilitación y Acreditación</v>
      </c>
      <c r="U40" s="27">
        <f>+ENERO!U40</f>
        <v>0</v>
      </c>
      <c r="V40" s="15">
        <f>MARZO!V40+ABRIL!AL40</f>
        <v>0</v>
      </c>
      <c r="W40" s="15">
        <f>MARZO!W40+ABRIL!AM40</f>
        <v>0</v>
      </c>
      <c r="X40" s="18">
        <f t="shared" si="44"/>
        <v>0</v>
      </c>
      <c r="Y40" s="19">
        <f>MARZO!AA40</f>
        <v>0</v>
      </c>
      <c r="Z40" s="374">
        <v>0</v>
      </c>
      <c r="AA40" s="18">
        <f t="shared" si="45"/>
        <v>0</v>
      </c>
      <c r="AB40" s="19">
        <f>MARZO!AD40</f>
        <v>0</v>
      </c>
      <c r="AC40" s="374">
        <v>0</v>
      </c>
      <c r="AD40" s="18">
        <f t="shared" si="46"/>
        <v>0</v>
      </c>
      <c r="AE40" s="19">
        <f>MARZO!AG40</f>
        <v>0</v>
      </c>
      <c r="AF40" s="374">
        <v>0</v>
      </c>
      <c r="AG40" s="18">
        <f t="shared" si="47"/>
        <v>0</v>
      </c>
      <c r="AH40" s="19">
        <f t="shared" si="48"/>
        <v>0</v>
      </c>
      <c r="AI40" s="15">
        <f t="shared" si="49"/>
        <v>0</v>
      </c>
      <c r="AJ40" s="16">
        <f t="shared" si="50"/>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4">
        <f>+IF(MARZO!A41=0,"",MARZO!A41)</f>
        <v>1130104</v>
      </c>
      <c r="B41" s="645" t="str">
        <f>+IF(MARZO!B41=0,"",MARZO!B41)</f>
        <v>SUBSIDIO A LA OFERTA- ACTIVIDADES NO POS-S</v>
      </c>
      <c r="C41" s="673">
        <f>+ENERO!C41</f>
        <v>0</v>
      </c>
      <c r="D41" s="122">
        <f>MARZO!D41+ABRIL!P41</f>
        <v>0</v>
      </c>
      <c r="E41" s="122">
        <f>MARZO!E41+ABRIL!Q41</f>
        <v>0</v>
      </c>
      <c r="F41" s="122">
        <f t="shared" si="39"/>
        <v>0</v>
      </c>
      <c r="G41" s="122">
        <f>MARZO!I41</f>
        <v>0</v>
      </c>
      <c r="H41" s="374">
        <v>0</v>
      </c>
      <c r="I41" s="122">
        <f t="shared" si="40"/>
        <v>0</v>
      </c>
      <c r="J41" s="122">
        <f>MARZO!L41</f>
        <v>0</v>
      </c>
      <c r="K41" s="374">
        <v>0</v>
      </c>
      <c r="L41" s="122">
        <f t="shared" si="41"/>
        <v>0</v>
      </c>
      <c r="M41" s="122">
        <f t="shared" si="42"/>
        <v>0</v>
      </c>
      <c r="N41" s="130">
        <f t="shared" si="43"/>
        <v>0</v>
      </c>
      <c r="O41" s="382"/>
      <c r="P41" s="374">
        <v>0</v>
      </c>
      <c r="Q41" s="375">
        <v>0</v>
      </c>
      <c r="R41" s="9"/>
      <c r="S41" s="706">
        <f>+IF(MARZO!S41=0,"",MARZO!S41)</f>
        <v>1010299</v>
      </c>
      <c r="T41" s="682" t="str">
        <f>+IF(MARZO!T41=0,"",MARZO!T41)</f>
        <v>Vigencias Anteriores Servicios Asociados a nomina Operativo</v>
      </c>
      <c r="U41" s="27">
        <f>+ENERO!U41</f>
        <v>0</v>
      </c>
      <c r="V41" s="15">
        <f>MARZO!V41+ABRIL!AL41</f>
        <v>26266550</v>
      </c>
      <c r="W41" s="15">
        <f>MARZO!W41+ABRIL!AM41</f>
        <v>0</v>
      </c>
      <c r="X41" s="18">
        <f t="shared" si="44"/>
        <v>26266550</v>
      </c>
      <c r="Y41" s="19">
        <f>MARZO!AA41</f>
        <v>26266550</v>
      </c>
      <c r="Z41" s="374">
        <v>0</v>
      </c>
      <c r="AA41" s="18">
        <f t="shared" si="45"/>
        <v>26266550</v>
      </c>
      <c r="AB41" s="19">
        <f>MARZO!AD41</f>
        <v>26266550</v>
      </c>
      <c r="AC41" s="374">
        <v>0</v>
      </c>
      <c r="AD41" s="18">
        <f t="shared" si="46"/>
        <v>26266550</v>
      </c>
      <c r="AE41" s="19">
        <f>MARZO!AG41</f>
        <v>25823920</v>
      </c>
      <c r="AF41" s="374">
        <v>0</v>
      </c>
      <c r="AG41" s="18">
        <f t="shared" si="47"/>
        <v>25823920</v>
      </c>
      <c r="AH41" s="19">
        <f t="shared" si="48"/>
        <v>0</v>
      </c>
      <c r="AI41" s="15">
        <f t="shared" si="49"/>
        <v>0</v>
      </c>
      <c r="AJ41" s="16">
        <f t="shared" si="50"/>
        <v>442630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4">
        <f>+IF(MARZO!A42=0,"",MARZO!A42)</f>
        <v>1130106</v>
      </c>
      <c r="B42" s="645" t="str">
        <f>+IF(MARZO!B42=0,"",MARZO!B42)</f>
        <v>SALUD PUBLICA - PLAN DE INTERVENCIONES COLECTIVAS</v>
      </c>
      <c r="C42" s="43">
        <f t="shared" ref="C42:N42" si="51">SUM(C43:C44)</f>
        <v>76000000</v>
      </c>
      <c r="D42" s="44">
        <f t="shared" si="51"/>
        <v>0</v>
      </c>
      <c r="E42" s="44">
        <f t="shared" si="51"/>
        <v>49000000</v>
      </c>
      <c r="F42" s="44">
        <f t="shared" si="51"/>
        <v>125000000</v>
      </c>
      <c r="G42" s="44">
        <f t="shared" si="51"/>
        <v>10968037</v>
      </c>
      <c r="H42" s="44">
        <f t="shared" si="51"/>
        <v>6925000</v>
      </c>
      <c r="I42" s="44">
        <f t="shared" si="51"/>
        <v>17893037</v>
      </c>
      <c r="J42" s="44">
        <f t="shared" si="51"/>
        <v>10000000</v>
      </c>
      <c r="K42" s="44">
        <f t="shared" si="51"/>
        <v>6925000</v>
      </c>
      <c r="L42" s="44">
        <f t="shared" si="51"/>
        <v>16925000</v>
      </c>
      <c r="M42" s="44">
        <f t="shared" si="51"/>
        <v>107106963</v>
      </c>
      <c r="N42" s="45">
        <f t="shared" si="51"/>
        <v>108075000</v>
      </c>
      <c r="P42" s="43">
        <f>SUM(P43:P44)</f>
        <v>0</v>
      </c>
      <c r="Q42" s="45">
        <f>SUM(Q43:Q44)</f>
        <v>39000000</v>
      </c>
      <c r="R42" s="9"/>
      <c r="S42" s="366" t="str">
        <f>+IF(MARZO!S42=0,"",MARZO!S42)</f>
        <v/>
      </c>
      <c r="T42" s="696" t="str">
        <f>+IF(MARZO!T42=0,"",MARZO!T42)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+IF(MARZO!A43=0,"",MARZO!A43)</f>
        <v>1130106-1</v>
      </c>
      <c r="B43" s="646" t="str">
        <f>+CONCATENATE("Vigencia ",INSTRUCCIONES!$F$3)</f>
        <v>Vigencia 2018</v>
      </c>
      <c r="C43" s="673">
        <f>+ENERO!C43</f>
        <v>76000000</v>
      </c>
      <c r="D43" s="373">
        <f>MARZO!D43+ABRIL!P43</f>
        <v>0</v>
      </c>
      <c r="E43" s="373">
        <f>MARZO!E43+ABRIL!Q43</f>
        <v>39000000</v>
      </c>
      <c r="F43" s="373">
        <f>SUM(C43:E43)</f>
        <v>115000000</v>
      </c>
      <c r="G43" s="373">
        <f>MARZO!I43</f>
        <v>968037</v>
      </c>
      <c r="H43" s="374">
        <v>6925000</v>
      </c>
      <c r="I43" s="373">
        <f>SUM(G43:H43)</f>
        <v>7893037</v>
      </c>
      <c r="J43" s="373">
        <f>MARZO!L43</f>
        <v>0</v>
      </c>
      <c r="K43" s="374">
        <v>6925000</v>
      </c>
      <c r="L43" s="373">
        <f>SUM(J43:K43)</f>
        <v>6925000</v>
      </c>
      <c r="M43" s="373">
        <f>F43-I43</f>
        <v>107106963</v>
      </c>
      <c r="N43" s="143">
        <f>F43-L43</f>
        <v>108075000</v>
      </c>
      <c r="O43" s="382"/>
      <c r="P43" s="372">
        <v>0</v>
      </c>
      <c r="Q43" s="375">
        <v>39000000</v>
      </c>
      <c r="R43" s="9"/>
      <c r="S43" s="705">
        <f>+IF(MARZO!S43=0,"",MARZO!S43)</f>
        <v>1010300</v>
      </c>
      <c r="T43" s="681" t="str">
        <f>+IF(MARZO!T43=0,"",MARZO!T43)</f>
        <v>Contribuciones Inherentes nómina al Sector Privado</v>
      </c>
      <c r="U43" s="132">
        <f t="shared" ref="U43:AJ43" si="52">U44+U49+U55</f>
        <v>193912600</v>
      </c>
      <c r="V43" s="122">
        <f t="shared" si="52"/>
        <v>-7672056</v>
      </c>
      <c r="W43" s="122">
        <f t="shared" si="52"/>
        <v>0</v>
      </c>
      <c r="X43" s="129">
        <f t="shared" si="52"/>
        <v>186240544</v>
      </c>
      <c r="Y43" s="128">
        <f t="shared" si="52"/>
        <v>73365506</v>
      </c>
      <c r="Z43" s="122">
        <f t="shared" si="52"/>
        <v>11405569</v>
      </c>
      <c r="AA43" s="129">
        <f t="shared" si="52"/>
        <v>84771075</v>
      </c>
      <c r="AB43" s="128">
        <f t="shared" si="52"/>
        <v>73365506</v>
      </c>
      <c r="AC43" s="122">
        <f t="shared" si="52"/>
        <v>11405569</v>
      </c>
      <c r="AD43" s="129">
        <f t="shared" si="52"/>
        <v>84771075</v>
      </c>
      <c r="AE43" s="128">
        <f t="shared" si="52"/>
        <v>63087641</v>
      </c>
      <c r="AF43" s="122">
        <f t="shared" si="52"/>
        <v>10277865</v>
      </c>
      <c r="AG43" s="129">
        <f t="shared" si="52"/>
        <v>73365506</v>
      </c>
      <c r="AH43" s="128">
        <f t="shared" si="52"/>
        <v>101469469</v>
      </c>
      <c r="AI43" s="122">
        <f t="shared" si="52"/>
        <v>101469469</v>
      </c>
      <c r="AJ43" s="130">
        <f t="shared" si="52"/>
        <v>112875038</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+IF(MARZO!A44=0,"",MARZO!A44)</f>
        <v>1130106-2</v>
      </c>
      <c r="B44" s="646" t="str">
        <f>+IF(MARZO!B44=0,"",MARZO!B44)</f>
        <v>Vigencia Anterior Salud Publica</v>
      </c>
      <c r="C44" s="673">
        <f>+ENERO!C44</f>
        <v>0</v>
      </c>
      <c r="D44" s="373">
        <f>MARZO!D44+ABRIL!P44</f>
        <v>0</v>
      </c>
      <c r="E44" s="373">
        <f>MARZO!E44+ABRIL!Q44</f>
        <v>10000000</v>
      </c>
      <c r="F44" s="373">
        <f>SUM(C44:E44)</f>
        <v>10000000</v>
      </c>
      <c r="G44" s="373">
        <f>MARZO!I44</f>
        <v>10000000</v>
      </c>
      <c r="H44" s="374">
        <v>0</v>
      </c>
      <c r="I44" s="373">
        <f>SUM(G44:H44)</f>
        <v>10000000</v>
      </c>
      <c r="J44" s="373">
        <f>MARZO!L44</f>
        <v>10000000</v>
      </c>
      <c r="K44" s="374">
        <v>0</v>
      </c>
      <c r="L44" s="373">
        <f>SUM(J44:K44)</f>
        <v>10000000</v>
      </c>
      <c r="M44" s="373">
        <f>F44-I44</f>
        <v>0</v>
      </c>
      <c r="N44" s="143">
        <f>F44-L44</f>
        <v>0</v>
      </c>
      <c r="O44" s="382"/>
      <c r="P44" s="372">
        <v>0</v>
      </c>
      <c r="Q44" s="375">
        <v>0</v>
      </c>
      <c r="R44" s="9"/>
      <c r="S44" s="706">
        <f>+IF(MARZO!S44=0,"",MARZO!S44)</f>
        <v>1010301</v>
      </c>
      <c r="T44" s="682" t="str">
        <f>+IF(MARZO!T44=0,"",MARZO!T44)</f>
        <v>Contribuciones - SGP - Aportes Patronales - Cuenta Maestra</v>
      </c>
      <c r="U44" s="27">
        <f t="shared" ref="U44:AJ44" si="53">SUM(U45:U48)</f>
        <v>54094142</v>
      </c>
      <c r="V44" s="15">
        <f t="shared" si="53"/>
        <v>36297561</v>
      </c>
      <c r="W44" s="15">
        <f t="shared" si="53"/>
        <v>0</v>
      </c>
      <c r="X44" s="18">
        <f t="shared" si="53"/>
        <v>90391703</v>
      </c>
      <c r="Y44" s="19">
        <f t="shared" si="53"/>
        <v>25225110</v>
      </c>
      <c r="Z44" s="142">
        <f t="shared" si="53"/>
        <v>9087898</v>
      </c>
      <c r="AA44" s="18">
        <f t="shared" si="53"/>
        <v>34313008</v>
      </c>
      <c r="AB44" s="19">
        <f t="shared" si="53"/>
        <v>25225110</v>
      </c>
      <c r="AC44" s="142">
        <f t="shared" si="53"/>
        <v>9087898</v>
      </c>
      <c r="AD44" s="18">
        <f t="shared" si="53"/>
        <v>34313008</v>
      </c>
      <c r="AE44" s="19">
        <f t="shared" si="53"/>
        <v>16864745</v>
      </c>
      <c r="AF44" s="142">
        <f t="shared" si="53"/>
        <v>8360365</v>
      </c>
      <c r="AG44" s="18">
        <f t="shared" si="53"/>
        <v>25225110</v>
      </c>
      <c r="AH44" s="19">
        <f t="shared" si="53"/>
        <v>56078695</v>
      </c>
      <c r="AI44" s="15">
        <f t="shared" si="53"/>
        <v>56078695</v>
      </c>
      <c r="AJ44" s="16">
        <f t="shared" si="53"/>
        <v>65166593</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4">
        <f>+IF(MARZO!A45=0,"",MARZO!A45)</f>
        <v>1130107</v>
      </c>
      <c r="B45" s="645" t="str">
        <f>+IF(MARZO!B45=0,"",MARZO!B45)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07" t="str">
        <f>+IF(MARZO!S45=0,"",MARZO!S45)</f>
        <v>1010301-1</v>
      </c>
      <c r="T45" s="683" t="str">
        <f>+IF(MARZO!T45=0,"",MARZO!T45)</f>
        <v>E.P.S. - Aportes cuenta maestra</v>
      </c>
      <c r="U45" s="27">
        <f>+ENERO!U45</f>
        <v>20661530</v>
      </c>
      <c r="V45" s="15">
        <f>MARZO!V45+ABRIL!AL45</f>
        <v>16669381</v>
      </c>
      <c r="W45" s="15">
        <f>MARZO!W45+ABRIL!AM45</f>
        <v>0</v>
      </c>
      <c r="X45" s="18">
        <f>SUM(U45:W45)</f>
        <v>37330911</v>
      </c>
      <c r="Y45" s="19">
        <f>MARZO!AA45</f>
        <v>10459186</v>
      </c>
      <c r="Z45" s="374">
        <v>3688207</v>
      </c>
      <c r="AA45" s="18">
        <f>SUM(Y45:Z45)</f>
        <v>14147393</v>
      </c>
      <c r="AB45" s="19">
        <f>MARZO!AD45</f>
        <v>10459186</v>
      </c>
      <c r="AC45" s="374">
        <v>3688207</v>
      </c>
      <c r="AD45" s="18">
        <f>SUM(AB45:AC45)</f>
        <v>14147393</v>
      </c>
      <c r="AE45" s="19">
        <f>MARZO!AG45</f>
        <v>6992696</v>
      </c>
      <c r="AF45" s="374">
        <v>3466490</v>
      </c>
      <c r="AG45" s="18">
        <f>SUM(AE45:AF45)</f>
        <v>10459186</v>
      </c>
      <c r="AH45" s="19">
        <f>X45-AA45</f>
        <v>23183518</v>
      </c>
      <c r="AI45" s="15">
        <f>X45-AD45</f>
        <v>23183518</v>
      </c>
      <c r="AJ45" s="16">
        <f>X45-AG45</f>
        <v>26871725</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c r="A46" s="611" t="str">
        <f>+IF(MARZO!A46=0,"",MARZO!A46)</f>
        <v>1130107-1</v>
      </c>
      <c r="B46" s="646" t="str">
        <f>+CONCATENATE("Vigencia ",INSTRUCCIONES!$F$3)</f>
        <v>Vigencia 2018</v>
      </c>
      <c r="C46" s="673">
        <f>+ENERO!C46</f>
        <v>0</v>
      </c>
      <c r="D46" s="373">
        <f>MARZO!D46+ABRIL!P46</f>
        <v>0</v>
      </c>
      <c r="E46" s="373">
        <f>MARZO!E46+ABRIL!Q46</f>
        <v>0</v>
      </c>
      <c r="F46" s="373">
        <f>SUM(C46:E46)</f>
        <v>0</v>
      </c>
      <c r="G46" s="373">
        <f>MARZO!I46</f>
        <v>0</v>
      </c>
      <c r="H46" s="374">
        <v>0</v>
      </c>
      <c r="I46" s="373">
        <f>SUM(G46:H46)</f>
        <v>0</v>
      </c>
      <c r="J46" s="373">
        <f>MARZO!L46</f>
        <v>0</v>
      </c>
      <c r="K46" s="374">
        <v>0</v>
      </c>
      <c r="L46" s="373">
        <f>SUM(J46:K46)</f>
        <v>0</v>
      </c>
      <c r="M46" s="373">
        <f>F46-I46</f>
        <v>0</v>
      </c>
      <c r="N46" s="143">
        <f>F46-L46</f>
        <v>0</v>
      </c>
      <c r="O46" s="382"/>
      <c r="P46" s="372">
        <v>0</v>
      </c>
      <c r="Q46" s="375">
        <v>0</v>
      </c>
      <c r="R46" s="9"/>
      <c r="S46" s="707" t="str">
        <f>+IF(MARZO!S46=0,"",MARZO!S46)</f>
        <v>1010301-2</v>
      </c>
      <c r="T46" s="683" t="str">
        <f>+IF(MARZO!T46=0,"",MARZO!T46)</f>
        <v>Fondos pensionales - Aportes cuenta maestra</v>
      </c>
      <c r="U46" s="27">
        <f>+ENERO!U46</f>
        <v>26366539</v>
      </c>
      <c r="V46" s="15">
        <f>MARZO!V46+ABRIL!AL46</f>
        <v>26694253</v>
      </c>
      <c r="W46" s="15">
        <f>MARZO!W46+ABRIL!AM46</f>
        <v>0</v>
      </c>
      <c r="X46" s="18">
        <f>SUM(U46:W46)</f>
        <v>53060792</v>
      </c>
      <c r="Y46" s="19">
        <f>MARZO!AA46</f>
        <v>14765924</v>
      </c>
      <c r="Z46" s="374">
        <v>5399691</v>
      </c>
      <c r="AA46" s="18">
        <f>SUM(Y46:Z46)</f>
        <v>20165615</v>
      </c>
      <c r="AB46" s="19">
        <f>MARZO!AD46</f>
        <v>14765924</v>
      </c>
      <c r="AC46" s="374">
        <v>5399691</v>
      </c>
      <c r="AD46" s="18">
        <f>SUM(AB46:AC46)</f>
        <v>20165615</v>
      </c>
      <c r="AE46" s="19">
        <f>MARZO!AG46</f>
        <v>9872049</v>
      </c>
      <c r="AF46" s="374">
        <v>4893875</v>
      </c>
      <c r="AG46" s="18">
        <f>SUM(AE46:AF46)</f>
        <v>14765924</v>
      </c>
      <c r="AH46" s="19">
        <f>X46-AA46</f>
        <v>32895177</v>
      </c>
      <c r="AI46" s="15">
        <f>X46-AD46</f>
        <v>32895177</v>
      </c>
      <c r="AJ46" s="16">
        <f>X46-AG46</f>
        <v>38294868</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+IF(MARZO!A47=0,"",MARZO!A47)</f>
        <v>1130107-2</v>
      </c>
      <c r="B47" s="646" t="str">
        <f>+IF(MARZO!B47=0,"",MARZO!B47)</f>
        <v>Vigencia Anterior</v>
      </c>
      <c r="C47" s="673">
        <f>+ENERO!C47</f>
        <v>0</v>
      </c>
      <c r="D47" s="373">
        <f>MARZO!D47+ABRIL!P47</f>
        <v>0</v>
      </c>
      <c r="E47" s="373">
        <f>MARZO!E47+ABRIL!Q47</f>
        <v>0</v>
      </c>
      <c r="F47" s="373">
        <f>SUM(C47:E47)</f>
        <v>0</v>
      </c>
      <c r="G47" s="373">
        <f>MARZO!I47</f>
        <v>0</v>
      </c>
      <c r="H47" s="374">
        <v>0</v>
      </c>
      <c r="I47" s="373">
        <f>SUM(G47:H47)</f>
        <v>0</v>
      </c>
      <c r="J47" s="373">
        <f>MARZO!L47</f>
        <v>0</v>
      </c>
      <c r="K47" s="374">
        <v>0</v>
      </c>
      <c r="L47" s="373">
        <f>SUM(J47:K47)</f>
        <v>0</v>
      </c>
      <c r="M47" s="373">
        <f>F47-I47</f>
        <v>0</v>
      </c>
      <c r="N47" s="143">
        <f>F47-L47</f>
        <v>0</v>
      </c>
      <c r="O47" s="382"/>
      <c r="P47" s="372">
        <v>0</v>
      </c>
      <c r="Q47" s="375">
        <v>0</v>
      </c>
      <c r="R47" s="9"/>
      <c r="S47" s="707" t="str">
        <f>+IF(MARZO!S47=0,"",MARZO!S47)</f>
        <v>1010301-3</v>
      </c>
      <c r="T47" s="683" t="str">
        <f>+IF(MARZO!T47=0,"",MARZO!T47)</f>
        <v>Fondos de cesantías - Aportes cuenta maestra</v>
      </c>
      <c r="U47" s="27">
        <f>+ENERO!U47</f>
        <v>7066073</v>
      </c>
      <c r="V47" s="15">
        <f>MARZO!V47+ABRIL!AL47</f>
        <v>-7066073</v>
      </c>
      <c r="W47" s="15">
        <f>MARZO!W47+ABRIL!AM47</f>
        <v>0</v>
      </c>
      <c r="X47" s="18">
        <f>SUM(U47:W47)</f>
        <v>0</v>
      </c>
      <c r="Y47" s="19">
        <f>MARZO!AA47</f>
        <v>0</v>
      </c>
      <c r="Z47" s="374">
        <v>0</v>
      </c>
      <c r="AA47" s="18">
        <f>SUM(Y47:Z47)</f>
        <v>0</v>
      </c>
      <c r="AB47" s="19">
        <f>MARZO!AD47</f>
        <v>0</v>
      </c>
      <c r="AC47" s="374">
        <v>0</v>
      </c>
      <c r="AD47" s="18">
        <f>SUM(AB47:AC47)</f>
        <v>0</v>
      </c>
      <c r="AE47" s="19">
        <f>MARZO!AG47</f>
        <v>0</v>
      </c>
      <c r="AF47" s="374">
        <v>0</v>
      </c>
      <c r="AG47" s="18">
        <f>SUM(AE47:AF47)</f>
        <v>0</v>
      </c>
      <c r="AH47" s="19">
        <f>X47-AA47</f>
        <v>0</v>
      </c>
      <c r="AI47" s="15">
        <f>X47-AD47</f>
        <v>0</v>
      </c>
      <c r="AJ47" s="16">
        <f>X47-AG47</f>
        <v>0</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4">
        <f>+IF(MARZO!A48=0,"",MARZO!A48)</f>
        <v>1130108</v>
      </c>
      <c r="B48" s="645" t="str">
        <f>+IF(MARZO!B48=0,"",MARZO!B48)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07" t="str">
        <f>+IF(MARZO!S48=0,"",MARZO!S48)</f>
        <v>1010301-4</v>
      </c>
      <c r="T48" s="683" t="str">
        <f>+IF(MARZO!T48=0,"",MARZO!T48)</f>
        <v>Riesgos laborales - Aportes cuenta maestra</v>
      </c>
      <c r="U48" s="27">
        <f>+ENERO!U48</f>
        <v>0</v>
      </c>
      <c r="V48" s="15">
        <f>MARZO!V48+ABRIL!AL48</f>
        <v>0</v>
      </c>
      <c r="W48" s="15">
        <f>MARZO!W48+ABRIL!AM48</f>
        <v>0</v>
      </c>
      <c r="X48" s="18">
        <f>SUM(U48:W48)</f>
        <v>0</v>
      </c>
      <c r="Y48" s="19">
        <f>MARZO!AA48</f>
        <v>0</v>
      </c>
      <c r="Z48" s="374">
        <v>0</v>
      </c>
      <c r="AA48" s="18">
        <f>SUM(Y48:Z48)</f>
        <v>0</v>
      </c>
      <c r="AB48" s="19">
        <f>MARZO!AD48</f>
        <v>0</v>
      </c>
      <c r="AC48" s="374">
        <v>0</v>
      </c>
      <c r="AD48" s="18">
        <f>SUM(AB48:AC48)</f>
        <v>0</v>
      </c>
      <c r="AE48" s="19">
        <f>MARZO!AG48</f>
        <v>0</v>
      </c>
      <c r="AF48" s="374">
        <v>0</v>
      </c>
      <c r="AG48" s="18">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c r="A49" s="611" t="str">
        <f>+IF(MARZO!A49=0,"",MARZO!A49)</f>
        <v>1130108-1</v>
      </c>
      <c r="B49" s="646" t="str">
        <f>+CONCATENATE("Vigencia ",INSTRUCCIONES!$F$3)</f>
        <v>Vigencia 2018</v>
      </c>
      <c r="C49" s="673">
        <f>+ENERO!C49</f>
        <v>0</v>
      </c>
      <c r="D49" s="373">
        <f>MARZO!D49+ABRIL!P49</f>
        <v>0</v>
      </c>
      <c r="E49" s="373">
        <f>MARZO!E49+ABRIL!Q49</f>
        <v>0</v>
      </c>
      <c r="F49" s="373">
        <f>SUM(C49:E49)</f>
        <v>0</v>
      </c>
      <c r="G49" s="373">
        <f>MARZO!I49</f>
        <v>0</v>
      </c>
      <c r="H49" s="374">
        <v>0</v>
      </c>
      <c r="I49" s="373">
        <f>SUM(G49:H49)</f>
        <v>0</v>
      </c>
      <c r="J49" s="373">
        <f>MARZO!L49</f>
        <v>0</v>
      </c>
      <c r="K49" s="374">
        <v>0</v>
      </c>
      <c r="L49" s="373">
        <f>SUM(J49:K49)</f>
        <v>0</v>
      </c>
      <c r="M49" s="373">
        <f>F49-I49</f>
        <v>0</v>
      </c>
      <c r="N49" s="143">
        <f>F49-L49</f>
        <v>0</v>
      </c>
      <c r="O49" s="382"/>
      <c r="P49" s="372">
        <v>0</v>
      </c>
      <c r="Q49" s="375">
        <v>0</v>
      </c>
      <c r="R49" s="9"/>
      <c r="S49" s="706">
        <f>+IF(MARZO!S49=0,"",MARZO!S49)</f>
        <v>1010302</v>
      </c>
      <c r="T49" s="682" t="str">
        <f>+IF(MARZO!T49=0,"",MARZO!T49)</f>
        <v>Contribuciones - Otros</v>
      </c>
      <c r="U49" s="27">
        <f t="shared" ref="U49:AJ49" si="56">SUM(U50:U54)</f>
        <v>98818458</v>
      </c>
      <c r="V49" s="15">
        <f t="shared" si="56"/>
        <v>-48000000</v>
      </c>
      <c r="W49" s="15">
        <f t="shared" si="56"/>
        <v>0</v>
      </c>
      <c r="X49" s="18">
        <f t="shared" si="56"/>
        <v>50818458</v>
      </c>
      <c r="Y49" s="19">
        <f t="shared" si="56"/>
        <v>5943500</v>
      </c>
      <c r="Z49" s="142">
        <f t="shared" si="56"/>
        <v>2317671</v>
      </c>
      <c r="AA49" s="18">
        <f t="shared" si="56"/>
        <v>8261171</v>
      </c>
      <c r="AB49" s="19">
        <f t="shared" si="56"/>
        <v>5943500</v>
      </c>
      <c r="AC49" s="142">
        <f t="shared" si="56"/>
        <v>2317671</v>
      </c>
      <c r="AD49" s="18">
        <f t="shared" si="56"/>
        <v>8261171</v>
      </c>
      <c r="AE49" s="19">
        <f t="shared" si="56"/>
        <v>4026000</v>
      </c>
      <c r="AF49" s="142">
        <f t="shared" si="56"/>
        <v>1917500</v>
      </c>
      <c r="AG49" s="18">
        <f t="shared" si="56"/>
        <v>5943500</v>
      </c>
      <c r="AH49" s="19">
        <f t="shared" si="56"/>
        <v>42557287</v>
      </c>
      <c r="AI49" s="15">
        <f t="shared" si="56"/>
        <v>42557287</v>
      </c>
      <c r="AJ49" s="16">
        <f t="shared" si="56"/>
        <v>44874958</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+IF(MARZO!A50=0,"",MARZO!A50)</f>
        <v>1130108-2</v>
      </c>
      <c r="B50" s="646" t="str">
        <f>+IF(MARZO!B50=0,"",MARZO!B50)</f>
        <v>Vigencia Anterior Fosyga</v>
      </c>
      <c r="C50" s="673">
        <f>+ENERO!C50</f>
        <v>0</v>
      </c>
      <c r="D50" s="373">
        <f>MARZO!D50+ABRIL!P50</f>
        <v>0</v>
      </c>
      <c r="E50" s="373">
        <f>MARZO!E50+ABRIL!Q50</f>
        <v>0</v>
      </c>
      <c r="F50" s="373">
        <f>SUM(C50:E50)</f>
        <v>0</v>
      </c>
      <c r="G50" s="373">
        <f>MARZO!I50</f>
        <v>0</v>
      </c>
      <c r="H50" s="374">
        <v>0</v>
      </c>
      <c r="I50" s="373">
        <f>SUM(G50:H50)</f>
        <v>0</v>
      </c>
      <c r="J50" s="373">
        <f>MARZO!L50</f>
        <v>0</v>
      </c>
      <c r="K50" s="374">
        <v>0</v>
      </c>
      <c r="L50" s="373">
        <f>SUM(J50:K50)</f>
        <v>0</v>
      </c>
      <c r="M50" s="373">
        <f>F50-I50</f>
        <v>0</v>
      </c>
      <c r="N50" s="143">
        <f>F50-L50</f>
        <v>0</v>
      </c>
      <c r="O50" s="382"/>
      <c r="P50" s="372">
        <v>0</v>
      </c>
      <c r="Q50" s="375">
        <v>0</v>
      </c>
      <c r="R50" s="9"/>
      <c r="S50" s="707" t="str">
        <f>+IF(MARZO!S50=0,"",MARZO!S50)</f>
        <v>1010302-1</v>
      </c>
      <c r="T50" s="683" t="str">
        <f>+IF(MARZO!T50=0,"",MARZO!T50)</f>
        <v>Aportes a E.P.S. - recursos propios</v>
      </c>
      <c r="U50" s="27">
        <f>+ENERO!U50</f>
        <v>22137574</v>
      </c>
      <c r="V50" s="15">
        <f>MARZO!V50+ABRIL!AL50</f>
        <v>-10000000</v>
      </c>
      <c r="W50" s="15">
        <f>MARZO!W50+ABRIL!AM50</f>
        <v>0</v>
      </c>
      <c r="X50" s="18">
        <f t="shared" ref="X50:X55" si="57">SUM(U50:W50)</f>
        <v>12137574</v>
      </c>
      <c r="Y50" s="19">
        <f>MARZO!AA50</f>
        <v>0</v>
      </c>
      <c r="Z50" s="374">
        <v>136571</v>
      </c>
      <c r="AA50" s="18">
        <f t="shared" ref="AA50:AA55" si="58">SUM(Y50:Z50)</f>
        <v>136571</v>
      </c>
      <c r="AB50" s="19">
        <f>MARZO!AD50</f>
        <v>0</v>
      </c>
      <c r="AC50" s="374">
        <v>136571</v>
      </c>
      <c r="AD50" s="18">
        <f t="shared" ref="AD50:AD55" si="59">SUM(AB50:AC50)</f>
        <v>136571</v>
      </c>
      <c r="AE50" s="19">
        <f>MARZO!AG50</f>
        <v>0</v>
      </c>
      <c r="AF50" s="374">
        <v>0</v>
      </c>
      <c r="AG50" s="18">
        <f t="shared" ref="AG50:AG55" si="60">SUM(AE50:AF50)</f>
        <v>0</v>
      </c>
      <c r="AH50" s="19">
        <f t="shared" ref="AH50:AH55" si="61">X50-AA50</f>
        <v>12001003</v>
      </c>
      <c r="AI50" s="15">
        <f t="shared" ref="AI50:AI55" si="62">X50-AD50</f>
        <v>12001003</v>
      </c>
      <c r="AJ50" s="16">
        <f t="shared" ref="AJ50:AJ55" si="63">X50-AG50</f>
        <v>12137574</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4">
        <f>+IF(MARZO!A51=0,"",MARZO!A51)</f>
        <v>1130109</v>
      </c>
      <c r="B51" s="645" t="str">
        <f>+IF(MARZO!B51=0,"",MARZO!B51)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07" t="str">
        <f>+IF(MARZO!S51=0,"",MARZO!S51)</f>
        <v>1010302-2</v>
      </c>
      <c r="T51" s="683" t="str">
        <f>+IF(MARZO!T51=0,"",MARZO!T51)</f>
        <v>Aportes Fondos Pensionales - recursos propios</v>
      </c>
      <c r="U51" s="27">
        <f>+ENERO!U51</f>
        <v>8767373</v>
      </c>
      <c r="V51" s="15">
        <f>MARZO!V51+ABRIL!AL51</f>
        <v>0</v>
      </c>
      <c r="W51" s="15">
        <f>MARZO!W51+ABRIL!AM51</f>
        <v>0</v>
      </c>
      <c r="X51" s="18">
        <f t="shared" si="57"/>
        <v>8767373</v>
      </c>
      <c r="Y51" s="19">
        <f>MARZO!AA51</f>
        <v>0</v>
      </c>
      <c r="Z51" s="374">
        <v>0</v>
      </c>
      <c r="AA51" s="18">
        <f t="shared" si="58"/>
        <v>0</v>
      </c>
      <c r="AB51" s="19">
        <f>MARZO!AD51</f>
        <v>0</v>
      </c>
      <c r="AC51" s="374">
        <v>0</v>
      </c>
      <c r="AD51" s="18">
        <f t="shared" si="59"/>
        <v>0</v>
      </c>
      <c r="AE51" s="19">
        <f>MARZO!AG51</f>
        <v>0</v>
      </c>
      <c r="AF51" s="374">
        <v>0</v>
      </c>
      <c r="AG51" s="18">
        <f t="shared" si="60"/>
        <v>0</v>
      </c>
      <c r="AH51" s="19">
        <f t="shared" si="61"/>
        <v>8767373</v>
      </c>
      <c r="AI51" s="15">
        <f t="shared" si="62"/>
        <v>8767373</v>
      </c>
      <c r="AJ51" s="16">
        <f t="shared" si="63"/>
        <v>8767373</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c r="A52" s="611" t="str">
        <f>+IF(MARZO!A52=0,"",MARZO!A52)</f>
        <v>1130109-1</v>
      </c>
      <c r="B52" s="646" t="str">
        <f>+CONCATENATE("Vigencia ",INSTRUCCIONES!$F$3)</f>
        <v>Vigencia 2018</v>
      </c>
      <c r="C52" s="673">
        <f>+ENERO!C52</f>
        <v>0</v>
      </c>
      <c r="D52" s="373">
        <f>MARZO!D52+ABRIL!P52</f>
        <v>0</v>
      </c>
      <c r="E52" s="373">
        <f>MARZO!E52+ABRIL!Q52</f>
        <v>0</v>
      </c>
      <c r="F52" s="373">
        <f>SUM(C52:E52)</f>
        <v>0</v>
      </c>
      <c r="G52" s="373">
        <f>MARZO!I52</f>
        <v>0</v>
      </c>
      <c r="H52" s="374">
        <v>0</v>
      </c>
      <c r="I52" s="373">
        <f>SUM(G52:H52)</f>
        <v>0</v>
      </c>
      <c r="J52" s="373">
        <f>MARZO!L52</f>
        <v>0</v>
      </c>
      <c r="K52" s="374">
        <v>0</v>
      </c>
      <c r="L52" s="373">
        <f>SUM(J52:K52)</f>
        <v>0</v>
      </c>
      <c r="M52" s="373">
        <f>F52-I52</f>
        <v>0</v>
      </c>
      <c r="N52" s="143">
        <f>F52-L52</f>
        <v>0</v>
      </c>
      <c r="O52" s="382"/>
      <c r="P52" s="372">
        <v>0</v>
      </c>
      <c r="Q52" s="375">
        <v>0</v>
      </c>
      <c r="R52" s="9"/>
      <c r="S52" s="707" t="str">
        <f>+IF(MARZO!S52=0,"",MARZO!S52)</f>
        <v>1010302-3</v>
      </c>
      <c r="T52" s="683" t="str">
        <f>+IF(MARZO!T52=0,"",MARZO!T52)</f>
        <v>Aportes a Fondos de Cesantia - recursos propios</v>
      </c>
      <c r="U52" s="27">
        <f>+ENERO!U52</f>
        <v>41819883</v>
      </c>
      <c r="V52" s="15">
        <f>MARZO!V52+ABRIL!AL52</f>
        <v>-38000000</v>
      </c>
      <c r="W52" s="15">
        <f>MARZO!W52+ABRIL!AM52</f>
        <v>0</v>
      </c>
      <c r="X52" s="18">
        <f t="shared" si="57"/>
        <v>3819883</v>
      </c>
      <c r="Y52" s="19">
        <f>MARZO!AA52</f>
        <v>0</v>
      </c>
      <c r="Z52" s="374">
        <v>0</v>
      </c>
      <c r="AA52" s="18">
        <f t="shared" si="58"/>
        <v>0</v>
      </c>
      <c r="AB52" s="19">
        <f>MARZO!AD52</f>
        <v>0</v>
      </c>
      <c r="AC52" s="374">
        <v>0</v>
      </c>
      <c r="AD52" s="18">
        <f t="shared" si="59"/>
        <v>0</v>
      </c>
      <c r="AE52" s="19">
        <f>MARZO!AG52</f>
        <v>0</v>
      </c>
      <c r="AF52" s="374">
        <v>0</v>
      </c>
      <c r="AG52" s="18">
        <f t="shared" si="60"/>
        <v>0</v>
      </c>
      <c r="AH52" s="19">
        <f t="shared" si="61"/>
        <v>3819883</v>
      </c>
      <c r="AI52" s="15">
        <f t="shared" si="62"/>
        <v>3819883</v>
      </c>
      <c r="AJ52" s="16">
        <f t="shared" si="63"/>
        <v>3819883</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+IF(MARZO!A53=0,"",MARZO!A53)</f>
        <v>1130109-2</v>
      </c>
      <c r="B53" s="646" t="str">
        <f>+IF(MARZO!B53=0,"",MARZO!B53)</f>
        <v>Vigencia Anterior Planes Complementarios</v>
      </c>
      <c r="C53" s="673">
        <f>+ENERO!C53</f>
        <v>0</v>
      </c>
      <c r="D53" s="373">
        <f>MARZO!D53+ABRIL!P53</f>
        <v>0</v>
      </c>
      <c r="E53" s="373">
        <f>MARZO!E53+ABRIL!Q53</f>
        <v>0</v>
      </c>
      <c r="F53" s="373">
        <f>SUM(C53:E53)</f>
        <v>0</v>
      </c>
      <c r="G53" s="373">
        <f>MARZO!I53</f>
        <v>0</v>
      </c>
      <c r="H53" s="374">
        <v>0</v>
      </c>
      <c r="I53" s="373">
        <f>SUM(G53:H53)</f>
        <v>0</v>
      </c>
      <c r="J53" s="373">
        <f>MARZO!L53</f>
        <v>0</v>
      </c>
      <c r="K53" s="374">
        <v>0</v>
      </c>
      <c r="L53" s="373">
        <f>SUM(J53:K53)</f>
        <v>0</v>
      </c>
      <c r="M53" s="373">
        <f>F53-I53</f>
        <v>0</v>
      </c>
      <c r="N53" s="143">
        <f>F53-L53</f>
        <v>0</v>
      </c>
      <c r="O53" s="382"/>
      <c r="P53" s="372">
        <v>0</v>
      </c>
      <c r="Q53" s="375">
        <v>0</v>
      </c>
      <c r="R53" s="9"/>
      <c r="S53" s="707" t="str">
        <f>+IF(MARZO!S53=0,"",MARZO!S53)</f>
        <v>1010302-4</v>
      </c>
      <c r="T53" s="683" t="str">
        <f>+IF(MARZO!T53=0,"",MARZO!T53)</f>
        <v>Aporte a ARL. - recursos propios</v>
      </c>
      <c r="U53" s="27">
        <f>+ENERO!U53</f>
        <v>2628368</v>
      </c>
      <c r="V53" s="15">
        <f>MARZO!V53+ABRIL!AL53</f>
        <v>0</v>
      </c>
      <c r="W53" s="15">
        <f>MARZO!W53+ABRIL!AM53</f>
        <v>0</v>
      </c>
      <c r="X53" s="18">
        <f t="shared" si="57"/>
        <v>2628368</v>
      </c>
      <c r="Y53" s="19">
        <f>MARZO!AA53</f>
        <v>1119900</v>
      </c>
      <c r="Z53" s="374">
        <v>413000</v>
      </c>
      <c r="AA53" s="18">
        <f t="shared" si="58"/>
        <v>1532900</v>
      </c>
      <c r="AB53" s="19">
        <f>MARZO!AD53</f>
        <v>1119900</v>
      </c>
      <c r="AC53" s="374">
        <v>413000</v>
      </c>
      <c r="AD53" s="18">
        <f t="shared" si="59"/>
        <v>1532900</v>
      </c>
      <c r="AE53" s="19">
        <f>MARZO!AG53</f>
        <v>800600</v>
      </c>
      <c r="AF53" s="374">
        <v>319300</v>
      </c>
      <c r="AG53" s="18">
        <f t="shared" si="60"/>
        <v>1119900</v>
      </c>
      <c r="AH53" s="19">
        <f t="shared" si="61"/>
        <v>1095468</v>
      </c>
      <c r="AI53" s="15">
        <f t="shared" si="62"/>
        <v>1095468</v>
      </c>
      <c r="AJ53" s="16">
        <f t="shared" si="63"/>
        <v>1508468</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4">
        <f>+IF(MARZO!A54=0,"",MARZO!A54)</f>
        <v>1130110</v>
      </c>
      <c r="B54" s="645" t="str">
        <f>+IF(MARZO!B54=0,"",MARZO!B54)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07" t="str">
        <f>+IF(MARZO!S54=0,"",MARZO!S54)</f>
        <v>1010302-5</v>
      </c>
      <c r="T54" s="683" t="str">
        <f>+IF(MARZO!T54=0,"",MARZO!T54)</f>
        <v>Aporte a Caja Compensación Familiar</v>
      </c>
      <c r="U54" s="27">
        <f>+ENERO!U54</f>
        <v>23465260</v>
      </c>
      <c r="V54" s="15">
        <f>MARZO!V54+ABRIL!AL54</f>
        <v>0</v>
      </c>
      <c r="W54" s="15">
        <f>MARZO!W54+ABRIL!AM54</f>
        <v>0</v>
      </c>
      <c r="X54" s="18">
        <f t="shared" si="57"/>
        <v>23465260</v>
      </c>
      <c r="Y54" s="19">
        <f>MARZO!AA54</f>
        <v>4823600</v>
      </c>
      <c r="Z54" s="374">
        <v>1768100</v>
      </c>
      <c r="AA54" s="18">
        <f t="shared" si="58"/>
        <v>6591700</v>
      </c>
      <c r="AB54" s="19">
        <f>MARZO!AD54</f>
        <v>4823600</v>
      </c>
      <c r="AC54" s="374">
        <v>1768100</v>
      </c>
      <c r="AD54" s="18">
        <f t="shared" si="59"/>
        <v>6591700</v>
      </c>
      <c r="AE54" s="19">
        <f>MARZO!AG54</f>
        <v>3225400</v>
      </c>
      <c r="AF54" s="374">
        <v>1598200</v>
      </c>
      <c r="AG54" s="18">
        <f t="shared" si="60"/>
        <v>4823600</v>
      </c>
      <c r="AH54" s="19">
        <f t="shared" si="61"/>
        <v>16873560</v>
      </c>
      <c r="AI54" s="15">
        <f t="shared" si="62"/>
        <v>16873560</v>
      </c>
      <c r="AJ54" s="16">
        <f t="shared" si="63"/>
        <v>18641660</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c r="A55" s="611" t="str">
        <f>+IF(MARZO!A55=0,"",MARZO!A55)</f>
        <v>1130110-1</v>
      </c>
      <c r="B55" s="646" t="str">
        <f>+CONCATENATE("Vigencia ",INSTRUCCIONES!$F$3)</f>
        <v>Vigencia 2018</v>
      </c>
      <c r="C55" s="673">
        <f>+ENERO!C55</f>
        <v>0</v>
      </c>
      <c r="D55" s="373">
        <f>MARZO!D55+ABRIL!P55</f>
        <v>0</v>
      </c>
      <c r="E55" s="373">
        <f>MARZO!E55+ABRIL!Q55</f>
        <v>0</v>
      </c>
      <c r="F55" s="373">
        <f>SUM(C55:E55)</f>
        <v>0</v>
      </c>
      <c r="G55" s="373">
        <f>MARZO!I55</f>
        <v>0</v>
      </c>
      <c r="H55" s="374">
        <v>0</v>
      </c>
      <c r="I55" s="373">
        <f>SUM(G55:H55)</f>
        <v>0</v>
      </c>
      <c r="J55" s="373">
        <f>MARZO!L55</f>
        <v>0</v>
      </c>
      <c r="K55" s="374">
        <v>0</v>
      </c>
      <c r="L55" s="373">
        <f>SUM(J55:K55)</f>
        <v>0</v>
      </c>
      <c r="M55" s="373">
        <f>F55-I55</f>
        <v>0</v>
      </c>
      <c r="N55" s="143">
        <f>F55-L55</f>
        <v>0</v>
      </c>
      <c r="O55" s="382"/>
      <c r="P55" s="372">
        <v>0</v>
      </c>
      <c r="Q55" s="375">
        <v>0</v>
      </c>
      <c r="R55" s="9"/>
      <c r="S55" s="706">
        <f>+IF(MARZO!S55=0,"",MARZO!S55)</f>
        <v>1010399</v>
      </c>
      <c r="T55" s="682" t="str">
        <f>+IF(MARZO!T55=0,"",MARZO!T55)</f>
        <v>Vigencias Anteriores Contribuciones Inherentes de nómina sector publico</v>
      </c>
      <c r="U55" s="27">
        <f>+ENERO!U55</f>
        <v>41000000</v>
      </c>
      <c r="V55" s="15">
        <f>MARZO!V55+ABRIL!AL55</f>
        <v>4030383</v>
      </c>
      <c r="W55" s="15">
        <f>MARZO!W55+ABRIL!AM55</f>
        <v>0</v>
      </c>
      <c r="X55" s="18">
        <f t="shared" si="57"/>
        <v>45030383</v>
      </c>
      <c r="Y55" s="19">
        <f>MARZO!AA55</f>
        <v>42196896</v>
      </c>
      <c r="Z55" s="374">
        <v>0</v>
      </c>
      <c r="AA55" s="18">
        <f t="shared" si="58"/>
        <v>42196896</v>
      </c>
      <c r="AB55" s="19">
        <f>MARZO!AD55</f>
        <v>42196896</v>
      </c>
      <c r="AC55" s="374">
        <v>0</v>
      </c>
      <c r="AD55" s="18">
        <f t="shared" si="59"/>
        <v>42196896</v>
      </c>
      <c r="AE55" s="19">
        <f>MARZO!AG55</f>
        <v>42196896</v>
      </c>
      <c r="AF55" s="374">
        <v>0</v>
      </c>
      <c r="AG55" s="18">
        <f t="shared" si="60"/>
        <v>42196896</v>
      </c>
      <c r="AH55" s="19">
        <f t="shared" si="61"/>
        <v>2833487</v>
      </c>
      <c r="AI55" s="15">
        <f t="shared" si="62"/>
        <v>2833487</v>
      </c>
      <c r="AJ55" s="16">
        <f t="shared" si="63"/>
        <v>2833487</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+IF(MARZO!A56=0,"",MARZO!A56)</f>
        <v>1130110-2</v>
      </c>
      <c r="B56" s="646" t="str">
        <f>+IF(MARZO!B56=0,"",MARZO!B56)</f>
        <v>Vigencia Anterior Medicina Prepagada</v>
      </c>
      <c r="C56" s="673">
        <f>+ENERO!C56</f>
        <v>0</v>
      </c>
      <c r="D56" s="373">
        <f>MARZO!D56+ABRIL!P56</f>
        <v>0</v>
      </c>
      <c r="E56" s="373">
        <f>MARZO!E56+ABRIL!Q56</f>
        <v>0</v>
      </c>
      <c r="F56" s="373">
        <f>SUM(C56:E56)</f>
        <v>0</v>
      </c>
      <c r="G56" s="373">
        <f>MARZO!I56</f>
        <v>0</v>
      </c>
      <c r="H56" s="374">
        <v>0</v>
      </c>
      <c r="I56" s="373">
        <f>SUM(G56:H56)</f>
        <v>0</v>
      </c>
      <c r="J56" s="373">
        <f>MARZO!L56</f>
        <v>0</v>
      </c>
      <c r="K56" s="374">
        <v>0</v>
      </c>
      <c r="L56" s="373">
        <f>SUM(J56:K56)</f>
        <v>0</v>
      </c>
      <c r="M56" s="373">
        <f>F56-I56</f>
        <v>0</v>
      </c>
      <c r="N56" s="143">
        <f>F56-L56</f>
        <v>0</v>
      </c>
      <c r="O56" s="382"/>
      <c r="P56" s="372">
        <v>0</v>
      </c>
      <c r="Q56" s="375">
        <v>0</v>
      </c>
      <c r="R56" s="9"/>
      <c r="S56" s="366" t="str">
        <f>+IF(MARZO!S56=0,"",MARZO!S56)</f>
        <v/>
      </c>
      <c r="T56" s="696" t="str">
        <f>+IF(MARZO!T56=0,"",MARZO!T56)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4">
        <f>+IF(MARZO!A57=0,"",MARZO!A57)</f>
        <v>1130111</v>
      </c>
      <c r="B57" s="645" t="str">
        <f>+IF(MARZO!B57=0,"",MARZO!B57)</f>
        <v>IPS PRIVADAS</v>
      </c>
      <c r="C57" s="43">
        <f t="shared" ref="C57:N57" si="66">SUM(C58:C59)</f>
        <v>0</v>
      </c>
      <c r="D57" s="44">
        <f t="shared" si="66"/>
        <v>0</v>
      </c>
      <c r="E57" s="44">
        <f t="shared" si="66"/>
        <v>0</v>
      </c>
      <c r="F57" s="44">
        <f t="shared" si="66"/>
        <v>0</v>
      </c>
      <c r="G57" s="44">
        <f t="shared" si="66"/>
        <v>0</v>
      </c>
      <c r="H57" s="44">
        <f t="shared" si="66"/>
        <v>0</v>
      </c>
      <c r="I57" s="44">
        <f t="shared" si="66"/>
        <v>0</v>
      </c>
      <c r="J57" s="44">
        <f t="shared" si="66"/>
        <v>0</v>
      </c>
      <c r="K57" s="44">
        <f t="shared" si="66"/>
        <v>0</v>
      </c>
      <c r="L57" s="44">
        <f t="shared" si="66"/>
        <v>0</v>
      </c>
      <c r="M57" s="44">
        <f t="shared" si="66"/>
        <v>0</v>
      </c>
      <c r="N57" s="45">
        <f t="shared" si="66"/>
        <v>0</v>
      </c>
      <c r="P57" s="43">
        <f>SUM(P58:P59)</f>
        <v>0</v>
      </c>
      <c r="Q57" s="45">
        <f>SUM(Q58:Q59)</f>
        <v>0</v>
      </c>
      <c r="R57" s="9"/>
      <c r="S57" s="705">
        <f>+IF(MARZO!S57=0,"",MARZO!S57)</f>
        <v>1010400</v>
      </c>
      <c r="T57" s="681" t="str">
        <f>+IF(MARZO!T57=0,"",MARZO!T57)</f>
        <v>Contribuciones Inherentes nómina del Sector Publico</v>
      </c>
      <c r="U57" s="132">
        <f t="shared" ref="U57:AJ57" si="67">U58+U61</f>
        <v>29331575</v>
      </c>
      <c r="V57" s="122">
        <f t="shared" si="67"/>
        <v>0</v>
      </c>
      <c r="W57" s="122">
        <f t="shared" si="67"/>
        <v>0</v>
      </c>
      <c r="X57" s="129">
        <f t="shared" si="67"/>
        <v>29331575</v>
      </c>
      <c r="Y57" s="128">
        <f t="shared" si="67"/>
        <v>6032200</v>
      </c>
      <c r="Z57" s="122">
        <f t="shared" si="67"/>
        <v>2210800</v>
      </c>
      <c r="AA57" s="129">
        <f t="shared" si="67"/>
        <v>8243000</v>
      </c>
      <c r="AB57" s="128">
        <f t="shared" si="67"/>
        <v>6032200</v>
      </c>
      <c r="AC57" s="122">
        <f t="shared" si="67"/>
        <v>2210800</v>
      </c>
      <c r="AD57" s="129">
        <f t="shared" si="67"/>
        <v>8243000</v>
      </c>
      <c r="AE57" s="128">
        <f t="shared" si="67"/>
        <v>4033300</v>
      </c>
      <c r="AF57" s="122">
        <f t="shared" si="67"/>
        <v>1998900</v>
      </c>
      <c r="AG57" s="129">
        <f t="shared" si="67"/>
        <v>6032200</v>
      </c>
      <c r="AH57" s="128">
        <f t="shared" si="67"/>
        <v>21088575</v>
      </c>
      <c r="AI57" s="122">
        <f t="shared" si="67"/>
        <v>21088575</v>
      </c>
      <c r="AJ57" s="130">
        <f t="shared" si="67"/>
        <v>23299375</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+IF(MARZO!A58=0,"",MARZO!A58)</f>
        <v>1130111-1</v>
      </c>
      <c r="B58" s="646" t="str">
        <f>+CONCATENATE("Vigencia ",INSTRUCCIONES!$F$3)</f>
        <v>Vigencia 2018</v>
      </c>
      <c r="C58" s="673">
        <f>+ENERO!C58</f>
        <v>0</v>
      </c>
      <c r="D58" s="373">
        <f>MARZO!D58+ABRIL!P58</f>
        <v>0</v>
      </c>
      <c r="E58" s="373">
        <f>MARZO!E58+ABRIL!Q58</f>
        <v>0</v>
      </c>
      <c r="F58" s="373">
        <f>SUM(C58:E58)</f>
        <v>0</v>
      </c>
      <c r="G58" s="373">
        <f>MARZO!I58</f>
        <v>0</v>
      </c>
      <c r="H58" s="374">
        <v>0</v>
      </c>
      <c r="I58" s="373">
        <f>SUM(G58:H58)</f>
        <v>0</v>
      </c>
      <c r="J58" s="373">
        <f>MARZO!L58</f>
        <v>0</v>
      </c>
      <c r="K58" s="374">
        <v>0</v>
      </c>
      <c r="L58" s="373">
        <f>SUM(J58:K58)</f>
        <v>0</v>
      </c>
      <c r="M58" s="373">
        <f>F58-I58</f>
        <v>0</v>
      </c>
      <c r="N58" s="143">
        <f>F58-L58</f>
        <v>0</v>
      </c>
      <c r="O58" s="382"/>
      <c r="P58" s="372">
        <v>0</v>
      </c>
      <c r="Q58" s="375">
        <v>0</v>
      </c>
      <c r="R58" s="9"/>
      <c r="S58" s="706">
        <f>+IF(MARZO!S58=0,"",MARZO!S58)</f>
        <v>1010402</v>
      </c>
      <c r="T58" s="682" t="str">
        <f>+IF(MARZO!T58=0,"",MARZO!T58)</f>
        <v>Contribuciones - Otros</v>
      </c>
      <c r="U58" s="27">
        <f t="shared" ref="U58:AJ58" si="68">SUM(U59:U60)</f>
        <v>29331575</v>
      </c>
      <c r="V58" s="15">
        <f t="shared" si="68"/>
        <v>0</v>
      </c>
      <c r="W58" s="15">
        <f t="shared" si="68"/>
        <v>0</v>
      </c>
      <c r="X58" s="18">
        <f t="shared" si="68"/>
        <v>29331575</v>
      </c>
      <c r="Y58" s="19">
        <f t="shared" si="68"/>
        <v>6032200</v>
      </c>
      <c r="Z58" s="142">
        <f t="shared" si="68"/>
        <v>2210800</v>
      </c>
      <c r="AA58" s="18">
        <f t="shared" si="68"/>
        <v>8243000</v>
      </c>
      <c r="AB58" s="19">
        <f t="shared" si="68"/>
        <v>6032200</v>
      </c>
      <c r="AC58" s="142">
        <f t="shared" si="68"/>
        <v>2210800</v>
      </c>
      <c r="AD58" s="18">
        <f t="shared" si="68"/>
        <v>8243000</v>
      </c>
      <c r="AE58" s="19">
        <f t="shared" si="68"/>
        <v>4033300</v>
      </c>
      <c r="AF58" s="142">
        <f t="shared" si="68"/>
        <v>1998900</v>
      </c>
      <c r="AG58" s="18">
        <f t="shared" si="68"/>
        <v>6032200</v>
      </c>
      <c r="AH58" s="19">
        <f t="shared" si="68"/>
        <v>21088575</v>
      </c>
      <c r="AI58" s="15">
        <f t="shared" si="68"/>
        <v>21088575</v>
      </c>
      <c r="AJ58" s="16">
        <f t="shared" si="68"/>
        <v>23299375</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+IF(MARZO!A59=0,"",MARZO!A59)</f>
        <v>1130111-2</v>
      </c>
      <c r="B59" s="646" t="str">
        <f>+IF(MARZO!B59=0,"",MARZO!B59)</f>
        <v>Vigencia Anterior</v>
      </c>
      <c r="C59" s="673">
        <f>+ENERO!C59</f>
        <v>0</v>
      </c>
      <c r="D59" s="373">
        <f>MARZO!D59+ABRIL!P59</f>
        <v>0</v>
      </c>
      <c r="E59" s="373">
        <f>MARZO!E59+ABRIL!Q59</f>
        <v>0</v>
      </c>
      <c r="F59" s="373">
        <f>SUM(C59:E59)</f>
        <v>0</v>
      </c>
      <c r="G59" s="373">
        <f>MARZO!I59</f>
        <v>0</v>
      </c>
      <c r="H59" s="374">
        <v>0</v>
      </c>
      <c r="I59" s="373">
        <f>SUM(G59:H59)</f>
        <v>0</v>
      </c>
      <c r="J59" s="373">
        <f>MARZO!L59</f>
        <v>0</v>
      </c>
      <c r="K59" s="374">
        <v>0</v>
      </c>
      <c r="L59" s="373">
        <f>SUM(J59:K59)</f>
        <v>0</v>
      </c>
      <c r="M59" s="373">
        <f>F59-I59</f>
        <v>0</v>
      </c>
      <c r="N59" s="143">
        <f>F59-L59</f>
        <v>0</v>
      </c>
      <c r="O59" s="382"/>
      <c r="P59" s="372">
        <v>0</v>
      </c>
      <c r="Q59" s="375">
        <v>0</v>
      </c>
      <c r="R59" s="9"/>
      <c r="S59" s="707" t="str">
        <f>+IF(MARZO!S59=0,"",MARZO!S59)</f>
        <v>1010402-1</v>
      </c>
      <c r="T59" s="682" t="str">
        <f>+IF(MARZO!T59=0,"",MARZO!T59)</f>
        <v>S.E.N.A.</v>
      </c>
      <c r="U59" s="27">
        <f>+ENERO!U59</f>
        <v>11732630</v>
      </c>
      <c r="V59" s="15">
        <f>MARZO!V59+ABRIL!AL59</f>
        <v>0</v>
      </c>
      <c r="W59" s="15">
        <f>MARZO!W59+ABRIL!AM59</f>
        <v>0</v>
      </c>
      <c r="X59" s="18">
        <f>SUM(U59:W59)</f>
        <v>11732630</v>
      </c>
      <c r="Y59" s="19">
        <f>MARZO!AA59</f>
        <v>2413100</v>
      </c>
      <c r="Z59" s="374">
        <v>884400</v>
      </c>
      <c r="AA59" s="18">
        <f>SUM(Y59:Z59)</f>
        <v>3297500</v>
      </c>
      <c r="AB59" s="19">
        <f>MARZO!AD59</f>
        <v>2413100</v>
      </c>
      <c r="AC59" s="374">
        <v>884400</v>
      </c>
      <c r="AD59" s="18">
        <f>SUM(AB59:AC59)</f>
        <v>3297500</v>
      </c>
      <c r="AE59" s="19">
        <f>MARZO!AG59</f>
        <v>1613500</v>
      </c>
      <c r="AF59" s="374">
        <v>799600</v>
      </c>
      <c r="AG59" s="18">
        <f>SUM(AE59:AF59)</f>
        <v>2413100</v>
      </c>
      <c r="AH59" s="19">
        <f>X59-AA59</f>
        <v>8435130</v>
      </c>
      <c r="AI59" s="15">
        <f>X59-AD59</f>
        <v>8435130</v>
      </c>
      <c r="AJ59" s="16">
        <f>X59-AG59</f>
        <v>9319530</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4">
        <f>+IF(MARZO!A60=0,"",MARZO!A60)</f>
        <v>1130112</v>
      </c>
      <c r="B60" s="645" t="str">
        <f>+IF(MARZO!B60=0,"",MARZO!B60)</f>
        <v>IPS PUBLICAS</v>
      </c>
      <c r="C60" s="43">
        <f t="shared" ref="C60:N60" si="69">SUM(C61:C62)</f>
        <v>9643484</v>
      </c>
      <c r="D60" s="44">
        <f t="shared" si="69"/>
        <v>0</v>
      </c>
      <c r="E60" s="44">
        <f t="shared" si="69"/>
        <v>0</v>
      </c>
      <c r="F60" s="44">
        <f t="shared" si="69"/>
        <v>9643484</v>
      </c>
      <c r="G60" s="44">
        <f t="shared" si="69"/>
        <v>1444500</v>
      </c>
      <c r="H60" s="44">
        <f t="shared" si="69"/>
        <v>0</v>
      </c>
      <c r="I60" s="44">
        <f t="shared" si="69"/>
        <v>1444500</v>
      </c>
      <c r="J60" s="44">
        <f t="shared" si="69"/>
        <v>0</v>
      </c>
      <c r="K60" s="44">
        <f t="shared" si="69"/>
        <v>0</v>
      </c>
      <c r="L60" s="44">
        <f t="shared" si="69"/>
        <v>0</v>
      </c>
      <c r="M60" s="44">
        <f t="shared" si="69"/>
        <v>8198984</v>
      </c>
      <c r="N60" s="45">
        <f t="shared" si="69"/>
        <v>9643484</v>
      </c>
      <c r="P60" s="43">
        <f>SUM(P61:P62)</f>
        <v>0</v>
      </c>
      <c r="Q60" s="45">
        <f>SUM(Q61:Q62)</f>
        <v>0</v>
      </c>
      <c r="R60" s="9"/>
      <c r="S60" s="707" t="str">
        <f>+IF(MARZO!S60=0,"",MARZO!S60)</f>
        <v>1010402-2</v>
      </c>
      <c r="T60" s="682" t="str">
        <f>+IF(MARZO!T60=0,"",MARZO!T60)</f>
        <v>I.C.B.F.</v>
      </c>
      <c r="U60" s="27">
        <f>+ENERO!U60</f>
        <v>17598945</v>
      </c>
      <c r="V60" s="15">
        <f>MARZO!V60+ABRIL!AL60</f>
        <v>0</v>
      </c>
      <c r="W60" s="15">
        <f>MARZO!W60+ABRIL!AM60</f>
        <v>0</v>
      </c>
      <c r="X60" s="18">
        <f>SUM(U60:W60)</f>
        <v>17598945</v>
      </c>
      <c r="Y60" s="19">
        <f>MARZO!AA60</f>
        <v>3619100</v>
      </c>
      <c r="Z60" s="374">
        <v>1326400</v>
      </c>
      <c r="AA60" s="18">
        <f>SUM(Y60:Z60)</f>
        <v>4945500</v>
      </c>
      <c r="AB60" s="19">
        <f>MARZO!AD60</f>
        <v>3619100</v>
      </c>
      <c r="AC60" s="374">
        <v>1326400</v>
      </c>
      <c r="AD60" s="18">
        <f>SUM(AB60:AC60)</f>
        <v>4945500</v>
      </c>
      <c r="AE60" s="19">
        <f>MARZO!AG60</f>
        <v>2419800</v>
      </c>
      <c r="AF60" s="374">
        <v>1199300</v>
      </c>
      <c r="AG60" s="18">
        <f>SUM(AE60:AF60)</f>
        <v>3619100</v>
      </c>
      <c r="AH60" s="19">
        <f>X60-AA60</f>
        <v>12653445</v>
      </c>
      <c r="AI60" s="15">
        <f>X60-AD60</f>
        <v>12653445</v>
      </c>
      <c r="AJ60" s="16">
        <f>X60-AG60</f>
        <v>13979845</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c r="A61" s="611" t="str">
        <f>+IF(MARZO!A61=0,"",MARZO!A61)</f>
        <v>1130112-1</v>
      </c>
      <c r="B61" s="646" t="str">
        <f>+CONCATENATE("Vigencia ",INSTRUCCIONES!$F$3)</f>
        <v>Vigencia 2018</v>
      </c>
      <c r="C61" s="673">
        <f>+ENERO!C61</f>
        <v>4821742</v>
      </c>
      <c r="D61" s="373">
        <f>MARZO!D61+ABRIL!P61</f>
        <v>0</v>
      </c>
      <c r="E61" s="373">
        <f>MARZO!E61+ABRIL!Q61</f>
        <v>0</v>
      </c>
      <c r="F61" s="373">
        <f>SUM(C61:E61)</f>
        <v>4821742</v>
      </c>
      <c r="G61" s="373">
        <f>MARZO!I61</f>
        <v>1444500</v>
      </c>
      <c r="H61" s="374">
        <v>0</v>
      </c>
      <c r="I61" s="373">
        <f>SUM(G61:H61)</f>
        <v>1444500</v>
      </c>
      <c r="J61" s="373">
        <f>MARZO!L61</f>
        <v>0</v>
      </c>
      <c r="K61" s="374">
        <v>0</v>
      </c>
      <c r="L61" s="373">
        <f>SUM(J61:K61)</f>
        <v>0</v>
      </c>
      <c r="M61" s="373">
        <f>F61-I61</f>
        <v>3377242</v>
      </c>
      <c r="N61" s="143">
        <f>F61-L61</f>
        <v>4821742</v>
      </c>
      <c r="O61" s="382"/>
      <c r="P61" s="372">
        <v>0</v>
      </c>
      <c r="Q61" s="375">
        <v>0</v>
      </c>
      <c r="R61" s="9"/>
      <c r="S61" s="706">
        <f>+IF(MARZO!S61=0,"",MARZO!S61)</f>
        <v>1010499</v>
      </c>
      <c r="T61" s="682" t="str">
        <f>+IF(MARZO!T61=0,"",MARZO!T61)</f>
        <v>Vigencias Anteriores Contribuciones Inherentes de nómina sector publico administrativo</v>
      </c>
      <c r="U61" s="27">
        <f>+ENERO!U61</f>
        <v>0</v>
      </c>
      <c r="V61" s="15">
        <f>MARZO!V61+ABRIL!AL61</f>
        <v>0</v>
      </c>
      <c r="W61" s="15">
        <f>MARZO!W61+ABRIL!AM61</f>
        <v>0</v>
      </c>
      <c r="X61" s="18">
        <f>SUM(U61:W61)</f>
        <v>0</v>
      </c>
      <c r="Y61" s="19">
        <f>MARZO!AA61</f>
        <v>0</v>
      </c>
      <c r="Z61" s="374">
        <v>0</v>
      </c>
      <c r="AA61" s="18">
        <f>SUM(Y61:Z61)</f>
        <v>0</v>
      </c>
      <c r="AB61" s="19">
        <f>MARZO!AD61</f>
        <v>0</v>
      </c>
      <c r="AC61" s="374">
        <v>0</v>
      </c>
      <c r="AD61" s="18">
        <f>SUM(AB61:AC61)</f>
        <v>0</v>
      </c>
      <c r="AE61" s="19">
        <f>MARZO!AG61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+IF(MARZO!A62=0,"",MARZO!A62)</f>
        <v>1130112-2</v>
      </c>
      <c r="B62" s="646" t="str">
        <f>+IF(MARZO!B62=0,"",MARZO!B62)</f>
        <v>Vigencia Anterior IPS Privadas</v>
      </c>
      <c r="C62" s="673">
        <f>+ENERO!C62</f>
        <v>4821742</v>
      </c>
      <c r="D62" s="373">
        <f>MARZO!D62+ABRIL!P62</f>
        <v>0</v>
      </c>
      <c r="E62" s="373">
        <f>MARZO!E62+ABRIL!Q62</f>
        <v>0</v>
      </c>
      <c r="F62" s="373">
        <f>SUM(C62:E62)</f>
        <v>4821742</v>
      </c>
      <c r="G62" s="373">
        <f>MARZO!I62</f>
        <v>0</v>
      </c>
      <c r="H62" s="374">
        <v>0</v>
      </c>
      <c r="I62" s="373">
        <f>SUM(G62:H62)</f>
        <v>0</v>
      </c>
      <c r="J62" s="373">
        <f>MARZO!L62</f>
        <v>0</v>
      </c>
      <c r="K62" s="374">
        <v>0</v>
      </c>
      <c r="L62" s="373">
        <f>SUM(J62:K62)</f>
        <v>0</v>
      </c>
      <c r="M62" s="373">
        <f>F62-I62</f>
        <v>4821742</v>
      </c>
      <c r="N62" s="143">
        <f>F62-L62</f>
        <v>4821742</v>
      </c>
      <c r="O62" s="382"/>
      <c r="P62" s="372">
        <v>0</v>
      </c>
      <c r="Q62" s="375">
        <v>0</v>
      </c>
      <c r="R62" s="9"/>
      <c r="S62" s="366" t="str">
        <f>+IF(MARZO!S62=0,"",MARZO!S62)</f>
        <v/>
      </c>
      <c r="T62" s="696" t="str">
        <f>+IF(MARZO!T62=0,"",MARZO!T62)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4">
        <f>+IF(MARZO!A63=0,"",MARZO!A63)</f>
        <v>1130113</v>
      </c>
      <c r="B63" s="645" t="str">
        <f>+IF(MARZO!B63=0,"",MARZO!B63)</f>
        <v>COMPAÑIAS DE SEGUROS  - ACCIDENTES DE TRANSITO (SOAT)</v>
      </c>
      <c r="C63" s="43">
        <f t="shared" ref="C63:N63" si="70">SUM(C64:C65)</f>
        <v>101217515</v>
      </c>
      <c r="D63" s="44">
        <f t="shared" si="70"/>
        <v>0</v>
      </c>
      <c r="E63" s="44">
        <f t="shared" si="70"/>
        <v>0</v>
      </c>
      <c r="F63" s="44">
        <f t="shared" si="70"/>
        <v>101217515</v>
      </c>
      <c r="G63" s="44">
        <f t="shared" si="70"/>
        <v>26560008</v>
      </c>
      <c r="H63" s="44">
        <f t="shared" si="70"/>
        <v>14422437</v>
      </c>
      <c r="I63" s="44">
        <f t="shared" si="70"/>
        <v>40982445</v>
      </c>
      <c r="J63" s="44">
        <f t="shared" si="70"/>
        <v>17497017</v>
      </c>
      <c r="K63" s="44">
        <f t="shared" si="70"/>
        <v>4505873</v>
      </c>
      <c r="L63" s="44">
        <f t="shared" si="70"/>
        <v>22002890</v>
      </c>
      <c r="M63" s="44">
        <f t="shared" si="70"/>
        <v>60235070</v>
      </c>
      <c r="N63" s="45">
        <f t="shared" si="70"/>
        <v>79214625</v>
      </c>
      <c r="P63" s="43">
        <f>SUM(P64:P65)</f>
        <v>0</v>
      </c>
      <c r="Q63" s="45">
        <f>SUM(Q64:Q65)</f>
        <v>0</v>
      </c>
      <c r="R63" s="9"/>
      <c r="S63" s="704">
        <f>+IF(MARZO!S63=0,"",MARZO!S63)</f>
        <v>1020010</v>
      </c>
      <c r="T63" s="680" t="str">
        <f>+IF(MARZO!T63=0,"",MARZO!T63)</f>
        <v>Gastos de Operación</v>
      </c>
      <c r="U63" s="132">
        <f t="shared" ref="U63:AJ63" si="71">U65+U83+U90+U104</f>
        <v>2458840205</v>
      </c>
      <c r="V63" s="122">
        <f t="shared" si="71"/>
        <v>-80518217</v>
      </c>
      <c r="W63" s="122">
        <f t="shared" si="71"/>
        <v>91302245</v>
      </c>
      <c r="X63" s="129">
        <f t="shared" si="71"/>
        <v>2469624233</v>
      </c>
      <c r="Y63" s="128">
        <f t="shared" si="71"/>
        <v>769642748</v>
      </c>
      <c r="Z63" s="122">
        <f t="shared" si="71"/>
        <v>158287738</v>
      </c>
      <c r="AA63" s="129">
        <f t="shared" si="71"/>
        <v>927930486</v>
      </c>
      <c r="AB63" s="128">
        <f t="shared" si="71"/>
        <v>735813023</v>
      </c>
      <c r="AC63" s="122">
        <f t="shared" si="71"/>
        <v>163813787</v>
      </c>
      <c r="AD63" s="129">
        <f t="shared" si="71"/>
        <v>899626810</v>
      </c>
      <c r="AE63" s="128">
        <f t="shared" si="71"/>
        <v>653141647</v>
      </c>
      <c r="AF63" s="122">
        <f t="shared" si="71"/>
        <v>108621300</v>
      </c>
      <c r="AG63" s="129">
        <f t="shared" si="71"/>
        <v>761762947</v>
      </c>
      <c r="AH63" s="128">
        <f t="shared" si="71"/>
        <v>1541693747</v>
      </c>
      <c r="AI63" s="122">
        <f t="shared" si="71"/>
        <v>1569997423</v>
      </c>
      <c r="AJ63" s="130">
        <f t="shared" si="71"/>
        <v>1707861286</v>
      </c>
      <c r="AK63" s="9"/>
      <c r="AL63" s="128">
        <f>AL65+AL83+AL90+AL104</f>
        <v>0</v>
      </c>
      <c r="AM63" s="130">
        <f>AM65+AM83+AM90+AM104</f>
        <v>0</v>
      </c>
      <c r="AN63" s="9"/>
      <c r="AO63" s="294"/>
      <c r="AP63" s="294"/>
      <c r="AQ63" s="294"/>
      <c r="AR63" s="294"/>
      <c r="AS63" s="294"/>
      <c r="AT63" s="294"/>
      <c r="AU63" s="294"/>
      <c r="AV63" s="294"/>
      <c r="AW63" s="294"/>
      <c r="AX63" s="294"/>
      <c r="AY63" s="294"/>
      <c r="AZ63" s="294"/>
    </row>
    <row r="64" spans="1:70" s="422" customFormat="1" ht="24.95" customHeight="1">
      <c r="A64" s="611" t="str">
        <f>+IF(MARZO!A64=0,"",MARZO!A64)</f>
        <v>1130113-1</v>
      </c>
      <c r="B64" s="646" t="str">
        <f>+CONCATENATE("Vigencia ",INSTRUCCIONES!$F$3)</f>
        <v>Vigencia 2018</v>
      </c>
      <c r="C64" s="673">
        <f>+ENERO!C64</f>
        <v>76217515</v>
      </c>
      <c r="D64" s="373">
        <f>MARZO!D64+ABRIL!P64</f>
        <v>0</v>
      </c>
      <c r="E64" s="373">
        <f>MARZO!E64+ABRIL!Q64</f>
        <v>0</v>
      </c>
      <c r="F64" s="373">
        <f>SUM(C64:E64)</f>
        <v>76217515</v>
      </c>
      <c r="G64" s="373">
        <f>MARZO!I64</f>
        <v>14514080</v>
      </c>
      <c r="H64" s="374">
        <v>13376424</v>
      </c>
      <c r="I64" s="373">
        <f>SUM(G64:H64)</f>
        <v>27890504</v>
      </c>
      <c r="J64" s="373">
        <f>MARZO!L64</f>
        <v>5451089</v>
      </c>
      <c r="K64" s="374">
        <v>3459860</v>
      </c>
      <c r="L64" s="373">
        <f>SUM(J64:K64)</f>
        <v>8910949</v>
      </c>
      <c r="M64" s="373">
        <f>F64-I64</f>
        <v>48327011</v>
      </c>
      <c r="N64" s="143">
        <f>F64-L64</f>
        <v>67306566</v>
      </c>
      <c r="O64" s="382"/>
      <c r="P64" s="372">
        <v>0</v>
      </c>
      <c r="Q64" s="375">
        <v>0</v>
      </c>
      <c r="R64" s="9"/>
      <c r="S64" s="366" t="str">
        <f>+IF(MARZO!S64=0,"",MARZO!S64)</f>
        <v/>
      </c>
      <c r="T64" s="696" t="str">
        <f>+IF(MARZO!T64=0,"",MARZO!T64)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+IF(MARZO!A65=0,"",MARZO!A65)</f>
        <v>1130113-2</v>
      </c>
      <c r="B65" s="646" t="str">
        <f>+IF(MARZO!B65=0,"",MARZO!B65)</f>
        <v>Vigencia Anterior Accidentes de Transito</v>
      </c>
      <c r="C65" s="673">
        <f>+ENERO!C65</f>
        <v>25000000</v>
      </c>
      <c r="D65" s="373">
        <f>MARZO!D65+ABRIL!P65</f>
        <v>0</v>
      </c>
      <c r="E65" s="373">
        <f>MARZO!E65+ABRIL!Q65</f>
        <v>0</v>
      </c>
      <c r="F65" s="373">
        <f>SUM(C65:E65)</f>
        <v>25000000</v>
      </c>
      <c r="G65" s="373">
        <f>MARZO!I65</f>
        <v>12045928</v>
      </c>
      <c r="H65" s="374">
        <v>1046013</v>
      </c>
      <c r="I65" s="373">
        <f>SUM(G65:H65)</f>
        <v>13091941</v>
      </c>
      <c r="J65" s="373">
        <f>MARZO!L65</f>
        <v>12045928</v>
      </c>
      <c r="K65" s="374">
        <v>1046013</v>
      </c>
      <c r="L65" s="373">
        <f>SUM(J65:K65)</f>
        <v>13091941</v>
      </c>
      <c r="M65" s="373">
        <f>F65-I65</f>
        <v>11908059</v>
      </c>
      <c r="N65" s="143">
        <f>F65-L65</f>
        <v>11908059</v>
      </c>
      <c r="O65" s="382"/>
      <c r="P65" s="372">
        <v>0</v>
      </c>
      <c r="Q65" s="375">
        <v>0</v>
      </c>
      <c r="R65" s="9"/>
      <c r="S65" s="705">
        <f>+IF(MARZO!S65=0,"",MARZO!S65)</f>
        <v>1020100</v>
      </c>
      <c r="T65" s="681" t="str">
        <f>+IF(MARZO!T65=0,"",MARZO!T65)</f>
        <v>Servicios Personales Asociados a Nómina</v>
      </c>
      <c r="U65" s="132">
        <f t="shared" ref="U65:AJ65" si="72">SUM(U66:U69)+U81</f>
        <v>1674033669</v>
      </c>
      <c r="V65" s="122">
        <f t="shared" si="72"/>
        <v>13483687</v>
      </c>
      <c r="W65" s="122">
        <f t="shared" si="72"/>
        <v>40452864</v>
      </c>
      <c r="X65" s="129">
        <f t="shared" si="72"/>
        <v>1727970220</v>
      </c>
      <c r="Y65" s="128">
        <f t="shared" si="72"/>
        <v>428362352</v>
      </c>
      <c r="Z65" s="122">
        <f t="shared" si="72"/>
        <v>117775654</v>
      </c>
      <c r="AA65" s="129">
        <f t="shared" si="72"/>
        <v>546138006</v>
      </c>
      <c r="AB65" s="128">
        <f t="shared" si="72"/>
        <v>428362352</v>
      </c>
      <c r="AC65" s="122">
        <f t="shared" si="72"/>
        <v>117775654</v>
      </c>
      <c r="AD65" s="129">
        <f t="shared" si="72"/>
        <v>546138006</v>
      </c>
      <c r="AE65" s="128">
        <f t="shared" si="72"/>
        <v>407757833</v>
      </c>
      <c r="AF65" s="122">
        <f t="shared" si="72"/>
        <v>62597247</v>
      </c>
      <c r="AG65" s="129">
        <f t="shared" si="72"/>
        <v>470355080</v>
      </c>
      <c r="AH65" s="128">
        <f t="shared" si="72"/>
        <v>1181832214</v>
      </c>
      <c r="AI65" s="122">
        <f t="shared" si="72"/>
        <v>1181832214</v>
      </c>
      <c r="AJ65" s="130">
        <f t="shared" si="72"/>
        <v>1257615140</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4">
        <f>+IF(MARZO!A66=0,"",MARZO!A66)</f>
        <v>1130114</v>
      </c>
      <c r="B66" s="645" t="str">
        <f>+IF(MARZO!B66=0,"",MARZO!B66)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706">
        <f>+IF(MARZO!S66=0,"",MARZO!S66)</f>
        <v>1020101</v>
      </c>
      <c r="T66" s="682" t="str">
        <f>+IF(MARZO!T66=0,"",MARZO!T66)</f>
        <v>Sueldos del Personal de nómina</v>
      </c>
      <c r="U66" s="27">
        <f>+ENERO!U66</f>
        <v>1142841348</v>
      </c>
      <c r="V66" s="15">
        <f>MARZO!V66+ABRIL!AL66</f>
        <v>0</v>
      </c>
      <c r="W66" s="15">
        <f>MARZO!W66+ABRIL!AM66</f>
        <v>8693314</v>
      </c>
      <c r="X66" s="18">
        <f>SUM(U66:W66)</f>
        <v>1151534662</v>
      </c>
      <c r="Y66" s="19">
        <f>MARZO!AA66</f>
        <v>308255686</v>
      </c>
      <c r="Z66" s="374">
        <v>102014221</v>
      </c>
      <c r="AA66" s="18">
        <f>SUM(Y66:Z66)</f>
        <v>410269907</v>
      </c>
      <c r="AB66" s="19">
        <f>MARZO!AD66</f>
        <v>308255686</v>
      </c>
      <c r="AC66" s="374">
        <v>102014221</v>
      </c>
      <c r="AD66" s="18">
        <f>SUM(AB66:AC66)</f>
        <v>410269907</v>
      </c>
      <c r="AE66" s="19">
        <f>MARZO!AG66</f>
        <v>308255686</v>
      </c>
      <c r="AF66" s="374">
        <v>49943811</v>
      </c>
      <c r="AG66" s="18">
        <f>SUM(AE66:AF66)</f>
        <v>358199497</v>
      </c>
      <c r="AH66" s="19">
        <f>X66-AA66</f>
        <v>741264755</v>
      </c>
      <c r="AI66" s="15">
        <f>X66-AD66</f>
        <v>741264755</v>
      </c>
      <c r="AJ66" s="16">
        <f>X66-AG66</f>
        <v>793335165</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c r="A67" s="611" t="str">
        <f>+IF(MARZO!A67=0,"",MARZO!A67)</f>
        <v>1130114-1</v>
      </c>
      <c r="B67" s="646" t="str">
        <f>+CONCATENATE("Vigencia ",INSTRUCCIONES!$F$3)</f>
        <v>Vigencia 2018</v>
      </c>
      <c r="C67" s="673">
        <f>+ENERO!C67</f>
        <v>0</v>
      </c>
      <c r="D67" s="373">
        <f>MARZO!D67+ABRIL!P67</f>
        <v>0</v>
      </c>
      <c r="E67" s="373">
        <f>MARZO!E67+ABRIL!Q67</f>
        <v>0</v>
      </c>
      <c r="F67" s="373">
        <f>SUM(C67:E67)</f>
        <v>0</v>
      </c>
      <c r="G67" s="373">
        <f>MARZO!I67</f>
        <v>0</v>
      </c>
      <c r="H67" s="374">
        <v>0</v>
      </c>
      <c r="I67" s="373">
        <f>SUM(G67:H67)</f>
        <v>0</v>
      </c>
      <c r="J67" s="373">
        <f>MARZO!L67</f>
        <v>0</v>
      </c>
      <c r="K67" s="374">
        <v>0</v>
      </c>
      <c r="L67" s="373">
        <f>SUM(J67:K67)</f>
        <v>0</v>
      </c>
      <c r="M67" s="373">
        <f>F67-I67</f>
        <v>0</v>
      </c>
      <c r="N67" s="143">
        <f>F67-L67</f>
        <v>0</v>
      </c>
      <c r="O67" s="382"/>
      <c r="P67" s="372">
        <v>0</v>
      </c>
      <c r="Q67" s="375">
        <v>0</v>
      </c>
      <c r="R67" s="9"/>
      <c r="S67" s="706">
        <f>+IF(MARZO!S67=0,"",MARZO!S67)</f>
        <v>1020102</v>
      </c>
      <c r="T67" s="682" t="str">
        <f>+IF(MARZO!T67=0,"",MARZO!T67)</f>
        <v>Horas Extras,Dominic.,Festivos y Rec. Nocturnos</v>
      </c>
      <c r="U67" s="27">
        <f>+ENERO!U67</f>
        <v>200000000</v>
      </c>
      <c r="V67" s="15">
        <f>MARZO!V67+ABRIL!AL67</f>
        <v>0</v>
      </c>
      <c r="W67" s="15">
        <f>MARZO!W67+ABRIL!AM67</f>
        <v>0</v>
      </c>
      <c r="X67" s="18">
        <f>SUM(U67:W67)</f>
        <v>200000000</v>
      </c>
      <c r="Y67" s="19">
        <f>MARZO!AA67</f>
        <v>28519349</v>
      </c>
      <c r="Z67" s="374">
        <v>12317027</v>
      </c>
      <c r="AA67" s="18">
        <f>SUM(Y67:Z67)</f>
        <v>40836376</v>
      </c>
      <c r="AB67" s="19">
        <f>MARZO!AD67</f>
        <v>28519349</v>
      </c>
      <c r="AC67" s="374">
        <v>12317027</v>
      </c>
      <c r="AD67" s="18">
        <f>SUM(AB67:AC67)</f>
        <v>40836376</v>
      </c>
      <c r="AE67" s="19">
        <f>MARZO!AG67</f>
        <v>28519349</v>
      </c>
      <c r="AF67" s="374">
        <v>12317027</v>
      </c>
      <c r="AG67" s="18">
        <f>SUM(AE67:AF67)</f>
        <v>40836376</v>
      </c>
      <c r="AH67" s="19">
        <f>X67-AA67</f>
        <v>159163624</v>
      </c>
      <c r="AI67" s="15">
        <f>X67-AD67</f>
        <v>159163624</v>
      </c>
      <c r="AJ67" s="16">
        <f>X67-AG67</f>
        <v>159163624</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+IF(MARZO!A68=0,"",MARZO!A68)</f>
        <v>1130114-2</v>
      </c>
      <c r="B68" s="646" t="str">
        <f>+IF(MARZO!B68=0,"",MARZO!B68)</f>
        <v>Vigencia Anterior Compañias de Seguros</v>
      </c>
      <c r="C68" s="673">
        <f>+ENERO!C68</f>
        <v>0</v>
      </c>
      <c r="D68" s="373">
        <f>MARZO!D68+ABRIL!P68</f>
        <v>0</v>
      </c>
      <c r="E68" s="373">
        <f>MARZO!E68+ABRIL!Q68</f>
        <v>0</v>
      </c>
      <c r="F68" s="373">
        <f>SUM(C68:E68)</f>
        <v>0</v>
      </c>
      <c r="G68" s="373">
        <f>MARZO!I68</f>
        <v>0</v>
      </c>
      <c r="H68" s="374">
        <v>0</v>
      </c>
      <c r="I68" s="373">
        <f>SUM(G68:H68)</f>
        <v>0</v>
      </c>
      <c r="J68" s="373">
        <f>MARZO!L68</f>
        <v>0</v>
      </c>
      <c r="K68" s="374">
        <v>0</v>
      </c>
      <c r="L68" s="373">
        <f>SUM(J68:K68)</f>
        <v>0</v>
      </c>
      <c r="M68" s="373">
        <f>F68-I68</f>
        <v>0</v>
      </c>
      <c r="N68" s="143">
        <f>F68-L68</f>
        <v>0</v>
      </c>
      <c r="O68" s="382"/>
      <c r="P68" s="372">
        <v>0</v>
      </c>
      <c r="Q68" s="375">
        <v>0</v>
      </c>
      <c r="R68" s="9"/>
      <c r="S68" s="706">
        <f>+IF(MARZO!S68=0,"",MARZO!S68)</f>
        <v>1020103</v>
      </c>
      <c r="T68" s="682" t="str">
        <f>+IF(MARZO!T68=0,"",MARZO!T68)</f>
        <v>Prima Técnica</v>
      </c>
      <c r="U68" s="27">
        <f>+ENERO!U68</f>
        <v>0</v>
      </c>
      <c r="V68" s="15">
        <f>MARZO!V68+ABRIL!AL68</f>
        <v>0</v>
      </c>
      <c r="W68" s="15">
        <f>MARZO!W68+ABRIL!AM68</f>
        <v>0</v>
      </c>
      <c r="X68" s="18">
        <f>SUM(U68:W68)</f>
        <v>0</v>
      </c>
      <c r="Y68" s="19">
        <f>MARZO!AA68</f>
        <v>0</v>
      </c>
      <c r="Z68" s="374">
        <v>0</v>
      </c>
      <c r="AA68" s="18">
        <f>SUM(Y68:Z68)</f>
        <v>0</v>
      </c>
      <c r="AB68" s="19">
        <f>MARZO!AD68</f>
        <v>0</v>
      </c>
      <c r="AC68" s="374">
        <v>0</v>
      </c>
      <c r="AD68" s="18">
        <f>SUM(AB68:AC68)</f>
        <v>0</v>
      </c>
      <c r="AE68" s="19">
        <f>MARZO!AG68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4">
        <f>+IF(MARZO!A69=0,"",MARZO!A69)</f>
        <v>1130115</v>
      </c>
      <c r="B69" s="645" t="str">
        <f>+IF(MARZO!B69=0,"",MARZO!B69)</f>
        <v>ENTIDADES DE REGIMEN ESPECIAL (Magisterio, Fuerza Pca.)</v>
      </c>
      <c r="C69" s="43">
        <f t="shared" ref="C69:N69" si="74">SUM(C70:C71)</f>
        <v>154330000</v>
      </c>
      <c r="D69" s="44">
        <f t="shared" si="74"/>
        <v>0</v>
      </c>
      <c r="E69" s="44">
        <f t="shared" si="74"/>
        <v>0</v>
      </c>
      <c r="F69" s="44">
        <f t="shared" si="74"/>
        <v>154330000</v>
      </c>
      <c r="G69" s="44">
        <f t="shared" si="74"/>
        <v>29810557</v>
      </c>
      <c r="H69" s="44">
        <f t="shared" si="74"/>
        <v>10344615</v>
      </c>
      <c r="I69" s="44">
        <f t="shared" si="74"/>
        <v>40155172</v>
      </c>
      <c r="J69" s="44">
        <f t="shared" si="74"/>
        <v>9502489</v>
      </c>
      <c r="K69" s="44">
        <f t="shared" si="74"/>
        <v>1293850</v>
      </c>
      <c r="L69" s="44">
        <f t="shared" si="74"/>
        <v>10796339</v>
      </c>
      <c r="M69" s="44">
        <f t="shared" si="74"/>
        <v>114174828</v>
      </c>
      <c r="N69" s="45">
        <f t="shared" si="74"/>
        <v>143533661</v>
      </c>
      <c r="P69" s="43">
        <f>SUM(P70:P71)</f>
        <v>0</v>
      </c>
      <c r="Q69" s="45">
        <f>SUM(Q70:Q71)</f>
        <v>0</v>
      </c>
      <c r="R69" s="9"/>
      <c r="S69" s="706">
        <f>+IF(MARZO!S69=0,"",MARZO!S69)</f>
        <v>1020104</v>
      </c>
      <c r="T69" s="682" t="str">
        <f>+IF(MARZO!T69=0,"",MARZO!T69)</f>
        <v>Otros</v>
      </c>
      <c r="U69" s="27">
        <f t="shared" ref="U69:AJ69" si="75">SUM(U70:U80)</f>
        <v>268733154</v>
      </c>
      <c r="V69" s="15">
        <f t="shared" si="75"/>
        <v>0</v>
      </c>
      <c r="W69" s="15">
        <f t="shared" si="75"/>
        <v>0</v>
      </c>
      <c r="X69" s="18">
        <f t="shared" si="75"/>
        <v>268733154</v>
      </c>
      <c r="Y69" s="19">
        <f t="shared" si="75"/>
        <v>15643265</v>
      </c>
      <c r="Z69" s="142">
        <f t="shared" si="75"/>
        <v>3444406</v>
      </c>
      <c r="AA69" s="18">
        <f t="shared" si="75"/>
        <v>19087671</v>
      </c>
      <c r="AB69" s="19">
        <f t="shared" si="75"/>
        <v>15643265</v>
      </c>
      <c r="AC69" s="142">
        <f t="shared" si="75"/>
        <v>3444406</v>
      </c>
      <c r="AD69" s="18">
        <f t="shared" si="75"/>
        <v>19087671</v>
      </c>
      <c r="AE69" s="19">
        <f t="shared" si="75"/>
        <v>15643265</v>
      </c>
      <c r="AF69" s="142">
        <f t="shared" si="75"/>
        <v>206114</v>
      </c>
      <c r="AG69" s="18">
        <f t="shared" si="75"/>
        <v>15849379</v>
      </c>
      <c r="AH69" s="19">
        <f t="shared" si="75"/>
        <v>249645483</v>
      </c>
      <c r="AI69" s="15">
        <f t="shared" si="75"/>
        <v>249645483</v>
      </c>
      <c r="AJ69" s="16">
        <f t="shared" si="75"/>
        <v>252883775</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c r="A70" s="611" t="str">
        <f>+IF(MARZO!A70=0,"",MARZO!A70)</f>
        <v>1130115-1</v>
      </c>
      <c r="B70" s="646" t="str">
        <f>+CONCATENATE("Vigencia ",INSTRUCCIONES!$F$3)</f>
        <v>Vigencia 2018</v>
      </c>
      <c r="C70" s="673">
        <f>+ENERO!C70</f>
        <v>118000000</v>
      </c>
      <c r="D70" s="373">
        <f>MARZO!D70+ABRIL!P70</f>
        <v>0</v>
      </c>
      <c r="E70" s="373">
        <f>MARZO!E70+ABRIL!Q70</f>
        <v>0</v>
      </c>
      <c r="F70" s="373">
        <f>SUM(C70:E70)</f>
        <v>118000000</v>
      </c>
      <c r="G70" s="373">
        <f>MARZO!I70</f>
        <v>26093042</v>
      </c>
      <c r="H70" s="374">
        <v>10140865</v>
      </c>
      <c r="I70" s="373">
        <f>SUM(G70:H70)</f>
        <v>36233907</v>
      </c>
      <c r="J70" s="373">
        <f>MARZO!L70</f>
        <v>5784974</v>
      </c>
      <c r="K70" s="374">
        <v>1090100</v>
      </c>
      <c r="L70" s="373">
        <f>SUM(J70:K70)</f>
        <v>6875074</v>
      </c>
      <c r="M70" s="373">
        <f>F70-I70</f>
        <v>81766093</v>
      </c>
      <c r="N70" s="143">
        <f>F70-L70</f>
        <v>111124926</v>
      </c>
      <c r="O70" s="382"/>
      <c r="P70" s="372">
        <v>0</v>
      </c>
      <c r="Q70" s="375">
        <v>0</v>
      </c>
      <c r="R70" s="9"/>
      <c r="S70" s="707" t="str">
        <f>+IF(MARZO!S70=0,"",MARZO!S70)</f>
        <v>1020104-1</v>
      </c>
      <c r="T70" s="683" t="str">
        <f>+IF(MARZO!T70=0,"",MARZO!T70)</f>
        <v xml:space="preserve">Prima de Navidad </v>
      </c>
      <c r="U70" s="27">
        <f>+ENERO!U70</f>
        <v>112552557</v>
      </c>
      <c r="V70" s="15">
        <f>MARZO!V70+ABRIL!AL70</f>
        <v>0</v>
      </c>
      <c r="W70" s="15">
        <f>MARZO!W70+ABRIL!AM70</f>
        <v>0</v>
      </c>
      <c r="X70" s="18">
        <f t="shared" ref="X70:X81" si="76">SUM(U70:W70)</f>
        <v>112552557</v>
      </c>
      <c r="Y70" s="19">
        <f>MARZO!AA70</f>
        <v>0</v>
      </c>
      <c r="Z70" s="374">
        <v>0</v>
      </c>
      <c r="AA70" s="18">
        <f t="shared" ref="AA70:AA81" si="77">SUM(Y70:Z70)</f>
        <v>0</v>
      </c>
      <c r="AB70" s="19">
        <f>MARZO!AD70</f>
        <v>0</v>
      </c>
      <c r="AC70" s="374">
        <v>0</v>
      </c>
      <c r="AD70" s="18">
        <f t="shared" ref="AD70:AD81" si="78">SUM(AB70:AC70)</f>
        <v>0</v>
      </c>
      <c r="AE70" s="19">
        <f>MARZO!AG70</f>
        <v>0</v>
      </c>
      <c r="AF70" s="374">
        <v>0</v>
      </c>
      <c r="AG70" s="18">
        <f t="shared" ref="AG70:AG81" si="79">SUM(AE70:AF70)</f>
        <v>0</v>
      </c>
      <c r="AH70" s="19">
        <f t="shared" ref="AH70:AH81" si="80">X70-AA70</f>
        <v>112552557</v>
      </c>
      <c r="AI70" s="15">
        <f t="shared" ref="AI70:AI81" si="81">X70-AD70</f>
        <v>112552557</v>
      </c>
      <c r="AJ70" s="16">
        <f t="shared" ref="AJ70:AJ81" si="82">X70-AG70</f>
        <v>112552557</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+IF(MARZO!A71=0,"",MARZO!A71)</f>
        <v>1130115-2</v>
      </c>
      <c r="B71" s="646" t="str">
        <f>+IF(MARZO!B71=0,"",MARZO!B71)</f>
        <v>Vigencia Anterior Regimen Especial</v>
      </c>
      <c r="C71" s="673">
        <f>+ENERO!C71</f>
        <v>36330000</v>
      </c>
      <c r="D71" s="373">
        <f>MARZO!D71+ABRIL!P71</f>
        <v>0</v>
      </c>
      <c r="E71" s="373">
        <f>MARZO!E71+ABRIL!Q71</f>
        <v>0</v>
      </c>
      <c r="F71" s="373">
        <f>SUM(C71:E71)</f>
        <v>36330000</v>
      </c>
      <c r="G71" s="373">
        <f>MARZO!I71</f>
        <v>3717515</v>
      </c>
      <c r="H71" s="374">
        <v>203750</v>
      </c>
      <c r="I71" s="373">
        <f>SUM(G71:H71)</f>
        <v>3921265</v>
      </c>
      <c r="J71" s="373">
        <f>MARZO!L71</f>
        <v>3717515</v>
      </c>
      <c r="K71" s="374">
        <v>203750</v>
      </c>
      <c r="L71" s="373">
        <f>SUM(J71:K71)</f>
        <v>3921265</v>
      </c>
      <c r="M71" s="373">
        <f>F71-I71</f>
        <v>32408735</v>
      </c>
      <c r="N71" s="143">
        <f>F71-L71</f>
        <v>32408735</v>
      </c>
      <c r="O71" s="382"/>
      <c r="P71" s="372">
        <v>0</v>
      </c>
      <c r="Q71" s="375">
        <v>0</v>
      </c>
      <c r="R71" s="9"/>
      <c r="S71" s="707" t="str">
        <f>+IF(MARZO!S71=0,"",MARZO!S71)</f>
        <v>1020104-2</v>
      </c>
      <c r="T71" s="683" t="str">
        <f>+IF(MARZO!T71=0,"",MARZO!T71)</f>
        <v>Prima Vida Cara</v>
      </c>
      <c r="U71" s="27">
        <f>+ENERO!U71</f>
        <v>0</v>
      </c>
      <c r="V71" s="15">
        <f>MARZO!V71+ABRIL!AL71</f>
        <v>0</v>
      </c>
      <c r="W71" s="15">
        <f>MARZO!W71+ABRIL!AM71</f>
        <v>0</v>
      </c>
      <c r="X71" s="18">
        <f t="shared" si="76"/>
        <v>0</v>
      </c>
      <c r="Y71" s="19">
        <f>MARZO!AA71</f>
        <v>0</v>
      </c>
      <c r="Z71" s="374">
        <v>0</v>
      </c>
      <c r="AA71" s="18">
        <f t="shared" si="77"/>
        <v>0</v>
      </c>
      <c r="AB71" s="19">
        <f>MARZO!AD71</f>
        <v>0</v>
      </c>
      <c r="AC71" s="374">
        <v>0</v>
      </c>
      <c r="AD71" s="18">
        <f t="shared" si="78"/>
        <v>0</v>
      </c>
      <c r="AE71" s="19">
        <f>MARZO!AG71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4">
        <f>+IF(MARZO!A72=0,"",MARZO!A72)</f>
        <v>1130116</v>
      </c>
      <c r="B72" s="645" t="str">
        <f>+IF(MARZO!B72=0,"",MARZO!B72)</f>
        <v>ADMINISTRADORAS DE RIESGOS LABORALES</v>
      </c>
      <c r="C72" s="43">
        <f t="shared" ref="C72:N72" si="83">SUM(C73:C74)</f>
        <v>32000000</v>
      </c>
      <c r="D72" s="44">
        <f t="shared" si="83"/>
        <v>0</v>
      </c>
      <c r="E72" s="44">
        <f t="shared" si="83"/>
        <v>0</v>
      </c>
      <c r="F72" s="44">
        <f t="shared" si="83"/>
        <v>32000000</v>
      </c>
      <c r="G72" s="44">
        <f t="shared" si="83"/>
        <v>9018883</v>
      </c>
      <c r="H72" s="44">
        <f t="shared" si="83"/>
        <v>1374307</v>
      </c>
      <c r="I72" s="44">
        <f t="shared" si="83"/>
        <v>10393190</v>
      </c>
      <c r="J72" s="44">
        <f t="shared" si="83"/>
        <v>4356547</v>
      </c>
      <c r="K72" s="44">
        <f t="shared" si="83"/>
        <v>723531</v>
      </c>
      <c r="L72" s="44">
        <f t="shared" si="83"/>
        <v>5080078</v>
      </c>
      <c r="M72" s="44">
        <f t="shared" si="83"/>
        <v>21606810</v>
      </c>
      <c r="N72" s="45">
        <f t="shared" si="83"/>
        <v>26919922</v>
      </c>
      <c r="P72" s="43">
        <f>SUM(P73:P74)</f>
        <v>0</v>
      </c>
      <c r="Q72" s="45">
        <f>SUM(Q73:Q74)</f>
        <v>0</v>
      </c>
      <c r="R72" s="9"/>
      <c r="S72" s="707" t="str">
        <f>+IF(MARZO!S72=0,"",MARZO!S72)</f>
        <v>1020104-3</v>
      </c>
      <c r="T72" s="683" t="str">
        <f>+IF(MARZO!T72=0,"",MARZO!T72)</f>
        <v>Prima de Vacaciones</v>
      </c>
      <c r="U72" s="27">
        <f>+ENERO!U72</f>
        <v>51947334</v>
      </c>
      <c r="V72" s="15">
        <f>MARZO!V72+ABRIL!AL72</f>
        <v>0</v>
      </c>
      <c r="W72" s="15">
        <f>MARZO!W72+ABRIL!AM72</f>
        <v>0</v>
      </c>
      <c r="X72" s="18">
        <f t="shared" si="76"/>
        <v>51947334</v>
      </c>
      <c r="Y72" s="19">
        <f>MARZO!AA72</f>
        <v>5878848</v>
      </c>
      <c r="Z72" s="374">
        <v>624168</v>
      </c>
      <c r="AA72" s="18">
        <f t="shared" si="77"/>
        <v>6503016</v>
      </c>
      <c r="AB72" s="19">
        <f>MARZO!AD72</f>
        <v>5878848</v>
      </c>
      <c r="AC72" s="374">
        <v>624168</v>
      </c>
      <c r="AD72" s="18">
        <f t="shared" si="78"/>
        <v>6503016</v>
      </c>
      <c r="AE72" s="19">
        <f>MARZO!AG72</f>
        <v>5878848</v>
      </c>
      <c r="AF72" s="374">
        <v>0</v>
      </c>
      <c r="AG72" s="18">
        <f t="shared" si="79"/>
        <v>5878848</v>
      </c>
      <c r="AH72" s="19">
        <f t="shared" si="80"/>
        <v>45444318</v>
      </c>
      <c r="AI72" s="15">
        <f t="shared" si="81"/>
        <v>45444318</v>
      </c>
      <c r="AJ72" s="16">
        <f t="shared" si="82"/>
        <v>46068486</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tr">
        <f>+IF(MARZO!A73=0,"",MARZO!A73)</f>
        <v>1130116-1</v>
      </c>
      <c r="B73" s="646" t="str">
        <f>+CONCATENATE("Vigencia ",INSTRUCCIONES!$F$3)</f>
        <v>Vigencia 2018</v>
      </c>
      <c r="C73" s="673">
        <f>+ENERO!C73</f>
        <v>28000000</v>
      </c>
      <c r="D73" s="373">
        <f>MARZO!D73+ABRIL!P73</f>
        <v>0</v>
      </c>
      <c r="E73" s="373">
        <f>MARZO!E73+ABRIL!Q73</f>
        <v>0</v>
      </c>
      <c r="F73" s="373">
        <f>SUM(C73:E73)</f>
        <v>28000000</v>
      </c>
      <c r="G73" s="373">
        <f>MARZO!I73</f>
        <v>6779479</v>
      </c>
      <c r="H73" s="374">
        <v>1374307</v>
      </c>
      <c r="I73" s="373">
        <f>SUM(G73:H73)</f>
        <v>8153786</v>
      </c>
      <c r="J73" s="373">
        <f>MARZO!L73</f>
        <v>2117143</v>
      </c>
      <c r="K73" s="374">
        <v>723531</v>
      </c>
      <c r="L73" s="373">
        <f>SUM(J73:K73)</f>
        <v>2840674</v>
      </c>
      <c r="M73" s="373">
        <f>F73-I73</f>
        <v>19846214</v>
      </c>
      <c r="N73" s="143">
        <f>F73-L73</f>
        <v>25159326</v>
      </c>
      <c r="O73" s="382"/>
      <c r="P73" s="372">
        <v>0</v>
      </c>
      <c r="Q73" s="375">
        <v>0</v>
      </c>
      <c r="R73" s="9"/>
      <c r="S73" s="707" t="str">
        <f>+IF(MARZO!S73=0,"",MARZO!S73)</f>
        <v>1020104-4</v>
      </c>
      <c r="T73" s="683" t="str">
        <f>+IF(MARZO!T73=0,"",MARZO!T73)</f>
        <v>Prima Clima</v>
      </c>
      <c r="U73" s="27">
        <f>+ENERO!U73</f>
        <v>0</v>
      </c>
      <c r="V73" s="15">
        <f>MARZO!V73+ABRIL!AL73</f>
        <v>0</v>
      </c>
      <c r="W73" s="15">
        <f>MARZO!W73+ABRIL!AM73</f>
        <v>0</v>
      </c>
      <c r="X73" s="18">
        <f t="shared" si="76"/>
        <v>0</v>
      </c>
      <c r="Y73" s="19">
        <f>MARZO!AA73</f>
        <v>0</v>
      </c>
      <c r="Z73" s="374">
        <v>0</v>
      </c>
      <c r="AA73" s="18">
        <f t="shared" si="77"/>
        <v>0</v>
      </c>
      <c r="AB73" s="19">
        <f>MARZO!AD73</f>
        <v>0</v>
      </c>
      <c r="AC73" s="374">
        <v>0</v>
      </c>
      <c r="AD73" s="18">
        <f t="shared" si="78"/>
        <v>0</v>
      </c>
      <c r="AE73" s="19">
        <f>MARZO!AG73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+IF(MARZO!A74=0,"",MARZO!A74)</f>
        <v>1130116-2</v>
      </c>
      <c r="B74" s="646" t="str">
        <f>+IF(MARZO!B74=0,"",MARZO!B74)</f>
        <v>Vigencia Anterior Riesgos Laborales</v>
      </c>
      <c r="C74" s="673">
        <f>+ENERO!C74</f>
        <v>4000000</v>
      </c>
      <c r="D74" s="373">
        <f>MARZO!D74+ABRIL!P74</f>
        <v>0</v>
      </c>
      <c r="E74" s="373">
        <f>MARZO!E74+ABRIL!Q74</f>
        <v>0</v>
      </c>
      <c r="F74" s="373">
        <f>SUM(C74:E74)</f>
        <v>4000000</v>
      </c>
      <c r="G74" s="373">
        <f>MARZO!I74</f>
        <v>2239404</v>
      </c>
      <c r="H74" s="374">
        <v>0</v>
      </c>
      <c r="I74" s="373">
        <f>SUM(G74:H74)</f>
        <v>2239404</v>
      </c>
      <c r="J74" s="373">
        <f>MARZO!L74</f>
        <v>2239404</v>
      </c>
      <c r="K74" s="374">
        <v>0</v>
      </c>
      <c r="L74" s="373">
        <f>SUM(J74:K74)</f>
        <v>2239404</v>
      </c>
      <c r="M74" s="373">
        <f>F74-I74</f>
        <v>1760596</v>
      </c>
      <c r="N74" s="143">
        <f>F74-L74</f>
        <v>1760596</v>
      </c>
      <c r="O74" s="382"/>
      <c r="P74" s="372">
        <v>0</v>
      </c>
      <c r="Q74" s="375">
        <v>0</v>
      </c>
      <c r="R74" s="9"/>
      <c r="S74" s="707" t="str">
        <f>+IF(MARZO!S74=0,"",MARZO!S74)</f>
        <v>1020104-5</v>
      </c>
      <c r="T74" s="683" t="str">
        <f>+IF(MARZO!T74=0,"",MARZO!T74)</f>
        <v>Prima de Servicios</v>
      </c>
      <c r="U74" s="27">
        <f>+ENERO!U74</f>
        <v>51947334</v>
      </c>
      <c r="V74" s="15">
        <f>MARZO!V74+ABRIL!AL74</f>
        <v>0</v>
      </c>
      <c r="W74" s="15">
        <f>MARZO!W74+ABRIL!AM74</f>
        <v>0</v>
      </c>
      <c r="X74" s="18">
        <f t="shared" si="76"/>
        <v>51947334</v>
      </c>
      <c r="Y74" s="19">
        <f>MARZO!AA74</f>
        <v>0</v>
      </c>
      <c r="Z74" s="374">
        <v>0</v>
      </c>
      <c r="AA74" s="18">
        <f t="shared" si="77"/>
        <v>0</v>
      </c>
      <c r="AB74" s="19">
        <f>MARZO!AD74</f>
        <v>0</v>
      </c>
      <c r="AC74" s="374">
        <v>0</v>
      </c>
      <c r="AD74" s="18">
        <f t="shared" si="78"/>
        <v>0</v>
      </c>
      <c r="AE74" s="19">
        <f>MARZO!AG74</f>
        <v>0</v>
      </c>
      <c r="AF74" s="374">
        <v>0</v>
      </c>
      <c r="AG74" s="18">
        <f t="shared" si="79"/>
        <v>0</v>
      </c>
      <c r="AH74" s="19">
        <f t="shared" si="80"/>
        <v>51947334</v>
      </c>
      <c r="AI74" s="15">
        <f t="shared" si="81"/>
        <v>51947334</v>
      </c>
      <c r="AJ74" s="16">
        <f t="shared" si="82"/>
        <v>51947334</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4">
        <f>+IF(MARZO!A75=0,"",MARZO!A75)</f>
        <v>1130117</v>
      </c>
      <c r="B75" s="645" t="str">
        <f>+IF(MARZO!B75=0,"",MARZO!B75)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07" t="str">
        <f>+IF(MARZO!S75=0,"",MARZO!S75)</f>
        <v>1020104-8</v>
      </c>
      <c r="T75" s="683" t="str">
        <f>+IF(MARZO!T75=0,"",MARZO!T75)</f>
        <v>Bonific. por Servicios Prestados</v>
      </c>
      <c r="U75" s="27">
        <f>+ENERO!U75</f>
        <v>39850334</v>
      </c>
      <c r="V75" s="15">
        <f>MARZO!V75+ABRIL!AL75</f>
        <v>0</v>
      </c>
      <c r="W75" s="15">
        <f>MARZO!W75+ABRIL!AM75</f>
        <v>0</v>
      </c>
      <c r="X75" s="18">
        <f t="shared" si="76"/>
        <v>39850334</v>
      </c>
      <c r="Y75" s="19">
        <f>MARZO!AA75</f>
        <v>7834508</v>
      </c>
      <c r="Z75" s="374">
        <v>2299980</v>
      </c>
      <c r="AA75" s="18">
        <f t="shared" si="77"/>
        <v>10134488</v>
      </c>
      <c r="AB75" s="19">
        <f>MARZO!AD75</f>
        <v>7834508</v>
      </c>
      <c r="AC75" s="374">
        <v>2299980</v>
      </c>
      <c r="AD75" s="18">
        <f t="shared" si="78"/>
        <v>10134488</v>
      </c>
      <c r="AE75" s="19">
        <f>MARZO!AG75</f>
        <v>7834508</v>
      </c>
      <c r="AF75" s="374">
        <v>0</v>
      </c>
      <c r="AG75" s="18">
        <f t="shared" si="79"/>
        <v>7834508</v>
      </c>
      <c r="AH75" s="19">
        <f t="shared" si="80"/>
        <v>29715846</v>
      </c>
      <c r="AI75" s="15">
        <f t="shared" si="81"/>
        <v>29715846</v>
      </c>
      <c r="AJ75" s="16">
        <f t="shared" si="82"/>
        <v>32015826</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tr">
        <f>+IF(MARZO!A76=0,"",MARZO!A76)</f>
        <v>1130117-1</v>
      </c>
      <c r="B76" s="646" t="str">
        <f>+CONCATENATE("Vigencia ",INSTRUCCIONES!$F$3)</f>
        <v>Vigencia 2018</v>
      </c>
      <c r="C76" s="673">
        <f>+ENERO!C76</f>
        <v>0</v>
      </c>
      <c r="D76" s="373">
        <f>MARZO!D76+ABRIL!P76</f>
        <v>0</v>
      </c>
      <c r="E76" s="373">
        <f>MARZO!E76+ABRIL!Q76</f>
        <v>0</v>
      </c>
      <c r="F76" s="373">
        <f t="shared" ref="F76:F83" si="85">SUM(C76:E76)</f>
        <v>0</v>
      </c>
      <c r="G76" s="373">
        <f>MARZO!I76</f>
        <v>0</v>
      </c>
      <c r="H76" s="374">
        <v>0</v>
      </c>
      <c r="I76" s="373">
        <f t="shared" ref="I76:I83" si="86">SUM(G76:H76)</f>
        <v>0</v>
      </c>
      <c r="J76" s="373">
        <f>MARZO!L76</f>
        <v>0</v>
      </c>
      <c r="K76" s="374">
        <v>0</v>
      </c>
      <c r="L76" s="373">
        <f t="shared" ref="L76:L83" si="87">SUM(J76:K76)</f>
        <v>0</v>
      </c>
      <c r="M76" s="373">
        <f t="shared" ref="M76:M83" si="88">F76-I76</f>
        <v>0</v>
      </c>
      <c r="N76" s="143">
        <f t="shared" ref="N76:N83" si="89">F76-L76</f>
        <v>0</v>
      </c>
      <c r="O76" s="382"/>
      <c r="P76" s="372">
        <v>0</v>
      </c>
      <c r="Q76" s="375">
        <v>0</v>
      </c>
      <c r="R76" s="9"/>
      <c r="S76" s="707" t="str">
        <f>+IF(MARZO!S76=0,"",MARZO!S76)</f>
        <v>1020104-9</v>
      </c>
      <c r="T76" s="683" t="str">
        <f>+IF(MARZO!T76=0,"",MARZO!T76)</f>
        <v>Auxilio de Transporte</v>
      </c>
      <c r="U76" s="27">
        <f>+ENERO!U76</f>
        <v>0</v>
      </c>
      <c r="V76" s="15">
        <f>MARZO!V76+ABRIL!AL76</f>
        <v>0</v>
      </c>
      <c r="W76" s="15">
        <f>MARZO!W76+ABRIL!AM76</f>
        <v>0</v>
      </c>
      <c r="X76" s="18">
        <f t="shared" si="76"/>
        <v>0</v>
      </c>
      <c r="Y76" s="19">
        <f>MARZO!AA76</f>
        <v>0</v>
      </c>
      <c r="Z76" s="374">
        <v>0</v>
      </c>
      <c r="AA76" s="18">
        <f t="shared" si="77"/>
        <v>0</v>
      </c>
      <c r="AB76" s="19">
        <f>MARZO!AD76</f>
        <v>0</v>
      </c>
      <c r="AC76" s="374">
        <v>0</v>
      </c>
      <c r="AD76" s="18">
        <f t="shared" si="78"/>
        <v>0</v>
      </c>
      <c r="AE76" s="19">
        <f>MARZO!AG76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+IF(MARZO!A77=0,"",MARZO!A77)</f>
        <v>1130117-2</v>
      </c>
      <c r="B77" s="646" t="str">
        <f>+IF(MARZO!B77=0,"",MARZO!B77)</f>
        <v>Vigencia Anterior Cuotas de Recuperacion</v>
      </c>
      <c r="C77" s="673">
        <f>+ENERO!C77</f>
        <v>0</v>
      </c>
      <c r="D77" s="373">
        <f>MARZO!D77+ABRIL!P77</f>
        <v>0</v>
      </c>
      <c r="E77" s="373">
        <f>MARZO!E77+ABRIL!Q77</f>
        <v>0</v>
      </c>
      <c r="F77" s="373">
        <f t="shared" si="85"/>
        <v>0</v>
      </c>
      <c r="G77" s="373">
        <f>MARZO!I77</f>
        <v>0</v>
      </c>
      <c r="H77" s="374">
        <v>0</v>
      </c>
      <c r="I77" s="373">
        <f t="shared" si="86"/>
        <v>0</v>
      </c>
      <c r="J77" s="373">
        <f>MARZO!L77</f>
        <v>0</v>
      </c>
      <c r="K77" s="374">
        <v>0</v>
      </c>
      <c r="L77" s="373">
        <f t="shared" si="87"/>
        <v>0</v>
      </c>
      <c r="M77" s="373">
        <f t="shared" si="88"/>
        <v>0</v>
      </c>
      <c r="N77" s="143">
        <f t="shared" si="89"/>
        <v>0</v>
      </c>
      <c r="O77" s="382"/>
      <c r="P77" s="372">
        <v>0</v>
      </c>
      <c r="Q77" s="375">
        <v>0</v>
      </c>
      <c r="R77" s="9"/>
      <c r="S77" s="707" t="str">
        <f>+IF(MARZO!S77=0,"",MARZO!S77)</f>
        <v>1020104-10</v>
      </c>
      <c r="T77" s="683" t="str">
        <f>+IF(MARZO!T77=0,"",MARZO!T77)</f>
        <v>Subsidio de Alimentación</v>
      </c>
      <c r="U77" s="27">
        <f>+ENERO!U77</f>
        <v>5509284</v>
      </c>
      <c r="V77" s="15">
        <f>MARZO!V77+ABRIL!AL77</f>
        <v>0</v>
      </c>
      <c r="W77" s="15">
        <f>MARZO!W77+ABRIL!AM77</f>
        <v>0</v>
      </c>
      <c r="X77" s="18">
        <f t="shared" si="76"/>
        <v>5509284</v>
      </c>
      <c r="Y77" s="19">
        <f>MARZO!AA77</f>
        <v>1269121</v>
      </c>
      <c r="Z77" s="374">
        <v>437036</v>
      </c>
      <c r="AA77" s="18">
        <f t="shared" si="77"/>
        <v>1706157</v>
      </c>
      <c r="AB77" s="19">
        <f>MARZO!AD77</f>
        <v>1269121</v>
      </c>
      <c r="AC77" s="374">
        <v>437036</v>
      </c>
      <c r="AD77" s="18">
        <f t="shared" si="78"/>
        <v>1706157</v>
      </c>
      <c r="AE77" s="19">
        <f>MARZO!AG77</f>
        <v>1269121</v>
      </c>
      <c r="AF77" s="374">
        <v>206114</v>
      </c>
      <c r="AG77" s="18">
        <f t="shared" si="79"/>
        <v>1475235</v>
      </c>
      <c r="AH77" s="19">
        <f t="shared" si="80"/>
        <v>3803127</v>
      </c>
      <c r="AI77" s="15">
        <f t="shared" si="81"/>
        <v>3803127</v>
      </c>
      <c r="AJ77" s="16">
        <f t="shared" si="82"/>
        <v>4034049</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4">
        <f>+IF(MARZO!A78=0,"",MARZO!A78)</f>
        <v>1130118</v>
      </c>
      <c r="B78" s="645" t="str">
        <f>+IF(MARZO!B78=0,"",MARZO!B78)</f>
        <v>PARTICULARES   (Venta de Contado)</v>
      </c>
      <c r="C78" s="43">
        <f>SUM(C79:C80)</f>
        <v>160000000</v>
      </c>
      <c r="D78" s="44">
        <f>SUM(D79:D80)</f>
        <v>0</v>
      </c>
      <c r="E78" s="44">
        <f>SUM(E79:E80)</f>
        <v>0</v>
      </c>
      <c r="F78" s="44">
        <f t="shared" si="85"/>
        <v>160000000</v>
      </c>
      <c r="G78" s="44">
        <f>SUM(G79:G80)</f>
        <v>35030571</v>
      </c>
      <c r="H78" s="44">
        <f>SUM(H79:H80)</f>
        <v>11444166</v>
      </c>
      <c r="I78" s="44">
        <f t="shared" si="86"/>
        <v>46474737</v>
      </c>
      <c r="J78" s="44">
        <f>SUM(J79:J80)</f>
        <v>32569708</v>
      </c>
      <c r="K78" s="44">
        <f>SUM(K79:K80)</f>
        <v>10744199</v>
      </c>
      <c r="L78" s="44">
        <f t="shared" si="87"/>
        <v>43313907</v>
      </c>
      <c r="M78" s="44">
        <f t="shared" si="88"/>
        <v>113525263</v>
      </c>
      <c r="N78" s="45">
        <f t="shared" si="89"/>
        <v>116686093</v>
      </c>
      <c r="O78" s="382"/>
      <c r="P78" s="43">
        <f>SUM(P79:P80)</f>
        <v>0</v>
      </c>
      <c r="Q78" s="45">
        <f>SUM(Q79:Q80)</f>
        <v>0</v>
      </c>
      <c r="R78" s="9"/>
      <c r="S78" s="707" t="str">
        <f>+IF(MARZO!S78=0,"",MARZO!S78)</f>
        <v>1020104-12</v>
      </c>
      <c r="T78" s="683" t="str">
        <f>+IF(MARZO!T78=0,"",MARZO!T78)</f>
        <v>Indemnizaciones por Vacaciones o Supresión de Cargos por Reestructuración</v>
      </c>
      <c r="U78" s="27">
        <f>+ENERO!U78</f>
        <v>0</v>
      </c>
      <c r="V78" s="15">
        <f>MARZO!V78+ABRIL!AL78</f>
        <v>0</v>
      </c>
      <c r="W78" s="15">
        <f>MARZO!W78+ABRIL!AM78</f>
        <v>0</v>
      </c>
      <c r="X78" s="18">
        <f t="shared" si="76"/>
        <v>0</v>
      </c>
      <c r="Y78" s="19">
        <f>MARZO!AA78</f>
        <v>0</v>
      </c>
      <c r="Z78" s="374">
        <v>0</v>
      </c>
      <c r="AA78" s="18">
        <f t="shared" si="77"/>
        <v>0</v>
      </c>
      <c r="AB78" s="19">
        <f>MARZO!AD78</f>
        <v>0</v>
      </c>
      <c r="AC78" s="374">
        <v>0</v>
      </c>
      <c r="AD78" s="18">
        <f t="shared" si="78"/>
        <v>0</v>
      </c>
      <c r="AE78" s="19">
        <f>MARZO!AG78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+IF(MARZO!A79=0,"",MARZO!A79)</f>
        <v>1130118-1</v>
      </c>
      <c r="B79" s="646" t="str">
        <f>+CONCATENATE("Vigencia ",INSTRUCCIONES!$F$3)</f>
        <v>Vigencia 2018</v>
      </c>
      <c r="C79" s="673">
        <f>+ENERO!C79</f>
        <v>160000000</v>
      </c>
      <c r="D79" s="373">
        <f>MARZO!D79+ABRIL!P79</f>
        <v>0</v>
      </c>
      <c r="E79" s="373">
        <f>MARZO!E79+ABRIL!Q79</f>
        <v>0</v>
      </c>
      <c r="F79" s="373">
        <f t="shared" si="85"/>
        <v>160000000</v>
      </c>
      <c r="G79" s="373">
        <f>MARZO!I79</f>
        <v>35030571</v>
      </c>
      <c r="H79" s="374">
        <v>11444166</v>
      </c>
      <c r="I79" s="373">
        <f t="shared" si="86"/>
        <v>46474737</v>
      </c>
      <c r="J79" s="373">
        <f>MARZO!L79</f>
        <v>32569708</v>
      </c>
      <c r="K79" s="374">
        <v>10744199</v>
      </c>
      <c r="L79" s="373">
        <f t="shared" si="87"/>
        <v>43313907</v>
      </c>
      <c r="M79" s="373">
        <f t="shared" si="88"/>
        <v>113525263</v>
      </c>
      <c r="N79" s="143">
        <f t="shared" si="89"/>
        <v>116686093</v>
      </c>
      <c r="P79" s="372">
        <v>0</v>
      </c>
      <c r="Q79" s="375">
        <v>0</v>
      </c>
      <c r="R79" s="9"/>
      <c r="S79" s="707" t="str">
        <f>+IF(MARZO!S79=0,"",MARZO!S79)</f>
        <v>1020104-13</v>
      </c>
      <c r="T79" s="683" t="str">
        <f>+IF(MARZO!T79=0,"",MARZO!T79)</f>
        <v>Bonificación Especial por Recreación</v>
      </c>
      <c r="U79" s="27">
        <f>+ENERO!U79</f>
        <v>6926311</v>
      </c>
      <c r="V79" s="15">
        <f>MARZO!V79+ABRIL!AL79</f>
        <v>0</v>
      </c>
      <c r="W79" s="15">
        <f>MARZO!W79+ABRIL!AM79</f>
        <v>0</v>
      </c>
      <c r="X79" s="18">
        <f t="shared" si="76"/>
        <v>6926311</v>
      </c>
      <c r="Y79" s="19">
        <f>MARZO!AA79</f>
        <v>660788</v>
      </c>
      <c r="Z79" s="374">
        <v>83222</v>
      </c>
      <c r="AA79" s="18">
        <f t="shared" si="77"/>
        <v>744010</v>
      </c>
      <c r="AB79" s="19">
        <f>MARZO!AD79</f>
        <v>660788</v>
      </c>
      <c r="AC79" s="374">
        <v>83222</v>
      </c>
      <c r="AD79" s="18">
        <f t="shared" si="78"/>
        <v>744010</v>
      </c>
      <c r="AE79" s="19">
        <f>MARZO!AG79</f>
        <v>660788</v>
      </c>
      <c r="AF79" s="374">
        <v>0</v>
      </c>
      <c r="AG79" s="18">
        <f t="shared" si="79"/>
        <v>660788</v>
      </c>
      <c r="AH79" s="19">
        <f t="shared" si="80"/>
        <v>6182301</v>
      </c>
      <c r="AI79" s="15">
        <f t="shared" si="81"/>
        <v>6182301</v>
      </c>
      <c r="AJ79" s="16">
        <f t="shared" si="82"/>
        <v>6265523</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+IF(MARZO!A80=0,"",MARZO!A80)</f>
        <v>1130118-2</v>
      </c>
      <c r="B80" s="646" t="str">
        <f>+IF(MARZO!B80=0,"",MARZO!B80)</f>
        <v>Vigencia Anterior Particulares</v>
      </c>
      <c r="C80" s="673">
        <f>+ENERO!C80</f>
        <v>0</v>
      </c>
      <c r="D80" s="373">
        <f>MARZO!D80+ABRIL!P80</f>
        <v>0</v>
      </c>
      <c r="E80" s="373">
        <f>MARZO!E80+ABRIL!Q80</f>
        <v>0</v>
      </c>
      <c r="F80" s="373">
        <f t="shared" si="85"/>
        <v>0</v>
      </c>
      <c r="G80" s="373">
        <f>MARZO!I80</f>
        <v>0</v>
      </c>
      <c r="H80" s="374">
        <v>0</v>
      </c>
      <c r="I80" s="373">
        <f t="shared" si="86"/>
        <v>0</v>
      </c>
      <c r="J80" s="373">
        <f>MARZO!L80</f>
        <v>0</v>
      </c>
      <c r="K80" s="374">
        <v>0</v>
      </c>
      <c r="L80" s="373">
        <f t="shared" si="87"/>
        <v>0</v>
      </c>
      <c r="M80" s="373">
        <f t="shared" si="88"/>
        <v>0</v>
      </c>
      <c r="N80" s="143">
        <f t="shared" si="89"/>
        <v>0</v>
      </c>
      <c r="O80" s="382"/>
      <c r="P80" s="372">
        <v>0</v>
      </c>
      <c r="Q80" s="375">
        <v>0</v>
      </c>
      <c r="S80" s="707" t="str">
        <f>+IF(MARZO!S80=0,"",MARZO!S80)</f>
        <v>1020104-14</v>
      </c>
      <c r="T80" s="683" t="str">
        <f>+IF(MARZO!T80=0,"",MARZO!T80)</f>
        <v/>
      </c>
      <c r="U80" s="27">
        <f>+ENERO!U80</f>
        <v>0</v>
      </c>
      <c r="V80" s="15">
        <f>MARZO!V80+ABRIL!AL80</f>
        <v>0</v>
      </c>
      <c r="W80" s="15">
        <f>MARZO!W80+ABRIL!AM80</f>
        <v>0</v>
      </c>
      <c r="X80" s="18">
        <f t="shared" si="76"/>
        <v>0</v>
      </c>
      <c r="Y80" s="19">
        <f>MARZO!AA80</f>
        <v>0</v>
      </c>
      <c r="Z80" s="374">
        <v>0</v>
      </c>
      <c r="AA80" s="18">
        <f t="shared" si="77"/>
        <v>0</v>
      </c>
      <c r="AB80" s="19">
        <f>MARZO!AD80</f>
        <v>0</v>
      </c>
      <c r="AC80" s="374">
        <v>0</v>
      </c>
      <c r="AD80" s="18">
        <f t="shared" si="78"/>
        <v>0</v>
      </c>
      <c r="AE80" s="19">
        <f>MARZO!AG80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382"/>
    </row>
    <row r="81" spans="1:70" s="382" customFormat="1" ht="24.95" customHeight="1">
      <c r="A81" s="734">
        <f>+IF(MARZO!A81=0,"",MARZO!A81)</f>
        <v>1130119</v>
      </c>
      <c r="B81" s="649" t="str">
        <f>+IF(MARZO!B81=0,"",MARZO!B81)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6">
        <f>+IF(MARZO!S81=0,"",MARZO!S81)</f>
        <v>1020199</v>
      </c>
      <c r="T81" s="682" t="str">
        <f>+IF(MARZO!T81=0,"",MARZO!T81)</f>
        <v>Vigencias Anteriores Servicios Asociados a nomina Operativo</v>
      </c>
      <c r="U81" s="27">
        <f>+ENERO!U81</f>
        <v>62459167</v>
      </c>
      <c r="V81" s="15">
        <f>MARZO!V81+ABRIL!AL81</f>
        <v>13483687</v>
      </c>
      <c r="W81" s="15">
        <f>MARZO!W81+ABRIL!AM81</f>
        <v>31759550</v>
      </c>
      <c r="X81" s="18">
        <f t="shared" si="76"/>
        <v>107702404</v>
      </c>
      <c r="Y81" s="19">
        <f>MARZO!AA81</f>
        <v>75944052</v>
      </c>
      <c r="Z81" s="374">
        <v>0</v>
      </c>
      <c r="AA81" s="18">
        <f t="shared" si="77"/>
        <v>75944052</v>
      </c>
      <c r="AB81" s="19">
        <f>MARZO!AD81</f>
        <v>75944052</v>
      </c>
      <c r="AC81" s="374">
        <v>0</v>
      </c>
      <c r="AD81" s="18">
        <f t="shared" si="78"/>
        <v>75944052</v>
      </c>
      <c r="AE81" s="19">
        <f>MARZO!AG81</f>
        <v>55339533</v>
      </c>
      <c r="AF81" s="374">
        <v>130295</v>
      </c>
      <c r="AG81" s="18">
        <f t="shared" si="79"/>
        <v>55469828</v>
      </c>
      <c r="AH81" s="19">
        <f t="shared" si="80"/>
        <v>31758352</v>
      </c>
      <c r="AI81" s="15">
        <f t="shared" si="81"/>
        <v>31758352</v>
      </c>
      <c r="AJ81" s="16">
        <f t="shared" si="82"/>
        <v>52232576</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+IF(MARZO!A82=0,"",MARZO!A82)</f>
        <v>1130119-1</v>
      </c>
      <c r="B82" s="646" t="str">
        <f>+CONCATENATE("Vigencia ",INSTRUCCIONES!$F$3)</f>
        <v>Vigencia 2018</v>
      </c>
      <c r="C82" s="673">
        <f>+ENERO!C82</f>
        <v>0</v>
      </c>
      <c r="D82" s="373">
        <f>MARZO!D82+ABRIL!P82</f>
        <v>0</v>
      </c>
      <c r="E82" s="373">
        <f>MARZO!E82+ABRIL!Q82</f>
        <v>0</v>
      </c>
      <c r="F82" s="373">
        <f t="shared" si="85"/>
        <v>0</v>
      </c>
      <c r="G82" s="373">
        <f>MARZO!I82</f>
        <v>0</v>
      </c>
      <c r="H82" s="374">
        <v>0</v>
      </c>
      <c r="I82" s="373">
        <f t="shared" si="86"/>
        <v>0</v>
      </c>
      <c r="J82" s="373">
        <f>MARZO!L82</f>
        <v>0</v>
      </c>
      <c r="K82" s="374">
        <v>0</v>
      </c>
      <c r="L82" s="373">
        <f t="shared" si="87"/>
        <v>0</v>
      </c>
      <c r="M82" s="373">
        <f t="shared" si="88"/>
        <v>0</v>
      </c>
      <c r="N82" s="143">
        <f t="shared" si="89"/>
        <v>0</v>
      </c>
      <c r="P82" s="372">
        <v>0</v>
      </c>
      <c r="Q82" s="375">
        <v>0</v>
      </c>
      <c r="R82" s="9"/>
      <c r="S82" s="366" t="str">
        <f>+IF(MARZO!S82=0,"",MARZO!S82)</f>
        <v/>
      </c>
      <c r="T82" s="696" t="str">
        <f>+IF(MARZO!T82=0,"",MARZO!T82)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+IF(MARZO!A83=0,"",MARZO!A83)</f>
        <v>1130119-2</v>
      </c>
      <c r="B83" s="650" t="str">
        <f>+IF(MARZO!B83=0,"",MARZO!B83)</f>
        <v>Vigencia Anterior</v>
      </c>
      <c r="C83" s="779">
        <f>+ENERO!C83</f>
        <v>0</v>
      </c>
      <c r="D83" s="385">
        <f>MARZO!D83+ABRIL!P83</f>
        <v>0</v>
      </c>
      <c r="E83" s="385">
        <f>MARZO!E83+ABRIL!Q83</f>
        <v>0</v>
      </c>
      <c r="F83" s="385">
        <f t="shared" si="85"/>
        <v>0</v>
      </c>
      <c r="G83" s="385">
        <f>MARZO!I83</f>
        <v>0</v>
      </c>
      <c r="H83" s="388">
        <v>0</v>
      </c>
      <c r="I83" s="385">
        <f t="shared" si="86"/>
        <v>0</v>
      </c>
      <c r="J83" s="385">
        <f>MARZO!L83</f>
        <v>0</v>
      </c>
      <c r="K83" s="388">
        <v>0</v>
      </c>
      <c r="L83" s="385">
        <f t="shared" si="87"/>
        <v>0</v>
      </c>
      <c r="M83" s="385">
        <f t="shared" si="88"/>
        <v>0</v>
      </c>
      <c r="N83" s="386">
        <f t="shared" si="89"/>
        <v>0</v>
      </c>
      <c r="P83" s="372">
        <v>0</v>
      </c>
      <c r="Q83" s="375">
        <v>0</v>
      </c>
      <c r="R83" s="9"/>
      <c r="S83" s="705">
        <f>+IF(MARZO!S83=0,"",MARZO!S83)</f>
        <v>1020200</v>
      </c>
      <c r="T83" s="681" t="str">
        <f>+IF(MARZO!T83=0,"",MARZO!T83)</f>
        <v>Servicios Personales Indirectos</v>
      </c>
      <c r="U83" s="132">
        <f t="shared" ref="U83:AJ83" si="91">SUM(U84:U88)</f>
        <v>66928769</v>
      </c>
      <c r="V83" s="122">
        <f t="shared" si="91"/>
        <v>0</v>
      </c>
      <c r="W83" s="122">
        <f t="shared" si="91"/>
        <v>50849381</v>
      </c>
      <c r="X83" s="129">
        <f t="shared" si="91"/>
        <v>117778150</v>
      </c>
      <c r="Y83" s="128">
        <f t="shared" si="91"/>
        <v>97483783</v>
      </c>
      <c r="Z83" s="122">
        <f t="shared" si="91"/>
        <v>1645000</v>
      </c>
      <c r="AA83" s="129">
        <f t="shared" si="91"/>
        <v>99128783</v>
      </c>
      <c r="AB83" s="128">
        <f t="shared" si="91"/>
        <v>63654058</v>
      </c>
      <c r="AC83" s="122">
        <f t="shared" si="91"/>
        <v>7171049</v>
      </c>
      <c r="AD83" s="129">
        <f t="shared" si="91"/>
        <v>70825107</v>
      </c>
      <c r="AE83" s="128">
        <f t="shared" si="91"/>
        <v>43104577</v>
      </c>
      <c r="AF83" s="122">
        <f t="shared" si="91"/>
        <v>8958584</v>
      </c>
      <c r="AG83" s="129">
        <f t="shared" si="91"/>
        <v>52063161</v>
      </c>
      <c r="AH83" s="128">
        <f t="shared" si="91"/>
        <v>18649367</v>
      </c>
      <c r="AI83" s="122">
        <f t="shared" si="91"/>
        <v>46953043</v>
      </c>
      <c r="AJ83" s="130">
        <f t="shared" si="91"/>
        <v>65714989</v>
      </c>
      <c r="AK83" s="9"/>
      <c r="AL83" s="128">
        <f>SUM(AL84:AL88)</f>
        <v>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c r="A84" s="737" t="str">
        <f>+IF(MARZO!A84=0,"",MARZO!A84)</f>
        <v/>
      </c>
      <c r="B84" s="651" t="str">
        <f>+IF(MARZO!B84=0,"",MARZO!B84)</f>
        <v/>
      </c>
      <c r="C84" s="294"/>
      <c r="D84" s="294"/>
      <c r="E84" s="294"/>
      <c r="F84" s="294"/>
      <c r="G84" s="294"/>
      <c r="H84" s="294"/>
      <c r="I84" s="294"/>
      <c r="J84" s="294"/>
      <c r="K84" s="294"/>
      <c r="L84" s="294"/>
      <c r="M84" s="294"/>
      <c r="N84" s="463"/>
      <c r="O84" s="461"/>
      <c r="P84" s="467"/>
      <c r="Q84" s="391"/>
      <c r="R84" s="9"/>
      <c r="S84" s="706" t="str">
        <f>+IF(MARZO!S84=0,"",MARZO!S84)</f>
        <v>1020200-1</v>
      </c>
      <c r="T84" s="682" t="str">
        <f>+IF(MARZO!T84=0,"",MARZO!T84)</f>
        <v>Remuneración y Honorarios por Servicios Técnicos y Profesionales</v>
      </c>
      <c r="U84" s="27">
        <f>+ENERO!U84</f>
        <v>9984769</v>
      </c>
      <c r="V84" s="15">
        <f>MARZO!V84+ABRIL!AL84</f>
        <v>0</v>
      </c>
      <c r="W84" s="15">
        <f>MARZO!W84+ABRIL!AM84</f>
        <v>10389002</v>
      </c>
      <c r="X84" s="18">
        <f>SUM(U84:W84)</f>
        <v>20373771</v>
      </c>
      <c r="Y84" s="19">
        <f>MARZO!AA84</f>
        <v>15734956</v>
      </c>
      <c r="Z84" s="374">
        <v>0</v>
      </c>
      <c r="AA84" s="18">
        <f>SUM(Y84:Z84)</f>
        <v>15734956</v>
      </c>
      <c r="AB84" s="19">
        <f>MARZO!AD84</f>
        <v>7662817</v>
      </c>
      <c r="AC84" s="374">
        <v>2664095</v>
      </c>
      <c r="AD84" s="18">
        <f>SUM(AB84:AC84)</f>
        <v>10326912</v>
      </c>
      <c r="AE84" s="19">
        <f>MARZO!AG84</f>
        <v>6058383</v>
      </c>
      <c r="AF84" s="374">
        <v>1604434</v>
      </c>
      <c r="AG84" s="18">
        <f>SUM(AE84:AF84)</f>
        <v>7662817</v>
      </c>
      <c r="AH84" s="19">
        <f>X84-AA84</f>
        <v>4638815</v>
      </c>
      <c r="AI84" s="15">
        <f>X84-AD84</f>
        <v>10046859</v>
      </c>
      <c r="AJ84" s="16">
        <f>X84-AG84</f>
        <v>12710954</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c r="A85" s="738">
        <f>+IF(MARZO!A85=0,"",MARZO!A85)</f>
        <v>11302</v>
      </c>
      <c r="B85" s="652" t="str">
        <f>+IF(MARZO!B85=0,"",MARZO!B85)</f>
        <v>Otras Ventas de Servicios de Salud</v>
      </c>
      <c r="C85" s="617">
        <f t="shared" ref="C85:N85" si="92">SUM(C86:C92)</f>
        <v>1096681603</v>
      </c>
      <c r="D85" s="615">
        <f t="shared" si="92"/>
        <v>0</v>
      </c>
      <c r="E85" s="615">
        <f t="shared" si="92"/>
        <v>-39547696</v>
      </c>
      <c r="F85" s="615">
        <f t="shared" si="92"/>
        <v>1057133907</v>
      </c>
      <c r="G85" s="615">
        <f t="shared" si="92"/>
        <v>318383713</v>
      </c>
      <c r="H85" s="615">
        <f t="shared" si="92"/>
        <v>290468778</v>
      </c>
      <c r="I85" s="615">
        <f t="shared" si="92"/>
        <v>608852491</v>
      </c>
      <c r="J85" s="615">
        <f t="shared" si="92"/>
        <v>318383707</v>
      </c>
      <c r="K85" s="615">
        <f t="shared" si="92"/>
        <v>290468778</v>
      </c>
      <c r="L85" s="615">
        <f t="shared" si="92"/>
        <v>608852485</v>
      </c>
      <c r="M85" s="615">
        <f t="shared" si="92"/>
        <v>448281416</v>
      </c>
      <c r="N85" s="616">
        <f t="shared" si="92"/>
        <v>448281422</v>
      </c>
      <c r="P85" s="43">
        <f>SUM(P86:P92)</f>
        <v>0</v>
      </c>
      <c r="Q85" s="45">
        <f>SUM(Q86:Q92)</f>
        <v>0</v>
      </c>
      <c r="R85" s="9"/>
      <c r="S85" s="706" t="str">
        <f>+IF(MARZO!S85=0,"",MARZO!S85)</f>
        <v>1020200-2</v>
      </c>
      <c r="T85" s="682" t="str">
        <f>+IF(MARZO!T85=0,"",MARZO!T85)</f>
        <v>Personal Supernumerario</v>
      </c>
      <c r="U85" s="27">
        <f>+ENERO!U85</f>
        <v>0</v>
      </c>
      <c r="V85" s="15">
        <f>MARZO!V85+ABRIL!AL85</f>
        <v>0</v>
      </c>
      <c r="W85" s="15">
        <f>MARZO!W85+ABRIL!AM85</f>
        <v>0</v>
      </c>
      <c r="X85" s="18">
        <f>SUM(U85:W85)</f>
        <v>0</v>
      </c>
      <c r="Y85" s="19">
        <f>MARZO!AA85</f>
        <v>0</v>
      </c>
      <c r="Z85" s="374">
        <v>0</v>
      </c>
      <c r="AA85" s="18">
        <f>SUM(Y85:Z85)</f>
        <v>0</v>
      </c>
      <c r="AB85" s="19">
        <f>MARZO!AD85</f>
        <v>0</v>
      </c>
      <c r="AC85" s="374">
        <v>0</v>
      </c>
      <c r="AD85" s="18">
        <f>SUM(AB85:AC85)</f>
        <v>0</v>
      </c>
      <c r="AE85" s="19">
        <f>MARZO!AG85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39">
        <f>+IF(MARZO!A86=0,"",MARZO!A86)</f>
        <v>1130201</v>
      </c>
      <c r="B86" s="626" t="str">
        <f>+IF(MARZO!B86=0,"",MARZO!B86)</f>
        <v/>
      </c>
      <c r="C86" s="672">
        <f>+ENERO!C86</f>
        <v>0</v>
      </c>
      <c r="D86" s="373">
        <f>MARZO!D86+ABRIL!P86</f>
        <v>0</v>
      </c>
      <c r="E86" s="373">
        <f>MARZO!E86+ABRIL!Q86</f>
        <v>0</v>
      </c>
      <c r="F86" s="373">
        <f t="shared" ref="F86:F92" si="93">SUM(C86:E86)</f>
        <v>0</v>
      </c>
      <c r="G86" s="373">
        <f>MARZO!I86</f>
        <v>0</v>
      </c>
      <c r="H86" s="374">
        <v>0</v>
      </c>
      <c r="I86" s="373">
        <f t="shared" ref="I86:I92" si="94">SUM(G86:H86)</f>
        <v>0</v>
      </c>
      <c r="J86" s="373">
        <f>MARZO!L86</f>
        <v>0</v>
      </c>
      <c r="K86" s="374">
        <v>0</v>
      </c>
      <c r="L86" s="373">
        <f t="shared" ref="L86:L92" si="95">SUM(J86:K86)</f>
        <v>0</v>
      </c>
      <c r="M86" s="373">
        <f t="shared" ref="M86:M92" si="96">F86-I86</f>
        <v>0</v>
      </c>
      <c r="N86" s="143">
        <f t="shared" ref="N86:N92" si="97">F86-L86</f>
        <v>0</v>
      </c>
      <c r="O86" s="382"/>
      <c r="P86" s="372">
        <v>0</v>
      </c>
      <c r="Q86" s="375">
        <v>0</v>
      </c>
      <c r="S86" s="706" t="str">
        <f>+IF(MARZO!S86=0,"",MARZO!S86)</f>
        <v>1020200-4</v>
      </c>
      <c r="T86" s="682" t="str">
        <f>+IF(MARZO!T86=0,"",MARZO!T86)</f>
        <v>Otros Honorarios</v>
      </c>
      <c r="U86" s="27">
        <f>+ENERO!U86</f>
        <v>56944000</v>
      </c>
      <c r="V86" s="15">
        <f>MARZO!V86+ABRIL!AL86</f>
        <v>0</v>
      </c>
      <c r="W86" s="15">
        <f>MARZO!W86+ABRIL!AM86</f>
        <v>0</v>
      </c>
      <c r="X86" s="18">
        <f>SUM(U86:W86)</f>
        <v>56944000</v>
      </c>
      <c r="Y86" s="19">
        <f>MARZO!AA86</f>
        <v>41288448</v>
      </c>
      <c r="Z86" s="374">
        <v>1645000</v>
      </c>
      <c r="AA86" s="18">
        <f>SUM(Y86:Z86)</f>
        <v>42933448</v>
      </c>
      <c r="AB86" s="19">
        <f>MARZO!AD86</f>
        <v>15530862</v>
      </c>
      <c r="AC86" s="374">
        <v>4506954</v>
      </c>
      <c r="AD86" s="18">
        <f>SUM(AB86:AC86)</f>
        <v>20037816</v>
      </c>
      <c r="AE86" s="19">
        <f>MARZO!AG86</f>
        <v>3535000</v>
      </c>
      <c r="AF86" s="374">
        <v>4591954</v>
      </c>
      <c r="AG86" s="18">
        <f>SUM(AE86:AF86)</f>
        <v>8126954</v>
      </c>
      <c r="AH86" s="19">
        <f>X86-AA86</f>
        <v>14010552</v>
      </c>
      <c r="AI86" s="15">
        <f>X86-AD86</f>
        <v>36906184</v>
      </c>
      <c r="AJ86" s="16">
        <f>X86-AG86</f>
        <v>48817046</v>
      </c>
      <c r="AL86" s="372">
        <v>0</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c r="A87" s="739">
        <f>+IF(MARZO!A87=0,"",MARZO!A87)</f>
        <v>1130202</v>
      </c>
      <c r="B87" s="626" t="str">
        <f>+IF(MARZO!B87=0,"",MARZO!B87)</f>
        <v>COMERCIALIZACION DE MERCANCIAS</v>
      </c>
      <c r="C87" s="672">
        <f>+ENERO!C87</f>
        <v>30000000</v>
      </c>
      <c r="D87" s="373">
        <f>MARZO!D87+ABRIL!P87</f>
        <v>0</v>
      </c>
      <c r="E87" s="373">
        <f>MARZO!E87+ABRIL!Q87</f>
        <v>0</v>
      </c>
      <c r="F87" s="373">
        <f t="shared" si="93"/>
        <v>30000000</v>
      </c>
      <c r="G87" s="373">
        <f>MARZO!I87</f>
        <v>5893777</v>
      </c>
      <c r="H87" s="374">
        <v>2519861</v>
      </c>
      <c r="I87" s="373">
        <f t="shared" si="94"/>
        <v>8413638</v>
      </c>
      <c r="J87" s="373">
        <f>MARZO!L87</f>
        <v>5893777</v>
      </c>
      <c r="K87" s="374">
        <v>2519861</v>
      </c>
      <c r="L87" s="373">
        <f t="shared" si="95"/>
        <v>8413638</v>
      </c>
      <c r="M87" s="373">
        <f t="shared" si="96"/>
        <v>21586362</v>
      </c>
      <c r="N87" s="143">
        <f t="shared" si="97"/>
        <v>21586362</v>
      </c>
      <c r="P87" s="372">
        <v>0</v>
      </c>
      <c r="Q87" s="375">
        <v>0</v>
      </c>
      <c r="R87" s="9"/>
      <c r="S87" s="706" t="str">
        <f>+IF(MARZO!S87=0,"",MARZO!S87)</f>
        <v/>
      </c>
      <c r="T87" s="682" t="str">
        <f>+IF(MARZO!T87=0,"",MARZO!T87)</f>
        <v/>
      </c>
      <c r="U87" s="27">
        <f>+ENERO!U87</f>
        <v>0</v>
      </c>
      <c r="V87" s="15">
        <f>MARZO!V87+ABRIL!AL87</f>
        <v>0</v>
      </c>
      <c r="W87" s="15">
        <f>MARZO!W87+ABRIL!AM87</f>
        <v>0</v>
      </c>
      <c r="X87" s="18">
        <f>SUM(U87:W87)</f>
        <v>0</v>
      </c>
      <c r="Y87" s="19">
        <f>MARZO!AA87</f>
        <v>0</v>
      </c>
      <c r="Z87" s="374">
        <v>0</v>
      </c>
      <c r="AA87" s="18">
        <f>SUM(Y87:Z87)</f>
        <v>0</v>
      </c>
      <c r="AB87" s="19">
        <f>MARZO!AD87</f>
        <v>0</v>
      </c>
      <c r="AC87" s="374">
        <v>0</v>
      </c>
      <c r="AD87" s="18">
        <f>SUM(AB87:AC87)</f>
        <v>0</v>
      </c>
      <c r="AE87" s="19">
        <f>MARZO!AG87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c r="A88" s="739">
        <f>+IF(MARZO!A88=0,"",MARZO!A88)</f>
        <v>1130203</v>
      </c>
      <c r="B88" s="627" t="str">
        <f>+IF(MARZO!B88=0,"",MARZO!B88)</f>
        <v>CONVENIOS CON LA NACION LIGADOS A LA VENTA DE SERVICIOS</v>
      </c>
      <c r="C88" s="672">
        <f>+ENERO!C88</f>
        <v>0</v>
      </c>
      <c r="D88" s="373">
        <f>MARZO!D88+ABRIL!P88</f>
        <v>0</v>
      </c>
      <c r="E88" s="373">
        <f>MARZO!E88+ABRIL!Q88</f>
        <v>0</v>
      </c>
      <c r="F88" s="373">
        <f t="shared" si="93"/>
        <v>0</v>
      </c>
      <c r="G88" s="373">
        <f>MARZO!I88</f>
        <v>0</v>
      </c>
      <c r="H88" s="374">
        <v>0</v>
      </c>
      <c r="I88" s="373">
        <f t="shared" si="94"/>
        <v>0</v>
      </c>
      <c r="J88" s="373">
        <f>MARZO!L88</f>
        <v>0</v>
      </c>
      <c r="K88" s="374">
        <v>0</v>
      </c>
      <c r="L88" s="373">
        <f t="shared" si="95"/>
        <v>0</v>
      </c>
      <c r="M88" s="373">
        <f t="shared" si="96"/>
        <v>0</v>
      </c>
      <c r="N88" s="143">
        <f t="shared" si="97"/>
        <v>0</v>
      </c>
      <c r="P88" s="372">
        <v>0</v>
      </c>
      <c r="Q88" s="375">
        <v>0</v>
      </c>
      <c r="R88" s="9"/>
      <c r="S88" s="706">
        <f>+IF(MARZO!S88=0,"",MARZO!S88)</f>
        <v>1020299</v>
      </c>
      <c r="T88" s="682" t="str">
        <f>+IF(MARZO!T88=0,"",MARZO!T88)</f>
        <v>Vigencias Anteriores Servicios personales Indirectos operativo</v>
      </c>
      <c r="U88" s="27">
        <f>+ENERO!U88</f>
        <v>0</v>
      </c>
      <c r="V88" s="15">
        <f>MARZO!V88+ABRIL!AL88</f>
        <v>0</v>
      </c>
      <c r="W88" s="15">
        <f>MARZO!W88+ABRIL!AM88</f>
        <v>40460379</v>
      </c>
      <c r="X88" s="18">
        <f>SUM(U88:W88)</f>
        <v>40460379</v>
      </c>
      <c r="Y88" s="19">
        <f>MARZO!AA88</f>
        <v>40460379</v>
      </c>
      <c r="Z88" s="374">
        <v>0</v>
      </c>
      <c r="AA88" s="18">
        <f>SUM(Y88:Z88)</f>
        <v>40460379</v>
      </c>
      <c r="AB88" s="19">
        <f>MARZO!AD88</f>
        <v>40460379</v>
      </c>
      <c r="AC88" s="374">
        <v>0</v>
      </c>
      <c r="AD88" s="18">
        <f>SUM(AB88:AC88)</f>
        <v>40460379</v>
      </c>
      <c r="AE88" s="19">
        <f>MARZO!AG88</f>
        <v>33511194</v>
      </c>
      <c r="AF88" s="374">
        <v>2762196</v>
      </c>
      <c r="AG88" s="18">
        <f>SUM(AE88:AF88)</f>
        <v>36273390</v>
      </c>
      <c r="AH88" s="19">
        <f>X88-AA88</f>
        <v>0</v>
      </c>
      <c r="AI88" s="15">
        <f>X88-AD88</f>
        <v>0</v>
      </c>
      <c r="AJ88" s="16">
        <f>X88-AG88</f>
        <v>4186989</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c r="A89" s="739">
        <f>+IF(MARZO!A89=0,"",MARZO!A89)</f>
        <v>1130204</v>
      </c>
      <c r="B89" s="627" t="str">
        <f>+IF(MARZO!B89=0,"",MARZO!B89)</f>
        <v>CONVENIOS CON EL DEPARTAMENTO LIGADOS A LA VENTA SERVICIOS</v>
      </c>
      <c r="C89" s="672">
        <f>+ENERO!C89</f>
        <v>1066681603</v>
      </c>
      <c r="D89" s="373">
        <f>MARZO!D89+ABRIL!P89</f>
        <v>0</v>
      </c>
      <c r="E89" s="373">
        <f>MARZO!E89+ABRIL!Q89</f>
        <v>-228934160</v>
      </c>
      <c r="F89" s="373">
        <f t="shared" si="93"/>
        <v>837747443</v>
      </c>
      <c r="G89" s="373">
        <f>MARZO!I89</f>
        <v>222753219</v>
      </c>
      <c r="H89" s="374">
        <v>288182415</v>
      </c>
      <c r="I89" s="373">
        <f t="shared" si="94"/>
        <v>510935634</v>
      </c>
      <c r="J89" s="373">
        <f>MARZO!L89</f>
        <v>222753213</v>
      </c>
      <c r="K89" s="374">
        <v>288182415</v>
      </c>
      <c r="L89" s="373">
        <f t="shared" si="95"/>
        <v>510935628</v>
      </c>
      <c r="M89" s="373">
        <f t="shared" si="96"/>
        <v>326811809</v>
      </c>
      <c r="N89" s="143">
        <f t="shared" si="97"/>
        <v>326811815</v>
      </c>
      <c r="P89" s="372">
        <v>0</v>
      </c>
      <c r="Q89" s="375">
        <v>0</v>
      </c>
      <c r="R89" s="9"/>
      <c r="S89" s="366" t="str">
        <f>+IF(MARZO!S89=0,"",MARZO!S89)</f>
        <v/>
      </c>
      <c r="T89" s="696" t="str">
        <f>+IF(MARZO!T89=0,"",MARZO!T89)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c r="A90" s="739">
        <f>+IF(MARZO!A90=0,"",MARZO!A90)</f>
        <v>1130205</v>
      </c>
      <c r="B90" s="627" t="str">
        <f>+IF(MARZO!B90=0,"",MARZO!B90)</f>
        <v>CONVENIOS CON EL MUNICIPIO LIGADOS A LA VENTA DE SERVICIOS</v>
      </c>
      <c r="C90" s="672">
        <f>+ENERO!C90</f>
        <v>0</v>
      </c>
      <c r="D90" s="373">
        <f>MARZO!D90+ABRIL!P90</f>
        <v>0</v>
      </c>
      <c r="E90" s="373">
        <f>MARZO!E90+ABRIL!Q90</f>
        <v>0</v>
      </c>
      <c r="F90" s="373">
        <f t="shared" si="93"/>
        <v>0</v>
      </c>
      <c r="G90" s="373">
        <f>MARZO!I90</f>
        <v>0</v>
      </c>
      <c r="H90" s="374">
        <v>0</v>
      </c>
      <c r="I90" s="373">
        <f t="shared" si="94"/>
        <v>0</v>
      </c>
      <c r="J90" s="373">
        <f>MARZO!L90</f>
        <v>0</v>
      </c>
      <c r="K90" s="374">
        <v>0</v>
      </c>
      <c r="L90" s="373">
        <f t="shared" si="95"/>
        <v>0</v>
      </c>
      <c r="M90" s="373">
        <f t="shared" si="96"/>
        <v>0</v>
      </c>
      <c r="N90" s="143">
        <f t="shared" si="97"/>
        <v>0</v>
      </c>
      <c r="O90" s="382"/>
      <c r="P90" s="372">
        <v>0</v>
      </c>
      <c r="Q90" s="375">
        <v>0</v>
      </c>
      <c r="R90" s="30"/>
      <c r="S90" s="705">
        <f>+IF(MARZO!S90=0,"",MARZO!S90)</f>
        <v>1020300</v>
      </c>
      <c r="T90" s="681" t="str">
        <f>+IF(MARZO!T90=0,"",MARZO!T90)</f>
        <v>Contribuciones Inherentes nómina al Sector Privado</v>
      </c>
      <c r="U90" s="132">
        <f t="shared" ref="U90:AJ90" si="98">U91+U96+U102</f>
        <v>630980140</v>
      </c>
      <c r="V90" s="122">
        <f t="shared" si="98"/>
        <v>-99766804</v>
      </c>
      <c r="W90" s="122">
        <f t="shared" si="98"/>
        <v>0</v>
      </c>
      <c r="X90" s="129">
        <f t="shared" si="98"/>
        <v>531213336</v>
      </c>
      <c r="Y90" s="128">
        <f t="shared" si="98"/>
        <v>220646513</v>
      </c>
      <c r="Z90" s="122">
        <f t="shared" si="98"/>
        <v>32810084</v>
      </c>
      <c r="AA90" s="129">
        <f t="shared" si="98"/>
        <v>253456597</v>
      </c>
      <c r="AB90" s="128">
        <f t="shared" si="98"/>
        <v>220646513</v>
      </c>
      <c r="AC90" s="122">
        <f t="shared" si="98"/>
        <v>32810084</v>
      </c>
      <c r="AD90" s="129">
        <f t="shared" si="98"/>
        <v>253456597</v>
      </c>
      <c r="AE90" s="128">
        <f t="shared" si="98"/>
        <v>184924737</v>
      </c>
      <c r="AF90" s="122">
        <f t="shared" si="98"/>
        <v>31269869</v>
      </c>
      <c r="AG90" s="129">
        <f t="shared" si="98"/>
        <v>216194606</v>
      </c>
      <c r="AH90" s="128">
        <f t="shared" si="98"/>
        <v>277756739</v>
      </c>
      <c r="AI90" s="122">
        <f t="shared" si="98"/>
        <v>277756739</v>
      </c>
      <c r="AJ90" s="130">
        <f t="shared" si="98"/>
        <v>315018730</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c r="A91" s="739">
        <f>+IF(MARZO!A91=0,"",MARZO!A91)</f>
        <v>1130206</v>
      </c>
      <c r="B91" s="627" t="str">
        <f>+IF(MARZO!B91=0,"",MARZO!B91)</f>
        <v>OTROS CONVENIOS LIGADOS A LA VENTA DE SERVICIOS</v>
      </c>
      <c r="C91" s="672">
        <f>+ENERO!C91</f>
        <v>0</v>
      </c>
      <c r="D91" s="373">
        <f>MARZO!D91+ABRIL!P91</f>
        <v>0</v>
      </c>
      <c r="E91" s="373">
        <f>MARZO!E91+ABRIL!Q91</f>
        <v>0</v>
      </c>
      <c r="F91" s="373">
        <f t="shared" si="93"/>
        <v>0</v>
      </c>
      <c r="G91" s="373">
        <f>MARZO!I91</f>
        <v>0</v>
      </c>
      <c r="H91" s="374">
        <v>0</v>
      </c>
      <c r="I91" s="373">
        <f t="shared" si="94"/>
        <v>0</v>
      </c>
      <c r="J91" s="373">
        <f>MARZO!L91</f>
        <v>0</v>
      </c>
      <c r="K91" s="374">
        <v>0</v>
      </c>
      <c r="L91" s="373">
        <f t="shared" si="95"/>
        <v>0</v>
      </c>
      <c r="M91" s="373">
        <f t="shared" si="96"/>
        <v>0</v>
      </c>
      <c r="N91" s="143">
        <f t="shared" si="97"/>
        <v>0</v>
      </c>
      <c r="O91" s="382"/>
      <c r="P91" s="372">
        <v>0</v>
      </c>
      <c r="Q91" s="375">
        <v>0</v>
      </c>
      <c r="R91" s="30"/>
      <c r="S91" s="706">
        <f>+IF(MARZO!S91=0,"",MARZO!S91)</f>
        <v>1020301</v>
      </c>
      <c r="T91" s="682" t="str">
        <f>+IF(MARZO!T91=0,"",MARZO!T91)</f>
        <v>Contribuciones - SGP - Aportes Patronales - Cuenta Maestra</v>
      </c>
      <c r="U91" s="27">
        <f t="shared" ref="U91:AJ91" si="99">SUM(U92:U95)</f>
        <v>193058356</v>
      </c>
      <c r="V91" s="15">
        <f t="shared" si="99"/>
        <v>-36297561</v>
      </c>
      <c r="W91" s="15">
        <f t="shared" si="99"/>
        <v>0</v>
      </c>
      <c r="X91" s="18">
        <f t="shared" si="99"/>
        <v>156760795</v>
      </c>
      <c r="Y91" s="19">
        <f t="shared" si="99"/>
        <v>40401843</v>
      </c>
      <c r="Z91" s="142">
        <f t="shared" si="99"/>
        <v>11508143</v>
      </c>
      <c r="AA91" s="18">
        <f t="shared" si="99"/>
        <v>51909986</v>
      </c>
      <c r="AB91" s="19">
        <f t="shared" si="99"/>
        <v>40401843</v>
      </c>
      <c r="AC91" s="142">
        <f t="shared" si="99"/>
        <v>11508143</v>
      </c>
      <c r="AD91" s="18">
        <f t="shared" si="99"/>
        <v>51909986</v>
      </c>
      <c r="AE91" s="19">
        <f t="shared" si="99"/>
        <v>28166167</v>
      </c>
      <c r="AF91" s="142">
        <f t="shared" si="99"/>
        <v>12235676</v>
      </c>
      <c r="AG91" s="18">
        <f t="shared" si="99"/>
        <v>40401843</v>
      </c>
      <c r="AH91" s="19">
        <f t="shared" si="99"/>
        <v>104850809</v>
      </c>
      <c r="AI91" s="15">
        <f t="shared" si="99"/>
        <v>104850809</v>
      </c>
      <c r="AJ91" s="16">
        <f t="shared" si="99"/>
        <v>116358952</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39">
        <f>+IF(MARZO!A92=0,"",MARZO!A92)</f>
        <v>1130207</v>
      </c>
      <c r="B92" s="628" t="str">
        <f>+IF(MARZO!B92=0,"",MARZO!B92)</f>
        <v>Vigencia Anterior Venta Otros Svcios de Salud</v>
      </c>
      <c r="C92" s="780">
        <f>+ENERO!C92</f>
        <v>0</v>
      </c>
      <c r="D92" s="385">
        <f>MARZO!D92+ABRIL!P92</f>
        <v>0</v>
      </c>
      <c r="E92" s="385">
        <f>MARZO!E92+ABRIL!Q92</f>
        <v>189386464</v>
      </c>
      <c r="F92" s="385">
        <f t="shared" si="93"/>
        <v>189386464</v>
      </c>
      <c r="G92" s="385">
        <f>MARZO!I92</f>
        <v>89736717</v>
      </c>
      <c r="H92" s="388">
        <v>-233498</v>
      </c>
      <c r="I92" s="385">
        <f t="shared" si="94"/>
        <v>89503219</v>
      </c>
      <c r="J92" s="385">
        <f>MARZO!L92</f>
        <v>89736717</v>
      </c>
      <c r="K92" s="388">
        <v>-233498</v>
      </c>
      <c r="L92" s="385">
        <f t="shared" si="95"/>
        <v>89503219</v>
      </c>
      <c r="M92" s="385">
        <f t="shared" si="96"/>
        <v>99883245</v>
      </c>
      <c r="N92" s="386">
        <f t="shared" si="97"/>
        <v>99883245</v>
      </c>
      <c r="O92" s="382"/>
      <c r="P92" s="372">
        <v>0</v>
      </c>
      <c r="Q92" s="375">
        <v>0</v>
      </c>
      <c r="R92" s="30"/>
      <c r="S92" s="707" t="str">
        <f>+IF(MARZO!S92=0,"",MARZO!S92)</f>
        <v>1020301-1</v>
      </c>
      <c r="T92" s="683" t="str">
        <f>+IF(MARZO!T92=0,"",MARZO!T92)</f>
        <v>E.P.S. - Aportes cuenta maestra</v>
      </c>
      <c r="U92" s="27">
        <f>+ENERO!U92</f>
        <v>62490968</v>
      </c>
      <c r="V92" s="15">
        <f>MARZO!V92+ABRIL!AL92</f>
        <v>45413603</v>
      </c>
      <c r="W92" s="15">
        <f>MARZO!W92+ABRIL!AM92</f>
        <v>0</v>
      </c>
      <c r="X92" s="18">
        <f>SUM(U92:W92)</f>
        <v>107904571</v>
      </c>
      <c r="Y92" s="19">
        <f>MARZO!AA92</f>
        <v>29242295</v>
      </c>
      <c r="Z92" s="374">
        <v>10335663</v>
      </c>
      <c r="AA92" s="18">
        <f>SUM(Y92:Z92)</f>
        <v>39577958</v>
      </c>
      <c r="AB92" s="19">
        <f>MARZO!AD92</f>
        <v>29242295</v>
      </c>
      <c r="AC92" s="374">
        <v>10335663</v>
      </c>
      <c r="AD92" s="18">
        <f>SUM(AB92:AC92)</f>
        <v>39577958</v>
      </c>
      <c r="AE92" s="19">
        <f>MARZO!AG92</f>
        <v>19517792</v>
      </c>
      <c r="AF92" s="374">
        <v>9724503</v>
      </c>
      <c r="AG92" s="18">
        <f>SUM(AE92:AF92)</f>
        <v>29242295</v>
      </c>
      <c r="AH92" s="19">
        <f>X92-AA92</f>
        <v>68326613</v>
      </c>
      <c r="AI92" s="15">
        <f>X92-AD92</f>
        <v>68326613</v>
      </c>
      <c r="AJ92" s="16">
        <f>X92-AG92</f>
        <v>78662276</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37" t="str">
        <f>+IF(MARZO!A93=0,"",MARZO!A93)</f>
        <v/>
      </c>
      <c r="B93" s="651" t="str">
        <f>+IF(MARZO!B93=0,"",MARZO!B93)</f>
        <v/>
      </c>
      <c r="C93" s="294"/>
      <c r="D93" s="294"/>
      <c r="E93" s="294"/>
      <c r="F93" s="294"/>
      <c r="G93" s="294"/>
      <c r="H93" s="294"/>
      <c r="I93" s="294"/>
      <c r="J93" s="294"/>
      <c r="K93" s="294"/>
      <c r="L93" s="294"/>
      <c r="M93" s="294"/>
      <c r="N93" s="463"/>
      <c r="P93" s="467"/>
      <c r="Q93" s="391"/>
      <c r="R93" s="30"/>
      <c r="S93" s="707" t="str">
        <f>+IF(MARZO!S93=0,"",MARZO!S93)</f>
        <v>1020301-2</v>
      </c>
      <c r="T93" s="683" t="str">
        <f>+IF(MARZO!T93=0,"",MARZO!T93)</f>
        <v>Fondos pensionales - Aportes cuenta maestra</v>
      </c>
      <c r="U93" s="27">
        <f>+ENERO!U93</f>
        <v>109633461</v>
      </c>
      <c r="V93" s="15">
        <f>MARZO!V93+ABRIL!AL93</f>
        <v>-60777237</v>
      </c>
      <c r="W93" s="15">
        <f>MARZO!W93+ABRIL!AM93</f>
        <v>0</v>
      </c>
      <c r="X93" s="18">
        <f>SUM(U93:W93)</f>
        <v>48856224</v>
      </c>
      <c r="Y93" s="19">
        <f>MARZO!AA93</f>
        <v>11159548</v>
      </c>
      <c r="Z93" s="374">
        <v>1172480</v>
      </c>
      <c r="AA93" s="18">
        <f>SUM(Y93:Z93)</f>
        <v>12332028</v>
      </c>
      <c r="AB93" s="19">
        <f>MARZO!AD93</f>
        <v>11159548</v>
      </c>
      <c r="AC93" s="374">
        <v>1172480</v>
      </c>
      <c r="AD93" s="18">
        <f>SUM(AB93:AC93)</f>
        <v>12332028</v>
      </c>
      <c r="AE93" s="19">
        <f>MARZO!AG93</f>
        <v>8648375</v>
      </c>
      <c r="AF93" s="374">
        <v>2511173</v>
      </c>
      <c r="AG93" s="18">
        <f>SUM(AE93:AF93)</f>
        <v>11159548</v>
      </c>
      <c r="AH93" s="19">
        <f>X93-AA93</f>
        <v>36524196</v>
      </c>
      <c r="AI93" s="15">
        <f>X93-AD93</f>
        <v>36524196</v>
      </c>
      <c r="AJ93" s="16">
        <f>X93-AG93</f>
        <v>37696676</v>
      </c>
      <c r="AK93" s="9"/>
      <c r="AL93" s="372">
        <v>0</v>
      </c>
      <c r="AM93" s="375">
        <v>0</v>
      </c>
      <c r="AN93" s="30"/>
      <c r="AO93" s="460"/>
      <c r="AP93" s="460"/>
      <c r="AQ93" s="460"/>
      <c r="AR93" s="460"/>
      <c r="AS93" s="460"/>
      <c r="AT93" s="460"/>
      <c r="AU93" s="460"/>
      <c r="AV93" s="460"/>
      <c r="AW93" s="460"/>
      <c r="AX93" s="460"/>
      <c r="AY93" s="460"/>
      <c r="AZ93" s="460"/>
      <c r="BL93" s="30"/>
    </row>
    <row r="94" spans="1:70" s="461" customFormat="1" ht="39" customHeight="1">
      <c r="A94" s="740">
        <f>+IF(MARZO!A94=0,"",MARZO!A94)</f>
        <v>11303</v>
      </c>
      <c r="B94" s="618" t="str">
        <f>+IF(MARZO!B94=0,"",MARZO!B94)</f>
        <v>Aportes (No ligados a la venta de servicios de salud)</v>
      </c>
      <c r="C94" s="617">
        <f>SUM(C95:C102)</f>
        <v>0</v>
      </c>
      <c r="D94" s="615">
        <f t="shared" ref="D94:N94" si="100">SUM(D95:D102)</f>
        <v>0</v>
      </c>
      <c r="E94" s="615">
        <f t="shared" si="100"/>
        <v>0</v>
      </c>
      <c r="F94" s="615">
        <f t="shared" si="100"/>
        <v>0</v>
      </c>
      <c r="G94" s="615">
        <f t="shared" si="100"/>
        <v>0</v>
      </c>
      <c r="H94" s="615">
        <f t="shared" si="100"/>
        <v>0</v>
      </c>
      <c r="I94" s="615">
        <f t="shared" si="100"/>
        <v>0</v>
      </c>
      <c r="J94" s="615">
        <f t="shared" si="100"/>
        <v>0</v>
      </c>
      <c r="K94" s="615">
        <f t="shared" si="100"/>
        <v>0</v>
      </c>
      <c r="L94" s="615">
        <f t="shared" si="100"/>
        <v>0</v>
      </c>
      <c r="M94" s="615">
        <f t="shared" si="100"/>
        <v>0</v>
      </c>
      <c r="N94" s="616">
        <f t="shared" si="100"/>
        <v>0</v>
      </c>
      <c r="O94" s="382"/>
      <c r="P94" s="43">
        <f>SUM(P95:P102)</f>
        <v>0</v>
      </c>
      <c r="Q94" s="45">
        <f>SUM(Q95:Q102)</f>
        <v>0</v>
      </c>
      <c r="R94" s="30"/>
      <c r="S94" s="707" t="str">
        <f>+IF(MARZO!S94=0,"",MARZO!S94)</f>
        <v>1020301-3</v>
      </c>
      <c r="T94" s="683" t="str">
        <f>+IF(MARZO!T94=0,"",MARZO!T94)</f>
        <v>Fondos de cesantías - Aportes cuenta maestra</v>
      </c>
      <c r="U94" s="27">
        <f>+ENERO!U94</f>
        <v>20933927</v>
      </c>
      <c r="V94" s="15">
        <f>MARZO!V94+ABRIL!AL94</f>
        <v>-20933927</v>
      </c>
      <c r="W94" s="15">
        <f>MARZO!W94+ABRIL!AM94</f>
        <v>0</v>
      </c>
      <c r="X94" s="18">
        <f>SUM(U94:W94)</f>
        <v>0</v>
      </c>
      <c r="Y94" s="19">
        <f>MARZO!AA94</f>
        <v>0</v>
      </c>
      <c r="Z94" s="374">
        <v>0</v>
      </c>
      <c r="AA94" s="18">
        <f>SUM(Y94:Z94)</f>
        <v>0</v>
      </c>
      <c r="AB94" s="19">
        <f>MARZO!AD94</f>
        <v>0</v>
      </c>
      <c r="AC94" s="374">
        <v>0</v>
      </c>
      <c r="AD94" s="18">
        <f>SUM(AB94:AC94)</f>
        <v>0</v>
      </c>
      <c r="AE94" s="19">
        <f>MARZO!AG94</f>
        <v>0</v>
      </c>
      <c r="AF94" s="374">
        <v>0</v>
      </c>
      <c r="AG94" s="18">
        <f>SUM(AE94:AF94)</f>
        <v>0</v>
      </c>
      <c r="AH94" s="19">
        <f>X94-AA94</f>
        <v>0</v>
      </c>
      <c r="AI94" s="15">
        <f>X94-AD94</f>
        <v>0</v>
      </c>
      <c r="AJ94" s="16">
        <f>X94-AG94</f>
        <v>0</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1" t="str">
        <f>+IF(MARZO!A95=0,"",MARZO!A95)</f>
        <v>11303-1</v>
      </c>
      <c r="B95" s="619" t="str">
        <f>+IF(MARZO!B95=0,"",MARZO!B95)</f>
        <v>CONVENIOS CON LA NACION NO LIGADOS A LA VENTA DE SERVICIOS</v>
      </c>
      <c r="C95" s="672">
        <f>+ENERO!C95</f>
        <v>0</v>
      </c>
      <c r="D95" s="373">
        <f>MARZO!D95+ABRIL!P95</f>
        <v>0</v>
      </c>
      <c r="E95" s="373">
        <f>MARZO!E95+ABRIL!Q95</f>
        <v>0</v>
      </c>
      <c r="F95" s="373">
        <f t="shared" ref="F95:F102" si="101">SUM(C95:E95)</f>
        <v>0</v>
      </c>
      <c r="G95" s="373">
        <f>MARZO!I95</f>
        <v>0</v>
      </c>
      <c r="H95" s="374">
        <v>0</v>
      </c>
      <c r="I95" s="373">
        <f t="shared" ref="I95:I102" si="102">SUM(G95:H95)</f>
        <v>0</v>
      </c>
      <c r="J95" s="373">
        <f>MARZO!L95</f>
        <v>0</v>
      </c>
      <c r="K95" s="374">
        <v>0</v>
      </c>
      <c r="L95" s="373">
        <f t="shared" ref="L95:L102" si="103">SUM(J95:K95)</f>
        <v>0</v>
      </c>
      <c r="M95" s="373">
        <f t="shared" ref="M95:M102" si="104">F95-I95</f>
        <v>0</v>
      </c>
      <c r="N95" s="143">
        <f t="shared" ref="N95:N102" si="105">F95-L95</f>
        <v>0</v>
      </c>
      <c r="O95" s="382"/>
      <c r="P95" s="372">
        <v>0</v>
      </c>
      <c r="Q95" s="375">
        <v>0</v>
      </c>
      <c r="R95" s="30"/>
      <c r="S95" s="707" t="str">
        <f>+IF(MARZO!S95=0,"",MARZO!S95)</f>
        <v>1020301-4</v>
      </c>
      <c r="T95" s="683" t="str">
        <f>+IF(MARZO!T95=0,"",MARZO!T95)</f>
        <v>Riesgos laborales - Aportes cuenta maestra</v>
      </c>
      <c r="U95" s="27">
        <f>+ENERO!U95</f>
        <v>0</v>
      </c>
      <c r="V95" s="15">
        <f>MARZO!V95+ABRIL!AL95</f>
        <v>0</v>
      </c>
      <c r="W95" s="15">
        <f>MARZO!W95+ABRIL!AM95</f>
        <v>0</v>
      </c>
      <c r="X95" s="18">
        <f>SUM(U95:W95)</f>
        <v>0</v>
      </c>
      <c r="Y95" s="19">
        <f>MARZO!AA95</f>
        <v>0</v>
      </c>
      <c r="Z95" s="374">
        <v>0</v>
      </c>
      <c r="AA95" s="18">
        <f>SUM(Y95:Z95)</f>
        <v>0</v>
      </c>
      <c r="AB95" s="19">
        <f>MARZO!AD95</f>
        <v>0</v>
      </c>
      <c r="AC95" s="374">
        <v>0</v>
      </c>
      <c r="AD95" s="18">
        <f>SUM(AB95:AC95)</f>
        <v>0</v>
      </c>
      <c r="AE95" s="19">
        <f>MARZO!AG95</f>
        <v>0</v>
      </c>
      <c r="AF95" s="374">
        <v>0</v>
      </c>
      <c r="AG95" s="18">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1" t="str">
        <f>+IF(MARZO!A96=0,"",MARZO!A96)</f>
        <v>11303-2</v>
      </c>
      <c r="B96" s="619" t="str">
        <f>+IF(MARZO!B96=0,"",MARZO!B96)</f>
        <v>CONVENIOS CON EL DEPARTAMENTO NO LIGADOS A LA VENTA SERVICIOS</v>
      </c>
      <c r="C96" s="672">
        <f>+ENERO!C96</f>
        <v>0</v>
      </c>
      <c r="D96" s="373">
        <f>MARZO!D96+ABRIL!P96</f>
        <v>0</v>
      </c>
      <c r="E96" s="373">
        <f>MARZO!E96+ABRIL!Q96</f>
        <v>0</v>
      </c>
      <c r="F96" s="373">
        <f t="shared" si="101"/>
        <v>0</v>
      </c>
      <c r="G96" s="373">
        <f>MARZO!I96</f>
        <v>0</v>
      </c>
      <c r="H96" s="374">
        <v>0</v>
      </c>
      <c r="I96" s="373">
        <f t="shared" si="102"/>
        <v>0</v>
      </c>
      <c r="J96" s="373">
        <f>MARZO!L96</f>
        <v>0</v>
      </c>
      <c r="K96" s="374">
        <v>0</v>
      </c>
      <c r="L96" s="373">
        <f t="shared" si="103"/>
        <v>0</v>
      </c>
      <c r="M96" s="373">
        <f t="shared" si="104"/>
        <v>0</v>
      </c>
      <c r="N96" s="143">
        <f t="shared" si="105"/>
        <v>0</v>
      </c>
      <c r="O96" s="382"/>
      <c r="P96" s="372">
        <v>0</v>
      </c>
      <c r="Q96" s="375">
        <v>0</v>
      </c>
      <c r="S96" s="706">
        <f>+IF(MARZO!S96=0,"",MARZO!S96)</f>
        <v>1020302</v>
      </c>
      <c r="T96" s="682" t="str">
        <f>+IF(MARZO!T96=0,"",MARZO!T96)</f>
        <v>Contribuciones - Otros</v>
      </c>
      <c r="U96" s="27">
        <f t="shared" ref="U96:AJ96" si="106">SUM(U97:U101)</f>
        <v>333921784</v>
      </c>
      <c r="V96" s="15">
        <f t="shared" si="106"/>
        <v>-97000000</v>
      </c>
      <c r="W96" s="15">
        <f t="shared" si="106"/>
        <v>0</v>
      </c>
      <c r="X96" s="18">
        <f t="shared" si="106"/>
        <v>236921784</v>
      </c>
      <c r="Y96" s="19">
        <f t="shared" si="106"/>
        <v>53139198</v>
      </c>
      <c r="Z96" s="142">
        <f t="shared" si="106"/>
        <v>21301941</v>
      </c>
      <c r="AA96" s="18">
        <f t="shared" si="106"/>
        <v>74441139</v>
      </c>
      <c r="AB96" s="19">
        <f t="shared" si="106"/>
        <v>53139198</v>
      </c>
      <c r="AC96" s="142">
        <f t="shared" si="106"/>
        <v>21301941</v>
      </c>
      <c r="AD96" s="18">
        <f t="shared" si="106"/>
        <v>74441139</v>
      </c>
      <c r="AE96" s="19">
        <f t="shared" si="106"/>
        <v>34129908</v>
      </c>
      <c r="AF96" s="142">
        <f t="shared" si="106"/>
        <v>19009290</v>
      </c>
      <c r="AG96" s="18">
        <f t="shared" si="106"/>
        <v>53139198</v>
      </c>
      <c r="AH96" s="19">
        <f t="shared" si="106"/>
        <v>162480645</v>
      </c>
      <c r="AI96" s="15">
        <f t="shared" si="106"/>
        <v>162480645</v>
      </c>
      <c r="AJ96" s="16">
        <f t="shared" si="106"/>
        <v>183782586</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c r="A97" s="741" t="str">
        <f>+IF(MARZO!A97=0,"",MARZO!A97)</f>
        <v>11303-3</v>
      </c>
      <c r="B97" s="619" t="str">
        <f>+IF(MARZO!B97=0,"",MARZO!B97)</f>
        <v>CONVENIOS CON EL MUNICIPIO NO LIGADOS A LA VENTA DE SERVICIOS</v>
      </c>
      <c r="C97" s="672">
        <f>+ENERO!C97</f>
        <v>0</v>
      </c>
      <c r="D97" s="373">
        <f>MARZO!D97+ABRIL!P97</f>
        <v>0</v>
      </c>
      <c r="E97" s="373">
        <f>MARZO!E97+ABRIL!Q97</f>
        <v>0</v>
      </c>
      <c r="F97" s="373">
        <f t="shared" si="101"/>
        <v>0</v>
      </c>
      <c r="G97" s="373">
        <f>MARZO!I97</f>
        <v>0</v>
      </c>
      <c r="H97" s="374">
        <v>0</v>
      </c>
      <c r="I97" s="373">
        <f t="shared" si="102"/>
        <v>0</v>
      </c>
      <c r="J97" s="373">
        <f>MARZO!L97</f>
        <v>0</v>
      </c>
      <c r="K97" s="374">
        <v>0</v>
      </c>
      <c r="L97" s="373">
        <f t="shared" si="103"/>
        <v>0</v>
      </c>
      <c r="M97" s="373">
        <f t="shared" si="104"/>
        <v>0</v>
      </c>
      <c r="N97" s="143">
        <f t="shared" si="105"/>
        <v>0</v>
      </c>
      <c r="O97" s="382"/>
      <c r="P97" s="372">
        <v>0</v>
      </c>
      <c r="Q97" s="375">
        <v>0</v>
      </c>
      <c r="R97" s="30"/>
      <c r="S97" s="707" t="str">
        <f>+IF(MARZO!S97=0,"",MARZO!S97)</f>
        <v>1020302-1</v>
      </c>
      <c r="T97" s="683" t="str">
        <f>+IF(MARZO!T97=0,"",MARZO!T97)</f>
        <v>Aportes a E.P.S. - recursos propios</v>
      </c>
      <c r="U97" s="27">
        <f>+ENERO!U97</f>
        <v>66955276</v>
      </c>
      <c r="V97" s="15">
        <f>MARZO!V97+ABRIL!AL97</f>
        <v>-50000000</v>
      </c>
      <c r="W97" s="15">
        <f>MARZO!W97+ABRIL!AM97</f>
        <v>0</v>
      </c>
      <c r="X97" s="18">
        <f t="shared" ref="X97:X102" si="107">SUM(U97:W97)</f>
        <v>16955276</v>
      </c>
      <c r="Y97" s="19">
        <f>MARZO!AA97</f>
        <v>340986</v>
      </c>
      <c r="Z97" s="374">
        <v>0</v>
      </c>
      <c r="AA97" s="18">
        <f t="shared" ref="AA97:AA102" si="108">SUM(Y97:Z97)</f>
        <v>340986</v>
      </c>
      <c r="AB97" s="19">
        <f>MARZO!AD97</f>
        <v>340986</v>
      </c>
      <c r="AC97" s="374">
        <v>0</v>
      </c>
      <c r="AD97" s="18">
        <f t="shared" ref="AD97:AD102" si="109">SUM(AB97:AC97)</f>
        <v>340986</v>
      </c>
      <c r="AE97" s="19">
        <f>MARZO!AG97</f>
        <v>209787</v>
      </c>
      <c r="AF97" s="374">
        <v>131199</v>
      </c>
      <c r="AG97" s="18">
        <f t="shared" ref="AG97:AG102" si="110">SUM(AE97:AF97)</f>
        <v>340986</v>
      </c>
      <c r="AH97" s="19">
        <f t="shared" ref="AH97:AH102" si="111">X97-AA97</f>
        <v>16614290</v>
      </c>
      <c r="AI97" s="15">
        <f t="shared" ref="AI97:AI102" si="112">X97-AD97</f>
        <v>16614290</v>
      </c>
      <c r="AJ97" s="16">
        <f t="shared" ref="AJ97:AJ102" si="113">X97-AG97</f>
        <v>16614290</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1" t="str">
        <f>+IF(MARZO!A98=0,"",MARZO!A98)</f>
        <v>11303-4</v>
      </c>
      <c r="B98" s="619" t="str">
        <f>+IF(MARZO!B98=0,"",MARZO!B98)</f>
        <v>OTROS CONVENIOS NO LIGADOS A LA VENTA DE SERVICIOS</v>
      </c>
      <c r="C98" s="672">
        <f>+ENERO!C98</f>
        <v>0</v>
      </c>
      <c r="D98" s="373">
        <f>MARZO!D98+ABRIL!P98</f>
        <v>0</v>
      </c>
      <c r="E98" s="373">
        <f>MARZO!E98+ABRIL!Q98</f>
        <v>0</v>
      </c>
      <c r="F98" s="373">
        <f t="shared" si="101"/>
        <v>0</v>
      </c>
      <c r="G98" s="373">
        <f>MARZO!I98</f>
        <v>0</v>
      </c>
      <c r="H98" s="374">
        <v>0</v>
      </c>
      <c r="I98" s="373">
        <f t="shared" si="102"/>
        <v>0</v>
      </c>
      <c r="J98" s="373">
        <f>MARZO!L98</f>
        <v>0</v>
      </c>
      <c r="K98" s="374">
        <v>0</v>
      </c>
      <c r="L98" s="373">
        <f t="shared" si="103"/>
        <v>0</v>
      </c>
      <c r="M98" s="373">
        <f t="shared" si="104"/>
        <v>0</v>
      </c>
      <c r="N98" s="143">
        <f t="shared" si="105"/>
        <v>0</v>
      </c>
      <c r="O98" s="382"/>
      <c r="P98" s="372">
        <v>0</v>
      </c>
      <c r="Q98" s="375">
        <v>0</v>
      </c>
      <c r="R98" s="30"/>
      <c r="S98" s="707" t="str">
        <f>+IF(MARZO!S98=0,"",MARZO!S98)</f>
        <v>1020302-2</v>
      </c>
      <c r="T98" s="683" t="str">
        <f>+IF(MARZO!T98=0,"",MARZO!T98)</f>
        <v>Aportes Fondos Pensionales - recursos propios</v>
      </c>
      <c r="U98" s="27">
        <f>+ENERO!U98</f>
        <v>36455199</v>
      </c>
      <c r="V98" s="15">
        <f>MARZO!V98+ABRIL!AL98</f>
        <v>60000000</v>
      </c>
      <c r="W98" s="15">
        <f>MARZO!W98+ABRIL!AM98</f>
        <v>0</v>
      </c>
      <c r="X98" s="18">
        <f t="shared" si="107"/>
        <v>96455199</v>
      </c>
      <c r="Y98" s="19">
        <f>MARZO!AA98</f>
        <v>30980212</v>
      </c>
      <c r="Z98" s="374">
        <v>13607641</v>
      </c>
      <c r="AA98" s="18">
        <f t="shared" si="108"/>
        <v>44587853</v>
      </c>
      <c r="AB98" s="19">
        <f>MARZO!AD98</f>
        <v>30980212</v>
      </c>
      <c r="AC98" s="374">
        <v>13607641</v>
      </c>
      <c r="AD98" s="18">
        <f t="shared" si="109"/>
        <v>44587853</v>
      </c>
      <c r="AE98" s="19">
        <f>MARZO!AG98</f>
        <v>19388821</v>
      </c>
      <c r="AF98" s="374">
        <v>11591391</v>
      </c>
      <c r="AG98" s="18">
        <f t="shared" si="110"/>
        <v>30980212</v>
      </c>
      <c r="AH98" s="19">
        <f t="shared" si="111"/>
        <v>51867346</v>
      </c>
      <c r="AI98" s="15">
        <f t="shared" si="112"/>
        <v>51867346</v>
      </c>
      <c r="AJ98" s="16">
        <f t="shared" si="113"/>
        <v>65474987</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1" t="str">
        <f>+IF(MARZO!A99=0,"",MARZO!A99)</f>
        <v>11303-5</v>
      </c>
      <c r="B99" s="619" t="str">
        <f>+IF(MARZO!B99=0,"",MARZO!B99)</f>
        <v>APORTES PATRONALES - MUNICIPIO / DEPARTAMENTO</v>
      </c>
      <c r="C99" s="672">
        <f>+ENERO!C99</f>
        <v>0</v>
      </c>
      <c r="D99" s="373">
        <f>MARZO!D99+ABRIL!P99</f>
        <v>0</v>
      </c>
      <c r="E99" s="373">
        <f>MARZO!E99+ABRIL!Q99</f>
        <v>0</v>
      </c>
      <c r="F99" s="373">
        <f t="shared" si="101"/>
        <v>0</v>
      </c>
      <c r="G99" s="373">
        <f>MARZO!I99</f>
        <v>0</v>
      </c>
      <c r="H99" s="374">
        <v>0</v>
      </c>
      <c r="I99" s="373">
        <f t="shared" si="102"/>
        <v>0</v>
      </c>
      <c r="J99" s="373">
        <f>MARZO!L99</f>
        <v>0</v>
      </c>
      <c r="K99" s="374">
        <v>0</v>
      </c>
      <c r="L99" s="373">
        <f t="shared" si="103"/>
        <v>0</v>
      </c>
      <c r="M99" s="373">
        <f t="shared" si="104"/>
        <v>0</v>
      </c>
      <c r="N99" s="143">
        <f t="shared" si="105"/>
        <v>0</v>
      </c>
      <c r="O99" s="382"/>
      <c r="P99" s="372">
        <v>0</v>
      </c>
      <c r="Q99" s="375">
        <v>0</v>
      </c>
      <c r="R99" s="30"/>
      <c r="S99" s="707" t="str">
        <f>+IF(MARZO!S99=0,"",MARZO!S99)</f>
        <v>1020302-3</v>
      </c>
      <c r="T99" s="683" t="str">
        <f>+IF(MARZO!T99=0,"",MARZO!T99)</f>
        <v>Aportes a Fondos de Cesantia - recursos propios</v>
      </c>
      <c r="U99" s="27">
        <f>+ENERO!U99</f>
        <v>123895451</v>
      </c>
      <c r="V99" s="15">
        <f>MARZO!V99+ABRIL!AL99</f>
        <v>-107000000</v>
      </c>
      <c r="W99" s="15">
        <f>MARZO!W99+ABRIL!AM99</f>
        <v>0</v>
      </c>
      <c r="X99" s="18">
        <f t="shared" si="107"/>
        <v>16895451</v>
      </c>
      <c r="Y99" s="19">
        <f>MARZO!AA99</f>
        <v>0</v>
      </c>
      <c r="Z99" s="374">
        <v>0</v>
      </c>
      <c r="AA99" s="18">
        <f t="shared" si="108"/>
        <v>0</v>
      </c>
      <c r="AB99" s="19">
        <f>MARZO!AD99</f>
        <v>0</v>
      </c>
      <c r="AC99" s="374">
        <v>0</v>
      </c>
      <c r="AD99" s="18">
        <f t="shared" si="109"/>
        <v>0</v>
      </c>
      <c r="AE99" s="19">
        <f>MARZO!AG99</f>
        <v>0</v>
      </c>
      <c r="AF99" s="374">
        <v>0</v>
      </c>
      <c r="AG99" s="18">
        <f t="shared" si="110"/>
        <v>0</v>
      </c>
      <c r="AH99" s="19">
        <f t="shared" si="111"/>
        <v>16895451</v>
      </c>
      <c r="AI99" s="15">
        <f t="shared" si="112"/>
        <v>16895451</v>
      </c>
      <c r="AJ99" s="16">
        <f t="shared" si="113"/>
        <v>16895451</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1" t="str">
        <f>+IF(MARZO!A100=0,"",MARZO!A100)</f>
        <v>11303-6</v>
      </c>
      <c r="B100" s="619" t="str">
        <f>+IF(MARZO!B100=0,"",MARZO!B100)</f>
        <v>RECURSOS PARA PROGRAMA DE SANEAMIENTO FINANCIERO</v>
      </c>
      <c r="C100" s="672">
        <f>+ENERO!C100</f>
        <v>0</v>
      </c>
      <c r="D100" s="373">
        <f>MARZO!D100+ABRIL!P100</f>
        <v>0</v>
      </c>
      <c r="E100" s="373">
        <f>MARZO!E100+ABRIL!Q100</f>
        <v>0</v>
      </c>
      <c r="F100" s="373">
        <f t="shared" si="101"/>
        <v>0</v>
      </c>
      <c r="G100" s="373">
        <f>MARZO!I100</f>
        <v>0</v>
      </c>
      <c r="H100" s="374">
        <v>0</v>
      </c>
      <c r="I100" s="373">
        <f t="shared" si="102"/>
        <v>0</v>
      </c>
      <c r="J100" s="373">
        <f>MARZO!L100</f>
        <v>0</v>
      </c>
      <c r="K100" s="374">
        <v>0</v>
      </c>
      <c r="L100" s="373">
        <f t="shared" si="103"/>
        <v>0</v>
      </c>
      <c r="M100" s="373">
        <f t="shared" si="104"/>
        <v>0</v>
      </c>
      <c r="N100" s="143">
        <f t="shared" si="105"/>
        <v>0</v>
      </c>
      <c r="P100" s="372">
        <v>0</v>
      </c>
      <c r="Q100" s="375">
        <v>0</v>
      </c>
      <c r="R100" s="9"/>
      <c r="S100" s="707" t="str">
        <f>+IF(MARZO!S100=0,"",MARZO!S100)</f>
        <v>1020302-4</v>
      </c>
      <c r="T100" s="683" t="str">
        <f>+IF(MARZO!T100=0,"",MARZO!T100)</f>
        <v>Aporte a ARL. - recursos propios</v>
      </c>
      <c r="U100" s="27">
        <f>+ENERO!U100</f>
        <v>37097756</v>
      </c>
      <c r="V100" s="15">
        <f>MARZO!V100+ABRIL!AL100</f>
        <v>0</v>
      </c>
      <c r="W100" s="15">
        <f>MARZO!W100+ABRIL!AM100</f>
        <v>0</v>
      </c>
      <c r="X100" s="18">
        <f t="shared" si="107"/>
        <v>37097756</v>
      </c>
      <c r="Y100" s="19">
        <f>MARZO!AA100</f>
        <v>7914200</v>
      </c>
      <c r="Z100" s="374">
        <v>2850100</v>
      </c>
      <c r="AA100" s="18">
        <f t="shared" si="108"/>
        <v>10764300</v>
      </c>
      <c r="AB100" s="19">
        <f>MARZO!AD100</f>
        <v>7914200</v>
      </c>
      <c r="AC100" s="374">
        <v>2850100</v>
      </c>
      <c r="AD100" s="18">
        <f t="shared" si="109"/>
        <v>10764300</v>
      </c>
      <c r="AE100" s="19">
        <f>MARZO!AG100</f>
        <v>5262300</v>
      </c>
      <c r="AF100" s="374">
        <v>2651900</v>
      </c>
      <c r="AG100" s="18">
        <f t="shared" si="110"/>
        <v>7914200</v>
      </c>
      <c r="AH100" s="19">
        <f t="shared" si="111"/>
        <v>26333456</v>
      </c>
      <c r="AI100" s="15">
        <f t="shared" si="112"/>
        <v>26333456</v>
      </c>
      <c r="AJ100" s="16">
        <f t="shared" si="113"/>
        <v>29183556</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1" t="str">
        <f>+IF(MARZO!A101=0,"",MARZO!A101)</f>
        <v>11303-7</v>
      </c>
      <c r="B101" s="619" t="str">
        <f>+IF(MARZO!B101=0,"",MARZO!B101)</f>
        <v/>
      </c>
      <c r="C101" s="672">
        <f>+ENERO!C101</f>
        <v>0</v>
      </c>
      <c r="D101" s="373">
        <f>MARZO!D101+ABRIL!P101</f>
        <v>0</v>
      </c>
      <c r="E101" s="373">
        <f>MARZO!E101+ABRIL!Q101</f>
        <v>0</v>
      </c>
      <c r="F101" s="373">
        <f t="shared" si="101"/>
        <v>0</v>
      </c>
      <c r="G101" s="373">
        <f>MARZO!I101</f>
        <v>0</v>
      </c>
      <c r="H101" s="374">
        <v>0</v>
      </c>
      <c r="I101" s="373">
        <f t="shared" si="102"/>
        <v>0</v>
      </c>
      <c r="J101" s="373">
        <f>MARZO!L101</f>
        <v>0</v>
      </c>
      <c r="K101" s="374">
        <v>0</v>
      </c>
      <c r="L101" s="373">
        <f t="shared" si="103"/>
        <v>0</v>
      </c>
      <c r="M101" s="373">
        <f t="shared" si="104"/>
        <v>0</v>
      </c>
      <c r="N101" s="143">
        <f t="shared" si="105"/>
        <v>0</v>
      </c>
      <c r="P101" s="372">
        <v>0</v>
      </c>
      <c r="Q101" s="375">
        <v>0</v>
      </c>
      <c r="R101" s="9"/>
      <c r="S101" s="707" t="str">
        <f>+IF(MARZO!S101=0,"",MARZO!S101)</f>
        <v>1020302-5</v>
      </c>
      <c r="T101" s="683" t="str">
        <f>+IF(MARZO!T101=0,"",MARZO!T101)</f>
        <v>Aporte a Caja Compensación Familiar</v>
      </c>
      <c r="U101" s="27">
        <f>+ENERO!U101</f>
        <v>69518102</v>
      </c>
      <c r="V101" s="15">
        <f>MARZO!V101+ABRIL!AL101</f>
        <v>0</v>
      </c>
      <c r="W101" s="15">
        <f>MARZO!W101+ABRIL!AM101</f>
        <v>0</v>
      </c>
      <c r="X101" s="18">
        <f t="shared" si="107"/>
        <v>69518102</v>
      </c>
      <c r="Y101" s="19">
        <f>MARZO!AA101</f>
        <v>13903800</v>
      </c>
      <c r="Z101" s="374">
        <v>4844200</v>
      </c>
      <c r="AA101" s="18">
        <f t="shared" si="108"/>
        <v>18748000</v>
      </c>
      <c r="AB101" s="19">
        <f>MARZO!AD101</f>
        <v>13903800</v>
      </c>
      <c r="AC101" s="374">
        <v>4844200</v>
      </c>
      <c r="AD101" s="18">
        <f t="shared" si="109"/>
        <v>18748000</v>
      </c>
      <c r="AE101" s="19">
        <f>MARZO!AG101</f>
        <v>9269000</v>
      </c>
      <c r="AF101" s="374">
        <v>4634800</v>
      </c>
      <c r="AG101" s="18">
        <f t="shared" si="110"/>
        <v>13903800</v>
      </c>
      <c r="AH101" s="19">
        <f t="shared" si="111"/>
        <v>50770102</v>
      </c>
      <c r="AI101" s="15">
        <f t="shared" si="112"/>
        <v>50770102</v>
      </c>
      <c r="AJ101" s="16">
        <f t="shared" si="113"/>
        <v>55614302</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1" t="str">
        <f>+IF(MARZO!A102=0,"",MARZO!A102)</f>
        <v>11303-8</v>
      </c>
      <c r="B102" s="628" t="str">
        <f>+IF(MARZO!B102=0,"",MARZO!B102)</f>
        <v>Vigencia Anterior Aportes no Ligados a la Venta de Svcios</v>
      </c>
      <c r="C102" s="780">
        <f>+ENERO!C102</f>
        <v>0</v>
      </c>
      <c r="D102" s="385">
        <f>MARZO!D102+ABRIL!P102</f>
        <v>0</v>
      </c>
      <c r="E102" s="385">
        <f>MARZO!E102+ABRIL!Q102</f>
        <v>0</v>
      </c>
      <c r="F102" s="385">
        <f t="shared" si="101"/>
        <v>0</v>
      </c>
      <c r="G102" s="385">
        <f>MARZO!I102</f>
        <v>0</v>
      </c>
      <c r="H102" s="388">
        <v>0</v>
      </c>
      <c r="I102" s="385">
        <f t="shared" si="102"/>
        <v>0</v>
      </c>
      <c r="J102" s="385">
        <f>MARZO!L102</f>
        <v>0</v>
      </c>
      <c r="K102" s="388">
        <v>0</v>
      </c>
      <c r="L102" s="385">
        <f t="shared" si="103"/>
        <v>0</v>
      </c>
      <c r="M102" s="385">
        <f t="shared" si="104"/>
        <v>0</v>
      </c>
      <c r="N102" s="386">
        <f t="shared" si="105"/>
        <v>0</v>
      </c>
      <c r="P102" s="372">
        <v>0</v>
      </c>
      <c r="Q102" s="375">
        <v>0</v>
      </c>
      <c r="R102" s="9"/>
      <c r="S102" s="706">
        <f>+IF(MARZO!S102=0,"",MARZO!S102)</f>
        <v>1020399</v>
      </c>
      <c r="T102" s="682" t="str">
        <f>+IF(MARZO!T102=0,"",MARZO!T102)</f>
        <v>Vigencias Anteriores Contribuciones Inherentes de nómina sector privado operativo</v>
      </c>
      <c r="U102" s="27">
        <f>+ENERO!U102</f>
        <v>104000000</v>
      </c>
      <c r="V102" s="15">
        <f>MARZO!V102+ABRIL!AL102</f>
        <v>33530757</v>
      </c>
      <c r="W102" s="15">
        <f>MARZO!W102+ABRIL!AM102</f>
        <v>0</v>
      </c>
      <c r="X102" s="18">
        <f t="shared" si="107"/>
        <v>137530757</v>
      </c>
      <c r="Y102" s="19">
        <f>MARZO!AA102</f>
        <v>127105472</v>
      </c>
      <c r="Z102" s="374">
        <v>0</v>
      </c>
      <c r="AA102" s="18">
        <f t="shared" si="108"/>
        <v>127105472</v>
      </c>
      <c r="AB102" s="19">
        <f>MARZO!AD102</f>
        <v>127105472</v>
      </c>
      <c r="AC102" s="374">
        <v>0</v>
      </c>
      <c r="AD102" s="18">
        <f t="shared" si="109"/>
        <v>127105472</v>
      </c>
      <c r="AE102" s="19">
        <f>MARZO!AG102</f>
        <v>122628662</v>
      </c>
      <c r="AF102" s="374">
        <v>24903</v>
      </c>
      <c r="AG102" s="18">
        <f t="shared" si="110"/>
        <v>122653565</v>
      </c>
      <c r="AH102" s="19">
        <f t="shared" si="111"/>
        <v>10425285</v>
      </c>
      <c r="AI102" s="15">
        <f t="shared" si="112"/>
        <v>10425285</v>
      </c>
      <c r="AJ102" s="16">
        <f t="shared" si="113"/>
        <v>14877192</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2" t="str">
        <f>+IF(MARZO!A103=0,"",MARZO!A103)</f>
        <v/>
      </c>
      <c r="B103" s="653" t="str">
        <f>+IF(MARZO!B103=0,"",MARZO!B103)</f>
        <v/>
      </c>
      <c r="C103" s="480"/>
      <c r="D103" s="480"/>
      <c r="E103" s="480"/>
      <c r="F103" s="480"/>
      <c r="G103" s="480"/>
      <c r="H103" s="480"/>
      <c r="I103" s="480"/>
      <c r="J103" s="480"/>
      <c r="K103" s="480"/>
      <c r="L103" s="480"/>
      <c r="M103" s="480"/>
      <c r="N103" s="481"/>
      <c r="P103" s="482"/>
      <c r="Q103" s="481"/>
      <c r="R103" s="9"/>
      <c r="S103" s="366" t="str">
        <f>+IF(MARZO!S103=0,"",MARZO!S103)</f>
        <v/>
      </c>
      <c r="T103" s="696" t="str">
        <f>+IF(MARZO!T103=0,"",MARZO!T103)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40">
        <f>+IF(MARZO!A104=0,"",MARZO!A104)</f>
        <v>11304</v>
      </c>
      <c r="B104" s="618" t="str">
        <f>+IF(MARZO!B104=0,"",MARZO!B104)</f>
        <v>Otros ingresos corrientes</v>
      </c>
      <c r="C104" s="617">
        <f>SUM(C105:C111)</f>
        <v>15193610</v>
      </c>
      <c r="D104" s="615">
        <f t="shared" ref="D104:N104" si="114">SUM(D105:D111)</f>
        <v>0</v>
      </c>
      <c r="E104" s="615">
        <f t="shared" si="114"/>
        <v>0</v>
      </c>
      <c r="F104" s="615">
        <f t="shared" si="114"/>
        <v>15193610</v>
      </c>
      <c r="G104" s="615">
        <f t="shared" si="114"/>
        <v>733366</v>
      </c>
      <c r="H104" s="615">
        <f t="shared" si="114"/>
        <v>1100900</v>
      </c>
      <c r="I104" s="615">
        <f t="shared" si="114"/>
        <v>1834266</v>
      </c>
      <c r="J104" s="615">
        <f t="shared" si="114"/>
        <v>625242</v>
      </c>
      <c r="K104" s="615">
        <f t="shared" si="114"/>
        <v>131900</v>
      </c>
      <c r="L104" s="615">
        <f t="shared" si="114"/>
        <v>757142</v>
      </c>
      <c r="M104" s="615">
        <f t="shared" si="114"/>
        <v>13359344</v>
      </c>
      <c r="N104" s="616">
        <f t="shared" si="114"/>
        <v>14436468</v>
      </c>
      <c r="P104" s="43">
        <f>SUM(P105:P111)</f>
        <v>0</v>
      </c>
      <c r="Q104" s="45">
        <f>SUM(Q105:Q111)</f>
        <v>0</v>
      </c>
      <c r="R104" s="9"/>
      <c r="S104" s="705">
        <f>+IF(MARZO!S104=0,"",MARZO!S104)</f>
        <v>1020400</v>
      </c>
      <c r="T104" s="681" t="str">
        <f>+IF(MARZO!T104=0,"",MARZO!T104)</f>
        <v>Contribuciones Inherentes nómina del Sector Publico</v>
      </c>
      <c r="U104" s="132">
        <f t="shared" ref="U104:AJ104" si="115">U105+U108</f>
        <v>86897627</v>
      </c>
      <c r="V104" s="122">
        <f t="shared" si="115"/>
        <v>5764900</v>
      </c>
      <c r="W104" s="122">
        <f t="shared" si="115"/>
        <v>0</v>
      </c>
      <c r="X104" s="129">
        <f t="shared" si="115"/>
        <v>92662527</v>
      </c>
      <c r="Y104" s="128">
        <f t="shared" si="115"/>
        <v>23150100</v>
      </c>
      <c r="Z104" s="122">
        <f t="shared" si="115"/>
        <v>6057000</v>
      </c>
      <c r="AA104" s="129">
        <f t="shared" si="115"/>
        <v>29207100</v>
      </c>
      <c r="AB104" s="128">
        <f t="shared" si="115"/>
        <v>23150100</v>
      </c>
      <c r="AC104" s="122">
        <f t="shared" si="115"/>
        <v>6057000</v>
      </c>
      <c r="AD104" s="129">
        <f t="shared" si="115"/>
        <v>29207100</v>
      </c>
      <c r="AE104" s="128">
        <f t="shared" si="115"/>
        <v>17354500</v>
      </c>
      <c r="AF104" s="122">
        <f t="shared" si="115"/>
        <v>5795600</v>
      </c>
      <c r="AG104" s="129">
        <f t="shared" si="115"/>
        <v>23150100</v>
      </c>
      <c r="AH104" s="128">
        <f t="shared" si="115"/>
        <v>63455427</v>
      </c>
      <c r="AI104" s="122">
        <f t="shared" si="115"/>
        <v>63455427</v>
      </c>
      <c r="AJ104" s="130">
        <f t="shared" si="115"/>
        <v>69512427</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1" t="str">
        <f>+IF(MARZO!A105=0,"",MARZO!A105)</f>
        <v>11304-1</v>
      </c>
      <c r="B105" s="619" t="str">
        <f>+IF(MARZO!B105=0,"",MARZO!B105)</f>
        <v>ARRENDAMIENTO Y ALQUILER DE BIENES MUEBLES E INMUEBLES</v>
      </c>
      <c r="C105" s="672">
        <f>+ENERO!C105</f>
        <v>0</v>
      </c>
      <c r="D105" s="373">
        <f>MARZO!D105+ABRIL!P105</f>
        <v>0</v>
      </c>
      <c r="E105" s="373">
        <f>MARZO!E105+ABRIL!Q105</f>
        <v>0</v>
      </c>
      <c r="F105" s="373">
        <f t="shared" ref="F105:F111" si="116">SUM(C105:E105)</f>
        <v>0</v>
      </c>
      <c r="G105" s="373">
        <f>MARZO!I105</f>
        <v>0</v>
      </c>
      <c r="H105" s="374">
        <v>0</v>
      </c>
      <c r="I105" s="373">
        <f t="shared" ref="I105:I111" si="117">SUM(G105:H105)</f>
        <v>0</v>
      </c>
      <c r="J105" s="373">
        <f>MARZO!L105</f>
        <v>0</v>
      </c>
      <c r="K105" s="374">
        <v>0</v>
      </c>
      <c r="L105" s="373">
        <f t="shared" ref="L105:L111" si="118">SUM(J105:K105)</f>
        <v>0</v>
      </c>
      <c r="M105" s="373">
        <f t="shared" ref="M105:M111" si="119">F105-I105</f>
        <v>0</v>
      </c>
      <c r="N105" s="143">
        <f t="shared" ref="N105:N111" si="120">F105-L105</f>
        <v>0</v>
      </c>
      <c r="P105" s="372">
        <v>0</v>
      </c>
      <c r="Q105" s="375">
        <v>0</v>
      </c>
      <c r="R105" s="9"/>
      <c r="S105" s="706">
        <f>+IF(MARZO!S105=0,"",MARZO!S105)</f>
        <v>1020402</v>
      </c>
      <c r="T105" s="682" t="str">
        <f>+IF(MARZO!T105=0,"",MARZO!T105)</f>
        <v>Contribuciones - Otros</v>
      </c>
      <c r="U105" s="27">
        <f t="shared" ref="U105:AJ105" si="121">SUM(U106:U107)</f>
        <v>86897627</v>
      </c>
      <c r="V105" s="15">
        <f t="shared" si="121"/>
        <v>0</v>
      </c>
      <c r="W105" s="15">
        <f t="shared" si="121"/>
        <v>0</v>
      </c>
      <c r="X105" s="18">
        <f t="shared" si="121"/>
        <v>86897627</v>
      </c>
      <c r="Y105" s="19">
        <f t="shared" si="121"/>
        <v>17385200</v>
      </c>
      <c r="Z105" s="142">
        <f t="shared" si="121"/>
        <v>6057000</v>
      </c>
      <c r="AA105" s="18">
        <f t="shared" si="121"/>
        <v>23442200</v>
      </c>
      <c r="AB105" s="19">
        <f t="shared" si="121"/>
        <v>17385200</v>
      </c>
      <c r="AC105" s="142">
        <f t="shared" si="121"/>
        <v>6057000</v>
      </c>
      <c r="AD105" s="18">
        <f t="shared" si="121"/>
        <v>23442200</v>
      </c>
      <c r="AE105" s="19">
        <f t="shared" si="121"/>
        <v>11589600</v>
      </c>
      <c r="AF105" s="142">
        <f t="shared" si="121"/>
        <v>5795600</v>
      </c>
      <c r="AG105" s="18">
        <f t="shared" si="121"/>
        <v>17385200</v>
      </c>
      <c r="AH105" s="19">
        <f t="shared" si="121"/>
        <v>63455427</v>
      </c>
      <c r="AI105" s="15">
        <f t="shared" si="121"/>
        <v>63455427</v>
      </c>
      <c r="AJ105" s="16">
        <f t="shared" si="121"/>
        <v>69512427</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1" t="str">
        <f>+IF(MARZO!A106=0,"",MARZO!A106)</f>
        <v>11304-2</v>
      </c>
      <c r="B106" s="620" t="str">
        <f>+IF(MARZO!B106=0,"",MARZO!B106)</f>
        <v>COMERCIALIZACIÓN DE MERCANCÍAS</v>
      </c>
      <c r="C106" s="672">
        <f>+ENERO!C106</f>
        <v>0</v>
      </c>
      <c r="D106" s="373">
        <f>MARZO!D106+ABRIL!P106</f>
        <v>0</v>
      </c>
      <c r="E106" s="373">
        <f>MARZO!E106+ABRIL!Q106</f>
        <v>0</v>
      </c>
      <c r="F106" s="373">
        <f t="shared" si="116"/>
        <v>0</v>
      </c>
      <c r="G106" s="373">
        <f>MARZO!I106</f>
        <v>0</v>
      </c>
      <c r="H106" s="374">
        <v>0</v>
      </c>
      <c r="I106" s="373">
        <f t="shared" si="117"/>
        <v>0</v>
      </c>
      <c r="J106" s="373">
        <f>MARZO!L106</f>
        <v>0</v>
      </c>
      <c r="K106" s="374">
        <v>0</v>
      </c>
      <c r="L106" s="373">
        <f t="shared" si="118"/>
        <v>0</v>
      </c>
      <c r="M106" s="373">
        <f t="shared" si="119"/>
        <v>0</v>
      </c>
      <c r="N106" s="143">
        <f t="shared" si="120"/>
        <v>0</v>
      </c>
      <c r="P106" s="372">
        <v>0</v>
      </c>
      <c r="Q106" s="375">
        <v>0</v>
      </c>
      <c r="R106" s="9"/>
      <c r="S106" s="707" t="str">
        <f>+IF(MARZO!S106=0,"",MARZO!S106)</f>
        <v>1020402-1</v>
      </c>
      <c r="T106" s="682" t="str">
        <f>+IF(MARZO!T106=0,"",MARZO!T106)</f>
        <v>S.E.N.A.</v>
      </c>
      <c r="U106" s="27">
        <f>+ENERO!U106</f>
        <v>34759051</v>
      </c>
      <c r="V106" s="15">
        <f>MARZO!V106+ABRIL!AL106</f>
        <v>0</v>
      </c>
      <c r="W106" s="15">
        <f>MARZO!W106+ABRIL!AM106</f>
        <v>0</v>
      </c>
      <c r="X106" s="18">
        <f>SUM(U106:W106)</f>
        <v>34759051</v>
      </c>
      <c r="Y106" s="19">
        <f>MARZO!AA106</f>
        <v>6955500</v>
      </c>
      <c r="Z106" s="374">
        <v>2423500</v>
      </c>
      <c r="AA106" s="18">
        <f>SUM(Y106:Z106)</f>
        <v>9379000</v>
      </c>
      <c r="AB106" s="19">
        <f>MARZO!AD106</f>
        <v>6955500</v>
      </c>
      <c r="AC106" s="374">
        <v>2423500</v>
      </c>
      <c r="AD106" s="18">
        <f>SUM(AB106:AC106)</f>
        <v>9379000</v>
      </c>
      <c r="AE106" s="19">
        <f>MARZO!AG106</f>
        <v>4636600</v>
      </c>
      <c r="AF106" s="374">
        <v>2318900</v>
      </c>
      <c r="AG106" s="18">
        <f>SUM(AE106:AF106)</f>
        <v>6955500</v>
      </c>
      <c r="AH106" s="19">
        <f>X106-AA106</f>
        <v>25380051</v>
      </c>
      <c r="AI106" s="15">
        <f>X106-AD106</f>
        <v>25380051</v>
      </c>
      <c r="AJ106" s="16">
        <f>X106-AG106</f>
        <v>27803551</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1" t="str">
        <f>+IF(MARZO!A107=0,"",MARZO!A107)</f>
        <v>11304-3</v>
      </c>
      <c r="B107" s="619" t="str">
        <f>+IF(MARZO!B107=0,"",MARZO!B107)</f>
        <v>Bienestar Social</v>
      </c>
      <c r="C107" s="672">
        <f>+ENERO!C107</f>
        <v>0</v>
      </c>
      <c r="D107" s="373">
        <f>MARZO!D107+ABRIL!P107</f>
        <v>0</v>
      </c>
      <c r="E107" s="373">
        <f>MARZO!E107+ABRIL!Q107</f>
        <v>0</v>
      </c>
      <c r="F107" s="373">
        <f t="shared" si="116"/>
        <v>0</v>
      </c>
      <c r="G107" s="373">
        <f>MARZO!I107</f>
        <v>0</v>
      </c>
      <c r="H107" s="374">
        <v>0</v>
      </c>
      <c r="I107" s="373">
        <f t="shared" si="117"/>
        <v>0</v>
      </c>
      <c r="J107" s="373">
        <f>MARZO!L107</f>
        <v>0</v>
      </c>
      <c r="K107" s="374">
        <v>0</v>
      </c>
      <c r="L107" s="373">
        <f t="shared" si="118"/>
        <v>0</v>
      </c>
      <c r="M107" s="373">
        <f t="shared" si="119"/>
        <v>0</v>
      </c>
      <c r="N107" s="143">
        <f t="shared" si="120"/>
        <v>0</v>
      </c>
      <c r="P107" s="372">
        <v>0</v>
      </c>
      <c r="Q107" s="375">
        <v>0</v>
      </c>
      <c r="R107" s="9"/>
      <c r="S107" s="707" t="str">
        <f>+IF(MARZO!S107=0,"",MARZO!S107)</f>
        <v>1020402-2</v>
      </c>
      <c r="T107" s="682" t="str">
        <f>+IF(MARZO!T107=0,"",MARZO!T107)</f>
        <v>I.C.B.F.</v>
      </c>
      <c r="U107" s="27">
        <f>+ENERO!U107</f>
        <v>52138576</v>
      </c>
      <c r="V107" s="15">
        <f>MARZO!V107+ABRIL!AL107</f>
        <v>0</v>
      </c>
      <c r="W107" s="15">
        <f>MARZO!W107+ABRIL!AM107</f>
        <v>0</v>
      </c>
      <c r="X107" s="18">
        <f>SUM(U107:W107)</f>
        <v>52138576</v>
      </c>
      <c r="Y107" s="19">
        <f>MARZO!AA107</f>
        <v>10429700</v>
      </c>
      <c r="Z107" s="374">
        <v>3633500</v>
      </c>
      <c r="AA107" s="18">
        <f>SUM(Y107:Z107)</f>
        <v>14063200</v>
      </c>
      <c r="AB107" s="19">
        <f>MARZO!AD107</f>
        <v>10429700</v>
      </c>
      <c r="AC107" s="374">
        <v>3633500</v>
      </c>
      <c r="AD107" s="18">
        <f>SUM(AB107:AC107)</f>
        <v>14063200</v>
      </c>
      <c r="AE107" s="19">
        <f>MARZO!AG107</f>
        <v>6953000</v>
      </c>
      <c r="AF107" s="374">
        <v>3476700</v>
      </c>
      <c r="AG107" s="18">
        <f>SUM(AE107:AF107)</f>
        <v>10429700</v>
      </c>
      <c r="AH107" s="19">
        <f>X107-AA107</f>
        <v>38075376</v>
      </c>
      <c r="AI107" s="15">
        <f>X107-AD107</f>
        <v>38075376</v>
      </c>
      <c r="AJ107" s="16">
        <f>X107-AG107</f>
        <v>41708876</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1" t="str">
        <f>+IF(MARZO!A108=0,"",MARZO!A108)</f>
        <v>11304-4</v>
      </c>
      <c r="B108" s="619" t="str">
        <f>+IF(MARZO!B108=0,"",MARZO!B108)</f>
        <v>Fondo de la Vivienda</v>
      </c>
      <c r="C108" s="672">
        <f>+ENERO!C108</f>
        <v>0</v>
      </c>
      <c r="D108" s="373">
        <f>MARZO!D108+ABRIL!P108</f>
        <v>0</v>
      </c>
      <c r="E108" s="373">
        <f>MARZO!E108+ABRIL!Q108</f>
        <v>0</v>
      </c>
      <c r="F108" s="373">
        <f t="shared" si="116"/>
        <v>0</v>
      </c>
      <c r="G108" s="373">
        <f>MARZO!I108</f>
        <v>0</v>
      </c>
      <c r="H108" s="374">
        <v>0</v>
      </c>
      <c r="I108" s="373">
        <f t="shared" si="117"/>
        <v>0</v>
      </c>
      <c r="J108" s="373">
        <f>MARZO!L108</f>
        <v>0</v>
      </c>
      <c r="K108" s="374">
        <v>0</v>
      </c>
      <c r="L108" s="373">
        <f t="shared" si="118"/>
        <v>0</v>
      </c>
      <c r="M108" s="373">
        <f t="shared" si="119"/>
        <v>0</v>
      </c>
      <c r="N108" s="143">
        <f t="shared" si="120"/>
        <v>0</v>
      </c>
      <c r="P108" s="372">
        <v>0</v>
      </c>
      <c r="Q108" s="375">
        <v>0</v>
      </c>
      <c r="R108" s="9"/>
      <c r="S108" s="706">
        <f>+IF(MARZO!S108=0,"",MARZO!S108)</f>
        <v>1020499</v>
      </c>
      <c r="T108" s="682" t="str">
        <f>+IF(MARZO!T108=0,"",MARZO!T108)</f>
        <v>Vigencias Anteriores Contribuciones Inherentes de nómina sector publico operativo</v>
      </c>
      <c r="U108" s="27">
        <f>+ENERO!U108</f>
        <v>0</v>
      </c>
      <c r="V108" s="15">
        <f>MARZO!V108+ABRIL!AL108</f>
        <v>5764900</v>
      </c>
      <c r="W108" s="15">
        <f>MARZO!W108+ABRIL!AM108</f>
        <v>0</v>
      </c>
      <c r="X108" s="18">
        <f>SUM(U108:W108)</f>
        <v>5764900</v>
      </c>
      <c r="Y108" s="19">
        <f>MARZO!AA108</f>
        <v>5764900</v>
      </c>
      <c r="Z108" s="374">
        <v>0</v>
      </c>
      <c r="AA108" s="18">
        <f>SUM(Y108:Z108)</f>
        <v>5764900</v>
      </c>
      <c r="AB108" s="19">
        <f>MARZO!AD108</f>
        <v>5764900</v>
      </c>
      <c r="AC108" s="374">
        <v>0</v>
      </c>
      <c r="AD108" s="18">
        <f>SUM(AB108:AC108)</f>
        <v>5764900</v>
      </c>
      <c r="AE108" s="19">
        <f>MARZO!AG108</f>
        <v>5764900</v>
      </c>
      <c r="AF108" s="374">
        <v>0</v>
      </c>
      <c r="AG108" s="18">
        <f>SUM(AE108:AF108)</f>
        <v>5764900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1" t="str">
        <f>+IF(MARZO!A109=0,"",MARZO!A109)</f>
        <v>11304-5</v>
      </c>
      <c r="B109" s="619" t="str">
        <f>+IF(MARZO!B109=0,"",MARZO!B109)</f>
        <v xml:space="preserve">Aprovechamientos </v>
      </c>
      <c r="C109" s="672">
        <f>+ENERO!C109</f>
        <v>15193610</v>
      </c>
      <c r="D109" s="373">
        <f>MARZO!D109+ABRIL!P109</f>
        <v>0</v>
      </c>
      <c r="E109" s="373">
        <f>MARZO!E109+ABRIL!Q109</f>
        <v>0</v>
      </c>
      <c r="F109" s="373">
        <f t="shared" si="116"/>
        <v>15193610</v>
      </c>
      <c r="G109" s="373">
        <f>MARZO!I109</f>
        <v>733366</v>
      </c>
      <c r="H109" s="374">
        <v>1100900</v>
      </c>
      <c r="I109" s="373">
        <f t="shared" si="117"/>
        <v>1834266</v>
      </c>
      <c r="J109" s="373">
        <f>MARZO!L109</f>
        <v>625242</v>
      </c>
      <c r="K109" s="374">
        <v>131900</v>
      </c>
      <c r="L109" s="373">
        <f t="shared" si="118"/>
        <v>757142</v>
      </c>
      <c r="M109" s="373">
        <f t="shared" si="119"/>
        <v>13359344</v>
      </c>
      <c r="N109" s="143">
        <f t="shared" si="120"/>
        <v>14436468</v>
      </c>
      <c r="P109" s="372">
        <v>0</v>
      </c>
      <c r="Q109" s="375">
        <v>0</v>
      </c>
      <c r="R109" s="9"/>
      <c r="S109" s="366" t="str">
        <f>+IF(MARZO!S109=0,"",MARZO!S109)</f>
        <v/>
      </c>
      <c r="T109" s="696" t="str">
        <f>+IF(MARZO!T109=0,"",MARZO!T109)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1" t="str">
        <f>+IF(MARZO!A110=0,"",MARZO!A110)</f>
        <v>11304-6</v>
      </c>
      <c r="B110" s="619" t="str">
        <f>+IF(MARZO!B110=0,"",MARZO!B110)</f>
        <v>Otros</v>
      </c>
      <c r="C110" s="672">
        <f>+ENERO!C110</f>
        <v>0</v>
      </c>
      <c r="D110" s="373">
        <f>MARZO!D110+ABRIL!P110</f>
        <v>0</v>
      </c>
      <c r="E110" s="373">
        <f>MARZO!E110+ABRIL!Q110</f>
        <v>0</v>
      </c>
      <c r="F110" s="373">
        <f t="shared" si="116"/>
        <v>0</v>
      </c>
      <c r="G110" s="373">
        <f>MARZO!I110</f>
        <v>0</v>
      </c>
      <c r="H110" s="374">
        <v>0</v>
      </c>
      <c r="I110" s="373">
        <f t="shared" si="117"/>
        <v>0</v>
      </c>
      <c r="J110" s="373">
        <f>MARZO!L110</f>
        <v>0</v>
      </c>
      <c r="K110" s="374">
        <v>0</v>
      </c>
      <c r="L110" s="373">
        <f t="shared" si="118"/>
        <v>0</v>
      </c>
      <c r="M110" s="373">
        <f t="shared" si="119"/>
        <v>0</v>
      </c>
      <c r="N110" s="143">
        <f t="shared" si="120"/>
        <v>0</v>
      </c>
      <c r="P110" s="372">
        <v>0</v>
      </c>
      <c r="Q110" s="375">
        <v>0</v>
      </c>
      <c r="R110" s="9"/>
      <c r="S110" s="704">
        <f>+IF(MARZO!S110=0,"",MARZO!S110)</f>
        <v>2000000</v>
      </c>
      <c r="T110" s="686" t="str">
        <f>+IF(MARZO!T110=0,"",MARZO!T110)</f>
        <v>GASTOS GENERALES</v>
      </c>
      <c r="U110" s="470">
        <f t="shared" ref="U110:AJ110" si="122">U112+U145</f>
        <v>718663965</v>
      </c>
      <c r="V110" s="471">
        <f t="shared" si="122"/>
        <v>2596563</v>
      </c>
      <c r="W110" s="471">
        <f t="shared" si="122"/>
        <v>95770735</v>
      </c>
      <c r="X110" s="472">
        <f t="shared" si="122"/>
        <v>817031263</v>
      </c>
      <c r="Y110" s="379">
        <f t="shared" si="122"/>
        <v>372383866</v>
      </c>
      <c r="Z110" s="471">
        <f t="shared" si="122"/>
        <v>31684276</v>
      </c>
      <c r="AA110" s="472">
        <f t="shared" si="122"/>
        <v>404068142</v>
      </c>
      <c r="AB110" s="379">
        <f t="shared" si="122"/>
        <v>272169154</v>
      </c>
      <c r="AC110" s="471">
        <f t="shared" si="122"/>
        <v>57668598</v>
      </c>
      <c r="AD110" s="472">
        <f t="shared" si="122"/>
        <v>329837752</v>
      </c>
      <c r="AE110" s="379">
        <f t="shared" si="122"/>
        <v>156795548</v>
      </c>
      <c r="AF110" s="471">
        <f t="shared" si="122"/>
        <v>72435312</v>
      </c>
      <c r="AG110" s="472">
        <f t="shared" si="122"/>
        <v>229230860</v>
      </c>
      <c r="AH110" s="379">
        <f t="shared" si="122"/>
        <v>412963121</v>
      </c>
      <c r="AI110" s="471">
        <f t="shared" si="122"/>
        <v>487193511</v>
      </c>
      <c r="AJ110" s="380">
        <f t="shared" si="122"/>
        <v>587800403</v>
      </c>
      <c r="AK110" s="10"/>
      <c r="AL110" s="128">
        <f>AL112+AL145</f>
        <v>0</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c r="A111" s="741" t="str">
        <f>+IF(MARZO!A111=0,"",MARZO!A111)</f>
        <v>11304-7</v>
      </c>
      <c r="B111" s="654" t="str">
        <f>+IF(MARZO!B111=0,"",MARZO!B111)</f>
        <v>Vigencia Anterior Otros Ingresos Corrientes</v>
      </c>
      <c r="C111" s="780">
        <f>+ENERO!C111</f>
        <v>0</v>
      </c>
      <c r="D111" s="385">
        <f>MARZO!D111+ABRIL!P111</f>
        <v>0</v>
      </c>
      <c r="E111" s="385">
        <f>MARZO!E111+ABRIL!Q111</f>
        <v>0</v>
      </c>
      <c r="F111" s="385">
        <f t="shared" si="116"/>
        <v>0</v>
      </c>
      <c r="G111" s="385">
        <f>MARZO!I111</f>
        <v>0</v>
      </c>
      <c r="H111" s="388">
        <v>0</v>
      </c>
      <c r="I111" s="385">
        <f t="shared" si="117"/>
        <v>0</v>
      </c>
      <c r="J111" s="385">
        <f>MARZO!L111</f>
        <v>0</v>
      </c>
      <c r="K111" s="388">
        <v>0</v>
      </c>
      <c r="L111" s="385">
        <f t="shared" si="118"/>
        <v>0</v>
      </c>
      <c r="M111" s="385">
        <f t="shared" si="119"/>
        <v>0</v>
      </c>
      <c r="N111" s="386">
        <f t="shared" si="120"/>
        <v>0</v>
      </c>
      <c r="P111" s="372">
        <v>0</v>
      </c>
      <c r="Q111" s="375">
        <v>0</v>
      </c>
      <c r="R111" s="9"/>
      <c r="S111" s="366" t="str">
        <f>+IF(MARZO!S111=0,"",MARZO!S111)</f>
        <v/>
      </c>
      <c r="T111" s="696" t="str">
        <f>+IF(MARZO!T111=0,"",MARZO!T111)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2" t="str">
        <f>+IF(MARZO!A112=0,"",MARZO!A112)</f>
        <v/>
      </c>
      <c r="B112" s="653" t="str">
        <f>+IF(MARZO!B112=0,"",MARZO!B112)</f>
        <v/>
      </c>
      <c r="C112" s="480"/>
      <c r="D112" s="480"/>
      <c r="E112" s="480"/>
      <c r="F112" s="480"/>
      <c r="G112" s="480"/>
      <c r="H112" s="480"/>
      <c r="I112" s="480"/>
      <c r="J112" s="480"/>
      <c r="K112" s="480"/>
      <c r="L112" s="480"/>
      <c r="M112" s="480"/>
      <c r="N112" s="481"/>
      <c r="P112" s="482"/>
      <c r="Q112" s="481"/>
      <c r="R112" s="9"/>
      <c r="S112" s="704">
        <f>+IF(MARZO!S112=0,"",MARZO!S112)</f>
        <v>2010000</v>
      </c>
      <c r="T112" s="680" t="str">
        <f>+IF(MARZO!T112=0,"",MARZO!T112)</f>
        <v>Gastos de Administración</v>
      </c>
      <c r="U112" s="132">
        <f t="shared" ref="U112:AJ112" si="123">U114+U123+U141</f>
        <v>190227325</v>
      </c>
      <c r="V112" s="122">
        <f t="shared" si="123"/>
        <v>52564331</v>
      </c>
      <c r="W112" s="122">
        <f t="shared" si="123"/>
        <v>1603319</v>
      </c>
      <c r="X112" s="129">
        <f t="shared" si="123"/>
        <v>244394975</v>
      </c>
      <c r="Y112" s="128">
        <f t="shared" si="123"/>
        <v>98317905</v>
      </c>
      <c r="Z112" s="122">
        <f t="shared" si="123"/>
        <v>8346739</v>
      </c>
      <c r="AA112" s="129">
        <f t="shared" si="123"/>
        <v>106664644</v>
      </c>
      <c r="AB112" s="128">
        <f t="shared" si="123"/>
        <v>51024844</v>
      </c>
      <c r="AC112" s="122">
        <f t="shared" si="123"/>
        <v>29062918</v>
      </c>
      <c r="AD112" s="129">
        <f t="shared" si="123"/>
        <v>80087762</v>
      </c>
      <c r="AE112" s="128">
        <f t="shared" si="123"/>
        <v>34567745</v>
      </c>
      <c r="AF112" s="122">
        <f t="shared" si="123"/>
        <v>19950344</v>
      </c>
      <c r="AG112" s="129">
        <f t="shared" si="123"/>
        <v>54518089</v>
      </c>
      <c r="AH112" s="128">
        <f t="shared" si="123"/>
        <v>137730331</v>
      </c>
      <c r="AI112" s="122">
        <f t="shared" si="123"/>
        <v>164307213</v>
      </c>
      <c r="AJ112" s="130">
        <f t="shared" si="123"/>
        <v>189876886</v>
      </c>
      <c r="AK112" s="9"/>
      <c r="AL112" s="128">
        <f>AL114+AL123+AL141</f>
        <v>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c r="A113" s="731">
        <f>+IF(MARZO!A113=0,"",MARZO!A113)</f>
        <v>2000</v>
      </c>
      <c r="B113" s="640" t="str">
        <f>+IF(MARZO!B113=0,"",MARZO!B113)</f>
        <v>INGRESOS DE CAPITAL</v>
      </c>
      <c r="C113" s="623">
        <f>SUM(C115:C124)</f>
        <v>164508252</v>
      </c>
      <c r="D113" s="624">
        <f>SUM(D115:D124)</f>
        <v>0</v>
      </c>
      <c r="E113" s="624">
        <f t="shared" ref="E113:N113" si="124">SUM(E115:E124)</f>
        <v>155190942</v>
      </c>
      <c r="F113" s="624">
        <f t="shared" si="124"/>
        <v>319699194</v>
      </c>
      <c r="G113" s="624">
        <f t="shared" si="124"/>
        <v>1749184</v>
      </c>
      <c r="H113" s="624">
        <f t="shared" si="124"/>
        <v>18376928</v>
      </c>
      <c r="I113" s="624">
        <f t="shared" si="124"/>
        <v>20126112</v>
      </c>
      <c r="J113" s="624">
        <f t="shared" si="124"/>
        <v>1749184</v>
      </c>
      <c r="K113" s="624">
        <f t="shared" si="124"/>
        <v>18376928</v>
      </c>
      <c r="L113" s="624">
        <f t="shared" si="124"/>
        <v>20126112</v>
      </c>
      <c r="M113" s="624">
        <f t="shared" si="124"/>
        <v>299573082</v>
      </c>
      <c r="N113" s="625">
        <f t="shared" si="124"/>
        <v>299573082</v>
      </c>
      <c r="O113" s="461"/>
      <c r="P113" s="174">
        <f>SUM(P115:P124)</f>
        <v>0</v>
      </c>
      <c r="Q113" s="175">
        <f>SUM(Q115:Q124)</f>
        <v>0</v>
      </c>
      <c r="R113" s="9"/>
      <c r="S113" s="366" t="str">
        <f>+IF(MARZO!S113=0,"",MARZO!S113)</f>
        <v/>
      </c>
      <c r="T113" s="696" t="str">
        <f>+IF(MARZO!T113=0,"",MARZO!T113)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2" t="str">
        <f>+IF(MARZO!A114=0,"",MARZO!A114)</f>
        <v/>
      </c>
      <c r="B114" s="653" t="str">
        <f>+IF(MARZO!B114=0,"",MARZO!B114)</f>
        <v/>
      </c>
      <c r="C114" s="480"/>
      <c r="D114" s="480"/>
      <c r="E114" s="480"/>
      <c r="F114" s="480"/>
      <c r="G114" s="480"/>
      <c r="H114" s="480"/>
      <c r="I114" s="480"/>
      <c r="J114" s="480"/>
      <c r="K114" s="480"/>
      <c r="L114" s="480"/>
      <c r="M114" s="480"/>
      <c r="N114" s="481"/>
      <c r="P114" s="482"/>
      <c r="Q114" s="481"/>
      <c r="R114" s="9"/>
      <c r="S114" s="705">
        <f>+IF(MARZO!S114=0,"",MARZO!S114)</f>
        <v>2010100</v>
      </c>
      <c r="T114" s="681" t="str">
        <f>+IF(MARZO!T114=0,"",MARZO!T114)</f>
        <v>Adquisición de bienes</v>
      </c>
      <c r="U114" s="132">
        <f t="shared" ref="U114:AJ114" si="125">SUM(U115:U121)</f>
        <v>98600000</v>
      </c>
      <c r="V114" s="122">
        <f t="shared" si="125"/>
        <v>12417992</v>
      </c>
      <c r="W114" s="122">
        <f t="shared" si="125"/>
        <v>0</v>
      </c>
      <c r="X114" s="129">
        <f t="shared" si="125"/>
        <v>111017992</v>
      </c>
      <c r="Y114" s="128">
        <f t="shared" si="125"/>
        <v>36034271</v>
      </c>
      <c r="Z114" s="122">
        <f t="shared" si="125"/>
        <v>834550</v>
      </c>
      <c r="AA114" s="129">
        <f t="shared" si="125"/>
        <v>36868821</v>
      </c>
      <c r="AB114" s="128">
        <f t="shared" si="125"/>
        <v>23903150</v>
      </c>
      <c r="AC114" s="122">
        <f t="shared" si="125"/>
        <v>12761066</v>
      </c>
      <c r="AD114" s="129">
        <f t="shared" si="125"/>
        <v>36664216</v>
      </c>
      <c r="AE114" s="128">
        <f t="shared" si="125"/>
        <v>17433580</v>
      </c>
      <c r="AF114" s="122">
        <f t="shared" si="125"/>
        <v>6147558</v>
      </c>
      <c r="AG114" s="129">
        <f t="shared" si="125"/>
        <v>23581138</v>
      </c>
      <c r="AH114" s="128">
        <f t="shared" si="125"/>
        <v>74149171</v>
      </c>
      <c r="AI114" s="122">
        <f t="shared" si="125"/>
        <v>74353776</v>
      </c>
      <c r="AJ114" s="130">
        <f t="shared" si="125"/>
        <v>87436854</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c r="A115" s="743">
        <f>+IF(MARZO!A115=0,"",MARZO!A115)</f>
        <v>2100</v>
      </c>
      <c r="B115" s="626" t="str">
        <f>+IF(MARZO!B115=0,"",MARZO!B115)</f>
        <v>CREDITO INTERNO</v>
      </c>
      <c r="C115" s="673">
        <f>+ENERO!C115</f>
        <v>0</v>
      </c>
      <c r="D115" s="464">
        <f>MARZO!D115+ABRIL!P115</f>
        <v>0</v>
      </c>
      <c r="E115" s="464">
        <f>MARZO!E115+ABRIL!Q115</f>
        <v>0</v>
      </c>
      <c r="F115" s="468">
        <f t="shared" ref="F115:F124" si="126">SUM(C115:E115)</f>
        <v>0</v>
      </c>
      <c r="G115" s="466">
        <f>MARZO!I115</f>
        <v>0</v>
      </c>
      <c r="H115" s="374">
        <v>0</v>
      </c>
      <c r="I115" s="468">
        <f t="shared" ref="I115:I124" si="127">SUM(G115:H115)</f>
        <v>0</v>
      </c>
      <c r="J115" s="466">
        <f>MARZO!L115</f>
        <v>0</v>
      </c>
      <c r="K115" s="374">
        <v>0</v>
      </c>
      <c r="L115" s="465">
        <f t="shared" ref="L115:L124" si="128">SUM(J115:K115)</f>
        <v>0</v>
      </c>
      <c r="M115" s="469">
        <f t="shared" ref="M115:M124" si="129">F115-I115</f>
        <v>0</v>
      </c>
      <c r="N115" s="465">
        <f t="shared" ref="N115:N124" si="130">F115-L115</f>
        <v>0</v>
      </c>
      <c r="O115" s="461"/>
      <c r="P115" s="372">
        <v>0</v>
      </c>
      <c r="Q115" s="375">
        <v>0</v>
      </c>
      <c r="R115" s="9"/>
      <c r="S115" s="706" t="str">
        <f>+IF(MARZO!S115=0,"",MARZO!S115)</f>
        <v>2010100-1</v>
      </c>
      <c r="T115" s="682" t="str">
        <f>+IF(MARZO!T115=0,"",MARZO!T115)</f>
        <v>Compra de Equipos</v>
      </c>
      <c r="U115" s="27">
        <f>+ENERO!U115</f>
        <v>20000000</v>
      </c>
      <c r="V115" s="15">
        <f>MARZO!V115+ABRIL!AL115</f>
        <v>0</v>
      </c>
      <c r="W115" s="15">
        <f>MARZO!W115+ABRIL!AM115</f>
        <v>0</v>
      </c>
      <c r="X115" s="18">
        <f t="shared" ref="X115:X121" si="131">SUM(U115:W115)</f>
        <v>20000000</v>
      </c>
      <c r="Y115" s="19">
        <f>MARZO!AA115</f>
        <v>0</v>
      </c>
      <c r="Z115" s="374">
        <v>0</v>
      </c>
      <c r="AA115" s="18">
        <f t="shared" ref="AA115:AA121" si="132">SUM(Y115:Z115)</f>
        <v>0</v>
      </c>
      <c r="AB115" s="19">
        <f>MARZO!AD115</f>
        <v>0</v>
      </c>
      <c r="AC115" s="374">
        <v>0</v>
      </c>
      <c r="AD115" s="18">
        <f t="shared" ref="AD115:AD121" si="133">SUM(AB115:AC115)</f>
        <v>0</v>
      </c>
      <c r="AE115" s="19">
        <f>MARZO!AG115</f>
        <v>0</v>
      </c>
      <c r="AF115" s="374">
        <v>0</v>
      </c>
      <c r="AG115" s="18">
        <f t="shared" ref="AG115:AG121" si="134">SUM(AE115:AF115)</f>
        <v>0</v>
      </c>
      <c r="AH115" s="19">
        <f t="shared" ref="AH115:AH121" si="135">X115-AA115</f>
        <v>20000000</v>
      </c>
      <c r="AI115" s="15">
        <f t="shared" ref="AI115:AI121" si="136">X115-AD115</f>
        <v>20000000</v>
      </c>
      <c r="AJ115" s="16">
        <f t="shared" ref="AJ115:AJ121" si="137">X115-AG115</f>
        <v>20000000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3" t="str">
        <f>+IF(MARZO!A116=0,"",MARZO!A116)</f>
        <v>2100-1</v>
      </c>
      <c r="B116" s="627" t="str">
        <f>+IF(MARZO!B116=0,"",MARZO!B116)</f>
        <v>Vigencia Anterior</v>
      </c>
      <c r="C116" s="673">
        <f>+ENERO!C116</f>
        <v>0</v>
      </c>
      <c r="D116" s="464">
        <f>MARZO!D116+ABRIL!P116</f>
        <v>0</v>
      </c>
      <c r="E116" s="464">
        <f>MARZO!E116+ABRIL!Q116</f>
        <v>0</v>
      </c>
      <c r="F116" s="468">
        <f t="shared" si="126"/>
        <v>0</v>
      </c>
      <c r="G116" s="466">
        <f>MARZO!I116</f>
        <v>0</v>
      </c>
      <c r="H116" s="374">
        <v>0</v>
      </c>
      <c r="I116" s="468">
        <f t="shared" si="127"/>
        <v>0</v>
      </c>
      <c r="J116" s="466">
        <f>MARZO!L116</f>
        <v>0</v>
      </c>
      <c r="K116" s="374">
        <v>0</v>
      </c>
      <c r="L116" s="465">
        <f t="shared" si="128"/>
        <v>0</v>
      </c>
      <c r="M116" s="469">
        <f t="shared" si="129"/>
        <v>0</v>
      </c>
      <c r="N116" s="465">
        <f t="shared" si="130"/>
        <v>0</v>
      </c>
      <c r="O116" s="461"/>
      <c r="P116" s="372">
        <v>0</v>
      </c>
      <c r="Q116" s="375">
        <v>0</v>
      </c>
      <c r="R116" s="9"/>
      <c r="S116" s="706" t="str">
        <f>+IF(MARZO!S116=0,"",MARZO!S116)</f>
        <v>2010100-2</v>
      </c>
      <c r="T116" s="682" t="str">
        <f>+IF(MARZO!T116=0,"",MARZO!T116)</f>
        <v>Materiales</v>
      </c>
      <c r="U116" s="27">
        <f>+ENERO!U116</f>
        <v>75600000</v>
      </c>
      <c r="V116" s="15">
        <f>MARZO!V116+ABRIL!AL116</f>
        <v>-4147338</v>
      </c>
      <c r="W116" s="15">
        <f>MARZO!W116+ABRIL!AM116</f>
        <v>0</v>
      </c>
      <c r="X116" s="18">
        <f t="shared" si="131"/>
        <v>71452662</v>
      </c>
      <c r="Y116" s="19">
        <f>MARZO!AA116</f>
        <v>19468941</v>
      </c>
      <c r="Z116" s="374">
        <v>834550</v>
      </c>
      <c r="AA116" s="18">
        <f t="shared" si="132"/>
        <v>20303491</v>
      </c>
      <c r="AB116" s="19">
        <f>MARZO!AD116</f>
        <v>7337820</v>
      </c>
      <c r="AC116" s="374">
        <v>12761066</v>
      </c>
      <c r="AD116" s="18">
        <f t="shared" si="133"/>
        <v>20098886</v>
      </c>
      <c r="AE116" s="19">
        <f>MARZO!AG116</f>
        <v>1136000</v>
      </c>
      <c r="AF116" s="374">
        <v>6147558</v>
      </c>
      <c r="AG116" s="18">
        <f t="shared" si="134"/>
        <v>7283558</v>
      </c>
      <c r="AH116" s="19">
        <f t="shared" si="135"/>
        <v>51149171</v>
      </c>
      <c r="AI116" s="15">
        <f t="shared" si="136"/>
        <v>51353776</v>
      </c>
      <c r="AJ116" s="16">
        <f t="shared" si="137"/>
        <v>64169104</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3">
        <f>+IF(MARZO!A117=0,"",MARZO!A117)</f>
        <v>2200</v>
      </c>
      <c r="B117" s="626" t="str">
        <f>+IF(MARZO!B117=0,"",MARZO!B117)</f>
        <v>CREDITO EXTERNO</v>
      </c>
      <c r="C117" s="673">
        <f>+ENERO!C117</f>
        <v>0</v>
      </c>
      <c r="D117" s="464">
        <f>MARZO!D117+ABRIL!P117</f>
        <v>0</v>
      </c>
      <c r="E117" s="464">
        <f>MARZO!E117+ABRIL!Q117</f>
        <v>0</v>
      </c>
      <c r="F117" s="468">
        <f t="shared" si="126"/>
        <v>0</v>
      </c>
      <c r="G117" s="466">
        <f>MARZO!I117</f>
        <v>0</v>
      </c>
      <c r="H117" s="374">
        <v>0</v>
      </c>
      <c r="I117" s="468">
        <f t="shared" si="127"/>
        <v>0</v>
      </c>
      <c r="J117" s="466">
        <f>MARZO!L117</f>
        <v>0</v>
      </c>
      <c r="K117" s="374">
        <v>0</v>
      </c>
      <c r="L117" s="465">
        <f t="shared" si="128"/>
        <v>0</v>
      </c>
      <c r="M117" s="469">
        <f t="shared" si="129"/>
        <v>0</v>
      </c>
      <c r="N117" s="465">
        <f t="shared" si="130"/>
        <v>0</v>
      </c>
      <c r="O117" s="461"/>
      <c r="P117" s="372">
        <v>0</v>
      </c>
      <c r="Q117" s="375">
        <v>0</v>
      </c>
      <c r="R117" s="9"/>
      <c r="S117" s="706" t="str">
        <f>+IF(MARZO!S117=0,"",MARZO!S117)</f>
        <v>2010100-3</v>
      </c>
      <c r="T117" s="682" t="str">
        <f>+IF(MARZO!T117=0,"",MARZO!T117)</f>
        <v>Salud Ocupacional</v>
      </c>
      <c r="U117" s="27">
        <f>+ENERO!U117</f>
        <v>3000000</v>
      </c>
      <c r="V117" s="15">
        <f>MARZO!V117+ABRIL!AL117</f>
        <v>0</v>
      </c>
      <c r="W117" s="15">
        <f>MARZO!W117+ABRIL!AM117</f>
        <v>0</v>
      </c>
      <c r="X117" s="18">
        <f t="shared" si="131"/>
        <v>3000000</v>
      </c>
      <c r="Y117" s="19">
        <f>MARZO!AA117</f>
        <v>0</v>
      </c>
      <c r="Z117" s="374">
        <v>0</v>
      </c>
      <c r="AA117" s="18">
        <f t="shared" si="132"/>
        <v>0</v>
      </c>
      <c r="AB117" s="19">
        <f>MARZO!AD117</f>
        <v>0</v>
      </c>
      <c r="AC117" s="374">
        <v>0</v>
      </c>
      <c r="AD117" s="18">
        <f t="shared" si="133"/>
        <v>0</v>
      </c>
      <c r="AE117" s="19">
        <f>MARZO!AG117</f>
        <v>0</v>
      </c>
      <c r="AF117" s="374">
        <v>0</v>
      </c>
      <c r="AG117" s="18">
        <f t="shared" si="134"/>
        <v>0</v>
      </c>
      <c r="AH117" s="19">
        <f t="shared" si="135"/>
        <v>3000000</v>
      </c>
      <c r="AI117" s="15">
        <f t="shared" si="136"/>
        <v>3000000</v>
      </c>
      <c r="AJ117" s="16">
        <f t="shared" si="137"/>
        <v>3000000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4" t="str">
        <f>+IF(MARZO!A118=0,"",MARZO!A118)</f>
        <v>2200-1</v>
      </c>
      <c r="B118" s="627" t="str">
        <f>+IF(MARZO!B118=0,"",MARZO!B118)</f>
        <v>Vigencia Anterior Ingresos de Capital</v>
      </c>
      <c r="C118" s="673">
        <f>+ENERO!C118</f>
        <v>0</v>
      </c>
      <c r="D118" s="464">
        <f>MARZO!D118+ABRIL!P118</f>
        <v>0</v>
      </c>
      <c r="E118" s="464">
        <f>MARZO!E118+ABRIL!Q118</f>
        <v>0</v>
      </c>
      <c r="F118" s="468">
        <f t="shared" si="126"/>
        <v>0</v>
      </c>
      <c r="G118" s="466">
        <f>MARZO!I118</f>
        <v>0</v>
      </c>
      <c r="H118" s="374">
        <v>0</v>
      </c>
      <c r="I118" s="468">
        <f t="shared" si="127"/>
        <v>0</v>
      </c>
      <c r="J118" s="466">
        <f>MARZO!L118</f>
        <v>0</v>
      </c>
      <c r="K118" s="374">
        <v>0</v>
      </c>
      <c r="L118" s="465">
        <f t="shared" si="128"/>
        <v>0</v>
      </c>
      <c r="M118" s="469">
        <f t="shared" si="129"/>
        <v>0</v>
      </c>
      <c r="N118" s="465">
        <f t="shared" si="130"/>
        <v>0</v>
      </c>
      <c r="O118" s="461"/>
      <c r="P118" s="372">
        <v>0</v>
      </c>
      <c r="Q118" s="375">
        <v>0</v>
      </c>
      <c r="R118" s="9"/>
      <c r="S118" s="706" t="str">
        <f>+IF(MARZO!S118=0,"",MARZO!S118)</f>
        <v>2010100-4</v>
      </c>
      <c r="T118" s="682" t="str">
        <f>+IF(MARZO!T118=0,"",MARZO!T118)</f>
        <v/>
      </c>
      <c r="U118" s="27">
        <f>+ENERO!U118</f>
        <v>0</v>
      </c>
      <c r="V118" s="15">
        <f>MARZO!V118+ABRIL!AL118</f>
        <v>0</v>
      </c>
      <c r="W118" s="15">
        <f>MARZO!W118+ABRIL!AM118</f>
        <v>0</v>
      </c>
      <c r="X118" s="18">
        <f t="shared" si="131"/>
        <v>0</v>
      </c>
      <c r="Y118" s="19">
        <f>MARZO!AA118</f>
        <v>0</v>
      </c>
      <c r="Z118" s="374">
        <v>0</v>
      </c>
      <c r="AA118" s="18">
        <f t="shared" si="132"/>
        <v>0</v>
      </c>
      <c r="AB118" s="19">
        <f>MARZO!AD118</f>
        <v>0</v>
      </c>
      <c r="AC118" s="374">
        <v>0</v>
      </c>
      <c r="AD118" s="18">
        <f t="shared" si="133"/>
        <v>0</v>
      </c>
      <c r="AE118" s="19">
        <f>MARZO!AG118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3">
        <f>+IF(MARZO!A119=0,"",MARZO!A119)</f>
        <v>2300</v>
      </c>
      <c r="B119" s="626" t="str">
        <f>+IF(MARZO!B119=0,"",MARZO!B119)</f>
        <v>RENDIMIENTOS FINANCIEROS</v>
      </c>
      <c r="C119" s="673">
        <f>+ENERO!C119</f>
        <v>0</v>
      </c>
      <c r="D119" s="464">
        <f>MARZO!D119+ABRIL!P119</f>
        <v>0</v>
      </c>
      <c r="E119" s="464">
        <f>MARZO!E119+ABRIL!Q119</f>
        <v>0</v>
      </c>
      <c r="F119" s="468">
        <f t="shared" si="126"/>
        <v>0</v>
      </c>
      <c r="G119" s="219">
        <f>MARZO!I119</f>
        <v>337263</v>
      </c>
      <c r="H119" s="374">
        <v>61742</v>
      </c>
      <c r="I119" s="473">
        <f t="shared" si="127"/>
        <v>399005</v>
      </c>
      <c r="J119" s="219">
        <f>MARZO!L119</f>
        <v>337263</v>
      </c>
      <c r="K119" s="374">
        <v>61742</v>
      </c>
      <c r="L119" s="143">
        <f t="shared" si="128"/>
        <v>399005</v>
      </c>
      <c r="M119" s="438">
        <f t="shared" si="129"/>
        <v>-399005</v>
      </c>
      <c r="N119" s="143">
        <f t="shared" si="130"/>
        <v>-399005</v>
      </c>
      <c r="O119" s="461"/>
      <c r="P119" s="372">
        <v>0</v>
      </c>
      <c r="Q119" s="375">
        <v>0</v>
      </c>
      <c r="R119" s="9"/>
      <c r="S119" s="706" t="str">
        <f>+IF(MARZO!S119=0,"",MARZO!S119)</f>
        <v>2010100-5</v>
      </c>
      <c r="T119" s="682" t="str">
        <f>+IF(MARZO!T119=0,"",MARZO!T119)</f>
        <v/>
      </c>
      <c r="U119" s="27">
        <f>+ENERO!U119</f>
        <v>0</v>
      </c>
      <c r="V119" s="15">
        <f>MARZO!V119+ABRIL!AL119</f>
        <v>0</v>
      </c>
      <c r="W119" s="15">
        <f>MARZO!W119+ABRIL!AM119</f>
        <v>0</v>
      </c>
      <c r="X119" s="18">
        <f t="shared" si="131"/>
        <v>0</v>
      </c>
      <c r="Y119" s="19">
        <f>MARZO!AA119</f>
        <v>0</v>
      </c>
      <c r="Z119" s="374">
        <v>0</v>
      </c>
      <c r="AA119" s="18">
        <f t="shared" si="132"/>
        <v>0</v>
      </c>
      <c r="AB119" s="19">
        <f>MARZO!AD119</f>
        <v>0</v>
      </c>
      <c r="AC119" s="374">
        <v>0</v>
      </c>
      <c r="AD119" s="18">
        <f t="shared" si="133"/>
        <v>0</v>
      </c>
      <c r="AE119" s="19">
        <f>MARZO!AG119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5">
        <f>+IF(MARZO!A120=0,"",MARZO!A120)</f>
        <v>2400</v>
      </c>
      <c r="B120" s="627" t="str">
        <f>+IF(MARZO!B120=0,"",MARZO!B120)</f>
        <v>VENTA DE ACTIVOS</v>
      </c>
      <c r="C120" s="673">
        <f>+ENERO!C120</f>
        <v>0</v>
      </c>
      <c r="D120" s="464">
        <f>MARZO!D120+ABRIL!P120</f>
        <v>0</v>
      </c>
      <c r="E120" s="464">
        <f>MARZO!E120+ABRIL!Q120</f>
        <v>0</v>
      </c>
      <c r="F120" s="468">
        <f t="shared" si="126"/>
        <v>0</v>
      </c>
      <c r="G120" s="219">
        <f>MARZO!I120</f>
        <v>0</v>
      </c>
      <c r="H120" s="374">
        <v>0</v>
      </c>
      <c r="I120" s="473">
        <f t="shared" si="127"/>
        <v>0</v>
      </c>
      <c r="J120" s="219">
        <f>MARZO!L120</f>
        <v>0</v>
      </c>
      <c r="K120" s="374">
        <v>0</v>
      </c>
      <c r="L120" s="143">
        <f t="shared" si="128"/>
        <v>0</v>
      </c>
      <c r="M120" s="438">
        <f t="shared" si="129"/>
        <v>0</v>
      </c>
      <c r="N120" s="143">
        <f t="shared" si="130"/>
        <v>0</v>
      </c>
      <c r="P120" s="372">
        <v>0</v>
      </c>
      <c r="Q120" s="375">
        <v>0</v>
      </c>
      <c r="R120" s="9"/>
      <c r="S120" s="706" t="str">
        <f>+IF(MARZO!S120=0,"",MARZO!S120)</f>
        <v>2010100-6</v>
      </c>
      <c r="T120" s="682" t="str">
        <f>+IF(MARZO!T120=0,"",MARZO!T120)</f>
        <v/>
      </c>
      <c r="U120" s="27">
        <f>+ENERO!U120</f>
        <v>0</v>
      </c>
      <c r="V120" s="15">
        <f>MARZO!V120+ABRIL!AL120</f>
        <v>0</v>
      </c>
      <c r="W120" s="15">
        <f>MARZO!W120+ABRIL!AM120</f>
        <v>0</v>
      </c>
      <c r="X120" s="18">
        <f t="shared" si="131"/>
        <v>0</v>
      </c>
      <c r="Y120" s="19">
        <f>MARZO!AA120</f>
        <v>0</v>
      </c>
      <c r="Z120" s="374">
        <v>0</v>
      </c>
      <c r="AA120" s="18">
        <f t="shared" si="132"/>
        <v>0</v>
      </c>
      <c r="AB120" s="19">
        <f>MARZO!AD120</f>
        <v>0</v>
      </c>
      <c r="AC120" s="374">
        <v>0</v>
      </c>
      <c r="AD120" s="18">
        <f t="shared" si="133"/>
        <v>0</v>
      </c>
      <c r="AE120" s="19">
        <f>MARZO!AG120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5">
        <f>+IF(MARZO!A121=0,"",MARZO!A121)</f>
        <v>2500</v>
      </c>
      <c r="B121" s="627" t="str">
        <f>+IF(MARZO!B121=0,"",MARZO!B121)</f>
        <v>DONACIONES</v>
      </c>
      <c r="C121" s="673">
        <f>+ENERO!C121</f>
        <v>0</v>
      </c>
      <c r="D121" s="464">
        <f>MARZO!D121+ABRIL!P121</f>
        <v>0</v>
      </c>
      <c r="E121" s="464">
        <f>MARZO!E121+ABRIL!Q121</f>
        <v>0</v>
      </c>
      <c r="F121" s="468">
        <f t="shared" si="126"/>
        <v>0</v>
      </c>
      <c r="G121" s="219">
        <f>MARZO!I121</f>
        <v>0</v>
      </c>
      <c r="H121" s="374">
        <v>0</v>
      </c>
      <c r="I121" s="473">
        <f t="shared" si="127"/>
        <v>0</v>
      </c>
      <c r="J121" s="219">
        <f>MARZO!L121</f>
        <v>0</v>
      </c>
      <c r="K121" s="374">
        <v>0</v>
      </c>
      <c r="L121" s="143">
        <f t="shared" si="128"/>
        <v>0</v>
      </c>
      <c r="M121" s="438">
        <f t="shared" si="129"/>
        <v>0</v>
      </c>
      <c r="N121" s="143">
        <f t="shared" si="130"/>
        <v>0</v>
      </c>
      <c r="P121" s="372">
        <v>0</v>
      </c>
      <c r="Q121" s="375">
        <v>0</v>
      </c>
      <c r="R121" s="9"/>
      <c r="S121" s="706">
        <f>+IF(MARZO!S121=0,"",MARZO!S121)</f>
        <v>2010199</v>
      </c>
      <c r="T121" s="682" t="str">
        <f>+IF(MARZO!T121=0,"",MARZO!T121)</f>
        <v>Vigencias Anteriores Adquisición de bienes Admón</v>
      </c>
      <c r="U121" s="27">
        <f>+ENERO!U121</f>
        <v>0</v>
      </c>
      <c r="V121" s="15">
        <f>MARZO!V121+ABRIL!AL121</f>
        <v>16565330</v>
      </c>
      <c r="W121" s="15">
        <f>MARZO!W121+ABRIL!AM121</f>
        <v>0</v>
      </c>
      <c r="X121" s="18">
        <f t="shared" si="131"/>
        <v>16565330</v>
      </c>
      <c r="Y121" s="19">
        <f>MARZO!AA121</f>
        <v>16565330</v>
      </c>
      <c r="Z121" s="374">
        <v>0</v>
      </c>
      <c r="AA121" s="18">
        <f t="shared" si="132"/>
        <v>16565330</v>
      </c>
      <c r="AB121" s="19">
        <f>MARZO!AD121</f>
        <v>16565330</v>
      </c>
      <c r="AC121" s="374">
        <v>0</v>
      </c>
      <c r="AD121" s="18">
        <f t="shared" si="133"/>
        <v>16565330</v>
      </c>
      <c r="AE121" s="19">
        <f>MARZO!AG121</f>
        <v>16297580</v>
      </c>
      <c r="AF121" s="374">
        <v>0</v>
      </c>
      <c r="AG121" s="18">
        <f t="shared" si="134"/>
        <v>16297580</v>
      </c>
      <c r="AH121" s="19">
        <f t="shared" si="135"/>
        <v>0</v>
      </c>
      <c r="AI121" s="15">
        <f t="shared" si="136"/>
        <v>0</v>
      </c>
      <c r="AJ121" s="16">
        <f t="shared" si="137"/>
        <v>267750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c r="A122" s="745">
        <f>+IF(MARZO!A122=0,"",MARZO!A122)</f>
        <v>2600</v>
      </c>
      <c r="B122" s="627" t="str">
        <f>+IF(MARZO!B122=0,"",MARZO!B122)</f>
        <v>RECUPERACIÓN DE CARTERA (AÑO 2016 Y ANTERIORES)</v>
      </c>
      <c r="C122" s="673">
        <f>+ENERO!C122</f>
        <v>164508252</v>
      </c>
      <c r="D122" s="464">
        <f>MARZO!D122+ABRIL!P122</f>
        <v>0</v>
      </c>
      <c r="E122" s="464">
        <f>MARZO!E122+ABRIL!Q122</f>
        <v>155190942</v>
      </c>
      <c r="F122" s="468">
        <f t="shared" si="126"/>
        <v>319699194</v>
      </c>
      <c r="G122" s="219">
        <f>MARZO!I122</f>
        <v>1411921</v>
      </c>
      <c r="H122" s="374">
        <v>18315186</v>
      </c>
      <c r="I122" s="473">
        <f t="shared" si="127"/>
        <v>19727107</v>
      </c>
      <c r="J122" s="219">
        <f>MARZO!L122</f>
        <v>1411921</v>
      </c>
      <c r="K122" s="374">
        <v>18315186</v>
      </c>
      <c r="L122" s="143">
        <f t="shared" si="128"/>
        <v>19727107</v>
      </c>
      <c r="M122" s="438">
        <f t="shared" si="129"/>
        <v>299972087</v>
      </c>
      <c r="N122" s="143">
        <f t="shared" si="130"/>
        <v>299972087</v>
      </c>
      <c r="P122" s="372">
        <v>0</v>
      </c>
      <c r="Q122" s="375">
        <v>0</v>
      </c>
      <c r="R122" s="9"/>
      <c r="S122" s="366" t="str">
        <f>+IF(MARZO!S122=0,"",MARZO!S122)</f>
        <v/>
      </c>
      <c r="T122" s="696" t="str">
        <f>+IF(MARZO!T122=0,"",MARZO!T122)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6">
        <f>+IF(MARZO!A123=0,"",MARZO!A123)</f>
        <v>2700</v>
      </c>
      <c r="B123" s="627" t="str">
        <f>+IF(MARZO!B123=0,"",MARZO!B123)</f>
        <v>OTROS INGRESOS DE CAPITAL</v>
      </c>
      <c r="C123" s="673">
        <f>+ENERO!C123</f>
        <v>0</v>
      </c>
      <c r="D123" s="464">
        <f>MARZO!D123+ABRIL!P123</f>
        <v>0</v>
      </c>
      <c r="E123" s="464">
        <f>MARZO!E123+ABRIL!Q123</f>
        <v>0</v>
      </c>
      <c r="F123" s="468">
        <f t="shared" si="126"/>
        <v>0</v>
      </c>
      <c r="G123" s="219">
        <f>MARZO!I123</f>
        <v>0</v>
      </c>
      <c r="H123" s="374">
        <v>0</v>
      </c>
      <c r="I123" s="473">
        <f t="shared" si="127"/>
        <v>0</v>
      </c>
      <c r="J123" s="219">
        <f>MARZO!L123</f>
        <v>0</v>
      </c>
      <c r="K123" s="374">
        <v>0</v>
      </c>
      <c r="L123" s="143">
        <f t="shared" si="128"/>
        <v>0</v>
      </c>
      <c r="M123" s="438">
        <f t="shared" si="129"/>
        <v>0</v>
      </c>
      <c r="N123" s="143">
        <f t="shared" si="130"/>
        <v>0</v>
      </c>
      <c r="P123" s="372">
        <v>0</v>
      </c>
      <c r="Q123" s="375">
        <v>0</v>
      </c>
      <c r="R123" s="9"/>
      <c r="S123" s="705">
        <f>+IF(MARZO!S123=0,"",MARZO!S123)</f>
        <v>2010200</v>
      </c>
      <c r="T123" s="681" t="str">
        <f>+IF(MARZO!T123=0,"",MARZO!T123)</f>
        <v>Adquisición de Servicios</v>
      </c>
      <c r="U123" s="132">
        <f t="shared" ref="U123:AJ123" si="138">SUM(U124:U139)</f>
        <v>91627325</v>
      </c>
      <c r="V123" s="122">
        <f t="shared" si="138"/>
        <v>40146339</v>
      </c>
      <c r="W123" s="122">
        <f t="shared" si="138"/>
        <v>1603319</v>
      </c>
      <c r="X123" s="129">
        <f t="shared" si="138"/>
        <v>133376983</v>
      </c>
      <c r="Y123" s="128">
        <f t="shared" si="138"/>
        <v>62283634</v>
      </c>
      <c r="Z123" s="122">
        <f t="shared" si="138"/>
        <v>7512189</v>
      </c>
      <c r="AA123" s="129">
        <f t="shared" si="138"/>
        <v>69795823</v>
      </c>
      <c r="AB123" s="128">
        <f t="shared" si="138"/>
        <v>27121694</v>
      </c>
      <c r="AC123" s="122">
        <f t="shared" si="138"/>
        <v>16301852</v>
      </c>
      <c r="AD123" s="129">
        <f t="shared" si="138"/>
        <v>43423546</v>
      </c>
      <c r="AE123" s="128">
        <f t="shared" si="138"/>
        <v>17134165</v>
      </c>
      <c r="AF123" s="122">
        <f t="shared" si="138"/>
        <v>13802786</v>
      </c>
      <c r="AG123" s="129">
        <f t="shared" si="138"/>
        <v>30936951</v>
      </c>
      <c r="AH123" s="128">
        <f t="shared" si="138"/>
        <v>63581160</v>
      </c>
      <c r="AI123" s="122">
        <f t="shared" si="138"/>
        <v>89953437</v>
      </c>
      <c r="AJ123" s="130">
        <f t="shared" si="138"/>
        <v>102440032</v>
      </c>
      <c r="AK123" s="9"/>
      <c r="AL123" s="128">
        <f>SUM(AL124:AL139)</f>
        <v>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c r="A124" s="747">
        <f>+IF(MARZO!A124=0,"",MARZO!A124)</f>
        <v>2800</v>
      </c>
      <c r="B124" s="655" t="str">
        <f>+IF(MARZO!B124=0,"",MARZO!B124)</f>
        <v/>
      </c>
      <c r="C124" s="779">
        <f>+ENERO!C124</f>
        <v>0</v>
      </c>
      <c r="D124" s="462">
        <f>MARZO!D124+ABRIL!P124</f>
        <v>0</v>
      </c>
      <c r="E124" s="462">
        <f>MARZO!E124+ABRIL!Q124</f>
        <v>0</v>
      </c>
      <c r="F124" s="474">
        <f t="shared" si="126"/>
        <v>0</v>
      </c>
      <c r="G124" s="387">
        <f>MARZO!I124</f>
        <v>0</v>
      </c>
      <c r="H124" s="388">
        <v>0</v>
      </c>
      <c r="I124" s="475">
        <f t="shared" si="127"/>
        <v>0</v>
      </c>
      <c r="J124" s="387">
        <f>MARZO!L124</f>
        <v>0</v>
      </c>
      <c r="K124" s="388">
        <v>0</v>
      </c>
      <c r="L124" s="386">
        <f t="shared" si="128"/>
        <v>0</v>
      </c>
      <c r="M124" s="476">
        <f t="shared" si="129"/>
        <v>0</v>
      </c>
      <c r="N124" s="386">
        <f t="shared" si="130"/>
        <v>0</v>
      </c>
      <c r="P124" s="384">
        <v>0</v>
      </c>
      <c r="Q124" s="389">
        <v>0</v>
      </c>
      <c r="R124" s="9"/>
      <c r="S124" s="706" t="str">
        <f>+IF(MARZO!S124=0,"",MARZO!S124)</f>
        <v>2010200-1</v>
      </c>
      <c r="T124" s="682" t="str">
        <f>+IF(MARZO!T124=0,"",MARZO!T124)</f>
        <v>Seguros</v>
      </c>
      <c r="U124" s="27">
        <f>+ENERO!U124</f>
        <v>0</v>
      </c>
      <c r="V124" s="15">
        <f>MARZO!V124+ABRIL!AL124</f>
        <v>0</v>
      </c>
      <c r="W124" s="15">
        <f>MARZO!W124+ABRIL!AM124</f>
        <v>0</v>
      </c>
      <c r="X124" s="18">
        <f t="shared" ref="X124:X139" si="139">SUM(U124:W124)</f>
        <v>0</v>
      </c>
      <c r="Y124" s="19">
        <f>MARZO!AA124</f>
        <v>0</v>
      </c>
      <c r="Z124" s="374">
        <v>0</v>
      </c>
      <c r="AA124" s="18">
        <f t="shared" ref="AA124:AA139" si="140">SUM(Y124:Z124)</f>
        <v>0</v>
      </c>
      <c r="AB124" s="19">
        <f>MARZO!AD124</f>
        <v>0</v>
      </c>
      <c r="AC124" s="374">
        <v>0</v>
      </c>
      <c r="AD124" s="18">
        <f t="shared" ref="AD124:AD139" si="141">SUM(AB124:AC124)</f>
        <v>0</v>
      </c>
      <c r="AE124" s="19">
        <f>MARZO!AG124</f>
        <v>0</v>
      </c>
      <c r="AF124" s="374">
        <v>0</v>
      </c>
      <c r="AG124" s="18">
        <f t="shared" ref="AG124:AG139" si="142">SUM(AE124:AF124)</f>
        <v>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2"/>
      <c r="B125" s="653"/>
      <c r="C125" s="480"/>
      <c r="D125" s="480"/>
      <c r="E125" s="480"/>
      <c r="F125" s="480"/>
      <c r="G125" s="480"/>
      <c r="H125" s="480"/>
      <c r="I125" s="480"/>
      <c r="J125" s="480"/>
      <c r="K125" s="480"/>
      <c r="L125" s="480"/>
      <c r="M125" s="480"/>
      <c r="N125" s="481"/>
      <c r="P125" s="482"/>
      <c r="Q125" s="481"/>
      <c r="R125" s="9"/>
      <c r="S125" s="706" t="str">
        <f>+IF(MARZO!S125=0,"",MARZO!S125)</f>
        <v>2010200-2</v>
      </c>
      <c r="T125" s="682" t="str">
        <f>+IF(MARZO!T125=0,"",MARZO!T125)</f>
        <v>Impresos y Publicaciones</v>
      </c>
      <c r="U125" s="27">
        <f>+ENERO!U125</f>
        <v>0</v>
      </c>
      <c r="V125" s="15">
        <f>MARZO!V125+ABRIL!AL125</f>
        <v>0</v>
      </c>
      <c r="W125" s="15">
        <f>MARZO!W125+ABRIL!AM125</f>
        <v>0</v>
      </c>
      <c r="X125" s="18">
        <f t="shared" si="139"/>
        <v>0</v>
      </c>
      <c r="Y125" s="19">
        <f>MARZO!AA125</f>
        <v>0</v>
      </c>
      <c r="Z125" s="374">
        <v>0</v>
      </c>
      <c r="AA125" s="18">
        <f t="shared" si="140"/>
        <v>0</v>
      </c>
      <c r="AB125" s="19">
        <f>MARZO!AD125</f>
        <v>0</v>
      </c>
      <c r="AC125" s="374">
        <v>0</v>
      </c>
      <c r="AD125" s="18">
        <f t="shared" si="141"/>
        <v>0</v>
      </c>
      <c r="AE125" s="19">
        <f>MARZO!AG125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67" t="s">
        <v>244</v>
      </c>
      <c r="B126" s="656"/>
      <c r="C126" s="477">
        <f t="shared" ref="C126:N126" si="146">C8-C128</f>
        <v>5615142604</v>
      </c>
      <c r="D126" s="477">
        <f t="shared" si="146"/>
        <v>0</v>
      </c>
      <c r="E126" s="477">
        <f t="shared" si="146"/>
        <v>193986557</v>
      </c>
      <c r="F126" s="477">
        <f t="shared" si="146"/>
        <v>5809129161</v>
      </c>
      <c r="G126" s="477">
        <f t="shared" si="146"/>
        <v>1893542504</v>
      </c>
      <c r="H126" s="477">
        <f t="shared" si="146"/>
        <v>678422796</v>
      </c>
      <c r="I126" s="477">
        <f t="shared" si="146"/>
        <v>2571965300</v>
      </c>
      <c r="J126" s="477">
        <f t="shared" si="146"/>
        <v>1646276551</v>
      </c>
      <c r="K126" s="477">
        <f t="shared" si="146"/>
        <v>605262112</v>
      </c>
      <c r="L126" s="477">
        <f t="shared" si="146"/>
        <v>2251538663</v>
      </c>
      <c r="M126" s="477">
        <f t="shared" si="146"/>
        <v>3237163861</v>
      </c>
      <c r="N126" s="614">
        <f t="shared" si="146"/>
        <v>3557590498</v>
      </c>
      <c r="P126" s="478">
        <f>P8-P128</f>
        <v>0</v>
      </c>
      <c r="Q126" s="479">
        <f>Q8-Q128</f>
        <v>39000000</v>
      </c>
      <c r="R126" s="9"/>
      <c r="S126" s="706" t="str">
        <f>+IF(MARZO!S126=0,"",MARZO!S126)</f>
        <v>2010200-3</v>
      </c>
      <c r="T126" s="682" t="str">
        <f>+IF(MARZO!T126=0,"",MARZO!T126)</f>
        <v xml:space="preserve">Servicios Públicos </v>
      </c>
      <c r="U126" s="27">
        <f>+ENERO!U126</f>
        <v>70000000</v>
      </c>
      <c r="V126" s="15">
        <f>MARZO!V126+ABRIL!AL126</f>
        <v>0</v>
      </c>
      <c r="W126" s="15">
        <f>MARZO!W126+ABRIL!AM126</f>
        <v>0</v>
      </c>
      <c r="X126" s="18">
        <f t="shared" si="139"/>
        <v>70000000</v>
      </c>
      <c r="Y126" s="19">
        <f>MARZO!AA126</f>
        <v>19528530</v>
      </c>
      <c r="Z126" s="374">
        <v>6753883</v>
      </c>
      <c r="AA126" s="18">
        <f t="shared" si="140"/>
        <v>26282413</v>
      </c>
      <c r="AB126" s="19">
        <f>MARZO!AD126</f>
        <v>19528530</v>
      </c>
      <c r="AC126" s="374">
        <v>6753883</v>
      </c>
      <c r="AD126" s="18">
        <f t="shared" si="141"/>
        <v>26282413</v>
      </c>
      <c r="AE126" s="19">
        <f>MARZO!AG126</f>
        <v>13083433</v>
      </c>
      <c r="AF126" s="374">
        <v>13198980</v>
      </c>
      <c r="AG126" s="18">
        <f t="shared" si="142"/>
        <v>26282413</v>
      </c>
      <c r="AH126" s="19">
        <f t="shared" si="143"/>
        <v>43717587</v>
      </c>
      <c r="AI126" s="15">
        <f t="shared" si="144"/>
        <v>43717587</v>
      </c>
      <c r="AJ126" s="16">
        <f t="shared" si="145"/>
        <v>43717587</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70"/>
      <c r="B127" s="653"/>
      <c r="C127" s="480"/>
      <c r="D127" s="480"/>
      <c r="E127" s="480"/>
      <c r="F127" s="480"/>
      <c r="G127" s="480"/>
      <c r="H127" s="480"/>
      <c r="I127" s="480"/>
      <c r="J127" s="480"/>
      <c r="K127" s="480"/>
      <c r="L127" s="480"/>
      <c r="M127" s="480"/>
      <c r="N127" s="481"/>
      <c r="P127" s="482"/>
      <c r="Q127" s="481"/>
      <c r="R127" s="9"/>
      <c r="S127" s="706" t="str">
        <f>+IF(MARZO!S127=0,"",MARZO!S127)</f>
        <v>2010200-4</v>
      </c>
      <c r="T127" s="682" t="str">
        <f>+IF(MARZO!T127=0,"",MARZO!T127)</f>
        <v>Comunicaciones y Transportes</v>
      </c>
      <c r="U127" s="27">
        <f>+ENERO!U127</f>
        <v>0</v>
      </c>
      <c r="V127" s="15">
        <f>MARZO!V127+ABRIL!AL127</f>
        <v>0</v>
      </c>
      <c r="W127" s="15">
        <f>MARZO!W127+ABRIL!AM127</f>
        <v>0</v>
      </c>
      <c r="X127" s="18">
        <f t="shared" si="139"/>
        <v>0</v>
      </c>
      <c r="Y127" s="19">
        <f>MARZO!AA127</f>
        <v>0</v>
      </c>
      <c r="Z127" s="374">
        <v>0</v>
      </c>
      <c r="AA127" s="18">
        <f t="shared" si="140"/>
        <v>0</v>
      </c>
      <c r="AB127" s="19">
        <f>MARZO!AD127</f>
        <v>0</v>
      </c>
      <c r="AC127" s="374">
        <v>0</v>
      </c>
      <c r="AD127" s="18">
        <f t="shared" si="141"/>
        <v>0</v>
      </c>
      <c r="AE127" s="19">
        <f>MARZO!AG127</f>
        <v>0</v>
      </c>
      <c r="AF127" s="374">
        <v>0</v>
      </c>
      <c r="AG127" s="18">
        <f t="shared" si="142"/>
        <v>0</v>
      </c>
      <c r="AH127" s="19">
        <f t="shared" si="143"/>
        <v>0</v>
      </c>
      <c r="AI127" s="15">
        <f t="shared" si="144"/>
        <v>0</v>
      </c>
      <c r="AJ127" s="16">
        <f t="shared" si="145"/>
        <v>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68" t="s">
        <v>247</v>
      </c>
      <c r="B128" s="657"/>
      <c r="C128" s="483">
        <f t="shared" ref="C128:E128" si="147">SUMIF($B$8:$B$122,"*Vigencia Anterior*",C8:C122)+C122</f>
        <v>483220383</v>
      </c>
      <c r="D128" s="483">
        <f t="shared" si="147"/>
        <v>0</v>
      </c>
      <c r="E128" s="483">
        <f t="shared" si="147"/>
        <v>354577406</v>
      </c>
      <c r="F128" s="483">
        <f>SUMIF($B$8:$B$122,"*Vigencia Anterior*",F8:F122)+F122</f>
        <v>837797789</v>
      </c>
      <c r="G128" s="483">
        <f t="shared" ref="G128:N128" si="148">SUMIF($B$8:$B$122,"*Vigencia Anterior*",G8:G122)+G122</f>
        <v>252686120</v>
      </c>
      <c r="H128" s="483">
        <f t="shared" si="148"/>
        <v>25665565</v>
      </c>
      <c r="I128" s="483">
        <f t="shared" si="148"/>
        <v>278351685</v>
      </c>
      <c r="J128" s="483">
        <f t="shared" si="148"/>
        <v>252686120</v>
      </c>
      <c r="K128" s="483">
        <f t="shared" si="148"/>
        <v>25665565</v>
      </c>
      <c r="L128" s="483">
        <f t="shared" si="148"/>
        <v>278351685</v>
      </c>
      <c r="M128" s="483">
        <f t="shared" si="148"/>
        <v>559446104</v>
      </c>
      <c r="N128" s="483">
        <f t="shared" si="148"/>
        <v>559446104</v>
      </c>
      <c r="O128" s="461"/>
      <c r="P128" s="483">
        <f>SUMIF($B8:$B$122,$B$24,P8:P122)+P122</f>
        <v>0</v>
      </c>
      <c r="Q128" s="484">
        <f>SUMIF($B8:$B$122,$B$24,Q8:Q122)+Q122</f>
        <v>0</v>
      </c>
      <c r="R128" s="9"/>
      <c r="S128" s="706" t="str">
        <f>+IF(MARZO!S128=0,"",MARZO!S128)</f>
        <v>2010200-5</v>
      </c>
      <c r="T128" s="682" t="str">
        <f>+IF(MARZO!T128=0,"",MARZO!T128)</f>
        <v>Viáticos y Gastos de Viaje</v>
      </c>
      <c r="U128" s="27">
        <f>+ENERO!U128</f>
        <v>3000000</v>
      </c>
      <c r="V128" s="15">
        <f>MARZO!V128+ABRIL!AL128</f>
        <v>0</v>
      </c>
      <c r="W128" s="15">
        <f>MARZO!W128+ABRIL!AM128</f>
        <v>0</v>
      </c>
      <c r="X128" s="18">
        <f t="shared" si="139"/>
        <v>3000000</v>
      </c>
      <c r="Y128" s="19">
        <f>MARZO!AA128</f>
        <v>476002</v>
      </c>
      <c r="Z128" s="374">
        <v>0</v>
      </c>
      <c r="AA128" s="18">
        <f t="shared" si="140"/>
        <v>476002</v>
      </c>
      <c r="AB128" s="19">
        <f>MARZO!AD128</f>
        <v>476002</v>
      </c>
      <c r="AC128" s="374">
        <v>0</v>
      </c>
      <c r="AD128" s="18">
        <f t="shared" si="141"/>
        <v>476002</v>
      </c>
      <c r="AE128" s="19">
        <f>MARZO!AG128</f>
        <v>476002</v>
      </c>
      <c r="AF128" s="374">
        <v>0</v>
      </c>
      <c r="AG128" s="18">
        <f t="shared" si="142"/>
        <v>476002</v>
      </c>
      <c r="AH128" s="19">
        <f t="shared" si="143"/>
        <v>2523998</v>
      </c>
      <c r="AI128" s="15">
        <f t="shared" si="144"/>
        <v>2523998</v>
      </c>
      <c r="AJ128" s="16">
        <f t="shared" si="145"/>
        <v>2523998</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70"/>
      <c r="B129" s="653"/>
      <c r="C129" s="480"/>
      <c r="D129" s="480"/>
      <c r="E129" s="480"/>
      <c r="F129" s="480"/>
      <c r="G129" s="480"/>
      <c r="H129" s="480"/>
      <c r="I129" s="480"/>
      <c r="J129" s="480"/>
      <c r="K129" s="480"/>
      <c r="L129" s="480"/>
      <c r="M129" s="480"/>
      <c r="N129" s="481"/>
      <c r="P129" s="482"/>
      <c r="Q129" s="481"/>
      <c r="R129" s="9"/>
      <c r="S129" s="706" t="str">
        <f>+IF(MARZO!S129=0,"",MARZO!S129)</f>
        <v>2010200-6</v>
      </c>
      <c r="T129" s="682" t="str">
        <f>+IF(MARZO!T129=0,"",MARZO!T129)</f>
        <v>Arrendamientos</v>
      </c>
      <c r="U129" s="27">
        <f>+ENERO!U129</f>
        <v>0</v>
      </c>
      <c r="V129" s="15">
        <f>MARZO!V129+ABRIL!AL129</f>
        <v>0</v>
      </c>
      <c r="W129" s="15">
        <f>MARZO!W129+ABRIL!AM129</f>
        <v>0</v>
      </c>
      <c r="X129" s="18">
        <f t="shared" si="139"/>
        <v>0</v>
      </c>
      <c r="Y129" s="19">
        <f>MARZO!AA129</f>
        <v>0</v>
      </c>
      <c r="Z129" s="374">
        <v>0</v>
      </c>
      <c r="AA129" s="18">
        <f t="shared" si="140"/>
        <v>0</v>
      </c>
      <c r="AB129" s="19">
        <f>MARZO!AD129</f>
        <v>0</v>
      </c>
      <c r="AC129" s="374">
        <v>0</v>
      </c>
      <c r="AD129" s="18">
        <f t="shared" si="141"/>
        <v>0</v>
      </c>
      <c r="AE129" s="19">
        <f>MARZO!AG129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69" t="s">
        <v>250</v>
      </c>
      <c r="B130" s="658"/>
      <c r="C130" s="485">
        <f t="shared" ref="C130:N130" si="149">C128+C126</f>
        <v>6098362987</v>
      </c>
      <c r="D130" s="486">
        <f t="shared" si="149"/>
        <v>0</v>
      </c>
      <c r="E130" s="486">
        <f t="shared" si="149"/>
        <v>548563963</v>
      </c>
      <c r="F130" s="487">
        <f t="shared" si="149"/>
        <v>6646926950</v>
      </c>
      <c r="G130" s="485">
        <f t="shared" si="149"/>
        <v>2146228624</v>
      </c>
      <c r="H130" s="486">
        <f t="shared" si="149"/>
        <v>704088361</v>
      </c>
      <c r="I130" s="487">
        <f t="shared" si="149"/>
        <v>2850316985</v>
      </c>
      <c r="J130" s="485">
        <f t="shared" si="149"/>
        <v>1898962671</v>
      </c>
      <c r="K130" s="486">
        <f t="shared" si="149"/>
        <v>630927677</v>
      </c>
      <c r="L130" s="487">
        <f t="shared" si="149"/>
        <v>2529890348</v>
      </c>
      <c r="M130" s="485">
        <f t="shared" si="149"/>
        <v>3796609965</v>
      </c>
      <c r="N130" s="487">
        <f t="shared" si="149"/>
        <v>4117036602</v>
      </c>
      <c r="P130" s="478">
        <f>P128+P126</f>
        <v>0</v>
      </c>
      <c r="Q130" s="479">
        <f>Q128+Q126</f>
        <v>39000000</v>
      </c>
      <c r="R130" s="9"/>
      <c r="S130" s="706" t="str">
        <f>+IF(MARZO!S130=0,"",MARZO!S130)</f>
        <v>2010200-7</v>
      </c>
      <c r="T130" s="682" t="str">
        <f>+IF(MARZO!T130=0,"",MARZO!T130)</f>
        <v>Vigilancia y Aseo</v>
      </c>
      <c r="U130" s="27">
        <f>+ENERO!U130</f>
        <v>0</v>
      </c>
      <c r="V130" s="15">
        <f>MARZO!V130+ABRIL!AL130</f>
        <v>0</v>
      </c>
      <c r="W130" s="15">
        <f>MARZO!W130+ABRIL!AM130</f>
        <v>0</v>
      </c>
      <c r="X130" s="18">
        <f t="shared" si="139"/>
        <v>0</v>
      </c>
      <c r="Y130" s="19">
        <f>MARZO!AA130</f>
        <v>0</v>
      </c>
      <c r="Z130" s="374">
        <v>0</v>
      </c>
      <c r="AA130" s="18">
        <f t="shared" si="140"/>
        <v>0</v>
      </c>
      <c r="AB130" s="19">
        <f>MARZO!AD130</f>
        <v>0</v>
      </c>
      <c r="AC130" s="374">
        <v>0</v>
      </c>
      <c r="AD130" s="18">
        <f t="shared" si="141"/>
        <v>0</v>
      </c>
      <c r="AE130" s="19">
        <f>MARZO!AG130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54"/>
      <c r="B131" s="660"/>
      <c r="N131" s="9"/>
      <c r="R131" s="9"/>
      <c r="S131" s="706" t="str">
        <f>+IF(MARZO!S131=0,"",MARZO!S131)</f>
        <v>2010200-8</v>
      </c>
      <c r="T131" s="682" t="str">
        <f>+IF(MARZO!T131=0,"",MARZO!T131)</f>
        <v>Bienestar Social</v>
      </c>
      <c r="U131" s="27">
        <f>+ENERO!U131</f>
        <v>8627325</v>
      </c>
      <c r="V131" s="15">
        <f>MARZO!V131+ABRIL!AL131</f>
        <v>0</v>
      </c>
      <c r="W131" s="15">
        <f>MARZO!W131+ABRIL!AM131</f>
        <v>0</v>
      </c>
      <c r="X131" s="18">
        <f t="shared" si="139"/>
        <v>8627325</v>
      </c>
      <c r="Y131" s="19">
        <f>MARZO!AA131</f>
        <v>0</v>
      </c>
      <c r="Z131" s="374">
        <v>0</v>
      </c>
      <c r="AA131" s="18">
        <f t="shared" si="140"/>
        <v>0</v>
      </c>
      <c r="AB131" s="19">
        <f>MARZO!AD131</f>
        <v>0</v>
      </c>
      <c r="AC131" s="374">
        <v>0</v>
      </c>
      <c r="AD131" s="18">
        <f t="shared" si="141"/>
        <v>0</v>
      </c>
      <c r="AE131" s="19">
        <f>MARZO!AG131</f>
        <v>0</v>
      </c>
      <c r="AF131" s="374">
        <v>0</v>
      </c>
      <c r="AG131" s="18">
        <f t="shared" si="142"/>
        <v>0</v>
      </c>
      <c r="AH131" s="19">
        <f t="shared" si="143"/>
        <v>8627325</v>
      </c>
      <c r="AI131" s="15">
        <f t="shared" si="144"/>
        <v>8627325</v>
      </c>
      <c r="AJ131" s="16">
        <f t="shared" si="145"/>
        <v>8627325</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54"/>
      <c r="B132" s="660"/>
      <c r="N132" s="9"/>
      <c r="R132" s="9"/>
      <c r="S132" s="706" t="str">
        <f>+IF(MARZO!S132=0,"",MARZO!S132)</f>
        <v>2010200-9</v>
      </c>
      <c r="T132" s="682" t="str">
        <f>+IF(MARZO!T132=0,"",MARZO!T132)</f>
        <v>Capacitación, estimulos, incentivos, programa de calidad</v>
      </c>
      <c r="U132" s="27">
        <f>+ENERO!U132</f>
        <v>0</v>
      </c>
      <c r="V132" s="15">
        <f>MARZO!V132+ABRIL!AL132</f>
        <v>38000000</v>
      </c>
      <c r="W132" s="15">
        <f>MARZO!W132+ABRIL!AM132</f>
        <v>0</v>
      </c>
      <c r="X132" s="18">
        <f t="shared" si="139"/>
        <v>38000000</v>
      </c>
      <c r="Y132" s="19">
        <f>MARZO!AA132</f>
        <v>35496650</v>
      </c>
      <c r="Z132" s="374">
        <v>0</v>
      </c>
      <c r="AA132" s="18">
        <f t="shared" si="140"/>
        <v>35496650</v>
      </c>
      <c r="AB132" s="19">
        <f>MARZO!AD132</f>
        <v>350000</v>
      </c>
      <c r="AC132" s="374">
        <v>8786663</v>
      </c>
      <c r="AD132" s="18">
        <f t="shared" si="141"/>
        <v>9136663</v>
      </c>
      <c r="AE132" s="19">
        <f>MARZO!AG132</f>
        <v>350000</v>
      </c>
      <c r="AF132" s="374">
        <v>0</v>
      </c>
      <c r="AG132" s="18">
        <f t="shared" si="142"/>
        <v>350000</v>
      </c>
      <c r="AH132" s="19">
        <f t="shared" si="143"/>
        <v>2503350</v>
      </c>
      <c r="AI132" s="15">
        <f t="shared" si="144"/>
        <v>28863337</v>
      </c>
      <c r="AJ132" s="16">
        <f t="shared" si="145"/>
        <v>37650000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4"/>
      <c r="B133" s="660"/>
      <c r="N133" s="9"/>
      <c r="R133" s="9"/>
      <c r="S133" s="706" t="str">
        <f>+IF(MARZO!S133=0,"",MARZO!S133)</f>
        <v>2010200-10</v>
      </c>
      <c r="T133" s="682" t="str">
        <f>+IF(MARZO!T133=0,"",MARZO!T133)</f>
        <v>Pagos otras IPS</v>
      </c>
      <c r="U133" s="27">
        <f>+ENERO!U133</f>
        <v>5000000</v>
      </c>
      <c r="V133" s="15">
        <f>MARZO!V133+ABRIL!AL133</f>
        <v>0</v>
      </c>
      <c r="W133" s="15">
        <f>MARZO!W133+ABRIL!AM133</f>
        <v>0</v>
      </c>
      <c r="X133" s="18">
        <f t="shared" si="139"/>
        <v>5000000</v>
      </c>
      <c r="Y133" s="19">
        <f>MARZO!AA133</f>
        <v>153274</v>
      </c>
      <c r="Z133" s="374">
        <v>0</v>
      </c>
      <c r="AA133" s="18">
        <f t="shared" si="140"/>
        <v>153274</v>
      </c>
      <c r="AB133" s="19">
        <f>MARZO!AD133</f>
        <v>153274</v>
      </c>
      <c r="AC133" s="374">
        <v>0</v>
      </c>
      <c r="AD133" s="18">
        <f t="shared" si="141"/>
        <v>153274</v>
      </c>
      <c r="AE133" s="19">
        <f>MARZO!AG133</f>
        <v>0</v>
      </c>
      <c r="AF133" s="374">
        <v>0</v>
      </c>
      <c r="AG133" s="18">
        <f t="shared" si="142"/>
        <v>0</v>
      </c>
      <c r="AH133" s="19">
        <f t="shared" si="143"/>
        <v>4846726</v>
      </c>
      <c r="AI133" s="15">
        <f t="shared" si="144"/>
        <v>4846726</v>
      </c>
      <c r="AJ133" s="16">
        <f t="shared" si="145"/>
        <v>5000000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4"/>
      <c r="B134" s="660"/>
      <c r="N134" s="9"/>
      <c r="R134" s="9"/>
      <c r="S134" s="706" t="str">
        <f>+IF(MARZO!S134=0,"",MARZO!S134)</f>
        <v>2010200-11</v>
      </c>
      <c r="T134" s="682" t="str">
        <f>+IF(MARZO!T134=0,"",MARZO!T134)</f>
        <v>Gastos financieros</v>
      </c>
      <c r="U134" s="27">
        <f>+ENERO!U134</f>
        <v>5000000</v>
      </c>
      <c r="V134" s="15">
        <f>MARZO!V134+ABRIL!AL134</f>
        <v>0</v>
      </c>
      <c r="W134" s="15">
        <f>MARZO!W134+ABRIL!AM134</f>
        <v>0</v>
      </c>
      <c r="X134" s="18">
        <f t="shared" si="139"/>
        <v>5000000</v>
      </c>
      <c r="Y134" s="19">
        <f>MARZO!AA134</f>
        <v>2879520</v>
      </c>
      <c r="Z134" s="374">
        <v>758306</v>
      </c>
      <c r="AA134" s="18">
        <f t="shared" si="140"/>
        <v>3637826</v>
      </c>
      <c r="AB134" s="19">
        <f>MARZO!AD134</f>
        <v>2864230</v>
      </c>
      <c r="AC134" s="374">
        <v>761306</v>
      </c>
      <c r="AD134" s="18">
        <f t="shared" si="141"/>
        <v>3625536</v>
      </c>
      <c r="AE134" s="19">
        <f>MARZO!AG134</f>
        <v>2864230</v>
      </c>
      <c r="AF134" s="374">
        <v>761306</v>
      </c>
      <c r="AG134" s="18">
        <f t="shared" si="142"/>
        <v>3625536</v>
      </c>
      <c r="AH134" s="19">
        <f t="shared" si="143"/>
        <v>1362174</v>
      </c>
      <c r="AI134" s="15">
        <f t="shared" si="144"/>
        <v>1374464</v>
      </c>
      <c r="AJ134" s="16">
        <f t="shared" si="145"/>
        <v>1374464</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c r="A135" s="754"/>
      <c r="B135" s="660"/>
      <c r="N135" s="9"/>
      <c r="R135" s="9"/>
      <c r="S135" s="706" t="str">
        <f>+IF(MARZO!S135=0,"",MARZO!S135)</f>
        <v>2010200-12</v>
      </c>
      <c r="T135" s="682" t="str">
        <f>+IF(MARZO!T135=0,"",MARZO!T135)</f>
        <v/>
      </c>
      <c r="U135" s="27">
        <f>+ENERO!U135</f>
        <v>0</v>
      </c>
      <c r="V135" s="15">
        <f>MARZO!V135+ABRIL!AL135</f>
        <v>0</v>
      </c>
      <c r="W135" s="15">
        <f>MARZO!W135+ABRIL!AM135</f>
        <v>0</v>
      </c>
      <c r="X135" s="18">
        <f t="shared" si="139"/>
        <v>0</v>
      </c>
      <c r="Y135" s="19">
        <f>MARZO!AA135</f>
        <v>0</v>
      </c>
      <c r="Z135" s="374">
        <v>0</v>
      </c>
      <c r="AA135" s="18">
        <f t="shared" si="140"/>
        <v>0</v>
      </c>
      <c r="AB135" s="19">
        <f>MARZO!AD135</f>
        <v>0</v>
      </c>
      <c r="AC135" s="374">
        <v>0</v>
      </c>
      <c r="AD135" s="18">
        <f t="shared" si="141"/>
        <v>0</v>
      </c>
      <c r="AE135" s="19">
        <f>MARZO!AG135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4"/>
      <c r="B136" s="660"/>
      <c r="N136" s="9"/>
      <c r="R136" s="9"/>
      <c r="S136" s="706" t="str">
        <f>+IF(MARZO!S136=0,"",MARZO!S136)</f>
        <v>2010200-13</v>
      </c>
      <c r="T136" s="682" t="str">
        <f>+IF(MARZO!T136=0,"",MARZO!T136)</f>
        <v/>
      </c>
      <c r="U136" s="27">
        <f>+ENERO!U136</f>
        <v>0</v>
      </c>
      <c r="V136" s="15">
        <f>MARZO!V136+ABRIL!AL136</f>
        <v>0</v>
      </c>
      <c r="W136" s="15">
        <f>MARZO!W136+ABRIL!AM136</f>
        <v>0</v>
      </c>
      <c r="X136" s="18">
        <f t="shared" si="139"/>
        <v>0</v>
      </c>
      <c r="Y136" s="19">
        <f>MARZO!AA136</f>
        <v>0</v>
      </c>
      <c r="Z136" s="374">
        <v>0</v>
      </c>
      <c r="AA136" s="18">
        <f t="shared" si="140"/>
        <v>0</v>
      </c>
      <c r="AB136" s="19">
        <f>MARZO!AD136</f>
        <v>0</v>
      </c>
      <c r="AC136" s="374">
        <v>0</v>
      </c>
      <c r="AD136" s="18">
        <f t="shared" si="141"/>
        <v>0</v>
      </c>
      <c r="AE136" s="19">
        <f>MARZO!AG136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4"/>
      <c r="B137" s="660"/>
      <c r="N137" s="9"/>
      <c r="R137" s="9"/>
      <c r="S137" s="706" t="str">
        <f>+IF(MARZO!S137=0,"",MARZO!S137)</f>
        <v>2010020-14</v>
      </c>
      <c r="T137" s="682" t="str">
        <f>+IF(MARZO!T137=0,"",MARZO!T137)</f>
        <v/>
      </c>
      <c r="U137" s="27">
        <f>+ENERO!U137</f>
        <v>0</v>
      </c>
      <c r="V137" s="15">
        <f>MARZO!V137+ABRIL!AL137</f>
        <v>0</v>
      </c>
      <c r="W137" s="15">
        <f>MARZO!W137+ABRIL!AM137</f>
        <v>0</v>
      </c>
      <c r="X137" s="18">
        <f t="shared" si="139"/>
        <v>0</v>
      </c>
      <c r="Y137" s="19">
        <f>MARZO!AA137</f>
        <v>0</v>
      </c>
      <c r="Z137" s="374">
        <v>0</v>
      </c>
      <c r="AA137" s="18">
        <f t="shared" si="140"/>
        <v>0</v>
      </c>
      <c r="AB137" s="19">
        <f>MARZO!AD137</f>
        <v>0</v>
      </c>
      <c r="AC137" s="374">
        <v>0</v>
      </c>
      <c r="AD137" s="18">
        <f t="shared" si="141"/>
        <v>0</v>
      </c>
      <c r="AE137" s="19">
        <f>MARZO!AG137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4"/>
      <c r="B138" s="660"/>
      <c r="N138" s="9"/>
      <c r="R138" s="9"/>
      <c r="S138" s="706" t="str">
        <f>+IF(MARZO!S138=0,"",MARZO!S138)</f>
        <v>2010200-15</v>
      </c>
      <c r="T138" s="682" t="str">
        <f>+IF(MARZO!T138=0,"",MARZO!T138)</f>
        <v/>
      </c>
      <c r="U138" s="27">
        <f>+ENERO!U138</f>
        <v>0</v>
      </c>
      <c r="V138" s="15">
        <f>MARZO!V138+ABRIL!AL138</f>
        <v>0</v>
      </c>
      <c r="W138" s="15">
        <f>MARZO!W138+ABRIL!AM138</f>
        <v>0</v>
      </c>
      <c r="X138" s="18">
        <f t="shared" si="139"/>
        <v>0</v>
      </c>
      <c r="Y138" s="19">
        <f>MARZO!AA138</f>
        <v>0</v>
      </c>
      <c r="Z138" s="374">
        <v>0</v>
      </c>
      <c r="AA138" s="18">
        <f t="shared" si="140"/>
        <v>0</v>
      </c>
      <c r="AB138" s="19">
        <f>MARZO!AD138</f>
        <v>0</v>
      </c>
      <c r="AC138" s="374">
        <v>0</v>
      </c>
      <c r="AD138" s="18">
        <f t="shared" si="141"/>
        <v>0</v>
      </c>
      <c r="AE138" s="19">
        <f>MARZO!AG138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4"/>
      <c r="B139" s="660"/>
      <c r="N139" s="9"/>
      <c r="R139" s="9"/>
      <c r="S139" s="706">
        <f>+IF(MARZO!S139=0,"",MARZO!S139)</f>
        <v>2010299</v>
      </c>
      <c r="T139" s="682" t="str">
        <f>+IF(MARZO!T139=0,"",MARZO!T139)</f>
        <v>Vigencias Anteriores Adquisición de Servicios Admón.</v>
      </c>
      <c r="U139" s="27">
        <f>+ENERO!U139</f>
        <v>0</v>
      </c>
      <c r="V139" s="15">
        <f>MARZO!V139+ABRIL!AL139</f>
        <v>2146339</v>
      </c>
      <c r="W139" s="15">
        <f>MARZO!W139+ABRIL!AM139</f>
        <v>1603319</v>
      </c>
      <c r="X139" s="18">
        <f t="shared" si="139"/>
        <v>3749658</v>
      </c>
      <c r="Y139" s="19">
        <f>MARZO!AA139</f>
        <v>3749658</v>
      </c>
      <c r="Z139" s="374">
        <v>0</v>
      </c>
      <c r="AA139" s="18">
        <f t="shared" si="140"/>
        <v>3749658</v>
      </c>
      <c r="AB139" s="19">
        <f>MARZO!AD139</f>
        <v>3749658</v>
      </c>
      <c r="AC139" s="374">
        <v>0</v>
      </c>
      <c r="AD139" s="18">
        <f t="shared" si="141"/>
        <v>3749658</v>
      </c>
      <c r="AE139" s="19">
        <f>MARZO!AG139</f>
        <v>360500</v>
      </c>
      <c r="AF139" s="374">
        <v>-157500</v>
      </c>
      <c r="AG139" s="18">
        <f t="shared" si="142"/>
        <v>203000</v>
      </c>
      <c r="AH139" s="19">
        <f t="shared" si="143"/>
        <v>0</v>
      </c>
      <c r="AI139" s="15">
        <f t="shared" si="144"/>
        <v>0</v>
      </c>
      <c r="AJ139" s="16">
        <f t="shared" si="145"/>
        <v>3546658</v>
      </c>
      <c r="AK139" s="9"/>
      <c r="AL139" s="372">
        <v>0</v>
      </c>
      <c r="AM139" s="375">
        <v>0</v>
      </c>
      <c r="AN139" s="9"/>
      <c r="AO139" s="294"/>
      <c r="AP139" s="294"/>
      <c r="AQ139" s="294"/>
    </row>
    <row r="140" spans="1:52" s="382" customFormat="1" ht="24.95" customHeight="1">
      <c r="A140" s="754"/>
      <c r="B140" s="660"/>
      <c r="N140" s="9"/>
      <c r="R140" s="9"/>
      <c r="S140" s="366" t="str">
        <f>+IF(MARZO!S140=0,"",MARZO!S140)</f>
        <v/>
      </c>
      <c r="T140" s="696" t="str">
        <f>+IF(MARZO!T140=0,"",MARZO!T140)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c r="A141" s="754"/>
      <c r="B141" s="660"/>
      <c r="N141" s="9"/>
      <c r="R141" s="9"/>
      <c r="S141" s="705">
        <f>+IF(MARZO!S141=0,"",MARZO!S141)</f>
        <v>2010300</v>
      </c>
      <c r="T141" s="681" t="str">
        <f>+IF(MARZO!T141=0,"",MARZO!T141)</f>
        <v>Impuestos y Multas</v>
      </c>
      <c r="U141" s="132">
        <f t="shared" ref="U141:AJ141" si="150">U142+U143</f>
        <v>0</v>
      </c>
      <c r="V141" s="122">
        <f t="shared" si="150"/>
        <v>0</v>
      </c>
      <c r="W141" s="122">
        <f t="shared" si="150"/>
        <v>0</v>
      </c>
      <c r="X141" s="129">
        <f t="shared" si="150"/>
        <v>0</v>
      </c>
      <c r="Y141" s="128">
        <f t="shared" si="150"/>
        <v>0</v>
      </c>
      <c r="Z141" s="122">
        <f t="shared" si="150"/>
        <v>0</v>
      </c>
      <c r="AA141" s="129">
        <f t="shared" si="150"/>
        <v>0</v>
      </c>
      <c r="AB141" s="128">
        <f t="shared" si="150"/>
        <v>0</v>
      </c>
      <c r="AC141" s="122">
        <f t="shared" si="150"/>
        <v>0</v>
      </c>
      <c r="AD141" s="129">
        <f t="shared" si="150"/>
        <v>0</v>
      </c>
      <c r="AE141" s="128">
        <f t="shared" si="150"/>
        <v>0</v>
      </c>
      <c r="AF141" s="122">
        <f t="shared" si="150"/>
        <v>0</v>
      </c>
      <c r="AG141" s="129">
        <f t="shared" si="150"/>
        <v>0</v>
      </c>
      <c r="AH141" s="128">
        <f t="shared" si="150"/>
        <v>0</v>
      </c>
      <c r="AI141" s="122">
        <f t="shared" si="150"/>
        <v>0</v>
      </c>
      <c r="AJ141" s="130">
        <f t="shared" si="150"/>
        <v>0</v>
      </c>
      <c r="AK141" s="10"/>
      <c r="AL141" s="128">
        <f>AL142+AL143</f>
        <v>0</v>
      </c>
      <c r="AM141" s="130">
        <f>AM142+AM143</f>
        <v>0</v>
      </c>
      <c r="AN141" s="9"/>
    </row>
    <row r="142" spans="1:52" s="382" customFormat="1" ht="24.95" customHeight="1">
      <c r="A142" s="754"/>
      <c r="B142" s="660"/>
      <c r="N142" s="9"/>
      <c r="R142" s="9"/>
      <c r="S142" s="706" t="str">
        <f>+IF(MARZO!S142=0,"",MARZO!S142)</f>
        <v>2010300-1</v>
      </c>
      <c r="T142" s="682" t="str">
        <f>+IF(MARZO!T142=0,"",MARZO!T142)</f>
        <v>Impuestos (Predial, Vehiculos, Otros)</v>
      </c>
      <c r="U142" s="27">
        <f>+ENERO!U142</f>
        <v>0</v>
      </c>
      <c r="V142" s="15">
        <f>MARZO!V142+ABRIL!AL142</f>
        <v>0</v>
      </c>
      <c r="W142" s="15">
        <f>MARZO!W142+ABRIL!AM142</f>
        <v>0</v>
      </c>
      <c r="X142" s="18">
        <f>SUM(U142:W142)</f>
        <v>0</v>
      </c>
      <c r="Y142" s="19">
        <f>MARZO!AA142</f>
        <v>0</v>
      </c>
      <c r="Z142" s="374">
        <v>0</v>
      </c>
      <c r="AA142" s="18">
        <f>SUM(Y142:Z142)</f>
        <v>0</v>
      </c>
      <c r="AB142" s="19">
        <f>MARZO!AD142</f>
        <v>0</v>
      </c>
      <c r="AC142" s="374">
        <v>0</v>
      </c>
      <c r="AD142" s="18">
        <f>SUM(AB142:AC142)</f>
        <v>0</v>
      </c>
      <c r="AE142" s="19">
        <f>MARZO!AG142</f>
        <v>0</v>
      </c>
      <c r="AF142" s="374">
        <v>0</v>
      </c>
      <c r="AG142" s="18">
        <f>SUM(AE142:AF142)</f>
        <v>0</v>
      </c>
      <c r="AH142" s="19">
        <f>X142-AA142</f>
        <v>0</v>
      </c>
      <c r="AI142" s="15">
        <f>X142-AD142</f>
        <v>0</v>
      </c>
      <c r="AJ142" s="16">
        <f>X142-AG142</f>
        <v>0</v>
      </c>
      <c r="AK142" s="9"/>
      <c r="AL142" s="372">
        <v>0</v>
      </c>
      <c r="AM142" s="375">
        <v>0</v>
      </c>
      <c r="AN142" s="9"/>
    </row>
    <row r="143" spans="1:52" s="382" customFormat="1" ht="24.95" customHeight="1">
      <c r="A143" s="754"/>
      <c r="B143" s="660"/>
      <c r="N143" s="9"/>
      <c r="R143" s="9"/>
      <c r="S143" s="706">
        <f>+IF(MARZO!S143=0,"",MARZO!S143)</f>
        <v>2010399</v>
      </c>
      <c r="T143" s="682" t="str">
        <f>+IF(MARZO!T143=0,"",MARZO!T143)</f>
        <v>Vigencias AnterioresImpuestos y Multas</v>
      </c>
      <c r="U143" s="27">
        <f>+ENERO!U143</f>
        <v>0</v>
      </c>
      <c r="V143" s="15">
        <f>MARZO!V143+ABRIL!AL143</f>
        <v>0</v>
      </c>
      <c r="W143" s="15">
        <f>MARZO!W143+ABRIL!AM143</f>
        <v>0</v>
      </c>
      <c r="X143" s="18">
        <f>SUM(U143:W143)</f>
        <v>0</v>
      </c>
      <c r="Y143" s="19">
        <f>MARZO!AA143</f>
        <v>0</v>
      </c>
      <c r="Z143" s="374">
        <v>0</v>
      </c>
      <c r="AA143" s="18">
        <f>SUM(Y143:Z143)</f>
        <v>0</v>
      </c>
      <c r="AB143" s="19">
        <f>MARZO!AD143</f>
        <v>0</v>
      </c>
      <c r="AC143" s="374">
        <v>0</v>
      </c>
      <c r="AD143" s="18">
        <f>SUM(AB143:AC143)</f>
        <v>0</v>
      </c>
      <c r="AE143" s="19">
        <f>MARZO!AG143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c r="A144" s="754"/>
      <c r="B144" s="660"/>
      <c r="N144" s="9"/>
      <c r="R144" s="9"/>
      <c r="S144" s="366" t="str">
        <f>+IF(MARZO!S144=0,"",MARZO!S144)</f>
        <v/>
      </c>
      <c r="T144" s="696" t="str">
        <f>+IF(MARZO!T144=0,"",MARZO!T144)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c r="A145" s="754"/>
      <c r="B145" s="660"/>
      <c r="N145" s="9"/>
      <c r="R145" s="9"/>
      <c r="S145" s="704">
        <f>+IF(MARZO!S145=0,"",MARZO!S145)</f>
        <v>2020010</v>
      </c>
      <c r="T145" s="680" t="str">
        <f>+IF(MARZO!T145=0,"",MARZO!T145)</f>
        <v>Gastos de Operación</v>
      </c>
      <c r="U145" s="132">
        <f t="shared" ref="U145:AJ145" si="151">U147+U155</f>
        <v>528436640</v>
      </c>
      <c r="V145" s="122">
        <f t="shared" si="151"/>
        <v>-49967768</v>
      </c>
      <c r="W145" s="122">
        <f t="shared" si="151"/>
        <v>94167416</v>
      </c>
      <c r="X145" s="129">
        <f t="shared" si="151"/>
        <v>572636288</v>
      </c>
      <c r="Y145" s="128">
        <f t="shared" si="151"/>
        <v>274065961</v>
      </c>
      <c r="Z145" s="122">
        <f t="shared" si="151"/>
        <v>23337537</v>
      </c>
      <c r="AA145" s="129">
        <f t="shared" si="151"/>
        <v>297403498</v>
      </c>
      <c r="AB145" s="128">
        <f t="shared" si="151"/>
        <v>221144310</v>
      </c>
      <c r="AC145" s="122">
        <f t="shared" si="151"/>
        <v>28605680</v>
      </c>
      <c r="AD145" s="129">
        <f t="shared" si="151"/>
        <v>249749990</v>
      </c>
      <c r="AE145" s="128">
        <f t="shared" si="151"/>
        <v>122227803</v>
      </c>
      <c r="AF145" s="122">
        <f t="shared" si="151"/>
        <v>52484968</v>
      </c>
      <c r="AG145" s="129">
        <f t="shared" si="151"/>
        <v>174712771</v>
      </c>
      <c r="AH145" s="128">
        <f t="shared" si="151"/>
        <v>275232790</v>
      </c>
      <c r="AI145" s="122">
        <f t="shared" si="151"/>
        <v>322886298</v>
      </c>
      <c r="AJ145" s="130">
        <f t="shared" si="151"/>
        <v>397923517</v>
      </c>
      <c r="AK145" s="10"/>
      <c r="AL145" s="128">
        <f>AL147+AL155</f>
        <v>0</v>
      </c>
      <c r="AM145" s="130">
        <f>AM147+AM155</f>
        <v>0</v>
      </c>
      <c r="AN145" s="9"/>
    </row>
    <row r="146" spans="1:40" s="382" customFormat="1" ht="24.95" customHeight="1">
      <c r="A146" s="754"/>
      <c r="B146" s="660"/>
      <c r="N146" s="9"/>
      <c r="R146" s="9"/>
      <c r="S146" s="707" t="str">
        <f>+IF(MARZO!S146=0,"",MARZO!S146)</f>
        <v/>
      </c>
      <c r="T146" s="683" t="str">
        <f>+IF(MARZO!T146=0,"",MARZO!T146)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c r="A147" s="754"/>
      <c r="B147" s="660"/>
      <c r="N147" s="9"/>
      <c r="R147" s="9"/>
      <c r="S147" s="705">
        <f>+IF(MARZO!S147=0,"",MARZO!S147)</f>
        <v>2020100</v>
      </c>
      <c r="T147" s="681" t="str">
        <f>+IF(MARZO!T147=0,"",MARZO!T147)</f>
        <v>Adquisición de bienes</v>
      </c>
      <c r="U147" s="132">
        <f t="shared" ref="U147:AJ147" si="152">SUM(U148:U149)+U153</f>
        <v>187400000</v>
      </c>
      <c r="V147" s="122">
        <f t="shared" si="152"/>
        <v>0</v>
      </c>
      <c r="W147" s="122">
        <f t="shared" si="152"/>
        <v>32823293</v>
      </c>
      <c r="X147" s="129">
        <f t="shared" si="152"/>
        <v>220223293</v>
      </c>
      <c r="Y147" s="128">
        <f t="shared" si="152"/>
        <v>98930186</v>
      </c>
      <c r="Z147" s="122">
        <f t="shared" si="152"/>
        <v>12385640</v>
      </c>
      <c r="AA147" s="129">
        <f t="shared" si="152"/>
        <v>111315826</v>
      </c>
      <c r="AB147" s="128">
        <f t="shared" si="152"/>
        <v>97785083</v>
      </c>
      <c r="AC147" s="122">
        <f t="shared" si="152"/>
        <v>12385637</v>
      </c>
      <c r="AD147" s="129">
        <f t="shared" si="152"/>
        <v>110170720</v>
      </c>
      <c r="AE147" s="128">
        <f t="shared" si="152"/>
        <v>49952960</v>
      </c>
      <c r="AF147" s="122">
        <f t="shared" si="152"/>
        <v>30607627</v>
      </c>
      <c r="AG147" s="129">
        <f t="shared" si="152"/>
        <v>80560587</v>
      </c>
      <c r="AH147" s="128">
        <f t="shared" si="152"/>
        <v>108907467</v>
      </c>
      <c r="AI147" s="122">
        <f t="shared" si="152"/>
        <v>110052573</v>
      </c>
      <c r="AJ147" s="130">
        <f t="shared" si="152"/>
        <v>139662706</v>
      </c>
      <c r="AK147" s="9"/>
      <c r="AL147" s="128">
        <f>SUM(AL148:AL149)+AL153</f>
        <v>0</v>
      </c>
      <c r="AM147" s="130">
        <f>SUM(AM148:AM149)+AM153</f>
        <v>0</v>
      </c>
      <c r="AN147" s="9"/>
    </row>
    <row r="148" spans="1:40" s="382" customFormat="1" ht="24.95" customHeight="1">
      <c r="A148" s="754"/>
      <c r="B148" s="660"/>
      <c r="N148" s="9"/>
      <c r="R148" s="9"/>
      <c r="S148" s="706">
        <f>+IF(MARZO!S148=0,"",MARZO!S148)</f>
        <v>2020101</v>
      </c>
      <c r="T148" s="682" t="str">
        <f>+IF(MARZO!T148=0,"",MARZO!T148)</f>
        <v>Mantenimiento Hospitalario</v>
      </c>
      <c r="U148" s="27">
        <f>+ENERO!U148</f>
        <v>127400000</v>
      </c>
      <c r="V148" s="15">
        <f>MARZO!V148+ABRIL!AL148</f>
        <v>0</v>
      </c>
      <c r="W148" s="15">
        <f>MARZO!W148+ABRIL!AM148</f>
        <v>0</v>
      </c>
      <c r="X148" s="18">
        <f>SUM(U148:W148)</f>
        <v>127400000</v>
      </c>
      <c r="Y148" s="19">
        <f>MARZO!AA148</f>
        <v>62717998</v>
      </c>
      <c r="Z148" s="374">
        <v>11269720</v>
      </c>
      <c r="AA148" s="18">
        <f>SUM(Y148:Z148)</f>
        <v>73987718</v>
      </c>
      <c r="AB148" s="19">
        <f>MARZO!AD148</f>
        <v>61572896</v>
      </c>
      <c r="AC148" s="374">
        <v>11269719</v>
      </c>
      <c r="AD148" s="18">
        <f>SUM(AB148:AC148)</f>
        <v>72842615</v>
      </c>
      <c r="AE148" s="19">
        <f>MARZO!AG148</f>
        <v>27830958</v>
      </c>
      <c r="AF148" s="374">
        <v>30607627</v>
      </c>
      <c r="AG148" s="18">
        <f>SUM(AE148:AF148)</f>
        <v>58438585</v>
      </c>
      <c r="AH148" s="19">
        <f>X148-AA148</f>
        <v>53412282</v>
      </c>
      <c r="AI148" s="15">
        <f>X148-AD148</f>
        <v>54557385</v>
      </c>
      <c r="AJ148" s="16">
        <f>X148-AG148</f>
        <v>68961415</v>
      </c>
      <c r="AK148" s="9"/>
      <c r="AL148" s="372">
        <v>0</v>
      </c>
      <c r="AM148" s="375">
        <v>0</v>
      </c>
      <c r="AN148" s="9"/>
    </row>
    <row r="149" spans="1:40" s="382" customFormat="1" ht="24.95" customHeight="1">
      <c r="A149" s="754"/>
      <c r="B149" s="660"/>
      <c r="N149" s="9"/>
      <c r="R149" s="9"/>
      <c r="S149" s="706">
        <f>+IF(MARZO!S149=0,"",MARZO!S149)</f>
        <v>2020102</v>
      </c>
      <c r="T149" s="682" t="str">
        <f>+IF(MARZO!T149=0,"",MARZO!T149)</f>
        <v>Otros</v>
      </c>
      <c r="U149" s="27">
        <f t="shared" ref="U149:AJ149" si="153">SUM(U150:U152)</f>
        <v>60000000</v>
      </c>
      <c r="V149" s="15">
        <f t="shared" si="153"/>
        <v>0</v>
      </c>
      <c r="W149" s="15">
        <f t="shared" si="153"/>
        <v>0</v>
      </c>
      <c r="X149" s="18">
        <f t="shared" si="153"/>
        <v>60000000</v>
      </c>
      <c r="Y149" s="19">
        <f t="shared" si="153"/>
        <v>3388895</v>
      </c>
      <c r="Z149" s="142">
        <f t="shared" si="153"/>
        <v>1115920</v>
      </c>
      <c r="AA149" s="18">
        <f t="shared" si="153"/>
        <v>4504815</v>
      </c>
      <c r="AB149" s="19">
        <f t="shared" si="153"/>
        <v>3388894</v>
      </c>
      <c r="AC149" s="142">
        <f t="shared" si="153"/>
        <v>1115918</v>
      </c>
      <c r="AD149" s="18">
        <f t="shared" si="153"/>
        <v>4504812</v>
      </c>
      <c r="AE149" s="19">
        <f t="shared" si="153"/>
        <v>845308</v>
      </c>
      <c r="AF149" s="142">
        <f t="shared" si="153"/>
        <v>0</v>
      </c>
      <c r="AG149" s="18">
        <f t="shared" si="153"/>
        <v>845308</v>
      </c>
      <c r="AH149" s="19">
        <f t="shared" si="153"/>
        <v>55495185</v>
      </c>
      <c r="AI149" s="15">
        <f t="shared" si="153"/>
        <v>55495188</v>
      </c>
      <c r="AJ149" s="16">
        <f t="shared" si="153"/>
        <v>59154692</v>
      </c>
      <c r="AK149" s="9"/>
      <c r="AL149" s="29">
        <f>SUM(AL150:AL152)</f>
        <v>0</v>
      </c>
      <c r="AM149" s="26">
        <f>SUM(AM150:AM152)</f>
        <v>0</v>
      </c>
      <c r="AN149" s="9"/>
    </row>
    <row r="150" spans="1:40" s="382" customFormat="1" ht="24.95" customHeight="1">
      <c r="A150" s="754"/>
      <c r="B150" s="660"/>
      <c r="N150" s="9"/>
      <c r="R150" s="9"/>
      <c r="S150" s="707" t="str">
        <f>+IF(MARZO!S150=0,"",MARZO!S150)</f>
        <v>2020102-1</v>
      </c>
      <c r="T150" s="682" t="str">
        <f>+IF(MARZO!T150=0,"",MARZO!T150)</f>
        <v>Compra de Equipo e Instr. Mco. y Laborat.</v>
      </c>
      <c r="U150" s="27">
        <f>+ENERO!U150</f>
        <v>40000000</v>
      </c>
      <c r="V150" s="15">
        <f>MARZO!V150+ABRIL!AL150</f>
        <v>0</v>
      </c>
      <c r="W150" s="15">
        <f>MARZO!W150+ABRIL!AM150</f>
        <v>0</v>
      </c>
      <c r="X150" s="18">
        <f>SUM(U150:W150)</f>
        <v>40000000</v>
      </c>
      <c r="Y150" s="19">
        <f>MARZO!AA150</f>
        <v>0</v>
      </c>
      <c r="Z150" s="374">
        <v>902020</v>
      </c>
      <c r="AA150" s="18">
        <f>SUM(Y150:Z150)</f>
        <v>902020</v>
      </c>
      <c r="AB150" s="19">
        <f>MARZO!AD150</f>
        <v>0</v>
      </c>
      <c r="AC150" s="374">
        <v>902020</v>
      </c>
      <c r="AD150" s="18">
        <f>SUM(AB150:AC150)</f>
        <v>902020</v>
      </c>
      <c r="AE150" s="19">
        <f>MARZO!AG150</f>
        <v>0</v>
      </c>
      <c r="AF150" s="374">
        <v>0</v>
      </c>
      <c r="AG150" s="18">
        <f>SUM(AE150:AF150)</f>
        <v>0</v>
      </c>
      <c r="AH150" s="19">
        <f>X150-AA150</f>
        <v>39097980</v>
      </c>
      <c r="AI150" s="15">
        <f>X150-AD150</f>
        <v>39097980</v>
      </c>
      <c r="AJ150" s="16">
        <f>X150-AG150</f>
        <v>40000000</v>
      </c>
      <c r="AK150" s="9"/>
      <c r="AL150" s="372">
        <v>0</v>
      </c>
      <c r="AM150" s="375">
        <v>0</v>
      </c>
      <c r="AN150" s="9"/>
    </row>
    <row r="151" spans="1:40" s="382" customFormat="1" ht="24.95" customHeight="1">
      <c r="A151" s="754"/>
      <c r="B151" s="660"/>
      <c r="N151" s="9"/>
      <c r="R151" s="9"/>
      <c r="S151" s="707" t="str">
        <f>+IF(MARZO!S151=0,"",MARZO!S151)</f>
        <v>2020102-2</v>
      </c>
      <c r="T151" s="682" t="str">
        <f>+IF(MARZO!T151=0,"",MARZO!T151)</f>
        <v>Materiales</v>
      </c>
      <c r="U151" s="27">
        <f>+ENERO!U151</f>
        <v>20000000</v>
      </c>
      <c r="V151" s="15">
        <f>MARZO!V151+ABRIL!AL151</f>
        <v>0</v>
      </c>
      <c r="W151" s="15">
        <f>MARZO!W151+ABRIL!AM151</f>
        <v>0</v>
      </c>
      <c r="X151" s="18">
        <f>SUM(U151:W151)</f>
        <v>20000000</v>
      </c>
      <c r="Y151" s="19">
        <f>MARZO!AA151</f>
        <v>3388895</v>
      </c>
      <c r="Z151" s="374">
        <v>213900</v>
      </c>
      <c r="AA151" s="18">
        <f>SUM(Y151:Z151)</f>
        <v>3602795</v>
      </c>
      <c r="AB151" s="19">
        <f>MARZO!AD151</f>
        <v>3388894</v>
      </c>
      <c r="AC151" s="374">
        <v>213898</v>
      </c>
      <c r="AD151" s="18">
        <f>SUM(AB151:AC151)</f>
        <v>3602792</v>
      </c>
      <c r="AE151" s="19">
        <f>MARZO!AG151</f>
        <v>845308</v>
      </c>
      <c r="AF151" s="374">
        <v>0</v>
      </c>
      <c r="AG151" s="18">
        <f>SUM(AE151:AF151)</f>
        <v>845308</v>
      </c>
      <c r="AH151" s="19">
        <f>X151-AA151</f>
        <v>16397205</v>
      </c>
      <c r="AI151" s="15">
        <f>X151-AD151</f>
        <v>16397208</v>
      </c>
      <c r="AJ151" s="16">
        <f>X151-AG151</f>
        <v>19154692</v>
      </c>
      <c r="AK151" s="9"/>
      <c r="AL151" s="372">
        <v>0</v>
      </c>
      <c r="AM151" s="375">
        <v>0</v>
      </c>
      <c r="AN151" s="9"/>
    </row>
    <row r="152" spans="1:40" s="382" customFormat="1" ht="24.95" customHeight="1">
      <c r="A152" s="754"/>
      <c r="B152" s="660"/>
      <c r="N152" s="9"/>
      <c r="R152" s="9"/>
      <c r="S152" s="707" t="str">
        <f>+IF(MARZO!S152=0,"",MARZO!S152)</f>
        <v>2020102-3</v>
      </c>
      <c r="T152" s="683" t="str">
        <f>+IF(MARZO!T152=0,"",MARZO!T152)</f>
        <v/>
      </c>
      <c r="U152" s="27">
        <f>+ENERO!U152</f>
        <v>0</v>
      </c>
      <c r="V152" s="15">
        <f>MARZO!V152+ABRIL!AL152</f>
        <v>0</v>
      </c>
      <c r="W152" s="15">
        <f>MARZO!W152+ABRIL!AM152</f>
        <v>0</v>
      </c>
      <c r="X152" s="18">
        <f>SUM(U152:W152)</f>
        <v>0</v>
      </c>
      <c r="Y152" s="19">
        <f>MARZO!AA152</f>
        <v>0</v>
      </c>
      <c r="Z152" s="374">
        <v>0</v>
      </c>
      <c r="AA152" s="18">
        <f>SUM(Y152:Z152)</f>
        <v>0</v>
      </c>
      <c r="AB152" s="19">
        <f>MARZO!AD152</f>
        <v>0</v>
      </c>
      <c r="AC152" s="374">
        <v>0</v>
      </c>
      <c r="AD152" s="18">
        <f>SUM(AB152:AC152)</f>
        <v>0</v>
      </c>
      <c r="AE152" s="19">
        <f>MARZO!AG152</f>
        <v>0</v>
      </c>
      <c r="AF152" s="374">
        <v>0</v>
      </c>
      <c r="AG152" s="18">
        <f>SUM(AE152:AF152)</f>
        <v>0</v>
      </c>
      <c r="AH152" s="19">
        <f>X152-AA152</f>
        <v>0</v>
      </c>
      <c r="AI152" s="15">
        <f>X152-AD152</f>
        <v>0</v>
      </c>
      <c r="AJ152" s="16">
        <f>X152-AG152</f>
        <v>0</v>
      </c>
      <c r="AK152" s="9"/>
      <c r="AL152" s="372">
        <v>0</v>
      </c>
      <c r="AM152" s="375">
        <v>0</v>
      </c>
      <c r="AN152" s="9"/>
    </row>
    <row r="153" spans="1:40" s="382" customFormat="1" ht="24.95" customHeight="1">
      <c r="A153" s="754"/>
      <c r="B153" s="660"/>
      <c r="N153" s="9"/>
      <c r="R153" s="9"/>
      <c r="S153" s="706">
        <f>+IF(MARZO!S153=0,"",MARZO!S153)</f>
        <v>2020199</v>
      </c>
      <c r="T153" s="682" t="str">
        <f>+IF(MARZO!T153=0,"",MARZO!T153)</f>
        <v>Vigencias Anteriores Adquisición de Bienes Operativo</v>
      </c>
      <c r="U153" s="27">
        <f>+ENERO!U153</f>
        <v>0</v>
      </c>
      <c r="V153" s="15">
        <f>MARZO!V153+ABRIL!AL153</f>
        <v>0</v>
      </c>
      <c r="W153" s="15">
        <f>MARZO!W153+ABRIL!AM153</f>
        <v>32823293</v>
      </c>
      <c r="X153" s="18">
        <f>SUM(U153:W153)</f>
        <v>32823293</v>
      </c>
      <c r="Y153" s="19">
        <f>MARZO!AA153</f>
        <v>32823293</v>
      </c>
      <c r="Z153" s="374">
        <v>0</v>
      </c>
      <c r="AA153" s="18">
        <f>SUM(Y153:Z153)</f>
        <v>32823293</v>
      </c>
      <c r="AB153" s="19">
        <f>MARZO!AD153</f>
        <v>32823293</v>
      </c>
      <c r="AC153" s="374">
        <v>0</v>
      </c>
      <c r="AD153" s="18">
        <f>SUM(AB153:AC153)</f>
        <v>32823293</v>
      </c>
      <c r="AE153" s="19">
        <f>MARZO!AG153</f>
        <v>21276694</v>
      </c>
      <c r="AF153" s="374">
        <v>0</v>
      </c>
      <c r="AG153" s="18">
        <f>SUM(AE153:AF153)</f>
        <v>21276694</v>
      </c>
      <c r="AH153" s="19">
        <f>X153-AA153</f>
        <v>0</v>
      </c>
      <c r="AI153" s="15">
        <f>X153-AD153</f>
        <v>0</v>
      </c>
      <c r="AJ153" s="16">
        <f>X153-AG153</f>
        <v>11546599</v>
      </c>
      <c r="AK153" s="9"/>
      <c r="AL153" s="372">
        <v>0</v>
      </c>
      <c r="AM153" s="375">
        <v>0</v>
      </c>
      <c r="AN153" s="9"/>
    </row>
    <row r="154" spans="1:40" s="382" customFormat="1" ht="24.95" customHeight="1">
      <c r="A154" s="754"/>
      <c r="B154" s="660"/>
      <c r="N154" s="9"/>
      <c r="R154" s="9"/>
      <c r="S154" s="366" t="str">
        <f>+IF(MARZO!S154=0,"",MARZO!S154)</f>
        <v/>
      </c>
      <c r="T154" s="696" t="str">
        <f>+IF(MARZO!T154=0,"",MARZO!T154)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c r="A155" s="754"/>
      <c r="B155" s="660"/>
      <c r="N155" s="9"/>
      <c r="R155" s="9"/>
      <c r="S155" s="705">
        <f>+IF(MARZO!S155=0,"",MARZO!S155)</f>
        <v>2020200</v>
      </c>
      <c r="T155" s="681" t="str">
        <f>+IF(MARZO!T155=0,"",MARZO!T155)</f>
        <v>Adquisición de Servicios</v>
      </c>
      <c r="U155" s="132">
        <f t="shared" ref="U155:AJ155" si="154">SUM(U156:U157)+U168</f>
        <v>341036640</v>
      </c>
      <c r="V155" s="122">
        <f t="shared" si="154"/>
        <v>-49967768</v>
      </c>
      <c r="W155" s="122">
        <f t="shared" si="154"/>
        <v>61344123</v>
      </c>
      <c r="X155" s="129">
        <f t="shared" si="154"/>
        <v>352412995</v>
      </c>
      <c r="Y155" s="128">
        <f t="shared" si="154"/>
        <v>175135775</v>
      </c>
      <c r="Z155" s="122">
        <f t="shared" si="154"/>
        <v>10951897</v>
      </c>
      <c r="AA155" s="129">
        <f t="shared" si="154"/>
        <v>186087672</v>
      </c>
      <c r="AB155" s="128">
        <f t="shared" si="154"/>
        <v>123359227</v>
      </c>
      <c r="AC155" s="122">
        <f t="shared" si="154"/>
        <v>16220043</v>
      </c>
      <c r="AD155" s="129">
        <f t="shared" si="154"/>
        <v>139579270</v>
      </c>
      <c r="AE155" s="128">
        <f t="shared" si="154"/>
        <v>72274843</v>
      </c>
      <c r="AF155" s="122">
        <f t="shared" si="154"/>
        <v>21877341</v>
      </c>
      <c r="AG155" s="129">
        <f t="shared" si="154"/>
        <v>94152184</v>
      </c>
      <c r="AH155" s="128">
        <f t="shared" si="154"/>
        <v>166325323</v>
      </c>
      <c r="AI155" s="122">
        <f t="shared" si="154"/>
        <v>212833725</v>
      </c>
      <c r="AJ155" s="130">
        <f t="shared" si="154"/>
        <v>258260811</v>
      </c>
      <c r="AK155" s="9"/>
      <c r="AL155" s="128">
        <f>SUM(AL156:AL157)+AL168</f>
        <v>0</v>
      </c>
      <c r="AM155" s="130">
        <f>SUM(AM156:AM157)+AM168</f>
        <v>0</v>
      </c>
      <c r="AN155" s="9"/>
    </row>
    <row r="156" spans="1:40" s="382" customFormat="1" ht="24.95" customHeight="1">
      <c r="A156" s="754"/>
      <c r="B156" s="660"/>
      <c r="N156" s="9"/>
      <c r="P156" s="9"/>
      <c r="Q156" s="9"/>
      <c r="R156" s="9"/>
      <c r="S156" s="706">
        <f>+IF(MARZO!S156=0,"",MARZO!S156)</f>
        <v>2020201</v>
      </c>
      <c r="T156" s="682" t="str">
        <f>+IF(MARZO!T156=0,"",MARZO!T156)</f>
        <v>Mantenimiento Hospitalario</v>
      </c>
      <c r="U156" s="27">
        <f>+ENERO!U156</f>
        <v>136881718</v>
      </c>
      <c r="V156" s="15">
        <f>MARZO!V156+ABRIL!AL156</f>
        <v>0</v>
      </c>
      <c r="W156" s="15">
        <f>MARZO!W156+ABRIL!AM156</f>
        <v>0</v>
      </c>
      <c r="X156" s="18">
        <f>SUM(U156:W156)</f>
        <v>136881718</v>
      </c>
      <c r="Y156" s="19">
        <f>MARZO!AA156</f>
        <v>38776643</v>
      </c>
      <c r="Z156" s="374">
        <v>7338304</v>
      </c>
      <c r="AA156" s="18">
        <f>SUM(Y156:Z156)</f>
        <v>46114947</v>
      </c>
      <c r="AB156" s="19">
        <f>MARZO!AD156</f>
        <v>32176643</v>
      </c>
      <c r="AC156" s="374">
        <v>7338304</v>
      </c>
      <c r="AD156" s="18">
        <f>SUM(AB156:AC156)</f>
        <v>39514947</v>
      </c>
      <c r="AE156" s="19">
        <f>MARZO!AG156</f>
        <v>17136048</v>
      </c>
      <c r="AF156" s="374">
        <v>12985122</v>
      </c>
      <c r="AG156" s="18">
        <f>SUM(AE156:AF156)</f>
        <v>30121170</v>
      </c>
      <c r="AH156" s="19">
        <f>X156-AA156</f>
        <v>90766771</v>
      </c>
      <c r="AI156" s="15">
        <f>X156-AD156</f>
        <v>97366771</v>
      </c>
      <c r="AJ156" s="16">
        <f>X156-AG156</f>
        <v>106760548</v>
      </c>
      <c r="AK156" s="9"/>
      <c r="AL156" s="372">
        <v>0</v>
      </c>
      <c r="AM156" s="375">
        <v>0</v>
      </c>
      <c r="AN156" s="9"/>
    </row>
    <row r="157" spans="1:40" s="382" customFormat="1" ht="24.95" customHeight="1">
      <c r="A157" s="754"/>
      <c r="B157" s="660"/>
      <c r="N157" s="9"/>
      <c r="P157" s="9"/>
      <c r="Q157" s="9"/>
      <c r="R157" s="9"/>
      <c r="S157" s="706">
        <f>+IF(MARZO!S157=0,"",MARZO!S157)</f>
        <v>2020202</v>
      </c>
      <c r="T157" s="682" t="str">
        <f>+IF(MARZO!T157=0,"",MARZO!T157)</f>
        <v>Otros</v>
      </c>
      <c r="U157" s="27">
        <f t="shared" ref="U157:AJ157" si="155">SUM(U158:U167)</f>
        <v>204154922</v>
      </c>
      <c r="V157" s="15">
        <f t="shared" si="155"/>
        <v>-49967768</v>
      </c>
      <c r="W157" s="15">
        <f t="shared" si="155"/>
        <v>0</v>
      </c>
      <c r="X157" s="18">
        <f t="shared" si="155"/>
        <v>154187154</v>
      </c>
      <c r="Y157" s="19">
        <f t="shared" si="155"/>
        <v>75015009</v>
      </c>
      <c r="Z157" s="142">
        <f t="shared" si="155"/>
        <v>3613593</v>
      </c>
      <c r="AA157" s="18">
        <f t="shared" si="155"/>
        <v>78628602</v>
      </c>
      <c r="AB157" s="19">
        <f t="shared" si="155"/>
        <v>29838461</v>
      </c>
      <c r="AC157" s="142">
        <f t="shared" si="155"/>
        <v>8881739</v>
      </c>
      <c r="AD157" s="18">
        <f t="shared" si="155"/>
        <v>38720200</v>
      </c>
      <c r="AE157" s="19">
        <f t="shared" si="155"/>
        <v>19484409</v>
      </c>
      <c r="AF157" s="142">
        <f t="shared" si="155"/>
        <v>7854524</v>
      </c>
      <c r="AG157" s="18">
        <f t="shared" si="155"/>
        <v>27338933</v>
      </c>
      <c r="AH157" s="19">
        <f t="shared" si="155"/>
        <v>75558552</v>
      </c>
      <c r="AI157" s="15">
        <f t="shared" si="155"/>
        <v>115466954</v>
      </c>
      <c r="AJ157" s="16">
        <f t="shared" si="155"/>
        <v>126848221</v>
      </c>
      <c r="AK157" s="10"/>
      <c r="AL157" s="16">
        <f>SUM(AL158:AL167)</f>
        <v>0</v>
      </c>
      <c r="AM157" s="16">
        <f>SUM(AM158:AM167)</f>
        <v>0</v>
      </c>
      <c r="AN157" s="9"/>
    </row>
    <row r="158" spans="1:40" s="382" customFormat="1" ht="24.95" customHeight="1">
      <c r="A158" s="754"/>
      <c r="B158" s="660"/>
      <c r="N158" s="9"/>
      <c r="P158" s="9"/>
      <c r="Q158" s="9"/>
      <c r="R158" s="9"/>
      <c r="S158" s="707" t="str">
        <f>+IF(MARZO!S158=0,"",MARZO!S158)</f>
        <v>2020202-1</v>
      </c>
      <c r="T158" s="683" t="str">
        <f>+IF(MARZO!T158=0,"",MARZO!T158)</f>
        <v>Seguros</v>
      </c>
      <c r="U158" s="27">
        <f>+ENERO!U158</f>
        <v>47640589</v>
      </c>
      <c r="V158" s="15">
        <f>MARZO!V158+ABRIL!AL158</f>
        <v>0</v>
      </c>
      <c r="W158" s="15">
        <f>MARZO!W158+ABRIL!AM158</f>
        <v>0</v>
      </c>
      <c r="X158" s="18">
        <f t="shared" ref="X158:X168" si="156">SUM(U158:W158)</f>
        <v>47640589</v>
      </c>
      <c r="Y158" s="19">
        <f>MARZO!AA158</f>
        <v>23347850</v>
      </c>
      <c r="Z158" s="374">
        <v>0</v>
      </c>
      <c r="AA158" s="18">
        <f t="shared" ref="AA158:AA168" si="157">SUM(Y158:Z158)</f>
        <v>23347850</v>
      </c>
      <c r="AB158" s="19">
        <f>MARZO!AD158</f>
        <v>9523297</v>
      </c>
      <c r="AC158" s="374">
        <v>2687630</v>
      </c>
      <c r="AD158" s="18">
        <f t="shared" ref="AD158:AD168" si="158">SUM(AB158:AC158)</f>
        <v>12210927</v>
      </c>
      <c r="AE158" s="19">
        <f>MARZO!AG158</f>
        <v>8175447</v>
      </c>
      <c r="AF158" s="374">
        <v>2687630</v>
      </c>
      <c r="AG158" s="18">
        <f t="shared" ref="AG158:AG168" si="159">SUM(AE158:AF158)</f>
        <v>10863077</v>
      </c>
      <c r="AH158" s="19">
        <f t="shared" ref="AH158:AH168" si="160">X158-AA158</f>
        <v>24292739</v>
      </c>
      <c r="AI158" s="15">
        <f t="shared" ref="AI158:AI168" si="161">X158-AD158</f>
        <v>35429662</v>
      </c>
      <c r="AJ158" s="16">
        <f t="shared" ref="AJ158:AJ168" si="162">X158-AG158</f>
        <v>36777512</v>
      </c>
      <c r="AK158" s="9"/>
      <c r="AL158" s="372">
        <v>0</v>
      </c>
      <c r="AM158" s="375">
        <v>0</v>
      </c>
      <c r="AN158" s="9"/>
    </row>
    <row r="159" spans="1:40" s="382" customFormat="1" ht="24.95" customHeight="1">
      <c r="A159" s="754"/>
      <c r="B159" s="660"/>
      <c r="N159" s="9"/>
      <c r="P159" s="9"/>
      <c r="Q159" s="9"/>
      <c r="R159" s="9"/>
      <c r="S159" s="707" t="str">
        <f>+IF(MARZO!S159=0,"",MARZO!S159)</f>
        <v>2020202-2</v>
      </c>
      <c r="T159" s="683" t="str">
        <f>+IF(MARZO!T159=0,"",MARZO!T159)</f>
        <v>Impresos y Publicaciones</v>
      </c>
      <c r="U159" s="27">
        <f>+ENERO!U159</f>
        <v>8000000</v>
      </c>
      <c r="V159" s="15">
        <f>MARZO!V159+ABRIL!AL159</f>
        <v>0</v>
      </c>
      <c r="W159" s="15">
        <f>MARZO!W159+ABRIL!AM159</f>
        <v>0</v>
      </c>
      <c r="X159" s="18">
        <f t="shared" si="156"/>
        <v>8000000</v>
      </c>
      <c r="Y159" s="19">
        <f>MARZO!AA159</f>
        <v>3823407</v>
      </c>
      <c r="Z159" s="374">
        <v>337200</v>
      </c>
      <c r="AA159" s="18">
        <f t="shared" si="157"/>
        <v>4160607</v>
      </c>
      <c r="AB159" s="19">
        <f>MARZO!AD159</f>
        <v>3044654</v>
      </c>
      <c r="AC159" s="374">
        <v>337200</v>
      </c>
      <c r="AD159" s="18">
        <f t="shared" si="158"/>
        <v>3381854</v>
      </c>
      <c r="AE159" s="19">
        <f>MARZO!AG159</f>
        <v>1270447</v>
      </c>
      <c r="AF159" s="374">
        <v>433750</v>
      </c>
      <c r="AG159" s="18">
        <f t="shared" si="159"/>
        <v>1704197</v>
      </c>
      <c r="AH159" s="19">
        <f t="shared" si="160"/>
        <v>3839393</v>
      </c>
      <c r="AI159" s="15">
        <f t="shared" si="161"/>
        <v>4618146</v>
      </c>
      <c r="AJ159" s="16">
        <f t="shared" si="162"/>
        <v>6295803</v>
      </c>
      <c r="AK159" s="9"/>
      <c r="AL159" s="372">
        <v>0</v>
      </c>
      <c r="AM159" s="375">
        <v>0</v>
      </c>
      <c r="AN159" s="9"/>
    </row>
    <row r="160" spans="1:40" s="382" customFormat="1" ht="24.95" customHeight="1">
      <c r="A160" s="754"/>
      <c r="B160" s="660"/>
      <c r="N160" s="9"/>
      <c r="P160" s="9"/>
      <c r="Q160" s="9"/>
      <c r="R160" s="9"/>
      <c r="S160" s="707" t="str">
        <f>+IF(MARZO!S160=0,"",MARZO!S160)</f>
        <v>2020202-3</v>
      </c>
      <c r="T160" s="683" t="str">
        <f>+IF(MARZO!T160=0,"",MARZO!T160)</f>
        <v>Pago a otras IPS</v>
      </c>
      <c r="U160" s="27">
        <f>+ENERO!U160</f>
        <v>67117184</v>
      </c>
      <c r="V160" s="15">
        <f>MARZO!V160+ABRIL!AL160</f>
        <v>-49967768</v>
      </c>
      <c r="W160" s="15">
        <f>MARZO!W160+ABRIL!AM160</f>
        <v>0</v>
      </c>
      <c r="X160" s="18">
        <f t="shared" si="156"/>
        <v>17149416</v>
      </c>
      <c r="Y160" s="19">
        <f>MARZO!AA160</f>
        <v>12487907</v>
      </c>
      <c r="Z160" s="374">
        <v>103600</v>
      </c>
      <c r="AA160" s="18">
        <f t="shared" si="157"/>
        <v>12591507</v>
      </c>
      <c r="AB160" s="19">
        <f>MARZO!AD160</f>
        <v>1114907</v>
      </c>
      <c r="AC160" s="374">
        <v>484875</v>
      </c>
      <c r="AD160" s="18">
        <f t="shared" si="158"/>
        <v>1599782</v>
      </c>
      <c r="AE160" s="19">
        <f>MARZO!AG160</f>
        <v>676000</v>
      </c>
      <c r="AF160" s="374">
        <v>0</v>
      </c>
      <c r="AG160" s="18">
        <f t="shared" si="159"/>
        <v>676000</v>
      </c>
      <c r="AH160" s="19">
        <f t="shared" si="160"/>
        <v>4557909</v>
      </c>
      <c r="AI160" s="15">
        <f t="shared" si="161"/>
        <v>15549634</v>
      </c>
      <c r="AJ160" s="16">
        <f t="shared" si="162"/>
        <v>16473416</v>
      </c>
      <c r="AK160" s="9"/>
      <c r="AL160" s="372">
        <v>0</v>
      </c>
      <c r="AM160" s="375">
        <v>0</v>
      </c>
      <c r="AN160" s="9"/>
    </row>
    <row r="161" spans="1:40" s="382" customFormat="1" ht="24.95" customHeight="1">
      <c r="A161" s="754"/>
      <c r="B161" s="660"/>
      <c r="N161" s="9"/>
      <c r="P161" s="9"/>
      <c r="Q161" s="9"/>
      <c r="R161" s="9"/>
      <c r="S161" s="707" t="str">
        <f>+IF(MARZO!S161=0,"",MARZO!S161)</f>
        <v>2020202-4</v>
      </c>
      <c r="T161" s="683" t="str">
        <f>+IF(MARZO!T161=0,"",MARZO!T161)</f>
        <v>Comunicaciones y Transportes</v>
      </c>
      <c r="U161" s="27">
        <f>+ENERO!U161</f>
        <v>24000000</v>
      </c>
      <c r="V161" s="15">
        <f>MARZO!V161+ABRIL!AL161</f>
        <v>0</v>
      </c>
      <c r="W161" s="15">
        <f>MARZO!W161+ABRIL!AM161</f>
        <v>0</v>
      </c>
      <c r="X161" s="18">
        <f t="shared" si="156"/>
        <v>24000000</v>
      </c>
      <c r="Y161" s="19">
        <f>MARZO!AA161</f>
        <v>7065603</v>
      </c>
      <c r="Z161" s="374">
        <v>825000</v>
      </c>
      <c r="AA161" s="18">
        <f t="shared" si="157"/>
        <v>7890603</v>
      </c>
      <c r="AB161" s="19">
        <f>MARZO!AD161</f>
        <v>3021003</v>
      </c>
      <c r="AC161" s="374">
        <v>825000</v>
      </c>
      <c r="AD161" s="18">
        <f t="shared" si="158"/>
        <v>3846003</v>
      </c>
      <c r="AE161" s="19">
        <f>MARZO!AG161</f>
        <v>199400</v>
      </c>
      <c r="AF161" s="374">
        <v>406000</v>
      </c>
      <c r="AG161" s="18">
        <f t="shared" si="159"/>
        <v>605400</v>
      </c>
      <c r="AH161" s="19">
        <f t="shared" si="160"/>
        <v>16109397</v>
      </c>
      <c r="AI161" s="15">
        <f t="shared" si="161"/>
        <v>20153997</v>
      </c>
      <c r="AJ161" s="16">
        <f t="shared" si="162"/>
        <v>23394600</v>
      </c>
      <c r="AK161" s="9"/>
      <c r="AL161" s="372">
        <v>0</v>
      </c>
      <c r="AM161" s="375">
        <v>0</v>
      </c>
      <c r="AN161" s="9"/>
    </row>
    <row r="162" spans="1:40" s="382" customFormat="1" ht="24.95" customHeight="1">
      <c r="A162" s="754"/>
      <c r="B162" s="660"/>
      <c r="N162" s="9"/>
      <c r="P162" s="9"/>
      <c r="Q162" s="9"/>
      <c r="R162" s="9"/>
      <c r="S162" s="707" t="str">
        <f>+IF(MARZO!S162=0,"",MARZO!S162)</f>
        <v>2020202-5</v>
      </c>
      <c r="T162" s="683" t="str">
        <f>+IF(MARZO!T162=0,"",MARZO!T162)</f>
        <v>Viáticos y Gastos de Viaje</v>
      </c>
      <c r="U162" s="27">
        <f>+ENERO!U162</f>
        <v>24397149</v>
      </c>
      <c r="V162" s="15">
        <f>MARZO!V162+ABRIL!AL162</f>
        <v>0</v>
      </c>
      <c r="W162" s="15">
        <f>MARZO!W162+ABRIL!AM162</f>
        <v>0</v>
      </c>
      <c r="X162" s="18">
        <f t="shared" si="156"/>
        <v>24397149</v>
      </c>
      <c r="Y162" s="19">
        <f>MARZO!AA162</f>
        <v>6790242</v>
      </c>
      <c r="Z162" s="374">
        <v>2347793</v>
      </c>
      <c r="AA162" s="18">
        <f t="shared" si="157"/>
        <v>9138035</v>
      </c>
      <c r="AB162" s="19">
        <f>MARZO!AD162</f>
        <v>6790242</v>
      </c>
      <c r="AC162" s="374">
        <v>2347793</v>
      </c>
      <c r="AD162" s="18">
        <f t="shared" si="158"/>
        <v>9138035</v>
      </c>
      <c r="AE162" s="19">
        <f>MARZO!AG162</f>
        <v>6790242</v>
      </c>
      <c r="AF162" s="374">
        <v>2347793</v>
      </c>
      <c r="AG162" s="18">
        <f t="shared" si="159"/>
        <v>9138035</v>
      </c>
      <c r="AH162" s="19">
        <f t="shared" si="160"/>
        <v>15259114</v>
      </c>
      <c r="AI162" s="15">
        <f t="shared" si="161"/>
        <v>15259114</v>
      </c>
      <c r="AJ162" s="16">
        <f t="shared" si="162"/>
        <v>15259114</v>
      </c>
      <c r="AK162" s="9"/>
      <c r="AL162" s="372">
        <v>0</v>
      </c>
      <c r="AM162" s="375">
        <v>0</v>
      </c>
      <c r="AN162" s="9"/>
    </row>
    <row r="163" spans="1:40" s="382" customFormat="1" ht="24.95" customHeight="1">
      <c r="A163" s="754"/>
      <c r="B163" s="660"/>
      <c r="N163" s="9"/>
      <c r="P163" s="9"/>
      <c r="Q163" s="9"/>
      <c r="R163" s="9"/>
      <c r="S163" s="707" t="str">
        <f>+IF(MARZO!S163=0,"",MARZO!S163)</f>
        <v>2020202-6</v>
      </c>
      <c r="T163" s="683" t="str">
        <f>+IF(MARZO!T163=0,"",MARZO!T163)</f>
        <v>Plan Integral de Manejo de Residuos Sólidos Hospitalarios</v>
      </c>
      <c r="U163" s="27">
        <f>+ENERO!U163</f>
        <v>10000000</v>
      </c>
      <c r="V163" s="15">
        <f>MARZO!V163+ABRIL!AL163</f>
        <v>0</v>
      </c>
      <c r="W163" s="15">
        <f>MARZO!W163+ABRIL!AM163</f>
        <v>0</v>
      </c>
      <c r="X163" s="18">
        <f t="shared" si="156"/>
        <v>10000000</v>
      </c>
      <c r="Y163" s="19">
        <f>MARZO!AA163</f>
        <v>9500000</v>
      </c>
      <c r="Z163" s="374">
        <v>0</v>
      </c>
      <c r="AA163" s="18">
        <f t="shared" si="157"/>
        <v>9500000</v>
      </c>
      <c r="AB163" s="19">
        <f>MARZO!AD163</f>
        <v>2815706</v>
      </c>
      <c r="AC163" s="374">
        <v>854995</v>
      </c>
      <c r="AD163" s="18">
        <f t="shared" si="158"/>
        <v>3670701</v>
      </c>
      <c r="AE163" s="19">
        <f>MARZO!AG163</f>
        <v>0</v>
      </c>
      <c r="AF163" s="374">
        <v>823572</v>
      </c>
      <c r="AG163" s="18">
        <f t="shared" si="159"/>
        <v>823572</v>
      </c>
      <c r="AH163" s="19">
        <f t="shared" si="160"/>
        <v>500000</v>
      </c>
      <c r="AI163" s="15">
        <f t="shared" si="161"/>
        <v>6329299</v>
      </c>
      <c r="AJ163" s="16">
        <f t="shared" si="162"/>
        <v>9176428</v>
      </c>
      <c r="AK163" s="9"/>
      <c r="AL163" s="372">
        <v>0</v>
      </c>
      <c r="AM163" s="375">
        <v>0</v>
      </c>
      <c r="AN163" s="9"/>
    </row>
    <row r="164" spans="1:40" s="382" customFormat="1" ht="24.95" customHeight="1">
      <c r="A164" s="754"/>
      <c r="B164" s="660"/>
      <c r="N164" s="9"/>
      <c r="P164" s="9"/>
      <c r="Q164" s="9"/>
      <c r="R164" s="9"/>
      <c r="S164" s="707" t="str">
        <f>+IF(MARZO!S164=0,"",MARZO!S164)</f>
        <v>2020202-7</v>
      </c>
      <c r="T164" s="683" t="str">
        <f>+IF(MARZO!T164=0,"",MARZO!T164)</f>
        <v>Servicios de Laboratorio contratados con terceros</v>
      </c>
      <c r="U164" s="27">
        <f>+ENERO!U164</f>
        <v>23000000</v>
      </c>
      <c r="V164" s="15">
        <f>MARZO!V164+ABRIL!AL164</f>
        <v>0</v>
      </c>
      <c r="W164" s="15">
        <f>MARZO!W164+ABRIL!AM164</f>
        <v>0</v>
      </c>
      <c r="X164" s="18">
        <f t="shared" si="156"/>
        <v>23000000</v>
      </c>
      <c r="Y164" s="19">
        <f>MARZO!AA164</f>
        <v>12000000</v>
      </c>
      <c r="Z164" s="374">
        <v>0</v>
      </c>
      <c r="AA164" s="18">
        <f t="shared" si="157"/>
        <v>12000000</v>
      </c>
      <c r="AB164" s="19">
        <f>MARZO!AD164</f>
        <v>3528652</v>
      </c>
      <c r="AC164" s="374">
        <v>1344246</v>
      </c>
      <c r="AD164" s="18">
        <f t="shared" si="158"/>
        <v>4872898</v>
      </c>
      <c r="AE164" s="19">
        <f>MARZO!AG164</f>
        <v>2372873</v>
      </c>
      <c r="AF164" s="374">
        <v>1155779</v>
      </c>
      <c r="AG164" s="18">
        <f t="shared" si="159"/>
        <v>3528652</v>
      </c>
      <c r="AH164" s="19">
        <f t="shared" si="160"/>
        <v>11000000</v>
      </c>
      <c r="AI164" s="15">
        <f t="shared" si="161"/>
        <v>18127102</v>
      </c>
      <c r="AJ164" s="16">
        <f t="shared" si="162"/>
        <v>19471348</v>
      </c>
      <c r="AK164" s="9"/>
      <c r="AL164" s="372">
        <v>0</v>
      </c>
      <c r="AM164" s="375">
        <v>0</v>
      </c>
      <c r="AN164" s="9"/>
    </row>
    <row r="165" spans="1:40" s="382" customFormat="1" ht="24.95" customHeight="1">
      <c r="A165" s="754"/>
      <c r="B165" s="660"/>
      <c r="N165" s="9"/>
      <c r="P165" s="9"/>
      <c r="Q165" s="9"/>
      <c r="R165" s="9"/>
      <c r="S165" s="707" t="str">
        <f>+IF(MARZO!S165=0,"",MARZO!S165)</f>
        <v>2020202-8</v>
      </c>
      <c r="T165" s="683" t="str">
        <f>+IF(MARZO!T165=0,"",MARZO!T165)</f>
        <v>Servicios de Rayos X e Imaginología contratado con terceros</v>
      </c>
      <c r="U165" s="27">
        <f>+ENERO!U165</f>
        <v>0</v>
      </c>
      <c r="V165" s="15">
        <f>MARZO!V165+ABRIL!AL165</f>
        <v>0</v>
      </c>
      <c r="W165" s="15">
        <f>MARZO!W165+ABRIL!AM165</f>
        <v>0</v>
      </c>
      <c r="X165" s="18">
        <f t="shared" si="156"/>
        <v>0</v>
      </c>
      <c r="Y165" s="19">
        <f>MARZO!AA165</f>
        <v>0</v>
      </c>
      <c r="Z165" s="374">
        <v>0</v>
      </c>
      <c r="AA165" s="18">
        <f t="shared" si="157"/>
        <v>0</v>
      </c>
      <c r="AB165" s="19">
        <f>MARZO!AD165</f>
        <v>0</v>
      </c>
      <c r="AC165" s="374">
        <v>0</v>
      </c>
      <c r="AD165" s="18">
        <f t="shared" si="158"/>
        <v>0</v>
      </c>
      <c r="AE165" s="19">
        <f>MARZO!AG165</f>
        <v>0</v>
      </c>
      <c r="AF165" s="374">
        <v>0</v>
      </c>
      <c r="AG165" s="18">
        <f t="shared" si="159"/>
        <v>0</v>
      </c>
      <c r="AH165" s="19">
        <f t="shared" si="160"/>
        <v>0</v>
      </c>
      <c r="AI165" s="15">
        <f t="shared" si="161"/>
        <v>0</v>
      </c>
      <c r="AJ165" s="16">
        <f t="shared" si="162"/>
        <v>0</v>
      </c>
      <c r="AK165" s="9"/>
      <c r="AL165" s="372">
        <v>0</v>
      </c>
      <c r="AM165" s="375">
        <v>0</v>
      </c>
      <c r="AN165" s="9"/>
    </row>
    <row r="166" spans="1:40" s="382" customFormat="1" ht="24.95" customHeight="1">
      <c r="A166" s="754"/>
      <c r="B166" s="660"/>
      <c r="N166" s="9"/>
      <c r="P166" s="9"/>
      <c r="Q166" s="9"/>
      <c r="R166" s="9"/>
      <c r="S166" s="707" t="str">
        <f>+IF(MARZO!S166=0,"",MARZO!S166)</f>
        <v>2020202-9</v>
      </c>
      <c r="T166" s="683" t="str">
        <f>+IF(MARZO!T166=0,"",MARZO!T166)</f>
        <v>Arrendamientos</v>
      </c>
      <c r="U166" s="27">
        <f>+ENERO!U166</f>
        <v>0</v>
      </c>
      <c r="V166" s="15">
        <f>MARZO!V166+ABRIL!AL166</f>
        <v>0</v>
      </c>
      <c r="W166" s="15">
        <f>MARZO!W166+ABRIL!AM166</f>
        <v>0</v>
      </c>
      <c r="X166" s="18">
        <f t="shared" si="156"/>
        <v>0</v>
      </c>
      <c r="Y166" s="19">
        <f>MARZO!AA166</f>
        <v>0</v>
      </c>
      <c r="Z166" s="374">
        <v>0</v>
      </c>
      <c r="AA166" s="18">
        <f t="shared" si="157"/>
        <v>0</v>
      </c>
      <c r="AB166" s="19">
        <f>MARZO!AD166</f>
        <v>0</v>
      </c>
      <c r="AC166" s="374">
        <v>0</v>
      </c>
      <c r="AD166" s="18">
        <f t="shared" si="158"/>
        <v>0</v>
      </c>
      <c r="AE166" s="19">
        <f>MARZO!AG166</f>
        <v>0</v>
      </c>
      <c r="AF166" s="374">
        <v>0</v>
      </c>
      <c r="AG166" s="18">
        <f t="shared" si="159"/>
        <v>0</v>
      </c>
      <c r="AH166" s="19">
        <f t="shared" si="160"/>
        <v>0</v>
      </c>
      <c r="AI166" s="15">
        <f t="shared" si="161"/>
        <v>0</v>
      </c>
      <c r="AJ166" s="16">
        <f t="shared" si="162"/>
        <v>0</v>
      </c>
      <c r="AK166" s="9"/>
      <c r="AL166" s="372">
        <v>0</v>
      </c>
      <c r="AM166" s="375">
        <v>0</v>
      </c>
      <c r="AN166" s="9"/>
    </row>
    <row r="167" spans="1:40" s="382" customFormat="1" ht="24.95" customHeight="1">
      <c r="A167" s="754"/>
      <c r="B167" s="660"/>
      <c r="N167" s="9"/>
      <c r="P167" s="9"/>
      <c r="Q167" s="9"/>
      <c r="R167" s="9"/>
      <c r="S167" s="707" t="str">
        <f>+IF(MARZO!S167=0,"",MARZO!S167)</f>
        <v>2020202-10</v>
      </c>
      <c r="T167" s="683" t="str">
        <f>+IF(MARZO!T167=0,"",MARZO!T167)</f>
        <v>Servicios Públicos</v>
      </c>
      <c r="U167" s="27">
        <f>+ENERO!U167</f>
        <v>0</v>
      </c>
      <c r="V167" s="15">
        <f>MARZO!V167+ABRIL!AL167</f>
        <v>0</v>
      </c>
      <c r="W167" s="15">
        <f>MARZO!W167+ABRIL!AM167</f>
        <v>0</v>
      </c>
      <c r="X167" s="18">
        <f>SUM(U167:W167)</f>
        <v>0</v>
      </c>
      <c r="Y167" s="19">
        <f>MARZO!AA167</f>
        <v>0</v>
      </c>
      <c r="Z167" s="374">
        <v>0</v>
      </c>
      <c r="AA167" s="18">
        <f>SUM(Y167:Z167)</f>
        <v>0</v>
      </c>
      <c r="AB167" s="19">
        <f>MARZO!AD167</f>
        <v>0</v>
      </c>
      <c r="AC167" s="374">
        <v>0</v>
      </c>
      <c r="AD167" s="18">
        <f>SUM(AB167:AC167)</f>
        <v>0</v>
      </c>
      <c r="AE167" s="19">
        <f>MARZO!AG167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c r="A168" s="754"/>
      <c r="B168" s="660"/>
      <c r="N168" s="9"/>
      <c r="P168" s="9"/>
      <c r="Q168" s="9"/>
      <c r="R168" s="9"/>
      <c r="S168" s="706">
        <f>+IF(MARZO!S168=0,"",MARZO!S168)</f>
        <v>2020299</v>
      </c>
      <c r="T168" s="682" t="str">
        <f>+IF(MARZO!T168=0,"",MARZO!T168)</f>
        <v>Vigencias Anteriores Adquisición de servicios Operativo</v>
      </c>
      <c r="U168" s="27">
        <f>+ENERO!U168</f>
        <v>0</v>
      </c>
      <c r="V168" s="15">
        <f>MARZO!V168+ABRIL!AL168</f>
        <v>0</v>
      </c>
      <c r="W168" s="15">
        <f>MARZO!W168+ABRIL!AM168</f>
        <v>61344123</v>
      </c>
      <c r="X168" s="18">
        <f t="shared" si="156"/>
        <v>61344123</v>
      </c>
      <c r="Y168" s="19">
        <f>MARZO!AA168</f>
        <v>61344123</v>
      </c>
      <c r="Z168" s="374">
        <v>0</v>
      </c>
      <c r="AA168" s="18">
        <f t="shared" si="157"/>
        <v>61344123</v>
      </c>
      <c r="AB168" s="19">
        <f>MARZO!AD168</f>
        <v>61344123</v>
      </c>
      <c r="AC168" s="374">
        <v>0</v>
      </c>
      <c r="AD168" s="18">
        <f t="shared" si="158"/>
        <v>61344123</v>
      </c>
      <c r="AE168" s="19">
        <f>MARZO!AG168</f>
        <v>35654386</v>
      </c>
      <c r="AF168" s="374">
        <v>1037695</v>
      </c>
      <c r="AG168" s="18">
        <f t="shared" si="159"/>
        <v>36692081</v>
      </c>
      <c r="AH168" s="19">
        <f t="shared" si="160"/>
        <v>0</v>
      </c>
      <c r="AI168" s="15">
        <f t="shared" si="161"/>
        <v>0</v>
      </c>
      <c r="AJ168" s="16">
        <f t="shared" si="162"/>
        <v>24652042</v>
      </c>
      <c r="AK168" s="9"/>
      <c r="AL168" s="372">
        <v>0</v>
      </c>
      <c r="AM168" s="375">
        <v>0</v>
      </c>
      <c r="AN168" s="9"/>
    </row>
    <row r="169" spans="1:40" s="382" customFormat="1" ht="24.95" customHeight="1">
      <c r="A169" s="754"/>
      <c r="B169" s="660"/>
      <c r="N169" s="9"/>
      <c r="P169" s="9"/>
      <c r="Q169" s="9"/>
      <c r="R169" s="9"/>
      <c r="S169" s="366" t="str">
        <f>+IF(MARZO!S169=0,"",MARZO!S169)</f>
        <v/>
      </c>
      <c r="T169" s="696" t="str">
        <f>+IF(MARZO!T169=0,"",MARZO!T169)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c r="A170" s="754"/>
      <c r="B170" s="660"/>
      <c r="N170" s="9"/>
      <c r="P170" s="9"/>
      <c r="Q170" s="9"/>
      <c r="R170" s="9"/>
      <c r="S170" s="704">
        <f>+IF(MARZO!S170=0,"",MARZO!S170)</f>
        <v>3000000</v>
      </c>
      <c r="T170" s="686" t="str">
        <f>+IF(MARZO!T170=0,"",MARZO!T170)</f>
        <v>TRANSFERENCIAS CORRIENTES</v>
      </c>
      <c r="U170" s="470">
        <f t="shared" ref="U170:AJ170" si="163">U172+U176+U185</f>
        <v>166976316</v>
      </c>
      <c r="V170" s="471">
        <f t="shared" si="163"/>
        <v>7429162</v>
      </c>
      <c r="W170" s="471">
        <f t="shared" si="163"/>
        <v>72920440</v>
      </c>
      <c r="X170" s="472">
        <f t="shared" si="163"/>
        <v>247325918</v>
      </c>
      <c r="Y170" s="379">
        <f t="shared" si="163"/>
        <v>111161618</v>
      </c>
      <c r="Z170" s="471">
        <f t="shared" si="163"/>
        <v>12252616</v>
      </c>
      <c r="AA170" s="472">
        <f t="shared" si="163"/>
        <v>123414234</v>
      </c>
      <c r="AB170" s="379">
        <f t="shared" si="163"/>
        <v>111161618</v>
      </c>
      <c r="AC170" s="471">
        <f t="shared" si="163"/>
        <v>12252616</v>
      </c>
      <c r="AD170" s="472">
        <f t="shared" si="163"/>
        <v>123414234</v>
      </c>
      <c r="AE170" s="379">
        <f t="shared" si="163"/>
        <v>88471216</v>
      </c>
      <c r="AF170" s="471">
        <f t="shared" si="163"/>
        <v>19440850</v>
      </c>
      <c r="AG170" s="472">
        <f t="shared" si="163"/>
        <v>107912066</v>
      </c>
      <c r="AH170" s="379">
        <f t="shared" si="163"/>
        <v>123911684</v>
      </c>
      <c r="AI170" s="471">
        <f t="shared" si="163"/>
        <v>123911684</v>
      </c>
      <c r="AJ170" s="380">
        <f t="shared" si="163"/>
        <v>139413852</v>
      </c>
      <c r="AK170" s="9"/>
      <c r="AL170" s="128">
        <f>AL172+AL176+AL185</f>
        <v>0</v>
      </c>
      <c r="AM170" s="130">
        <f>AM172+AM176+AM185</f>
        <v>0</v>
      </c>
      <c r="AN170" s="9"/>
    </row>
    <row r="171" spans="1:40" s="382" customFormat="1" ht="24.95" customHeight="1">
      <c r="A171" s="754"/>
      <c r="B171" s="660"/>
      <c r="N171" s="9"/>
      <c r="P171" s="9"/>
      <c r="Q171" s="9"/>
      <c r="R171" s="9"/>
      <c r="S171" s="366" t="str">
        <f>+IF(MARZO!S171=0,"",MARZO!S171)</f>
        <v/>
      </c>
      <c r="T171" s="696" t="str">
        <f>+IF(MARZO!T171=0,"",MARZO!T171)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c r="A172" s="754"/>
      <c r="B172" s="660"/>
      <c r="N172" s="9"/>
      <c r="P172" s="9"/>
      <c r="Q172" s="9"/>
      <c r="R172" s="9"/>
      <c r="S172" s="705">
        <f>+IF(MARZO!S172=0,"",MARZO!S172)</f>
        <v>3100000</v>
      </c>
      <c r="T172" s="681" t="str">
        <f>+IF(MARZO!T172=0,"",MARZO!T172)</f>
        <v>Transferencias al Sector Público</v>
      </c>
      <c r="U172" s="132">
        <f t="shared" ref="U172:AJ172" si="164">SUM(U173:U174)</f>
        <v>3500000</v>
      </c>
      <c r="V172" s="122">
        <f t="shared" si="164"/>
        <v>4161394</v>
      </c>
      <c r="W172" s="122">
        <f t="shared" si="164"/>
        <v>0</v>
      </c>
      <c r="X172" s="129">
        <f t="shared" si="164"/>
        <v>7661394</v>
      </c>
      <c r="Y172" s="128">
        <f t="shared" si="164"/>
        <v>4161394</v>
      </c>
      <c r="Z172" s="122">
        <f t="shared" si="164"/>
        <v>1981944</v>
      </c>
      <c r="AA172" s="129">
        <f t="shared" si="164"/>
        <v>6143338</v>
      </c>
      <c r="AB172" s="128">
        <f t="shared" si="164"/>
        <v>4161394</v>
      </c>
      <c r="AC172" s="122">
        <f t="shared" si="164"/>
        <v>1981944</v>
      </c>
      <c r="AD172" s="129">
        <f t="shared" si="164"/>
        <v>6143338</v>
      </c>
      <c r="AE172" s="128">
        <f t="shared" si="164"/>
        <v>4161394</v>
      </c>
      <c r="AF172" s="122">
        <f t="shared" si="164"/>
        <v>0</v>
      </c>
      <c r="AG172" s="129">
        <f t="shared" si="164"/>
        <v>4161394</v>
      </c>
      <c r="AH172" s="128">
        <f t="shared" si="164"/>
        <v>1518056</v>
      </c>
      <c r="AI172" s="122">
        <f t="shared" si="164"/>
        <v>1518056</v>
      </c>
      <c r="AJ172" s="130">
        <f t="shared" si="164"/>
        <v>3500000</v>
      </c>
      <c r="AK172" s="9"/>
      <c r="AL172" s="128">
        <f>SUM(AL173:AL174)</f>
        <v>0</v>
      </c>
      <c r="AM172" s="130">
        <f>SUM(AM173:AM174)</f>
        <v>0</v>
      </c>
      <c r="AN172" s="9"/>
    </row>
    <row r="173" spans="1:40" s="382" customFormat="1" ht="24.95" customHeight="1">
      <c r="A173" s="754"/>
      <c r="B173" s="660"/>
      <c r="N173" s="9"/>
      <c r="P173" s="9"/>
      <c r="Q173" s="9"/>
      <c r="R173" s="9"/>
      <c r="S173" s="706">
        <f>+IF(MARZO!S173=0,"",MARZO!S173)</f>
        <v>3100003</v>
      </c>
      <c r="T173" s="682" t="str">
        <f>+IF(MARZO!T173=0,"",MARZO!T173)</f>
        <v>Entidades Públicas (Contraloria, Supersalud,…)</v>
      </c>
      <c r="U173" s="27">
        <f>+ENERO!U173</f>
        <v>3500000</v>
      </c>
      <c r="V173" s="15">
        <f>MARZO!V173+ABRIL!AL173</f>
        <v>0</v>
      </c>
      <c r="W173" s="15">
        <f>MARZO!W173+ABRIL!AM173</f>
        <v>0</v>
      </c>
      <c r="X173" s="18">
        <f>SUM(U173:W173)</f>
        <v>3500000</v>
      </c>
      <c r="Y173" s="19">
        <f>MARZO!AA173</f>
        <v>0</v>
      </c>
      <c r="Z173" s="374">
        <v>1981944</v>
      </c>
      <c r="AA173" s="18">
        <f>SUM(Y173:Z173)</f>
        <v>1981944</v>
      </c>
      <c r="AB173" s="19">
        <f>MARZO!AD173</f>
        <v>0</v>
      </c>
      <c r="AC173" s="374">
        <v>1981944</v>
      </c>
      <c r="AD173" s="18">
        <f>SUM(AB173:AC173)</f>
        <v>1981944</v>
      </c>
      <c r="AE173" s="19">
        <f>MARZO!AG173</f>
        <v>0</v>
      </c>
      <c r="AF173" s="374">
        <v>0</v>
      </c>
      <c r="AG173" s="18">
        <f>SUM(AE173:AF173)</f>
        <v>0</v>
      </c>
      <c r="AH173" s="19">
        <f>X173-AA173</f>
        <v>1518056</v>
      </c>
      <c r="AI173" s="15">
        <f>X173-AD173</f>
        <v>1518056</v>
      </c>
      <c r="AJ173" s="16">
        <f>X173-AG173</f>
        <v>3500000</v>
      </c>
      <c r="AK173" s="9"/>
      <c r="AL173" s="372">
        <v>0</v>
      </c>
      <c r="AM173" s="375">
        <v>0</v>
      </c>
      <c r="AN173" s="9"/>
    </row>
    <row r="174" spans="1:40" s="382" customFormat="1" ht="24.95" customHeight="1">
      <c r="A174" s="754"/>
      <c r="B174" s="660"/>
      <c r="N174" s="9"/>
      <c r="P174" s="9"/>
      <c r="Q174" s="9"/>
      <c r="R174" s="9"/>
      <c r="S174" s="706">
        <f>+IF(MARZO!S174=0,"",MARZO!S174)</f>
        <v>3199999</v>
      </c>
      <c r="T174" s="682" t="str">
        <f>+IF(MARZO!T174=0,"",MARZO!T174)</f>
        <v>Vigencias Anteriores Tranf. Sector publico</v>
      </c>
      <c r="U174" s="27">
        <f>+ENERO!U174</f>
        <v>0</v>
      </c>
      <c r="V174" s="15">
        <f>MARZO!V174+ABRIL!AL174</f>
        <v>4161394</v>
      </c>
      <c r="W174" s="15">
        <f>MARZO!W174+ABRIL!AM174</f>
        <v>0</v>
      </c>
      <c r="X174" s="18">
        <f>SUM(U174:W174)</f>
        <v>4161394</v>
      </c>
      <c r="Y174" s="19">
        <f>MARZO!AA174</f>
        <v>4161394</v>
      </c>
      <c r="Z174" s="374">
        <v>0</v>
      </c>
      <c r="AA174" s="18">
        <f>SUM(Y174:Z174)</f>
        <v>4161394</v>
      </c>
      <c r="AB174" s="19">
        <f>MARZO!AD174</f>
        <v>4161394</v>
      </c>
      <c r="AC174" s="374">
        <v>0</v>
      </c>
      <c r="AD174" s="18">
        <f>SUM(AB174:AC174)</f>
        <v>4161394</v>
      </c>
      <c r="AE174" s="19">
        <f>MARZO!AG174</f>
        <v>4161394</v>
      </c>
      <c r="AF174" s="374">
        <v>0</v>
      </c>
      <c r="AG174" s="18">
        <f>SUM(AE174:AF174)</f>
        <v>4161394</v>
      </c>
      <c r="AH174" s="19">
        <f>X174-AA174</f>
        <v>0</v>
      </c>
      <c r="AI174" s="15">
        <f>X174-AD174</f>
        <v>0</v>
      </c>
      <c r="AJ174" s="16">
        <f>X174-AG174</f>
        <v>0</v>
      </c>
      <c r="AK174" s="9"/>
      <c r="AL174" s="372">
        <v>0</v>
      </c>
      <c r="AM174" s="375">
        <v>0</v>
      </c>
      <c r="AN174" s="9"/>
    </row>
    <row r="175" spans="1:40" s="382" customFormat="1" ht="24.95" customHeight="1">
      <c r="A175" s="754"/>
      <c r="B175" s="660"/>
      <c r="N175" s="9"/>
      <c r="P175" s="9"/>
      <c r="Q175" s="9"/>
      <c r="R175" s="9"/>
      <c r="S175" s="366" t="str">
        <f>+IF(MARZO!S175=0,"",MARZO!S175)</f>
        <v/>
      </c>
      <c r="T175" s="696" t="str">
        <f>+IF(MARZO!T175=0,"",MARZO!T175)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c r="A176" s="754"/>
      <c r="B176" s="660"/>
      <c r="N176" s="9"/>
      <c r="P176" s="9"/>
      <c r="Q176" s="9"/>
      <c r="R176" s="9"/>
      <c r="S176" s="705">
        <f>+IF(MARZO!S176=0,"",MARZO!S176)</f>
        <v>320000</v>
      </c>
      <c r="T176" s="681" t="str">
        <f>+IF(MARZO!T176=0,"",MARZO!T176)</f>
        <v>Transf. Previsión y Seguridad Social</v>
      </c>
      <c r="U176" s="132">
        <f t="shared" ref="U176:AJ176" si="165">SUM(U177:U183)</f>
        <v>163476316</v>
      </c>
      <c r="V176" s="122">
        <f t="shared" si="165"/>
        <v>0</v>
      </c>
      <c r="W176" s="122">
        <f t="shared" si="165"/>
        <v>72920440</v>
      </c>
      <c r="X176" s="129">
        <f t="shared" si="165"/>
        <v>236396756</v>
      </c>
      <c r="Y176" s="128">
        <f t="shared" si="165"/>
        <v>103732456</v>
      </c>
      <c r="Z176" s="122">
        <f t="shared" si="165"/>
        <v>10270672</v>
      </c>
      <c r="AA176" s="129">
        <f t="shared" si="165"/>
        <v>114003128</v>
      </c>
      <c r="AB176" s="128">
        <f t="shared" si="165"/>
        <v>103732456</v>
      </c>
      <c r="AC176" s="122">
        <f t="shared" si="165"/>
        <v>10270672</v>
      </c>
      <c r="AD176" s="129">
        <f t="shared" si="165"/>
        <v>114003128</v>
      </c>
      <c r="AE176" s="128">
        <f t="shared" si="165"/>
        <v>84309822</v>
      </c>
      <c r="AF176" s="122">
        <f t="shared" si="165"/>
        <v>19440850</v>
      </c>
      <c r="AG176" s="129">
        <f t="shared" si="165"/>
        <v>103750672</v>
      </c>
      <c r="AH176" s="128">
        <f t="shared" si="165"/>
        <v>122393628</v>
      </c>
      <c r="AI176" s="122">
        <f t="shared" si="165"/>
        <v>122393628</v>
      </c>
      <c r="AJ176" s="130">
        <f t="shared" si="165"/>
        <v>132646084</v>
      </c>
      <c r="AK176" s="9"/>
      <c r="AL176" s="128">
        <f>SUM(AL177:AL183)</f>
        <v>0</v>
      </c>
      <c r="AM176" s="130">
        <f>SUM(AM177:AM183)</f>
        <v>0</v>
      </c>
      <c r="AN176" s="9"/>
    </row>
    <row r="177" spans="1:40" s="382" customFormat="1" ht="24.95" customHeight="1">
      <c r="A177" s="754"/>
      <c r="B177" s="660"/>
      <c r="N177" s="9"/>
      <c r="P177" s="9"/>
      <c r="Q177" s="9"/>
      <c r="R177" s="9"/>
      <c r="S177" s="706">
        <f>+IF(MARZO!S177=0,"",MARZO!S177)</f>
        <v>3200100</v>
      </c>
      <c r="T177" s="682" t="str">
        <f>+IF(MARZO!T177=0,"",MARZO!T177)</f>
        <v>Pensiones y Jubilaciones (Pago Directo)</v>
      </c>
      <c r="U177" s="27">
        <f>+ENERO!U177</f>
        <v>140230476</v>
      </c>
      <c r="V177" s="15">
        <f>MARZO!V177+ABRIL!AL177</f>
        <v>0</v>
      </c>
      <c r="W177" s="15">
        <f>MARZO!W177+ABRIL!AM177</f>
        <v>0</v>
      </c>
      <c r="X177" s="18">
        <f t="shared" ref="X177:X183" si="166">SUM(U177:W177)</f>
        <v>140230476</v>
      </c>
      <c r="Y177" s="19">
        <f>MARZO!AA177</f>
        <v>30812016</v>
      </c>
      <c r="Z177" s="374">
        <v>10270672</v>
      </c>
      <c r="AA177" s="18">
        <f t="shared" ref="AA177:AA183" si="167">SUM(Y177:Z177)</f>
        <v>41082688</v>
      </c>
      <c r="AB177" s="19">
        <f>MARZO!AD177</f>
        <v>30812016</v>
      </c>
      <c r="AC177" s="374">
        <v>10270672</v>
      </c>
      <c r="AD177" s="18">
        <f t="shared" ref="AD177:AD183" si="168">SUM(AB177:AC177)</f>
        <v>41082688</v>
      </c>
      <c r="AE177" s="19">
        <f>MARZO!AG177</f>
        <v>30812016</v>
      </c>
      <c r="AF177" s="374">
        <v>5135336</v>
      </c>
      <c r="AG177" s="18">
        <f t="shared" ref="AG177:AG183" si="169">SUM(AE177:AF177)</f>
        <v>35947352</v>
      </c>
      <c r="AH177" s="19">
        <f t="shared" ref="AH177:AH183" si="170">X177-AA177</f>
        <v>99147788</v>
      </c>
      <c r="AI177" s="15">
        <f t="shared" ref="AI177:AI183" si="171">X177-AD177</f>
        <v>99147788</v>
      </c>
      <c r="AJ177" s="16">
        <f t="shared" ref="AJ177:AJ183" si="172">X177-AG177</f>
        <v>104283124</v>
      </c>
      <c r="AK177" s="9"/>
      <c r="AL177" s="372">
        <v>0</v>
      </c>
      <c r="AM177" s="375">
        <v>0</v>
      </c>
      <c r="AN177" s="9"/>
    </row>
    <row r="178" spans="1:40" s="382" customFormat="1" ht="24.95" customHeight="1">
      <c r="A178" s="754"/>
      <c r="B178" s="660"/>
      <c r="N178" s="9"/>
      <c r="P178" s="9"/>
      <c r="Q178" s="9"/>
      <c r="R178" s="9"/>
      <c r="S178" s="706">
        <f>+IF(MARZO!S178=0,"",MARZO!S178)</f>
        <v>3200200</v>
      </c>
      <c r="T178" s="682" t="str">
        <f>+IF(MARZO!T178=0,"",MARZO!T178)</f>
        <v>Cesantías Pago Directo (Pago Directo)</v>
      </c>
      <c r="U178" s="27">
        <f>+ENERO!U178</f>
        <v>0</v>
      </c>
      <c r="V178" s="15">
        <f>MARZO!V178+ABRIL!AL178</f>
        <v>0</v>
      </c>
      <c r="W178" s="15">
        <f>MARZO!W178+ABRIL!AM178</f>
        <v>0</v>
      </c>
      <c r="X178" s="18">
        <f t="shared" si="166"/>
        <v>0</v>
      </c>
      <c r="Y178" s="19">
        <f>MARZO!AA178</f>
        <v>0</v>
      </c>
      <c r="Z178" s="374">
        <v>0</v>
      </c>
      <c r="AA178" s="18">
        <f t="shared" si="167"/>
        <v>0</v>
      </c>
      <c r="AB178" s="19">
        <f>MARZO!AD178</f>
        <v>0</v>
      </c>
      <c r="AC178" s="374">
        <v>0</v>
      </c>
      <c r="AD178" s="18">
        <f t="shared" si="168"/>
        <v>0</v>
      </c>
      <c r="AE178" s="19">
        <f>MARZO!AG178</f>
        <v>0</v>
      </c>
      <c r="AF178" s="374">
        <v>0</v>
      </c>
      <c r="AG178" s="18">
        <f t="shared" si="169"/>
        <v>0</v>
      </c>
      <c r="AH178" s="19">
        <f t="shared" si="170"/>
        <v>0</v>
      </c>
      <c r="AI178" s="15">
        <f t="shared" si="171"/>
        <v>0</v>
      </c>
      <c r="AJ178" s="16">
        <f t="shared" si="172"/>
        <v>0</v>
      </c>
      <c r="AK178" s="9"/>
      <c r="AL178" s="372">
        <v>0</v>
      </c>
      <c r="AM178" s="375">
        <v>0</v>
      </c>
      <c r="AN178" s="9"/>
    </row>
    <row r="179" spans="1:40" s="382" customFormat="1" ht="24.95" customHeight="1">
      <c r="A179" s="754"/>
      <c r="B179" s="660"/>
      <c r="N179" s="9"/>
      <c r="P179" s="9"/>
      <c r="Q179" s="9"/>
      <c r="R179" s="9"/>
      <c r="S179" s="706">
        <f>+IF(MARZO!S179=0,"",MARZO!S179)</f>
        <v>3200300</v>
      </c>
      <c r="T179" s="682" t="str">
        <f>+IF(MARZO!T179=0,"",MARZO!T179)</f>
        <v>Bonos, Cuotas de Bonos y cuotas partes jubilatorias</v>
      </c>
      <c r="U179" s="27">
        <f>+ENERO!U179</f>
        <v>0</v>
      </c>
      <c r="V179" s="15">
        <f>MARZO!V179+ABRIL!AL179</f>
        <v>0</v>
      </c>
      <c r="W179" s="15">
        <f>MARZO!W179+ABRIL!AM179</f>
        <v>0</v>
      </c>
      <c r="X179" s="18">
        <f t="shared" si="166"/>
        <v>0</v>
      </c>
      <c r="Y179" s="19">
        <f>MARZO!AA179</f>
        <v>0</v>
      </c>
      <c r="Z179" s="374">
        <v>0</v>
      </c>
      <c r="AA179" s="18">
        <f t="shared" si="167"/>
        <v>0</v>
      </c>
      <c r="AB179" s="19">
        <f>MARZO!AD179</f>
        <v>0</v>
      </c>
      <c r="AC179" s="374">
        <v>0</v>
      </c>
      <c r="AD179" s="18">
        <f t="shared" si="168"/>
        <v>0</v>
      </c>
      <c r="AE179" s="19">
        <f>MARZO!AG179</f>
        <v>0</v>
      </c>
      <c r="AF179" s="374">
        <v>0</v>
      </c>
      <c r="AG179" s="18">
        <f t="shared" si="169"/>
        <v>0</v>
      </c>
      <c r="AH179" s="19">
        <f t="shared" si="170"/>
        <v>0</v>
      </c>
      <c r="AI179" s="15">
        <f t="shared" si="171"/>
        <v>0</v>
      </c>
      <c r="AJ179" s="16">
        <f t="shared" si="172"/>
        <v>0</v>
      </c>
      <c r="AK179" s="9"/>
      <c r="AL179" s="372">
        <v>0</v>
      </c>
      <c r="AM179" s="375">
        <v>0</v>
      </c>
      <c r="AN179" s="9"/>
    </row>
    <row r="180" spans="1:40" s="382" customFormat="1" ht="24.95" customHeight="1">
      <c r="A180" s="754"/>
      <c r="B180" s="660"/>
      <c r="N180" s="9"/>
      <c r="P180" s="9"/>
      <c r="Q180" s="9"/>
      <c r="R180" s="9"/>
      <c r="S180" s="706">
        <f>+IF(MARZO!S180=0,"",MARZO!S180)</f>
        <v>3200400</v>
      </c>
      <c r="T180" s="682" t="str">
        <f>+IF(MARZO!T180=0,"",MARZO!T180)</f>
        <v>Intereses a las cesantias</v>
      </c>
      <c r="U180" s="27">
        <f>+ENERO!U180</f>
        <v>23245840</v>
      </c>
      <c r="V180" s="15">
        <f>MARZO!V180+ABRIL!AL180</f>
        <v>0</v>
      </c>
      <c r="W180" s="15">
        <f>MARZO!W180+ABRIL!AM180</f>
        <v>0</v>
      </c>
      <c r="X180" s="18">
        <f t="shared" si="166"/>
        <v>23245840</v>
      </c>
      <c r="Y180" s="19">
        <f>MARZO!AA180</f>
        <v>0</v>
      </c>
      <c r="Z180" s="374">
        <v>0</v>
      </c>
      <c r="AA180" s="18">
        <f t="shared" si="167"/>
        <v>0</v>
      </c>
      <c r="AB180" s="19">
        <f>MARZO!AD180</f>
        <v>0</v>
      </c>
      <c r="AC180" s="374">
        <v>0</v>
      </c>
      <c r="AD180" s="18">
        <f t="shared" si="168"/>
        <v>0</v>
      </c>
      <c r="AE180" s="19">
        <f>MARZO!AG180</f>
        <v>0</v>
      </c>
      <c r="AF180" s="374">
        <v>0</v>
      </c>
      <c r="AG180" s="18">
        <f t="shared" si="169"/>
        <v>0</v>
      </c>
      <c r="AH180" s="19">
        <f t="shared" si="170"/>
        <v>23245840</v>
      </c>
      <c r="AI180" s="15">
        <f t="shared" si="171"/>
        <v>23245840</v>
      </c>
      <c r="AJ180" s="16">
        <f t="shared" si="172"/>
        <v>23245840</v>
      </c>
      <c r="AK180" s="9"/>
      <c r="AL180" s="372">
        <v>0</v>
      </c>
      <c r="AM180" s="375">
        <v>0</v>
      </c>
      <c r="AN180" s="9"/>
    </row>
    <row r="181" spans="1:40" s="382" customFormat="1" ht="24.95" customHeight="1">
      <c r="A181" s="754"/>
      <c r="B181" s="660"/>
      <c r="N181" s="9"/>
      <c r="P181" s="9"/>
      <c r="Q181" s="9"/>
      <c r="R181" s="9"/>
      <c r="S181" s="706" t="str">
        <f>+IF(MARZO!S181=0,"",MARZO!S181)</f>
        <v/>
      </c>
      <c r="T181" s="682" t="str">
        <f>+IF(MARZO!T181=0,"",MARZO!T181)</f>
        <v/>
      </c>
      <c r="U181" s="27">
        <f>+ENERO!U181</f>
        <v>0</v>
      </c>
      <c r="V181" s="15">
        <f>MARZO!V181+ABRIL!AL181</f>
        <v>0</v>
      </c>
      <c r="W181" s="15">
        <f>MARZO!W181+ABRIL!AM181</f>
        <v>0</v>
      </c>
      <c r="X181" s="18">
        <f t="shared" si="166"/>
        <v>0</v>
      </c>
      <c r="Y181" s="19">
        <f>MARZO!AA181</f>
        <v>0</v>
      </c>
      <c r="Z181" s="374">
        <v>0</v>
      </c>
      <c r="AA181" s="18">
        <f t="shared" si="167"/>
        <v>0</v>
      </c>
      <c r="AB181" s="19">
        <f>MARZO!AD181</f>
        <v>0</v>
      </c>
      <c r="AC181" s="374">
        <v>0</v>
      </c>
      <c r="AD181" s="18">
        <f t="shared" si="168"/>
        <v>0</v>
      </c>
      <c r="AE181" s="19">
        <f>MARZO!AG181</f>
        <v>0</v>
      </c>
      <c r="AF181" s="374">
        <v>0</v>
      </c>
      <c r="AG181" s="18">
        <f t="shared" si="169"/>
        <v>0</v>
      </c>
      <c r="AH181" s="19">
        <f t="shared" si="170"/>
        <v>0</v>
      </c>
      <c r="AI181" s="15">
        <f t="shared" si="171"/>
        <v>0</v>
      </c>
      <c r="AJ181" s="16">
        <f t="shared" si="172"/>
        <v>0</v>
      </c>
      <c r="AK181" s="9"/>
      <c r="AL181" s="372">
        <v>0</v>
      </c>
      <c r="AM181" s="375">
        <v>0</v>
      </c>
      <c r="AN181" s="9"/>
    </row>
    <row r="182" spans="1:40" s="382" customFormat="1" ht="24.95" customHeight="1">
      <c r="A182" s="754"/>
      <c r="B182" s="660"/>
      <c r="N182" s="9"/>
      <c r="P182" s="9"/>
      <c r="Q182" s="9"/>
      <c r="R182" s="9"/>
      <c r="S182" s="706" t="str">
        <f>+IF(MARZO!S182=0,"",MARZO!S182)</f>
        <v/>
      </c>
      <c r="T182" s="682" t="str">
        <f>+IF(MARZO!T182=0,"",MARZO!T182)</f>
        <v/>
      </c>
      <c r="U182" s="27">
        <f>+ENERO!U182</f>
        <v>0</v>
      </c>
      <c r="V182" s="15">
        <f>MARZO!V182+ABRIL!AL182</f>
        <v>0</v>
      </c>
      <c r="W182" s="15">
        <f>MARZO!W182+ABRIL!AM182</f>
        <v>0</v>
      </c>
      <c r="X182" s="18">
        <f t="shared" si="166"/>
        <v>0</v>
      </c>
      <c r="Y182" s="19">
        <f>MARZO!AA182</f>
        <v>0</v>
      </c>
      <c r="Z182" s="374">
        <v>0</v>
      </c>
      <c r="AA182" s="18">
        <f t="shared" si="167"/>
        <v>0</v>
      </c>
      <c r="AB182" s="19">
        <f>MARZO!AD182</f>
        <v>0</v>
      </c>
      <c r="AC182" s="374">
        <v>0</v>
      </c>
      <c r="AD182" s="18">
        <f t="shared" si="168"/>
        <v>0</v>
      </c>
      <c r="AE182" s="19">
        <f>MARZO!AG182</f>
        <v>0</v>
      </c>
      <c r="AF182" s="374">
        <v>0</v>
      </c>
      <c r="AG182" s="18">
        <f t="shared" si="169"/>
        <v>0</v>
      </c>
      <c r="AH182" s="19">
        <f t="shared" si="170"/>
        <v>0</v>
      </c>
      <c r="AI182" s="15">
        <f t="shared" si="171"/>
        <v>0</v>
      </c>
      <c r="AJ182" s="16">
        <f t="shared" si="172"/>
        <v>0</v>
      </c>
      <c r="AK182" s="9"/>
      <c r="AL182" s="372">
        <v>0</v>
      </c>
      <c r="AM182" s="375">
        <v>0</v>
      </c>
      <c r="AN182" s="9"/>
    </row>
    <row r="183" spans="1:40" s="382" customFormat="1" ht="24.95" customHeight="1">
      <c r="A183" s="754"/>
      <c r="B183" s="660"/>
      <c r="N183" s="9"/>
      <c r="P183" s="9"/>
      <c r="Q183" s="9"/>
      <c r="R183" s="9"/>
      <c r="S183" s="706">
        <f>+IF(MARZO!S183=0,"",MARZO!S183)</f>
        <v>3299999</v>
      </c>
      <c r="T183" s="682" t="str">
        <f>+IF(MARZO!T183=0,"",MARZO!T183)</f>
        <v>Vigencias Anteriores Transf. Previsión y Seguridad Social</v>
      </c>
      <c r="U183" s="27">
        <f>+ENERO!U183</f>
        <v>0</v>
      </c>
      <c r="V183" s="15">
        <f>MARZO!V183+ABRIL!AL183</f>
        <v>0</v>
      </c>
      <c r="W183" s="15">
        <f>MARZO!W183+ABRIL!AM183</f>
        <v>72920440</v>
      </c>
      <c r="X183" s="18">
        <f t="shared" si="166"/>
        <v>72920440</v>
      </c>
      <c r="Y183" s="19">
        <f>MARZO!AA183</f>
        <v>72920440</v>
      </c>
      <c r="Z183" s="374">
        <v>0</v>
      </c>
      <c r="AA183" s="18">
        <f t="shared" si="167"/>
        <v>72920440</v>
      </c>
      <c r="AB183" s="19">
        <f>MARZO!AD183</f>
        <v>72920440</v>
      </c>
      <c r="AC183" s="374">
        <v>0</v>
      </c>
      <c r="AD183" s="18">
        <f t="shared" si="168"/>
        <v>72920440</v>
      </c>
      <c r="AE183" s="19">
        <f>MARZO!AG183</f>
        <v>53497806</v>
      </c>
      <c r="AF183" s="374">
        <v>14305514</v>
      </c>
      <c r="AG183" s="18">
        <f t="shared" si="169"/>
        <v>67803320</v>
      </c>
      <c r="AH183" s="19">
        <f t="shared" si="170"/>
        <v>0</v>
      </c>
      <c r="AI183" s="15">
        <f t="shared" si="171"/>
        <v>0</v>
      </c>
      <c r="AJ183" s="16">
        <f t="shared" si="172"/>
        <v>5117120</v>
      </c>
      <c r="AK183" s="9"/>
      <c r="AL183" s="372">
        <v>0</v>
      </c>
      <c r="AM183" s="375">
        <v>0</v>
      </c>
      <c r="AN183" s="9"/>
    </row>
    <row r="184" spans="1:40" s="382" customFormat="1" ht="24.95" customHeight="1">
      <c r="A184" s="754"/>
      <c r="B184" s="660"/>
      <c r="N184" s="9"/>
      <c r="P184" s="9"/>
      <c r="Q184" s="9"/>
      <c r="R184" s="9"/>
      <c r="S184" s="366" t="str">
        <f>+IF(MARZO!S184=0,"",MARZO!S184)</f>
        <v/>
      </c>
      <c r="T184" s="696" t="str">
        <f>+IF(MARZO!T184=0,"",MARZO!T184)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c r="A185" s="754"/>
      <c r="B185" s="660"/>
      <c r="N185" s="9"/>
      <c r="P185" s="9"/>
      <c r="Q185" s="9"/>
      <c r="R185" s="9"/>
      <c r="S185" s="705">
        <f>+IF(MARZO!S185=0,"",MARZO!S185)</f>
        <v>3300000</v>
      </c>
      <c r="T185" s="681" t="str">
        <f>+IF(MARZO!T185=0,"",MARZO!T185)</f>
        <v>Otras Transferencias</v>
      </c>
      <c r="U185" s="132">
        <f t="shared" ref="U185:AJ185" si="173">U186+U187+U191</f>
        <v>0</v>
      </c>
      <c r="V185" s="122">
        <f t="shared" si="173"/>
        <v>3267768</v>
      </c>
      <c r="W185" s="122">
        <f t="shared" si="173"/>
        <v>0</v>
      </c>
      <c r="X185" s="129">
        <f t="shared" si="173"/>
        <v>3267768</v>
      </c>
      <c r="Y185" s="128">
        <f t="shared" si="173"/>
        <v>3267768</v>
      </c>
      <c r="Z185" s="122">
        <f t="shared" si="173"/>
        <v>0</v>
      </c>
      <c r="AA185" s="129">
        <f t="shared" si="173"/>
        <v>3267768</v>
      </c>
      <c r="AB185" s="128">
        <f t="shared" si="173"/>
        <v>3267768</v>
      </c>
      <c r="AC185" s="122">
        <f t="shared" si="173"/>
        <v>0</v>
      </c>
      <c r="AD185" s="129">
        <f t="shared" si="173"/>
        <v>3267768</v>
      </c>
      <c r="AE185" s="128">
        <f t="shared" si="173"/>
        <v>0</v>
      </c>
      <c r="AF185" s="122">
        <f t="shared" si="173"/>
        <v>0</v>
      </c>
      <c r="AG185" s="129">
        <f t="shared" si="173"/>
        <v>0</v>
      </c>
      <c r="AH185" s="128">
        <f t="shared" si="173"/>
        <v>0</v>
      </c>
      <c r="AI185" s="122">
        <f t="shared" si="173"/>
        <v>0</v>
      </c>
      <c r="AJ185" s="130">
        <f t="shared" si="173"/>
        <v>3267768</v>
      </c>
      <c r="AK185" s="9"/>
      <c r="AL185" s="128">
        <f>AL186+AL187+AL191</f>
        <v>0</v>
      </c>
      <c r="AM185" s="130">
        <f>AM186+AM187+AM191</f>
        <v>0</v>
      </c>
      <c r="AN185" s="9"/>
    </row>
    <row r="186" spans="1:40" s="382" customFormat="1" ht="24.95" customHeight="1">
      <c r="A186" s="754"/>
      <c r="B186" s="660"/>
      <c r="N186" s="9"/>
      <c r="P186" s="9"/>
      <c r="Q186" s="9"/>
      <c r="R186" s="9"/>
      <c r="S186" s="706">
        <f>+IF(MARZO!S186=0,"",MARZO!S186)</f>
        <v>3300100</v>
      </c>
      <c r="T186" s="682" t="str">
        <f>+IF(MARZO!T186=0,"",MARZO!T186)</f>
        <v>Sentencias y Conciliaciones</v>
      </c>
      <c r="U186" s="27">
        <f>+ENERO!U186</f>
        <v>0</v>
      </c>
      <c r="V186" s="15">
        <f>MARZO!V186+ABRIL!AL186</f>
        <v>0</v>
      </c>
      <c r="W186" s="15">
        <f>MARZO!W186+ABRIL!AM186</f>
        <v>0</v>
      </c>
      <c r="X186" s="18">
        <f>SUM(U186:W186)</f>
        <v>0</v>
      </c>
      <c r="Y186" s="19">
        <f>MARZO!AA186</f>
        <v>0</v>
      </c>
      <c r="Z186" s="374">
        <v>0</v>
      </c>
      <c r="AA186" s="18">
        <f>SUM(Y186:Z186)</f>
        <v>0</v>
      </c>
      <c r="AB186" s="19">
        <f>MARZO!AD186</f>
        <v>0</v>
      </c>
      <c r="AC186" s="374">
        <v>0</v>
      </c>
      <c r="AD186" s="18">
        <f>SUM(AB186:AC186)</f>
        <v>0</v>
      </c>
      <c r="AE186" s="19">
        <f>MARZO!AG186</f>
        <v>0</v>
      </c>
      <c r="AF186" s="374">
        <v>0</v>
      </c>
      <c r="AG186" s="18">
        <f>SUM(AE186:AF186)</f>
        <v>0</v>
      </c>
      <c r="AH186" s="19">
        <f>X186-AA186</f>
        <v>0</v>
      </c>
      <c r="AI186" s="15">
        <f>X186-AD186</f>
        <v>0</v>
      </c>
      <c r="AJ186" s="16">
        <f>X186-AG186</f>
        <v>0</v>
      </c>
      <c r="AK186" s="9"/>
      <c r="AL186" s="372">
        <v>0</v>
      </c>
      <c r="AM186" s="375">
        <v>0</v>
      </c>
      <c r="AN186" s="9"/>
    </row>
    <row r="187" spans="1:40" s="382" customFormat="1" ht="24.95" customHeight="1">
      <c r="A187" s="754"/>
      <c r="B187" s="660"/>
      <c r="N187" s="9"/>
      <c r="P187" s="9"/>
      <c r="Q187" s="9"/>
      <c r="R187" s="9"/>
      <c r="S187" s="706">
        <f>+IF(MARZO!S187=0,"",MARZO!S187)</f>
        <v>3300200</v>
      </c>
      <c r="T187" s="682" t="str">
        <f>+IF(MARZO!T187=0,"",MARZO!T187)</f>
        <v>Destinatarios de otras transferencias</v>
      </c>
      <c r="U187" s="27">
        <f t="shared" ref="U187:AM187" si="174">SUM(U188:U190)</f>
        <v>0</v>
      </c>
      <c r="V187" s="15">
        <f t="shared" si="174"/>
        <v>3267768</v>
      </c>
      <c r="W187" s="15">
        <f t="shared" si="174"/>
        <v>0</v>
      </c>
      <c r="X187" s="18">
        <f t="shared" si="174"/>
        <v>3267768</v>
      </c>
      <c r="Y187" s="19">
        <f t="shared" si="174"/>
        <v>3267768</v>
      </c>
      <c r="Z187" s="142">
        <f t="shared" si="174"/>
        <v>0</v>
      </c>
      <c r="AA187" s="18">
        <f t="shared" si="174"/>
        <v>3267768</v>
      </c>
      <c r="AB187" s="19">
        <f t="shared" si="174"/>
        <v>3267768</v>
      </c>
      <c r="AC187" s="142">
        <f t="shared" si="174"/>
        <v>0</v>
      </c>
      <c r="AD187" s="18">
        <f t="shared" si="174"/>
        <v>3267768</v>
      </c>
      <c r="AE187" s="19">
        <f t="shared" si="174"/>
        <v>0</v>
      </c>
      <c r="AF187" s="142">
        <f t="shared" si="174"/>
        <v>0</v>
      </c>
      <c r="AG187" s="18">
        <f t="shared" si="174"/>
        <v>0</v>
      </c>
      <c r="AH187" s="19">
        <f t="shared" si="174"/>
        <v>0</v>
      </c>
      <c r="AI187" s="15">
        <f t="shared" si="174"/>
        <v>0</v>
      </c>
      <c r="AJ187" s="16">
        <f t="shared" si="174"/>
        <v>3267768</v>
      </c>
      <c r="AK187" s="9"/>
      <c r="AL187" s="16">
        <f t="shared" si="174"/>
        <v>0</v>
      </c>
      <c r="AM187" s="16">
        <f t="shared" si="174"/>
        <v>0</v>
      </c>
      <c r="AN187" s="9"/>
    </row>
    <row r="188" spans="1:40" s="382" customFormat="1" ht="24.95" customHeight="1">
      <c r="A188" s="754"/>
      <c r="B188" s="661"/>
      <c r="N188" s="9"/>
      <c r="P188" s="9"/>
      <c r="Q188" s="9"/>
      <c r="R188" s="9"/>
      <c r="S188" s="707" t="str">
        <f>+IF(MARZO!S188=0,"",MARZO!S188)</f>
        <v>3300200-1</v>
      </c>
      <c r="T188" s="682" t="str">
        <f>+IF(MARZO!T188=0,"",MARZO!T188)</f>
        <v>COHAN</v>
      </c>
      <c r="U188" s="27">
        <f>+ENERO!U188</f>
        <v>0</v>
      </c>
      <c r="V188" s="15">
        <f>MARZO!V188+ABRIL!AL188</f>
        <v>3267768</v>
      </c>
      <c r="W188" s="15">
        <f>MARZO!W188+ABRIL!AM188</f>
        <v>0</v>
      </c>
      <c r="X188" s="18">
        <f>SUM(U188:W188)</f>
        <v>3267768</v>
      </c>
      <c r="Y188" s="19">
        <f>MARZO!AA188</f>
        <v>3267768</v>
      </c>
      <c r="Z188" s="374">
        <v>0</v>
      </c>
      <c r="AA188" s="18">
        <f>SUM(Y188:Z188)</f>
        <v>3267768</v>
      </c>
      <c r="AB188" s="19">
        <f>MARZO!AD188</f>
        <v>3267768</v>
      </c>
      <c r="AC188" s="374">
        <v>0</v>
      </c>
      <c r="AD188" s="18">
        <f>SUM(AB188:AC188)</f>
        <v>3267768</v>
      </c>
      <c r="AE188" s="19">
        <f>MARZO!AG188</f>
        <v>0</v>
      </c>
      <c r="AF188" s="374">
        <v>0</v>
      </c>
      <c r="AG188" s="18">
        <f>SUM(AE188:AF188)</f>
        <v>0</v>
      </c>
      <c r="AH188" s="19">
        <f>X188-AA188</f>
        <v>0</v>
      </c>
      <c r="AI188" s="15">
        <f>X188-AD188</f>
        <v>0</v>
      </c>
      <c r="AJ188" s="16">
        <f>X188-AG188</f>
        <v>3267768</v>
      </c>
      <c r="AK188" s="9"/>
      <c r="AL188" s="372">
        <v>0</v>
      </c>
      <c r="AM188" s="375">
        <v>0</v>
      </c>
      <c r="AN188" s="9"/>
    </row>
    <row r="189" spans="1:40" s="382" customFormat="1" ht="24.95" customHeight="1">
      <c r="A189" s="754"/>
      <c r="B189" s="661"/>
      <c r="N189" s="9"/>
      <c r="P189" s="9"/>
      <c r="Q189" s="9"/>
      <c r="R189" s="9"/>
      <c r="S189" s="707" t="str">
        <f>+IF(MARZO!S189=0,"",MARZO!S189)</f>
        <v>3300200-2</v>
      </c>
      <c r="T189" s="682" t="str">
        <f>+IF(MARZO!T189=0,"",MARZO!T189)</f>
        <v>AESA</v>
      </c>
      <c r="U189" s="27">
        <f>+ENERO!U189</f>
        <v>0</v>
      </c>
      <c r="V189" s="15">
        <f>MARZO!V189+ABRIL!AL189</f>
        <v>0</v>
      </c>
      <c r="W189" s="15">
        <f>MARZO!W189+ABRIL!AM189</f>
        <v>0</v>
      </c>
      <c r="X189" s="18">
        <f>SUM(U189:W189)</f>
        <v>0</v>
      </c>
      <c r="Y189" s="19">
        <f>MARZO!AA189</f>
        <v>0</v>
      </c>
      <c r="Z189" s="374">
        <v>0</v>
      </c>
      <c r="AA189" s="18">
        <f>SUM(Y189:Z189)</f>
        <v>0</v>
      </c>
      <c r="AB189" s="19">
        <f>MARZO!AD189</f>
        <v>0</v>
      </c>
      <c r="AC189" s="374">
        <v>0</v>
      </c>
      <c r="AD189" s="18">
        <f>SUM(AB189:AC189)</f>
        <v>0</v>
      </c>
      <c r="AE189" s="19">
        <f>MARZO!AG189</f>
        <v>0</v>
      </c>
      <c r="AF189" s="374">
        <v>0</v>
      </c>
      <c r="AG189" s="18">
        <f>SUM(AE189:AF189)</f>
        <v>0</v>
      </c>
      <c r="AH189" s="19">
        <f>X189-AA189</f>
        <v>0</v>
      </c>
      <c r="AI189" s="15">
        <f>X189-AD189</f>
        <v>0</v>
      </c>
      <c r="AJ189" s="16">
        <f>X189-AG189</f>
        <v>0</v>
      </c>
      <c r="AK189" s="9"/>
      <c r="AL189" s="372">
        <v>0</v>
      </c>
      <c r="AM189" s="375">
        <v>0</v>
      </c>
      <c r="AN189" s="9"/>
    </row>
    <row r="190" spans="1:40" s="382" customFormat="1" ht="24.95" customHeight="1">
      <c r="A190" s="754"/>
      <c r="B190" s="661"/>
      <c r="N190" s="9"/>
      <c r="P190" s="9"/>
      <c r="Q190" s="9"/>
      <c r="R190" s="9"/>
      <c r="S190" s="707" t="str">
        <f>+IF(MARZO!S190=0,"",MARZO!S190)</f>
        <v>3300200-3</v>
      </c>
      <c r="T190" s="682" t="str">
        <f>+IF(MARZO!T190=0,"",MARZO!T190)</f>
        <v xml:space="preserve">OTRAS </v>
      </c>
      <c r="U190" s="27">
        <f>+ENERO!U190</f>
        <v>0</v>
      </c>
      <c r="V190" s="15">
        <f>MARZO!V190+ABRIL!AL190</f>
        <v>0</v>
      </c>
      <c r="W190" s="15">
        <f>MARZO!W190+ABRIL!AM190</f>
        <v>0</v>
      </c>
      <c r="X190" s="18">
        <f>SUM(U190:W190)</f>
        <v>0</v>
      </c>
      <c r="Y190" s="19">
        <f>MARZO!AA190</f>
        <v>0</v>
      </c>
      <c r="Z190" s="374">
        <v>0</v>
      </c>
      <c r="AA190" s="18">
        <f>SUM(Y190:Z190)</f>
        <v>0</v>
      </c>
      <c r="AB190" s="19">
        <f>MARZO!AD190</f>
        <v>0</v>
      </c>
      <c r="AC190" s="374">
        <v>0</v>
      </c>
      <c r="AD190" s="18">
        <f>SUM(AB190:AC190)</f>
        <v>0</v>
      </c>
      <c r="AE190" s="19">
        <f>MARZO!AG190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c r="A191" s="754"/>
      <c r="B191" s="661"/>
      <c r="N191" s="9"/>
      <c r="P191" s="9"/>
      <c r="Q191" s="9"/>
      <c r="R191" s="9"/>
      <c r="S191" s="706">
        <f>+IF(MARZO!S191=0,"",MARZO!S191)</f>
        <v>3399999</v>
      </c>
      <c r="T191" s="682" t="str">
        <f>+IF(MARZO!T191=0,"",MARZO!T191)</f>
        <v>Vigencias Anteriores Otras Transferencias</v>
      </c>
      <c r="U191" s="27">
        <f>+ENERO!U191</f>
        <v>0</v>
      </c>
      <c r="V191" s="15">
        <f>MARZO!V191+ABRIL!AL191</f>
        <v>0</v>
      </c>
      <c r="W191" s="15">
        <f>MARZO!W191+ABRIL!AM191</f>
        <v>0</v>
      </c>
      <c r="X191" s="18">
        <f>SUM(U191:W191)</f>
        <v>0</v>
      </c>
      <c r="Y191" s="19">
        <f>MARZO!AA191</f>
        <v>0</v>
      </c>
      <c r="Z191" s="374">
        <v>0</v>
      </c>
      <c r="AA191" s="18">
        <f>SUM(Y191:Z191)</f>
        <v>0</v>
      </c>
      <c r="AB191" s="19">
        <f>MARZO!AD191</f>
        <v>0</v>
      </c>
      <c r="AC191" s="374">
        <v>0</v>
      </c>
      <c r="AD191" s="18">
        <f>SUM(AB191:AC191)</f>
        <v>0</v>
      </c>
      <c r="AE191" s="19">
        <f>MARZO!AG191</f>
        <v>0</v>
      </c>
      <c r="AF191" s="374">
        <v>0</v>
      </c>
      <c r="AG191" s="18">
        <f>SUM(AE191:AF191)</f>
        <v>0</v>
      </c>
      <c r="AH191" s="19">
        <f>X191-AA191</f>
        <v>0</v>
      </c>
      <c r="AI191" s="15">
        <f>X191-AD191</f>
        <v>0</v>
      </c>
      <c r="AJ191" s="16">
        <f>X191-AG191</f>
        <v>0</v>
      </c>
      <c r="AK191" s="9"/>
      <c r="AL191" s="372">
        <v>0</v>
      </c>
      <c r="AM191" s="375">
        <v>0</v>
      </c>
      <c r="AN191" s="9"/>
    </row>
    <row r="192" spans="1:40" s="382" customFormat="1" ht="24.95" customHeight="1">
      <c r="A192" s="754"/>
      <c r="B192" s="661"/>
      <c r="N192" s="9"/>
      <c r="P192" s="9"/>
      <c r="Q192" s="9"/>
      <c r="R192" s="9"/>
      <c r="S192" s="814"/>
      <c r="T192" s="815"/>
      <c r="U192" s="188"/>
      <c r="V192" s="816"/>
      <c r="W192" s="816"/>
      <c r="X192" s="816"/>
      <c r="Y192" s="816"/>
      <c r="Z192" s="817"/>
      <c r="AA192" s="816"/>
      <c r="AB192" s="816"/>
      <c r="AC192" s="817"/>
      <c r="AD192" s="816"/>
      <c r="AE192" s="816"/>
      <c r="AF192" s="817"/>
      <c r="AG192" s="816"/>
      <c r="AH192" s="816"/>
      <c r="AI192" s="816"/>
      <c r="AJ192" s="173"/>
      <c r="AK192" s="9"/>
      <c r="AL192" s="818"/>
      <c r="AM192" s="819"/>
      <c r="AN192" s="9"/>
    </row>
    <row r="193" spans="1:40" s="382" customFormat="1" ht="39" customHeight="1">
      <c r="A193" s="754"/>
      <c r="B193" s="661"/>
      <c r="N193" s="9"/>
      <c r="P193" s="9"/>
      <c r="Q193" s="9"/>
      <c r="R193" s="9"/>
      <c r="S193" s="493" t="s">
        <v>323</v>
      </c>
      <c r="T193" s="690" t="s">
        <v>569</v>
      </c>
      <c r="U193" s="470">
        <f>U195+U209</f>
        <v>617207026</v>
      </c>
      <c r="V193" s="471">
        <f t="shared" ref="V193:AJ193" si="175">V195+V209</f>
        <v>44969121</v>
      </c>
      <c r="W193" s="471">
        <f t="shared" si="175"/>
        <v>0</v>
      </c>
      <c r="X193" s="380">
        <f t="shared" si="175"/>
        <v>662176147</v>
      </c>
      <c r="Y193" s="379">
        <f t="shared" si="175"/>
        <v>567495427</v>
      </c>
      <c r="Z193" s="494">
        <f t="shared" si="175"/>
        <v>9915426</v>
      </c>
      <c r="AA193" s="380">
        <f t="shared" si="175"/>
        <v>577410853</v>
      </c>
      <c r="AB193" s="470">
        <f t="shared" si="175"/>
        <v>321615028</v>
      </c>
      <c r="AC193" s="494">
        <f t="shared" si="175"/>
        <v>50308242</v>
      </c>
      <c r="AD193" s="472">
        <f t="shared" si="175"/>
        <v>371923270</v>
      </c>
      <c r="AE193" s="379">
        <f t="shared" si="175"/>
        <v>157241013</v>
      </c>
      <c r="AF193" s="494">
        <f t="shared" si="175"/>
        <v>44180757</v>
      </c>
      <c r="AG193" s="380">
        <f t="shared" si="175"/>
        <v>201421770</v>
      </c>
      <c r="AH193" s="379">
        <f t="shared" si="175"/>
        <v>84765294</v>
      </c>
      <c r="AI193" s="471">
        <f t="shared" si="175"/>
        <v>290252877</v>
      </c>
      <c r="AJ193" s="380">
        <f t="shared" si="175"/>
        <v>460754377</v>
      </c>
      <c r="AK193" s="9"/>
      <c r="AL193" s="379">
        <f t="shared" ref="AL193:AM193" si="176">AL195+AL209</f>
        <v>0</v>
      </c>
      <c r="AM193" s="380">
        <f t="shared" si="176"/>
        <v>0</v>
      </c>
      <c r="AN193" s="9"/>
    </row>
    <row r="194" spans="1:40" s="382" customFormat="1" ht="24.95" customHeight="1">
      <c r="A194" s="754"/>
      <c r="B194" s="661"/>
      <c r="N194" s="9"/>
      <c r="P194" s="9"/>
      <c r="Q194" s="9"/>
      <c r="R194" s="9"/>
      <c r="S194" s="366" t="str">
        <f>+IF(MARZO!S192=0,"",MARZO!S192)</f>
        <v/>
      </c>
      <c r="T194" s="696" t="str">
        <f>+IF(MARZO!T192=0,"",MARZO!T192)</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c r="A195" s="754"/>
      <c r="B195" s="661"/>
      <c r="N195" s="9"/>
      <c r="P195" s="9"/>
      <c r="Q195" s="9"/>
      <c r="R195" s="9"/>
      <c r="S195" s="704">
        <f>+IF(MARZO!S195=0,"",MARZO!S195)</f>
        <v>4000000</v>
      </c>
      <c r="T195" s="686" t="str">
        <f>+IF(MARZO!T195=0,"",MARZO!T195)</f>
        <v>GASTOS  DE PRESTACION DE SERVICIOS</v>
      </c>
      <c r="U195" s="470">
        <f t="shared" ref="U195:AJ195" si="177">U196</f>
        <v>617207026</v>
      </c>
      <c r="V195" s="471">
        <f t="shared" si="177"/>
        <v>44969121</v>
      </c>
      <c r="W195" s="471">
        <f t="shared" si="177"/>
        <v>0</v>
      </c>
      <c r="X195" s="472">
        <f t="shared" si="177"/>
        <v>662176147</v>
      </c>
      <c r="Y195" s="379">
        <f t="shared" si="177"/>
        <v>567495427</v>
      </c>
      <c r="Z195" s="471">
        <f t="shared" si="177"/>
        <v>9915426</v>
      </c>
      <c r="AA195" s="472">
        <f t="shared" si="177"/>
        <v>577410853</v>
      </c>
      <c r="AB195" s="379">
        <f t="shared" si="177"/>
        <v>321615028</v>
      </c>
      <c r="AC195" s="471">
        <f t="shared" si="177"/>
        <v>50308242</v>
      </c>
      <c r="AD195" s="472">
        <f t="shared" si="177"/>
        <v>371923270</v>
      </c>
      <c r="AE195" s="379">
        <f t="shared" si="177"/>
        <v>157241013</v>
      </c>
      <c r="AF195" s="471">
        <f t="shared" si="177"/>
        <v>44180757</v>
      </c>
      <c r="AG195" s="472">
        <f t="shared" si="177"/>
        <v>201421770</v>
      </c>
      <c r="AH195" s="379">
        <f t="shared" si="177"/>
        <v>84765294</v>
      </c>
      <c r="AI195" s="471">
        <f t="shared" si="177"/>
        <v>290252877</v>
      </c>
      <c r="AJ195" s="380">
        <f t="shared" si="177"/>
        <v>460754377</v>
      </c>
      <c r="AK195" s="9"/>
      <c r="AL195" s="128">
        <f>AL196</f>
        <v>0</v>
      </c>
      <c r="AM195" s="130">
        <f>AM196</f>
        <v>0</v>
      </c>
      <c r="AN195" s="9"/>
    </row>
    <row r="196" spans="1:40" s="382" customFormat="1" ht="24.95" customHeight="1">
      <c r="A196" s="754"/>
      <c r="B196" s="661"/>
      <c r="N196" s="9"/>
      <c r="P196" s="9"/>
      <c r="Q196" s="9"/>
      <c r="R196" s="9"/>
      <c r="S196" s="705">
        <f>+IF(MARZO!S196=0,"",MARZO!S196)</f>
        <v>4100000</v>
      </c>
      <c r="T196" s="681" t="str">
        <f>+IF(MARZO!T196=0,"",MARZO!T196)</f>
        <v>Insumos y Suministros Hospitalarios</v>
      </c>
      <c r="U196" s="132">
        <f t="shared" ref="U196:AJ196" si="178">U197+U205+U207</f>
        <v>617207026</v>
      </c>
      <c r="V196" s="122">
        <f t="shared" si="178"/>
        <v>44969121</v>
      </c>
      <c r="W196" s="122">
        <f t="shared" si="178"/>
        <v>0</v>
      </c>
      <c r="X196" s="129">
        <f t="shared" si="178"/>
        <v>662176147</v>
      </c>
      <c r="Y196" s="128">
        <f t="shared" si="178"/>
        <v>567495427</v>
      </c>
      <c r="Z196" s="122">
        <f t="shared" si="178"/>
        <v>9915426</v>
      </c>
      <c r="AA196" s="129">
        <f t="shared" si="178"/>
        <v>577410853</v>
      </c>
      <c r="AB196" s="128">
        <f t="shared" si="178"/>
        <v>321615028</v>
      </c>
      <c r="AC196" s="122">
        <f t="shared" si="178"/>
        <v>50308242</v>
      </c>
      <c r="AD196" s="129">
        <f t="shared" si="178"/>
        <v>371923270</v>
      </c>
      <c r="AE196" s="128">
        <f t="shared" si="178"/>
        <v>157241013</v>
      </c>
      <c r="AF196" s="122">
        <f t="shared" si="178"/>
        <v>44180757</v>
      </c>
      <c r="AG196" s="129">
        <f t="shared" si="178"/>
        <v>201421770</v>
      </c>
      <c r="AH196" s="128">
        <f t="shared" si="178"/>
        <v>84765294</v>
      </c>
      <c r="AI196" s="122">
        <f t="shared" si="178"/>
        <v>290252877</v>
      </c>
      <c r="AJ196" s="130">
        <f t="shared" si="178"/>
        <v>460754377</v>
      </c>
      <c r="AK196" s="10"/>
      <c r="AL196" s="128">
        <f>AL197+AL205+AL207</f>
        <v>0</v>
      </c>
      <c r="AM196" s="130">
        <f>AM197+AM205+AM207</f>
        <v>0</v>
      </c>
      <c r="AN196" s="9"/>
    </row>
    <row r="197" spans="1:40" s="382" customFormat="1" ht="24.95" customHeight="1">
      <c r="A197" s="754"/>
      <c r="B197" s="661"/>
      <c r="N197" s="9"/>
      <c r="P197" s="9"/>
      <c r="Q197" s="9"/>
      <c r="R197" s="9"/>
      <c r="S197" s="706">
        <f>+IF(MARZO!S197=0,"",MARZO!S197)</f>
        <v>4100100</v>
      </c>
      <c r="T197" s="682" t="str">
        <f>+IF(MARZO!T197=0,"",MARZO!T197)</f>
        <v>Compra de Bienes para la Prestacion de servicios</v>
      </c>
      <c r="U197" s="27">
        <f t="shared" ref="U197:AJ197" si="179">SUM(U198:U204)</f>
        <v>421300000</v>
      </c>
      <c r="V197" s="15">
        <f t="shared" si="179"/>
        <v>0</v>
      </c>
      <c r="W197" s="15">
        <f t="shared" si="179"/>
        <v>0</v>
      </c>
      <c r="X197" s="18">
        <f t="shared" si="179"/>
        <v>421300000</v>
      </c>
      <c r="Y197" s="19">
        <f t="shared" si="179"/>
        <v>338395280</v>
      </c>
      <c r="Z197" s="142">
        <f t="shared" si="179"/>
        <v>7075491</v>
      </c>
      <c r="AA197" s="18">
        <f t="shared" si="179"/>
        <v>345470771</v>
      </c>
      <c r="AB197" s="19">
        <f t="shared" si="179"/>
        <v>112408381</v>
      </c>
      <c r="AC197" s="142">
        <f t="shared" si="179"/>
        <v>44116307</v>
      </c>
      <c r="AD197" s="18">
        <f t="shared" si="179"/>
        <v>156524688</v>
      </c>
      <c r="AE197" s="19">
        <f t="shared" si="179"/>
        <v>6917900</v>
      </c>
      <c r="AF197" s="142">
        <f t="shared" si="179"/>
        <v>11020204</v>
      </c>
      <c r="AG197" s="18">
        <f t="shared" si="179"/>
        <v>17938104</v>
      </c>
      <c r="AH197" s="19">
        <f t="shared" si="179"/>
        <v>75829229</v>
      </c>
      <c r="AI197" s="15">
        <f t="shared" si="179"/>
        <v>264775312</v>
      </c>
      <c r="AJ197" s="16">
        <f t="shared" si="179"/>
        <v>403361896</v>
      </c>
      <c r="AK197" s="9"/>
      <c r="AL197" s="29">
        <f>SUM(AL198:AL204)</f>
        <v>0</v>
      </c>
      <c r="AM197" s="26">
        <f>SUM(AM198:AM204)</f>
        <v>0</v>
      </c>
      <c r="AN197" s="9"/>
    </row>
    <row r="198" spans="1:40" s="382" customFormat="1" ht="24.95" customHeight="1">
      <c r="A198" s="754"/>
      <c r="B198" s="661"/>
      <c r="N198" s="9"/>
      <c r="P198" s="9"/>
      <c r="Q198" s="9"/>
      <c r="R198" s="9"/>
      <c r="S198" s="707" t="str">
        <f>+IF(MARZO!S198=0,"",MARZO!S198)</f>
        <v>4100100-1</v>
      </c>
      <c r="T198" s="683" t="str">
        <f>+IF(MARZO!T198=0,"",MARZO!T198)</f>
        <v>Productos Farmaceuticos</v>
      </c>
      <c r="U198" s="27">
        <f>+ENERO!U198</f>
        <v>285000000</v>
      </c>
      <c r="V198" s="15">
        <f>MARZO!V198+ABRIL!AL198</f>
        <v>0</v>
      </c>
      <c r="W198" s="15">
        <f>MARZO!W198+ABRIL!AM198</f>
        <v>0</v>
      </c>
      <c r="X198" s="18">
        <f t="shared" ref="X198:X204" si="180">SUM(U198:W198)</f>
        <v>285000000</v>
      </c>
      <c r="Y198" s="19">
        <f>MARZO!AA198</f>
        <v>257155626</v>
      </c>
      <c r="Z198" s="374">
        <v>1200000</v>
      </c>
      <c r="AA198" s="18">
        <f t="shared" ref="AA198:AA204" si="181">SUM(Y198:Z198)</f>
        <v>258355626</v>
      </c>
      <c r="AB198" s="19">
        <f>MARZO!AD198</f>
        <v>79481184</v>
      </c>
      <c r="AC198" s="374">
        <v>31613199</v>
      </c>
      <c r="AD198" s="18">
        <f t="shared" ref="AD198:AD204" si="182">SUM(AB198:AC198)</f>
        <v>111094383</v>
      </c>
      <c r="AE198" s="19">
        <f>MARZO!AG198</f>
        <v>2483198</v>
      </c>
      <c r="AF198" s="374">
        <v>4351544</v>
      </c>
      <c r="AG198" s="18">
        <f t="shared" ref="AG198:AG204" si="183">SUM(AE198:AF198)</f>
        <v>6834742</v>
      </c>
      <c r="AH198" s="19">
        <f t="shared" ref="AH198:AH204" si="184">X198-AA198</f>
        <v>26644374</v>
      </c>
      <c r="AI198" s="15">
        <f t="shared" ref="AI198:AI204" si="185">X198-AD198</f>
        <v>173905617</v>
      </c>
      <c r="AJ198" s="16">
        <f t="shared" ref="AJ198:AJ204" si="186">X198-AG198</f>
        <v>278165258</v>
      </c>
      <c r="AK198" s="9"/>
      <c r="AL198" s="372">
        <v>0</v>
      </c>
      <c r="AM198" s="375">
        <v>0</v>
      </c>
      <c r="AN198" s="9"/>
    </row>
    <row r="199" spans="1:40" s="382" customFormat="1" ht="24.95" customHeight="1">
      <c r="A199" s="754"/>
      <c r="B199" s="661"/>
      <c r="N199" s="9"/>
      <c r="P199" s="9"/>
      <c r="Q199" s="9"/>
      <c r="R199" s="9"/>
      <c r="S199" s="707" t="str">
        <f>+IF(MARZO!S199=0,"",MARZO!S199)</f>
        <v>4100100-2</v>
      </c>
      <c r="T199" s="683" t="str">
        <f>+IF(MARZO!T199=0,"",MARZO!T199)</f>
        <v>Material Médico Quirúrgico</v>
      </c>
      <c r="U199" s="27">
        <f>+ENERO!U199</f>
        <v>67000000</v>
      </c>
      <c r="V199" s="15">
        <f>MARZO!V199+ABRIL!AL199</f>
        <v>0</v>
      </c>
      <c r="W199" s="15">
        <f>MARZO!W199+ABRIL!AM199</f>
        <v>0</v>
      </c>
      <c r="X199" s="18">
        <f t="shared" si="180"/>
        <v>67000000</v>
      </c>
      <c r="Y199" s="19">
        <f>MARZO!AA199</f>
        <v>53912462</v>
      </c>
      <c r="Z199" s="374">
        <v>0</v>
      </c>
      <c r="AA199" s="18">
        <f t="shared" si="181"/>
        <v>53912462</v>
      </c>
      <c r="AB199" s="19">
        <f>MARZO!AD199</f>
        <v>17553818</v>
      </c>
      <c r="AC199" s="374">
        <v>4967034</v>
      </c>
      <c r="AD199" s="18">
        <f t="shared" si="182"/>
        <v>22520852</v>
      </c>
      <c r="AE199" s="19">
        <f>MARZO!AG199</f>
        <v>1833802</v>
      </c>
      <c r="AF199" s="374">
        <v>6078660</v>
      </c>
      <c r="AG199" s="18">
        <f t="shared" si="183"/>
        <v>7912462</v>
      </c>
      <c r="AH199" s="19">
        <f t="shared" si="184"/>
        <v>13087538</v>
      </c>
      <c r="AI199" s="15">
        <f t="shared" si="185"/>
        <v>44479148</v>
      </c>
      <c r="AJ199" s="16">
        <f t="shared" si="186"/>
        <v>59087538</v>
      </c>
      <c r="AK199" s="9"/>
      <c r="AL199" s="372">
        <v>0</v>
      </c>
      <c r="AM199" s="375">
        <v>0</v>
      </c>
      <c r="AN199" s="9"/>
    </row>
    <row r="200" spans="1:40" s="382" customFormat="1" ht="24.95" customHeight="1">
      <c r="A200" s="754"/>
      <c r="B200" s="661"/>
      <c r="N200" s="9"/>
      <c r="P200" s="9"/>
      <c r="Q200" s="9"/>
      <c r="R200" s="9"/>
      <c r="S200" s="707" t="str">
        <f>+IF(MARZO!S200=0,"",MARZO!S200)</f>
        <v>4100100-3</v>
      </c>
      <c r="T200" s="683" t="str">
        <f>+IF(MARZO!T200=0,"",MARZO!T200)</f>
        <v>Material de Laboratorio</v>
      </c>
      <c r="U200" s="27">
        <f>+ENERO!U200</f>
        <v>55000000</v>
      </c>
      <c r="V200" s="15">
        <f>MARZO!V200+ABRIL!AL200</f>
        <v>0</v>
      </c>
      <c r="W200" s="15">
        <f>MARZO!W200+ABRIL!AM200</f>
        <v>0</v>
      </c>
      <c r="X200" s="18">
        <f t="shared" si="180"/>
        <v>55000000</v>
      </c>
      <c r="Y200" s="19">
        <f>MARZO!AA200</f>
        <v>23762492</v>
      </c>
      <c r="Z200" s="374">
        <v>5875491</v>
      </c>
      <c r="AA200" s="18">
        <f t="shared" si="181"/>
        <v>29637983</v>
      </c>
      <c r="AB200" s="19">
        <f>MARZO!AD200</f>
        <v>11808679</v>
      </c>
      <c r="AC200" s="374">
        <v>7536074</v>
      </c>
      <c r="AD200" s="18">
        <f t="shared" si="182"/>
        <v>19344753</v>
      </c>
      <c r="AE200" s="19">
        <f>MARZO!AG200</f>
        <v>1049800</v>
      </c>
      <c r="AF200" s="374">
        <v>590000</v>
      </c>
      <c r="AG200" s="18">
        <f t="shared" si="183"/>
        <v>1639800</v>
      </c>
      <c r="AH200" s="19">
        <f t="shared" si="184"/>
        <v>25362017</v>
      </c>
      <c r="AI200" s="15">
        <f t="shared" si="185"/>
        <v>35655247</v>
      </c>
      <c r="AJ200" s="16">
        <f t="shared" si="186"/>
        <v>53360200</v>
      </c>
      <c r="AK200" s="9"/>
      <c r="AL200" s="372">
        <v>0</v>
      </c>
      <c r="AM200" s="375">
        <v>0</v>
      </c>
      <c r="AN200" s="9"/>
    </row>
    <row r="201" spans="1:40" s="382" customFormat="1" ht="24.95" customHeight="1">
      <c r="A201" s="754"/>
      <c r="B201" s="661"/>
      <c r="N201" s="9"/>
      <c r="P201" s="9"/>
      <c r="Q201" s="9"/>
      <c r="R201" s="9"/>
      <c r="S201" s="707" t="str">
        <f>+IF(MARZO!S201=0,"",MARZO!S201)</f>
        <v>4100100-4</v>
      </c>
      <c r="T201" s="683" t="str">
        <f>+IF(MARZO!T201=0,"",MARZO!T201)</f>
        <v>Material para Odontologia</v>
      </c>
      <c r="U201" s="27">
        <f>+ENERO!U201</f>
        <v>11300000</v>
      </c>
      <c r="V201" s="15">
        <f>MARZO!V201+ABRIL!AL201</f>
        <v>0</v>
      </c>
      <c r="W201" s="15">
        <f>MARZO!W201+ABRIL!AM201</f>
        <v>0</v>
      </c>
      <c r="X201" s="18">
        <f t="shared" si="180"/>
        <v>11300000</v>
      </c>
      <c r="Y201" s="19">
        <f>MARZO!AA201</f>
        <v>3386200</v>
      </c>
      <c r="Z201" s="374">
        <v>0</v>
      </c>
      <c r="AA201" s="18">
        <f t="shared" si="181"/>
        <v>3386200</v>
      </c>
      <c r="AB201" s="19">
        <f>MARZO!AD201</f>
        <v>3386200</v>
      </c>
      <c r="AC201" s="374">
        <v>0</v>
      </c>
      <c r="AD201" s="18">
        <f t="shared" si="182"/>
        <v>3386200</v>
      </c>
      <c r="AE201" s="19">
        <f>MARZO!AG201</f>
        <v>1372600</v>
      </c>
      <c r="AF201" s="374">
        <v>0</v>
      </c>
      <c r="AG201" s="18">
        <f t="shared" si="183"/>
        <v>1372600</v>
      </c>
      <c r="AH201" s="19">
        <f t="shared" si="184"/>
        <v>7913800</v>
      </c>
      <c r="AI201" s="15">
        <f t="shared" si="185"/>
        <v>7913800</v>
      </c>
      <c r="AJ201" s="16">
        <f t="shared" si="186"/>
        <v>9927400</v>
      </c>
      <c r="AK201" s="9"/>
      <c r="AL201" s="372">
        <v>0</v>
      </c>
      <c r="AM201" s="375">
        <v>0</v>
      </c>
      <c r="AN201" s="9"/>
    </row>
    <row r="202" spans="1:40" s="382" customFormat="1" ht="24.95" customHeight="1">
      <c r="A202" s="754"/>
      <c r="B202" s="661"/>
      <c r="N202" s="9"/>
      <c r="P202" s="9"/>
      <c r="Q202" s="9"/>
      <c r="R202" s="9"/>
      <c r="S202" s="707" t="str">
        <f>+IF(MARZO!S202=0,"",MARZO!S202)</f>
        <v>4100100-5</v>
      </c>
      <c r="T202" s="683" t="str">
        <f>+IF(MARZO!T202=0,"",MARZO!T202)</f>
        <v>Material para Rayos X</v>
      </c>
      <c r="U202" s="27">
        <f>+ENERO!U202</f>
        <v>3000000</v>
      </c>
      <c r="V202" s="15">
        <f>MARZO!V202+ABRIL!AL202</f>
        <v>0</v>
      </c>
      <c r="W202" s="15">
        <f>MARZO!W202+ABRIL!AM202</f>
        <v>0</v>
      </c>
      <c r="X202" s="18">
        <f t="shared" si="180"/>
        <v>3000000</v>
      </c>
      <c r="Y202" s="19">
        <f>MARZO!AA202</f>
        <v>178500</v>
      </c>
      <c r="Z202" s="374">
        <v>0</v>
      </c>
      <c r="AA202" s="18">
        <f t="shared" si="181"/>
        <v>178500</v>
      </c>
      <c r="AB202" s="19">
        <f>MARZO!AD202</f>
        <v>178500</v>
      </c>
      <c r="AC202" s="374">
        <v>0</v>
      </c>
      <c r="AD202" s="18">
        <f t="shared" si="182"/>
        <v>178500</v>
      </c>
      <c r="AE202" s="19">
        <f>MARZO!AG202</f>
        <v>178500</v>
      </c>
      <c r="AF202" s="374">
        <v>0</v>
      </c>
      <c r="AG202" s="18">
        <f t="shared" si="183"/>
        <v>178500</v>
      </c>
      <c r="AH202" s="19">
        <f t="shared" si="184"/>
        <v>2821500</v>
      </c>
      <c r="AI202" s="15">
        <f t="shared" si="185"/>
        <v>2821500</v>
      </c>
      <c r="AJ202" s="16">
        <f t="shared" si="186"/>
        <v>2821500</v>
      </c>
      <c r="AK202" s="9"/>
      <c r="AL202" s="372">
        <v>0</v>
      </c>
      <c r="AM202" s="375">
        <v>0</v>
      </c>
      <c r="AN202" s="9"/>
    </row>
    <row r="203" spans="1:40" s="382" customFormat="1" ht="24.95" customHeight="1">
      <c r="A203" s="754"/>
      <c r="B203" s="661"/>
      <c r="N203" s="9"/>
      <c r="P203" s="9"/>
      <c r="Q203" s="9"/>
      <c r="R203" s="9"/>
      <c r="S203" s="707" t="str">
        <f>+IF(MARZO!S203=0,"",MARZO!S203)</f>
        <v/>
      </c>
      <c r="T203" s="683" t="str">
        <f>+IF(MARZO!T203=0,"",MARZO!T203)</f>
        <v/>
      </c>
      <c r="U203" s="27">
        <f>+ENERO!U203</f>
        <v>0</v>
      </c>
      <c r="V203" s="15">
        <f>MARZO!V203+ABRIL!AL203</f>
        <v>0</v>
      </c>
      <c r="W203" s="15">
        <f>MARZO!W203+ABRIL!AM203</f>
        <v>0</v>
      </c>
      <c r="X203" s="18">
        <f t="shared" si="180"/>
        <v>0</v>
      </c>
      <c r="Y203" s="19">
        <f>MARZO!AA203</f>
        <v>0</v>
      </c>
      <c r="Z203" s="374">
        <v>0</v>
      </c>
      <c r="AA203" s="18">
        <f t="shared" si="181"/>
        <v>0</v>
      </c>
      <c r="AB203" s="19">
        <f>MARZO!AD203</f>
        <v>0</v>
      </c>
      <c r="AC203" s="374">
        <v>0</v>
      </c>
      <c r="AD203" s="18">
        <f t="shared" si="182"/>
        <v>0</v>
      </c>
      <c r="AE203" s="19">
        <f>MARZO!AG203</f>
        <v>0</v>
      </c>
      <c r="AF203" s="374">
        <v>0</v>
      </c>
      <c r="AG203" s="18">
        <f t="shared" si="183"/>
        <v>0</v>
      </c>
      <c r="AH203" s="19">
        <f t="shared" si="184"/>
        <v>0</v>
      </c>
      <c r="AI203" s="15">
        <f t="shared" si="185"/>
        <v>0</v>
      </c>
      <c r="AJ203" s="16">
        <f t="shared" si="186"/>
        <v>0</v>
      </c>
      <c r="AK203" s="9"/>
      <c r="AL203" s="372">
        <v>0</v>
      </c>
      <c r="AM203" s="375">
        <v>0</v>
      </c>
      <c r="AN203" s="9"/>
    </row>
    <row r="204" spans="1:40" s="382" customFormat="1" ht="24.95" customHeight="1">
      <c r="A204" s="754"/>
      <c r="B204" s="661"/>
      <c r="N204" s="9"/>
      <c r="P204" s="9"/>
      <c r="Q204" s="9"/>
      <c r="R204" s="9"/>
      <c r="S204" s="707" t="str">
        <f>+IF(MARZO!S204=0,"",MARZO!S204)</f>
        <v/>
      </c>
      <c r="T204" s="683" t="str">
        <f>+IF(MARZO!T204=0,"",MARZO!T204)</f>
        <v/>
      </c>
      <c r="U204" s="27">
        <f>+ENERO!U204</f>
        <v>0</v>
      </c>
      <c r="V204" s="15">
        <f>MARZO!V204+ABRIL!AL204</f>
        <v>0</v>
      </c>
      <c r="W204" s="15">
        <f>MARZO!W204+ABRIL!AM204</f>
        <v>0</v>
      </c>
      <c r="X204" s="18">
        <f t="shared" si="180"/>
        <v>0</v>
      </c>
      <c r="Y204" s="19">
        <f>MARZO!AA204</f>
        <v>0</v>
      </c>
      <c r="Z204" s="374">
        <v>0</v>
      </c>
      <c r="AA204" s="18">
        <f t="shared" si="181"/>
        <v>0</v>
      </c>
      <c r="AB204" s="19">
        <f>MARZO!AD204</f>
        <v>0</v>
      </c>
      <c r="AC204" s="374">
        <v>0</v>
      </c>
      <c r="AD204" s="18">
        <f t="shared" si="182"/>
        <v>0</v>
      </c>
      <c r="AE204" s="19">
        <f>MARZO!AG204</f>
        <v>0</v>
      </c>
      <c r="AF204" s="374">
        <v>0</v>
      </c>
      <c r="AG204" s="18">
        <f t="shared" si="183"/>
        <v>0</v>
      </c>
      <c r="AH204" s="19">
        <f t="shared" si="184"/>
        <v>0</v>
      </c>
      <c r="AI204" s="15">
        <f t="shared" si="185"/>
        <v>0</v>
      </c>
      <c r="AJ204" s="16">
        <f t="shared" si="186"/>
        <v>0</v>
      </c>
      <c r="AK204" s="9"/>
      <c r="AL204" s="372">
        <v>0</v>
      </c>
      <c r="AM204" s="375">
        <v>0</v>
      </c>
      <c r="AN204" s="9"/>
    </row>
    <row r="205" spans="1:40" s="382" customFormat="1" ht="24.95" customHeight="1">
      <c r="A205" s="754"/>
      <c r="B205" s="661"/>
      <c r="N205" s="9"/>
      <c r="P205" s="9"/>
      <c r="Q205" s="9"/>
      <c r="R205" s="9"/>
      <c r="S205" s="706">
        <f>+IF(MARZO!S205=0,"",MARZO!S205)</f>
        <v>4100200</v>
      </c>
      <c r="T205" s="682" t="str">
        <f>+IF(MARZO!T205=0,"",MARZO!T205)</f>
        <v>Gastos Complementarios e Intermedios</v>
      </c>
      <c r="U205" s="27">
        <f t="shared" ref="U205:AJ205" si="187">U206</f>
        <v>43000000</v>
      </c>
      <c r="V205" s="15">
        <f t="shared" si="187"/>
        <v>0</v>
      </c>
      <c r="W205" s="15">
        <f t="shared" si="187"/>
        <v>0</v>
      </c>
      <c r="X205" s="18">
        <f t="shared" si="187"/>
        <v>43000000</v>
      </c>
      <c r="Y205" s="19">
        <f t="shared" si="187"/>
        <v>31224000</v>
      </c>
      <c r="Z205" s="142">
        <f t="shared" si="187"/>
        <v>2839935</v>
      </c>
      <c r="AA205" s="18">
        <f t="shared" si="187"/>
        <v>34063935</v>
      </c>
      <c r="AB205" s="19">
        <f t="shared" si="187"/>
        <v>11330500</v>
      </c>
      <c r="AC205" s="142">
        <f t="shared" si="187"/>
        <v>6191935</v>
      </c>
      <c r="AD205" s="18">
        <f t="shared" si="187"/>
        <v>17522435</v>
      </c>
      <c r="AE205" s="19">
        <f t="shared" si="187"/>
        <v>7274500</v>
      </c>
      <c r="AF205" s="142">
        <f t="shared" si="187"/>
        <v>3913000</v>
      </c>
      <c r="AG205" s="18">
        <f t="shared" si="187"/>
        <v>11187500</v>
      </c>
      <c r="AH205" s="19">
        <f t="shared" si="187"/>
        <v>8936065</v>
      </c>
      <c r="AI205" s="15">
        <f t="shared" si="187"/>
        <v>25477565</v>
      </c>
      <c r="AJ205" s="16">
        <f t="shared" si="187"/>
        <v>31812500</v>
      </c>
      <c r="AK205" s="9"/>
      <c r="AL205" s="29">
        <f>AL206</f>
        <v>0</v>
      </c>
      <c r="AM205" s="26">
        <f>AM206</f>
        <v>0</v>
      </c>
      <c r="AN205" s="9"/>
    </row>
    <row r="206" spans="1:40" s="382" customFormat="1" ht="24.95" customHeight="1">
      <c r="A206" s="754"/>
      <c r="B206" s="661"/>
      <c r="N206" s="9"/>
      <c r="P206" s="9"/>
      <c r="Q206" s="9"/>
      <c r="R206" s="9"/>
      <c r="S206" s="707" t="str">
        <f>+IF(MARZO!S206=0,"",MARZO!S206)</f>
        <v>4100200-1</v>
      </c>
      <c r="T206" s="683" t="str">
        <f>+IF(MARZO!T206=0,"",MARZO!T206)</f>
        <v>Alimentación</v>
      </c>
      <c r="U206" s="27">
        <f>+ENERO!U206</f>
        <v>43000000</v>
      </c>
      <c r="V206" s="15">
        <f>MARZO!V206+ABRIL!AL206</f>
        <v>0</v>
      </c>
      <c r="W206" s="15">
        <f>MARZO!W206+ABRIL!AM206</f>
        <v>0</v>
      </c>
      <c r="X206" s="18">
        <f>SUM(U206:W206)</f>
        <v>43000000</v>
      </c>
      <c r="Y206" s="19">
        <f>MARZO!AA206</f>
        <v>31224000</v>
      </c>
      <c r="Z206" s="374">
        <v>2839935</v>
      </c>
      <c r="AA206" s="18">
        <f>SUM(Y206:Z206)</f>
        <v>34063935</v>
      </c>
      <c r="AB206" s="19">
        <f>MARZO!AD206</f>
        <v>11330500</v>
      </c>
      <c r="AC206" s="374">
        <v>6191935</v>
      </c>
      <c r="AD206" s="18">
        <f>SUM(AB206:AC206)</f>
        <v>17522435</v>
      </c>
      <c r="AE206" s="19">
        <f>MARZO!AG206</f>
        <v>7274500</v>
      </c>
      <c r="AF206" s="374">
        <v>3913000</v>
      </c>
      <c r="AG206" s="18">
        <f>SUM(AE206:AF206)</f>
        <v>11187500</v>
      </c>
      <c r="AH206" s="19">
        <f>X206-AA206</f>
        <v>8936065</v>
      </c>
      <c r="AI206" s="15">
        <f>X206-AD206</f>
        <v>25477565</v>
      </c>
      <c r="AJ206" s="16">
        <f>X206-AG206</f>
        <v>31812500</v>
      </c>
      <c r="AK206" s="9"/>
      <c r="AL206" s="372">
        <v>0</v>
      </c>
      <c r="AM206" s="375">
        <v>0</v>
      </c>
      <c r="AN206" s="9"/>
    </row>
    <row r="207" spans="1:40" s="382" customFormat="1" ht="24.95" customHeight="1" thickBot="1">
      <c r="A207" s="754"/>
      <c r="B207" s="661"/>
      <c r="N207" s="9"/>
      <c r="P207" s="9"/>
      <c r="Q207" s="9"/>
      <c r="R207" s="9"/>
      <c r="S207" s="711">
        <f>+IF(MARZO!S207=0,"",MARZO!S207)</f>
        <v>4199999</v>
      </c>
      <c r="T207" s="688" t="str">
        <f>+IF(MARZO!T207=0,"",MARZO!T207)</f>
        <v>Vigencias Anteriores Gastos Operación Comercial</v>
      </c>
      <c r="U207" s="133">
        <f>+ENERO!U207</f>
        <v>152907026</v>
      </c>
      <c r="V207" s="121">
        <f>MARZO!V207+ABRIL!AL207</f>
        <v>44969121</v>
      </c>
      <c r="W207" s="121">
        <f>MARZO!W207+ABRIL!AM207</f>
        <v>0</v>
      </c>
      <c r="X207" s="126">
        <f>SUM(U207:W207)</f>
        <v>197876147</v>
      </c>
      <c r="Y207" s="124">
        <f>MARZO!AA207</f>
        <v>197876147</v>
      </c>
      <c r="Z207" s="388">
        <v>0</v>
      </c>
      <c r="AA207" s="126">
        <f>SUM(Y207:Z207)</f>
        <v>197876147</v>
      </c>
      <c r="AB207" s="124">
        <f>MARZO!AD207</f>
        <v>197876147</v>
      </c>
      <c r="AC207" s="388">
        <v>0</v>
      </c>
      <c r="AD207" s="126">
        <f>SUM(AB207:AC207)</f>
        <v>197876147</v>
      </c>
      <c r="AE207" s="124">
        <f>MARZO!AG207</f>
        <v>143048613</v>
      </c>
      <c r="AF207" s="388">
        <v>29247553</v>
      </c>
      <c r="AG207" s="126">
        <f>SUM(AE207:AF207)</f>
        <v>172296166</v>
      </c>
      <c r="AH207" s="124">
        <f>X207-AA207</f>
        <v>0</v>
      </c>
      <c r="AI207" s="121">
        <f>X207-AD207</f>
        <v>0</v>
      </c>
      <c r="AJ207" s="125">
        <f>X207-AG207</f>
        <v>25579981</v>
      </c>
      <c r="AK207" s="9"/>
      <c r="AL207" s="384">
        <v>0</v>
      </c>
      <c r="AM207" s="389">
        <v>0</v>
      </c>
      <c r="AN207" s="9"/>
    </row>
    <row r="208" spans="1:40" s="382" customFormat="1" ht="24.95" customHeight="1">
      <c r="A208" s="754"/>
      <c r="B208" s="661"/>
      <c r="N208" s="9"/>
      <c r="P208" s="9"/>
      <c r="Q208" s="9"/>
      <c r="R208" s="9"/>
      <c r="S208" s="489" t="str">
        <f>+IF(MARZO!S208=0,"",MARZO!S208)</f>
        <v/>
      </c>
      <c r="T208" s="689" t="str">
        <f>+IF(MARZO!T208=0,"",MARZO!T208)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c r="A209" s="754"/>
      <c r="B209" s="661"/>
      <c r="N209" s="9"/>
      <c r="P209" s="9"/>
      <c r="Q209" s="9"/>
      <c r="R209" s="9"/>
      <c r="S209" s="704">
        <f>+IF(MARZO!S209=0,"",MARZO!S209)</f>
        <v>5000000</v>
      </c>
      <c r="T209" s="728" t="str">
        <f>+IF(MARZO!T209=0,"",MARZO!T209)</f>
        <v>GASTOS DE COMERCIALIZACION</v>
      </c>
      <c r="U209" s="470">
        <f t="shared" ref="U209:AJ209" si="188">U210</f>
        <v>0</v>
      </c>
      <c r="V209" s="471">
        <f t="shared" si="188"/>
        <v>0</v>
      </c>
      <c r="W209" s="471">
        <f t="shared" si="188"/>
        <v>0</v>
      </c>
      <c r="X209" s="472">
        <f t="shared" si="188"/>
        <v>0</v>
      </c>
      <c r="Y209" s="379">
        <f t="shared" si="188"/>
        <v>0</v>
      </c>
      <c r="Z209" s="471">
        <f t="shared" si="188"/>
        <v>0</v>
      </c>
      <c r="AA209" s="472">
        <f t="shared" si="188"/>
        <v>0</v>
      </c>
      <c r="AB209" s="379">
        <f t="shared" si="188"/>
        <v>0</v>
      </c>
      <c r="AC209" s="471">
        <f t="shared" si="188"/>
        <v>0</v>
      </c>
      <c r="AD209" s="472">
        <f t="shared" si="188"/>
        <v>0</v>
      </c>
      <c r="AE209" s="379">
        <f t="shared" si="188"/>
        <v>0</v>
      </c>
      <c r="AF209" s="471">
        <f t="shared" si="188"/>
        <v>0</v>
      </c>
      <c r="AG209" s="472">
        <f t="shared" si="188"/>
        <v>0</v>
      </c>
      <c r="AH209" s="379">
        <f t="shared" si="188"/>
        <v>0</v>
      </c>
      <c r="AI209" s="471">
        <f t="shared" si="188"/>
        <v>0</v>
      </c>
      <c r="AJ209" s="380">
        <f t="shared" si="188"/>
        <v>0</v>
      </c>
      <c r="AK209" s="9"/>
      <c r="AL209" s="128">
        <f>AL210</f>
        <v>0</v>
      </c>
      <c r="AM209" s="130">
        <f>AM210</f>
        <v>0</v>
      </c>
      <c r="AN209" s="9"/>
    </row>
    <row r="210" spans="1:40" s="382" customFormat="1" ht="24.95" customHeight="1">
      <c r="A210" s="754"/>
      <c r="B210" s="661"/>
      <c r="N210" s="9"/>
      <c r="P210" s="9"/>
      <c r="Q210" s="9"/>
      <c r="R210" s="9"/>
      <c r="S210" s="705">
        <f>+IF(MARZO!S210=0,"",MARZO!S210)</f>
        <v>5100000</v>
      </c>
      <c r="T210" s="681" t="str">
        <f>+IF(MARZO!T210=0,"",MARZO!T210)</f>
        <v>Insumos y Suministros para Venta al Público</v>
      </c>
      <c r="U210" s="132">
        <f t="shared" ref="U210:AJ210" si="189">U211+U218</f>
        <v>0</v>
      </c>
      <c r="V210" s="122">
        <f t="shared" si="189"/>
        <v>0</v>
      </c>
      <c r="W210" s="122">
        <f t="shared" si="189"/>
        <v>0</v>
      </c>
      <c r="X210" s="129">
        <f t="shared" si="189"/>
        <v>0</v>
      </c>
      <c r="Y210" s="128">
        <f t="shared" si="189"/>
        <v>0</v>
      </c>
      <c r="Z210" s="122">
        <f t="shared" si="189"/>
        <v>0</v>
      </c>
      <c r="AA210" s="129">
        <f t="shared" si="189"/>
        <v>0</v>
      </c>
      <c r="AB210" s="128">
        <f t="shared" si="189"/>
        <v>0</v>
      </c>
      <c r="AC210" s="122">
        <f t="shared" si="189"/>
        <v>0</v>
      </c>
      <c r="AD210" s="129">
        <f t="shared" si="189"/>
        <v>0</v>
      </c>
      <c r="AE210" s="128">
        <f t="shared" si="189"/>
        <v>0</v>
      </c>
      <c r="AF210" s="122">
        <f t="shared" si="189"/>
        <v>0</v>
      </c>
      <c r="AG210" s="129">
        <f t="shared" si="189"/>
        <v>0</v>
      </c>
      <c r="AH210" s="128">
        <f t="shared" si="189"/>
        <v>0</v>
      </c>
      <c r="AI210" s="122">
        <f t="shared" si="189"/>
        <v>0</v>
      </c>
      <c r="AJ210" s="130">
        <f t="shared" si="189"/>
        <v>0</v>
      </c>
      <c r="AK210" s="9"/>
      <c r="AL210" s="128">
        <f>AL211+AL218</f>
        <v>0</v>
      </c>
      <c r="AM210" s="130">
        <f>AM211+AM218</f>
        <v>0</v>
      </c>
      <c r="AN210" s="9"/>
    </row>
    <row r="211" spans="1:40" s="382" customFormat="1" ht="24.95" customHeight="1">
      <c r="A211" s="754"/>
      <c r="B211" s="661"/>
      <c r="N211" s="9"/>
      <c r="P211" s="9"/>
      <c r="Q211" s="9"/>
      <c r="R211" s="9"/>
      <c r="S211" s="706">
        <f>+IF(MARZO!S211=0,"",MARZO!S211)</f>
        <v>5100100</v>
      </c>
      <c r="T211" s="682" t="str">
        <f>+IF(MARZO!T211=0,"",MARZO!T211)</f>
        <v>Compra de Bienes para la venta</v>
      </c>
      <c r="U211" s="27">
        <f t="shared" ref="U211:AJ211" si="190">SUM(U212:U217)</f>
        <v>0</v>
      </c>
      <c r="V211" s="15">
        <f t="shared" si="190"/>
        <v>0</v>
      </c>
      <c r="W211" s="15">
        <f t="shared" si="190"/>
        <v>0</v>
      </c>
      <c r="X211" s="18">
        <f t="shared" si="190"/>
        <v>0</v>
      </c>
      <c r="Y211" s="19">
        <f t="shared" si="190"/>
        <v>0</v>
      </c>
      <c r="Z211" s="142">
        <f t="shared" si="190"/>
        <v>0</v>
      </c>
      <c r="AA211" s="18">
        <f t="shared" si="190"/>
        <v>0</v>
      </c>
      <c r="AB211" s="19">
        <f t="shared" si="190"/>
        <v>0</v>
      </c>
      <c r="AC211" s="142">
        <f t="shared" si="190"/>
        <v>0</v>
      </c>
      <c r="AD211" s="18">
        <f t="shared" si="190"/>
        <v>0</v>
      </c>
      <c r="AE211" s="19">
        <f t="shared" si="190"/>
        <v>0</v>
      </c>
      <c r="AF211" s="142">
        <f t="shared" si="190"/>
        <v>0</v>
      </c>
      <c r="AG211" s="18">
        <f t="shared" si="190"/>
        <v>0</v>
      </c>
      <c r="AH211" s="19">
        <f t="shared" si="190"/>
        <v>0</v>
      </c>
      <c r="AI211" s="15">
        <f t="shared" si="190"/>
        <v>0</v>
      </c>
      <c r="AJ211" s="16">
        <f t="shared" si="190"/>
        <v>0</v>
      </c>
      <c r="AK211" s="10"/>
      <c r="AL211" s="29">
        <f>SUM(AL212:AL217)</f>
        <v>0</v>
      </c>
      <c r="AM211" s="26">
        <f>SUM(AM212:AM217)</f>
        <v>0</v>
      </c>
      <c r="AN211" s="9"/>
    </row>
    <row r="212" spans="1:40" s="382" customFormat="1" ht="24.95" customHeight="1">
      <c r="A212" s="754"/>
      <c r="B212" s="661"/>
      <c r="N212" s="9"/>
      <c r="P212" s="9"/>
      <c r="Q212" s="9"/>
      <c r="R212" s="9"/>
      <c r="S212" s="707" t="str">
        <f>+IF(MARZO!S212=0,"",MARZO!S212)</f>
        <v>5100100-1</v>
      </c>
      <c r="T212" s="683" t="str">
        <f>+IF(MARZO!T212=0,"",MARZO!T212)</f>
        <v>Productos Farmaceuticos</v>
      </c>
      <c r="U212" s="27">
        <f>+ENERO!U212</f>
        <v>0</v>
      </c>
      <c r="V212" s="15">
        <f>MARZO!V212+ABRIL!AL212</f>
        <v>0</v>
      </c>
      <c r="W212" s="15">
        <f>MARZO!W212+ABRIL!AM212</f>
        <v>0</v>
      </c>
      <c r="X212" s="18">
        <f t="shared" ref="X212:X218" si="191">SUM(U212:W212)</f>
        <v>0</v>
      </c>
      <c r="Y212" s="19">
        <f>MARZO!AA212</f>
        <v>0</v>
      </c>
      <c r="Z212" s="374">
        <v>0</v>
      </c>
      <c r="AA212" s="18">
        <f t="shared" ref="AA212:AA218" si="192">SUM(Y212:Z212)</f>
        <v>0</v>
      </c>
      <c r="AB212" s="19">
        <f>MARZO!AD212</f>
        <v>0</v>
      </c>
      <c r="AC212" s="374">
        <v>0</v>
      </c>
      <c r="AD212" s="18">
        <f t="shared" ref="AD212:AD218" si="193">SUM(AB212:AC212)</f>
        <v>0</v>
      </c>
      <c r="AE212" s="19">
        <f>MARZO!AG212</f>
        <v>0</v>
      </c>
      <c r="AF212" s="374">
        <v>0</v>
      </c>
      <c r="AG212" s="18">
        <f t="shared" ref="AG212:AG218" si="194">SUM(AE212:AF212)</f>
        <v>0</v>
      </c>
      <c r="AH212" s="19">
        <f t="shared" ref="AH212:AH218" si="195">X212-AA212</f>
        <v>0</v>
      </c>
      <c r="AI212" s="15">
        <f t="shared" ref="AI212:AI218" si="196">X212-AD212</f>
        <v>0</v>
      </c>
      <c r="AJ212" s="16">
        <f t="shared" ref="AJ212:AJ218" si="197">X212-AG212</f>
        <v>0</v>
      </c>
      <c r="AK212" s="9"/>
      <c r="AL212" s="372">
        <v>0</v>
      </c>
      <c r="AM212" s="375">
        <v>0</v>
      </c>
      <c r="AN212" s="9"/>
    </row>
    <row r="213" spans="1:40" s="382" customFormat="1" ht="24.95" customHeight="1">
      <c r="A213" s="754"/>
      <c r="B213" s="661"/>
      <c r="N213" s="9"/>
      <c r="P213" s="9"/>
      <c r="Q213" s="9"/>
      <c r="R213" s="9"/>
      <c r="S213" s="707" t="str">
        <f>+IF(MARZO!S213=0,"",MARZO!S213)</f>
        <v>5100100-2</v>
      </c>
      <c r="T213" s="683" t="str">
        <f>+IF(MARZO!T213=0,"",MARZO!T213)</f>
        <v>Material Médico Quirúrgico</v>
      </c>
      <c r="U213" s="27">
        <f>+ENERO!U213</f>
        <v>0</v>
      </c>
      <c r="V213" s="15">
        <f>MARZO!V213+ABRIL!AL213</f>
        <v>0</v>
      </c>
      <c r="W213" s="15">
        <f>MARZO!W213+ABRIL!AM213</f>
        <v>0</v>
      </c>
      <c r="X213" s="18">
        <f t="shared" si="191"/>
        <v>0</v>
      </c>
      <c r="Y213" s="19">
        <f>MARZO!AA213</f>
        <v>0</v>
      </c>
      <c r="Z213" s="374">
        <v>0</v>
      </c>
      <c r="AA213" s="18">
        <f t="shared" si="192"/>
        <v>0</v>
      </c>
      <c r="AB213" s="19">
        <f>MARZO!AD213</f>
        <v>0</v>
      </c>
      <c r="AC213" s="374">
        <v>0</v>
      </c>
      <c r="AD213" s="18">
        <f t="shared" si="193"/>
        <v>0</v>
      </c>
      <c r="AE213" s="19">
        <f>MARZO!AG213</f>
        <v>0</v>
      </c>
      <c r="AF213" s="374">
        <v>0</v>
      </c>
      <c r="AG213" s="18">
        <f t="shared" si="194"/>
        <v>0</v>
      </c>
      <c r="AH213" s="19">
        <f t="shared" si="195"/>
        <v>0</v>
      </c>
      <c r="AI213" s="15">
        <f t="shared" si="196"/>
        <v>0</v>
      </c>
      <c r="AJ213" s="16">
        <f t="shared" si="197"/>
        <v>0</v>
      </c>
      <c r="AK213" s="9"/>
      <c r="AL213" s="372">
        <v>0</v>
      </c>
      <c r="AM213" s="375">
        <v>0</v>
      </c>
      <c r="AN213" s="9"/>
    </row>
    <row r="214" spans="1:40" s="382" customFormat="1" ht="24.95" customHeight="1">
      <c r="A214" s="754"/>
      <c r="B214" s="661"/>
      <c r="N214" s="9"/>
      <c r="P214" s="9"/>
      <c r="Q214" s="9"/>
      <c r="R214" s="9"/>
      <c r="S214" s="707" t="str">
        <f>+IF(MARZO!S214=0,"",MARZO!S214)</f>
        <v>5100100-3</v>
      </c>
      <c r="T214" s="683" t="str">
        <f>+IF(MARZO!T214=0,"",MARZO!T214)</f>
        <v>Material de Laboratorio</v>
      </c>
      <c r="U214" s="27">
        <f>+ENERO!U214</f>
        <v>0</v>
      </c>
      <c r="V214" s="15">
        <f>MARZO!V214+ABRIL!AL214</f>
        <v>0</v>
      </c>
      <c r="W214" s="15">
        <f>MARZO!W214+ABRIL!AM214</f>
        <v>0</v>
      </c>
      <c r="X214" s="18">
        <f t="shared" si="191"/>
        <v>0</v>
      </c>
      <c r="Y214" s="19">
        <f>MARZO!AA214</f>
        <v>0</v>
      </c>
      <c r="Z214" s="374">
        <v>0</v>
      </c>
      <c r="AA214" s="18">
        <f t="shared" si="192"/>
        <v>0</v>
      </c>
      <c r="AB214" s="19">
        <f>MARZO!AD214</f>
        <v>0</v>
      </c>
      <c r="AC214" s="374">
        <v>0</v>
      </c>
      <c r="AD214" s="18">
        <f t="shared" si="193"/>
        <v>0</v>
      </c>
      <c r="AE214" s="19">
        <f>MARZO!AG214</f>
        <v>0</v>
      </c>
      <c r="AF214" s="374">
        <v>0</v>
      </c>
      <c r="AG214" s="18">
        <f t="shared" si="194"/>
        <v>0</v>
      </c>
      <c r="AH214" s="19">
        <f t="shared" si="195"/>
        <v>0</v>
      </c>
      <c r="AI214" s="15">
        <f t="shared" si="196"/>
        <v>0</v>
      </c>
      <c r="AJ214" s="16">
        <f t="shared" si="197"/>
        <v>0</v>
      </c>
      <c r="AK214" s="9"/>
      <c r="AL214" s="372">
        <v>0</v>
      </c>
      <c r="AM214" s="375">
        <v>0</v>
      </c>
      <c r="AN214" s="9"/>
    </row>
    <row r="215" spans="1:40" s="382" customFormat="1" ht="24.95" customHeight="1">
      <c r="A215" s="754"/>
      <c r="B215" s="661"/>
      <c r="N215" s="9"/>
      <c r="P215" s="9"/>
      <c r="Q215" s="9"/>
      <c r="R215" s="9"/>
      <c r="S215" s="707" t="str">
        <f>+IF(MARZO!S215=0,"",MARZO!S215)</f>
        <v>5100100-4</v>
      </c>
      <c r="T215" s="683" t="str">
        <f>+IF(MARZO!T215=0,"",MARZO!T215)</f>
        <v>Material para Odontologia</v>
      </c>
      <c r="U215" s="27">
        <f>+ENERO!U215</f>
        <v>0</v>
      </c>
      <c r="V215" s="15">
        <f>MARZO!V215+ABRIL!AL215</f>
        <v>0</v>
      </c>
      <c r="W215" s="15">
        <f>MARZO!W215+ABRIL!AM215</f>
        <v>0</v>
      </c>
      <c r="X215" s="18">
        <f t="shared" si="191"/>
        <v>0</v>
      </c>
      <c r="Y215" s="19">
        <f>MARZO!AA215</f>
        <v>0</v>
      </c>
      <c r="Z215" s="374">
        <v>0</v>
      </c>
      <c r="AA215" s="18">
        <f t="shared" si="192"/>
        <v>0</v>
      </c>
      <c r="AB215" s="19">
        <f>MARZO!AD215</f>
        <v>0</v>
      </c>
      <c r="AC215" s="374">
        <v>0</v>
      </c>
      <c r="AD215" s="18">
        <f t="shared" si="193"/>
        <v>0</v>
      </c>
      <c r="AE215" s="19">
        <f>MARZO!AG215</f>
        <v>0</v>
      </c>
      <c r="AF215" s="374">
        <v>0</v>
      </c>
      <c r="AG215" s="18">
        <f t="shared" si="194"/>
        <v>0</v>
      </c>
      <c r="AH215" s="19">
        <f t="shared" si="195"/>
        <v>0</v>
      </c>
      <c r="AI215" s="15">
        <f t="shared" si="196"/>
        <v>0</v>
      </c>
      <c r="AJ215" s="16">
        <f t="shared" si="197"/>
        <v>0</v>
      </c>
      <c r="AK215" s="9"/>
      <c r="AL215" s="372">
        <v>0</v>
      </c>
      <c r="AM215" s="375">
        <v>0</v>
      </c>
      <c r="AN215" s="9"/>
    </row>
    <row r="216" spans="1:40" s="382" customFormat="1" ht="24.95" customHeight="1">
      <c r="A216" s="754"/>
      <c r="B216" s="661"/>
      <c r="N216" s="9"/>
      <c r="P216" s="9"/>
      <c r="Q216" s="9"/>
      <c r="R216" s="9"/>
      <c r="S216" s="707" t="str">
        <f>+IF(MARZO!S216=0,"",MARZO!S216)</f>
        <v>5100100-5</v>
      </c>
      <c r="T216" s="683" t="str">
        <f>+IF(MARZO!T216=0,"",MARZO!T216)</f>
        <v>Material para Rayos X</v>
      </c>
      <c r="U216" s="27">
        <f>+ENERO!U216</f>
        <v>0</v>
      </c>
      <c r="V216" s="15">
        <f>MARZO!V216+ABRIL!AL216</f>
        <v>0</v>
      </c>
      <c r="W216" s="15">
        <f>MARZO!W216+ABRIL!AM216</f>
        <v>0</v>
      </c>
      <c r="X216" s="18">
        <f t="shared" si="191"/>
        <v>0</v>
      </c>
      <c r="Y216" s="19">
        <f>MARZO!AA216</f>
        <v>0</v>
      </c>
      <c r="Z216" s="374">
        <v>0</v>
      </c>
      <c r="AA216" s="18">
        <f t="shared" si="192"/>
        <v>0</v>
      </c>
      <c r="AB216" s="19">
        <f>MARZO!AD216</f>
        <v>0</v>
      </c>
      <c r="AC216" s="374">
        <v>0</v>
      </c>
      <c r="AD216" s="18">
        <f t="shared" si="193"/>
        <v>0</v>
      </c>
      <c r="AE216" s="19">
        <f>MARZO!AG216</f>
        <v>0</v>
      </c>
      <c r="AF216" s="374">
        <v>0</v>
      </c>
      <c r="AG216" s="18">
        <f t="shared" si="194"/>
        <v>0</v>
      </c>
      <c r="AH216" s="19">
        <f t="shared" si="195"/>
        <v>0</v>
      </c>
      <c r="AI216" s="15">
        <f t="shared" si="196"/>
        <v>0</v>
      </c>
      <c r="AJ216" s="16">
        <f t="shared" si="197"/>
        <v>0</v>
      </c>
      <c r="AK216" s="9"/>
      <c r="AL216" s="372">
        <v>0</v>
      </c>
      <c r="AM216" s="375">
        <v>0</v>
      </c>
      <c r="AN216" s="9"/>
    </row>
    <row r="217" spans="1:40" s="382" customFormat="1" ht="24.95" customHeight="1">
      <c r="A217" s="754"/>
      <c r="B217" s="661"/>
      <c r="N217" s="9"/>
      <c r="P217" s="9"/>
      <c r="Q217" s="9"/>
      <c r="R217" s="9"/>
      <c r="S217" s="707" t="str">
        <f>+IF(MARZO!S217=0,"",MARZO!S217)</f>
        <v>5100100-6</v>
      </c>
      <c r="T217" s="683" t="str">
        <f>+IF(MARZO!T217=0,"",MARZO!T217)</f>
        <v>Material aseo personal, etc.</v>
      </c>
      <c r="U217" s="27">
        <f>+ENERO!U217</f>
        <v>0</v>
      </c>
      <c r="V217" s="15">
        <f>MARZO!V217+ABRIL!AL217</f>
        <v>0</v>
      </c>
      <c r="W217" s="15">
        <f>MARZO!W217+ABRIL!AM217</f>
        <v>0</v>
      </c>
      <c r="X217" s="18">
        <f t="shared" si="191"/>
        <v>0</v>
      </c>
      <c r="Y217" s="19">
        <f>MARZO!AA217</f>
        <v>0</v>
      </c>
      <c r="Z217" s="374">
        <v>0</v>
      </c>
      <c r="AA217" s="18">
        <f t="shared" si="192"/>
        <v>0</v>
      </c>
      <c r="AB217" s="19">
        <f>MARZO!AD217</f>
        <v>0</v>
      </c>
      <c r="AC217" s="374">
        <v>0</v>
      </c>
      <c r="AD217" s="18">
        <f t="shared" si="193"/>
        <v>0</v>
      </c>
      <c r="AE217" s="19">
        <f>MARZO!AG217</f>
        <v>0</v>
      </c>
      <c r="AF217" s="374">
        <v>0</v>
      </c>
      <c r="AG217" s="18">
        <f t="shared" si="194"/>
        <v>0</v>
      </c>
      <c r="AH217" s="19">
        <f t="shared" si="195"/>
        <v>0</v>
      </c>
      <c r="AI217" s="15">
        <f t="shared" si="196"/>
        <v>0</v>
      </c>
      <c r="AJ217" s="16">
        <f t="shared" si="197"/>
        <v>0</v>
      </c>
      <c r="AK217" s="9"/>
      <c r="AL217" s="372">
        <v>0</v>
      </c>
      <c r="AM217" s="375">
        <v>0</v>
      </c>
      <c r="AN217" s="9"/>
    </row>
    <row r="218" spans="1:40" s="382" customFormat="1" ht="24.95" customHeight="1" thickBot="1">
      <c r="A218" s="754"/>
      <c r="B218" s="661"/>
      <c r="N218" s="9"/>
      <c r="P218" s="9"/>
      <c r="Q218" s="9"/>
      <c r="R218" s="9"/>
      <c r="S218" s="718">
        <f>+IF(MARZO!S218=0,"",MARZO!S218)</f>
        <v>5199999</v>
      </c>
      <c r="T218" s="698" t="str">
        <f>+IF(MARZO!T218=0,"",MARZO!T218)</f>
        <v>Vigencias Anteriores Gastos de Comercializacion</v>
      </c>
      <c r="U218" s="133">
        <f>+ENERO!U218</f>
        <v>0</v>
      </c>
      <c r="V218" s="121">
        <f>MARZO!V218+ABRIL!AL218</f>
        <v>0</v>
      </c>
      <c r="W218" s="121">
        <f>MARZO!W218+ABRIL!AM218</f>
        <v>0</v>
      </c>
      <c r="X218" s="126">
        <f t="shared" si="191"/>
        <v>0</v>
      </c>
      <c r="Y218" s="124">
        <f>MARZO!AA218</f>
        <v>0</v>
      </c>
      <c r="Z218" s="388">
        <v>0</v>
      </c>
      <c r="AA218" s="126">
        <f t="shared" si="192"/>
        <v>0</v>
      </c>
      <c r="AB218" s="124">
        <f>MARZO!AD218</f>
        <v>0</v>
      </c>
      <c r="AC218" s="388">
        <v>0</v>
      </c>
      <c r="AD218" s="126">
        <f t="shared" si="193"/>
        <v>0</v>
      </c>
      <c r="AE218" s="124">
        <f>MARZO!AG218</f>
        <v>0</v>
      </c>
      <c r="AF218" s="388">
        <v>0</v>
      </c>
      <c r="AG218" s="126">
        <f t="shared" si="194"/>
        <v>0</v>
      </c>
      <c r="AH218" s="124">
        <f t="shared" si="195"/>
        <v>0</v>
      </c>
      <c r="AI218" s="121">
        <f t="shared" si="196"/>
        <v>0</v>
      </c>
      <c r="AJ218" s="125">
        <f t="shared" si="197"/>
        <v>0</v>
      </c>
      <c r="AK218" s="9"/>
      <c r="AL218" s="501">
        <v>0</v>
      </c>
      <c r="AM218" s="502">
        <v>0</v>
      </c>
      <c r="AN218" s="9"/>
    </row>
    <row r="219" spans="1:40" s="382" customFormat="1" ht="24.95" customHeight="1" thickBot="1">
      <c r="A219" s="754"/>
      <c r="B219" s="661"/>
      <c r="N219" s="9"/>
      <c r="P219" s="9"/>
      <c r="Q219" s="9"/>
      <c r="R219" s="9"/>
      <c r="S219" s="495" t="str">
        <f>+IF(MARZO!S219=0,"",MARZO!S219)</f>
        <v/>
      </c>
      <c r="T219" s="695" t="str">
        <f>+IF(MARZO!T219=0,"",MARZO!T219)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4"/>
      <c r="B220" s="661"/>
      <c r="N220" s="9"/>
      <c r="P220" s="9"/>
      <c r="Q220" s="9"/>
      <c r="R220" s="9"/>
      <c r="S220" s="357" t="str">
        <f>+IF(MARZO!S220=0,"",MARZO!S220)</f>
        <v>C</v>
      </c>
      <c r="T220" s="677" t="str">
        <f>+IF(MARZO!T220=0,"",MARZO!T220)</f>
        <v xml:space="preserve">SERVICIO DE LA DEUDA </v>
      </c>
      <c r="U220" s="358">
        <f t="shared" ref="U220:AJ220" si="198">U222+U227</f>
        <v>0</v>
      </c>
      <c r="V220" s="359">
        <f t="shared" si="198"/>
        <v>0</v>
      </c>
      <c r="W220" s="359">
        <f t="shared" si="198"/>
        <v>0</v>
      </c>
      <c r="X220" s="362">
        <f t="shared" si="198"/>
        <v>0</v>
      </c>
      <c r="Y220" s="361">
        <f t="shared" si="198"/>
        <v>0</v>
      </c>
      <c r="Z220" s="359">
        <f t="shared" si="198"/>
        <v>0</v>
      </c>
      <c r="AA220" s="362">
        <f t="shared" si="198"/>
        <v>0</v>
      </c>
      <c r="AB220" s="361">
        <f t="shared" si="198"/>
        <v>0</v>
      </c>
      <c r="AC220" s="359">
        <f t="shared" si="198"/>
        <v>0</v>
      </c>
      <c r="AD220" s="362">
        <f t="shared" si="198"/>
        <v>0</v>
      </c>
      <c r="AE220" s="361">
        <f t="shared" si="198"/>
        <v>0</v>
      </c>
      <c r="AF220" s="359">
        <f t="shared" si="198"/>
        <v>0</v>
      </c>
      <c r="AG220" s="362">
        <f t="shared" si="198"/>
        <v>0</v>
      </c>
      <c r="AH220" s="361">
        <f t="shared" si="198"/>
        <v>0</v>
      </c>
      <c r="AI220" s="359">
        <f t="shared" si="198"/>
        <v>0</v>
      </c>
      <c r="AJ220" s="360">
        <f t="shared" si="198"/>
        <v>0</v>
      </c>
      <c r="AK220" s="500"/>
      <c r="AL220" s="361">
        <f>AL222+AL227</f>
        <v>0</v>
      </c>
      <c r="AM220" s="360">
        <f>AM222+AM227</f>
        <v>0</v>
      </c>
      <c r="AN220" s="9"/>
    </row>
    <row r="221" spans="1:40" s="382" customFormat="1" ht="24.95" customHeight="1">
      <c r="A221" s="754"/>
      <c r="B221" s="661"/>
      <c r="N221" s="9"/>
      <c r="P221" s="9"/>
      <c r="Q221" s="9"/>
      <c r="R221" s="9"/>
      <c r="S221" s="366" t="str">
        <f>+IF(MARZO!S221=0,"",MARZO!S221)</f>
        <v/>
      </c>
      <c r="T221" s="696" t="str">
        <f>+IF(MARZO!T221=0,"",MARZO!T221)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4"/>
      <c r="B222" s="661"/>
      <c r="N222" s="9"/>
      <c r="P222" s="9"/>
      <c r="Q222" s="9"/>
      <c r="R222" s="9"/>
      <c r="S222" s="705">
        <f>+IF(MARZO!S222=0,"",MARZO!S222)</f>
        <v>7001000</v>
      </c>
      <c r="T222" s="681" t="str">
        <f>+IF(MARZO!T222=0,"",MARZO!T222)</f>
        <v>SERVICIO DE LA DEUDA INTERNA</v>
      </c>
      <c r="U222" s="132">
        <f t="shared" ref="U222:AJ222" si="199">SUM(U223:U225)</f>
        <v>0</v>
      </c>
      <c r="V222" s="122">
        <f t="shared" si="199"/>
        <v>0</v>
      </c>
      <c r="W222" s="122">
        <f t="shared" si="199"/>
        <v>0</v>
      </c>
      <c r="X222" s="129">
        <f t="shared" si="199"/>
        <v>0</v>
      </c>
      <c r="Y222" s="128">
        <f t="shared" si="199"/>
        <v>0</v>
      </c>
      <c r="Z222" s="122">
        <f t="shared" si="199"/>
        <v>0</v>
      </c>
      <c r="AA222" s="129">
        <f t="shared" si="199"/>
        <v>0</v>
      </c>
      <c r="AB222" s="128">
        <f t="shared" si="199"/>
        <v>0</v>
      </c>
      <c r="AC222" s="122">
        <f t="shared" si="199"/>
        <v>0</v>
      </c>
      <c r="AD222" s="129">
        <f t="shared" si="199"/>
        <v>0</v>
      </c>
      <c r="AE222" s="128">
        <f t="shared" si="199"/>
        <v>0</v>
      </c>
      <c r="AF222" s="122">
        <f t="shared" si="199"/>
        <v>0</v>
      </c>
      <c r="AG222" s="129">
        <f t="shared" si="199"/>
        <v>0</v>
      </c>
      <c r="AH222" s="128">
        <f t="shared" si="199"/>
        <v>0</v>
      </c>
      <c r="AI222" s="122">
        <f t="shared" si="199"/>
        <v>0</v>
      </c>
      <c r="AJ222" s="130">
        <f t="shared" si="199"/>
        <v>0</v>
      </c>
      <c r="AK222" s="9"/>
      <c r="AL222" s="128">
        <f>SUM(AL223:AL225)</f>
        <v>0</v>
      </c>
      <c r="AM222" s="130">
        <f>SUM(AM223:AM225)</f>
        <v>0</v>
      </c>
      <c r="AN222" s="9"/>
    </row>
    <row r="223" spans="1:40" s="382" customFormat="1" ht="24.95" customHeight="1">
      <c r="A223" s="754"/>
      <c r="B223" s="661"/>
      <c r="N223" s="9"/>
      <c r="P223" s="9"/>
      <c r="Q223" s="9"/>
      <c r="R223" s="9"/>
      <c r="S223" s="706">
        <f>+IF(MARZO!S223=0,"",MARZO!S223)</f>
        <v>7001100</v>
      </c>
      <c r="T223" s="682" t="str">
        <f>+IF(MARZO!T223=0,"",MARZO!T223)</f>
        <v>Amortización deuda Pública Interna</v>
      </c>
      <c r="U223" s="27">
        <f>+ENERO!U223</f>
        <v>0</v>
      </c>
      <c r="V223" s="15">
        <f>MARZO!V223+ABRIL!AL223</f>
        <v>0</v>
      </c>
      <c r="W223" s="15">
        <f>MARZO!W223+ABRIL!AM223</f>
        <v>0</v>
      </c>
      <c r="X223" s="18">
        <f>SUM(U223:W223)</f>
        <v>0</v>
      </c>
      <c r="Y223" s="19">
        <f>MARZO!AA223</f>
        <v>0</v>
      </c>
      <c r="Z223" s="374">
        <v>0</v>
      </c>
      <c r="AA223" s="18">
        <f>SUM(Y223:Z223)</f>
        <v>0</v>
      </c>
      <c r="AB223" s="19">
        <f>MARZO!AD223</f>
        <v>0</v>
      </c>
      <c r="AC223" s="374">
        <v>0</v>
      </c>
      <c r="AD223" s="18">
        <f>SUM(AB223:AC223)</f>
        <v>0</v>
      </c>
      <c r="AE223" s="19">
        <f>MARZO!AG223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4"/>
      <c r="B224" s="661"/>
      <c r="N224" s="9"/>
      <c r="P224" s="9"/>
      <c r="Q224" s="9"/>
      <c r="R224" s="9"/>
      <c r="S224" s="706">
        <f>+IF(MARZO!S224=0,"",MARZO!S224)</f>
        <v>7001200</v>
      </c>
      <c r="T224" s="682" t="str">
        <f>+IF(MARZO!T224=0,"",MARZO!T224)</f>
        <v>Intereses Comisiones y gastos de la Deuda Pública</v>
      </c>
      <c r="U224" s="27">
        <f>+ENERO!U224</f>
        <v>0</v>
      </c>
      <c r="V224" s="15">
        <f>MARZO!V224+ABRIL!AL224</f>
        <v>0</v>
      </c>
      <c r="W224" s="15">
        <f>MARZO!W224+ABRIL!AM224</f>
        <v>0</v>
      </c>
      <c r="X224" s="18">
        <f>SUM(U224:W224)</f>
        <v>0</v>
      </c>
      <c r="Y224" s="19">
        <f>MARZO!AA224</f>
        <v>0</v>
      </c>
      <c r="Z224" s="374">
        <v>0</v>
      </c>
      <c r="AA224" s="18">
        <f>SUM(Y224:Z224)</f>
        <v>0</v>
      </c>
      <c r="AB224" s="19">
        <f>MARZO!AD224</f>
        <v>0</v>
      </c>
      <c r="AC224" s="374">
        <v>0</v>
      </c>
      <c r="AD224" s="18">
        <f>SUM(AB224:AC224)</f>
        <v>0</v>
      </c>
      <c r="AE224" s="19">
        <f>MARZO!AG224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c r="A225" s="754"/>
      <c r="B225" s="661"/>
      <c r="N225" s="9"/>
      <c r="P225" s="9"/>
      <c r="Q225" s="9"/>
      <c r="R225" s="9"/>
      <c r="S225" s="706">
        <f>+IF(MARZO!S225=0,"",MARZO!S225)</f>
        <v>7001999</v>
      </c>
      <c r="T225" s="682" t="str">
        <f>+IF(MARZO!T225=0,"",MARZO!T225)</f>
        <v>Vigencias Anteriores Servicio de la Deuda Interna</v>
      </c>
      <c r="U225" s="27">
        <f>+ENERO!U225</f>
        <v>0</v>
      </c>
      <c r="V225" s="15">
        <f>MARZO!V225+ABRIL!AL225</f>
        <v>0</v>
      </c>
      <c r="W225" s="15">
        <f>MARZO!W225+ABRIL!AM225</f>
        <v>0</v>
      </c>
      <c r="X225" s="18">
        <f>SUM(U225:W225)</f>
        <v>0</v>
      </c>
      <c r="Y225" s="19">
        <f>MARZO!AA225</f>
        <v>0</v>
      </c>
      <c r="Z225" s="374">
        <v>0</v>
      </c>
      <c r="AA225" s="18">
        <f>SUM(Y225:Z225)</f>
        <v>0</v>
      </c>
      <c r="AB225" s="19">
        <f>MARZO!AD225</f>
        <v>0</v>
      </c>
      <c r="AC225" s="374">
        <v>0</v>
      </c>
      <c r="AD225" s="18">
        <f>SUM(AB225:AC225)</f>
        <v>0</v>
      </c>
      <c r="AE225" s="19">
        <f>MARZO!AG225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c r="A226" s="754"/>
      <c r="B226" s="661"/>
      <c r="N226" s="9"/>
      <c r="P226" s="9"/>
      <c r="Q226" s="9"/>
      <c r="R226" s="9"/>
      <c r="S226" s="366" t="str">
        <f>+IF(MARZO!S226=0,"",MARZO!S226)</f>
        <v/>
      </c>
      <c r="T226" s="696" t="str">
        <f>+IF(MARZO!T226=0,"",MARZO!T226)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c r="A227" s="754"/>
      <c r="B227" s="661"/>
      <c r="N227" s="9"/>
      <c r="P227" s="9"/>
      <c r="Q227" s="9"/>
      <c r="R227" s="9"/>
      <c r="S227" s="705">
        <f>+IF(MARZO!S227=0,"",MARZO!S227)</f>
        <v>7002001</v>
      </c>
      <c r="T227" s="681" t="str">
        <f>+IF(MARZO!T227=0,"",MARZO!T227)</f>
        <v>SERVICIO DE LA DEUDA EXTERNA</v>
      </c>
      <c r="U227" s="132">
        <f t="shared" ref="U227:AJ227" si="200">SUM(U228:U230)</f>
        <v>0</v>
      </c>
      <c r="V227" s="122">
        <f t="shared" si="200"/>
        <v>0</v>
      </c>
      <c r="W227" s="122">
        <f t="shared" si="200"/>
        <v>0</v>
      </c>
      <c r="X227" s="129">
        <f t="shared" si="200"/>
        <v>0</v>
      </c>
      <c r="Y227" s="128">
        <f t="shared" si="200"/>
        <v>0</v>
      </c>
      <c r="Z227" s="122">
        <f t="shared" si="200"/>
        <v>0</v>
      </c>
      <c r="AA227" s="129">
        <f t="shared" si="200"/>
        <v>0</v>
      </c>
      <c r="AB227" s="128">
        <f t="shared" si="200"/>
        <v>0</v>
      </c>
      <c r="AC227" s="122">
        <f t="shared" si="200"/>
        <v>0</v>
      </c>
      <c r="AD227" s="129">
        <f t="shared" si="200"/>
        <v>0</v>
      </c>
      <c r="AE227" s="128">
        <f t="shared" si="200"/>
        <v>0</v>
      </c>
      <c r="AF227" s="122">
        <f t="shared" si="200"/>
        <v>0</v>
      </c>
      <c r="AG227" s="129">
        <f t="shared" si="200"/>
        <v>0</v>
      </c>
      <c r="AH227" s="128">
        <f t="shared" si="200"/>
        <v>0</v>
      </c>
      <c r="AI227" s="122">
        <f t="shared" si="200"/>
        <v>0</v>
      </c>
      <c r="AJ227" s="130">
        <f t="shared" si="200"/>
        <v>0</v>
      </c>
      <c r="AK227" s="10"/>
      <c r="AL227" s="128">
        <f>SUM(AL228:AL230)</f>
        <v>0</v>
      </c>
      <c r="AM227" s="130">
        <f>SUM(AM228:AM230)</f>
        <v>0</v>
      </c>
      <c r="AN227" s="9"/>
    </row>
    <row r="228" spans="1:64" s="382" customFormat="1" ht="24.95" customHeight="1">
      <c r="A228" s="754"/>
      <c r="B228" s="661"/>
      <c r="N228" s="9"/>
      <c r="P228" s="9"/>
      <c r="Q228" s="9"/>
      <c r="R228" s="9"/>
      <c r="S228" s="706">
        <f>+IF(MARZO!S228=0,"",MARZO!S228)</f>
        <v>7002100</v>
      </c>
      <c r="T228" s="682" t="str">
        <f>+IF(MARZO!T228=0,"",MARZO!T228)</f>
        <v>Amortización deuda Pública Externa</v>
      </c>
      <c r="U228" s="27">
        <f>+ENERO!U228</f>
        <v>0</v>
      </c>
      <c r="V228" s="15">
        <f>MARZO!V228+ABRIL!AL228</f>
        <v>0</v>
      </c>
      <c r="W228" s="15">
        <f>MARZO!W228+ABRIL!AM228</f>
        <v>0</v>
      </c>
      <c r="X228" s="18">
        <f>SUM(U228:W228)</f>
        <v>0</v>
      </c>
      <c r="Y228" s="19">
        <f>MARZO!AA228</f>
        <v>0</v>
      </c>
      <c r="Z228" s="374">
        <v>0</v>
      </c>
      <c r="AA228" s="18">
        <f>SUM(Y228:Z228)</f>
        <v>0</v>
      </c>
      <c r="AB228" s="19">
        <f>MARZO!AD228</f>
        <v>0</v>
      </c>
      <c r="AC228" s="374">
        <v>0</v>
      </c>
      <c r="AD228" s="18">
        <f>SUM(AB228:AC228)</f>
        <v>0</v>
      </c>
      <c r="AE228" s="19">
        <f>MARZO!AG228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c r="A229" s="754"/>
      <c r="B229" s="661"/>
      <c r="N229" s="9"/>
      <c r="P229" s="9"/>
      <c r="Q229" s="9"/>
      <c r="R229" s="9"/>
      <c r="S229" s="706">
        <f>+IF(MARZO!S229=0,"",MARZO!S229)</f>
        <v>7002200</v>
      </c>
      <c r="T229" s="682" t="str">
        <f>+IF(MARZO!T229=0,"",MARZO!T229)</f>
        <v>Intereses Comisiones y gastos de la Deuda Pública</v>
      </c>
      <c r="U229" s="27">
        <f>+ENERO!U229</f>
        <v>0</v>
      </c>
      <c r="V229" s="15">
        <f>MARZO!V229+ABRIL!AL229</f>
        <v>0</v>
      </c>
      <c r="W229" s="15">
        <f>MARZO!W229+ABRIL!AM229</f>
        <v>0</v>
      </c>
      <c r="X229" s="18">
        <f>SUM(U229:W229)</f>
        <v>0</v>
      </c>
      <c r="Y229" s="19">
        <f>MARZO!AA229</f>
        <v>0</v>
      </c>
      <c r="Z229" s="374">
        <v>0</v>
      </c>
      <c r="AA229" s="18">
        <f>SUM(Y229:Z229)</f>
        <v>0</v>
      </c>
      <c r="AB229" s="19">
        <f>MARZO!AD229</f>
        <v>0</v>
      </c>
      <c r="AC229" s="374">
        <v>0</v>
      </c>
      <c r="AD229" s="18">
        <f>SUM(AB229:AC229)</f>
        <v>0</v>
      </c>
      <c r="AE229" s="19">
        <f>MARZO!AG229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c r="A230" s="754"/>
      <c r="B230" s="661"/>
      <c r="N230" s="9"/>
      <c r="P230" s="9"/>
      <c r="Q230" s="9"/>
      <c r="R230" s="9"/>
      <c r="S230" s="711">
        <f>+IF(MARZO!S230=0,"",MARZO!S230)</f>
        <v>7002999</v>
      </c>
      <c r="T230" s="688" t="str">
        <f>+IF(MARZO!T230=0,"",MARZO!T230)</f>
        <v>Vigencias Anteriores  Servicio de la Deuda Externa</v>
      </c>
      <c r="U230" s="133">
        <f>+ENERO!U230</f>
        <v>0</v>
      </c>
      <c r="V230" s="121">
        <f>MARZO!V230+ABRIL!AL230</f>
        <v>0</v>
      </c>
      <c r="W230" s="121">
        <f>MARZO!W230+ABRIL!AM230</f>
        <v>0</v>
      </c>
      <c r="X230" s="126">
        <f>SUM(U230:W230)</f>
        <v>0</v>
      </c>
      <c r="Y230" s="124">
        <f>MARZO!AA230</f>
        <v>0</v>
      </c>
      <c r="Z230" s="388">
        <v>0</v>
      </c>
      <c r="AA230" s="126">
        <f>SUM(Y230:Z230)</f>
        <v>0</v>
      </c>
      <c r="AB230" s="124">
        <f>MARZO!AD230</f>
        <v>0</v>
      </c>
      <c r="AC230" s="388">
        <v>0</v>
      </c>
      <c r="AD230" s="126">
        <f>SUM(AB230:AC230)</f>
        <v>0</v>
      </c>
      <c r="AE230" s="124">
        <f>MARZO!AG230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c r="A231" s="754"/>
      <c r="B231" s="661"/>
      <c r="N231" s="9"/>
      <c r="P231" s="9"/>
      <c r="Q231" s="9"/>
      <c r="R231" s="9"/>
      <c r="S231" s="489" t="str">
        <f>+IF(MARZO!S231=0,"",MARZO!S231)</f>
        <v/>
      </c>
      <c r="T231" s="689" t="str">
        <f>+IF(MARZO!T231=0,"",MARZO!T231)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c r="A232" s="754"/>
      <c r="B232" s="661"/>
      <c r="N232" s="9"/>
      <c r="P232" s="9"/>
      <c r="Q232" s="9"/>
      <c r="R232" s="9"/>
      <c r="S232" s="505" t="str">
        <f>+IF(MARZO!S232=0,"",MARZO!S232)</f>
        <v>D</v>
      </c>
      <c r="T232" s="697" t="str">
        <f>+IF(MARZO!T232=0,"",MARZO!T232)</f>
        <v>INVERSION</v>
      </c>
      <c r="U232" s="470">
        <f>U234+U243</f>
        <v>1142681603</v>
      </c>
      <c r="V232" s="471">
        <f t="shared" ref="V232:AJ232" si="201">V234+V243</f>
        <v>0</v>
      </c>
      <c r="W232" s="471">
        <f t="shared" si="201"/>
        <v>258195564</v>
      </c>
      <c r="X232" s="472">
        <f t="shared" si="201"/>
        <v>1400877167</v>
      </c>
      <c r="Y232" s="379">
        <f t="shared" si="201"/>
        <v>1025530612</v>
      </c>
      <c r="Z232" s="471">
        <f t="shared" si="201"/>
        <v>19488097</v>
      </c>
      <c r="AA232" s="472">
        <f t="shared" si="201"/>
        <v>1045018709</v>
      </c>
      <c r="AB232" s="379">
        <f t="shared" si="201"/>
        <v>395725156</v>
      </c>
      <c r="AC232" s="471">
        <f t="shared" si="201"/>
        <v>185611142</v>
      </c>
      <c r="AD232" s="472">
        <f t="shared" si="201"/>
        <v>581336298</v>
      </c>
      <c r="AE232" s="379">
        <f t="shared" si="201"/>
        <v>244192537</v>
      </c>
      <c r="AF232" s="471">
        <f t="shared" si="201"/>
        <v>139813341</v>
      </c>
      <c r="AG232" s="472">
        <f t="shared" si="201"/>
        <v>384005878</v>
      </c>
      <c r="AH232" s="379">
        <f t="shared" si="201"/>
        <v>355858458</v>
      </c>
      <c r="AI232" s="471">
        <f t="shared" si="201"/>
        <v>819540869</v>
      </c>
      <c r="AJ232" s="380">
        <f t="shared" si="201"/>
        <v>1016871289</v>
      </c>
      <c r="AK232" s="500"/>
      <c r="AL232" s="379">
        <f t="shared" ref="AL232:AM232" si="202">AL234+AL243</f>
        <v>0</v>
      </c>
      <c r="AM232" s="380">
        <f t="shared" si="202"/>
        <v>39000000</v>
      </c>
      <c r="AN232" s="9"/>
    </row>
    <row r="233" spans="1:64" s="382" customFormat="1" ht="24.95" customHeight="1">
      <c r="A233" s="754"/>
      <c r="B233" s="661"/>
      <c r="N233" s="9"/>
      <c r="P233" s="9"/>
      <c r="Q233" s="9"/>
      <c r="R233" s="9"/>
      <c r="S233" s="366" t="str">
        <f>+IF(MARZO!S233=0,"",MARZO!S233)</f>
        <v/>
      </c>
      <c r="T233" s="696" t="str">
        <f>+IF(MARZO!T233=0,"",MARZO!T233)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c r="A234" s="754"/>
      <c r="B234" s="661"/>
      <c r="N234" s="9"/>
      <c r="P234" s="9"/>
      <c r="Q234" s="9"/>
      <c r="R234" s="9"/>
      <c r="S234" s="705">
        <f>+IF(MARZO!S234=0,"",MARZO!S234)</f>
        <v>8000000</v>
      </c>
      <c r="T234" s="681" t="str">
        <f>+IF(MARZO!T234=0,"",MARZO!T234)</f>
        <v>Programas de Inversión</v>
      </c>
      <c r="U234" s="132">
        <f>U235</f>
        <v>0</v>
      </c>
      <c r="V234" s="122">
        <f t="shared" ref="V234:AJ234" si="203">V235</f>
        <v>73375958</v>
      </c>
      <c r="W234" s="122">
        <f t="shared" si="203"/>
        <v>114476591</v>
      </c>
      <c r="X234" s="129">
        <f t="shared" si="203"/>
        <v>187852549</v>
      </c>
      <c r="Y234" s="128">
        <f t="shared" si="203"/>
        <v>87396751</v>
      </c>
      <c r="Z234" s="122">
        <f t="shared" si="203"/>
        <v>11120201</v>
      </c>
      <c r="AA234" s="129">
        <f t="shared" si="203"/>
        <v>98516952</v>
      </c>
      <c r="AB234" s="128">
        <f t="shared" si="203"/>
        <v>42324787</v>
      </c>
      <c r="AC234" s="122">
        <f t="shared" si="203"/>
        <v>28630856</v>
      </c>
      <c r="AD234" s="129">
        <f t="shared" si="203"/>
        <v>70955643</v>
      </c>
      <c r="AE234" s="128">
        <f t="shared" si="203"/>
        <v>35297587</v>
      </c>
      <c r="AF234" s="122">
        <f t="shared" si="203"/>
        <v>25167856</v>
      </c>
      <c r="AG234" s="129">
        <f t="shared" si="203"/>
        <v>60465443</v>
      </c>
      <c r="AH234" s="128">
        <f t="shared" si="203"/>
        <v>89335597</v>
      </c>
      <c r="AI234" s="122">
        <f t="shared" si="203"/>
        <v>116896906</v>
      </c>
      <c r="AJ234" s="130">
        <f t="shared" si="203"/>
        <v>127387106</v>
      </c>
      <c r="AK234" s="9"/>
      <c r="AL234" s="128">
        <f t="shared" ref="AL234:AM234" si="204">AL235</f>
        <v>0</v>
      </c>
      <c r="AM234" s="130">
        <f t="shared" si="204"/>
        <v>0</v>
      </c>
      <c r="AN234" s="9"/>
    </row>
    <row r="235" spans="1:64" s="382" customFormat="1" ht="24.95" customHeight="1">
      <c r="A235" s="754"/>
      <c r="B235" s="661"/>
      <c r="N235" s="9"/>
      <c r="P235" s="9"/>
      <c r="Q235" s="9"/>
      <c r="R235" s="9"/>
      <c r="S235" s="706">
        <f>+IF(MARZO!S235=0,"",MARZO!S235)</f>
        <v>8001000</v>
      </c>
      <c r="T235" s="682" t="str">
        <f>+IF(MARZO!T235=0,"",MARZO!T235)</f>
        <v>Formación Bruta del Capital</v>
      </c>
      <c r="U235" s="27">
        <f t="shared" ref="U235:AJ235" si="205">SUM(U236:U241)</f>
        <v>0</v>
      </c>
      <c r="V235" s="15">
        <f t="shared" si="205"/>
        <v>73375958</v>
      </c>
      <c r="W235" s="15">
        <f t="shared" si="205"/>
        <v>114476591</v>
      </c>
      <c r="X235" s="18">
        <f t="shared" si="205"/>
        <v>187852549</v>
      </c>
      <c r="Y235" s="19">
        <f t="shared" si="205"/>
        <v>87396751</v>
      </c>
      <c r="Z235" s="142">
        <f t="shared" si="205"/>
        <v>11120201</v>
      </c>
      <c r="AA235" s="18">
        <f t="shared" si="205"/>
        <v>98516952</v>
      </c>
      <c r="AB235" s="19">
        <f t="shared" si="205"/>
        <v>42324787</v>
      </c>
      <c r="AC235" s="142">
        <f t="shared" si="205"/>
        <v>28630856</v>
      </c>
      <c r="AD235" s="18">
        <f t="shared" si="205"/>
        <v>70955643</v>
      </c>
      <c r="AE235" s="19">
        <f t="shared" si="205"/>
        <v>35297587</v>
      </c>
      <c r="AF235" s="142">
        <f t="shared" si="205"/>
        <v>25167856</v>
      </c>
      <c r="AG235" s="18">
        <f t="shared" si="205"/>
        <v>60465443</v>
      </c>
      <c r="AH235" s="19">
        <f t="shared" si="205"/>
        <v>89335597</v>
      </c>
      <c r="AI235" s="15">
        <f t="shared" si="205"/>
        <v>116896906</v>
      </c>
      <c r="AJ235" s="16">
        <f t="shared" si="205"/>
        <v>127387106</v>
      </c>
      <c r="AK235" s="9"/>
      <c r="AL235" s="29">
        <f>SUM(AL236:AL241)</f>
        <v>0</v>
      </c>
      <c r="AM235" s="26">
        <f>SUM(AM236:AM241)</f>
        <v>0</v>
      </c>
      <c r="AN235" s="9"/>
    </row>
    <row r="236" spans="1:64" s="382" customFormat="1" ht="24.95" customHeight="1">
      <c r="A236" s="754"/>
      <c r="B236" s="661"/>
      <c r="N236" s="9"/>
      <c r="P236" s="9"/>
      <c r="Q236" s="9"/>
      <c r="R236" s="9"/>
      <c r="S236" s="707" t="str">
        <f>+IF(MARZO!S236=0,"",MARZO!S236)</f>
        <v>8001000-1</v>
      </c>
      <c r="T236" s="683" t="str">
        <f>+IF(MARZO!T236=0,"",MARZO!T236)</f>
        <v>PROYECTO REMODELACION SALA DE PARTOS</v>
      </c>
      <c r="U236" s="27">
        <f>+ENERO!U236</f>
        <v>0</v>
      </c>
      <c r="V236" s="15">
        <f>MARZO!V236+ABRIL!AL236</f>
        <v>73375958</v>
      </c>
      <c r="W236" s="15">
        <f>MARZO!W236+ABRIL!AM236</f>
        <v>114476591</v>
      </c>
      <c r="X236" s="18">
        <f t="shared" ref="X236:X241" si="206">SUM(U236:W236)</f>
        <v>187852549</v>
      </c>
      <c r="Y236" s="19">
        <f>MARZO!AA236</f>
        <v>87396751</v>
      </c>
      <c r="Z236" s="374">
        <v>11120201</v>
      </c>
      <c r="AA236" s="18">
        <f t="shared" ref="AA236:AA241" si="207">SUM(Y236:Z236)</f>
        <v>98516952</v>
      </c>
      <c r="AB236" s="19">
        <f>MARZO!AD236</f>
        <v>42324787</v>
      </c>
      <c r="AC236" s="374">
        <v>28630856</v>
      </c>
      <c r="AD236" s="18">
        <f t="shared" ref="AD236:AD241" si="208">SUM(AB236:AC236)</f>
        <v>70955643</v>
      </c>
      <c r="AE236" s="19">
        <f>MARZO!AG236</f>
        <v>35297587</v>
      </c>
      <c r="AF236" s="374">
        <v>25167856</v>
      </c>
      <c r="AG236" s="18">
        <f t="shared" ref="AG236:AG241" si="209">SUM(AE236:AF236)</f>
        <v>60465443</v>
      </c>
      <c r="AH236" s="19">
        <f t="shared" ref="AH236:AH241" si="210">X236-AA236</f>
        <v>89335597</v>
      </c>
      <c r="AI236" s="15">
        <f t="shared" ref="AI236:AI241" si="211">X236-AD236</f>
        <v>116896906</v>
      </c>
      <c r="AJ236" s="16">
        <f t="shared" ref="AJ236:AJ241" si="212">X236-AG236</f>
        <v>127387106</v>
      </c>
      <c r="AK236" s="9"/>
      <c r="AL236" s="372">
        <v>0</v>
      </c>
      <c r="AM236" s="375">
        <v>0</v>
      </c>
      <c r="AN236" s="9"/>
    </row>
    <row r="237" spans="1:64" s="382" customFormat="1" ht="24.95" customHeight="1">
      <c r="A237" s="754"/>
      <c r="B237" s="661"/>
      <c r="N237" s="9"/>
      <c r="P237" s="9"/>
      <c r="Q237" s="9"/>
      <c r="R237" s="9"/>
      <c r="S237" s="707" t="str">
        <f>+IF(MARZO!S237=0,"",MARZO!S237)</f>
        <v>8001000-2</v>
      </c>
      <c r="T237" s="683" t="str">
        <f>+IF(MARZO!T237=0,"",MARZO!T237)</f>
        <v>Subprogr.Construc. Remodelac. Adecuación y Apliac.2</v>
      </c>
      <c r="U237" s="27">
        <f>+ENERO!U237</f>
        <v>0</v>
      </c>
      <c r="V237" s="15">
        <f>MARZO!V237+ABRIL!AL237</f>
        <v>0</v>
      </c>
      <c r="W237" s="15">
        <f>MARZO!W237+ABRIL!AM237</f>
        <v>0</v>
      </c>
      <c r="X237" s="18">
        <f t="shared" si="206"/>
        <v>0</v>
      </c>
      <c r="Y237" s="19">
        <f>MARZO!AA237</f>
        <v>0</v>
      </c>
      <c r="Z237" s="374">
        <v>0</v>
      </c>
      <c r="AA237" s="18">
        <f t="shared" si="207"/>
        <v>0</v>
      </c>
      <c r="AB237" s="19">
        <f>MARZO!AD237</f>
        <v>0</v>
      </c>
      <c r="AC237" s="374">
        <v>0</v>
      </c>
      <c r="AD237" s="18">
        <f t="shared" si="208"/>
        <v>0</v>
      </c>
      <c r="AE237" s="19">
        <f>MARZO!AG237</f>
        <v>0</v>
      </c>
      <c r="AF237" s="374">
        <v>0</v>
      </c>
      <c r="AG237" s="18">
        <f t="shared" si="209"/>
        <v>0</v>
      </c>
      <c r="AH237" s="19">
        <f t="shared" si="210"/>
        <v>0</v>
      </c>
      <c r="AI237" s="15">
        <f t="shared" si="211"/>
        <v>0</v>
      </c>
      <c r="AJ237" s="16">
        <f t="shared" si="212"/>
        <v>0</v>
      </c>
      <c r="AK237" s="9"/>
      <c r="AL237" s="372">
        <v>0</v>
      </c>
      <c r="AM237" s="375">
        <v>0</v>
      </c>
      <c r="AN237" s="9"/>
    </row>
    <row r="238" spans="1:64" s="382" customFormat="1" ht="24.95" customHeight="1">
      <c r="A238" s="754"/>
      <c r="B238" s="661"/>
      <c r="N238" s="9"/>
      <c r="P238" s="9"/>
      <c r="Q238" s="9"/>
      <c r="R238" s="9"/>
      <c r="S238" s="707" t="str">
        <f>+IF(MARZO!S238=0,"",MARZO!S238)</f>
        <v>8001000-3</v>
      </c>
      <c r="T238" s="683" t="str">
        <f>+IF(MARZO!T238=0,"",MARZO!T238)</f>
        <v>Subprogr.Construc. Remodelac. Adecuación y Apliac.3</v>
      </c>
      <c r="U238" s="27">
        <f>+ENERO!U238</f>
        <v>0</v>
      </c>
      <c r="V238" s="15">
        <f>MARZO!V238+ABRIL!AL238</f>
        <v>0</v>
      </c>
      <c r="W238" s="15">
        <f>MARZO!W238+ABRIL!AM238</f>
        <v>0</v>
      </c>
      <c r="X238" s="18">
        <f t="shared" si="206"/>
        <v>0</v>
      </c>
      <c r="Y238" s="19">
        <f>MARZO!AA238</f>
        <v>0</v>
      </c>
      <c r="Z238" s="374">
        <v>0</v>
      </c>
      <c r="AA238" s="18">
        <f t="shared" si="207"/>
        <v>0</v>
      </c>
      <c r="AB238" s="19">
        <f>MARZO!AD238</f>
        <v>0</v>
      </c>
      <c r="AC238" s="374">
        <v>0</v>
      </c>
      <c r="AD238" s="18">
        <f t="shared" si="208"/>
        <v>0</v>
      </c>
      <c r="AE238" s="19">
        <f>MARZO!AG238</f>
        <v>0</v>
      </c>
      <c r="AF238" s="374">
        <v>0</v>
      </c>
      <c r="AG238" s="18">
        <f t="shared" si="209"/>
        <v>0</v>
      </c>
      <c r="AH238" s="19">
        <f t="shared" si="210"/>
        <v>0</v>
      </c>
      <c r="AI238" s="15">
        <f t="shared" si="211"/>
        <v>0</v>
      </c>
      <c r="AJ238" s="16">
        <f t="shared" si="212"/>
        <v>0</v>
      </c>
      <c r="AK238" s="9"/>
      <c r="AL238" s="372">
        <v>0</v>
      </c>
      <c r="AM238" s="375">
        <v>0</v>
      </c>
      <c r="AN238" s="9"/>
    </row>
    <row r="239" spans="1:64" s="382" customFormat="1" ht="24.95" customHeight="1">
      <c r="A239" s="754"/>
      <c r="B239" s="661"/>
      <c r="N239" s="9"/>
      <c r="P239" s="9"/>
      <c r="Q239" s="9"/>
      <c r="S239" s="707" t="str">
        <f>+IF(MARZO!S239=0,"",MARZO!S239)</f>
        <v>8001000-4</v>
      </c>
      <c r="T239" s="683" t="str">
        <f>+IF(MARZO!T239=0,"",MARZO!T239)</f>
        <v>Subprogr.Construc. Remodelac. Adecuación y Apliac.4</v>
      </c>
      <c r="U239" s="27">
        <f>+ENERO!U239</f>
        <v>0</v>
      </c>
      <c r="V239" s="15">
        <f>MARZO!V239+ABRIL!AL239</f>
        <v>0</v>
      </c>
      <c r="W239" s="15">
        <f>MARZO!W239+ABRIL!AM239</f>
        <v>0</v>
      </c>
      <c r="X239" s="18">
        <f t="shared" si="206"/>
        <v>0</v>
      </c>
      <c r="Y239" s="19">
        <f>MARZO!AA239</f>
        <v>0</v>
      </c>
      <c r="Z239" s="374">
        <v>0</v>
      </c>
      <c r="AA239" s="18">
        <f t="shared" si="207"/>
        <v>0</v>
      </c>
      <c r="AB239" s="19">
        <f>MARZO!AD239</f>
        <v>0</v>
      </c>
      <c r="AC239" s="374">
        <v>0</v>
      </c>
      <c r="AD239" s="18">
        <f t="shared" si="208"/>
        <v>0</v>
      </c>
      <c r="AE239" s="19">
        <f>MARZO!AG239</f>
        <v>0</v>
      </c>
      <c r="AF239" s="374">
        <v>0</v>
      </c>
      <c r="AG239" s="18">
        <f t="shared" si="209"/>
        <v>0</v>
      </c>
      <c r="AH239" s="19">
        <f t="shared" si="210"/>
        <v>0</v>
      </c>
      <c r="AI239" s="15">
        <f t="shared" si="211"/>
        <v>0</v>
      </c>
      <c r="AJ239" s="16">
        <f t="shared" si="212"/>
        <v>0</v>
      </c>
      <c r="AK239" s="9"/>
      <c r="AL239" s="372">
        <v>0</v>
      </c>
      <c r="AM239" s="375">
        <v>0</v>
      </c>
      <c r="AN239" s="9"/>
    </row>
    <row r="240" spans="1:64" s="382" customFormat="1" ht="24.95" customHeight="1">
      <c r="A240" s="754"/>
      <c r="B240" s="661"/>
      <c r="N240" s="9"/>
      <c r="P240" s="9"/>
      <c r="Q240" s="9"/>
      <c r="S240" s="707" t="str">
        <f>+IF(MARZO!S240=0,"",MARZO!S240)</f>
        <v>8001000-7</v>
      </c>
      <c r="T240" s="683" t="str">
        <f>+IF(MARZO!T240=0,"",MARZO!T240)</f>
        <v>Subprogr.Construc. Remodelac. Adecuación y Apliac.5</v>
      </c>
      <c r="U240" s="27">
        <f>+ENERO!U240</f>
        <v>0</v>
      </c>
      <c r="V240" s="15">
        <f>MARZO!V240+ABRIL!AL240</f>
        <v>0</v>
      </c>
      <c r="W240" s="15">
        <f>MARZO!W240+ABRIL!AM240</f>
        <v>0</v>
      </c>
      <c r="X240" s="18">
        <f t="shared" si="206"/>
        <v>0</v>
      </c>
      <c r="Y240" s="19">
        <f>MARZO!AA240</f>
        <v>0</v>
      </c>
      <c r="Z240" s="374">
        <v>0</v>
      </c>
      <c r="AA240" s="18">
        <f t="shared" si="207"/>
        <v>0</v>
      </c>
      <c r="AB240" s="19">
        <f>MARZO!AD240</f>
        <v>0</v>
      </c>
      <c r="AC240" s="374">
        <v>0</v>
      </c>
      <c r="AD240" s="18">
        <f t="shared" si="208"/>
        <v>0</v>
      </c>
      <c r="AE240" s="19">
        <f>MARZO!AG240</f>
        <v>0</v>
      </c>
      <c r="AF240" s="374">
        <v>0</v>
      </c>
      <c r="AG240" s="18">
        <f t="shared" si="209"/>
        <v>0</v>
      </c>
      <c r="AH240" s="19">
        <f t="shared" si="210"/>
        <v>0</v>
      </c>
      <c r="AI240" s="15">
        <f t="shared" si="211"/>
        <v>0</v>
      </c>
      <c r="AJ240" s="16">
        <f t="shared" si="212"/>
        <v>0</v>
      </c>
      <c r="AK240" s="9"/>
      <c r="AL240" s="372">
        <v>0</v>
      </c>
      <c r="AM240" s="375">
        <v>0</v>
      </c>
      <c r="AN240" s="9"/>
      <c r="BB240" s="272"/>
      <c r="BC240" s="272"/>
      <c r="BD240" s="272"/>
      <c r="BE240" s="272"/>
      <c r="BF240" s="272"/>
      <c r="BG240" s="272"/>
      <c r="BH240" s="272"/>
      <c r="BI240" s="272"/>
      <c r="BJ240" s="272"/>
      <c r="BK240" s="272"/>
      <c r="BL240" s="272"/>
    </row>
    <row r="241" spans="1:70" ht="24.95" customHeight="1">
      <c r="A241" s="754"/>
      <c r="B241" s="661"/>
      <c r="C241" s="382"/>
      <c r="D241" s="382"/>
      <c r="E241" s="382"/>
      <c r="F241" s="382"/>
      <c r="G241" s="382"/>
      <c r="H241" s="382"/>
      <c r="I241" s="382"/>
      <c r="J241" s="382"/>
      <c r="K241" s="382"/>
      <c r="L241" s="382"/>
      <c r="M241" s="382"/>
      <c r="N241" s="9"/>
      <c r="O241" s="382"/>
      <c r="P241" s="9"/>
      <c r="Q241" s="9"/>
      <c r="S241" s="717">
        <f>+IF(MARZO!S241=0,"",MARZO!S241)</f>
        <v>8001999</v>
      </c>
      <c r="T241" s="683" t="str">
        <f>+IF(MARZO!T241=0,"",MARZO!T241)</f>
        <v>Vigencias Anteriores Programas de Inversion</v>
      </c>
      <c r="U241" s="27">
        <f>+ENERO!U241</f>
        <v>0</v>
      </c>
      <c r="V241" s="15">
        <f>MARZO!V241+ABRIL!AL241</f>
        <v>0</v>
      </c>
      <c r="W241" s="15">
        <f>MARZO!W241+ABRIL!AM241</f>
        <v>0</v>
      </c>
      <c r="X241" s="18">
        <f t="shared" si="206"/>
        <v>0</v>
      </c>
      <c r="Y241" s="19">
        <f>MARZO!AA241</f>
        <v>0</v>
      </c>
      <c r="Z241" s="374">
        <v>0</v>
      </c>
      <c r="AA241" s="18">
        <f t="shared" si="207"/>
        <v>0</v>
      </c>
      <c r="AB241" s="19">
        <f>MARZO!AD241</f>
        <v>0</v>
      </c>
      <c r="AC241" s="374">
        <v>0</v>
      </c>
      <c r="AD241" s="18">
        <f t="shared" si="208"/>
        <v>0</v>
      </c>
      <c r="AE241" s="19">
        <f>MARZO!AG241</f>
        <v>0</v>
      </c>
      <c r="AF241" s="374">
        <v>0</v>
      </c>
      <c r="AG241" s="18">
        <f t="shared" si="209"/>
        <v>0</v>
      </c>
      <c r="AH241" s="19">
        <f t="shared" si="210"/>
        <v>0</v>
      </c>
      <c r="AI241" s="15">
        <f t="shared" si="211"/>
        <v>0</v>
      </c>
      <c r="AJ241" s="16">
        <f t="shared" si="212"/>
        <v>0</v>
      </c>
      <c r="AK241" s="9"/>
      <c r="AL241" s="372">
        <v>0</v>
      </c>
      <c r="AM241" s="375">
        <v>0</v>
      </c>
      <c r="BM241" s="382"/>
      <c r="BN241" s="382"/>
      <c r="BO241" s="382"/>
      <c r="BP241" s="382"/>
      <c r="BQ241" s="382"/>
      <c r="BR241" s="382"/>
    </row>
    <row r="242" spans="1:70" ht="24.95" customHeight="1">
      <c r="A242" s="754"/>
      <c r="B242" s="661"/>
      <c r="C242" s="382"/>
      <c r="D242" s="382"/>
      <c r="E242" s="382"/>
      <c r="F242" s="382"/>
      <c r="G242" s="382"/>
      <c r="H242" s="382"/>
      <c r="I242" s="382"/>
      <c r="J242" s="382"/>
      <c r="K242" s="382"/>
      <c r="L242" s="382"/>
      <c r="M242" s="382"/>
      <c r="N242" s="9"/>
      <c r="O242" s="382"/>
      <c r="P242" s="9"/>
      <c r="Q242" s="9"/>
      <c r="S242" s="366" t="str">
        <f>+IF(MARZO!S242=0,"",MARZO!S242)</f>
        <v/>
      </c>
      <c r="T242" s="696" t="str">
        <f>+IF(MARZO!T242=0,"",MARZO!T242)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24.95" customHeight="1">
      <c r="A243" s="754"/>
      <c r="B243" s="661"/>
      <c r="C243" s="382"/>
      <c r="D243" s="382"/>
      <c r="E243" s="382"/>
      <c r="F243" s="382"/>
      <c r="G243" s="382"/>
      <c r="H243" s="382"/>
      <c r="I243" s="382"/>
      <c r="J243" s="382"/>
      <c r="K243" s="382"/>
      <c r="L243" s="382"/>
      <c r="M243" s="382"/>
      <c r="N243" s="9"/>
      <c r="O243" s="382"/>
      <c r="P243" s="9"/>
      <c r="Q243" s="9"/>
      <c r="S243" s="705">
        <f>+IF(MARZO!S243=0,"",MARZO!S243)</f>
        <v>8002001</v>
      </c>
      <c r="T243" s="681" t="str">
        <f>+IF(MARZO!T243=0,"",MARZO!T243)</f>
        <v>Gastos Operativos de Inversion   (Programas Especiales)</v>
      </c>
      <c r="U243" s="132">
        <f t="shared" ref="U243:AJ243" si="213">SUM(U244:U256)</f>
        <v>1142681603</v>
      </c>
      <c r="V243" s="122">
        <f t="shared" si="213"/>
        <v>-73375958</v>
      </c>
      <c r="W243" s="122">
        <f t="shared" si="213"/>
        <v>143718973</v>
      </c>
      <c r="X243" s="129">
        <f t="shared" si="213"/>
        <v>1213024618</v>
      </c>
      <c r="Y243" s="128">
        <f t="shared" si="213"/>
        <v>938133861</v>
      </c>
      <c r="Z243" s="122">
        <f t="shared" si="213"/>
        <v>8367896</v>
      </c>
      <c r="AA243" s="129">
        <f t="shared" si="213"/>
        <v>946501757</v>
      </c>
      <c r="AB243" s="128">
        <f t="shared" si="213"/>
        <v>353400369</v>
      </c>
      <c r="AC243" s="122">
        <f t="shared" si="213"/>
        <v>156980286</v>
      </c>
      <c r="AD243" s="129">
        <f t="shared" si="213"/>
        <v>510380655</v>
      </c>
      <c r="AE243" s="128">
        <f t="shared" si="213"/>
        <v>208894950</v>
      </c>
      <c r="AF243" s="122">
        <f t="shared" si="213"/>
        <v>114645485</v>
      </c>
      <c r="AG243" s="129">
        <f t="shared" si="213"/>
        <v>323540435</v>
      </c>
      <c r="AH243" s="128">
        <f t="shared" si="213"/>
        <v>266522861</v>
      </c>
      <c r="AI243" s="122">
        <f t="shared" si="213"/>
        <v>702643963</v>
      </c>
      <c r="AJ243" s="130">
        <f t="shared" si="213"/>
        <v>889484183</v>
      </c>
      <c r="AK243" s="9"/>
      <c r="AL243" s="128">
        <f>SUM(AL244:AL256)</f>
        <v>0</v>
      </c>
      <c r="AM243" s="130">
        <f>SUM(AM244:AM256)</f>
        <v>39000000</v>
      </c>
    </row>
    <row r="244" spans="1:70" ht="24.95" customHeight="1">
      <c r="A244" s="754"/>
      <c r="B244" s="661"/>
      <c r="C244" s="382"/>
      <c r="D244" s="382"/>
      <c r="E244" s="382"/>
      <c r="F244" s="382"/>
      <c r="G244" s="382"/>
      <c r="H244" s="382"/>
      <c r="I244" s="382"/>
      <c r="J244" s="382"/>
      <c r="K244" s="382"/>
      <c r="L244" s="382"/>
      <c r="M244" s="382"/>
      <c r="N244" s="9"/>
      <c r="O244" s="382"/>
      <c r="P244" s="9"/>
      <c r="Q244" s="9"/>
      <c r="S244" s="707" t="str">
        <f>+IF(MARZO!S244=0,"",MARZO!S244)</f>
        <v>8002100-1</v>
      </c>
      <c r="T244" s="683" t="str">
        <f>+IF(MARZO!T244=0,"",MARZO!T244)</f>
        <v>PROGRAMA ESPECIAL SALUD PUBLICA</v>
      </c>
      <c r="U244" s="27">
        <f>+ENERO!U244</f>
        <v>0</v>
      </c>
      <c r="V244" s="15">
        <f>MARZO!V244+ABRIL!AL244</f>
        <v>0</v>
      </c>
      <c r="W244" s="15">
        <f>MARZO!W244+ABRIL!AM244</f>
        <v>0</v>
      </c>
      <c r="X244" s="18">
        <f t="shared" ref="X244:X256" si="214">SUM(U244:W244)</f>
        <v>0</v>
      </c>
      <c r="Y244" s="19">
        <f>MARZO!AA244</f>
        <v>0</v>
      </c>
      <c r="Z244" s="374">
        <v>0</v>
      </c>
      <c r="AA244" s="18">
        <f t="shared" ref="AA244:AA256" si="215">SUM(Y244:Z244)</f>
        <v>0</v>
      </c>
      <c r="AB244" s="19">
        <f>MARZO!AD244</f>
        <v>0</v>
      </c>
      <c r="AC244" s="374">
        <v>0</v>
      </c>
      <c r="AD244" s="18">
        <f t="shared" ref="AD244:AD256" si="216">SUM(AB244:AC244)</f>
        <v>0</v>
      </c>
      <c r="AE244" s="19">
        <f>MARZO!AG244</f>
        <v>0</v>
      </c>
      <c r="AF244" s="374">
        <v>0</v>
      </c>
      <c r="AG244" s="18">
        <f t="shared" ref="AG244:AG256" si="217">SUM(AE244:AF244)</f>
        <v>0</v>
      </c>
      <c r="AH244" s="19">
        <f t="shared" ref="AH244:AH256" si="218">X244-AA244</f>
        <v>0</v>
      </c>
      <c r="AI244" s="15">
        <f t="shared" ref="AI244:AI256" si="219">X244-AD244</f>
        <v>0</v>
      </c>
      <c r="AJ244" s="16">
        <f t="shared" ref="AJ244:AJ256" si="220">X244-AG244</f>
        <v>0</v>
      </c>
      <c r="AK244" s="9"/>
      <c r="AL244" s="372">
        <v>0</v>
      </c>
      <c r="AM244" s="375">
        <v>0</v>
      </c>
    </row>
    <row r="245" spans="1:70" ht="24.95" customHeight="1">
      <c r="A245" s="754"/>
      <c r="B245" s="661"/>
      <c r="C245" s="382"/>
      <c r="D245" s="382"/>
      <c r="E245" s="382"/>
      <c r="F245" s="382"/>
      <c r="G245" s="382"/>
      <c r="H245" s="382"/>
      <c r="I245" s="382"/>
      <c r="J245" s="382"/>
      <c r="K245" s="382"/>
      <c r="L245" s="382"/>
      <c r="M245" s="382"/>
      <c r="N245" s="9"/>
      <c r="O245" s="382"/>
      <c r="P245" s="9"/>
      <c r="Q245" s="9"/>
      <c r="S245" s="707" t="str">
        <f>+IF(MARZO!S245=0,"",MARZO!S245)</f>
        <v>8002100-2</v>
      </c>
      <c r="T245" s="683" t="str">
        <f>+IF(MARZO!T245=0,"",MARZO!T245)</f>
        <v>PROYECTO BUEN COMIENZO ATENCION PRIMERA INFANCIA</v>
      </c>
      <c r="U245" s="27">
        <f>+ENERO!U245</f>
        <v>1066681603</v>
      </c>
      <c r="V245" s="15">
        <f>MARZO!V245+ABRIL!AL245</f>
        <v>-39000000</v>
      </c>
      <c r="W245" s="15">
        <f>MARZO!W245+ABRIL!AM245</f>
        <v>-228934160</v>
      </c>
      <c r="X245" s="18">
        <f t="shared" si="214"/>
        <v>798747443</v>
      </c>
      <c r="Y245" s="19">
        <f>MARZO!AA245</f>
        <v>687845184</v>
      </c>
      <c r="Z245" s="374">
        <v>8244396</v>
      </c>
      <c r="AA245" s="18">
        <f t="shared" si="215"/>
        <v>696089580</v>
      </c>
      <c r="AB245" s="19">
        <f>MARZO!AD245</f>
        <v>190876776</v>
      </c>
      <c r="AC245" s="374">
        <v>147047610</v>
      </c>
      <c r="AD245" s="18">
        <f t="shared" si="216"/>
        <v>337924386</v>
      </c>
      <c r="AE245" s="19">
        <f>MARZO!AG245</f>
        <v>122342251</v>
      </c>
      <c r="AF245" s="374">
        <v>107936961</v>
      </c>
      <c r="AG245" s="18">
        <f t="shared" si="217"/>
        <v>230279212</v>
      </c>
      <c r="AH245" s="19">
        <f t="shared" si="218"/>
        <v>102657863</v>
      </c>
      <c r="AI245" s="15">
        <f t="shared" si="219"/>
        <v>460823057</v>
      </c>
      <c r="AJ245" s="16">
        <f t="shared" si="220"/>
        <v>568468231</v>
      </c>
      <c r="AK245" s="9"/>
      <c r="AL245" s="372">
        <v>0</v>
      </c>
      <c r="AM245" s="375">
        <v>0</v>
      </c>
    </row>
    <row r="246" spans="1:70" ht="24.95" customHeight="1">
      <c r="A246" s="754"/>
      <c r="B246" s="661"/>
      <c r="C246" s="382"/>
      <c r="D246" s="382"/>
      <c r="E246" s="382"/>
      <c r="F246" s="382"/>
      <c r="G246" s="382"/>
      <c r="H246" s="382"/>
      <c r="I246" s="382"/>
      <c r="J246" s="382"/>
      <c r="K246" s="382"/>
      <c r="L246" s="382"/>
      <c r="M246" s="382"/>
      <c r="N246" s="9"/>
      <c r="O246" s="382"/>
      <c r="P246" s="9"/>
      <c r="Q246" s="9"/>
      <c r="S246" s="707" t="str">
        <f>+IF(MARZO!S246=0,"",MARZO!S246)</f>
        <v>8002100-3</v>
      </c>
      <c r="T246" s="683" t="str">
        <f>+IF(MARZO!T246=0,"",MARZO!T246)</f>
        <v xml:space="preserve">CONVENIO SALUD PUBLICA CI-01-2018     </v>
      </c>
      <c r="U246" s="27">
        <f>+ENERO!U246</f>
        <v>76000000</v>
      </c>
      <c r="V246" s="15">
        <f>MARZO!V246+ABRIL!AL246</f>
        <v>-34375958</v>
      </c>
      <c r="W246" s="15">
        <f>MARZO!W246+ABRIL!AM246</f>
        <v>112375958</v>
      </c>
      <c r="X246" s="18">
        <f t="shared" si="214"/>
        <v>154000000</v>
      </c>
      <c r="Y246" s="19">
        <f>MARZO!AA246</f>
        <v>96888123</v>
      </c>
      <c r="Z246" s="374">
        <v>123500</v>
      </c>
      <c r="AA246" s="18">
        <f t="shared" si="215"/>
        <v>97011623</v>
      </c>
      <c r="AB246" s="19">
        <f>MARZO!AD246</f>
        <v>9123039</v>
      </c>
      <c r="AC246" s="374">
        <v>9932676</v>
      </c>
      <c r="AD246" s="18">
        <f t="shared" si="216"/>
        <v>19055715</v>
      </c>
      <c r="AE246" s="19">
        <f>MARZO!AG246</f>
        <v>0</v>
      </c>
      <c r="AF246" s="374">
        <v>6708524</v>
      </c>
      <c r="AG246" s="18">
        <f t="shared" si="217"/>
        <v>6708524</v>
      </c>
      <c r="AH246" s="19">
        <f t="shared" si="218"/>
        <v>56988377</v>
      </c>
      <c r="AI246" s="15">
        <f t="shared" si="219"/>
        <v>134944285</v>
      </c>
      <c r="AJ246" s="16">
        <f t="shared" si="220"/>
        <v>147291476</v>
      </c>
      <c r="AK246" s="9"/>
      <c r="AL246" s="372">
        <v>0</v>
      </c>
      <c r="AM246" s="375">
        <v>39000000</v>
      </c>
    </row>
    <row r="247" spans="1:70" ht="24.95" customHeight="1">
      <c r="A247" s="754"/>
      <c r="B247" s="661"/>
      <c r="C247" s="382"/>
      <c r="D247" s="382"/>
      <c r="E247" s="382"/>
      <c r="F247" s="382"/>
      <c r="G247" s="382"/>
      <c r="H247" s="382"/>
      <c r="I247" s="382"/>
      <c r="J247" s="382"/>
      <c r="K247" s="382"/>
      <c r="L247" s="382"/>
      <c r="M247" s="382"/>
      <c r="N247" s="9"/>
      <c r="O247" s="382"/>
      <c r="P247" s="9"/>
      <c r="Q247" s="9"/>
      <c r="S247" s="707" t="str">
        <f>+IF(MARZO!S247=0,"",MARZO!S247)</f>
        <v>8002100-4</v>
      </c>
      <c r="T247" s="683" t="str">
        <f>+IF(MARZO!T247=0,"",MARZO!T247)</f>
        <v xml:space="preserve">CONVENIO APS CI-02-2018     </v>
      </c>
      <c r="U247" s="27">
        <f>+ENERO!U247</f>
        <v>0</v>
      </c>
      <c r="V247" s="15">
        <f>MARZO!V247+ABRIL!AL247</f>
        <v>0</v>
      </c>
      <c r="W247" s="15">
        <f>MARZO!W247+ABRIL!AM247</f>
        <v>0</v>
      </c>
      <c r="X247" s="18">
        <f t="shared" si="214"/>
        <v>0</v>
      </c>
      <c r="Y247" s="19">
        <f>MARZO!AA247</f>
        <v>0</v>
      </c>
      <c r="Z247" s="374">
        <v>0</v>
      </c>
      <c r="AA247" s="18">
        <f t="shared" si="215"/>
        <v>0</v>
      </c>
      <c r="AB247" s="19">
        <f>MARZO!AD247</f>
        <v>0</v>
      </c>
      <c r="AC247" s="374">
        <v>0</v>
      </c>
      <c r="AD247" s="18">
        <f t="shared" si="216"/>
        <v>0</v>
      </c>
      <c r="AE247" s="19">
        <f>MARZO!AG247</f>
        <v>0</v>
      </c>
      <c r="AF247" s="374">
        <v>0</v>
      </c>
      <c r="AG247" s="18">
        <f t="shared" si="217"/>
        <v>0</v>
      </c>
      <c r="AH247" s="19">
        <f t="shared" si="218"/>
        <v>0</v>
      </c>
      <c r="AI247" s="15">
        <f t="shared" si="219"/>
        <v>0</v>
      </c>
      <c r="AJ247" s="16">
        <f t="shared" si="220"/>
        <v>0</v>
      </c>
      <c r="AK247" s="9"/>
      <c r="AL247" s="372">
        <v>0</v>
      </c>
      <c r="AM247" s="375">
        <v>0</v>
      </c>
    </row>
    <row r="248" spans="1:70" ht="24.95" customHeight="1">
      <c r="A248" s="754"/>
      <c r="B248" s="661"/>
      <c r="C248" s="382"/>
      <c r="D248" s="382"/>
      <c r="E248" s="382"/>
      <c r="F248" s="382"/>
      <c r="G248" s="382"/>
      <c r="H248" s="382"/>
      <c r="I248" s="382"/>
      <c r="J248" s="382"/>
      <c r="K248" s="382"/>
      <c r="L248" s="382"/>
      <c r="M248" s="382"/>
      <c r="N248" s="9"/>
      <c r="O248" s="382"/>
      <c r="P248" s="9"/>
      <c r="Q248" s="9"/>
      <c r="S248" s="707" t="str">
        <f>+IF(MARZO!S248=0,"",MARZO!S248)</f>
        <v>8002100-5</v>
      </c>
      <c r="T248" s="683" t="str">
        <f>+IF(MARZO!T248=0,"",MARZO!T248)</f>
        <v>PROYECTO PLAN ALIMENTARIO Y NUTRICIONAL</v>
      </c>
      <c r="U248" s="27">
        <f>+ENERO!U248</f>
        <v>0</v>
      </c>
      <c r="V248" s="15">
        <f>MARZO!V248+ABRIL!AL248</f>
        <v>0</v>
      </c>
      <c r="W248" s="15">
        <f>MARZO!W248+ABRIL!AM248</f>
        <v>109024621</v>
      </c>
      <c r="X248" s="18">
        <f t="shared" si="214"/>
        <v>109024621</v>
      </c>
      <c r="Y248" s="19">
        <f>MARZO!AA248</f>
        <v>2148000</v>
      </c>
      <c r="Z248" s="374">
        <v>0</v>
      </c>
      <c r="AA248" s="18">
        <f t="shared" si="215"/>
        <v>2148000</v>
      </c>
      <c r="AB248" s="19">
        <f>MARZO!AD248</f>
        <v>2148000</v>
      </c>
      <c r="AC248" s="374">
        <v>0</v>
      </c>
      <c r="AD248" s="18">
        <f t="shared" si="216"/>
        <v>2148000</v>
      </c>
      <c r="AE248" s="19">
        <f>MARZO!AG248</f>
        <v>0</v>
      </c>
      <c r="AF248" s="374">
        <v>0</v>
      </c>
      <c r="AG248" s="18">
        <f t="shared" si="217"/>
        <v>0</v>
      </c>
      <c r="AH248" s="19">
        <f t="shared" si="218"/>
        <v>106876621</v>
      </c>
      <c r="AI248" s="15">
        <f t="shared" si="219"/>
        <v>106876621</v>
      </c>
      <c r="AJ248" s="16">
        <f t="shared" si="220"/>
        <v>109024621</v>
      </c>
      <c r="AK248" s="9"/>
      <c r="AL248" s="372">
        <v>0</v>
      </c>
      <c r="AM248" s="375">
        <v>0</v>
      </c>
    </row>
    <row r="249" spans="1:70" ht="24.95" customHeight="1">
      <c r="A249" s="754"/>
      <c r="B249" s="661"/>
      <c r="C249" s="382"/>
      <c r="D249" s="382"/>
      <c r="E249" s="382"/>
      <c r="F249" s="382"/>
      <c r="G249" s="382"/>
      <c r="H249" s="382"/>
      <c r="I249" s="382"/>
      <c r="J249" s="382"/>
      <c r="K249" s="382"/>
      <c r="L249" s="382"/>
      <c r="M249" s="382"/>
      <c r="N249" s="9"/>
      <c r="O249" s="382"/>
      <c r="P249" s="9"/>
      <c r="Q249" s="9"/>
      <c r="S249" s="707" t="str">
        <f>+IF(MARZO!S249=0,"",MARZO!S249)</f>
        <v>8002100-6</v>
      </c>
      <c r="T249" s="683" t="str">
        <f>+IF(MARZO!T249=0,"",MARZO!T249)</f>
        <v>Programas Especial 05</v>
      </c>
      <c r="U249" s="27">
        <f>+ENERO!U249</f>
        <v>0</v>
      </c>
      <c r="V249" s="15">
        <f>MARZO!V249+ABRIL!AL249</f>
        <v>0</v>
      </c>
      <c r="W249" s="15">
        <f>MARZO!W249+ABRIL!AM249</f>
        <v>0</v>
      </c>
      <c r="X249" s="18">
        <f t="shared" si="214"/>
        <v>0</v>
      </c>
      <c r="Y249" s="19">
        <f>MARZO!AA249</f>
        <v>0</v>
      </c>
      <c r="Z249" s="374">
        <v>0</v>
      </c>
      <c r="AA249" s="18">
        <f t="shared" si="215"/>
        <v>0</v>
      </c>
      <c r="AB249" s="19">
        <f>MARZO!AD249</f>
        <v>0</v>
      </c>
      <c r="AC249" s="374">
        <v>0</v>
      </c>
      <c r="AD249" s="18">
        <f t="shared" si="216"/>
        <v>0</v>
      </c>
      <c r="AE249" s="19">
        <f>MARZO!AG249</f>
        <v>0</v>
      </c>
      <c r="AF249" s="374">
        <v>0</v>
      </c>
      <c r="AG249" s="18">
        <f t="shared" si="217"/>
        <v>0</v>
      </c>
      <c r="AH249" s="19">
        <f t="shared" si="218"/>
        <v>0</v>
      </c>
      <c r="AI249" s="15">
        <f t="shared" si="219"/>
        <v>0</v>
      </c>
      <c r="AJ249" s="16">
        <f t="shared" si="220"/>
        <v>0</v>
      </c>
      <c r="AK249" s="9"/>
      <c r="AL249" s="372">
        <v>0</v>
      </c>
      <c r="AM249" s="375">
        <v>0</v>
      </c>
    </row>
    <row r="250" spans="1:70" ht="24.95" customHeight="1">
      <c r="A250" s="754"/>
      <c r="B250" s="661"/>
      <c r="C250" s="382"/>
      <c r="D250" s="382"/>
      <c r="E250" s="382"/>
      <c r="F250" s="382"/>
      <c r="G250" s="382"/>
      <c r="H250" s="382"/>
      <c r="I250" s="382"/>
      <c r="J250" s="382"/>
      <c r="K250" s="382"/>
      <c r="L250" s="382"/>
      <c r="M250" s="382"/>
      <c r="N250" s="9"/>
      <c r="O250" s="382"/>
      <c r="P250" s="9"/>
      <c r="Q250" s="9"/>
      <c r="S250" s="707" t="str">
        <f>+IF(MARZO!S250=0,"",MARZO!S250)</f>
        <v>8002100-7</v>
      </c>
      <c r="T250" s="683" t="str">
        <f>+IF(MARZO!T250=0,"",MARZO!T250)</f>
        <v>Programas Especial 06</v>
      </c>
      <c r="U250" s="27">
        <f>+ENERO!U250</f>
        <v>0</v>
      </c>
      <c r="V250" s="15">
        <f>MARZO!V250+ABRIL!AL250</f>
        <v>0</v>
      </c>
      <c r="W250" s="15">
        <f>MARZO!W250+ABRIL!AM250</f>
        <v>0</v>
      </c>
      <c r="X250" s="18">
        <f>SUM(U250:W250)</f>
        <v>0</v>
      </c>
      <c r="Y250" s="19">
        <f>MARZO!AA250</f>
        <v>0</v>
      </c>
      <c r="Z250" s="374">
        <v>0</v>
      </c>
      <c r="AA250" s="18">
        <f>SUM(Y250:Z250)</f>
        <v>0</v>
      </c>
      <c r="AB250" s="19">
        <f>MARZO!AD250</f>
        <v>0</v>
      </c>
      <c r="AC250" s="374">
        <v>0</v>
      </c>
      <c r="AD250" s="18">
        <f>SUM(AB250:AC250)</f>
        <v>0</v>
      </c>
      <c r="AE250" s="19">
        <f>MARZO!AG250</f>
        <v>0</v>
      </c>
      <c r="AF250" s="374">
        <v>0</v>
      </c>
      <c r="AG250" s="18">
        <f>SUM(AE250:AF250)</f>
        <v>0</v>
      </c>
      <c r="AH250" s="19">
        <f>X250-AA250</f>
        <v>0</v>
      </c>
      <c r="AI250" s="15">
        <f>X250-AD250</f>
        <v>0</v>
      </c>
      <c r="AJ250" s="16">
        <f>X250-AG250</f>
        <v>0</v>
      </c>
      <c r="AK250" s="9"/>
      <c r="AL250" s="372">
        <v>0</v>
      </c>
      <c r="AM250" s="375">
        <v>0</v>
      </c>
    </row>
    <row r="251" spans="1:70" ht="24.95" customHeight="1">
      <c r="A251" s="754"/>
      <c r="B251" s="661"/>
      <c r="C251" s="382"/>
      <c r="D251" s="382"/>
      <c r="E251" s="382"/>
      <c r="F251" s="382"/>
      <c r="G251" s="382"/>
      <c r="H251" s="382"/>
      <c r="I251" s="382"/>
      <c r="J251" s="382"/>
      <c r="K251" s="382"/>
      <c r="L251" s="382"/>
      <c r="M251" s="382"/>
      <c r="N251" s="9"/>
      <c r="O251" s="382"/>
      <c r="P251" s="9"/>
      <c r="Q251" s="9"/>
      <c r="S251" s="707" t="str">
        <f>+IF(MARZO!S251=0,"",MARZO!S251)</f>
        <v>8002100-8</v>
      </c>
      <c r="T251" s="683" t="str">
        <f>+IF(MARZO!T251=0,"",MARZO!T251)</f>
        <v>Programas Especial 07</v>
      </c>
      <c r="U251" s="27">
        <f>+ENERO!U251</f>
        <v>0</v>
      </c>
      <c r="V251" s="15">
        <f>MARZO!V251+ABRIL!AL251</f>
        <v>0</v>
      </c>
      <c r="W251" s="15">
        <f>MARZO!W251+ABRIL!AM251</f>
        <v>0</v>
      </c>
      <c r="X251" s="18">
        <f>SUM(U251:W251)</f>
        <v>0</v>
      </c>
      <c r="Y251" s="19">
        <f>MARZO!AA251</f>
        <v>0</v>
      </c>
      <c r="Z251" s="374">
        <v>0</v>
      </c>
      <c r="AA251" s="18">
        <f>SUM(Y251:Z251)</f>
        <v>0</v>
      </c>
      <c r="AB251" s="19">
        <f>MARZO!AD251</f>
        <v>0</v>
      </c>
      <c r="AC251" s="374">
        <v>0</v>
      </c>
      <c r="AD251" s="18">
        <f>SUM(AB251:AC251)</f>
        <v>0</v>
      </c>
      <c r="AE251" s="19">
        <f>MARZO!AG251</f>
        <v>0</v>
      </c>
      <c r="AF251" s="374">
        <v>0</v>
      </c>
      <c r="AG251" s="18">
        <f>SUM(AE251:AF251)</f>
        <v>0</v>
      </c>
      <c r="AH251" s="19">
        <f>X251-AA251</f>
        <v>0</v>
      </c>
      <c r="AI251" s="15">
        <f>X251-AD251</f>
        <v>0</v>
      </c>
      <c r="AJ251" s="16">
        <f>X251-AG251</f>
        <v>0</v>
      </c>
      <c r="AK251" s="9"/>
      <c r="AL251" s="372">
        <v>0</v>
      </c>
      <c r="AM251" s="375">
        <v>0</v>
      </c>
    </row>
    <row r="252" spans="1:70" ht="24.95" customHeight="1">
      <c r="A252" s="754"/>
      <c r="B252" s="661"/>
      <c r="C252" s="382"/>
      <c r="D252" s="382"/>
      <c r="E252" s="382"/>
      <c r="F252" s="382"/>
      <c r="G252" s="382"/>
      <c r="H252" s="382"/>
      <c r="I252" s="382"/>
      <c r="J252" s="382"/>
      <c r="K252" s="382"/>
      <c r="L252" s="382"/>
      <c r="M252" s="382"/>
      <c r="N252" s="9"/>
      <c r="O252" s="382"/>
      <c r="P252" s="9"/>
      <c r="Q252" s="9"/>
      <c r="S252" s="707" t="str">
        <f>+IF(MARZO!S252=0,"",MARZO!S252)</f>
        <v>8002100-9</v>
      </c>
      <c r="T252" s="683" t="str">
        <f>+IF(MARZO!T252=0,"",MARZO!T252)</f>
        <v>Programas Especial 08</v>
      </c>
      <c r="U252" s="27">
        <f>+ENERO!U252</f>
        <v>0</v>
      </c>
      <c r="V252" s="15">
        <f>MARZO!V252+ABRIL!AL252</f>
        <v>0</v>
      </c>
      <c r="W252" s="15">
        <f>MARZO!W252+ABRIL!AM252</f>
        <v>0</v>
      </c>
      <c r="X252" s="18">
        <f>SUM(U252:W252)</f>
        <v>0</v>
      </c>
      <c r="Y252" s="19">
        <f>MARZO!AA252</f>
        <v>0</v>
      </c>
      <c r="Z252" s="374">
        <v>0</v>
      </c>
      <c r="AA252" s="18">
        <f>SUM(Y252:Z252)</f>
        <v>0</v>
      </c>
      <c r="AB252" s="19">
        <f>MARZO!AD252</f>
        <v>0</v>
      </c>
      <c r="AC252" s="374">
        <v>0</v>
      </c>
      <c r="AD252" s="18">
        <f>SUM(AB252:AC252)</f>
        <v>0</v>
      </c>
      <c r="AE252" s="19">
        <f>MARZO!AG252</f>
        <v>0</v>
      </c>
      <c r="AF252" s="374">
        <v>0</v>
      </c>
      <c r="AG252" s="18">
        <f>SUM(AE252:AF252)</f>
        <v>0</v>
      </c>
      <c r="AH252" s="19">
        <f>X252-AA252</f>
        <v>0</v>
      </c>
      <c r="AI252" s="15">
        <f>X252-AD252</f>
        <v>0</v>
      </c>
      <c r="AJ252" s="16">
        <f>X252-AG252</f>
        <v>0</v>
      </c>
      <c r="AK252" s="9"/>
      <c r="AL252" s="372">
        <v>0</v>
      </c>
      <c r="AM252" s="375">
        <v>0</v>
      </c>
    </row>
    <row r="253" spans="1:70" ht="24.95" customHeight="1">
      <c r="A253" s="754"/>
      <c r="B253" s="661"/>
      <c r="C253" s="382"/>
      <c r="D253" s="382"/>
      <c r="E253" s="382"/>
      <c r="F253" s="382"/>
      <c r="G253" s="382"/>
      <c r="H253" s="382"/>
      <c r="I253" s="382"/>
      <c r="J253" s="382"/>
      <c r="K253" s="382"/>
      <c r="L253" s="382"/>
      <c r="M253" s="382"/>
      <c r="N253" s="9"/>
      <c r="O253" s="382"/>
      <c r="P253" s="9"/>
      <c r="Q253" s="9"/>
      <c r="S253" s="707" t="str">
        <f>+IF(MARZO!S253=0,"",MARZO!S253)</f>
        <v>8002100-10</v>
      </c>
      <c r="T253" s="683" t="str">
        <f>+IF(MARZO!T253=0,"",MARZO!T253)</f>
        <v>Programas Especial 09</v>
      </c>
      <c r="U253" s="27">
        <f>+ENERO!U253</f>
        <v>0</v>
      </c>
      <c r="V253" s="15">
        <f>MARZO!V253+ABRIL!AL253</f>
        <v>0</v>
      </c>
      <c r="W253" s="15">
        <f>MARZO!W253+ABRIL!AM253</f>
        <v>0</v>
      </c>
      <c r="X253" s="18">
        <f>SUM(U253:W253)</f>
        <v>0</v>
      </c>
      <c r="Y253" s="19">
        <f>MARZO!AA253</f>
        <v>0</v>
      </c>
      <c r="Z253" s="374">
        <v>0</v>
      </c>
      <c r="AA253" s="18">
        <f>SUM(Y253:Z253)</f>
        <v>0</v>
      </c>
      <c r="AB253" s="19">
        <f>MARZO!AD253</f>
        <v>0</v>
      </c>
      <c r="AC253" s="374">
        <v>0</v>
      </c>
      <c r="AD253" s="18">
        <f>SUM(AB253:AC253)</f>
        <v>0</v>
      </c>
      <c r="AE253" s="19">
        <f>MARZO!AG253</f>
        <v>0</v>
      </c>
      <c r="AF253" s="374">
        <v>0</v>
      </c>
      <c r="AG253" s="18">
        <f>SUM(AE253:AF253)</f>
        <v>0</v>
      </c>
      <c r="AH253" s="19">
        <f>X253-AA253</f>
        <v>0</v>
      </c>
      <c r="AI253" s="15">
        <f>X253-AD253</f>
        <v>0</v>
      </c>
      <c r="AJ253" s="16">
        <f>X253-AG253</f>
        <v>0</v>
      </c>
      <c r="AK253" s="9"/>
      <c r="AL253" s="372">
        <v>0</v>
      </c>
      <c r="AM253" s="375">
        <v>0</v>
      </c>
    </row>
    <row r="254" spans="1:70" ht="24.95" customHeight="1">
      <c r="A254" s="754"/>
      <c r="B254" s="661"/>
      <c r="C254" s="382"/>
      <c r="D254" s="382"/>
      <c r="E254" s="382"/>
      <c r="F254" s="382"/>
      <c r="G254" s="382"/>
      <c r="H254" s="382"/>
      <c r="I254" s="382"/>
      <c r="J254" s="382"/>
      <c r="K254" s="382"/>
      <c r="L254" s="382"/>
      <c r="M254" s="382"/>
      <c r="N254" s="9"/>
      <c r="O254" s="382"/>
      <c r="P254" s="9"/>
      <c r="Q254" s="9"/>
      <c r="S254" s="707" t="str">
        <f>+IF(MARZO!S254=0,"",MARZO!S254)</f>
        <v>8002100-11</v>
      </c>
      <c r="T254" s="683" t="str">
        <f>+IF(MARZO!T254=0,"",MARZO!T254)</f>
        <v>Programas Especial 10</v>
      </c>
      <c r="U254" s="27">
        <f>+ENERO!U254</f>
        <v>0</v>
      </c>
      <c r="V254" s="15">
        <f>MARZO!V254+ABRIL!AL254</f>
        <v>0</v>
      </c>
      <c r="W254" s="15">
        <f>MARZO!W254+ABRIL!AM254</f>
        <v>0</v>
      </c>
      <c r="X254" s="18">
        <f>SUM(U254:W254)</f>
        <v>0</v>
      </c>
      <c r="Y254" s="19">
        <f>MARZO!AA254</f>
        <v>0</v>
      </c>
      <c r="Z254" s="374">
        <v>0</v>
      </c>
      <c r="AA254" s="18">
        <f>SUM(Y254:Z254)</f>
        <v>0</v>
      </c>
      <c r="AB254" s="19">
        <f>MARZO!AD254</f>
        <v>0</v>
      </c>
      <c r="AC254" s="374">
        <v>0</v>
      </c>
      <c r="AD254" s="18">
        <f>SUM(AB254:AC254)</f>
        <v>0</v>
      </c>
      <c r="AE254" s="19">
        <f>MARZO!AG254</f>
        <v>0</v>
      </c>
      <c r="AF254" s="374">
        <v>0</v>
      </c>
      <c r="AG254" s="18">
        <f>SUM(AE254:AF254)</f>
        <v>0</v>
      </c>
      <c r="AH254" s="19">
        <f>X254-AA254</f>
        <v>0</v>
      </c>
      <c r="AI254" s="15">
        <f>X254-AD254</f>
        <v>0</v>
      </c>
      <c r="AJ254" s="16">
        <f>X254-AG254</f>
        <v>0</v>
      </c>
      <c r="AK254" s="9"/>
      <c r="AL254" s="372">
        <v>0</v>
      </c>
      <c r="AM254" s="375">
        <v>0</v>
      </c>
    </row>
    <row r="255" spans="1:70" ht="24.95" customHeight="1">
      <c r="A255" s="754"/>
      <c r="B255" s="661"/>
      <c r="C255" s="382"/>
      <c r="D255" s="382"/>
      <c r="E255" s="382"/>
      <c r="F255" s="382"/>
      <c r="G255" s="382"/>
      <c r="H255" s="382"/>
      <c r="I255" s="382"/>
      <c r="J255" s="382"/>
      <c r="K255" s="382"/>
      <c r="L255" s="382"/>
      <c r="M255" s="382"/>
      <c r="N255" s="9"/>
      <c r="O255" s="382"/>
      <c r="P255" s="9"/>
      <c r="Q255" s="9"/>
      <c r="S255" s="707" t="str">
        <f>+IF(MARZO!S255=0,"",MARZO!S255)</f>
        <v>8002100-12</v>
      </c>
      <c r="T255" s="683" t="str">
        <f>+IF(MARZO!T255=0,"",MARZO!T255)</f>
        <v>Programas Especial 11</v>
      </c>
      <c r="U255" s="27">
        <f>+ENERO!U255</f>
        <v>0</v>
      </c>
      <c r="V255" s="15">
        <f>MARZO!V255+ABRIL!AL255</f>
        <v>0</v>
      </c>
      <c r="W255" s="15">
        <f>MARZO!W255+ABRIL!AM255</f>
        <v>0</v>
      </c>
      <c r="X255" s="18">
        <f t="shared" si="214"/>
        <v>0</v>
      </c>
      <c r="Y255" s="19">
        <f>MARZO!AA255</f>
        <v>0</v>
      </c>
      <c r="Z255" s="374">
        <v>0</v>
      </c>
      <c r="AA255" s="18">
        <f t="shared" si="215"/>
        <v>0</v>
      </c>
      <c r="AB255" s="19">
        <f>MARZO!AD255</f>
        <v>0</v>
      </c>
      <c r="AC255" s="374">
        <v>0</v>
      </c>
      <c r="AD255" s="18">
        <f t="shared" si="216"/>
        <v>0</v>
      </c>
      <c r="AE255" s="19">
        <f>MARZO!AG255</f>
        <v>0</v>
      </c>
      <c r="AF255" s="374">
        <v>0</v>
      </c>
      <c r="AG255" s="18">
        <f t="shared" si="217"/>
        <v>0</v>
      </c>
      <c r="AH255" s="19">
        <f t="shared" si="218"/>
        <v>0</v>
      </c>
      <c r="AI255" s="15">
        <f t="shared" si="219"/>
        <v>0</v>
      </c>
      <c r="AJ255" s="16">
        <f t="shared" si="220"/>
        <v>0</v>
      </c>
      <c r="AK255" s="9"/>
      <c r="AL255" s="372">
        <v>0</v>
      </c>
      <c r="AM255" s="375">
        <v>0</v>
      </c>
    </row>
    <row r="256" spans="1:70" ht="24.95" customHeight="1" thickBot="1">
      <c r="A256" s="754"/>
      <c r="B256" s="661"/>
      <c r="C256" s="382"/>
      <c r="D256" s="382"/>
      <c r="E256" s="382"/>
      <c r="F256" s="382"/>
      <c r="G256" s="382"/>
      <c r="H256" s="382"/>
      <c r="I256" s="382"/>
      <c r="J256" s="382"/>
      <c r="K256" s="382"/>
      <c r="L256" s="382"/>
      <c r="M256" s="382"/>
      <c r="N256" s="9"/>
      <c r="O256" s="382"/>
      <c r="P256" s="9"/>
      <c r="Q256" s="9"/>
      <c r="S256" s="718">
        <f>+IF(MARZO!S256=0,"",MARZO!S256)</f>
        <v>8002999</v>
      </c>
      <c r="T256" s="698" t="str">
        <f>+IF(MARZO!T256=0,"",MARZO!T256)</f>
        <v>Vigencias Anteriores Programas operativos de inversion</v>
      </c>
      <c r="U256" s="133">
        <f>+ENERO!U256</f>
        <v>0</v>
      </c>
      <c r="V256" s="121">
        <f>MARZO!V256+ABRIL!AL256</f>
        <v>0</v>
      </c>
      <c r="W256" s="121">
        <f>MARZO!W256+ABRIL!AM256</f>
        <v>151252554</v>
      </c>
      <c r="X256" s="126">
        <f t="shared" si="214"/>
        <v>151252554</v>
      </c>
      <c r="Y256" s="124">
        <f>MARZO!AA256</f>
        <v>151252554</v>
      </c>
      <c r="Z256" s="388">
        <v>0</v>
      </c>
      <c r="AA256" s="126">
        <f t="shared" si="215"/>
        <v>151252554</v>
      </c>
      <c r="AB256" s="124">
        <f>MARZO!AD256</f>
        <v>151252554</v>
      </c>
      <c r="AC256" s="388">
        <v>0</v>
      </c>
      <c r="AD256" s="126">
        <f t="shared" si="216"/>
        <v>151252554</v>
      </c>
      <c r="AE256" s="124">
        <f>MARZO!AG256</f>
        <v>86552699</v>
      </c>
      <c r="AF256" s="388">
        <v>0</v>
      </c>
      <c r="AG256" s="126">
        <f t="shared" si="217"/>
        <v>86552699</v>
      </c>
      <c r="AH256" s="124">
        <f t="shared" si="218"/>
        <v>0</v>
      </c>
      <c r="AI256" s="121">
        <f t="shared" si="219"/>
        <v>0</v>
      </c>
      <c r="AJ256" s="125">
        <f t="shared" si="220"/>
        <v>64699855</v>
      </c>
      <c r="AK256" s="9"/>
      <c r="AL256" s="384">
        <v>0</v>
      </c>
      <c r="AM256" s="389">
        <v>0</v>
      </c>
    </row>
    <row r="257" spans="1:39" ht="24.95" customHeight="1" thickBot="1">
      <c r="A257" s="754"/>
      <c r="B257" s="661"/>
      <c r="C257" s="382"/>
      <c r="D257" s="382"/>
      <c r="E257" s="382"/>
      <c r="F257" s="382"/>
      <c r="G257" s="382"/>
      <c r="H257" s="382"/>
      <c r="I257" s="382"/>
      <c r="J257" s="382"/>
      <c r="K257" s="382"/>
      <c r="L257" s="382"/>
      <c r="M257" s="382"/>
      <c r="N257" s="9"/>
      <c r="O257" s="382"/>
      <c r="P257" s="9"/>
      <c r="Q257" s="9"/>
      <c r="S257" s="495" t="str">
        <f>+IF(MARZO!S257=0,"",MARZO!S257)</f>
        <v/>
      </c>
      <c r="T257" s="695" t="str">
        <f>+IF(MARZO!T257=0,"",MARZO!T257)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S258" s="786" t="s">
        <v>360</v>
      </c>
      <c r="T258" s="787" t="s">
        <v>132</v>
      </c>
      <c r="U258" s="340">
        <f>+(C10+C17+C113)-(U10+U193+U220+U232)</f>
        <v>0</v>
      </c>
      <c r="V258" s="340">
        <f t="shared" ref="V258:AJ258" si="221">+(D10+D17+D113)-(V10+V193+V220+V232)</f>
        <v>0</v>
      </c>
      <c r="W258" s="340">
        <f t="shared" si="221"/>
        <v>0</v>
      </c>
      <c r="X258" s="340">
        <f t="shared" si="221"/>
        <v>0</v>
      </c>
      <c r="Y258" s="340">
        <f t="shared" si="221"/>
        <v>-1137447897</v>
      </c>
      <c r="Z258" s="340">
        <f t="shared" si="221"/>
        <v>407216780</v>
      </c>
      <c r="AA258" s="340">
        <f t="shared" si="221"/>
        <v>-730231117</v>
      </c>
      <c r="AB258" s="340">
        <f t="shared" si="221"/>
        <v>-241565140</v>
      </c>
      <c r="AC258" s="340">
        <f t="shared" si="221"/>
        <v>83362352</v>
      </c>
      <c r="AD258" s="340">
        <f t="shared" si="221"/>
        <v>-158202788</v>
      </c>
      <c r="AE258" s="340">
        <f t="shared" si="221"/>
        <v>2222309745</v>
      </c>
      <c r="AF258" s="340">
        <f t="shared" si="221"/>
        <v>3686635586</v>
      </c>
      <c r="AG258" s="340">
        <f t="shared" si="221"/>
        <v>-2004701236</v>
      </c>
      <c r="AH258" s="340">
        <f t="shared" si="221"/>
        <v>-3066378848</v>
      </c>
      <c r="AI258" s="340">
        <f t="shared" si="221"/>
        <v>-3919833814</v>
      </c>
      <c r="AJ258" s="788">
        <f t="shared" si="221"/>
        <v>-4642225714</v>
      </c>
      <c r="AK258" s="9"/>
      <c r="AL258" s="338">
        <v>0</v>
      </c>
      <c r="AM258" s="339">
        <v>0</v>
      </c>
    </row>
    <row r="259" spans="1:39" ht="24.95" customHeight="1" thickBot="1">
      <c r="S259" s="904"/>
      <c r="T259" s="905"/>
      <c r="U259" s="801"/>
      <c r="V259" s="801"/>
      <c r="W259" s="801"/>
      <c r="X259" s="801"/>
      <c r="Y259" s="801"/>
      <c r="Z259" s="801"/>
      <c r="AA259" s="801"/>
      <c r="AB259" s="801"/>
      <c r="AC259" s="801"/>
      <c r="AD259" s="801"/>
      <c r="AE259" s="801"/>
      <c r="AF259" s="801"/>
      <c r="AG259" s="801"/>
      <c r="AH259" s="801"/>
      <c r="AI259" s="801"/>
      <c r="AJ259" s="802"/>
      <c r="AK259" s="10"/>
      <c r="AL259" s="123">
        <f>+SUMIF(AK8:AK256,AK33,AL8:AL256)</f>
        <v>0</v>
      </c>
      <c r="AM259" s="115">
        <f>+SUMIF(AL8:AL256,AL33,AM8:AM256)</f>
        <v>156000000</v>
      </c>
    </row>
    <row r="260" spans="1:39" ht="24.95" customHeight="1" thickBot="1">
      <c r="S260" s="805" t="s">
        <v>570</v>
      </c>
      <c r="T260" s="806"/>
      <c r="U260" s="781">
        <f>+U8-U262</f>
        <v>5736225671</v>
      </c>
      <c r="V260" s="781">
        <f t="shared" ref="V260:AJ260" si="222">+V8-V262</f>
        <v>-149147338</v>
      </c>
      <c r="W260" s="781">
        <f t="shared" si="222"/>
        <v>126025326</v>
      </c>
      <c r="X260" s="781">
        <f t="shared" si="222"/>
        <v>5713103659</v>
      </c>
      <c r="Y260" s="781">
        <f t="shared" si="222"/>
        <v>2410123018</v>
      </c>
      <c r="Z260" s="781">
        <f t="shared" si="222"/>
        <v>296871581</v>
      </c>
      <c r="AA260" s="781">
        <f t="shared" si="222"/>
        <v>2706994599</v>
      </c>
      <c r="AB260" s="781">
        <f t="shared" si="222"/>
        <v>1266974308</v>
      </c>
      <c r="AC260" s="781">
        <f t="shared" si="222"/>
        <v>547565325</v>
      </c>
      <c r="AD260" s="781">
        <f t="shared" si="222"/>
        <v>1814539633</v>
      </c>
      <c r="AE260" s="781">
        <f t="shared" si="222"/>
        <v>913063128</v>
      </c>
      <c r="AF260" s="781">
        <f t="shared" si="222"/>
        <v>383050360</v>
      </c>
      <c r="AG260" s="781">
        <f t="shared" si="222"/>
        <v>1296113488</v>
      </c>
      <c r="AH260" s="781">
        <f t="shared" si="222"/>
        <v>3006109060</v>
      </c>
      <c r="AI260" s="781">
        <f t="shared" si="222"/>
        <v>3898564026</v>
      </c>
      <c r="AJ260" s="782">
        <f t="shared" si="222"/>
        <v>4416990171</v>
      </c>
      <c r="AK260" s="10"/>
      <c r="AL260" s="382"/>
      <c r="AM260" s="382"/>
    </row>
    <row r="261" spans="1:39" ht="24.95" customHeight="1" thickBot="1">
      <c r="S261" s="809"/>
      <c r="T261" s="810"/>
      <c r="U261" s="789"/>
      <c r="V261" s="789"/>
      <c r="W261" s="789"/>
      <c r="X261" s="789"/>
      <c r="Y261" s="789"/>
      <c r="Z261" s="789"/>
      <c r="AA261" s="789"/>
      <c r="AB261" s="789"/>
      <c r="AC261" s="789"/>
      <c r="AD261" s="789"/>
      <c r="AE261" s="789"/>
      <c r="AF261" s="789"/>
      <c r="AG261" s="789"/>
      <c r="AH261" s="789"/>
      <c r="AI261" s="789"/>
      <c r="AJ261" s="790"/>
    </row>
    <row r="262" spans="1:39" ht="24.95" customHeight="1" thickBot="1">
      <c r="S262" s="807" t="s">
        <v>571</v>
      </c>
      <c r="T262" s="808"/>
      <c r="U262" s="785">
        <f>+SUMIF($T$8:$T$256,"*Vigencias Anteriores*",U8:U256)</f>
        <v>362137316</v>
      </c>
      <c r="V262" s="785">
        <f t="shared" ref="V262:AJ262" si="223">+SUMIF($T$8:$T$256,"*Vigencias Anteriores*",V8:V256)</f>
        <v>149147338</v>
      </c>
      <c r="W262" s="785">
        <f t="shared" si="223"/>
        <v>422538637</v>
      </c>
      <c r="X262" s="785">
        <f t="shared" si="223"/>
        <v>933823291</v>
      </c>
      <c r="Y262" s="785">
        <f t="shared" si="223"/>
        <v>873553503</v>
      </c>
      <c r="Z262" s="785">
        <f t="shared" si="223"/>
        <v>0</v>
      </c>
      <c r="AA262" s="785">
        <f t="shared" si="223"/>
        <v>873553503</v>
      </c>
      <c r="AB262" s="785">
        <f t="shared" si="223"/>
        <v>873553503</v>
      </c>
      <c r="AC262" s="785">
        <f t="shared" si="223"/>
        <v>0</v>
      </c>
      <c r="AD262" s="785">
        <f t="shared" si="223"/>
        <v>873553503</v>
      </c>
      <c r="AE262" s="785">
        <f t="shared" si="223"/>
        <v>661237092</v>
      </c>
      <c r="AF262" s="785">
        <f t="shared" si="223"/>
        <v>47350656</v>
      </c>
      <c r="AG262" s="785">
        <f t="shared" si="223"/>
        <v>708587748</v>
      </c>
      <c r="AH262" s="785">
        <f t="shared" si="223"/>
        <v>60269788</v>
      </c>
      <c r="AI262" s="785">
        <f t="shared" si="223"/>
        <v>60269788</v>
      </c>
      <c r="AJ262" s="785">
        <f t="shared" si="223"/>
        <v>225235543</v>
      </c>
    </row>
    <row r="263" spans="1:39" ht="24.95" customHeight="1" thickBot="1">
      <c r="S263" s="809"/>
      <c r="T263" s="810"/>
      <c r="U263" s="810"/>
      <c r="V263" s="789"/>
      <c r="W263" s="789"/>
      <c r="X263" s="789"/>
      <c r="Y263" s="789"/>
      <c r="Z263" s="789"/>
      <c r="AA263" s="789"/>
      <c r="AB263" s="789"/>
      <c r="AC263" s="789"/>
      <c r="AD263" s="789"/>
      <c r="AE263" s="789"/>
      <c r="AF263" s="789"/>
      <c r="AG263" s="789"/>
      <c r="AH263" s="789"/>
      <c r="AI263" s="789"/>
      <c r="AJ263" s="789"/>
    </row>
    <row r="264" spans="1:39" ht="24.95" customHeight="1" thickBot="1">
      <c r="S264" s="783" t="s">
        <v>572</v>
      </c>
      <c r="T264" s="784"/>
      <c r="U264" s="803">
        <f>+U260+U262</f>
        <v>6098362987</v>
      </c>
      <c r="V264" s="803">
        <f t="shared" ref="V264:AJ264" si="224">+V260+V262</f>
        <v>0</v>
      </c>
      <c r="W264" s="803">
        <f t="shared" si="224"/>
        <v>548563963</v>
      </c>
      <c r="X264" s="803">
        <f t="shared" si="224"/>
        <v>6646926950</v>
      </c>
      <c r="Y264" s="803">
        <f t="shared" si="224"/>
        <v>3283676521</v>
      </c>
      <c r="Z264" s="803">
        <f t="shared" si="224"/>
        <v>296871581</v>
      </c>
      <c r="AA264" s="803">
        <f t="shared" si="224"/>
        <v>3580548102</v>
      </c>
      <c r="AB264" s="803">
        <f t="shared" si="224"/>
        <v>2140527811</v>
      </c>
      <c r="AC264" s="803">
        <f t="shared" si="224"/>
        <v>547565325</v>
      </c>
      <c r="AD264" s="803">
        <f t="shared" si="224"/>
        <v>2688093136</v>
      </c>
      <c r="AE264" s="803">
        <f t="shared" si="224"/>
        <v>1574300220</v>
      </c>
      <c r="AF264" s="803">
        <f t="shared" si="224"/>
        <v>430401016</v>
      </c>
      <c r="AG264" s="803">
        <f t="shared" si="224"/>
        <v>2004701236</v>
      </c>
      <c r="AH264" s="803">
        <f t="shared" si="224"/>
        <v>3066378848</v>
      </c>
      <c r="AI264" s="803">
        <f t="shared" si="224"/>
        <v>3958833814</v>
      </c>
      <c r="AJ264" s="804">
        <f t="shared" si="224"/>
        <v>4642225714</v>
      </c>
    </row>
  </sheetData>
  <sheetProtection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8"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S264"/>
  <sheetViews>
    <sheetView showGridLines="0" topLeftCell="T5" zoomScale="80" zoomScaleNormal="80" workbookViewId="0">
      <selection activeCell="AD8" sqref="AD8"/>
    </sheetView>
  </sheetViews>
  <sheetFormatPr baseColWidth="10" defaultColWidth="0" defaultRowHeight="24.95" customHeight="1"/>
  <cols>
    <col min="1" max="1" width="16.85546875" style="755" customWidth="1"/>
    <col min="2" max="2" width="49.85546875" style="662" customWidth="1"/>
    <col min="3" max="3" width="16.7109375" style="272" customWidth="1"/>
    <col min="4" max="4" width="16.140625" style="272" customWidth="1"/>
    <col min="5" max="6" width="14.42578125" style="272" customWidth="1"/>
    <col min="7" max="7" width="17.140625" style="272" customWidth="1"/>
    <col min="8" max="9" width="14.42578125" style="272" customWidth="1"/>
    <col min="10" max="10" width="15.28515625" style="272" customWidth="1"/>
    <col min="11"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6.28515625" style="699" customWidth="1"/>
    <col min="20" max="20" width="60.140625" style="675" customWidth="1"/>
    <col min="21" max="36" width="17.28515625" style="272" customWidth="1"/>
    <col min="37" max="37" width="8.85546875" style="1" customWidth="1"/>
    <col min="38" max="39" width="23.7109375" style="272" customWidth="1"/>
    <col min="40" max="40" width="4.85546875" style="272" customWidth="1"/>
    <col min="41" max="41" width="12.28515625" style="272" customWidth="1"/>
    <col min="42" max="42" width="53.425781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c r="A1" s="944" t="str">
        <f>IF($F$8-$X$8=0," ","OJO: PRESUPUESTO DESEQUILIBRADO")</f>
        <v xml:space="preserve"> </v>
      </c>
      <c r="B1" s="944"/>
      <c r="C1" s="993"/>
      <c r="D1" s="993"/>
      <c r="E1" s="993"/>
      <c r="F1" s="993"/>
      <c r="G1" s="993"/>
      <c r="H1" s="993"/>
      <c r="I1" s="993"/>
      <c r="J1" s="993"/>
      <c r="K1" s="945" t="str">
        <f>+IF(L8&gt;I8,"OJO - SUS RECAUDOS SON SUPERIORES A SUS RECONOCIMIENTOS, VERIFIQUE","")</f>
        <v/>
      </c>
      <c r="L1" s="945"/>
      <c r="M1" s="945"/>
      <c r="N1" s="945"/>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2"/>
      <c r="B2" s="719" t="str">
        <f>+ENERO!B2</f>
        <v>SECRETARIA SECCIONAL DE SALUD Y PROTECCION SOCIAL DE ANTIOQUIA DE ANTIOQUIA</v>
      </c>
      <c r="C2" s="274"/>
      <c r="D2" s="954" t="str">
        <f>+IF(F2="","","MUNICIPIO:")</f>
        <v>MUNICIPIO:</v>
      </c>
      <c r="E2" s="954"/>
      <c r="F2" s="275" t="str">
        <f>IF(INSTRUCCIONES!B3=0,"",INSTRUCCIONES!B3)</f>
        <v>CONCORDIA</v>
      </c>
      <c r="G2" s="276"/>
      <c r="H2" s="276"/>
      <c r="I2" s="276"/>
      <c r="J2" s="276"/>
      <c r="K2" s="277"/>
      <c r="L2" s="955" t="s">
        <v>385</v>
      </c>
      <c r="M2" s="956"/>
      <c r="N2" s="278" t="s">
        <v>386</v>
      </c>
      <c r="P2" s="929" t="s">
        <v>460</v>
      </c>
      <c r="Q2" s="936"/>
      <c r="R2" s="279"/>
      <c r="S2" s="700"/>
      <c r="T2" s="719" t="str">
        <f>+ENERO!T2</f>
        <v>SECRETARIA SECCIONAL DE SALUD Y PROTECCION SOCIAL DE ANTIOQUIA DE ANTIOQUIA</v>
      </c>
      <c r="U2" s="274"/>
      <c r="V2" s="963" t="str">
        <f>+IF(Y2="","","M U N I C I P I O:")</f>
        <v>M U N I C I P I O:</v>
      </c>
      <c r="W2" s="963"/>
      <c r="X2" s="963"/>
      <c r="Y2" s="987" t="str">
        <f>IF(INSTRUCCIONES!B3=0,"",INSTRUCCIONES!B3)</f>
        <v>CONCORDIA</v>
      </c>
      <c r="Z2" s="987"/>
      <c r="AA2" s="987"/>
      <c r="AB2" s="987"/>
      <c r="AC2" s="987"/>
      <c r="AD2" s="987"/>
      <c r="AE2" s="987"/>
      <c r="AF2" s="987"/>
      <c r="AG2" s="988"/>
      <c r="AH2" s="956" t="s">
        <v>385</v>
      </c>
      <c r="AI2" s="986"/>
      <c r="AJ2" s="278" t="s">
        <v>386</v>
      </c>
      <c r="AL2" s="929" t="s">
        <v>460</v>
      </c>
      <c r="AM2" s="936"/>
      <c r="AO2" s="2">
        <v>5</v>
      </c>
      <c r="AP2" s="280" t="s">
        <v>7</v>
      </c>
      <c r="AQ2" s="281"/>
      <c r="AR2" s="3"/>
      <c r="AS2" s="3"/>
      <c r="AT2" s="3"/>
      <c r="AU2" s="3"/>
      <c r="AV2" s="3"/>
      <c r="AW2" s="3"/>
      <c r="AX2" s="3"/>
      <c r="AY2" s="3"/>
      <c r="AZ2" s="4"/>
      <c r="BB2" s="929" t="s">
        <v>597</v>
      </c>
      <c r="BC2" s="930"/>
      <c r="BD2" s="51" t="s">
        <v>385</v>
      </c>
      <c r="BE2" s="278" t="str">
        <f>+L3</f>
        <v>MAYO</v>
      </c>
      <c r="BF2" s="273"/>
      <c r="BG2" s="929" t="s">
        <v>598</v>
      </c>
      <c r="BH2" s="930"/>
      <c r="BI2" s="930"/>
      <c r="BJ2" s="51" t="s">
        <v>385</v>
      </c>
      <c r="BK2" s="278" t="str">
        <f>+BE2</f>
        <v>MAYO</v>
      </c>
      <c r="BM2" s="929" t="s">
        <v>598</v>
      </c>
      <c r="BN2" s="930"/>
      <c r="BO2" s="930"/>
      <c r="BP2" s="51" t="s">
        <v>385</v>
      </c>
      <c r="BQ2" s="278" t="str">
        <f>+BK2</f>
        <v>MAYO</v>
      </c>
    </row>
    <row r="3" spans="1:69" ht="24.95" customHeight="1" thickBot="1">
      <c r="A3" s="753"/>
      <c r="B3" s="906" t="s">
        <v>8</v>
      </c>
      <c r="C3" s="282"/>
      <c r="D3" s="922" t="str">
        <f>+IF(F3="","","INSTITUCION:")</f>
        <v>INSTITUCION:</v>
      </c>
      <c r="E3" s="922"/>
      <c r="F3" s="946" t="str">
        <f>IF(INSTRUCCIONES!B5=0,"",INSTRUCCIONES!B5)</f>
        <v xml:space="preserve">ESE HOSPITAL SAN JUAN DE DIOS </v>
      </c>
      <c r="G3" s="946"/>
      <c r="H3" s="946"/>
      <c r="I3" s="946"/>
      <c r="J3" s="946"/>
      <c r="K3" s="947"/>
      <c r="L3" s="907" t="s">
        <v>366</v>
      </c>
      <c r="M3" s="908"/>
      <c r="N3" s="952">
        <f>+INSTRUCCIONES!F3</f>
        <v>2018</v>
      </c>
      <c r="P3" s="933" t="s">
        <v>515</v>
      </c>
      <c r="Q3" s="926" t="s">
        <v>522</v>
      </c>
      <c r="R3" s="279"/>
      <c r="S3" s="701"/>
      <c r="T3" s="906" t="s">
        <v>10</v>
      </c>
      <c r="U3" s="283"/>
      <c r="V3" s="976" t="str">
        <f>+IF(Y3="","","E.S.E. H O S P I T A L:")</f>
        <v>E.S.E. H O S P I T A L:</v>
      </c>
      <c r="W3" s="976"/>
      <c r="X3" s="976"/>
      <c r="Y3" s="978" t="str">
        <f>IF(INSTRUCCIONES!B5=0,"",INSTRUCCIONES!B5)</f>
        <v xml:space="preserve">ESE HOSPITAL SAN JUAN DE DIOS </v>
      </c>
      <c r="Z3" s="978"/>
      <c r="AA3" s="978"/>
      <c r="AB3" s="978"/>
      <c r="AC3" s="978"/>
      <c r="AD3" s="978"/>
      <c r="AE3" s="978"/>
      <c r="AF3" s="978"/>
      <c r="AG3" s="979"/>
      <c r="AH3" s="982" t="str">
        <f>+L3</f>
        <v>MAYO</v>
      </c>
      <c r="AI3" s="983"/>
      <c r="AJ3" s="974">
        <f>+N3</f>
        <v>2018</v>
      </c>
      <c r="AL3" s="933" t="s">
        <v>523</v>
      </c>
      <c r="AM3" s="926" t="s">
        <v>522</v>
      </c>
      <c r="AO3" s="5"/>
      <c r="AP3" s="284" t="s">
        <v>11</v>
      </c>
      <c r="AQ3" s="285"/>
      <c r="AR3" s="285"/>
      <c r="AS3" s="285"/>
      <c r="AT3" s="285"/>
      <c r="AU3" s="285"/>
      <c r="AV3" s="285"/>
      <c r="AW3" s="285"/>
      <c r="AX3" s="285"/>
      <c r="AY3" s="285"/>
      <c r="AZ3" s="286"/>
      <c r="BB3" s="931" t="str">
        <f>+CONCATENATE(INSTRUCCIONES!B5, " - ", INSTRUCCIONES!B3)</f>
        <v>ESE HOSPITAL SAN JUAN DE DIOS  - CONCORDIA</v>
      </c>
      <c r="BC3" s="932"/>
      <c r="BD3" s="52" t="s">
        <v>386</v>
      </c>
      <c r="BE3" s="50">
        <f>+N3</f>
        <v>2018</v>
      </c>
      <c r="BF3" s="6" t="s">
        <v>12</v>
      </c>
      <c r="BG3" s="931" t="str">
        <f>+CONCATENATE(INSTRUCCIONES!B5, " - ", INSTRUCCIONES!B3)</f>
        <v>ESE HOSPITAL SAN JUAN DE DIOS  - CONCORDIA</v>
      </c>
      <c r="BH3" s="932"/>
      <c r="BI3" s="932"/>
      <c r="BJ3" s="52" t="s">
        <v>386</v>
      </c>
      <c r="BK3" s="50">
        <f>+BE3</f>
        <v>2018</v>
      </c>
      <c r="BM3" s="931" t="str">
        <f>+CONCATENATE(INSTRUCCIONES!B5, " - ", INSTRUCCIONES!B3)</f>
        <v>ESE HOSPITAL SAN JUAN DE DIOS  - CONCORDIA</v>
      </c>
      <c r="BN3" s="932"/>
      <c r="BO3" s="932"/>
      <c r="BP3" s="52" t="s">
        <v>386</v>
      </c>
      <c r="BQ3" s="50">
        <f>+BK3</f>
        <v>2018</v>
      </c>
    </row>
    <row r="4" spans="1:69" ht="24.95" customHeight="1" thickBot="1">
      <c r="A4" s="753"/>
      <c r="B4" s="997"/>
      <c r="C4" s="287"/>
      <c r="D4" s="923"/>
      <c r="E4" s="923"/>
      <c r="F4" s="948"/>
      <c r="G4" s="948"/>
      <c r="H4" s="948"/>
      <c r="I4" s="948"/>
      <c r="J4" s="948"/>
      <c r="K4" s="949"/>
      <c r="L4" s="909"/>
      <c r="M4" s="910"/>
      <c r="N4" s="953"/>
      <c r="P4" s="934"/>
      <c r="Q4" s="927"/>
      <c r="R4" s="279"/>
      <c r="S4" s="701"/>
      <c r="T4" s="906"/>
      <c r="U4" s="287"/>
      <c r="V4" s="977"/>
      <c r="W4" s="977"/>
      <c r="X4" s="977"/>
      <c r="Y4" s="980"/>
      <c r="Z4" s="980"/>
      <c r="AA4" s="980"/>
      <c r="AB4" s="980"/>
      <c r="AC4" s="980"/>
      <c r="AD4" s="980"/>
      <c r="AE4" s="980"/>
      <c r="AF4" s="980"/>
      <c r="AG4" s="981"/>
      <c r="AH4" s="984"/>
      <c r="AI4" s="985"/>
      <c r="AJ4" s="975"/>
      <c r="AL4" s="934"/>
      <c r="AM4" s="927"/>
      <c r="AO4" s="5"/>
      <c r="AP4" s="288"/>
      <c r="AQ4" s="289" t="s">
        <v>13</v>
      </c>
      <c r="AR4" s="289" t="s">
        <v>14</v>
      </c>
      <c r="AS4" s="289" t="s">
        <v>15</v>
      </c>
      <c r="AT4" s="289" t="s">
        <v>16</v>
      </c>
      <c r="AU4" s="289" t="s">
        <v>16</v>
      </c>
      <c r="AV4" s="290" t="s">
        <v>16</v>
      </c>
      <c r="AW4" s="967" t="str">
        <f>+CONCATENATE("PROYECCION A DICIEMBRE 31 DEL ",N3)</f>
        <v>PROYECCION A DICIEMBRE 31 DEL 2018</v>
      </c>
      <c r="AX4" s="968"/>
      <c r="AY4" s="968"/>
      <c r="AZ4" s="969"/>
      <c r="BB4" s="291"/>
      <c r="BC4" s="292"/>
      <c r="BD4" s="292"/>
      <c r="BE4" s="47"/>
      <c r="BF4" s="7"/>
      <c r="BG4" s="291"/>
      <c r="BH4" s="292"/>
      <c r="BI4" s="292"/>
      <c r="BJ4" s="48"/>
      <c r="BK4" s="293"/>
      <c r="BL4" s="8"/>
      <c r="BM4" s="291"/>
      <c r="BN4" s="294"/>
      <c r="BO4" s="294"/>
      <c r="BP4" s="49"/>
      <c r="BQ4" s="295"/>
    </row>
    <row r="5" spans="1:69" ht="42" customHeight="1" thickBot="1">
      <c r="A5" s="994" t="s">
        <v>17</v>
      </c>
      <c r="B5" s="924" t="s">
        <v>18</v>
      </c>
      <c r="C5" s="911" t="s">
        <v>19</v>
      </c>
      <c r="D5" s="912"/>
      <c r="E5" s="912"/>
      <c r="F5" s="913"/>
      <c r="G5" s="914" t="s">
        <v>519</v>
      </c>
      <c r="H5" s="915"/>
      <c r="I5" s="916"/>
      <c r="J5" s="917" t="str">
        <f>+IF(L8&gt;I8,"OJO - RECAUDOS MAYORES QUE RECONOCIMIENTOS","RECAUDO")</f>
        <v>RECAUDO</v>
      </c>
      <c r="K5" s="918"/>
      <c r="L5" s="919"/>
      <c r="M5" s="920" t="s">
        <v>21</v>
      </c>
      <c r="N5" s="921"/>
      <c r="P5" s="935"/>
      <c r="Q5" s="928"/>
      <c r="R5" s="279"/>
      <c r="S5" s="989" t="s">
        <v>471</v>
      </c>
      <c r="T5" s="991" t="s">
        <v>18</v>
      </c>
      <c r="U5" s="296" t="s">
        <v>19</v>
      </c>
      <c r="V5" s="297"/>
      <c r="W5" s="297"/>
      <c r="X5" s="298"/>
      <c r="Y5" s="299" t="s">
        <v>520</v>
      </c>
      <c r="Z5" s="297"/>
      <c r="AA5" s="297"/>
      <c r="AB5" s="971" t="s">
        <v>521</v>
      </c>
      <c r="AC5" s="972"/>
      <c r="AD5" s="973"/>
      <c r="AE5" s="971" t="s">
        <v>22</v>
      </c>
      <c r="AF5" s="972"/>
      <c r="AG5" s="973"/>
      <c r="AH5" s="971" t="s">
        <v>23</v>
      </c>
      <c r="AI5" s="972"/>
      <c r="AJ5" s="973"/>
      <c r="AL5" s="935"/>
      <c r="AM5" s="928"/>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2018</v>
      </c>
      <c r="BD5" s="305"/>
      <c r="BE5" s="509"/>
      <c r="BF5" s="307" t="s">
        <v>12</v>
      </c>
      <c r="BG5" s="512" t="s">
        <v>32</v>
      </c>
      <c r="BH5" s="939" t="str">
        <f>+CONCATENATE("ACUMULADO ",N3)</f>
        <v>ACUMULADO 2018</v>
      </c>
      <c r="BI5" s="940"/>
      <c r="BJ5" s="940"/>
      <c r="BK5" s="941"/>
      <c r="BM5" s="937" t="s">
        <v>32</v>
      </c>
      <c r="BN5" s="308" t="str">
        <f>+CONCATENATE("ACUMULADO ",BQ3)</f>
        <v>ACUMULADO 2018</v>
      </c>
      <c r="BO5" s="309"/>
      <c r="BP5" s="310"/>
      <c r="BQ5" s="311"/>
    </row>
    <row r="6" spans="1:69" ht="24.95" customHeight="1" thickBot="1">
      <c r="A6" s="995"/>
      <c r="B6" s="996"/>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461</v>
      </c>
      <c r="R6" s="279"/>
      <c r="S6" s="990" t="s">
        <v>42</v>
      </c>
      <c r="T6" s="992"/>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461</v>
      </c>
      <c r="AO6" s="314"/>
      <c r="AP6" s="315"/>
      <c r="AQ6" s="316" t="s">
        <v>36</v>
      </c>
      <c r="AR6" s="316" t="str">
        <f>+L3</f>
        <v>MAYO</v>
      </c>
      <c r="AS6" s="316" t="str">
        <f>AR6</f>
        <v>MAYO</v>
      </c>
      <c r="AT6" s="316" t="str">
        <f>AR6</f>
        <v>MAYO</v>
      </c>
      <c r="AU6" s="316" t="s">
        <v>14</v>
      </c>
      <c r="AV6" s="316" t="s">
        <v>29</v>
      </c>
      <c r="AW6" s="316"/>
      <c r="AX6" s="316"/>
      <c r="AY6" s="316" t="s">
        <v>14</v>
      </c>
      <c r="AZ6" s="317" t="s">
        <v>29</v>
      </c>
      <c r="BB6" s="318"/>
      <c r="BC6" s="319" t="s">
        <v>45</v>
      </c>
      <c r="BD6" s="320" t="s">
        <v>46</v>
      </c>
      <c r="BE6" s="321" t="s">
        <v>47</v>
      </c>
      <c r="BF6" s="322"/>
      <c r="BG6" s="514"/>
      <c r="BH6" s="515" t="s">
        <v>45</v>
      </c>
      <c r="BI6" s="515" t="s">
        <v>48</v>
      </c>
      <c r="BJ6" s="515" t="s">
        <v>49</v>
      </c>
      <c r="BK6" s="516" t="s">
        <v>50</v>
      </c>
      <c r="BM6" s="938"/>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879358852</v>
      </c>
      <c r="AR7" s="327">
        <f>I22</f>
        <v>502974448</v>
      </c>
      <c r="AS7" s="327">
        <f>L22</f>
        <v>321738628</v>
      </c>
      <c r="AT7" s="13"/>
      <c r="AU7" s="328">
        <f t="shared" ref="AU7:AU17" si="0">IF(AQ7=0," ",AR7/AQ7)</f>
        <v>0.5719786033381512</v>
      </c>
      <c r="AV7" s="328">
        <f t="shared" ref="AV7:AV17" si="1">IF(AQ7=0," ",AS7/AQ7)</f>
        <v>0.36587864814033849</v>
      </c>
      <c r="AW7" s="327">
        <f>I23/AO$2*12+I24</f>
        <v>1125046022.5999999</v>
      </c>
      <c r="AX7" s="327">
        <f>L23/AO$2*12+L24</f>
        <v>690080054.5999999</v>
      </c>
      <c r="AY7" s="327">
        <f t="shared" ref="AY7:AY16" si="2">AW7-AQ7</f>
        <v>245687170.5999999</v>
      </c>
      <c r="AZ7" s="329">
        <f t="shared" ref="AZ7:AZ16" si="3">AX7-AQ7</f>
        <v>-189278797.4000001</v>
      </c>
      <c r="BB7" s="330" t="s">
        <v>53</v>
      </c>
      <c r="BC7" s="54">
        <f>F10</f>
        <v>548920717</v>
      </c>
      <c r="BD7" s="55">
        <f>I10</f>
        <v>548920717</v>
      </c>
      <c r="BE7" s="56">
        <f>K10</f>
        <v>0</v>
      </c>
      <c r="BF7" s="57"/>
      <c r="BG7" s="91" t="s">
        <v>54</v>
      </c>
      <c r="BH7" s="116">
        <f>+SUM(BH8:BH11)</f>
        <v>3999179046</v>
      </c>
      <c r="BI7" s="116">
        <f>+SUM(BI8:BI11)</f>
        <v>1747442098</v>
      </c>
      <c r="BJ7" s="116">
        <f>+SUM(BJ8:BJ11)</f>
        <v>1553216454</v>
      </c>
      <c r="BK7" s="116">
        <f>+SUM(BK8:BK11)</f>
        <v>299820567</v>
      </c>
      <c r="BM7" s="61" t="s">
        <v>54</v>
      </c>
      <c r="BN7" s="62">
        <f>BN8+BN15+BN22</f>
        <v>3999179046</v>
      </c>
      <c r="BO7" s="63">
        <f>BO8+BO15+BO22</f>
        <v>1747442098</v>
      </c>
      <c r="BP7" s="63">
        <f>BP8+BP15+BP22</f>
        <v>1553216454</v>
      </c>
      <c r="BQ7" s="64">
        <f>BQ8+BQ15+BQ22</f>
        <v>299820567</v>
      </c>
    </row>
    <row r="8" spans="1:69" s="9" customFormat="1" ht="24.95" customHeight="1" thickBot="1">
      <c r="A8" s="731">
        <f>+IF(ABRIL!A8=0,"",ABRIL!A8)</f>
        <v>1</v>
      </c>
      <c r="B8" s="635" t="str">
        <f>+IF(ABRIL!B8=0,"",ABRIL!B8)</f>
        <v>INGRESOS</v>
      </c>
      <c r="C8" s="331">
        <f t="shared" ref="C8:N8" si="4">C10+C17+C113</f>
        <v>6098362987</v>
      </c>
      <c r="D8" s="331">
        <f t="shared" si="4"/>
        <v>0</v>
      </c>
      <c r="E8" s="331">
        <f t="shared" si="4"/>
        <v>548563963</v>
      </c>
      <c r="F8" s="331">
        <f t="shared" si="4"/>
        <v>6646926950</v>
      </c>
      <c r="G8" s="331">
        <f t="shared" si="4"/>
        <v>2850316985</v>
      </c>
      <c r="H8" s="331">
        <f t="shared" si="4"/>
        <v>395966040</v>
      </c>
      <c r="I8" s="331">
        <f t="shared" si="4"/>
        <v>3246283025</v>
      </c>
      <c r="J8" s="331">
        <f t="shared" si="4"/>
        <v>2529890348</v>
      </c>
      <c r="K8" s="331">
        <f t="shared" si="4"/>
        <v>325366979</v>
      </c>
      <c r="L8" s="331">
        <f t="shared" si="4"/>
        <v>2855257327</v>
      </c>
      <c r="M8" s="331">
        <f t="shared" si="4"/>
        <v>3400643925</v>
      </c>
      <c r="N8" s="331">
        <f t="shared" si="4"/>
        <v>3791669623</v>
      </c>
      <c r="O8" s="333"/>
      <c r="P8" s="334">
        <f>P10+P17+P113</f>
        <v>0</v>
      </c>
      <c r="Q8" s="332">
        <f>Q10+Q17+Q113</f>
        <v>0</v>
      </c>
      <c r="S8" s="702" t="str">
        <f>+IF(ABRIL!S8=0,"",ABRIL!S8)</f>
        <v/>
      </c>
      <c r="T8" s="676" t="str">
        <f>+IF(ABRIL!T8=0,"",ABRIL!T8)</f>
        <v>GASTOS</v>
      </c>
      <c r="U8" s="335">
        <f>U10+U193+U220+U232</f>
        <v>6098362987</v>
      </c>
      <c r="V8" s="336">
        <f t="shared" ref="V8:AJ8" si="5">V10+V193+V220+V232</f>
        <v>0</v>
      </c>
      <c r="W8" s="336">
        <f t="shared" si="5"/>
        <v>548563963</v>
      </c>
      <c r="X8" s="337">
        <f t="shared" si="5"/>
        <v>6646926950</v>
      </c>
      <c r="Y8" s="338">
        <f t="shared" si="5"/>
        <v>3580548102</v>
      </c>
      <c r="Z8" s="336">
        <f t="shared" si="5"/>
        <v>377091746</v>
      </c>
      <c r="AA8" s="337">
        <f t="shared" si="5"/>
        <v>3957639848</v>
      </c>
      <c r="AB8" s="338">
        <f t="shared" si="5"/>
        <v>2688093136</v>
      </c>
      <c r="AC8" s="336">
        <f t="shared" si="5"/>
        <v>471060360</v>
      </c>
      <c r="AD8" s="337">
        <f t="shared" si="5"/>
        <v>3159153496</v>
      </c>
      <c r="AE8" s="338">
        <f t="shared" si="5"/>
        <v>2004701236</v>
      </c>
      <c r="AF8" s="336">
        <f t="shared" si="5"/>
        <v>507175923</v>
      </c>
      <c r="AG8" s="337">
        <f t="shared" si="5"/>
        <v>2511877159</v>
      </c>
      <c r="AH8" s="338">
        <f t="shared" si="5"/>
        <v>2689287102</v>
      </c>
      <c r="AI8" s="336">
        <f t="shared" si="5"/>
        <v>3487773454</v>
      </c>
      <c r="AJ8" s="339">
        <f t="shared" si="5"/>
        <v>4135049791</v>
      </c>
      <c r="AL8" s="340">
        <f t="shared" ref="AL8:AM8" si="6">AL10+AL193+AL220+AL232</f>
        <v>0</v>
      </c>
      <c r="AM8" s="341">
        <f t="shared" si="6"/>
        <v>0</v>
      </c>
      <c r="AO8" s="21"/>
      <c r="AP8" s="11" t="s">
        <v>56</v>
      </c>
      <c r="AQ8" s="12">
        <f>F25</f>
        <v>2997277173</v>
      </c>
      <c r="AR8" s="12">
        <f>I25</f>
        <v>1248360158</v>
      </c>
      <c r="AS8" s="12">
        <f>L25</f>
        <v>1134581176</v>
      </c>
      <c r="AT8" s="13"/>
      <c r="AU8" s="342">
        <f t="shared" si="0"/>
        <v>0.41649807006353895</v>
      </c>
      <c r="AV8" s="342">
        <f t="shared" si="1"/>
        <v>0.37853728918383217</v>
      </c>
      <c r="AW8" s="12">
        <f>I26/AO$2*12+I27</f>
        <v>2879492585.3999996</v>
      </c>
      <c r="AX8" s="12">
        <f>L26/AO$2*12+L27</f>
        <v>2606423028.6000004</v>
      </c>
      <c r="AY8" s="12">
        <f t="shared" si="2"/>
        <v>-117784587.60000038</v>
      </c>
      <c r="AZ8" s="343">
        <f t="shared" si="3"/>
        <v>-390854144.39999962</v>
      </c>
      <c r="BB8" s="140" t="s">
        <v>57</v>
      </c>
      <c r="BC8" s="65">
        <f>BC9+BC19</f>
        <v>5260208444</v>
      </c>
      <c r="BD8" s="66">
        <f>BD9+BD19</f>
        <v>2416346430</v>
      </c>
      <c r="BE8" s="67">
        <f>BE9+BE19</f>
        <v>323101791</v>
      </c>
      <c r="BF8" s="57"/>
      <c r="BG8" s="68" t="s">
        <v>58</v>
      </c>
      <c r="BH8" s="69">
        <f>BN9+BN13</f>
        <v>2851250660</v>
      </c>
      <c r="BI8" s="69">
        <f>BO9+BO13</f>
        <v>1096133521</v>
      </c>
      <c r="BJ8" s="69">
        <f>BP9+BP13</f>
        <v>1096133521</v>
      </c>
      <c r="BK8" s="69">
        <f>BQ9+BQ13</f>
        <v>225402891</v>
      </c>
      <c r="BM8" s="71" t="s">
        <v>59</v>
      </c>
      <c r="BN8" s="72">
        <f>BN9+BN14+BN13</f>
        <v>3126386103</v>
      </c>
      <c r="BO8" s="69">
        <f>BO9+BO14+BO13</f>
        <v>1336884752</v>
      </c>
      <c r="BP8" s="69">
        <f>BP9+BP14+BP13</f>
        <v>1203729790</v>
      </c>
      <c r="BQ8" s="70">
        <f>BQ9+BQ14+BQ13</f>
        <v>248825908</v>
      </c>
    </row>
    <row r="9" spans="1:69" s="9" customFormat="1" ht="24.95" customHeight="1" thickBot="1">
      <c r="A9" s="669"/>
      <c r="B9" s="636"/>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247152498</v>
      </c>
      <c r="AR9" s="12">
        <f>I28+I75</f>
        <v>102980210</v>
      </c>
      <c r="AS9" s="12">
        <f>L28+L75</f>
        <v>82384168</v>
      </c>
      <c r="AT9" s="13"/>
      <c r="AU9" s="350">
        <f t="shared" si="0"/>
        <v>0.41666667678187902</v>
      </c>
      <c r="AV9" s="350">
        <f t="shared" si="1"/>
        <v>0.33333334142550319</v>
      </c>
      <c r="AW9" s="351">
        <f>(I30+I33+I36+I76)/AO$2*12+I31+I34+I37+I38+I39+I40+I77</f>
        <v>102980210</v>
      </c>
      <c r="AX9" s="351">
        <f>(L30+L33+L36+L76)/AO$2*12+L31+L34+L37+L38+L39+L40+L77</f>
        <v>82384168</v>
      </c>
      <c r="AY9" s="351">
        <f t="shared" si="2"/>
        <v>-144172288</v>
      </c>
      <c r="AZ9" s="352">
        <f t="shared" si="3"/>
        <v>-164768330</v>
      </c>
      <c r="BB9" s="353" t="s">
        <v>421</v>
      </c>
      <c r="BC9" s="73">
        <f>BC10+BC18</f>
        <v>5245014834</v>
      </c>
      <c r="BD9" s="74">
        <f>BD10+BD18</f>
        <v>2413229139</v>
      </c>
      <c r="BE9" s="75">
        <f>BE10+BE18</f>
        <v>320850729</v>
      </c>
      <c r="BF9" s="76"/>
      <c r="BG9" s="77" t="s">
        <v>62</v>
      </c>
      <c r="BH9" s="78">
        <f t="shared" ref="BH9:BK10" si="7">BN14</f>
        <v>275135443</v>
      </c>
      <c r="BI9" s="78">
        <f t="shared" si="7"/>
        <v>240751231</v>
      </c>
      <c r="BJ9" s="78">
        <f t="shared" si="7"/>
        <v>107596269</v>
      </c>
      <c r="BK9" s="78">
        <f t="shared" si="7"/>
        <v>23423017</v>
      </c>
      <c r="BM9" s="137" t="s">
        <v>63</v>
      </c>
      <c r="BN9" s="80">
        <f>SUM(BN10:BN12)</f>
        <v>2200128718</v>
      </c>
      <c r="BO9" s="78">
        <f>SUM(BO10:BO12)</f>
        <v>841886539</v>
      </c>
      <c r="BP9" s="78">
        <f>SUM(BP10:BP12)</f>
        <v>841886539</v>
      </c>
      <c r="BQ9" s="79">
        <f>SUM(BQ10:BQ12)</f>
        <v>172919438</v>
      </c>
    </row>
    <row r="10" spans="1:69" s="9" customFormat="1" ht="24.95" customHeight="1">
      <c r="A10" s="732">
        <f>+IF(ABRIL!A10=0,"",ABRIL!A10)</f>
        <v>10</v>
      </c>
      <c r="B10" s="637" t="str">
        <f>+IF(ABRIL!B10=0,"",ABRIL!B10)</f>
        <v>DISPONIBILIDAD INICIAL</v>
      </c>
      <c r="C10" s="174">
        <f t="shared" ref="C10:N10" si="8">SUM(C12:C15)</f>
        <v>165000000</v>
      </c>
      <c r="D10" s="354">
        <f t="shared" si="8"/>
        <v>0</v>
      </c>
      <c r="E10" s="354">
        <f t="shared" si="8"/>
        <v>383920717</v>
      </c>
      <c r="F10" s="175">
        <f t="shared" si="8"/>
        <v>548920717</v>
      </c>
      <c r="G10" s="355">
        <f t="shared" si="8"/>
        <v>548920717</v>
      </c>
      <c r="H10" s="354">
        <f t="shared" si="8"/>
        <v>0</v>
      </c>
      <c r="I10" s="356">
        <f t="shared" si="8"/>
        <v>548920717</v>
      </c>
      <c r="J10" s="174">
        <f t="shared" si="8"/>
        <v>548920717</v>
      </c>
      <c r="K10" s="354">
        <f t="shared" si="8"/>
        <v>0</v>
      </c>
      <c r="L10" s="175">
        <f t="shared" si="8"/>
        <v>548920717</v>
      </c>
      <c r="M10" s="174">
        <f t="shared" si="8"/>
        <v>0</v>
      </c>
      <c r="N10" s="175">
        <f t="shared" si="8"/>
        <v>0</v>
      </c>
      <c r="O10" s="13"/>
      <c r="P10" s="174">
        <f>SUM(P12:P15)</f>
        <v>0</v>
      </c>
      <c r="Q10" s="175">
        <f>SUM(Q12:Q15)</f>
        <v>0</v>
      </c>
      <c r="S10" s="357" t="str">
        <f>+IF(ABRIL!S10=0,"",ABRIL!S10)</f>
        <v>A</v>
      </c>
      <c r="T10" s="677" t="str">
        <f>+IF(ABRIL!T10=0,"",ABRIL!T10)</f>
        <v>GASTOS DE FUNCIONAMIENTO</v>
      </c>
      <c r="U10" s="358">
        <f>U12+U110+U170</f>
        <v>4338474358</v>
      </c>
      <c r="V10" s="359">
        <f t="shared" ref="V10:AJ10" si="9">V12+V110+V170</f>
        <v>-44969121</v>
      </c>
      <c r="W10" s="359">
        <f t="shared" si="9"/>
        <v>290368399</v>
      </c>
      <c r="X10" s="362">
        <f t="shared" si="9"/>
        <v>4583873636</v>
      </c>
      <c r="Y10" s="361">
        <f t="shared" si="9"/>
        <v>1958118540</v>
      </c>
      <c r="Z10" s="359">
        <f t="shared" si="9"/>
        <v>313748360</v>
      </c>
      <c r="AA10" s="362">
        <f t="shared" si="9"/>
        <v>2271866900</v>
      </c>
      <c r="AB10" s="361">
        <f t="shared" si="9"/>
        <v>1734833568</v>
      </c>
      <c r="AC10" s="359">
        <f t="shared" si="9"/>
        <v>342807688</v>
      </c>
      <c r="AD10" s="362">
        <f t="shared" si="9"/>
        <v>2077641256</v>
      </c>
      <c r="AE10" s="361">
        <f t="shared" si="9"/>
        <v>1419273588</v>
      </c>
      <c r="AF10" s="359">
        <f t="shared" si="9"/>
        <v>325541573</v>
      </c>
      <c r="AG10" s="362">
        <f t="shared" si="9"/>
        <v>1744815161</v>
      </c>
      <c r="AH10" s="361">
        <f t="shared" si="9"/>
        <v>2312006736</v>
      </c>
      <c r="AI10" s="359">
        <f t="shared" si="9"/>
        <v>2506232380</v>
      </c>
      <c r="AJ10" s="360">
        <f t="shared" si="9"/>
        <v>2839058475</v>
      </c>
      <c r="AL10" s="363">
        <f t="shared" ref="AL10:AM10" si="10">AL12+AL110+AL170</f>
        <v>0</v>
      </c>
      <c r="AM10" s="364">
        <f t="shared" si="10"/>
        <v>0</v>
      </c>
      <c r="AO10" s="349"/>
      <c r="AP10" s="11" t="s">
        <v>65</v>
      </c>
      <c r="AQ10" s="12">
        <f>F42</f>
        <v>125000000</v>
      </c>
      <c r="AR10" s="12">
        <f>I42</f>
        <v>41068182</v>
      </c>
      <c r="AS10" s="12">
        <f>L42</f>
        <v>28953954</v>
      </c>
      <c r="AT10" s="13"/>
      <c r="AU10" s="350">
        <f t="shared" si="0"/>
        <v>0.32854545600000001</v>
      </c>
      <c r="AV10" s="350">
        <f t="shared" si="1"/>
        <v>0.231631632</v>
      </c>
      <c r="AW10" s="351">
        <f>I43/AO$2*12+I44</f>
        <v>84563636.800000012</v>
      </c>
      <c r="AX10" s="351">
        <f>L43/AO$2*12+L44</f>
        <v>55489489.599999994</v>
      </c>
      <c r="AY10" s="351">
        <f t="shared" si="2"/>
        <v>-40436363.199999988</v>
      </c>
      <c r="AZ10" s="352">
        <f t="shared" si="3"/>
        <v>-69510510.400000006</v>
      </c>
      <c r="BB10" s="365" t="s">
        <v>422</v>
      </c>
      <c r="BC10" s="73">
        <f>BC11+BC12+BC13+BC14+BC16+BC17+BC15</f>
        <v>5245014834</v>
      </c>
      <c r="BD10" s="74">
        <f>BD11+BD12+BD13+BD14+BD16+BD17+BD15</f>
        <v>2413229139</v>
      </c>
      <c r="BE10" s="75">
        <f>BE11+BE12+BE13+BE14+BE16+BE17+BE15</f>
        <v>320850729</v>
      </c>
      <c r="BF10" s="76"/>
      <c r="BG10" s="68" t="s">
        <v>66</v>
      </c>
      <c r="BH10" s="81">
        <f t="shared" si="7"/>
        <v>702548859</v>
      </c>
      <c r="BI10" s="81">
        <f t="shared" si="7"/>
        <v>353954274</v>
      </c>
      <c r="BJ10" s="81">
        <f t="shared" si="7"/>
        <v>292883592</v>
      </c>
      <c r="BK10" s="81">
        <f t="shared" si="7"/>
        <v>40723987</v>
      </c>
      <c r="BM10" s="134" t="s">
        <v>434</v>
      </c>
      <c r="BN10" s="83">
        <f>X17+X66</f>
        <v>1590369498</v>
      </c>
      <c r="BO10" s="81">
        <f>AA17+AA66</f>
        <v>726445885</v>
      </c>
      <c r="BP10" s="81">
        <f>AD17+AD66</f>
        <v>726445885</v>
      </c>
      <c r="BQ10" s="82">
        <f>AF17+AF66</f>
        <v>151744852</v>
      </c>
    </row>
    <row r="11" spans="1:69" s="9" customFormat="1" ht="24.95" customHeight="1">
      <c r="A11" s="669"/>
      <c r="B11" s="636"/>
      <c r="C11" s="344"/>
      <c r="D11" s="344"/>
      <c r="E11" s="344"/>
      <c r="F11" s="344"/>
      <c r="G11" s="344"/>
      <c r="H11" s="344"/>
      <c r="I11" s="344"/>
      <c r="J11" s="344"/>
      <c r="K11" s="344"/>
      <c r="L11" s="344"/>
      <c r="M11" s="344"/>
      <c r="N11" s="345"/>
      <c r="O11" s="333"/>
      <c r="P11" s="346"/>
      <c r="Q11" s="345"/>
      <c r="S11" s="366"/>
      <c r="T11" s="696"/>
      <c r="U11" s="161"/>
      <c r="V11" s="161"/>
      <c r="W11" s="161"/>
      <c r="X11" s="161"/>
      <c r="Y11" s="161"/>
      <c r="Z11" s="161"/>
      <c r="AA11" s="161"/>
      <c r="AB11" s="161"/>
      <c r="AC11" s="161"/>
      <c r="AD11" s="161"/>
      <c r="AE11" s="161"/>
      <c r="AF11" s="161"/>
      <c r="AG11" s="161"/>
      <c r="AH11" s="161"/>
      <c r="AI11" s="161"/>
      <c r="AJ11" s="166"/>
      <c r="AL11" s="368"/>
      <c r="AM11" s="369"/>
      <c r="AO11" s="370" t="s">
        <v>11</v>
      </c>
      <c r="AP11" s="11" t="s">
        <v>527</v>
      </c>
      <c r="AQ11" s="12">
        <f>F88</f>
        <v>0</v>
      </c>
      <c r="AR11" s="12">
        <f>I88</f>
        <v>0</v>
      </c>
      <c r="AS11" s="12">
        <f>L88</f>
        <v>0</v>
      </c>
      <c r="AT11" s="371">
        <f>AO2/12</f>
        <v>0.41666666666666669</v>
      </c>
      <c r="AU11" s="350" t="str">
        <f t="shared" si="0"/>
        <v xml:space="preserve"> </v>
      </c>
      <c r="AV11" s="350" t="str">
        <f t="shared" si="1"/>
        <v xml:space="preserve"> </v>
      </c>
      <c r="AW11" s="351">
        <f>I88</f>
        <v>0</v>
      </c>
      <c r="AX11" s="351">
        <f>L88</f>
        <v>0</v>
      </c>
      <c r="AY11" s="351">
        <f t="shared" si="2"/>
        <v>0</v>
      </c>
      <c r="AZ11" s="352">
        <f t="shared" si="3"/>
        <v>0</v>
      </c>
      <c r="BB11" s="365" t="s">
        <v>423</v>
      </c>
      <c r="BC11" s="73">
        <f>F26</f>
        <v>2868716784</v>
      </c>
      <c r="BD11" s="74">
        <f>I26</f>
        <v>1165094591</v>
      </c>
      <c r="BE11" s="75">
        <f>K26</f>
        <v>214143816</v>
      </c>
      <c r="BF11" s="76"/>
      <c r="BG11" s="68" t="s">
        <v>67</v>
      </c>
      <c r="BH11" s="84">
        <f>BN22</f>
        <v>170244084</v>
      </c>
      <c r="BI11" s="84">
        <f>BO22</f>
        <v>56603072</v>
      </c>
      <c r="BJ11" s="84">
        <f>BP22</f>
        <v>56603072</v>
      </c>
      <c r="BK11" s="84">
        <f>BQ22</f>
        <v>10270672</v>
      </c>
      <c r="BM11" s="135" t="s">
        <v>435</v>
      </c>
      <c r="BN11" s="86">
        <f>X18+X67</f>
        <v>224789912</v>
      </c>
      <c r="BO11" s="84">
        <f>AA18+AA67</f>
        <v>54659159</v>
      </c>
      <c r="BP11" s="84">
        <f>AD18+AD67</f>
        <v>54659159</v>
      </c>
      <c r="BQ11" s="85">
        <f>AF18+AF67</f>
        <v>8069932</v>
      </c>
    </row>
    <row r="12" spans="1:69" s="9" customFormat="1" ht="24.95" customHeight="1">
      <c r="A12" s="611">
        <f>+IF(ABRIL!A12=0,"",ABRIL!A12)</f>
        <v>1001</v>
      </c>
      <c r="B12" s="638" t="str">
        <f>+IF(ABRIL!B12=0,"",ABRIL!B12)</f>
        <v>Bienestar Social (Caja, Bancos, Inversiones Tempor.) a Dic-31-2017</v>
      </c>
      <c r="C12" s="673">
        <f>+ENERO!C12</f>
        <v>0</v>
      </c>
      <c r="D12" s="373">
        <f>ABRIL!D12+MAYO!P12</f>
        <v>0</v>
      </c>
      <c r="E12" s="373">
        <f>ABRIL!E12+MAYO!Q12</f>
        <v>0</v>
      </c>
      <c r="F12" s="143">
        <f>SUM(C12:E12)</f>
        <v>0</v>
      </c>
      <c r="G12" s="219">
        <f>ABRIL!I12</f>
        <v>0</v>
      </c>
      <c r="H12" s="374">
        <v>0</v>
      </c>
      <c r="I12" s="143">
        <f>SUM(G12:H12)</f>
        <v>0</v>
      </c>
      <c r="J12" s="219">
        <f>ABRIL!L12</f>
        <v>0</v>
      </c>
      <c r="K12" s="131">
        <f>+H12</f>
        <v>0</v>
      </c>
      <c r="L12" s="143">
        <f>SUM(J12:K12)</f>
        <v>0</v>
      </c>
      <c r="M12" s="219">
        <f>F12-I12</f>
        <v>0</v>
      </c>
      <c r="N12" s="143">
        <f>F12-L12</f>
        <v>0</v>
      </c>
      <c r="O12" s="294"/>
      <c r="P12" s="372">
        <v>0</v>
      </c>
      <c r="Q12" s="375">
        <v>0</v>
      </c>
      <c r="S12" s="703">
        <f>+IF(ABRIL!S12=0,"",ABRIL!S12)</f>
        <v>1000000</v>
      </c>
      <c r="T12" s="679" t="str">
        <f>+IF(ABRIL!T12=0,"",ABRIL!T12)</f>
        <v>GASTOS DE PERSONAL</v>
      </c>
      <c r="U12" s="376">
        <f t="shared" ref="U12:AJ12" si="11">U14+U63</f>
        <v>3452834077</v>
      </c>
      <c r="V12" s="377">
        <f t="shared" si="11"/>
        <v>-54994846</v>
      </c>
      <c r="W12" s="377">
        <f t="shared" si="11"/>
        <v>121677224</v>
      </c>
      <c r="X12" s="378">
        <f t="shared" si="11"/>
        <v>3519516455</v>
      </c>
      <c r="Y12" s="363">
        <f t="shared" si="11"/>
        <v>1430636164</v>
      </c>
      <c r="Z12" s="377">
        <f t="shared" si="11"/>
        <v>239109152</v>
      </c>
      <c r="AA12" s="378">
        <f t="shared" si="11"/>
        <v>1669745316</v>
      </c>
      <c r="AB12" s="363">
        <f t="shared" si="11"/>
        <v>1281581582</v>
      </c>
      <c r="AC12" s="377">
        <f t="shared" si="11"/>
        <v>255008772</v>
      </c>
      <c r="AD12" s="378">
        <f t="shared" si="11"/>
        <v>1536590354</v>
      </c>
      <c r="AE12" s="363">
        <f t="shared" si="11"/>
        <v>1082130662</v>
      </c>
      <c r="AF12" s="377">
        <f t="shared" si="11"/>
        <v>256731125</v>
      </c>
      <c r="AG12" s="378">
        <f t="shared" si="11"/>
        <v>1338861787</v>
      </c>
      <c r="AH12" s="363">
        <f t="shared" si="11"/>
        <v>1849771139</v>
      </c>
      <c r="AI12" s="377">
        <f t="shared" si="11"/>
        <v>1982926101</v>
      </c>
      <c r="AJ12" s="364">
        <f t="shared" si="11"/>
        <v>2180654668</v>
      </c>
      <c r="AK12" s="10"/>
      <c r="AL12" s="379">
        <f>AL14+AL63</f>
        <v>0</v>
      </c>
      <c r="AM12" s="380">
        <f>AM14+AM63</f>
        <v>0</v>
      </c>
      <c r="AO12" s="370"/>
      <c r="AP12" s="14" t="s">
        <v>528</v>
      </c>
      <c r="AQ12" s="12">
        <f>F89</f>
        <v>837747443</v>
      </c>
      <c r="AR12" s="12">
        <f>I89</f>
        <v>510935634</v>
      </c>
      <c r="AS12" s="12">
        <f>L89</f>
        <v>510935628</v>
      </c>
      <c r="AT12" s="13"/>
      <c r="AU12" s="350">
        <f t="shared" si="0"/>
        <v>0.60989220351460982</v>
      </c>
      <c r="AV12" s="350">
        <f t="shared" si="1"/>
        <v>0.60989219635254677</v>
      </c>
      <c r="AW12" s="351">
        <f>I89</f>
        <v>510935634</v>
      </c>
      <c r="AX12" s="351">
        <f>L89</f>
        <v>510935628</v>
      </c>
      <c r="AY12" s="351">
        <f t="shared" si="2"/>
        <v>-326811809</v>
      </c>
      <c r="AZ12" s="352">
        <f t="shared" si="3"/>
        <v>-326811815</v>
      </c>
      <c r="BB12" s="365" t="s">
        <v>424</v>
      </c>
      <c r="BC12" s="73">
        <f>F23</f>
        <v>759358852</v>
      </c>
      <c r="BD12" s="74">
        <f>I23</f>
        <v>444336839</v>
      </c>
      <c r="BE12" s="75">
        <f>K23</f>
        <v>48814009</v>
      </c>
      <c r="BF12" s="76"/>
      <c r="BG12" s="381" t="s">
        <v>388</v>
      </c>
      <c r="BH12" s="84">
        <f>BN25</f>
        <v>464300000</v>
      </c>
      <c r="BI12" s="15">
        <f>BO25</f>
        <v>391367703</v>
      </c>
      <c r="BJ12" s="84">
        <f>BP25</f>
        <v>210242827</v>
      </c>
      <c r="BK12" s="84">
        <f>BQ25</f>
        <v>31263048</v>
      </c>
      <c r="BM12" s="136" t="s">
        <v>436</v>
      </c>
      <c r="BN12" s="86">
        <f>X16+X65-X81-X33-BN10-BN11</f>
        <v>384969308</v>
      </c>
      <c r="BO12" s="84">
        <f>AA16+AA65-AA81-AA33-BO10-BO11</f>
        <v>60781495</v>
      </c>
      <c r="BP12" s="84">
        <f>AD16+AD65-AD81-AD33-BP10-BP11</f>
        <v>60781495</v>
      </c>
      <c r="BQ12" s="85">
        <f>AF16+AF65-AF81-AF33-BQ10-BQ11</f>
        <v>13104654</v>
      </c>
    </row>
    <row r="13" spans="1:69" s="9" customFormat="1" ht="24.95" customHeight="1">
      <c r="A13" s="611">
        <f>+IF(ABRIL!A13=0,"",ABRIL!A13)</f>
        <v>1002</v>
      </c>
      <c r="B13" s="638" t="str">
        <f>+IF(ABRIL!B13=0,"",ABRIL!B13)</f>
        <v>Fondo Vivienda (Caja, Bancos, Inversiones Tempor.) a Dic-31-2017</v>
      </c>
      <c r="C13" s="673">
        <f>+ENERO!C13</f>
        <v>0</v>
      </c>
      <c r="D13" s="373">
        <f>ABRIL!D13+MAYO!P13</f>
        <v>0</v>
      </c>
      <c r="E13" s="373">
        <f>ABRIL!E13+MAYO!Q13</f>
        <v>0</v>
      </c>
      <c r="F13" s="143">
        <f>SUM(C13:E13)</f>
        <v>0</v>
      </c>
      <c r="G13" s="219">
        <f>ABRIL!I13</f>
        <v>0</v>
      </c>
      <c r="H13" s="374">
        <v>0</v>
      </c>
      <c r="I13" s="143">
        <f>SUM(G13:H13)</f>
        <v>0</v>
      </c>
      <c r="J13" s="219">
        <f>ABRIL!L13</f>
        <v>0</v>
      </c>
      <c r="K13" s="131">
        <f>+H13</f>
        <v>0</v>
      </c>
      <c r="L13" s="143">
        <f>SUM(J13:K13)</f>
        <v>0</v>
      </c>
      <c r="M13" s="219">
        <f>F13-I13</f>
        <v>0</v>
      </c>
      <c r="N13" s="143">
        <f>F13-L13</f>
        <v>0</v>
      </c>
      <c r="O13" s="382"/>
      <c r="P13" s="372">
        <v>0</v>
      </c>
      <c r="Q13" s="375">
        <v>0</v>
      </c>
      <c r="S13" s="366"/>
      <c r="T13" s="696"/>
      <c r="U13" s="161"/>
      <c r="V13" s="161"/>
      <c r="W13" s="161"/>
      <c r="X13" s="161"/>
      <c r="Y13" s="161"/>
      <c r="Z13" s="161"/>
      <c r="AA13" s="161"/>
      <c r="AB13" s="161"/>
      <c r="AC13" s="161"/>
      <c r="AD13" s="161"/>
      <c r="AE13" s="161"/>
      <c r="AF13" s="161"/>
      <c r="AG13" s="161"/>
      <c r="AH13" s="161"/>
      <c r="AI13" s="161"/>
      <c r="AJ13" s="166"/>
      <c r="AK13" s="10"/>
      <c r="AL13" s="368"/>
      <c r="AM13" s="369"/>
      <c r="AO13" s="20"/>
      <c r="AP13" s="14" t="s">
        <v>529</v>
      </c>
      <c r="AQ13" s="12">
        <f>F90</f>
        <v>0</v>
      </c>
      <c r="AR13" s="12">
        <f>I90</f>
        <v>0</v>
      </c>
      <c r="AS13" s="12">
        <f>L90</f>
        <v>0</v>
      </c>
      <c r="AT13" s="13"/>
      <c r="AU13" s="350" t="str">
        <f t="shared" si="0"/>
        <v xml:space="preserve"> </v>
      </c>
      <c r="AV13" s="350" t="str">
        <f t="shared" si="1"/>
        <v xml:space="preserve"> </v>
      </c>
      <c r="AW13" s="351">
        <f>I90</f>
        <v>0</v>
      </c>
      <c r="AX13" s="351">
        <f>L90</f>
        <v>0</v>
      </c>
      <c r="AY13" s="351">
        <f t="shared" si="2"/>
        <v>0</v>
      </c>
      <c r="AZ13" s="352">
        <f t="shared" si="3"/>
        <v>0</v>
      </c>
      <c r="BA13" s="382"/>
      <c r="BB13" s="383" t="s">
        <v>425</v>
      </c>
      <c r="BC13" s="87">
        <f>+F30+F33+F36+F38+F39+F40</f>
        <v>247152498</v>
      </c>
      <c r="BD13" s="88">
        <f>+I30+I33+I36+I38+I39+I40</f>
        <v>102980210</v>
      </c>
      <c r="BE13" s="89">
        <f>+K30+K33+K36+K38+K39+K40</f>
        <v>20596042</v>
      </c>
      <c r="BF13" s="90"/>
      <c r="BG13" s="91" t="s">
        <v>70</v>
      </c>
      <c r="BH13" s="84">
        <f t="shared" ref="BH13:BK15" si="12">BN29</f>
        <v>1249624613</v>
      </c>
      <c r="BI13" s="84">
        <f t="shared" si="12"/>
        <v>945276544</v>
      </c>
      <c r="BJ13" s="84">
        <f t="shared" si="12"/>
        <v>522140712</v>
      </c>
      <c r="BK13" s="84">
        <f t="shared" si="12"/>
        <v>131698367</v>
      </c>
      <c r="BM13" s="139" t="s">
        <v>437</v>
      </c>
      <c r="BN13" s="83">
        <f>X43-X55+X57-X61+X90-X102+X104-X108</f>
        <v>651121942</v>
      </c>
      <c r="BO13" s="81">
        <f>AA43-AA55+AA57-AA61+AA90-AA102+AA104-AA108</f>
        <v>254246982</v>
      </c>
      <c r="BP13" s="81">
        <f>AD43-AD55+AD57-AD61+AD90-AD102+AD104-AD108</f>
        <v>254246982</v>
      </c>
      <c r="BQ13" s="82">
        <f>AF43-AF55+AF57-AF61+AF90-AF102+AF104-AF108</f>
        <v>52483453</v>
      </c>
    </row>
    <row r="14" spans="1:69" s="9" customFormat="1" ht="24.95" customHeight="1">
      <c r="A14" s="611">
        <f>+IF(ABRIL!A14=0,"",ABRIL!A14)</f>
        <v>1003</v>
      </c>
      <c r="B14" s="638" t="str">
        <f>+IF(ABRIL!B14=0,"",ABRIL!B14)</f>
        <v>Fondos Comunes y Especiales (Caja, Bancos, Invers. Tempor.) a Dic-31-2017</v>
      </c>
      <c r="C14" s="673">
        <f>+ENERO!C14</f>
        <v>20000000</v>
      </c>
      <c r="D14" s="373">
        <f>ABRIL!D14+MAYO!P14</f>
        <v>0</v>
      </c>
      <c r="E14" s="373">
        <f>ABRIL!E14+MAYO!Q14</f>
        <v>383920717</v>
      </c>
      <c r="F14" s="143">
        <f>SUM(C14:E14)</f>
        <v>403920717</v>
      </c>
      <c r="G14" s="219">
        <f>ABRIL!I14</f>
        <v>403920717</v>
      </c>
      <c r="H14" s="374">
        <v>0</v>
      </c>
      <c r="I14" s="143">
        <f>SUM(G14:H14)</f>
        <v>403920717</v>
      </c>
      <c r="J14" s="219">
        <f>ABRIL!L14</f>
        <v>403920717</v>
      </c>
      <c r="K14" s="131">
        <f>+H14</f>
        <v>0</v>
      </c>
      <c r="L14" s="143">
        <f>SUM(J14:K14)</f>
        <v>403920717</v>
      </c>
      <c r="M14" s="219">
        <f>F14-I14</f>
        <v>0</v>
      </c>
      <c r="N14" s="143">
        <f>F14-L14</f>
        <v>0</v>
      </c>
      <c r="O14" s="382"/>
      <c r="P14" s="372">
        <v>0</v>
      </c>
      <c r="Q14" s="375">
        <v>0</v>
      </c>
      <c r="S14" s="704">
        <f>+IF(ABRIL!S14=0,"",ABRIL!S14)</f>
        <v>1010000</v>
      </c>
      <c r="T14" s="680" t="str">
        <f>+IF(ABRIL!T14=0,"",ABRIL!T14)</f>
        <v>Gastos de Administración</v>
      </c>
      <c r="U14" s="132">
        <f t="shared" ref="U14:AJ14" si="13">U16+U35+U43+U57</f>
        <v>993993872</v>
      </c>
      <c r="V14" s="122">
        <f t="shared" si="13"/>
        <v>25523371</v>
      </c>
      <c r="W14" s="122">
        <f t="shared" si="13"/>
        <v>30374979</v>
      </c>
      <c r="X14" s="129">
        <f t="shared" si="13"/>
        <v>1049892222</v>
      </c>
      <c r="Y14" s="128">
        <f t="shared" si="13"/>
        <v>502705678</v>
      </c>
      <c r="Z14" s="122">
        <f t="shared" si="13"/>
        <v>67232439</v>
      </c>
      <c r="AA14" s="129">
        <f t="shared" si="13"/>
        <v>569938117</v>
      </c>
      <c r="AB14" s="128">
        <f t="shared" si="13"/>
        <v>381954772</v>
      </c>
      <c r="AC14" s="122">
        <f t="shared" si="13"/>
        <v>78665671</v>
      </c>
      <c r="AD14" s="129">
        <f t="shared" si="13"/>
        <v>460620443</v>
      </c>
      <c r="AE14" s="128">
        <f t="shared" si="13"/>
        <v>320367715</v>
      </c>
      <c r="AF14" s="122">
        <f t="shared" si="13"/>
        <v>78712113</v>
      </c>
      <c r="AG14" s="129">
        <f t="shared" si="13"/>
        <v>399079828</v>
      </c>
      <c r="AH14" s="128">
        <f t="shared" si="13"/>
        <v>479954105</v>
      </c>
      <c r="AI14" s="122">
        <f t="shared" si="13"/>
        <v>589271779</v>
      </c>
      <c r="AJ14" s="130">
        <f t="shared" si="13"/>
        <v>650812394</v>
      </c>
      <c r="AK14" s="10"/>
      <c r="AL14" s="128">
        <f>AL16+AL35+AL43+AL57</f>
        <v>0</v>
      </c>
      <c r="AM14" s="130">
        <f>AM16+AM35+AM43+AM57</f>
        <v>0</v>
      </c>
      <c r="AO14" s="21"/>
      <c r="AP14" s="11" t="s">
        <v>73</v>
      </c>
      <c r="AQ14" s="12">
        <f>F19-AQ7-AQ8-AQ9-AQ10-AQ11-AQ12-AQ13</f>
        <v>676577463</v>
      </c>
      <c r="AR14" s="12">
        <f>I19-AR7-AR8-AR9-AR10-AR11-AR12-AR13</f>
        <v>267615712</v>
      </c>
      <c r="AS14" s="12">
        <f>L19-AS7-AS8-AS9-AS10-AS11-AS12-AS13</f>
        <v>204424179</v>
      </c>
      <c r="AT14" s="382"/>
      <c r="AU14" s="350">
        <f t="shared" si="0"/>
        <v>0.39554334371909161</v>
      </c>
      <c r="AV14" s="350">
        <f t="shared" si="1"/>
        <v>0.3021445291623614</v>
      </c>
      <c r="AW14" s="351">
        <f>(I41+I46+I49+I52+I55+I58+I61+I64+I67+I70+I73+I78+I81+I82+I83+I85+I94+I104)/AO$2*12+I47+I50+I53+I56+I59+I62+I65+I68+I71+I74</f>
        <v>1848986394.8000002</v>
      </c>
      <c r="AX14" s="351">
        <f>(L41+L46+L49+L52+L55+L58+L61+L64+L67+L70+L73+L78+L81+L82+L83+L85+L94+L104)/AO$2*12+L47+L50+L53+L56+L59+L62+L65+L68+L71+L74</f>
        <v>1697064892.3999999</v>
      </c>
      <c r="AY14" s="351">
        <f t="shared" si="2"/>
        <v>1172408931.8000002</v>
      </c>
      <c r="AZ14" s="352">
        <f t="shared" si="3"/>
        <v>1020487429.3999999</v>
      </c>
      <c r="BB14" s="383" t="s">
        <v>426</v>
      </c>
      <c r="BC14" s="92">
        <f>+F64</f>
        <v>76217515</v>
      </c>
      <c r="BD14" s="93">
        <f>+I64</f>
        <v>33841698</v>
      </c>
      <c r="BE14" s="94">
        <f>K64</f>
        <v>3748228</v>
      </c>
      <c r="BF14" s="95"/>
      <c r="BG14" s="91" t="s">
        <v>74</v>
      </c>
      <c r="BH14" s="81">
        <f t="shared" si="12"/>
        <v>0</v>
      </c>
      <c r="BI14" s="81">
        <f t="shared" si="12"/>
        <v>0</v>
      </c>
      <c r="BJ14" s="81">
        <f t="shared" si="12"/>
        <v>0</v>
      </c>
      <c r="BK14" s="81">
        <f t="shared" si="12"/>
        <v>0</v>
      </c>
      <c r="BM14" s="138" t="s">
        <v>433</v>
      </c>
      <c r="BN14" s="86">
        <f>X35-X41+X83-X88</f>
        <v>275135443</v>
      </c>
      <c r="BO14" s="84">
        <f>AA35-AA41+AA83-AA88</f>
        <v>240751231</v>
      </c>
      <c r="BP14" s="84">
        <f>AD35-AD41+AD83-AD88</f>
        <v>107596269</v>
      </c>
      <c r="BQ14" s="85">
        <f>AF35-AF41+AF83-AF88</f>
        <v>23423017</v>
      </c>
    </row>
    <row r="15" spans="1:69" s="9" customFormat="1" ht="24.95" customHeight="1" thickBot="1">
      <c r="A15" s="612">
        <f>+IF(ABRIL!A15=0,"",ABRIL!A15)</f>
        <v>1004</v>
      </c>
      <c r="B15" s="638" t="str">
        <f>+IF(ABRIL!B15=0,"",ABRIL!B15)</f>
        <v>Cesantias Ley 50/1990 a Dic-31-2017</v>
      </c>
      <c r="C15" s="779">
        <f>+ENERO!C15</f>
        <v>145000000</v>
      </c>
      <c r="D15" s="385">
        <f>ABRIL!D15+MAYO!P15</f>
        <v>0</v>
      </c>
      <c r="E15" s="385">
        <f>ABRIL!E15+MAYO!Q15</f>
        <v>0</v>
      </c>
      <c r="F15" s="386">
        <f>SUM(C15:E15)</f>
        <v>145000000</v>
      </c>
      <c r="G15" s="387">
        <f>ABRIL!I15</f>
        <v>145000000</v>
      </c>
      <c r="H15" s="388">
        <v>0</v>
      </c>
      <c r="I15" s="386">
        <f>SUM(G15:H15)</f>
        <v>145000000</v>
      </c>
      <c r="J15" s="387">
        <f>ABRIL!L15</f>
        <v>145000000</v>
      </c>
      <c r="K15" s="165">
        <f>+H15</f>
        <v>0</v>
      </c>
      <c r="L15" s="386">
        <f>SUM(J15:K15)</f>
        <v>145000000</v>
      </c>
      <c r="M15" s="387">
        <f>F15-I15</f>
        <v>0</v>
      </c>
      <c r="N15" s="386">
        <f>F15-L15</f>
        <v>0</v>
      </c>
      <c r="O15" s="382"/>
      <c r="P15" s="384">
        <v>0</v>
      </c>
      <c r="Q15" s="389">
        <v>0</v>
      </c>
      <c r="S15" s="366" t="str">
        <f>+IF(ABRIL!S15=0,"",ABRIL!S15)</f>
        <v/>
      </c>
      <c r="T15" s="696" t="str">
        <f>+IF(ABRIL!T15=0,"",ABRIL!T15)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319699194</v>
      </c>
      <c r="AR15" s="12">
        <f>I113</f>
        <v>20310673</v>
      </c>
      <c r="AS15" s="12">
        <f>L113</f>
        <v>20310673</v>
      </c>
      <c r="AT15" s="13"/>
      <c r="AU15" s="350">
        <f t="shared" si="0"/>
        <v>6.3530573054869824E-2</v>
      </c>
      <c r="AV15" s="350">
        <f t="shared" si="1"/>
        <v>6.3530573054869824E-2</v>
      </c>
      <c r="AW15" s="12">
        <f>+AR15</f>
        <v>20310673</v>
      </c>
      <c r="AX15" s="12">
        <f>+AS15</f>
        <v>20310673</v>
      </c>
      <c r="AY15" s="12">
        <f t="shared" si="2"/>
        <v>-299388521</v>
      </c>
      <c r="AZ15" s="343">
        <f t="shared" si="3"/>
        <v>-299388521</v>
      </c>
      <c r="BA15" s="382"/>
      <c r="BB15" s="383" t="s">
        <v>77</v>
      </c>
      <c r="BC15" s="92">
        <f>F46+F49</f>
        <v>0</v>
      </c>
      <c r="BD15" s="93">
        <f>I46+I49</f>
        <v>0</v>
      </c>
      <c r="BE15" s="94">
        <f>K46+K49</f>
        <v>0</v>
      </c>
      <c r="BF15" s="95"/>
      <c r="BG15" s="91" t="s">
        <v>78</v>
      </c>
      <c r="BH15" s="81">
        <f t="shared" si="12"/>
        <v>933823291</v>
      </c>
      <c r="BI15" s="81">
        <f t="shared" si="12"/>
        <v>873553503</v>
      </c>
      <c r="BJ15" s="81">
        <f t="shared" si="12"/>
        <v>873553503</v>
      </c>
      <c r="BK15" s="81">
        <f t="shared" si="12"/>
        <v>44393941</v>
      </c>
      <c r="BM15" s="71" t="s">
        <v>66</v>
      </c>
      <c r="BN15" s="83">
        <f>SUM(BN16:BN21)</f>
        <v>702548859</v>
      </c>
      <c r="BO15" s="81">
        <f>SUM(BO16:BO21)</f>
        <v>353954274</v>
      </c>
      <c r="BP15" s="81">
        <f>SUM(BP16:BP21)</f>
        <v>292883592</v>
      </c>
      <c r="BQ15" s="82">
        <f>SUM(BQ16:BQ21)</f>
        <v>40723987</v>
      </c>
    </row>
    <row r="16" spans="1:69" s="9" customFormat="1" ht="24.95" customHeight="1" thickBot="1">
      <c r="A16" s="733" t="str">
        <f>+IF(ABRIL!A16=0,"",ABRIL!A16)</f>
        <v/>
      </c>
      <c r="B16" s="639" t="str">
        <f>+IF(ABRIL!B16=0,"",ABRIL!B16)</f>
        <v/>
      </c>
      <c r="C16" s="390"/>
      <c r="D16" s="390"/>
      <c r="E16" s="390"/>
      <c r="F16" s="390"/>
      <c r="G16" s="390"/>
      <c r="H16" s="390"/>
      <c r="I16" s="390"/>
      <c r="J16" s="390"/>
      <c r="K16" s="390"/>
      <c r="L16" s="390"/>
      <c r="M16" s="390"/>
      <c r="N16" s="391"/>
      <c r="O16" s="382"/>
      <c r="P16" s="392"/>
      <c r="Q16" s="393"/>
      <c r="S16" s="705">
        <f>+IF(ABRIL!S16=0,"",ABRIL!S16)</f>
        <v>1010100</v>
      </c>
      <c r="T16" s="681" t="str">
        <f>+IF(ABRIL!T16=0,"",ABRIL!T16)</f>
        <v>Servicios Personales Asociados a Nómina</v>
      </c>
      <c r="U16" s="132">
        <f t="shared" ref="U16:AJ16" si="14">SUM(U17:U20)+U33</f>
        <v>581632025</v>
      </c>
      <c r="V16" s="122">
        <f t="shared" si="14"/>
        <v>-1771123</v>
      </c>
      <c r="W16" s="122">
        <f t="shared" si="14"/>
        <v>30374979</v>
      </c>
      <c r="X16" s="129">
        <f t="shared" si="14"/>
        <v>610235881</v>
      </c>
      <c r="Y16" s="128">
        <f t="shared" si="14"/>
        <v>207109235</v>
      </c>
      <c r="Z16" s="122">
        <f t="shared" si="14"/>
        <v>48692282</v>
      </c>
      <c r="AA16" s="129">
        <f t="shared" si="14"/>
        <v>255801517</v>
      </c>
      <c r="AB16" s="128">
        <f t="shared" si="14"/>
        <v>207109235</v>
      </c>
      <c r="AC16" s="122">
        <f t="shared" si="14"/>
        <v>48692282</v>
      </c>
      <c r="AD16" s="129">
        <f t="shared" si="14"/>
        <v>255801517</v>
      </c>
      <c r="AE16" s="128">
        <f t="shared" si="14"/>
        <v>176823349</v>
      </c>
      <c r="AF16" s="122">
        <f t="shared" si="14"/>
        <v>51298100</v>
      </c>
      <c r="AG16" s="129">
        <f t="shared" si="14"/>
        <v>228121449</v>
      </c>
      <c r="AH16" s="128">
        <f t="shared" si="14"/>
        <v>354434364</v>
      </c>
      <c r="AI16" s="122">
        <f t="shared" si="14"/>
        <v>354434364</v>
      </c>
      <c r="AJ16" s="130">
        <f t="shared" si="14"/>
        <v>382114432</v>
      </c>
      <c r="AK16" s="10"/>
      <c r="AL16" s="128">
        <f>SUM(AL17:AL20)+AL33</f>
        <v>0</v>
      </c>
      <c r="AM16" s="130">
        <f>SUM(AM17:AM20)+AM33</f>
        <v>0</v>
      </c>
      <c r="AO16" s="21"/>
      <c r="AP16" s="394" t="s">
        <v>81</v>
      </c>
      <c r="AQ16" s="395">
        <f>F10</f>
        <v>548920717</v>
      </c>
      <c r="AR16" s="395">
        <f>I10</f>
        <v>548920717</v>
      </c>
      <c r="AS16" s="395">
        <f>L10</f>
        <v>548920717</v>
      </c>
      <c r="AT16" s="382"/>
      <c r="AU16" s="396">
        <f t="shared" si="0"/>
        <v>1</v>
      </c>
      <c r="AV16" s="396">
        <f t="shared" si="1"/>
        <v>1</v>
      </c>
      <c r="AW16" s="395">
        <f t="shared" ref="AW16:AX16" si="15">+AR16</f>
        <v>548920717</v>
      </c>
      <c r="AX16" s="395">
        <f t="shared" si="15"/>
        <v>548920717</v>
      </c>
      <c r="AY16" s="12">
        <f t="shared" si="2"/>
        <v>0</v>
      </c>
      <c r="AZ16" s="397">
        <f t="shared" si="3"/>
        <v>0</v>
      </c>
      <c r="BA16" s="382"/>
      <c r="BB16" s="365" t="s">
        <v>427</v>
      </c>
      <c r="BC16" s="73">
        <f>F43</f>
        <v>115000000</v>
      </c>
      <c r="BD16" s="74">
        <f>I43</f>
        <v>31068182</v>
      </c>
      <c r="BE16" s="75">
        <f>K43</f>
        <v>12028954</v>
      </c>
      <c r="BF16" s="76"/>
      <c r="BG16" s="91" t="s">
        <v>82</v>
      </c>
      <c r="BH16" s="96">
        <f>BH7+BH12+BH13+BH14+BH15</f>
        <v>6646926950</v>
      </c>
      <c r="BI16" s="96">
        <f>BI7+BI12+BI13+BI14+BI15</f>
        <v>3957639848</v>
      </c>
      <c r="BJ16" s="96">
        <f>BJ7+BJ12+BJ13+BJ14+BJ15</f>
        <v>3159153496</v>
      </c>
      <c r="BK16" s="96">
        <f>BK7+BK12+BK13+BK14+BK15</f>
        <v>507175923</v>
      </c>
      <c r="BM16" s="137" t="s">
        <v>83</v>
      </c>
      <c r="BN16" s="83">
        <f>X114-X121+X147-X148-X153</f>
        <v>154452662</v>
      </c>
      <c r="BO16" s="81">
        <f>AA114-AA121+AA147-AA148-AA153</f>
        <v>28103026</v>
      </c>
      <c r="BP16" s="81">
        <f>AD114-AD121+AD147-AD148-AD153</f>
        <v>28040493</v>
      </c>
      <c r="BQ16" s="82">
        <f>AF114-AF121+AF147-AF148-AF153</f>
        <v>6241884</v>
      </c>
    </row>
    <row r="17" spans="1:70" s="382" customFormat="1" ht="24.95" customHeight="1" thickBot="1">
      <c r="A17" s="732">
        <f>+IF(ABRIL!A17=0,"",ABRIL!A17)</f>
        <v>11</v>
      </c>
      <c r="B17" s="640" t="str">
        <f>+IF(ABRIL!B17=0,"",ABRIL!B17)</f>
        <v>INGRESOS  CORRIENTES</v>
      </c>
      <c r="C17" s="334">
        <f>C19+C94+C104</f>
        <v>5768854735</v>
      </c>
      <c r="D17" s="331">
        <f t="shared" ref="D17:Q17" si="16">D19+D94+D104</f>
        <v>0</v>
      </c>
      <c r="E17" s="331">
        <f t="shared" si="16"/>
        <v>9452304</v>
      </c>
      <c r="F17" s="331">
        <f t="shared" si="16"/>
        <v>5778307039</v>
      </c>
      <c r="G17" s="331">
        <f t="shared" si="16"/>
        <v>2281270156</v>
      </c>
      <c r="H17" s="331">
        <f t="shared" si="16"/>
        <v>395781479</v>
      </c>
      <c r="I17" s="331">
        <f t="shared" si="16"/>
        <v>2677051635</v>
      </c>
      <c r="J17" s="331">
        <f t="shared" si="16"/>
        <v>1960843519</v>
      </c>
      <c r="K17" s="331">
        <f t="shared" si="16"/>
        <v>325182418</v>
      </c>
      <c r="L17" s="331">
        <f t="shared" si="16"/>
        <v>2286025937</v>
      </c>
      <c r="M17" s="331">
        <f t="shared" si="16"/>
        <v>3101255404</v>
      </c>
      <c r="N17" s="332">
        <f t="shared" si="16"/>
        <v>3492281102</v>
      </c>
      <c r="P17" s="174">
        <f t="shared" si="16"/>
        <v>0</v>
      </c>
      <c r="Q17" s="175">
        <f t="shared" si="16"/>
        <v>0</v>
      </c>
      <c r="R17" s="9"/>
      <c r="S17" s="706">
        <f>+IF(ABRIL!S17=0,"",ABRIL!S17)</f>
        <v>1010101</v>
      </c>
      <c r="T17" s="682" t="str">
        <f>+IF(ABRIL!T17=0,"",ABRIL!T17)</f>
        <v>Sueldos del Personal de nómina</v>
      </c>
      <c r="U17" s="27">
        <f>+ENERO!U17</f>
        <v>438834836</v>
      </c>
      <c r="V17" s="15">
        <f>ABRIL!V17+MAYO!AL17</f>
        <v>0</v>
      </c>
      <c r="W17" s="15">
        <f>ABRIL!W17+MAYO!AM17</f>
        <v>0</v>
      </c>
      <c r="X17" s="18">
        <f>SUM(U17:W17)</f>
        <v>438834836</v>
      </c>
      <c r="Y17" s="19">
        <f>ABRIL!AA17</f>
        <v>159501160</v>
      </c>
      <c r="Z17" s="374">
        <v>41618546</v>
      </c>
      <c r="AA17" s="18">
        <f>SUM(Y17:Z17)</f>
        <v>201119706</v>
      </c>
      <c r="AB17" s="19">
        <f>ABRIL!AD17</f>
        <v>159501160</v>
      </c>
      <c r="AC17" s="374">
        <v>41618546</v>
      </c>
      <c r="AD17" s="18">
        <f>SUM(AB17:AC17)</f>
        <v>201119706</v>
      </c>
      <c r="AE17" s="19">
        <f>ABRIL!AG17</f>
        <v>137310796</v>
      </c>
      <c r="AF17" s="374">
        <v>41423914</v>
      </c>
      <c r="AG17" s="18">
        <f>SUM(AE17:AF17)</f>
        <v>178734710</v>
      </c>
      <c r="AH17" s="19">
        <f>X17-AA17</f>
        <v>237715130</v>
      </c>
      <c r="AI17" s="15">
        <f>X17-AD17</f>
        <v>237715130</v>
      </c>
      <c r="AJ17" s="16">
        <f>X17-AG17</f>
        <v>260100126</v>
      </c>
      <c r="AK17" s="9"/>
      <c r="AL17" s="372">
        <v>0</v>
      </c>
      <c r="AM17" s="375">
        <v>0</v>
      </c>
      <c r="AN17" s="9"/>
      <c r="AO17" s="349"/>
      <c r="AP17" s="399" t="s">
        <v>85</v>
      </c>
      <c r="AQ17" s="400">
        <f>SUM(AQ7:AQ16)</f>
        <v>6631733340</v>
      </c>
      <c r="AR17" s="401">
        <f>SUM(AR7:AR16)</f>
        <v>3243165734</v>
      </c>
      <c r="AS17" s="402">
        <f>SUM(AS7:AS16)</f>
        <v>2852249123</v>
      </c>
      <c r="AT17" s="403"/>
      <c r="AU17" s="401">
        <f t="shared" si="0"/>
        <v>0.4890374156690685</v>
      </c>
      <c r="AV17" s="401">
        <f t="shared" si="1"/>
        <v>0.4300910450962131</v>
      </c>
      <c r="AW17" s="404">
        <f>SUM(AX7:AX16)</f>
        <v>6211608651.1999998</v>
      </c>
      <c r="AX17" s="404">
        <f>SUM(AX7:AX16)</f>
        <v>6211608651.1999998</v>
      </c>
      <c r="AY17" s="404">
        <f>SUM(AY7:AY16)</f>
        <v>489502533.59999967</v>
      </c>
      <c r="AZ17" s="405">
        <f>SUM(AZ7:AZ16)</f>
        <v>-420124688.79999995</v>
      </c>
      <c r="BA17" s="9"/>
      <c r="BB17" s="365" t="s">
        <v>428</v>
      </c>
      <c r="BC17" s="73">
        <f>F41+F52+F55+F58+F61+F67+F70+F73+F76+F79+F82+F86+F87+F88+F89+F90+F91</f>
        <v>1178569185</v>
      </c>
      <c r="BD17" s="74">
        <f>I41+I52+I55+I58+I61+I67+I70+I73+I76+I79+I82+I86+I87+I88+I89+I90+I91</f>
        <v>635907619</v>
      </c>
      <c r="BE17" s="75">
        <f>K41+K52+K55+K58+K61+K67+K70+K73+K76+K79+K82+K86+K87+K88+K89+K90+K91</f>
        <v>21519680</v>
      </c>
      <c r="BF17" s="76"/>
      <c r="BG17" s="98" t="s">
        <v>86</v>
      </c>
      <c r="BH17" s="99">
        <f>BC23-BH16</f>
        <v>-6646926950</v>
      </c>
      <c r="BI17" s="99"/>
      <c r="BJ17" s="99"/>
      <c r="BK17" s="99"/>
      <c r="BM17" s="137" t="s">
        <v>443</v>
      </c>
      <c r="BN17" s="83">
        <f>X123-X126-X139+X155-X156-X167-X168</f>
        <v>213814479</v>
      </c>
      <c r="BO17" s="81">
        <f>AA123-AA126-AA139+AA155-AA156-AA167-AA168</f>
        <v>133682247</v>
      </c>
      <c r="BP17" s="81">
        <f>AD123-AD126-AD139+AD155-AD156-AD167-AD168</f>
        <v>80380209</v>
      </c>
      <c r="BQ17" s="82">
        <f>AF123-AF126-AF139+AF155-AF156-AF167-AF168</f>
        <v>14224751</v>
      </c>
      <c r="BR17" s="9"/>
    </row>
    <row r="18" spans="1:70" s="9" customFormat="1" ht="24.95" customHeight="1" thickBot="1">
      <c r="A18" s="611" t="str">
        <f>+IF(ABRIL!A18=0,"",ABRIL!A18)</f>
        <v/>
      </c>
      <c r="B18" s="641" t="str">
        <f>+IF(ABRIL!B18=0,"",ABRIL!B18)</f>
        <v/>
      </c>
      <c r="C18" s="294"/>
      <c r="D18" s="294"/>
      <c r="E18" s="294"/>
      <c r="F18" s="294"/>
      <c r="G18" s="294"/>
      <c r="H18" s="294"/>
      <c r="I18" s="294"/>
      <c r="J18" s="294"/>
      <c r="K18" s="294"/>
      <c r="L18" s="294"/>
      <c r="M18" s="294"/>
      <c r="N18" s="463"/>
      <c r="P18" s="407"/>
      <c r="Q18" s="406"/>
      <c r="S18" s="706">
        <f>+IF(ABRIL!S18=0,"",ABRIL!S18)</f>
        <v>1010102</v>
      </c>
      <c r="T18" s="682" t="str">
        <f>+IF(ABRIL!T18=0,"",ABRIL!T18)</f>
        <v>Horas Extras,Dominic.,Festivos y Rec. Nocturnos</v>
      </c>
      <c r="U18" s="27">
        <f>+ENERO!U18</f>
        <v>24789912</v>
      </c>
      <c r="V18" s="15">
        <f>ABRIL!V18+MAYO!AL18</f>
        <v>0</v>
      </c>
      <c r="W18" s="15">
        <f>ABRIL!W18+MAYO!AM18</f>
        <v>0</v>
      </c>
      <c r="X18" s="18">
        <f>SUM(U18:W18)</f>
        <v>24789912</v>
      </c>
      <c r="Y18" s="19">
        <f>ABRIL!AA18</f>
        <v>5752851</v>
      </c>
      <c r="Z18" s="374">
        <v>1176964</v>
      </c>
      <c r="AA18" s="18">
        <f>SUM(Y18:Z18)</f>
        <v>6929815</v>
      </c>
      <c r="AB18" s="19">
        <f>ABRIL!AD18</f>
        <v>5752851</v>
      </c>
      <c r="AC18" s="374">
        <v>1176964</v>
      </c>
      <c r="AD18" s="18">
        <f>SUM(AB18:AC18)</f>
        <v>6929815</v>
      </c>
      <c r="AE18" s="19">
        <f>ABRIL!AG18</f>
        <v>5752851</v>
      </c>
      <c r="AF18" s="374">
        <v>1176964</v>
      </c>
      <c r="AG18" s="18">
        <f>SUM(AE18:AF18)</f>
        <v>6929815</v>
      </c>
      <c r="AH18" s="19">
        <f>X18-AA18</f>
        <v>17860097</v>
      </c>
      <c r="AI18" s="15">
        <f>X18-AD18</f>
        <v>17860097</v>
      </c>
      <c r="AJ18" s="16">
        <f>X18-AG18</f>
        <v>17860097</v>
      </c>
      <c r="AL18" s="372">
        <v>0</v>
      </c>
      <c r="AM18" s="375">
        <v>0</v>
      </c>
      <c r="AO18" s="21"/>
      <c r="AP18" s="294" t="s">
        <v>51</v>
      </c>
      <c r="AQ18" s="294"/>
      <c r="AR18" s="294"/>
      <c r="AS18" s="294"/>
      <c r="AT18" s="294"/>
      <c r="AU18" s="294"/>
      <c r="AV18" s="294"/>
      <c r="AW18" s="294"/>
      <c r="AX18" s="294"/>
      <c r="AY18" s="294"/>
      <c r="AZ18" s="294"/>
      <c r="BA18" s="382"/>
      <c r="BB18" s="383" t="s">
        <v>429</v>
      </c>
      <c r="BC18" s="73">
        <f>+F95+F96+F97+F99+F100+F101</f>
        <v>0</v>
      </c>
      <c r="BD18" s="74">
        <f>+I95+I96+I97+I99+I100+I101</f>
        <v>0</v>
      </c>
      <c r="BE18" s="75">
        <f>+K95+K96+K97+K99+K100+K101</f>
        <v>0</v>
      </c>
      <c r="BF18" s="95"/>
      <c r="BM18" s="137" t="s">
        <v>87</v>
      </c>
      <c r="BN18" s="83">
        <f>X148+X156</f>
        <v>264281718</v>
      </c>
      <c r="BO18" s="81">
        <f>AA148+AA156</f>
        <v>159793879</v>
      </c>
      <c r="BP18" s="81">
        <f>AD148+AD156</f>
        <v>152087768</v>
      </c>
      <c r="BQ18" s="82">
        <f>AF148+AF156</f>
        <v>14245643</v>
      </c>
      <c r="BR18" s="382"/>
    </row>
    <row r="19" spans="1:70" s="9" customFormat="1" ht="24.95" customHeight="1" thickBot="1">
      <c r="A19" s="734">
        <f>+IF(ABRIL!A19=0,"",ABRIL!A19)</f>
        <v>113</v>
      </c>
      <c r="B19" s="642" t="str">
        <f>+IF(ABRIL!B19=0,"",ABRIL!B19)</f>
        <v>VENTA DE SERVICIOS</v>
      </c>
      <c r="C19" s="334">
        <f t="shared" ref="C19:N19" si="17">C21+C85</f>
        <v>5753661125</v>
      </c>
      <c r="D19" s="331">
        <f t="shared" si="17"/>
        <v>0</v>
      </c>
      <c r="E19" s="331">
        <f t="shared" si="17"/>
        <v>9452304</v>
      </c>
      <c r="F19" s="332">
        <f t="shared" si="17"/>
        <v>5763113429</v>
      </c>
      <c r="G19" s="334">
        <f t="shared" si="17"/>
        <v>2279435890</v>
      </c>
      <c r="H19" s="331">
        <f t="shared" si="17"/>
        <v>394498454</v>
      </c>
      <c r="I19" s="332">
        <f t="shared" si="17"/>
        <v>2673934344</v>
      </c>
      <c r="J19" s="334">
        <f t="shared" si="17"/>
        <v>1960086377</v>
      </c>
      <c r="K19" s="331">
        <f t="shared" si="17"/>
        <v>322931356</v>
      </c>
      <c r="L19" s="332">
        <f t="shared" si="17"/>
        <v>2283017733</v>
      </c>
      <c r="M19" s="334">
        <f t="shared" si="17"/>
        <v>3089179085</v>
      </c>
      <c r="N19" s="332">
        <f t="shared" si="17"/>
        <v>3480095696</v>
      </c>
      <c r="O19" s="382"/>
      <c r="P19" s="43">
        <f>P21+P85</f>
        <v>0</v>
      </c>
      <c r="Q19" s="45">
        <f>Q21+Q85</f>
        <v>0</v>
      </c>
      <c r="S19" s="706">
        <f>+IF(ABRIL!S19=0,"",ABRIL!S19)</f>
        <v>1010103</v>
      </c>
      <c r="T19" s="682" t="str">
        <f>+IF(ABRIL!T19=0,"",ABRIL!T19)</f>
        <v>Prima Técnica</v>
      </c>
      <c r="U19" s="27">
        <f>+ENERO!U19</f>
        <v>0</v>
      </c>
      <c r="V19" s="15">
        <f>ABRIL!V19+MAYO!AL19</f>
        <v>0</v>
      </c>
      <c r="W19" s="15">
        <f>ABRIL!W19+MAYO!AM19</f>
        <v>0</v>
      </c>
      <c r="X19" s="18">
        <f>SUM(U19:W19)</f>
        <v>0</v>
      </c>
      <c r="Y19" s="19">
        <f>ABRIL!AA19</f>
        <v>0</v>
      </c>
      <c r="Z19" s="374">
        <v>0</v>
      </c>
      <c r="AA19" s="18">
        <f>SUM(Y19:Z19)</f>
        <v>0</v>
      </c>
      <c r="AB19" s="19">
        <f>ABRIL!AD19</f>
        <v>0</v>
      </c>
      <c r="AC19" s="374">
        <v>0</v>
      </c>
      <c r="AD19" s="18">
        <f>SUM(AB19:AC19)</f>
        <v>0</v>
      </c>
      <c r="AE19" s="19">
        <f>ABRIL!AG19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4" t="str">
        <f>+CONCATENATE("PROYECCION A DICIEMBRE 31 DEL ",N3)</f>
        <v>PROYECCION A DICIEMBRE 31 DEL 2018</v>
      </c>
      <c r="AX19" s="965"/>
      <c r="AY19" s="965"/>
      <c r="AZ19" s="966"/>
      <c r="BA19" s="382"/>
      <c r="BB19" s="414" t="s">
        <v>93</v>
      </c>
      <c r="BC19" s="621">
        <f>+F105+F106+F107+F108+F109+F110+F98</f>
        <v>15193610</v>
      </c>
      <c r="BD19" s="93">
        <f>+I105+I106+I107+I108+I109+I110+I98</f>
        <v>3117291</v>
      </c>
      <c r="BE19" s="94">
        <f>+K105+K106+K107+K108+K109+K110+K98</f>
        <v>2251062</v>
      </c>
      <c r="BF19" s="57"/>
      <c r="BG19" s="382"/>
      <c r="BH19" s="382">
        <f>BN33</f>
        <v>0</v>
      </c>
      <c r="BI19" s="382"/>
      <c r="BJ19" s="382"/>
      <c r="BK19" s="382"/>
      <c r="BM19" s="137" t="s">
        <v>94</v>
      </c>
      <c r="BN19" s="83">
        <f>X126+X167</f>
        <v>70000000</v>
      </c>
      <c r="BO19" s="81">
        <f>AA126+AA167</f>
        <v>32375122</v>
      </c>
      <c r="BP19" s="81">
        <f>AD126+AD167</f>
        <v>32375122</v>
      </c>
      <c r="BQ19" s="82">
        <f>AF126+AF167</f>
        <v>6011709</v>
      </c>
    </row>
    <row r="20" spans="1:70" s="422" customFormat="1" ht="24.95" customHeight="1" thickBot="1">
      <c r="A20" s="611" t="str">
        <f>+IF(ABRIL!A20=0,"",ABRIL!A20)</f>
        <v/>
      </c>
      <c r="B20" s="643" t="str">
        <f>+IF(ABRIL!B20=0,"",ABRIL!B20)</f>
        <v/>
      </c>
      <c r="C20" s="294"/>
      <c r="D20" s="294"/>
      <c r="E20" s="294"/>
      <c r="F20" s="294"/>
      <c r="G20" s="294"/>
      <c r="H20" s="294"/>
      <c r="I20" s="294"/>
      <c r="J20" s="294"/>
      <c r="K20" s="294"/>
      <c r="L20" s="294"/>
      <c r="M20" s="294"/>
      <c r="N20" s="463"/>
      <c r="O20" s="9"/>
      <c r="P20" s="407"/>
      <c r="Q20" s="406"/>
      <c r="R20" s="9"/>
      <c r="S20" s="706">
        <f>+IF(ABRIL!S20=0,"",ABRIL!S20)</f>
        <v>1010104</v>
      </c>
      <c r="T20" s="682" t="str">
        <f>+IF(ABRIL!T20=0,"",ABRIL!T20)</f>
        <v>Otros</v>
      </c>
      <c r="U20" s="27">
        <f t="shared" ref="U20:AJ20" si="18">SUM(U21:U32)</f>
        <v>116236154</v>
      </c>
      <c r="V20" s="15">
        <f t="shared" si="18"/>
        <v>0</v>
      </c>
      <c r="W20" s="15">
        <f t="shared" si="18"/>
        <v>0</v>
      </c>
      <c r="X20" s="18">
        <f t="shared" si="18"/>
        <v>116236154</v>
      </c>
      <c r="Y20" s="19">
        <f t="shared" si="18"/>
        <v>26732909</v>
      </c>
      <c r="Z20" s="142">
        <f t="shared" si="18"/>
        <v>5896772</v>
      </c>
      <c r="AA20" s="18">
        <f t="shared" si="18"/>
        <v>32629681</v>
      </c>
      <c r="AB20" s="19">
        <f t="shared" si="18"/>
        <v>26732909</v>
      </c>
      <c r="AC20" s="142">
        <f t="shared" si="18"/>
        <v>5896772</v>
      </c>
      <c r="AD20" s="18">
        <f t="shared" si="18"/>
        <v>32629681</v>
      </c>
      <c r="AE20" s="19">
        <f t="shared" si="18"/>
        <v>18637387</v>
      </c>
      <c r="AF20" s="142">
        <f t="shared" si="18"/>
        <v>8697222</v>
      </c>
      <c r="AG20" s="18">
        <f t="shared" si="18"/>
        <v>27334609</v>
      </c>
      <c r="AH20" s="19">
        <f t="shared" si="18"/>
        <v>83606473</v>
      </c>
      <c r="AI20" s="15">
        <f t="shared" si="18"/>
        <v>83606473</v>
      </c>
      <c r="AJ20" s="16">
        <f t="shared" si="18"/>
        <v>88901545</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430</v>
      </c>
      <c r="BC20" s="65">
        <f>+F115+F117+F119+F120+F121+F123+F124</f>
        <v>0</v>
      </c>
      <c r="BD20" s="66">
        <f>+I115+I117+I119+I120+I121+I123+I124</f>
        <v>535046</v>
      </c>
      <c r="BE20" s="67">
        <f>+K115+K117+K119+K120+K121+K123+K124</f>
        <v>136041</v>
      </c>
      <c r="BF20" s="57"/>
      <c r="BG20" s="382"/>
      <c r="BH20" s="382">
        <f>BH19-BH16</f>
        <v>-6646926950</v>
      </c>
      <c r="BI20" s="382"/>
      <c r="BJ20" s="382"/>
      <c r="BK20" s="382"/>
      <c r="BL20" s="382"/>
      <c r="BM20" s="139" t="s">
        <v>438</v>
      </c>
      <c r="BN20" s="83">
        <f>+X141-X143</f>
        <v>0</v>
      </c>
      <c r="BO20" s="81">
        <f>+AA141-AA143</f>
        <v>0</v>
      </c>
      <c r="BP20" s="81">
        <f>+AD141-AD143</f>
        <v>0</v>
      </c>
      <c r="BQ20" s="82">
        <f>+AF141-AF143</f>
        <v>0</v>
      </c>
      <c r="BR20" s="9"/>
    </row>
    <row r="21" spans="1:70" s="422" customFormat="1" ht="24.95" customHeight="1" thickBot="1">
      <c r="A21" s="735">
        <f>+IF(ABRIL!A21=0,"",ABRIL!A21)</f>
        <v>11301</v>
      </c>
      <c r="B21" s="644" t="str">
        <f>+IF(ABRIL!B21=0,"",ABRIL!B21)</f>
        <v>Venta de Servicios de Salud</v>
      </c>
      <c r="C21" s="174">
        <f t="shared" ref="C21:N21" si="19">C22+C25+C28+C41+C42+C45+C48+C51+C54+C57+C60+C63+C66+C69+C72+C75+C78+C81</f>
        <v>4656979522</v>
      </c>
      <c r="D21" s="354">
        <f t="shared" si="19"/>
        <v>0</v>
      </c>
      <c r="E21" s="354">
        <f t="shared" si="19"/>
        <v>49000000</v>
      </c>
      <c r="F21" s="354">
        <f t="shared" si="19"/>
        <v>4705979522</v>
      </c>
      <c r="G21" s="354">
        <f t="shared" si="19"/>
        <v>1670583399</v>
      </c>
      <c r="H21" s="354">
        <f t="shared" si="19"/>
        <v>392915640</v>
      </c>
      <c r="I21" s="354">
        <f t="shared" si="19"/>
        <v>2063499039</v>
      </c>
      <c r="J21" s="354">
        <f t="shared" si="19"/>
        <v>1351233892</v>
      </c>
      <c r="K21" s="354">
        <f t="shared" si="19"/>
        <v>321348542</v>
      </c>
      <c r="L21" s="354">
        <f t="shared" si="19"/>
        <v>1672582434</v>
      </c>
      <c r="M21" s="354">
        <f t="shared" si="19"/>
        <v>2642480483</v>
      </c>
      <c r="N21" s="175">
        <f t="shared" si="19"/>
        <v>3033397088</v>
      </c>
      <c r="O21" s="382"/>
      <c r="P21" s="43">
        <f>P22+P25+P28+P41+P42+P45+P48+P51+P54+P57+P60+P63+P66+P69+P72+P75+P78+P81</f>
        <v>0</v>
      </c>
      <c r="Q21" s="45">
        <f>Q22+Q25+Q28+Q41+Q42+Q45+Q48+Q51+Q54+Q57+Q60+Q63+Q66+Q69+Q72+Q75+Q78+Q81</f>
        <v>0</v>
      </c>
      <c r="R21" s="9"/>
      <c r="S21" s="707" t="str">
        <f>+IF(ABRIL!S21=0,"",ABRIL!S21)</f>
        <v>1010104-1</v>
      </c>
      <c r="T21" s="683" t="str">
        <f>+IF(ABRIL!T21=0,"",ABRIL!T21)</f>
        <v xml:space="preserve">Prima de Navidad </v>
      </c>
      <c r="U21" s="27">
        <f>+ENERO!U21</f>
        <v>43218582</v>
      </c>
      <c r="V21" s="15">
        <f>ABRIL!V21+MAYO!AL21</f>
        <v>0</v>
      </c>
      <c r="W21" s="15">
        <f>ABRIL!W21+MAYO!AM21</f>
        <v>0</v>
      </c>
      <c r="X21" s="18">
        <f t="shared" ref="X21:X33" si="20">SUM(U21:W21)</f>
        <v>43218582</v>
      </c>
      <c r="Y21" s="19">
        <f>ABRIL!AA21</f>
        <v>0</v>
      </c>
      <c r="Z21" s="374">
        <v>0</v>
      </c>
      <c r="AA21" s="18">
        <f t="shared" ref="AA21:AA33" si="21">SUM(Y21:Z21)</f>
        <v>0</v>
      </c>
      <c r="AB21" s="19">
        <f>ABRIL!AD21</f>
        <v>0</v>
      </c>
      <c r="AC21" s="374">
        <v>0</v>
      </c>
      <c r="AD21" s="18">
        <f t="shared" ref="AD21:AD33" si="22">SUM(AB21:AC21)</f>
        <v>0</v>
      </c>
      <c r="AE21" s="19">
        <f>ABRIL!AG21</f>
        <v>0</v>
      </c>
      <c r="AF21" s="374">
        <v>0</v>
      </c>
      <c r="AG21" s="18">
        <f t="shared" ref="AG21:AG33" si="23">SUM(AE21:AF21)</f>
        <v>0</v>
      </c>
      <c r="AH21" s="19">
        <f t="shared" ref="AH21:AH33" si="24">X21-AA21</f>
        <v>43218582</v>
      </c>
      <c r="AI21" s="15">
        <f t="shared" ref="AI21:AI33" si="25">X21-AD21</f>
        <v>43218582</v>
      </c>
      <c r="AJ21" s="16">
        <f t="shared" ref="AJ21:AJ33" si="26">X21-AG21</f>
        <v>43218582</v>
      </c>
      <c r="AK21" s="9"/>
      <c r="AL21" s="372">
        <v>0</v>
      </c>
      <c r="AM21" s="375">
        <v>0</v>
      </c>
      <c r="AN21" s="9"/>
      <c r="AO21" s="349"/>
      <c r="AP21" s="423"/>
      <c r="AQ21" s="424"/>
      <c r="AR21" s="425" t="str">
        <f>AR6</f>
        <v>MAYO</v>
      </c>
      <c r="AS21" s="426" t="str">
        <f>AR6</f>
        <v>MAYO</v>
      </c>
      <c r="AT21" s="425" t="str">
        <f>AR6</f>
        <v>MAYO</v>
      </c>
      <c r="AU21" s="425" t="s">
        <v>44</v>
      </c>
      <c r="AV21" s="425" t="s">
        <v>22</v>
      </c>
      <c r="AW21" s="427"/>
      <c r="AX21" s="427"/>
      <c r="AY21" s="425" t="s">
        <v>44</v>
      </c>
      <c r="AZ21" s="428" t="s">
        <v>22</v>
      </c>
      <c r="BA21" s="9"/>
      <c r="BB21" s="101" t="s">
        <v>431</v>
      </c>
      <c r="BC21" s="65">
        <f>SUMIF($B8:B122,"*Vigencia Anterior*",F8:F122)+F122</f>
        <v>837797789</v>
      </c>
      <c r="BD21" s="66">
        <f>SUMIF($B8:B122,"*Vigencia Anterior*",I8:I122)+I122</f>
        <v>280480832</v>
      </c>
      <c r="BE21" s="67">
        <f>SUMIF($B8:B122,"*Vigencia Anterior*",K8:K122)+K122</f>
        <v>2129147</v>
      </c>
      <c r="BF21" s="57"/>
      <c r="BG21" s="382"/>
      <c r="BH21" s="382"/>
      <c r="BI21" s="382"/>
      <c r="BJ21" s="382"/>
      <c r="BK21" s="382"/>
      <c r="BL21" s="382"/>
      <c r="BM21" s="137" t="s">
        <v>99</v>
      </c>
      <c r="BN21" s="83">
        <v>0</v>
      </c>
      <c r="BO21" s="81">
        <v>0</v>
      </c>
      <c r="BP21" s="81">
        <v>0</v>
      </c>
      <c r="BQ21" s="82">
        <v>0</v>
      </c>
      <c r="BR21" s="382"/>
    </row>
    <row r="22" spans="1:70" s="9" customFormat="1" ht="24.95" customHeight="1" thickBot="1">
      <c r="A22" s="734">
        <f>+IF(ABRIL!A22=0,"",ABRIL!A22)</f>
        <v>1130101</v>
      </c>
      <c r="B22" s="645" t="str">
        <f>+IF(ABRIL!B22=0,"",ABRIL!B22)</f>
        <v>EPS - REGIMEN CONTRIBUTIVO</v>
      </c>
      <c r="C22" s="43">
        <f t="shared" ref="C22:N22" si="27">SUM(C23:C24)</f>
        <v>879358852</v>
      </c>
      <c r="D22" s="44">
        <f t="shared" si="27"/>
        <v>0</v>
      </c>
      <c r="E22" s="44">
        <f t="shared" si="27"/>
        <v>0</v>
      </c>
      <c r="F22" s="44">
        <f t="shared" si="27"/>
        <v>879358852</v>
      </c>
      <c r="G22" s="44">
        <f t="shared" si="27"/>
        <v>415564298</v>
      </c>
      <c r="H22" s="44">
        <f t="shared" si="27"/>
        <v>87410150</v>
      </c>
      <c r="I22" s="44">
        <f t="shared" si="27"/>
        <v>502974448</v>
      </c>
      <c r="J22" s="44">
        <f t="shared" si="27"/>
        <v>272907019</v>
      </c>
      <c r="K22" s="44">
        <f t="shared" si="27"/>
        <v>48831609</v>
      </c>
      <c r="L22" s="44">
        <f t="shared" si="27"/>
        <v>321738628</v>
      </c>
      <c r="M22" s="44">
        <f t="shared" si="27"/>
        <v>376384404</v>
      </c>
      <c r="N22" s="45">
        <f t="shared" si="27"/>
        <v>557620224</v>
      </c>
      <c r="P22" s="43">
        <f>SUM(P23:P24)</f>
        <v>0</v>
      </c>
      <c r="Q22" s="45">
        <f>SUM(Q23:Q24)</f>
        <v>0</v>
      </c>
      <c r="S22" s="707" t="str">
        <f>+IF(ABRIL!S22=0,"",ABRIL!S22)</f>
        <v>1010104-2</v>
      </c>
      <c r="T22" s="683" t="str">
        <f>+IF(ABRIL!T22=0,"",ABRIL!T22)</f>
        <v>Prima Vida Cara</v>
      </c>
      <c r="U22" s="27">
        <f>+ENERO!U22</f>
        <v>0</v>
      </c>
      <c r="V22" s="15">
        <f>ABRIL!V22+MAYO!AL22</f>
        <v>0</v>
      </c>
      <c r="W22" s="15">
        <f>ABRIL!W22+MAYO!AM22</f>
        <v>0</v>
      </c>
      <c r="X22" s="18">
        <f t="shared" si="20"/>
        <v>0</v>
      </c>
      <c r="Y22" s="19">
        <f>ABRIL!AA22</f>
        <v>0</v>
      </c>
      <c r="Z22" s="374">
        <v>0</v>
      </c>
      <c r="AA22" s="18">
        <f t="shared" si="21"/>
        <v>0</v>
      </c>
      <c r="AB22" s="19">
        <f>ABRIL!AD22</f>
        <v>0</v>
      </c>
      <c r="AC22" s="374">
        <v>0</v>
      </c>
      <c r="AD22" s="18">
        <f t="shared" si="22"/>
        <v>0</v>
      </c>
      <c r="AE22" s="19">
        <f>ABRIL!AG22</f>
        <v>0</v>
      </c>
      <c r="AF22" s="374">
        <v>0</v>
      </c>
      <c r="AG22" s="18">
        <f t="shared" si="23"/>
        <v>0</v>
      </c>
      <c r="AH22" s="19">
        <f t="shared" si="24"/>
        <v>0</v>
      </c>
      <c r="AI22" s="15">
        <f t="shared" si="25"/>
        <v>0</v>
      </c>
      <c r="AJ22" s="16">
        <f t="shared" si="26"/>
        <v>0</v>
      </c>
      <c r="AL22" s="372">
        <v>0</v>
      </c>
      <c r="AM22" s="375">
        <v>0</v>
      </c>
      <c r="AO22" s="21"/>
      <c r="AP22" s="429" t="s">
        <v>104</v>
      </c>
      <c r="AQ22" s="430">
        <f>X17+X66</f>
        <v>1590369498</v>
      </c>
      <c r="AR22" s="430">
        <f>AD17+AD66</f>
        <v>726445885</v>
      </c>
      <c r="AS22" s="430">
        <f>AG17+AG66</f>
        <v>647255145</v>
      </c>
      <c r="AT22" s="431"/>
      <c r="AU22" s="432">
        <f t="shared" ref="AU22:AU32" si="28">IF(AQ22=0," ",AR22/AQ22)</f>
        <v>0.45677805435375624</v>
      </c>
      <c r="AV22" s="432">
        <f t="shared" ref="AV22:AV32" si="29">IF(AQ22=0," ",AS22/AQ22)</f>
        <v>0.40698412904294773</v>
      </c>
      <c r="AW22" s="433">
        <f>AR22/$AO$2*12</f>
        <v>1743470124</v>
      </c>
      <c r="AX22" s="433">
        <f>AS22/$AO$2*12</f>
        <v>1553412348</v>
      </c>
      <c r="AY22" s="433">
        <f t="shared" ref="AY22:AY31" si="30">AQ22-AW22</f>
        <v>-153100626</v>
      </c>
      <c r="AZ22" s="434">
        <f t="shared" ref="AZ22:AZ31" si="31">AQ22-AX22</f>
        <v>36957150</v>
      </c>
      <c r="BA22" s="382"/>
      <c r="BB22" s="102" t="s">
        <v>109</v>
      </c>
      <c r="BC22" s="103">
        <f>BC7+BC8+BC20+BC21</f>
        <v>6646926950</v>
      </c>
      <c r="BD22" s="104">
        <f>BD7+BD8+BD20+BD21</f>
        <v>3246283025</v>
      </c>
      <c r="BE22" s="105">
        <f>BE7+BE8+BE20+BE21</f>
        <v>325366979</v>
      </c>
      <c r="BF22" s="57"/>
      <c r="BG22" s="382"/>
      <c r="BH22" s="382"/>
      <c r="BI22" s="382"/>
      <c r="BJ22" s="382"/>
      <c r="BK22" s="382"/>
      <c r="BM22" s="71" t="s">
        <v>67</v>
      </c>
      <c r="BN22" s="83">
        <f>BN23+BN24</f>
        <v>170244084</v>
      </c>
      <c r="BO22" s="81">
        <f>BO23+BO24</f>
        <v>56603072</v>
      </c>
      <c r="BP22" s="81">
        <f>BP23+BP24</f>
        <v>56603072</v>
      </c>
      <c r="BQ22" s="82">
        <f>BQ23+BQ24</f>
        <v>10270672</v>
      </c>
      <c r="BR22" s="382"/>
    </row>
    <row r="23" spans="1:70" s="422" customFormat="1" ht="24.95" customHeight="1">
      <c r="A23" s="611" t="str">
        <f>+IF(ABRIL!A23=0,"",ABRIL!A23)</f>
        <v>1130101-1</v>
      </c>
      <c r="B23" s="646" t="str">
        <f>+CONCATENATE("Vigencia ",INSTRUCCIONES!$F$3)</f>
        <v>Vigencia 2018</v>
      </c>
      <c r="C23" s="673">
        <f>+ENERO!C23</f>
        <v>759358852</v>
      </c>
      <c r="D23" s="373">
        <f>ABRIL!D23+MAYO!P23</f>
        <v>0</v>
      </c>
      <c r="E23" s="373">
        <f>ABRIL!E23+MAYO!Q23</f>
        <v>0</v>
      </c>
      <c r="F23" s="373">
        <f>SUM(C23:E23)</f>
        <v>759358852</v>
      </c>
      <c r="G23" s="373">
        <f>ABRIL!I23</f>
        <v>356944289</v>
      </c>
      <c r="H23" s="374">
        <v>87392550</v>
      </c>
      <c r="I23" s="373">
        <f>SUM(G23:H23)</f>
        <v>444336839</v>
      </c>
      <c r="J23" s="373">
        <f>ABRIL!L23</f>
        <v>214287010</v>
      </c>
      <c r="K23" s="374">
        <v>48814009</v>
      </c>
      <c r="L23" s="373">
        <f>SUM(J23:K23)</f>
        <v>263101019</v>
      </c>
      <c r="M23" s="373">
        <f>F23-I23</f>
        <v>315022013</v>
      </c>
      <c r="N23" s="143">
        <f>F23-L23</f>
        <v>496257833</v>
      </c>
      <c r="O23" s="9"/>
      <c r="P23" s="372">
        <v>0</v>
      </c>
      <c r="Q23" s="375">
        <v>0</v>
      </c>
      <c r="R23" s="9"/>
      <c r="S23" s="707" t="str">
        <f>+IF(ABRIL!S23=0,"",ABRIL!S23)</f>
        <v>1010104-3</v>
      </c>
      <c r="T23" s="683" t="str">
        <f>+IF(ABRIL!T23=0,"",ABRIL!T23)</f>
        <v>Prima de Vacaciones</v>
      </c>
      <c r="U23" s="27">
        <f>+ENERO!U23</f>
        <v>19947038</v>
      </c>
      <c r="V23" s="15">
        <f>ABRIL!V23+MAYO!AL23</f>
        <v>0</v>
      </c>
      <c r="W23" s="15">
        <f>ABRIL!W23+MAYO!AM23</f>
        <v>0</v>
      </c>
      <c r="X23" s="18">
        <f t="shared" si="20"/>
        <v>19947038</v>
      </c>
      <c r="Y23" s="19">
        <f>ABRIL!AA23</f>
        <v>8352257</v>
      </c>
      <c r="Z23" s="374">
        <v>1841498</v>
      </c>
      <c r="AA23" s="18">
        <f t="shared" si="21"/>
        <v>10193755</v>
      </c>
      <c r="AB23" s="19">
        <f>ABRIL!AD23</f>
        <v>8352257</v>
      </c>
      <c r="AC23" s="374">
        <v>1841498</v>
      </c>
      <c r="AD23" s="18">
        <f t="shared" si="22"/>
        <v>10193755</v>
      </c>
      <c r="AE23" s="19">
        <f>ABRIL!AG23</f>
        <v>6720149</v>
      </c>
      <c r="AF23" s="374">
        <v>1632108</v>
      </c>
      <c r="AG23" s="18">
        <f t="shared" si="23"/>
        <v>8352257</v>
      </c>
      <c r="AH23" s="19">
        <f t="shared" si="24"/>
        <v>9753283</v>
      </c>
      <c r="AI23" s="15">
        <f t="shared" si="25"/>
        <v>9753283</v>
      </c>
      <c r="AJ23" s="16">
        <f t="shared" si="26"/>
        <v>11594781</v>
      </c>
      <c r="AK23" s="9"/>
      <c r="AL23" s="372">
        <v>0</v>
      </c>
      <c r="AM23" s="375">
        <v>0</v>
      </c>
      <c r="AN23" s="9"/>
      <c r="AO23" s="370"/>
      <c r="AP23" s="435" t="s">
        <v>108</v>
      </c>
      <c r="AQ23" s="436">
        <f>X16+X65-AQ22</f>
        <v>747836603</v>
      </c>
      <c r="AR23" s="436">
        <f>AD16+AD65-AR22</f>
        <v>206507021</v>
      </c>
      <c r="AS23" s="436">
        <f>AG16+AG65-AS22</f>
        <v>178280741</v>
      </c>
      <c r="AT23" s="327"/>
      <c r="AU23" s="342">
        <f t="shared" si="28"/>
        <v>0.27613922636520105</v>
      </c>
      <c r="AV23" s="342">
        <f t="shared" si="29"/>
        <v>0.23839531293977062</v>
      </c>
      <c r="AW23" s="436">
        <f>(AR23-AD21-AD22-AD23-AD25-AD30-AD33-AD70-AD71-AD72-AD74-AD78-AD81)/$AO$2*12+AX22/12*2.5+AD30+AD33+AD78+AD81</f>
        <v>645021130.70000005</v>
      </c>
      <c r="AX23" s="436">
        <f>(AS23-AG21-AG22-AG23-AG25-AG30-AG33-AG70-AG71-AG72-AG74-AG78-AG81)/$AO$2*12+AX22/12*2.5+AG30+AG33+AG78+AG81</f>
        <v>607105960.89999998</v>
      </c>
      <c r="AY23" s="436">
        <f t="shared" si="30"/>
        <v>102815472.29999995</v>
      </c>
      <c r="AZ23" s="46">
        <f t="shared" si="31"/>
        <v>140730642.10000002</v>
      </c>
      <c r="BA23" s="382"/>
      <c r="BF23" s="382"/>
      <c r="BG23" s="382"/>
      <c r="BH23" s="382"/>
      <c r="BI23" s="382"/>
      <c r="BJ23" s="382"/>
      <c r="BK23" s="382"/>
      <c r="BL23" s="382"/>
      <c r="BM23" s="137" t="s">
        <v>105</v>
      </c>
      <c r="BN23" s="83">
        <f>X177</f>
        <v>140230476</v>
      </c>
      <c r="BO23" s="81">
        <f>AA177</f>
        <v>51353360</v>
      </c>
      <c r="BP23" s="81">
        <f>AD177</f>
        <v>51353360</v>
      </c>
      <c r="BQ23" s="82">
        <f>AF177</f>
        <v>10270672</v>
      </c>
      <c r="BR23" s="9"/>
    </row>
    <row r="24" spans="1:70" s="422" customFormat="1" ht="24.95" customHeight="1">
      <c r="A24" s="611" t="str">
        <f>+IF(ABRIL!A24=0,"",ABRIL!A24)</f>
        <v>1130101-2</v>
      </c>
      <c r="B24" s="646" t="str">
        <f>+IF(ABRIL!B24=0,"",ABRIL!B24)</f>
        <v>(Vigencia Anterior) Regimen contributivo</v>
      </c>
      <c r="C24" s="673">
        <f>+ENERO!C24</f>
        <v>120000000</v>
      </c>
      <c r="D24" s="373">
        <f>ABRIL!D24+MAYO!P24</f>
        <v>0</v>
      </c>
      <c r="E24" s="373">
        <f>ABRIL!E24+MAYO!Q24</f>
        <v>0</v>
      </c>
      <c r="F24" s="373">
        <f>SUM(C24:E24)</f>
        <v>120000000</v>
      </c>
      <c r="G24" s="373">
        <f>ABRIL!I24</f>
        <v>58620009</v>
      </c>
      <c r="H24" s="374">
        <v>17600</v>
      </c>
      <c r="I24" s="373">
        <f>SUM(G24:H24)</f>
        <v>58637609</v>
      </c>
      <c r="J24" s="373">
        <f>ABRIL!L24</f>
        <v>58620009</v>
      </c>
      <c r="K24" s="374">
        <v>17600</v>
      </c>
      <c r="L24" s="373">
        <f>SUM(J24:K24)</f>
        <v>58637609</v>
      </c>
      <c r="M24" s="373">
        <f>F24-I24</f>
        <v>61362391</v>
      </c>
      <c r="N24" s="143">
        <f>F24-L24</f>
        <v>61362391</v>
      </c>
      <c r="O24" s="382"/>
      <c r="P24" s="372">
        <v>0</v>
      </c>
      <c r="Q24" s="375">
        <v>0</v>
      </c>
      <c r="R24" s="9"/>
      <c r="S24" s="707" t="str">
        <f>+IF(ABRIL!S24=0,"",ABRIL!S24)</f>
        <v>1010104-4</v>
      </c>
      <c r="T24" s="683" t="str">
        <f>+IF(ABRIL!T24=0,"",ABRIL!T24)</f>
        <v>Prima Clima</v>
      </c>
      <c r="U24" s="27">
        <f>+ENERO!U24</f>
        <v>0</v>
      </c>
      <c r="V24" s="15">
        <f>ABRIL!V24+MAYO!AL24</f>
        <v>0</v>
      </c>
      <c r="W24" s="15">
        <f>ABRIL!W24+MAYO!AM24</f>
        <v>0</v>
      </c>
      <c r="X24" s="18">
        <f t="shared" si="20"/>
        <v>0</v>
      </c>
      <c r="Y24" s="19">
        <f>ABRIL!AA24</f>
        <v>0</v>
      </c>
      <c r="Z24" s="374">
        <v>0</v>
      </c>
      <c r="AA24" s="18">
        <f t="shared" si="21"/>
        <v>0</v>
      </c>
      <c r="AB24" s="19">
        <f>ABRIL!AD24</f>
        <v>0</v>
      </c>
      <c r="AC24" s="374">
        <v>0</v>
      </c>
      <c r="AD24" s="18">
        <f t="shared" si="22"/>
        <v>0</v>
      </c>
      <c r="AE24" s="19">
        <f>ABRIL!AG24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341862372</v>
      </c>
      <c r="AR24" s="431">
        <f>AD35+AD83</f>
        <v>174323198</v>
      </c>
      <c r="AS24" s="431">
        <f>AG35+AG83</f>
        <v>140571460</v>
      </c>
      <c r="AT24" s="431"/>
      <c r="AU24" s="373">
        <f t="shared" si="28"/>
        <v>0.50992215662740448</v>
      </c>
      <c r="AV24" s="373">
        <f t="shared" si="29"/>
        <v>0.41119313359236859</v>
      </c>
      <c r="AW24" s="373">
        <f>(AR24-AD41-AD88)/$AO$2*12+AD41+AD88</f>
        <v>324957974.60000002</v>
      </c>
      <c r="AX24" s="373">
        <f>(AS24-AG41-AG88)/$AO$2*12+AG41+AG88</f>
        <v>249121199.19999999</v>
      </c>
      <c r="AY24" s="373">
        <f t="shared" si="30"/>
        <v>16904397.399999976</v>
      </c>
      <c r="AZ24" s="143">
        <f t="shared" si="31"/>
        <v>92741172.800000012</v>
      </c>
      <c r="BA24" s="9"/>
      <c r="BB24" s="437"/>
      <c r="BC24" s="382"/>
      <c r="BD24" s="382"/>
      <c r="BE24" s="382"/>
      <c r="BF24" s="382"/>
      <c r="BG24" s="382"/>
      <c r="BH24" s="382"/>
      <c r="BI24" s="382"/>
      <c r="BJ24" s="382"/>
      <c r="BK24" s="382"/>
      <c r="BL24" s="382"/>
      <c r="BM24" s="137" t="s">
        <v>110</v>
      </c>
      <c r="BN24" s="83">
        <f>X170-X177-X174-X183-X191</f>
        <v>30013608</v>
      </c>
      <c r="BO24" s="81">
        <f>AA170-AA177-AA174-AA183-AA191</f>
        <v>5249712</v>
      </c>
      <c r="BP24" s="81">
        <f>AD170-AD177-AD174-AD183-AD191</f>
        <v>5249712</v>
      </c>
      <c r="BQ24" s="82">
        <f>AF170-AF177-AF174-AF183-AF191</f>
        <v>0</v>
      </c>
      <c r="BR24" s="382"/>
    </row>
    <row r="25" spans="1:70" s="382" customFormat="1" ht="24.95" customHeight="1">
      <c r="A25" s="734">
        <f>+IF(ABRIL!A25=0,"",ABRIL!A25)</f>
        <v>1130102</v>
      </c>
      <c r="B25" s="645" t="str">
        <f>+IF(ABRIL!B25=0,"",ABRIL!B25)</f>
        <v>ARS - REGIMEN SUBSIDIADO</v>
      </c>
      <c r="C25" s="43">
        <f t="shared" ref="C25:N25" si="32">SUM(C26:C27)</f>
        <v>2997277173</v>
      </c>
      <c r="D25" s="44">
        <f t="shared" si="32"/>
        <v>0</v>
      </c>
      <c r="E25" s="44">
        <f t="shared" si="32"/>
        <v>0</v>
      </c>
      <c r="F25" s="44">
        <f t="shared" si="32"/>
        <v>2997277173</v>
      </c>
      <c r="G25" s="44">
        <f t="shared" si="32"/>
        <v>1015291852</v>
      </c>
      <c r="H25" s="44">
        <f t="shared" si="32"/>
        <v>233068306</v>
      </c>
      <c r="I25" s="44">
        <f t="shared" si="32"/>
        <v>1248360158</v>
      </c>
      <c r="J25" s="44">
        <f t="shared" si="32"/>
        <v>918420533</v>
      </c>
      <c r="K25" s="44">
        <f t="shared" si="32"/>
        <v>216160643</v>
      </c>
      <c r="L25" s="44">
        <f t="shared" si="32"/>
        <v>1134581176</v>
      </c>
      <c r="M25" s="44">
        <f t="shared" si="32"/>
        <v>1748917015</v>
      </c>
      <c r="N25" s="45">
        <f t="shared" si="32"/>
        <v>1862695997</v>
      </c>
      <c r="P25" s="43">
        <f>SUM(P26:P27)</f>
        <v>0</v>
      </c>
      <c r="Q25" s="45">
        <f>SUM(Q26:Q27)</f>
        <v>0</v>
      </c>
      <c r="R25" s="9"/>
      <c r="S25" s="707" t="str">
        <f>+IF(ABRIL!S25=0,"",ABRIL!S25)</f>
        <v>1010104-5</v>
      </c>
      <c r="T25" s="683" t="str">
        <f>+IF(ABRIL!T25=0,"",ABRIL!T25)</f>
        <v>Prima de Servicios</v>
      </c>
      <c r="U25" s="27">
        <f>+ENERO!U25</f>
        <v>19947038</v>
      </c>
      <c r="V25" s="15">
        <f>ABRIL!V25+MAYO!AL25</f>
        <v>0</v>
      </c>
      <c r="W25" s="15">
        <f>ABRIL!W25+MAYO!AM25</f>
        <v>0</v>
      </c>
      <c r="X25" s="18">
        <f t="shared" si="20"/>
        <v>19947038</v>
      </c>
      <c r="Y25" s="19">
        <f>ABRIL!AA25</f>
        <v>0</v>
      </c>
      <c r="Z25" s="374">
        <v>0</v>
      </c>
      <c r="AA25" s="18">
        <f t="shared" si="21"/>
        <v>0</v>
      </c>
      <c r="AB25" s="19">
        <f>ABRIL!AD25</f>
        <v>0</v>
      </c>
      <c r="AC25" s="374">
        <v>0</v>
      </c>
      <c r="AD25" s="18">
        <f t="shared" si="22"/>
        <v>0</v>
      </c>
      <c r="AE25" s="19">
        <f>ABRIL!AG25</f>
        <v>0</v>
      </c>
      <c r="AF25" s="374">
        <v>0</v>
      </c>
      <c r="AG25" s="18">
        <f t="shared" si="23"/>
        <v>0</v>
      </c>
      <c r="AH25" s="19">
        <f t="shared" si="24"/>
        <v>19947038</v>
      </c>
      <c r="AI25" s="15">
        <f t="shared" si="25"/>
        <v>19947038</v>
      </c>
      <c r="AJ25" s="16">
        <f t="shared" si="26"/>
        <v>19947038</v>
      </c>
      <c r="AK25" s="9"/>
      <c r="AL25" s="372">
        <v>0</v>
      </c>
      <c r="AM25" s="375">
        <v>0</v>
      </c>
      <c r="AN25" s="9"/>
      <c r="AO25" s="21"/>
      <c r="AP25" s="438" t="s">
        <v>116</v>
      </c>
      <c r="AQ25" s="373">
        <f>X43+X57+X90+X104</f>
        <v>839447982</v>
      </c>
      <c r="AR25" s="373">
        <f>AD43+AD57+AD90+AD104</f>
        <v>429314250</v>
      </c>
      <c r="AS25" s="373">
        <f>AG43+AG57+AG90+AG104</f>
        <v>372754441</v>
      </c>
      <c r="AT25" s="431"/>
      <c r="AU25" s="373">
        <f t="shared" si="28"/>
        <v>0.51142448276205399</v>
      </c>
      <c r="AV25" s="373">
        <f t="shared" si="29"/>
        <v>0.44404709879926785</v>
      </c>
      <c r="AW25" s="373">
        <f>(AR25-AD55-AD61-AD102-AD108)/$AO$2*12+AD55+AD61+AD102+AD108</f>
        <v>785260024.79999995</v>
      </c>
      <c r="AX25" s="373">
        <f>(AS25-AG55-AG61-AG102-AG108)/$AO$2*12+AG55+AG61+AG102+AG108</f>
        <v>653609146.5999999</v>
      </c>
      <c r="AY25" s="373">
        <f t="shared" si="30"/>
        <v>54187957.200000048</v>
      </c>
      <c r="AZ25" s="143">
        <f t="shared" si="31"/>
        <v>185838835.4000001</v>
      </c>
      <c r="BM25" s="140" t="s">
        <v>439</v>
      </c>
      <c r="BN25" s="106">
        <f>+SUM(BN26:BN28)</f>
        <v>464300000</v>
      </c>
      <c r="BO25" s="107">
        <f>+SUM(BO26:BO28)</f>
        <v>391367703</v>
      </c>
      <c r="BP25" s="107">
        <f>+SUM(BP26:BP28)</f>
        <v>210242827</v>
      </c>
      <c r="BQ25" s="108">
        <f>+SUM(BQ26:BQ28)</f>
        <v>31263048</v>
      </c>
    </row>
    <row r="26" spans="1:70" s="9" customFormat="1" ht="24.95" customHeight="1">
      <c r="A26" s="611" t="str">
        <f>+IF(ABRIL!A26=0,"",ABRIL!A26)</f>
        <v>1130102-1</v>
      </c>
      <c r="B26" s="646" t="str">
        <f>+CONCATENATE("Vigencia ",INSTRUCCIONES!$F$3)</f>
        <v>Vigencia 2018</v>
      </c>
      <c r="C26" s="673">
        <f>+ENERO!C26</f>
        <v>2868716784</v>
      </c>
      <c r="D26" s="373">
        <f>ABRIL!D26+MAYO!P26</f>
        <v>0</v>
      </c>
      <c r="E26" s="373">
        <f>ABRIL!E26+MAYO!Q26</f>
        <v>0</v>
      </c>
      <c r="F26" s="373">
        <f>SUM(C26:E26)</f>
        <v>2868716784</v>
      </c>
      <c r="G26" s="373">
        <f>ABRIL!I26</f>
        <v>934043112</v>
      </c>
      <c r="H26" s="374">
        <v>231051479</v>
      </c>
      <c r="I26" s="373">
        <f>SUM(G26:H26)</f>
        <v>1165094591</v>
      </c>
      <c r="J26" s="373">
        <f>ABRIL!L26</f>
        <v>837171793</v>
      </c>
      <c r="K26" s="374">
        <v>214143816</v>
      </c>
      <c r="L26" s="373">
        <f>SUM(J26:K26)</f>
        <v>1051315609</v>
      </c>
      <c r="M26" s="373">
        <f>F26-I26</f>
        <v>1703622193</v>
      </c>
      <c r="N26" s="143">
        <f>F26-L26</f>
        <v>1817401175</v>
      </c>
      <c r="P26" s="372">
        <v>0</v>
      </c>
      <c r="Q26" s="375">
        <v>0</v>
      </c>
      <c r="S26" s="707" t="str">
        <f>+IF(ABRIL!S26=0,"",ABRIL!S26)</f>
        <v>1010104-8</v>
      </c>
      <c r="T26" s="683" t="str">
        <f>+IF(ABRIL!T26=0,"",ABRIL!T26)</f>
        <v>Bonific. por Servicios Prestados</v>
      </c>
      <c r="U26" s="27">
        <f>+ENERO!U26</f>
        <v>16690680</v>
      </c>
      <c r="V26" s="15">
        <f>ABRIL!V26+MAYO!AL26</f>
        <v>0</v>
      </c>
      <c r="W26" s="15">
        <f>ABRIL!W26+MAYO!AM26</f>
        <v>0</v>
      </c>
      <c r="X26" s="18">
        <f t="shared" si="20"/>
        <v>16690680</v>
      </c>
      <c r="Y26" s="19">
        <f>ABRIL!AA26</f>
        <v>12377289</v>
      </c>
      <c r="Z26" s="374">
        <v>2560212</v>
      </c>
      <c r="AA26" s="18">
        <f t="shared" si="21"/>
        <v>14937501</v>
      </c>
      <c r="AB26" s="19">
        <f>ABRIL!AD26</f>
        <v>12377289</v>
      </c>
      <c r="AC26" s="374">
        <v>2560212</v>
      </c>
      <c r="AD26" s="18">
        <f t="shared" si="22"/>
        <v>14937501</v>
      </c>
      <c r="AE26" s="19">
        <f>ABRIL!AG26</f>
        <v>6808995</v>
      </c>
      <c r="AF26" s="374">
        <v>5568294</v>
      </c>
      <c r="AG26" s="18">
        <f t="shared" si="23"/>
        <v>12377289</v>
      </c>
      <c r="AH26" s="19">
        <f t="shared" si="24"/>
        <v>1753179</v>
      </c>
      <c r="AI26" s="15">
        <f t="shared" si="25"/>
        <v>1753179</v>
      </c>
      <c r="AJ26" s="16">
        <f t="shared" si="26"/>
        <v>4313391</v>
      </c>
      <c r="AL26" s="372">
        <v>0</v>
      </c>
      <c r="AM26" s="375">
        <v>0</v>
      </c>
      <c r="AO26" s="21"/>
      <c r="AP26" s="439" t="s">
        <v>120</v>
      </c>
      <c r="AQ26" s="327">
        <f>X110</f>
        <v>817031263</v>
      </c>
      <c r="AR26" s="327">
        <f>AD110</f>
        <v>407365996</v>
      </c>
      <c r="AS26" s="327">
        <f>AG110</f>
        <v>286056429</v>
      </c>
      <c r="AT26" s="371">
        <f>AO2/12</f>
        <v>0.41666666666666669</v>
      </c>
      <c r="AU26" s="342">
        <f t="shared" si="28"/>
        <v>0.49859291124824434</v>
      </c>
      <c r="AV26" s="342">
        <f t="shared" si="29"/>
        <v>0.35011687061967417</v>
      </c>
      <c r="AW26" s="436">
        <f>(AR26-AD121-AD139-AD143-AD153-AD168)/$AO$2*12+AD121+AD139+AD143+AD153+AD168</f>
        <v>817403024.79999995</v>
      </c>
      <c r="AX26" s="436">
        <f>(AS26-AG121-AG139-AG143-AG153-AG168)/$AO$2*12+AG121+AG139+AG143+AG153+AG168</f>
        <v>559736117.79999995</v>
      </c>
      <c r="AY26" s="436">
        <f t="shared" si="30"/>
        <v>-371761.79999995232</v>
      </c>
      <c r="AZ26" s="46">
        <f t="shared" si="31"/>
        <v>257295145.20000005</v>
      </c>
      <c r="BA26" s="382"/>
      <c r="BB26" s="382"/>
      <c r="BC26" s="382"/>
      <c r="BD26" s="382"/>
      <c r="BE26" s="382"/>
      <c r="BF26" s="382"/>
      <c r="BG26" s="382"/>
      <c r="BH26" s="382"/>
      <c r="BI26" s="382"/>
      <c r="BJ26" s="382"/>
      <c r="BK26" s="382"/>
      <c r="BM26" s="109" t="s">
        <v>440</v>
      </c>
      <c r="BN26" s="86">
        <f>+X198+X212</f>
        <v>285000000</v>
      </c>
      <c r="BO26" s="84">
        <f>+AA198+AA212</f>
        <v>258419535</v>
      </c>
      <c r="BP26" s="84">
        <f>+AD198+AD212</f>
        <v>130439518</v>
      </c>
      <c r="BQ26" s="85">
        <f>+AF198+AF212</f>
        <v>22421849</v>
      </c>
      <c r="BR26" s="382"/>
    </row>
    <row r="27" spans="1:70" s="422" customFormat="1" ht="24.95" customHeight="1">
      <c r="A27" s="611" t="str">
        <f>+IF(ABRIL!A27=0,"",ABRIL!A27)</f>
        <v>1130102-2</v>
      </c>
      <c r="B27" s="646" t="str">
        <f>+IF(ABRIL!B27=0,"",ABRIL!B27)</f>
        <v>Vigencia Anterior Regimen Subsidiado</v>
      </c>
      <c r="C27" s="673">
        <f>+ENERO!C27</f>
        <v>128560389</v>
      </c>
      <c r="D27" s="373">
        <f>ABRIL!D27+MAYO!P27</f>
        <v>0</v>
      </c>
      <c r="E27" s="373">
        <f>ABRIL!E27+MAYO!Q27</f>
        <v>0</v>
      </c>
      <c r="F27" s="373">
        <f>SUM(C27:E27)</f>
        <v>128560389</v>
      </c>
      <c r="G27" s="373">
        <f>ABRIL!I27</f>
        <v>81248740</v>
      </c>
      <c r="H27" s="374">
        <v>2016827</v>
      </c>
      <c r="I27" s="373">
        <f>SUM(G27:H27)</f>
        <v>83265567</v>
      </c>
      <c r="J27" s="373">
        <f>ABRIL!L27</f>
        <v>81248740</v>
      </c>
      <c r="K27" s="374">
        <v>2016827</v>
      </c>
      <c r="L27" s="373">
        <f>SUM(J27:K27)</f>
        <v>83265567</v>
      </c>
      <c r="M27" s="373">
        <f>F27-I27</f>
        <v>45294822</v>
      </c>
      <c r="N27" s="143">
        <f>F27-L27</f>
        <v>45294822</v>
      </c>
      <c r="O27" s="382"/>
      <c r="P27" s="372">
        <v>0</v>
      </c>
      <c r="Q27" s="375">
        <v>0</v>
      </c>
      <c r="R27" s="9"/>
      <c r="S27" s="707" t="str">
        <f>+IF(ABRIL!S27=0,"",ABRIL!S27)</f>
        <v>1010104-9</v>
      </c>
      <c r="T27" s="683" t="str">
        <f>+IF(ABRIL!T27=0,"",ABRIL!T27)</f>
        <v>Auxilio de Transporte</v>
      </c>
      <c r="U27" s="27">
        <f>+ENERO!U27</f>
        <v>0</v>
      </c>
      <c r="V27" s="15">
        <f>ABRIL!V27+MAYO!AL27</f>
        <v>0</v>
      </c>
      <c r="W27" s="15">
        <f>ABRIL!W27+MAYO!AM27</f>
        <v>0</v>
      </c>
      <c r="X27" s="18">
        <f t="shared" si="20"/>
        <v>0</v>
      </c>
      <c r="Y27" s="19">
        <f>ABRIL!AA27</f>
        <v>0</v>
      </c>
      <c r="Z27" s="374">
        <v>0</v>
      </c>
      <c r="AA27" s="18">
        <f t="shared" si="21"/>
        <v>0</v>
      </c>
      <c r="AB27" s="19">
        <f>ABRIL!AD27</f>
        <v>0</v>
      </c>
      <c r="AC27" s="374">
        <v>0</v>
      </c>
      <c r="AD27" s="18">
        <f t="shared" si="22"/>
        <v>0</v>
      </c>
      <c r="AE27" s="19">
        <f>ABRIL!AG27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247325918</v>
      </c>
      <c r="AR27" s="373">
        <f>AD170</f>
        <v>133684906</v>
      </c>
      <c r="AS27" s="373">
        <f>AG170</f>
        <v>119896945</v>
      </c>
      <c r="AT27" s="431"/>
      <c r="AU27" s="373">
        <f t="shared" si="28"/>
        <v>0.54052121621964422</v>
      </c>
      <c r="AV27" s="373">
        <f t="shared" si="29"/>
        <v>0.48477307178134077</v>
      </c>
      <c r="AW27" s="373">
        <f>(AR27-AD174-AD183-AD191)/$AO$2*12+AD174+AD183+AD191</f>
        <v>212929206.80000001</v>
      </c>
      <c r="AX27" s="373">
        <f>(AS27-AG174-AG183-AG191)/$AO$2*12+AG174+AG183+AG191</f>
        <v>184602178.60000002</v>
      </c>
      <c r="AY27" s="373">
        <f t="shared" si="30"/>
        <v>34396711.199999988</v>
      </c>
      <c r="AZ27" s="143">
        <f t="shared" si="31"/>
        <v>62723739.399999976</v>
      </c>
      <c r="BA27" s="9"/>
      <c r="BB27" s="382"/>
      <c r="BC27" s="382"/>
      <c r="BD27" s="382"/>
      <c r="BE27" s="382"/>
      <c r="BF27" s="382"/>
      <c r="BG27" s="382"/>
      <c r="BH27" s="382"/>
      <c r="BI27" s="382"/>
      <c r="BJ27" s="382"/>
      <c r="BK27" s="382"/>
      <c r="BL27" s="382"/>
      <c r="BM27" s="109" t="s">
        <v>441</v>
      </c>
      <c r="BN27" s="86">
        <f>+X209-X212-X218</f>
        <v>0</v>
      </c>
      <c r="BO27" s="84">
        <f>+AA209-AA212-AA218</f>
        <v>0</v>
      </c>
      <c r="BP27" s="84">
        <f>+AD209-AD212-AD218</f>
        <v>0</v>
      </c>
      <c r="BQ27" s="85">
        <f>+AF209-AF212-AF218</f>
        <v>0</v>
      </c>
      <c r="BR27" s="382"/>
    </row>
    <row r="28" spans="1:70" s="422" customFormat="1" ht="24.95" customHeight="1">
      <c r="A28" s="734">
        <f>+IF(ABRIL!A28=0,"",ABRIL!A28)</f>
        <v>1130103</v>
      </c>
      <c r="B28" s="622" t="str">
        <f>+IF(ABRIL!B28=0,"",ABRIL!B28)</f>
        <v>SUBSIDIO A LA OFERTA- ATENCION PERSONAS POBRES NO CUBIERTOS CON SUBSIDIO A LA DEMANDA</v>
      </c>
      <c r="C28" s="43">
        <f>C29+C32+C35+C38+C39+C40</f>
        <v>247152498</v>
      </c>
      <c r="D28" s="44">
        <f>+D29+D32+D35+D38+D39+D40</f>
        <v>0</v>
      </c>
      <c r="E28" s="44">
        <f>+E29+E32+E35+E38+E39+E40</f>
        <v>0</v>
      </c>
      <c r="F28" s="44">
        <f>+F29+F32+F35+F38+F39+F40</f>
        <v>247152498</v>
      </c>
      <c r="G28" s="44">
        <f t="shared" ref="G28:N28" si="33">G29+G32+G35+G38+G39+G40</f>
        <v>82384168</v>
      </c>
      <c r="H28" s="44">
        <f t="shared" si="33"/>
        <v>20596042</v>
      </c>
      <c r="I28" s="44">
        <f t="shared" si="33"/>
        <v>102980210</v>
      </c>
      <c r="J28" s="44">
        <f t="shared" si="33"/>
        <v>61788126</v>
      </c>
      <c r="K28" s="44">
        <f t="shared" si="33"/>
        <v>20596042</v>
      </c>
      <c r="L28" s="44">
        <f t="shared" si="33"/>
        <v>82384168</v>
      </c>
      <c r="M28" s="44">
        <f t="shared" si="33"/>
        <v>144172288</v>
      </c>
      <c r="N28" s="45">
        <f t="shared" si="33"/>
        <v>164768330</v>
      </c>
      <c r="O28" s="382"/>
      <c r="P28" s="43">
        <f>P29+P32+P35+P38+P39+P940</f>
        <v>0</v>
      </c>
      <c r="Q28" s="45">
        <f>Q29+Q32+Q35+Q38+Q39+Q40</f>
        <v>0</v>
      </c>
      <c r="R28" s="9"/>
      <c r="S28" s="707" t="str">
        <f>+IF(ABRIL!S28=0,"",ABRIL!S28)</f>
        <v>1010104-10</v>
      </c>
      <c r="T28" s="683" t="str">
        <f>+IF(ABRIL!T28=0,"",ABRIL!T28)</f>
        <v>Subsidio de Alimentación</v>
      </c>
      <c r="U28" s="27">
        <f>+ENERO!U28</f>
        <v>13773211</v>
      </c>
      <c r="V28" s="15">
        <f>ABRIL!V28+MAYO!AL28</f>
        <v>0</v>
      </c>
      <c r="W28" s="15">
        <f>ABRIL!W28+MAYO!AM28</f>
        <v>0</v>
      </c>
      <c r="X28" s="18">
        <f t="shared" si="20"/>
        <v>13773211</v>
      </c>
      <c r="Y28" s="19">
        <f>ABRIL!AA28</f>
        <v>4766675</v>
      </c>
      <c r="Z28" s="374">
        <v>1249530</v>
      </c>
      <c r="AA28" s="18">
        <f t="shared" si="21"/>
        <v>6016205</v>
      </c>
      <c r="AB28" s="19">
        <f>ABRIL!AD28</f>
        <v>4766675</v>
      </c>
      <c r="AC28" s="374">
        <v>1249530</v>
      </c>
      <c r="AD28" s="18">
        <f t="shared" si="22"/>
        <v>6016205</v>
      </c>
      <c r="AE28" s="19">
        <f>ABRIL!AG28</f>
        <v>4089169</v>
      </c>
      <c r="AF28" s="374">
        <v>1279206</v>
      </c>
      <c r="AG28" s="18">
        <f t="shared" si="23"/>
        <v>5368375</v>
      </c>
      <c r="AH28" s="19">
        <f t="shared" si="24"/>
        <v>7757006</v>
      </c>
      <c r="AI28" s="15">
        <f t="shared" si="25"/>
        <v>7757006</v>
      </c>
      <c r="AJ28" s="16">
        <f t="shared" si="26"/>
        <v>8404836</v>
      </c>
      <c r="AK28" s="9"/>
      <c r="AL28" s="372">
        <v>0</v>
      </c>
      <c r="AM28" s="375">
        <v>0</v>
      </c>
      <c r="AN28" s="9"/>
      <c r="AO28" s="349"/>
      <c r="AP28" s="797" t="s">
        <v>574</v>
      </c>
      <c r="AQ28" s="373">
        <f>X195</f>
        <v>662176147</v>
      </c>
      <c r="AR28" s="373">
        <f>AD195</f>
        <v>408118974</v>
      </c>
      <c r="AS28" s="373">
        <f>AG195</f>
        <v>250286753</v>
      </c>
      <c r="AT28" s="431"/>
      <c r="AU28" s="373">
        <f t="shared" si="28"/>
        <v>0.61632992346370341</v>
      </c>
      <c r="AV28" s="373">
        <f t="shared" si="29"/>
        <v>0.37797609311952457</v>
      </c>
      <c r="AW28" s="373">
        <f>(AR28-AD207)/$AO$2*12+AD207</f>
        <v>702458931.79999995</v>
      </c>
      <c r="AX28" s="373">
        <f>(AS28-AG207)/$AO$2*12+AG207</f>
        <v>334830865.80000001</v>
      </c>
      <c r="AY28" s="373">
        <f t="shared" si="30"/>
        <v>-40282784.799999952</v>
      </c>
      <c r="AZ28" s="143">
        <f t="shared" si="31"/>
        <v>327345281.19999999</v>
      </c>
      <c r="BA28" s="382"/>
      <c r="BB28" s="382"/>
      <c r="BC28" s="382"/>
      <c r="BD28" s="382"/>
      <c r="BE28" s="382"/>
      <c r="BF28" s="382"/>
      <c r="BG28" s="382"/>
      <c r="BH28" s="382"/>
      <c r="BI28" s="382"/>
      <c r="BJ28" s="382"/>
      <c r="BK28" s="382"/>
      <c r="BL28" s="382"/>
      <c r="BM28" s="71" t="s">
        <v>442</v>
      </c>
      <c r="BN28" s="83">
        <f>+X196-X198-X207</f>
        <v>179300000</v>
      </c>
      <c r="BO28" s="81">
        <f>+AA196-AA198-AA207</f>
        <v>132948168</v>
      </c>
      <c r="BP28" s="81">
        <f>+AD196-AD198-AD207</f>
        <v>79803309</v>
      </c>
      <c r="BQ28" s="82">
        <f>+AF196-AF198-AF207</f>
        <v>8841199</v>
      </c>
      <c r="BR28" s="9"/>
    </row>
    <row r="29" spans="1:70" s="9" customFormat="1" ht="24.95" customHeight="1">
      <c r="A29" s="611" t="str">
        <f>+IF(ABRIL!A29=0,"",ABRIL!A29)</f>
        <v>1130103-1</v>
      </c>
      <c r="B29" s="647" t="str">
        <f>+IF(ABRIL!B29=0,"",ABRIL!B29)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07" t="str">
        <f>+IF(ABRIL!S29=0,"",ABRIL!S29)</f>
        <v>1010104-11</v>
      </c>
      <c r="T29" s="683" t="str">
        <f>+IF(ABRIL!T29=0,"",ABRIL!T29)</f>
        <v>Gastos de Representación</v>
      </c>
      <c r="U29" s="27">
        <f>+ENERO!U29</f>
        <v>0</v>
      </c>
      <c r="V29" s="15">
        <f>ABRIL!V29+MAYO!AL29</f>
        <v>0</v>
      </c>
      <c r="W29" s="15">
        <f>ABRIL!W29+MAYO!AM29</f>
        <v>0</v>
      </c>
      <c r="X29" s="18">
        <f t="shared" si="20"/>
        <v>0</v>
      </c>
      <c r="Y29" s="19">
        <f>ABRIL!AA29</f>
        <v>0</v>
      </c>
      <c r="Z29" s="374">
        <v>0</v>
      </c>
      <c r="AA29" s="18">
        <f t="shared" si="21"/>
        <v>0</v>
      </c>
      <c r="AB29" s="19">
        <f>ABRIL!AD29</f>
        <v>0</v>
      </c>
      <c r="AC29" s="374">
        <v>0</v>
      </c>
      <c r="AD29" s="18">
        <f t="shared" si="22"/>
        <v>0</v>
      </c>
      <c r="AE29" s="19">
        <f>ABRIL!AG29</f>
        <v>0</v>
      </c>
      <c r="AF29" s="374">
        <v>0</v>
      </c>
      <c r="AG29" s="18">
        <f t="shared" si="23"/>
        <v>0</v>
      </c>
      <c r="AH29" s="19">
        <f t="shared" si="24"/>
        <v>0</v>
      </c>
      <c r="AI29" s="15">
        <f t="shared" si="25"/>
        <v>0</v>
      </c>
      <c r="AJ29" s="16">
        <f t="shared" si="26"/>
        <v>0</v>
      </c>
      <c r="AL29" s="372">
        <v>0</v>
      </c>
      <c r="AM29" s="375">
        <v>0</v>
      </c>
      <c r="AO29" s="21"/>
      <c r="AP29" s="797" t="s">
        <v>573</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1249624613</v>
      </c>
      <c r="BO29" s="107">
        <f>AA232-AA256-AA241</f>
        <v>945276544</v>
      </c>
      <c r="BP29" s="107">
        <f>AD232-AD256-AD241</f>
        <v>522140712</v>
      </c>
      <c r="BQ29" s="108">
        <f>AF232-AF256-AF241</f>
        <v>131698367</v>
      </c>
      <c r="BR29" s="382"/>
    </row>
    <row r="30" spans="1:70" s="422" customFormat="1" ht="24.95" customHeight="1">
      <c r="A30" s="611" t="str">
        <f>+IF(ABRIL!A30=0,"",ABRIL!A30)</f>
        <v>1130103-1-1</v>
      </c>
      <c r="B30" s="646" t="str">
        <f>+CONCATENATE("Vigencia ",INSTRUCCIONES!$F$3)</f>
        <v>Vigencia 2018</v>
      </c>
      <c r="C30" s="673">
        <f>+ENERO!C30</f>
        <v>0</v>
      </c>
      <c r="D30" s="373">
        <f>ABRIL!D30+MAYO!P30</f>
        <v>0</v>
      </c>
      <c r="E30" s="373">
        <f>ABRIL!E30+MAYO!Q30</f>
        <v>0</v>
      </c>
      <c r="F30" s="373">
        <f>SUM(C30:E30)</f>
        <v>0</v>
      </c>
      <c r="G30" s="373">
        <f>ABRIL!I30</f>
        <v>0</v>
      </c>
      <c r="H30" s="374">
        <v>0</v>
      </c>
      <c r="I30" s="373">
        <f>SUM(G30:H30)</f>
        <v>0</v>
      </c>
      <c r="J30" s="373">
        <f>ABRIL!L30</f>
        <v>0</v>
      </c>
      <c r="K30" s="374">
        <v>0</v>
      </c>
      <c r="L30" s="373">
        <f>SUM(J30:K30)</f>
        <v>0</v>
      </c>
      <c r="M30" s="373">
        <f>F30-I30</f>
        <v>0</v>
      </c>
      <c r="N30" s="143">
        <f>F30-L30</f>
        <v>0</v>
      </c>
      <c r="O30" s="9"/>
      <c r="P30" s="372">
        <v>0</v>
      </c>
      <c r="Q30" s="375">
        <v>0</v>
      </c>
      <c r="R30" s="9"/>
      <c r="S30" s="707" t="str">
        <f>+IF(ABRIL!S30=0,"",ABRIL!S30)</f>
        <v>1010104-12</v>
      </c>
      <c r="T30" s="683" t="str">
        <f>+IF(ABRIL!T30=0,"",ABRIL!T30)</f>
        <v xml:space="preserve"> Indemnizaciones por Vacaciones o Supresión de Cargos por Reestructuración</v>
      </c>
      <c r="U30" s="27">
        <f>+ENERO!U30</f>
        <v>0</v>
      </c>
      <c r="V30" s="15">
        <f>ABRIL!V30+MAYO!AL30</f>
        <v>0</v>
      </c>
      <c r="W30" s="15">
        <f>ABRIL!W30+MAYO!AM30</f>
        <v>0</v>
      </c>
      <c r="X30" s="18">
        <f t="shared" si="20"/>
        <v>0</v>
      </c>
      <c r="Y30" s="19">
        <f>ABRIL!AA30</f>
        <v>0</v>
      </c>
      <c r="Z30" s="374">
        <v>0</v>
      </c>
      <c r="AA30" s="18">
        <f t="shared" si="21"/>
        <v>0</v>
      </c>
      <c r="AB30" s="19">
        <f>ABRIL!AD30</f>
        <v>0</v>
      </c>
      <c r="AC30" s="374">
        <v>0</v>
      </c>
      <c r="AD30" s="18">
        <f t="shared" si="22"/>
        <v>0</v>
      </c>
      <c r="AE30" s="19">
        <f>ABRIL!AG30</f>
        <v>0</v>
      </c>
      <c r="AF30" s="374">
        <v>0</v>
      </c>
      <c r="AG30" s="18">
        <f t="shared" si="23"/>
        <v>0</v>
      </c>
      <c r="AH30" s="19">
        <f t="shared" si="24"/>
        <v>0</v>
      </c>
      <c r="AI30" s="15">
        <f t="shared" si="25"/>
        <v>0</v>
      </c>
      <c r="AJ30" s="16">
        <f t="shared" si="26"/>
        <v>0</v>
      </c>
      <c r="AK30" s="9"/>
      <c r="AL30" s="372">
        <v>0</v>
      </c>
      <c r="AM30" s="375">
        <v>0</v>
      </c>
      <c r="AN30" s="9"/>
      <c r="AO30" s="370" t="s">
        <v>51</v>
      </c>
      <c r="AP30" s="438" t="s">
        <v>131</v>
      </c>
      <c r="AQ30" s="373">
        <f>X220+X232</f>
        <v>1400877167</v>
      </c>
      <c r="AR30" s="373">
        <f>AD220+AD232</f>
        <v>673393266</v>
      </c>
      <c r="AS30" s="373">
        <f>AG220+AG232</f>
        <v>516775245</v>
      </c>
      <c r="AT30" s="431"/>
      <c r="AU30" s="373">
        <f t="shared" si="28"/>
        <v>0.48069401219671676</v>
      </c>
      <c r="AV30" s="373">
        <f t="shared" si="29"/>
        <v>0.36889404522645058</v>
      </c>
      <c r="AW30" s="373">
        <f>(AR30-AD225-AD230-AD241-AD256)/$AO$2*12+AD225+AD230+AD241+AD256</f>
        <v>1404390262.8000002</v>
      </c>
      <c r="AX30" s="373">
        <f>(AS30-AG225-AG230-AG241-AG256)/$AO$2*12+AG225+AG230+AG241+AG256</f>
        <v>1117587409.4000001</v>
      </c>
      <c r="AY30" s="373">
        <f t="shared" si="30"/>
        <v>-3513095.8000001907</v>
      </c>
      <c r="AZ30" s="143">
        <f t="shared" si="31"/>
        <v>283289757.5999999</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+IF(ABRIL!A31=0,"",ABRIL!A31)</f>
        <v>1130103-1-2</v>
      </c>
      <c r="B31" s="646" t="str">
        <f>+IF(ABRIL!B31=0,"",ABRIL!B31)</f>
        <v>Vigencia Anterior Prestacion Svcios 1er nivel</v>
      </c>
      <c r="C31" s="673">
        <f>+ENERO!C31</f>
        <v>0</v>
      </c>
      <c r="D31" s="373">
        <f>ABRIL!D31+MAYO!P31</f>
        <v>0</v>
      </c>
      <c r="E31" s="373">
        <f>ABRIL!E31+MAYO!Q31</f>
        <v>0</v>
      </c>
      <c r="F31" s="373">
        <f>SUM(C31:E31)</f>
        <v>0</v>
      </c>
      <c r="G31" s="373">
        <f>ABRIL!I31</f>
        <v>0</v>
      </c>
      <c r="H31" s="374">
        <v>0</v>
      </c>
      <c r="I31" s="373">
        <f>SUM(G31:H31)</f>
        <v>0</v>
      </c>
      <c r="J31" s="373">
        <f>ABRIL!L31</f>
        <v>0</v>
      </c>
      <c r="K31" s="374">
        <v>0</v>
      </c>
      <c r="L31" s="373">
        <f>SUM(J31:K31)</f>
        <v>0</v>
      </c>
      <c r="M31" s="373">
        <f>F31-I31</f>
        <v>0</v>
      </c>
      <c r="N31" s="143">
        <f>F31-L31</f>
        <v>0</v>
      </c>
      <c r="O31" s="382"/>
      <c r="P31" s="372">
        <v>0</v>
      </c>
      <c r="Q31" s="375">
        <v>0</v>
      </c>
      <c r="R31" s="9"/>
      <c r="S31" s="707" t="str">
        <f>+IF(ABRIL!S31=0,"",ABRIL!S31)</f>
        <v>1010104-13</v>
      </c>
      <c r="T31" s="683" t="str">
        <f>+IF(ABRIL!T31=0,"",ABRIL!T31)</f>
        <v>Bonificación Especial por Recreación</v>
      </c>
      <c r="U31" s="27">
        <f>+ENERO!U31</f>
        <v>2659605</v>
      </c>
      <c r="V31" s="15">
        <f>ABRIL!V31+MAYO!AL31</f>
        <v>0</v>
      </c>
      <c r="W31" s="15">
        <f>ABRIL!W31+MAYO!AM31</f>
        <v>0</v>
      </c>
      <c r="X31" s="18">
        <f t="shared" si="20"/>
        <v>2659605</v>
      </c>
      <c r="Y31" s="19">
        <f>ABRIL!AA31</f>
        <v>1236688</v>
      </c>
      <c r="Z31" s="374">
        <v>245532</v>
      </c>
      <c r="AA31" s="18">
        <f t="shared" si="21"/>
        <v>1482220</v>
      </c>
      <c r="AB31" s="19">
        <f>ABRIL!AD31</f>
        <v>1236688</v>
      </c>
      <c r="AC31" s="374">
        <v>245532</v>
      </c>
      <c r="AD31" s="18">
        <f t="shared" si="22"/>
        <v>1482220</v>
      </c>
      <c r="AE31" s="19">
        <f>ABRIL!AG31</f>
        <v>1019074</v>
      </c>
      <c r="AF31" s="374">
        <v>217614</v>
      </c>
      <c r="AG31" s="18">
        <f t="shared" si="23"/>
        <v>1236688</v>
      </c>
      <c r="AH31" s="19">
        <f t="shared" si="24"/>
        <v>1177385</v>
      </c>
      <c r="AI31" s="15">
        <f t="shared" si="25"/>
        <v>1177385</v>
      </c>
      <c r="AJ31" s="16">
        <f t="shared" si="26"/>
        <v>1422917</v>
      </c>
      <c r="AK31" s="9"/>
      <c r="AL31" s="372">
        <v>0</v>
      </c>
      <c r="AM31" s="375">
        <v>0</v>
      </c>
      <c r="AN31" s="9"/>
      <c r="AO31" s="349"/>
      <c r="AP31" s="415" t="s">
        <v>134</v>
      </c>
      <c r="AQ31" s="431">
        <f>X258</f>
        <v>0</v>
      </c>
      <c r="AR31" s="431">
        <f>AD258</f>
        <v>-303896169</v>
      </c>
      <c r="AS31" s="431">
        <f>AG258</f>
        <v>-2511877159</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129</v>
      </c>
      <c r="BN31" s="106">
        <f>X33+X41+X55+X61+X81+X88+X102+X108+X121+X139+X143+X153+X168+X174+X183+X191+X207+X218+X230+X241+X256+X225</f>
        <v>933823291</v>
      </c>
      <c r="BO31" s="107">
        <f>AA33+AA41+AA55+AA61+AA81+AA88+AA102+AA108+AA121+AA139+AA143+AA153+AA168+AA174+AA183+AA191+AA207+AA218+AA230+AA241+AA256+AA225</f>
        <v>873553503</v>
      </c>
      <c r="BP31" s="107">
        <f>AD33+AD41+AD55+AD61+AD81+AD88+AD102+AD108+AD121+AD139+AD143+AD153+AD168+AD174+AD183+AD191+AD207+AD218+AD230+AD241+AD256+AD225</f>
        <v>873553503</v>
      </c>
      <c r="BQ31" s="108">
        <f>AF33+AF41+AF55+AF61+AF81+AF88+AF102+AF108+AF121+AF139+AF143+AF153+AF168+AF174+AF183+AF191+AF207+AF218+AF230+AF241+AF256+AF225</f>
        <v>44393941</v>
      </c>
      <c r="BR31" s="9"/>
    </row>
    <row r="32" spans="1:70" s="9" customFormat="1" ht="24.95" customHeight="1" thickBot="1">
      <c r="A32" s="611" t="str">
        <f>+IF(ABRIL!A32=0,"",ABRIL!A32)</f>
        <v>1130103-2</v>
      </c>
      <c r="B32" s="647" t="str">
        <f>+IF(ABRIL!B32=0,"",ABRIL!B32)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07" t="str">
        <f>+IF(ABRIL!S32=0,"",ABRIL!S32)</f>
        <v>1010104-14</v>
      </c>
      <c r="T32" s="683" t="str">
        <f>+IF(ABRIL!T32=0,"",ABRIL!T32)</f>
        <v/>
      </c>
      <c r="U32" s="27">
        <f>+ENERO!U32</f>
        <v>0</v>
      </c>
      <c r="V32" s="15">
        <f>ABRIL!V32+MAYO!AL32</f>
        <v>0</v>
      </c>
      <c r="W32" s="15">
        <f>ABRIL!W32+MAYO!AM32</f>
        <v>0</v>
      </c>
      <c r="X32" s="18">
        <f t="shared" si="20"/>
        <v>0</v>
      </c>
      <c r="Y32" s="19">
        <f>ABRIL!AA32</f>
        <v>0</v>
      </c>
      <c r="Z32" s="374">
        <v>0</v>
      </c>
      <c r="AA32" s="18">
        <f t="shared" si="21"/>
        <v>0</v>
      </c>
      <c r="AB32" s="19">
        <f>ABRIL!AD32</f>
        <v>0</v>
      </c>
      <c r="AC32" s="374">
        <v>0</v>
      </c>
      <c r="AD32" s="18">
        <f t="shared" si="22"/>
        <v>0</v>
      </c>
      <c r="AE32" s="19">
        <f>ABRIL!AG32</f>
        <v>0</v>
      </c>
      <c r="AF32" s="374">
        <v>0</v>
      </c>
      <c r="AG32" s="18">
        <f t="shared" si="23"/>
        <v>0</v>
      </c>
      <c r="AH32" s="19">
        <f t="shared" si="24"/>
        <v>0</v>
      </c>
      <c r="AI32" s="15">
        <f t="shared" si="25"/>
        <v>0</v>
      </c>
      <c r="AJ32" s="16">
        <f t="shared" si="26"/>
        <v>0</v>
      </c>
      <c r="AL32" s="372">
        <v>0</v>
      </c>
      <c r="AM32" s="375">
        <v>0</v>
      </c>
      <c r="AO32" s="21"/>
      <c r="AP32" s="440" t="s">
        <v>139</v>
      </c>
      <c r="AQ32" s="395">
        <f>SUM(AQ22:AQ31)</f>
        <v>6646926950</v>
      </c>
      <c r="AR32" s="395">
        <f>SUM(AR22:AR31)</f>
        <v>2855257327</v>
      </c>
      <c r="AS32" s="395">
        <f>SUM(AS22:AS31)</f>
        <v>0</v>
      </c>
      <c r="AT32" s="441"/>
      <c r="AU32" s="442">
        <f t="shared" si="28"/>
        <v>0.42956050946219593</v>
      </c>
      <c r="AV32" s="442">
        <f t="shared" si="29"/>
        <v>0</v>
      </c>
      <c r="AW32" s="351">
        <f>SUM(AW22:AW31)</f>
        <v>6635890680.3000002</v>
      </c>
      <c r="AX32" s="351">
        <f>SUM(AX22:AX31)</f>
        <v>5260005226.3000002</v>
      </c>
      <c r="AY32" s="351">
        <f>SUM(AY22:AY31)</f>
        <v>11036269.699999869</v>
      </c>
      <c r="AZ32" s="352">
        <f>SUM(AZ22:AZ31)</f>
        <v>1386921723.7</v>
      </c>
      <c r="BA32" s="382"/>
      <c r="BB32" s="422"/>
      <c r="BC32" s="422"/>
      <c r="BD32" s="422"/>
      <c r="BE32" s="422"/>
      <c r="BF32" s="422"/>
      <c r="BG32" s="382"/>
      <c r="BH32" s="382"/>
      <c r="BI32" s="382"/>
      <c r="BJ32" s="382"/>
      <c r="BK32" s="382"/>
      <c r="BM32" s="110" t="s">
        <v>135</v>
      </c>
      <c r="BN32" s="106">
        <f>+BN7+BN25+BN29+BN30+BN31</f>
        <v>6646926950</v>
      </c>
      <c r="BO32" s="107">
        <f t="shared" ref="BO32:BQ32" si="36">+BO7+BO25+BO29+BO30+BO31</f>
        <v>3957639848</v>
      </c>
      <c r="BP32" s="107">
        <f t="shared" si="36"/>
        <v>3159153496</v>
      </c>
      <c r="BQ32" s="108">
        <f t="shared" si="36"/>
        <v>507175923</v>
      </c>
      <c r="BR32" s="382"/>
    </row>
    <row r="33" spans="1:70" s="422" customFormat="1" ht="24.95" customHeight="1" thickBot="1">
      <c r="A33" s="611" t="str">
        <f>+IF(ABRIL!A33=0,"",ABRIL!A33)</f>
        <v>1130103-2-1</v>
      </c>
      <c r="B33" s="646" t="str">
        <f>+CONCATENATE("Vigencia ",INSTRUCCIONES!$F$3)</f>
        <v>Vigencia 2018</v>
      </c>
      <c r="C33" s="673">
        <f>+ENERO!C33</f>
        <v>0</v>
      </c>
      <c r="D33" s="373">
        <f>ABRIL!D33+MAYO!P33</f>
        <v>0</v>
      </c>
      <c r="E33" s="373">
        <f>ABRIL!E33+MAYO!Q33</f>
        <v>0</v>
      </c>
      <c r="F33" s="373">
        <f>SUM(C33:E33)</f>
        <v>0</v>
      </c>
      <c r="G33" s="373">
        <f>ABRIL!I33</f>
        <v>0</v>
      </c>
      <c r="H33" s="374">
        <v>0</v>
      </c>
      <c r="I33" s="373">
        <f>SUM(G33:H33)</f>
        <v>0</v>
      </c>
      <c r="J33" s="373">
        <f>ABRIL!L33</f>
        <v>0</v>
      </c>
      <c r="K33" s="374">
        <v>0</v>
      </c>
      <c r="L33" s="373">
        <f>SUM(J33:K33)</f>
        <v>0</v>
      </c>
      <c r="M33" s="373">
        <f>F33-I33</f>
        <v>0</v>
      </c>
      <c r="N33" s="143">
        <f>F33-L33</f>
        <v>0</v>
      </c>
      <c r="O33" s="9"/>
      <c r="P33" s="372">
        <v>0</v>
      </c>
      <c r="Q33" s="375">
        <v>0</v>
      </c>
      <c r="R33" s="9"/>
      <c r="S33" s="706">
        <f>+IF(ABRIL!S33=0,"",ABRIL!S33)</f>
        <v>1010199</v>
      </c>
      <c r="T33" s="682" t="str">
        <f>+IF(ABRIL!T33=0,"",ABRIL!T33)</f>
        <v>Vigencias Anteriores Servicios Asociados a nomina Admón.</v>
      </c>
      <c r="U33" s="27">
        <f>+ENERO!U33</f>
        <v>1771123</v>
      </c>
      <c r="V33" s="15">
        <f>ABRIL!V33+MAYO!AL33</f>
        <v>-1771123</v>
      </c>
      <c r="W33" s="15">
        <f>ABRIL!W33+MAYO!AM33</f>
        <v>30374979</v>
      </c>
      <c r="X33" s="18">
        <f t="shared" si="20"/>
        <v>30374979</v>
      </c>
      <c r="Y33" s="19">
        <f>ABRIL!AA33</f>
        <v>15122315</v>
      </c>
      <c r="Z33" s="374">
        <v>0</v>
      </c>
      <c r="AA33" s="18">
        <f t="shared" si="21"/>
        <v>15122315</v>
      </c>
      <c r="AB33" s="19">
        <f>ABRIL!AD33</f>
        <v>15122315</v>
      </c>
      <c r="AC33" s="374">
        <v>0</v>
      </c>
      <c r="AD33" s="18">
        <f t="shared" si="22"/>
        <v>15122315</v>
      </c>
      <c r="AE33" s="19">
        <f>ABRIL!AG33</f>
        <v>15122315</v>
      </c>
      <c r="AF33" s="374">
        <v>0</v>
      </c>
      <c r="AG33" s="18">
        <f t="shared" si="23"/>
        <v>15122315</v>
      </c>
      <c r="AH33" s="19">
        <f t="shared" si="24"/>
        <v>15252664</v>
      </c>
      <c r="AI33" s="15">
        <f t="shared" si="25"/>
        <v>15252664</v>
      </c>
      <c r="AJ33" s="16">
        <f t="shared" si="26"/>
        <v>15252664</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132</v>
      </c>
      <c r="BN33" s="112">
        <f>X258</f>
        <v>0</v>
      </c>
      <c r="BO33" s="113">
        <f>AA258</f>
        <v>-711356823</v>
      </c>
      <c r="BP33" s="113">
        <f>AD258</f>
        <v>-303896169</v>
      </c>
      <c r="BQ33" s="114">
        <f>AF258</f>
        <v>3284493700</v>
      </c>
      <c r="BR33" s="382"/>
    </row>
    <row r="34" spans="1:70" s="422" customFormat="1" ht="24.95" customHeight="1" thickBot="1">
      <c r="A34" s="611" t="str">
        <f>+IF(ABRIL!A34=0,"",ABRIL!A34)</f>
        <v>1130103-2-2</v>
      </c>
      <c r="B34" s="646" t="str">
        <f>+IF(ABRIL!B34=0,"",ABRIL!B34)</f>
        <v>Vigencia Anterior</v>
      </c>
      <c r="C34" s="673">
        <f>+ENERO!C34</f>
        <v>0</v>
      </c>
      <c r="D34" s="373">
        <f>ABRIL!D34+MAYO!P34</f>
        <v>0</v>
      </c>
      <c r="E34" s="373">
        <f>ABRIL!E34+MAYO!Q34</f>
        <v>0</v>
      </c>
      <c r="F34" s="373">
        <f>SUM(C34:E34)</f>
        <v>0</v>
      </c>
      <c r="G34" s="373">
        <f>ABRIL!I34</f>
        <v>0</v>
      </c>
      <c r="H34" s="374">
        <v>0</v>
      </c>
      <c r="I34" s="373">
        <f>SUM(G34:H34)</f>
        <v>0</v>
      </c>
      <c r="J34" s="373">
        <f>ABRIL!L34</f>
        <v>0</v>
      </c>
      <c r="K34" s="374">
        <v>0</v>
      </c>
      <c r="L34" s="373">
        <f>SUM(J34:K34)</f>
        <v>0</v>
      </c>
      <c r="M34" s="373">
        <f>F34-I34</f>
        <v>0</v>
      </c>
      <c r="N34" s="143">
        <f>F34-L34</f>
        <v>0</v>
      </c>
      <c r="O34" s="382"/>
      <c r="P34" s="372">
        <v>0</v>
      </c>
      <c r="Q34" s="375">
        <v>0</v>
      </c>
      <c r="R34" s="9"/>
      <c r="S34" s="366" t="str">
        <f>+IF(ABRIL!S34=0,"",ABRIL!S34)</f>
        <v/>
      </c>
      <c r="T34" s="696" t="str">
        <f>+IF(ABRIL!T34=0,"",ABRIL!T34)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146</v>
      </c>
      <c r="AT34" s="13"/>
      <c r="AU34" s="447" t="s">
        <v>147</v>
      </c>
      <c r="AV34" s="448" t="s">
        <v>148</v>
      </c>
      <c r="AW34" s="385" t="s">
        <v>146</v>
      </c>
      <c r="AX34" s="449"/>
      <c r="AY34" s="385" t="s">
        <v>149</v>
      </c>
      <c r="AZ34" s="386" t="s">
        <v>150</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+IF(ABRIL!A35=0,"",ABRIL!A35)</f>
        <v>1130103-3</v>
      </c>
      <c r="B35" s="647" t="str">
        <f>+IF(ABRIL!B35=0,"",ABRIL!B35)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5">
        <f>+IF(ABRIL!S35=0,"",ABRIL!S35)</f>
        <v>1010200</v>
      </c>
      <c r="T35" s="681" t="str">
        <f>+IF(ABRIL!T35=0,"",ABRIL!T35)</f>
        <v>Servicios Personales Indirectos</v>
      </c>
      <c r="U35" s="132">
        <f t="shared" ref="U35:AJ35" si="38">SUM(U36:U41)</f>
        <v>189117672</v>
      </c>
      <c r="V35" s="122">
        <f t="shared" si="38"/>
        <v>34966550</v>
      </c>
      <c r="W35" s="122">
        <f t="shared" si="38"/>
        <v>0</v>
      </c>
      <c r="X35" s="129">
        <f t="shared" si="38"/>
        <v>224084222</v>
      </c>
      <c r="Y35" s="128">
        <f t="shared" si="38"/>
        <v>202582368</v>
      </c>
      <c r="Z35" s="122">
        <f t="shared" si="38"/>
        <v>5767009</v>
      </c>
      <c r="AA35" s="129">
        <f t="shared" si="38"/>
        <v>208349377</v>
      </c>
      <c r="AB35" s="128">
        <f t="shared" si="38"/>
        <v>81831462</v>
      </c>
      <c r="AC35" s="122">
        <f t="shared" si="38"/>
        <v>17200241</v>
      </c>
      <c r="AD35" s="129">
        <f t="shared" si="38"/>
        <v>99031703</v>
      </c>
      <c r="AE35" s="128">
        <f t="shared" si="38"/>
        <v>64146660</v>
      </c>
      <c r="AF35" s="122">
        <f t="shared" si="38"/>
        <v>13797644</v>
      </c>
      <c r="AG35" s="129">
        <f t="shared" si="38"/>
        <v>77944304</v>
      </c>
      <c r="AH35" s="128">
        <f t="shared" si="38"/>
        <v>15734845</v>
      </c>
      <c r="AI35" s="122">
        <f t="shared" si="38"/>
        <v>125052519</v>
      </c>
      <c r="AJ35" s="130">
        <f t="shared" si="38"/>
        <v>146139918</v>
      </c>
      <c r="AK35" s="9"/>
      <c r="AL35" s="128">
        <f>SUM(AL36:AL41)</f>
        <v>0</v>
      </c>
      <c r="AM35" s="130">
        <f>SUM(AM36:AM41)</f>
        <v>0</v>
      </c>
      <c r="AN35" s="9"/>
      <c r="AO35" s="349"/>
      <c r="AP35" s="450"/>
      <c r="AQ35" s="292"/>
      <c r="AR35" s="451"/>
      <c r="AS35" s="451"/>
      <c r="AT35" s="451"/>
      <c r="AU35" s="452">
        <f>AR17-AR32</f>
        <v>387908407</v>
      </c>
      <c r="AV35" s="453">
        <f>AS17-AR32</f>
        <v>-3008204</v>
      </c>
      <c r="AW35" s="453" t="s">
        <v>152</v>
      </c>
      <c r="AX35" s="454"/>
      <c r="AY35" s="453">
        <f>AY17+AY32</f>
        <v>500538803.29999954</v>
      </c>
      <c r="AZ35" s="455">
        <f>AZ17+AY32</f>
        <v>-409088419.10000008</v>
      </c>
      <c r="BB35" s="422"/>
      <c r="BC35" s="422"/>
      <c r="BD35" s="422"/>
      <c r="BE35" s="422"/>
      <c r="BF35" s="422"/>
    </row>
    <row r="36" spans="1:70" s="382" customFormat="1" ht="24.95" customHeight="1" thickBot="1">
      <c r="A36" s="611" t="str">
        <f>+IF(ABRIL!A36=0,"",ABRIL!A36)</f>
        <v>1130103-3-1</v>
      </c>
      <c r="B36" s="646" t="str">
        <f>+CONCATENATE("Vigencia ",INSTRUCCIONES!$F$3)</f>
        <v>Vigencia 2018</v>
      </c>
      <c r="C36" s="673">
        <f>+ENERO!C36</f>
        <v>0</v>
      </c>
      <c r="D36" s="373">
        <f>ABRIL!D36+MAYO!P36</f>
        <v>0</v>
      </c>
      <c r="E36" s="373">
        <f>ABRIL!E36+MAYO!Q36</f>
        <v>0</v>
      </c>
      <c r="F36" s="373">
        <f>SUM(C36:E36)</f>
        <v>0</v>
      </c>
      <c r="G36" s="373">
        <f>ABRIL!I36</f>
        <v>0</v>
      </c>
      <c r="H36" s="374">
        <v>0</v>
      </c>
      <c r="I36" s="373">
        <f>SUM(G36:H36)</f>
        <v>0</v>
      </c>
      <c r="J36" s="373">
        <f>ABRIL!L36</f>
        <v>0</v>
      </c>
      <c r="K36" s="374">
        <v>0</v>
      </c>
      <c r="L36" s="373">
        <f>SUM(J36:K36)</f>
        <v>0</v>
      </c>
      <c r="M36" s="373">
        <f>F36-I36</f>
        <v>0</v>
      </c>
      <c r="N36" s="143">
        <f>F36-L36</f>
        <v>0</v>
      </c>
      <c r="O36" s="9"/>
      <c r="P36" s="372">
        <v>0</v>
      </c>
      <c r="Q36" s="375">
        <v>0</v>
      </c>
      <c r="R36" s="9"/>
      <c r="S36" s="706" t="str">
        <f>+IF(ABRIL!S36=0,"",ABRIL!S36)</f>
        <v>1010200-1</v>
      </c>
      <c r="T36" s="682" t="str">
        <f>+IF(ABRIL!T36=0,"",ABRIL!T36)</f>
        <v>Remuneración y Honorarios por Servicios Técnicos y Profesionales</v>
      </c>
      <c r="U36" s="27">
        <f>+ENERO!U36</f>
        <v>66358680</v>
      </c>
      <c r="V36" s="15">
        <f>ABRIL!V36+MAYO!AL36</f>
        <v>8700000</v>
      </c>
      <c r="W36" s="15">
        <f>ABRIL!W36+MAYO!AM36</f>
        <v>0</v>
      </c>
      <c r="X36" s="18">
        <f t="shared" ref="X36:X41" si="39">SUM(U36:W36)</f>
        <v>75058680</v>
      </c>
      <c r="Y36" s="19">
        <f>ABRIL!AA36</f>
        <v>67808680</v>
      </c>
      <c r="Z36" s="374">
        <v>2302637</v>
      </c>
      <c r="AA36" s="18">
        <f t="shared" ref="AA36:AA41" si="40">SUM(Y36:Z36)</f>
        <v>70111317</v>
      </c>
      <c r="AB36" s="19">
        <f>ABRIL!AD36</f>
        <v>20896230</v>
      </c>
      <c r="AC36" s="374">
        <v>5756062</v>
      </c>
      <c r="AD36" s="18">
        <f t="shared" ref="AD36:AD41" si="41">SUM(AB36:AC36)</f>
        <v>26652292</v>
      </c>
      <c r="AE36" s="19">
        <f>ABRIL!AG36</f>
        <v>16933524</v>
      </c>
      <c r="AF36" s="374">
        <v>7925412</v>
      </c>
      <c r="AG36" s="18">
        <f t="shared" ref="AG36:AG41" si="42">SUM(AE36:AF36)</f>
        <v>24858936</v>
      </c>
      <c r="AH36" s="19">
        <f t="shared" ref="AH36:AH41" si="43">X36-AA36</f>
        <v>4947363</v>
      </c>
      <c r="AI36" s="15">
        <f t="shared" ref="AI36:AI41" si="44">X36-AD36</f>
        <v>48406388</v>
      </c>
      <c r="AJ36" s="16">
        <f t="shared" ref="AJ36:AJ41" si="45">X36-AG36</f>
        <v>50199744</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+IF(ABRIL!A37=0,"",ABRIL!A37)</f>
        <v>1130103-3-2</v>
      </c>
      <c r="B37" s="646" t="str">
        <f>+IF(ABRIL!B37=0,"",ABRIL!B37)</f>
        <v>Vigencia Anterior</v>
      </c>
      <c r="C37" s="673">
        <f>+ENERO!C37</f>
        <v>0</v>
      </c>
      <c r="D37" s="373">
        <f>ABRIL!D37+MAYO!P37</f>
        <v>0</v>
      </c>
      <c r="E37" s="373">
        <f>ABRIL!E37+MAYO!Q37</f>
        <v>0</v>
      </c>
      <c r="F37" s="373">
        <f>SUM(C37:E37)</f>
        <v>0</v>
      </c>
      <c r="G37" s="373">
        <f>ABRIL!I37</f>
        <v>0</v>
      </c>
      <c r="H37" s="374">
        <v>0</v>
      </c>
      <c r="I37" s="373">
        <f>SUM(G37:H37)</f>
        <v>0</v>
      </c>
      <c r="J37" s="373">
        <f>ABRIL!L37</f>
        <v>0</v>
      </c>
      <c r="K37" s="374">
        <v>0</v>
      </c>
      <c r="L37" s="373">
        <f>SUM(J37:K37)</f>
        <v>0</v>
      </c>
      <c r="M37" s="373">
        <f>F37-I37</f>
        <v>0</v>
      </c>
      <c r="N37" s="143">
        <f>F37-L37</f>
        <v>0</v>
      </c>
      <c r="P37" s="372">
        <v>0</v>
      </c>
      <c r="Q37" s="375">
        <v>0</v>
      </c>
      <c r="R37" s="9"/>
      <c r="S37" s="706" t="str">
        <f>+IF(ABRIL!S37=0,"",ABRIL!S37)</f>
        <v>1010200-2</v>
      </c>
      <c r="T37" s="682" t="str">
        <f>+IF(ABRIL!T37=0,"",ABRIL!T37)</f>
        <v>Personal Supernumerario</v>
      </c>
      <c r="U37" s="27">
        <f>+ENERO!U37</f>
        <v>0</v>
      </c>
      <c r="V37" s="15">
        <f>ABRIL!V37+MAYO!AL37</f>
        <v>0</v>
      </c>
      <c r="W37" s="15">
        <f>ABRIL!W37+MAYO!AM37</f>
        <v>0</v>
      </c>
      <c r="X37" s="18">
        <f t="shared" si="39"/>
        <v>0</v>
      </c>
      <c r="Y37" s="19">
        <f>ABRIL!AA37</f>
        <v>0</v>
      </c>
      <c r="Z37" s="374">
        <v>0</v>
      </c>
      <c r="AA37" s="18">
        <f t="shared" si="40"/>
        <v>0</v>
      </c>
      <c r="AB37" s="19">
        <f>ABRIL!AD37</f>
        <v>0</v>
      </c>
      <c r="AC37" s="374">
        <v>0</v>
      </c>
      <c r="AD37" s="18">
        <f t="shared" si="41"/>
        <v>0</v>
      </c>
      <c r="AE37" s="19">
        <f>ABRIL!AG37</f>
        <v>0</v>
      </c>
      <c r="AF37" s="374">
        <v>0</v>
      </c>
      <c r="AG37" s="18">
        <f t="shared" si="42"/>
        <v>0</v>
      </c>
      <c r="AH37" s="19">
        <f t="shared" si="43"/>
        <v>0</v>
      </c>
      <c r="AI37" s="15">
        <f t="shared" si="44"/>
        <v>0</v>
      </c>
      <c r="AJ37" s="16">
        <f t="shared" si="45"/>
        <v>0</v>
      </c>
      <c r="AK37" s="9"/>
      <c r="AL37" s="372">
        <v>0</v>
      </c>
      <c r="AM37" s="375">
        <v>0</v>
      </c>
      <c r="AN37" s="9"/>
      <c r="AO37" s="24" t="s">
        <v>155</v>
      </c>
    </row>
    <row r="38" spans="1:70" s="382" customFormat="1" ht="24.95" customHeight="1">
      <c r="A38" s="736" t="str">
        <f>+IF(ABRIL!A38=0,"",ABRIL!A38)</f>
        <v>1130103-4</v>
      </c>
      <c r="B38" s="648" t="str">
        <f>+IF(ABRIL!B38=0,"",ABRIL!B38)</f>
        <v xml:space="preserve"> Aportes Patronales  1o. Nivel</v>
      </c>
      <c r="C38" s="673">
        <f>+ENERO!C38</f>
        <v>247152498</v>
      </c>
      <c r="D38" s="373">
        <f>ABRIL!D38+MAYO!P38</f>
        <v>0</v>
      </c>
      <c r="E38" s="373">
        <f>ABRIL!E38+MAYO!Q38</f>
        <v>0</v>
      </c>
      <c r="F38" s="373">
        <f t="shared" ref="F38:F41" si="46">SUM(C38:E38)</f>
        <v>247152498</v>
      </c>
      <c r="G38" s="373">
        <f>ABRIL!I38</f>
        <v>82384168</v>
      </c>
      <c r="H38" s="374">
        <v>20596042</v>
      </c>
      <c r="I38" s="373">
        <f t="shared" ref="I38:I41" si="47">SUM(G38:H38)</f>
        <v>102980210</v>
      </c>
      <c r="J38" s="373">
        <f>ABRIL!L38</f>
        <v>61788126</v>
      </c>
      <c r="K38" s="374">
        <v>20596042</v>
      </c>
      <c r="L38" s="373">
        <f t="shared" ref="L38:L41" si="48">SUM(J38:K38)</f>
        <v>82384168</v>
      </c>
      <c r="M38" s="373">
        <f t="shared" ref="M38:M41" si="49">F38-I38</f>
        <v>144172288</v>
      </c>
      <c r="N38" s="143">
        <f t="shared" ref="N38:N41" si="50">F38-L38</f>
        <v>164768330</v>
      </c>
      <c r="O38" s="525"/>
      <c r="P38" s="372">
        <v>0</v>
      </c>
      <c r="Q38" s="375">
        <v>0</v>
      </c>
      <c r="R38" s="9"/>
      <c r="S38" s="706" t="str">
        <f>+IF(ABRIL!S38=0,"",ABRIL!S38)</f>
        <v>1010200-3</v>
      </c>
      <c r="T38" s="682" t="str">
        <f>+IF(ABRIL!T38=0,"",ABRIL!T38)</f>
        <v>Honorarios de la Junta Directiva</v>
      </c>
      <c r="U38" s="27">
        <f>+ENERO!U38</f>
        <v>1768800</v>
      </c>
      <c r="V38" s="15">
        <f>ABRIL!V38+MAYO!AL38</f>
        <v>0</v>
      </c>
      <c r="W38" s="15">
        <f>ABRIL!W38+MAYO!AM38</f>
        <v>0</v>
      </c>
      <c r="X38" s="18">
        <f t="shared" si="39"/>
        <v>1768800</v>
      </c>
      <c r="Y38" s="19">
        <f>ABRIL!AA38</f>
        <v>234372</v>
      </c>
      <c r="Z38" s="374">
        <v>234372</v>
      </c>
      <c r="AA38" s="18">
        <f t="shared" si="40"/>
        <v>468744</v>
      </c>
      <c r="AB38" s="19">
        <f>ABRIL!AD38</f>
        <v>234372</v>
      </c>
      <c r="AC38" s="374">
        <v>234372</v>
      </c>
      <c r="AD38" s="18">
        <f t="shared" si="41"/>
        <v>468744</v>
      </c>
      <c r="AE38" s="19">
        <f>ABRIL!AG38</f>
        <v>0</v>
      </c>
      <c r="AF38" s="374">
        <v>0</v>
      </c>
      <c r="AG38" s="18">
        <f t="shared" si="42"/>
        <v>0</v>
      </c>
      <c r="AH38" s="19">
        <f t="shared" si="43"/>
        <v>1300056</v>
      </c>
      <c r="AI38" s="15">
        <f t="shared" si="44"/>
        <v>1300056</v>
      </c>
      <c r="AJ38" s="16">
        <f t="shared" si="45"/>
        <v>1768800</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6" t="str">
        <f>+IF(ABRIL!A39=0,"",ABRIL!A39)</f>
        <v>1130103-5</v>
      </c>
      <c r="B39" s="648" t="str">
        <f>+IF(ABRIL!B39=0,"",ABRIL!B39)</f>
        <v xml:space="preserve"> Aportes Patronales  2o. Nivel</v>
      </c>
      <c r="C39" s="673">
        <f>+ENERO!C39</f>
        <v>0</v>
      </c>
      <c r="D39" s="373">
        <f>ABRIL!D39+MAYO!P39</f>
        <v>0</v>
      </c>
      <c r="E39" s="373">
        <f>ABRIL!E39+MAYO!Q39</f>
        <v>0</v>
      </c>
      <c r="F39" s="373">
        <f t="shared" si="46"/>
        <v>0</v>
      </c>
      <c r="G39" s="373">
        <f>ABRIL!I39</f>
        <v>0</v>
      </c>
      <c r="H39" s="374">
        <v>0</v>
      </c>
      <c r="I39" s="373">
        <f t="shared" si="47"/>
        <v>0</v>
      </c>
      <c r="J39" s="373">
        <f>ABRIL!L39</f>
        <v>0</v>
      </c>
      <c r="K39" s="374">
        <v>0</v>
      </c>
      <c r="L39" s="373">
        <f t="shared" si="48"/>
        <v>0</v>
      </c>
      <c r="M39" s="373">
        <f t="shared" si="49"/>
        <v>0</v>
      </c>
      <c r="N39" s="143">
        <f t="shared" si="50"/>
        <v>0</v>
      </c>
      <c r="O39" s="525"/>
      <c r="P39" s="372">
        <v>0</v>
      </c>
      <c r="Q39" s="375">
        <v>0</v>
      </c>
      <c r="R39" s="9"/>
      <c r="S39" s="706" t="str">
        <f>+IF(ABRIL!S39=0,"",ABRIL!S39)</f>
        <v>1010200-4</v>
      </c>
      <c r="T39" s="682" t="str">
        <f>+IF(ABRIL!T39=0,"",ABRIL!T39)</f>
        <v>Otros Honorarios</v>
      </c>
      <c r="U39" s="27">
        <f>+ENERO!U39</f>
        <v>120990192</v>
      </c>
      <c r="V39" s="15">
        <f>ABRIL!V39+MAYO!AL39</f>
        <v>0</v>
      </c>
      <c r="W39" s="15">
        <f>ABRIL!W39+MAYO!AM39</f>
        <v>0</v>
      </c>
      <c r="X39" s="18">
        <f t="shared" si="39"/>
        <v>120990192</v>
      </c>
      <c r="Y39" s="19">
        <f>ABRIL!AA39</f>
        <v>108272766</v>
      </c>
      <c r="Z39" s="374">
        <v>3230000</v>
      </c>
      <c r="AA39" s="18">
        <f t="shared" si="40"/>
        <v>111502766</v>
      </c>
      <c r="AB39" s="19">
        <f>ABRIL!AD39</f>
        <v>34434310</v>
      </c>
      <c r="AC39" s="374">
        <v>11209807</v>
      </c>
      <c r="AD39" s="18">
        <f t="shared" si="41"/>
        <v>45644117</v>
      </c>
      <c r="AE39" s="19">
        <f>ABRIL!AG39</f>
        <v>21389216</v>
      </c>
      <c r="AF39" s="374">
        <v>5429602</v>
      </c>
      <c r="AG39" s="18">
        <f t="shared" si="42"/>
        <v>26818818</v>
      </c>
      <c r="AH39" s="19">
        <f t="shared" si="43"/>
        <v>9487426</v>
      </c>
      <c r="AI39" s="15">
        <f t="shared" si="44"/>
        <v>75346075</v>
      </c>
      <c r="AJ39" s="16">
        <f t="shared" si="45"/>
        <v>94171374</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6" t="str">
        <f>+IF(ABRIL!A40=0,"",ABRIL!A40)</f>
        <v>1130103-6</v>
      </c>
      <c r="B40" s="648" t="str">
        <f>+IF(ABRIL!B40=0,"",ABRIL!B40)</f>
        <v xml:space="preserve"> Aportes Patronales  3er. Nivel</v>
      </c>
      <c r="C40" s="673">
        <f>+ENERO!C40</f>
        <v>0</v>
      </c>
      <c r="D40" s="373">
        <f>ABRIL!D40+MAYO!P40</f>
        <v>0</v>
      </c>
      <c r="E40" s="373">
        <f>ABRIL!E40+MAYO!Q40</f>
        <v>0</v>
      </c>
      <c r="F40" s="373">
        <f t="shared" si="46"/>
        <v>0</v>
      </c>
      <c r="G40" s="373">
        <f>ABRIL!I40</f>
        <v>0</v>
      </c>
      <c r="H40" s="374">
        <v>0</v>
      </c>
      <c r="I40" s="373">
        <f t="shared" si="47"/>
        <v>0</v>
      </c>
      <c r="J40" s="373">
        <f>ABRIL!L40</f>
        <v>0</v>
      </c>
      <c r="K40" s="374">
        <v>0</v>
      </c>
      <c r="L40" s="373">
        <f t="shared" si="48"/>
        <v>0</v>
      </c>
      <c r="M40" s="373">
        <f t="shared" si="49"/>
        <v>0</v>
      </c>
      <c r="N40" s="143">
        <f t="shared" si="50"/>
        <v>0</v>
      </c>
      <c r="O40" s="525"/>
      <c r="P40" s="372">
        <v>0</v>
      </c>
      <c r="Q40" s="375">
        <v>0</v>
      </c>
      <c r="R40" s="9"/>
      <c r="S40" s="706" t="str">
        <f>+IF(ABRIL!S40=0,"",ABRIL!S40)</f>
        <v>1010200-6</v>
      </c>
      <c r="T40" s="682" t="str">
        <f>+IF(ABRIL!T40=0,"",ABRIL!T40)</f>
        <v>Certificación, Habilitación y Acreditación</v>
      </c>
      <c r="U40" s="27">
        <f>+ENERO!U40</f>
        <v>0</v>
      </c>
      <c r="V40" s="15">
        <f>ABRIL!V40+MAYO!AL40</f>
        <v>0</v>
      </c>
      <c r="W40" s="15">
        <f>ABRIL!W40+MAYO!AM40</f>
        <v>0</v>
      </c>
      <c r="X40" s="18">
        <f t="shared" si="39"/>
        <v>0</v>
      </c>
      <c r="Y40" s="19">
        <f>ABRIL!AA40</f>
        <v>0</v>
      </c>
      <c r="Z40" s="374">
        <v>0</v>
      </c>
      <c r="AA40" s="18">
        <f t="shared" si="40"/>
        <v>0</v>
      </c>
      <c r="AB40" s="19">
        <f>ABRIL!AD40</f>
        <v>0</v>
      </c>
      <c r="AC40" s="374">
        <v>0</v>
      </c>
      <c r="AD40" s="18">
        <f t="shared" si="41"/>
        <v>0</v>
      </c>
      <c r="AE40" s="19">
        <f>ABRIL!AG40</f>
        <v>0</v>
      </c>
      <c r="AF40" s="374">
        <v>0</v>
      </c>
      <c r="AG40" s="18">
        <f t="shared" si="42"/>
        <v>0</v>
      </c>
      <c r="AH40" s="19">
        <f t="shared" si="43"/>
        <v>0</v>
      </c>
      <c r="AI40" s="15">
        <f t="shared" si="44"/>
        <v>0</v>
      </c>
      <c r="AJ40" s="16">
        <f t="shared" si="45"/>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4">
        <f>+IF(ABRIL!A41=0,"",ABRIL!A41)</f>
        <v>1130104</v>
      </c>
      <c r="B41" s="645" t="str">
        <f>+IF(MARZO!B41=0,"",MARZO!B41)</f>
        <v>SUBSIDIO A LA OFERTA- ACTIVIDADES NO POS-S</v>
      </c>
      <c r="C41" s="673">
        <f>+ENERO!C41</f>
        <v>0</v>
      </c>
      <c r="D41" s="122">
        <f>ABRIL!D41+MAYO!P41</f>
        <v>0</v>
      </c>
      <c r="E41" s="122">
        <f>ABRIL!E41+MAYO!Q41</f>
        <v>0</v>
      </c>
      <c r="F41" s="122">
        <f t="shared" si="46"/>
        <v>0</v>
      </c>
      <c r="G41" s="122">
        <f>ABRIL!I41</f>
        <v>0</v>
      </c>
      <c r="H41" s="374">
        <v>0</v>
      </c>
      <c r="I41" s="122">
        <f t="shared" si="47"/>
        <v>0</v>
      </c>
      <c r="J41" s="122">
        <f>ABRIL!L41</f>
        <v>0</v>
      </c>
      <c r="K41" s="374">
        <v>0</v>
      </c>
      <c r="L41" s="122">
        <f t="shared" si="48"/>
        <v>0</v>
      </c>
      <c r="M41" s="122">
        <f t="shared" si="49"/>
        <v>0</v>
      </c>
      <c r="N41" s="130">
        <f t="shared" si="50"/>
        <v>0</v>
      </c>
      <c r="O41" s="382"/>
      <c r="P41" s="374">
        <v>0</v>
      </c>
      <c r="Q41" s="375">
        <v>0</v>
      </c>
      <c r="R41" s="9"/>
      <c r="S41" s="706">
        <f>+IF(ABRIL!S41=0,"",ABRIL!S41)</f>
        <v>1010299</v>
      </c>
      <c r="T41" s="682" t="str">
        <f>+IF(ABRIL!T41=0,"",ABRIL!T41)</f>
        <v>Vigencias Anteriores Servicios Asociados a nomina Operativo</v>
      </c>
      <c r="U41" s="27">
        <f>+ENERO!U41</f>
        <v>0</v>
      </c>
      <c r="V41" s="15">
        <f>ABRIL!V41+MAYO!AL41</f>
        <v>26266550</v>
      </c>
      <c r="W41" s="15">
        <f>ABRIL!W41+MAYO!AM41</f>
        <v>0</v>
      </c>
      <c r="X41" s="18">
        <f t="shared" si="39"/>
        <v>26266550</v>
      </c>
      <c r="Y41" s="19">
        <f>ABRIL!AA41</f>
        <v>26266550</v>
      </c>
      <c r="Z41" s="374">
        <v>0</v>
      </c>
      <c r="AA41" s="18">
        <f t="shared" si="40"/>
        <v>26266550</v>
      </c>
      <c r="AB41" s="19">
        <f>ABRIL!AD41</f>
        <v>26266550</v>
      </c>
      <c r="AC41" s="374">
        <v>0</v>
      </c>
      <c r="AD41" s="18">
        <f t="shared" si="41"/>
        <v>26266550</v>
      </c>
      <c r="AE41" s="19">
        <f>ABRIL!AG41</f>
        <v>25823920</v>
      </c>
      <c r="AF41" s="374">
        <v>442630</v>
      </c>
      <c r="AG41" s="18">
        <f t="shared" si="42"/>
        <v>26266550</v>
      </c>
      <c r="AH41" s="19">
        <f t="shared" si="43"/>
        <v>0</v>
      </c>
      <c r="AI41" s="15">
        <f t="shared" si="44"/>
        <v>0</v>
      </c>
      <c r="AJ41" s="16">
        <f t="shared" si="45"/>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4">
        <f>+IF(ABRIL!A42=0,"",ABRIL!A42)</f>
        <v>1130106</v>
      </c>
      <c r="B42" s="645" t="str">
        <f>+IF(ABRIL!B42=0,"",ABRIL!B42)</f>
        <v>SALUD PUBLICA - PLAN DE INTERVENCIONES COLECTIVAS</v>
      </c>
      <c r="C42" s="43">
        <f t="shared" ref="C42:N42" si="51">SUM(C43:C44)</f>
        <v>76000000</v>
      </c>
      <c r="D42" s="44">
        <f t="shared" si="51"/>
        <v>0</v>
      </c>
      <c r="E42" s="44">
        <f t="shared" si="51"/>
        <v>49000000</v>
      </c>
      <c r="F42" s="44">
        <f t="shared" si="51"/>
        <v>125000000</v>
      </c>
      <c r="G42" s="44">
        <f t="shared" si="51"/>
        <v>17893037</v>
      </c>
      <c r="H42" s="44">
        <f t="shared" si="51"/>
        <v>23175145</v>
      </c>
      <c r="I42" s="44">
        <f t="shared" si="51"/>
        <v>41068182</v>
      </c>
      <c r="J42" s="44">
        <f t="shared" si="51"/>
        <v>16925000</v>
      </c>
      <c r="K42" s="44">
        <f t="shared" si="51"/>
        <v>12028954</v>
      </c>
      <c r="L42" s="44">
        <f t="shared" si="51"/>
        <v>28953954</v>
      </c>
      <c r="M42" s="44">
        <f t="shared" si="51"/>
        <v>83931818</v>
      </c>
      <c r="N42" s="45">
        <f t="shared" si="51"/>
        <v>96046046</v>
      </c>
      <c r="P42" s="43">
        <f>SUM(P43:P44)</f>
        <v>0</v>
      </c>
      <c r="Q42" s="45">
        <f>SUM(Q43:Q44)</f>
        <v>0</v>
      </c>
      <c r="R42" s="9"/>
      <c r="S42" s="366" t="str">
        <f>+IF(ABRIL!S42=0,"",ABRIL!S42)</f>
        <v/>
      </c>
      <c r="T42" s="696" t="str">
        <f>+IF(ABRIL!T42=0,"",ABRIL!T42)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+IF(ABRIL!A43=0,"",ABRIL!A43)</f>
        <v>1130106-1</v>
      </c>
      <c r="B43" s="646" t="str">
        <f>+CONCATENATE("Vigencia ",INSTRUCCIONES!$F$3)</f>
        <v>Vigencia 2018</v>
      </c>
      <c r="C43" s="673">
        <f>+ENERO!C43</f>
        <v>76000000</v>
      </c>
      <c r="D43" s="373">
        <f>ABRIL!D43+MAYO!P43</f>
        <v>0</v>
      </c>
      <c r="E43" s="373">
        <f>ABRIL!E43+MAYO!Q43</f>
        <v>39000000</v>
      </c>
      <c r="F43" s="373">
        <f>SUM(C43:E43)</f>
        <v>115000000</v>
      </c>
      <c r="G43" s="373">
        <f>ABRIL!I43</f>
        <v>7893037</v>
      </c>
      <c r="H43" s="374">
        <v>23175145</v>
      </c>
      <c r="I43" s="373">
        <f>SUM(G43:H43)</f>
        <v>31068182</v>
      </c>
      <c r="J43" s="373">
        <f>ABRIL!L43</f>
        <v>6925000</v>
      </c>
      <c r="K43" s="374">
        <v>12028954</v>
      </c>
      <c r="L43" s="373">
        <f>SUM(J43:K43)</f>
        <v>18953954</v>
      </c>
      <c r="M43" s="373">
        <f>F43-I43</f>
        <v>83931818</v>
      </c>
      <c r="N43" s="143">
        <f>F43-L43</f>
        <v>96046046</v>
      </c>
      <c r="O43" s="382"/>
      <c r="P43" s="372">
        <v>0</v>
      </c>
      <c r="Q43" s="375">
        <v>0</v>
      </c>
      <c r="R43" s="9"/>
      <c r="S43" s="705">
        <f>+IF(ABRIL!S43=0,"",ABRIL!S43)</f>
        <v>1010300</v>
      </c>
      <c r="T43" s="681" t="str">
        <f>+IF(ABRIL!T43=0,"",ABRIL!T43)</f>
        <v>Contribuciones Inherentes nómina al Sector Privado</v>
      </c>
      <c r="U43" s="132">
        <f t="shared" ref="U43:AJ43" si="52">U44+U49+U55</f>
        <v>193912600</v>
      </c>
      <c r="V43" s="122">
        <f t="shared" si="52"/>
        <v>-7672056</v>
      </c>
      <c r="W43" s="122">
        <f t="shared" si="52"/>
        <v>0</v>
      </c>
      <c r="X43" s="129">
        <f t="shared" si="52"/>
        <v>186240544</v>
      </c>
      <c r="Y43" s="128">
        <f t="shared" si="52"/>
        <v>84771075</v>
      </c>
      <c r="Z43" s="122">
        <f t="shared" si="52"/>
        <v>10690648</v>
      </c>
      <c r="AA43" s="129">
        <f t="shared" si="52"/>
        <v>95461723</v>
      </c>
      <c r="AB43" s="128">
        <f t="shared" si="52"/>
        <v>84771075</v>
      </c>
      <c r="AC43" s="122">
        <f t="shared" si="52"/>
        <v>10690648</v>
      </c>
      <c r="AD43" s="129">
        <f t="shared" si="52"/>
        <v>95461723</v>
      </c>
      <c r="AE43" s="128">
        <f t="shared" si="52"/>
        <v>73365506</v>
      </c>
      <c r="AF43" s="122">
        <f t="shared" si="52"/>
        <v>11405569</v>
      </c>
      <c r="AG43" s="129">
        <f t="shared" si="52"/>
        <v>84771075</v>
      </c>
      <c r="AH43" s="128">
        <f t="shared" si="52"/>
        <v>90778821</v>
      </c>
      <c r="AI43" s="122">
        <f t="shared" si="52"/>
        <v>90778821</v>
      </c>
      <c r="AJ43" s="130">
        <f t="shared" si="52"/>
        <v>101469469</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+IF(ABRIL!A44=0,"",ABRIL!A44)</f>
        <v>1130106-2</v>
      </c>
      <c r="B44" s="646" t="str">
        <f>+IF(ABRIL!B44=0,"",ABRIL!B44)</f>
        <v>Vigencia Anterior Salud Publica</v>
      </c>
      <c r="C44" s="673">
        <f>+ENERO!C44</f>
        <v>0</v>
      </c>
      <c r="D44" s="373">
        <f>ABRIL!D44+MAYO!P44</f>
        <v>0</v>
      </c>
      <c r="E44" s="373">
        <f>ABRIL!E44+MAYO!Q44</f>
        <v>10000000</v>
      </c>
      <c r="F44" s="373">
        <f>SUM(C44:E44)</f>
        <v>10000000</v>
      </c>
      <c r="G44" s="373">
        <f>ABRIL!I44</f>
        <v>10000000</v>
      </c>
      <c r="H44" s="374">
        <v>0</v>
      </c>
      <c r="I44" s="373">
        <f>SUM(G44:H44)</f>
        <v>10000000</v>
      </c>
      <c r="J44" s="373">
        <f>ABRIL!L44</f>
        <v>10000000</v>
      </c>
      <c r="K44" s="374">
        <v>0</v>
      </c>
      <c r="L44" s="373">
        <f>SUM(J44:K44)</f>
        <v>10000000</v>
      </c>
      <c r="M44" s="373">
        <f>F44-I44</f>
        <v>0</v>
      </c>
      <c r="N44" s="143">
        <f>F44-L44</f>
        <v>0</v>
      </c>
      <c r="O44" s="382"/>
      <c r="P44" s="372">
        <v>0</v>
      </c>
      <c r="Q44" s="375">
        <v>0</v>
      </c>
      <c r="R44" s="9"/>
      <c r="S44" s="706">
        <f>+IF(ABRIL!S44=0,"",ABRIL!S44)</f>
        <v>1010301</v>
      </c>
      <c r="T44" s="682" t="str">
        <f>+IF(ABRIL!T44=0,"",ABRIL!T44)</f>
        <v>Contribuciones - SGP - Aportes Patronales - Cuenta Maestra</v>
      </c>
      <c r="U44" s="27">
        <f t="shared" ref="U44:AJ44" si="53">SUM(U45:U48)</f>
        <v>54094142</v>
      </c>
      <c r="V44" s="15">
        <f t="shared" si="53"/>
        <v>36297561</v>
      </c>
      <c r="W44" s="15">
        <f t="shared" si="53"/>
        <v>0</v>
      </c>
      <c r="X44" s="18">
        <f t="shared" si="53"/>
        <v>90391703</v>
      </c>
      <c r="Y44" s="19">
        <f t="shared" si="53"/>
        <v>34313008</v>
      </c>
      <c r="Z44" s="142">
        <f t="shared" si="53"/>
        <v>8523553</v>
      </c>
      <c r="AA44" s="18">
        <f t="shared" si="53"/>
        <v>42836561</v>
      </c>
      <c r="AB44" s="19">
        <f t="shared" si="53"/>
        <v>34313008</v>
      </c>
      <c r="AC44" s="142">
        <f t="shared" si="53"/>
        <v>8523553</v>
      </c>
      <c r="AD44" s="18">
        <f t="shared" si="53"/>
        <v>42836561</v>
      </c>
      <c r="AE44" s="19">
        <f t="shared" si="53"/>
        <v>25225110</v>
      </c>
      <c r="AF44" s="142">
        <f t="shared" si="53"/>
        <v>9087898</v>
      </c>
      <c r="AG44" s="18">
        <f t="shared" si="53"/>
        <v>34313008</v>
      </c>
      <c r="AH44" s="19">
        <f t="shared" si="53"/>
        <v>47555142</v>
      </c>
      <c r="AI44" s="15">
        <f t="shared" si="53"/>
        <v>47555142</v>
      </c>
      <c r="AJ44" s="16">
        <f t="shared" si="53"/>
        <v>56078695</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4">
        <f>+IF(ABRIL!A45=0,"",ABRIL!A45)</f>
        <v>1130107</v>
      </c>
      <c r="B45" s="645" t="str">
        <f>+IF(ABRIL!B45=0,"",ABRIL!B45)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07" t="str">
        <f>+IF(ABRIL!S45=0,"",ABRIL!S45)</f>
        <v>1010301-1</v>
      </c>
      <c r="T45" s="683" t="str">
        <f>+IF(ABRIL!T45=0,"",ABRIL!T45)</f>
        <v>E.P.S. - Aportes cuenta maestra</v>
      </c>
      <c r="U45" s="27">
        <f>+ENERO!U45</f>
        <v>20661530</v>
      </c>
      <c r="V45" s="15">
        <f>ABRIL!V45+MAYO!AL45</f>
        <v>16669381</v>
      </c>
      <c r="W45" s="15">
        <f>ABRIL!W45+MAYO!AM45</f>
        <v>0</v>
      </c>
      <c r="X45" s="18">
        <f>SUM(U45:W45)</f>
        <v>37330911</v>
      </c>
      <c r="Y45" s="19">
        <f>ABRIL!AA45</f>
        <v>14147393</v>
      </c>
      <c r="Z45" s="374">
        <v>3467252</v>
      </c>
      <c r="AA45" s="18">
        <f>SUM(Y45:Z45)</f>
        <v>17614645</v>
      </c>
      <c r="AB45" s="19">
        <f>ABRIL!AD45</f>
        <v>14147393</v>
      </c>
      <c r="AC45" s="374">
        <v>3467252</v>
      </c>
      <c r="AD45" s="18">
        <f>SUM(AB45:AC45)</f>
        <v>17614645</v>
      </c>
      <c r="AE45" s="19">
        <f>ABRIL!AG45</f>
        <v>10459186</v>
      </c>
      <c r="AF45" s="374">
        <v>3688207</v>
      </c>
      <c r="AG45" s="18">
        <f>SUM(AE45:AF45)</f>
        <v>14147393</v>
      </c>
      <c r="AH45" s="19">
        <f>X45-AA45</f>
        <v>19716266</v>
      </c>
      <c r="AI45" s="15">
        <f>X45-AD45</f>
        <v>19716266</v>
      </c>
      <c r="AJ45" s="16">
        <f>X45-AG45</f>
        <v>23183518</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c r="A46" s="611" t="str">
        <f>+IF(ABRIL!A46=0,"",ABRIL!A46)</f>
        <v>1130107-1</v>
      </c>
      <c r="B46" s="646" t="str">
        <f>+CONCATENATE("Vigencia ",INSTRUCCIONES!$F$3)</f>
        <v>Vigencia 2018</v>
      </c>
      <c r="C46" s="673">
        <f>+ENERO!C46</f>
        <v>0</v>
      </c>
      <c r="D46" s="373">
        <f>ABRIL!D46+MAYO!P46</f>
        <v>0</v>
      </c>
      <c r="E46" s="373">
        <f>ABRIL!E46+MAYO!Q46</f>
        <v>0</v>
      </c>
      <c r="F46" s="373">
        <f>SUM(C46:E46)</f>
        <v>0</v>
      </c>
      <c r="G46" s="373">
        <f>ABRIL!I46</f>
        <v>0</v>
      </c>
      <c r="H46" s="374">
        <v>0</v>
      </c>
      <c r="I46" s="373">
        <f>SUM(G46:H46)</f>
        <v>0</v>
      </c>
      <c r="J46" s="373">
        <f>ABRIL!L46</f>
        <v>0</v>
      </c>
      <c r="K46" s="374">
        <v>0</v>
      </c>
      <c r="L46" s="373">
        <f>SUM(J46:K46)</f>
        <v>0</v>
      </c>
      <c r="M46" s="373">
        <f>F46-I46</f>
        <v>0</v>
      </c>
      <c r="N46" s="143">
        <f>F46-L46</f>
        <v>0</v>
      </c>
      <c r="O46" s="382"/>
      <c r="P46" s="372">
        <v>0</v>
      </c>
      <c r="Q46" s="375">
        <v>0</v>
      </c>
      <c r="R46" s="9"/>
      <c r="S46" s="707" t="str">
        <f>+IF(ABRIL!S46=0,"",ABRIL!S46)</f>
        <v>1010301-2</v>
      </c>
      <c r="T46" s="683" t="str">
        <f>+IF(ABRIL!T46=0,"",ABRIL!T46)</f>
        <v>Fondos pensionales - Aportes cuenta maestra</v>
      </c>
      <c r="U46" s="27">
        <f>+ENERO!U46</f>
        <v>26366539</v>
      </c>
      <c r="V46" s="15">
        <f>ABRIL!V46+MAYO!AL46</f>
        <v>26694253</v>
      </c>
      <c r="W46" s="15">
        <f>ABRIL!W46+MAYO!AM46</f>
        <v>0</v>
      </c>
      <c r="X46" s="18">
        <f>SUM(U46:W46)</f>
        <v>53060792</v>
      </c>
      <c r="Y46" s="19">
        <f>ABRIL!AA46</f>
        <v>20165615</v>
      </c>
      <c r="Z46" s="374">
        <v>5056301</v>
      </c>
      <c r="AA46" s="18">
        <f>SUM(Y46:Z46)</f>
        <v>25221916</v>
      </c>
      <c r="AB46" s="19">
        <f>ABRIL!AD46</f>
        <v>20165615</v>
      </c>
      <c r="AC46" s="374">
        <v>5056301</v>
      </c>
      <c r="AD46" s="18">
        <f>SUM(AB46:AC46)</f>
        <v>25221916</v>
      </c>
      <c r="AE46" s="19">
        <f>ABRIL!AG46</f>
        <v>14765924</v>
      </c>
      <c r="AF46" s="374">
        <v>5399691</v>
      </c>
      <c r="AG46" s="18">
        <f>SUM(AE46:AF46)</f>
        <v>20165615</v>
      </c>
      <c r="AH46" s="19">
        <f>X46-AA46</f>
        <v>27838876</v>
      </c>
      <c r="AI46" s="15">
        <f>X46-AD46</f>
        <v>27838876</v>
      </c>
      <c r="AJ46" s="16">
        <f>X46-AG46</f>
        <v>32895177</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+IF(ABRIL!A47=0,"",ABRIL!A47)</f>
        <v>1130107-2</v>
      </c>
      <c r="B47" s="646" t="str">
        <f>+IF(ABRIL!B47=0,"",ABRIL!B47)</f>
        <v>Vigencia Anterior</v>
      </c>
      <c r="C47" s="673">
        <f>+ENERO!C47</f>
        <v>0</v>
      </c>
      <c r="D47" s="373">
        <f>ABRIL!D47+MAYO!P47</f>
        <v>0</v>
      </c>
      <c r="E47" s="373">
        <f>ABRIL!E47+MAYO!Q47</f>
        <v>0</v>
      </c>
      <c r="F47" s="373">
        <f>SUM(C47:E47)</f>
        <v>0</v>
      </c>
      <c r="G47" s="373">
        <f>ABRIL!I47</f>
        <v>0</v>
      </c>
      <c r="H47" s="374">
        <v>0</v>
      </c>
      <c r="I47" s="373">
        <f>SUM(G47:H47)</f>
        <v>0</v>
      </c>
      <c r="J47" s="373">
        <f>ABRIL!L47</f>
        <v>0</v>
      </c>
      <c r="K47" s="374">
        <v>0</v>
      </c>
      <c r="L47" s="373">
        <f>SUM(J47:K47)</f>
        <v>0</v>
      </c>
      <c r="M47" s="373">
        <f>F47-I47</f>
        <v>0</v>
      </c>
      <c r="N47" s="143">
        <f>F47-L47</f>
        <v>0</v>
      </c>
      <c r="O47" s="382"/>
      <c r="P47" s="372">
        <v>0</v>
      </c>
      <c r="Q47" s="375">
        <v>0</v>
      </c>
      <c r="R47" s="9"/>
      <c r="S47" s="707" t="str">
        <f>+IF(ABRIL!S47=0,"",ABRIL!S47)</f>
        <v>1010301-3</v>
      </c>
      <c r="T47" s="683" t="str">
        <f>+IF(ABRIL!T47=0,"",ABRIL!T47)</f>
        <v>Fondos de cesantías - Aportes cuenta maestra</v>
      </c>
      <c r="U47" s="27">
        <f>+ENERO!U47</f>
        <v>7066073</v>
      </c>
      <c r="V47" s="15">
        <f>ABRIL!V47+MAYO!AL47</f>
        <v>-7066073</v>
      </c>
      <c r="W47" s="15">
        <f>ABRIL!W47+MAYO!AM47</f>
        <v>0</v>
      </c>
      <c r="X47" s="18">
        <f>SUM(U47:W47)</f>
        <v>0</v>
      </c>
      <c r="Y47" s="19">
        <f>ABRIL!AA47</f>
        <v>0</v>
      </c>
      <c r="Z47" s="374">
        <v>0</v>
      </c>
      <c r="AA47" s="18">
        <f>SUM(Y47:Z47)</f>
        <v>0</v>
      </c>
      <c r="AB47" s="19">
        <f>ABRIL!AD47</f>
        <v>0</v>
      </c>
      <c r="AC47" s="374">
        <v>0</v>
      </c>
      <c r="AD47" s="18">
        <f>SUM(AB47:AC47)</f>
        <v>0</v>
      </c>
      <c r="AE47" s="19">
        <f>ABRIL!AG47</f>
        <v>0</v>
      </c>
      <c r="AF47" s="374">
        <v>0</v>
      </c>
      <c r="AG47" s="18">
        <f>SUM(AE47:AF47)</f>
        <v>0</v>
      </c>
      <c r="AH47" s="19">
        <f>X47-AA47</f>
        <v>0</v>
      </c>
      <c r="AI47" s="15">
        <f>X47-AD47</f>
        <v>0</v>
      </c>
      <c r="AJ47" s="16">
        <f>X47-AG47</f>
        <v>0</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4">
        <f>+IF(ABRIL!A48=0,"",ABRIL!A48)</f>
        <v>1130108</v>
      </c>
      <c r="B48" s="645" t="str">
        <f>+IF(ABRIL!B48=0,"",ABRIL!B48)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07" t="str">
        <f>+IF(ABRIL!S48=0,"",ABRIL!S48)</f>
        <v>1010301-4</v>
      </c>
      <c r="T48" s="683" t="str">
        <f>+IF(ABRIL!T48=0,"",ABRIL!T48)</f>
        <v>Riesgos laborales - Aportes cuenta maestra</v>
      </c>
      <c r="U48" s="27">
        <f>+ENERO!U48</f>
        <v>0</v>
      </c>
      <c r="V48" s="15">
        <f>ABRIL!V48+MAYO!AL48</f>
        <v>0</v>
      </c>
      <c r="W48" s="15">
        <f>ABRIL!W48+MAYO!AM48</f>
        <v>0</v>
      </c>
      <c r="X48" s="18">
        <f>SUM(U48:W48)</f>
        <v>0</v>
      </c>
      <c r="Y48" s="19">
        <f>ABRIL!AA48</f>
        <v>0</v>
      </c>
      <c r="Z48" s="374">
        <v>0</v>
      </c>
      <c r="AA48" s="18">
        <f>SUM(Y48:Z48)</f>
        <v>0</v>
      </c>
      <c r="AB48" s="19">
        <f>ABRIL!AD48</f>
        <v>0</v>
      </c>
      <c r="AC48" s="374">
        <v>0</v>
      </c>
      <c r="AD48" s="18">
        <f>SUM(AB48:AC48)</f>
        <v>0</v>
      </c>
      <c r="AE48" s="19">
        <f>ABRIL!AG48</f>
        <v>0</v>
      </c>
      <c r="AF48" s="374">
        <v>0</v>
      </c>
      <c r="AG48" s="18">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c r="A49" s="611" t="str">
        <f>+IF(ABRIL!A49=0,"",ABRIL!A49)</f>
        <v>1130108-1</v>
      </c>
      <c r="B49" s="646" t="str">
        <f>+CONCATENATE("Vigencia ",INSTRUCCIONES!$F$3)</f>
        <v>Vigencia 2018</v>
      </c>
      <c r="C49" s="673">
        <f>+ENERO!C49</f>
        <v>0</v>
      </c>
      <c r="D49" s="373">
        <f>ABRIL!D49+MAYO!P49</f>
        <v>0</v>
      </c>
      <c r="E49" s="373">
        <f>ABRIL!E49+MAYO!Q49</f>
        <v>0</v>
      </c>
      <c r="F49" s="373">
        <f>SUM(C49:E49)</f>
        <v>0</v>
      </c>
      <c r="G49" s="373">
        <f>ABRIL!I49</f>
        <v>0</v>
      </c>
      <c r="H49" s="374">
        <v>0</v>
      </c>
      <c r="I49" s="373">
        <f>SUM(G49:H49)</f>
        <v>0</v>
      </c>
      <c r="J49" s="373">
        <f>ABRIL!L49</f>
        <v>0</v>
      </c>
      <c r="K49" s="374">
        <v>0</v>
      </c>
      <c r="L49" s="373">
        <f>SUM(J49:K49)</f>
        <v>0</v>
      </c>
      <c r="M49" s="373">
        <f>F49-I49</f>
        <v>0</v>
      </c>
      <c r="N49" s="143">
        <f>F49-L49</f>
        <v>0</v>
      </c>
      <c r="O49" s="382"/>
      <c r="P49" s="372">
        <v>0</v>
      </c>
      <c r="Q49" s="375">
        <v>0</v>
      </c>
      <c r="R49" s="9"/>
      <c r="S49" s="706">
        <f>+IF(ABRIL!S49=0,"",ABRIL!S49)</f>
        <v>1010302</v>
      </c>
      <c r="T49" s="682" t="str">
        <f>+IF(ABRIL!T49=0,"",ABRIL!T49)</f>
        <v>Contribuciones - Otros</v>
      </c>
      <c r="U49" s="27">
        <f t="shared" ref="U49:AJ49" si="56">SUM(U50:U54)</f>
        <v>98818458</v>
      </c>
      <c r="V49" s="15">
        <f t="shared" si="56"/>
        <v>-48000000</v>
      </c>
      <c r="W49" s="15">
        <f t="shared" si="56"/>
        <v>0</v>
      </c>
      <c r="X49" s="18">
        <f t="shared" si="56"/>
        <v>50818458</v>
      </c>
      <c r="Y49" s="19">
        <f t="shared" si="56"/>
        <v>8261171</v>
      </c>
      <c r="Z49" s="142">
        <f t="shared" si="56"/>
        <v>2167095</v>
      </c>
      <c r="AA49" s="18">
        <f t="shared" si="56"/>
        <v>10428266</v>
      </c>
      <c r="AB49" s="19">
        <f t="shared" si="56"/>
        <v>8261171</v>
      </c>
      <c r="AC49" s="142">
        <f t="shared" si="56"/>
        <v>2167095</v>
      </c>
      <c r="AD49" s="18">
        <f t="shared" si="56"/>
        <v>10428266</v>
      </c>
      <c r="AE49" s="19">
        <f t="shared" si="56"/>
        <v>5943500</v>
      </c>
      <c r="AF49" s="142">
        <f t="shared" si="56"/>
        <v>2317671</v>
      </c>
      <c r="AG49" s="18">
        <f t="shared" si="56"/>
        <v>8261171</v>
      </c>
      <c r="AH49" s="19">
        <f t="shared" si="56"/>
        <v>40390192</v>
      </c>
      <c r="AI49" s="15">
        <f t="shared" si="56"/>
        <v>40390192</v>
      </c>
      <c r="AJ49" s="16">
        <f t="shared" si="56"/>
        <v>42557287</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+IF(ABRIL!A50=0,"",ABRIL!A50)</f>
        <v>1130108-2</v>
      </c>
      <c r="B50" s="646" t="str">
        <f>+IF(ABRIL!B50=0,"",ABRIL!B50)</f>
        <v>Vigencia Anterior Fosyga</v>
      </c>
      <c r="C50" s="673">
        <f>+ENERO!C50</f>
        <v>0</v>
      </c>
      <c r="D50" s="373">
        <f>ABRIL!D50+MAYO!P50</f>
        <v>0</v>
      </c>
      <c r="E50" s="373">
        <f>ABRIL!E50+MAYO!Q50</f>
        <v>0</v>
      </c>
      <c r="F50" s="373">
        <f>SUM(C50:E50)</f>
        <v>0</v>
      </c>
      <c r="G50" s="373">
        <f>ABRIL!I50</f>
        <v>0</v>
      </c>
      <c r="H50" s="374">
        <v>0</v>
      </c>
      <c r="I50" s="373">
        <f>SUM(G50:H50)</f>
        <v>0</v>
      </c>
      <c r="J50" s="373">
        <f>ABRIL!L50</f>
        <v>0</v>
      </c>
      <c r="K50" s="374">
        <v>0</v>
      </c>
      <c r="L50" s="373">
        <f>SUM(J50:K50)</f>
        <v>0</v>
      </c>
      <c r="M50" s="373">
        <f>F50-I50</f>
        <v>0</v>
      </c>
      <c r="N50" s="143">
        <f>F50-L50</f>
        <v>0</v>
      </c>
      <c r="O50" s="382"/>
      <c r="P50" s="372">
        <v>0</v>
      </c>
      <c r="Q50" s="375">
        <v>0</v>
      </c>
      <c r="R50" s="9"/>
      <c r="S50" s="707" t="str">
        <f>+IF(ABRIL!S50=0,"",ABRIL!S50)</f>
        <v>1010302-1</v>
      </c>
      <c r="T50" s="683" t="str">
        <f>+IF(ABRIL!T50=0,"",ABRIL!T50)</f>
        <v>Aportes a E.P.S. - recursos propios</v>
      </c>
      <c r="U50" s="27">
        <f>+ENERO!U50</f>
        <v>22137574</v>
      </c>
      <c r="V50" s="15">
        <f>ABRIL!V50+MAYO!AL50</f>
        <v>-10000000</v>
      </c>
      <c r="W50" s="15">
        <f>ABRIL!W50+MAYO!AM50</f>
        <v>0</v>
      </c>
      <c r="X50" s="18">
        <f t="shared" ref="X50:X55" si="57">SUM(U50:W50)</f>
        <v>12137574</v>
      </c>
      <c r="Y50" s="19">
        <f>ABRIL!AA50</f>
        <v>136571</v>
      </c>
      <c r="Z50" s="374">
        <v>114295</v>
      </c>
      <c r="AA50" s="18">
        <f t="shared" ref="AA50:AA55" si="58">SUM(Y50:Z50)</f>
        <v>250866</v>
      </c>
      <c r="AB50" s="19">
        <f>ABRIL!AD50</f>
        <v>136571</v>
      </c>
      <c r="AC50" s="374">
        <v>114295</v>
      </c>
      <c r="AD50" s="18">
        <f t="shared" ref="AD50:AD55" si="59">SUM(AB50:AC50)</f>
        <v>250866</v>
      </c>
      <c r="AE50" s="19">
        <f>ABRIL!AG50</f>
        <v>0</v>
      </c>
      <c r="AF50" s="374">
        <v>136571</v>
      </c>
      <c r="AG50" s="18">
        <f t="shared" ref="AG50:AG55" si="60">SUM(AE50:AF50)</f>
        <v>136571</v>
      </c>
      <c r="AH50" s="19">
        <f t="shared" ref="AH50:AH55" si="61">X50-AA50</f>
        <v>11886708</v>
      </c>
      <c r="AI50" s="15">
        <f t="shared" ref="AI50:AI55" si="62">X50-AD50</f>
        <v>11886708</v>
      </c>
      <c r="AJ50" s="16">
        <f t="shared" ref="AJ50:AJ55" si="63">X50-AG50</f>
        <v>12001003</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4">
        <f>+IF(ABRIL!A51=0,"",ABRIL!A51)</f>
        <v>1130109</v>
      </c>
      <c r="B51" s="645" t="str">
        <f>+IF(ABRIL!B51=0,"",ABRIL!B51)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07" t="str">
        <f>+IF(ABRIL!S51=0,"",ABRIL!S51)</f>
        <v>1010302-2</v>
      </c>
      <c r="T51" s="683" t="str">
        <f>+IF(ABRIL!T51=0,"",ABRIL!T51)</f>
        <v>Aportes Fondos Pensionales - recursos propios</v>
      </c>
      <c r="U51" s="27">
        <f>+ENERO!U51</f>
        <v>8767373</v>
      </c>
      <c r="V51" s="15">
        <f>ABRIL!V51+MAYO!AL51</f>
        <v>0</v>
      </c>
      <c r="W51" s="15">
        <f>ABRIL!W51+MAYO!AM51</f>
        <v>0</v>
      </c>
      <c r="X51" s="18">
        <f t="shared" si="57"/>
        <v>8767373</v>
      </c>
      <c r="Y51" s="19">
        <f>ABRIL!AA51</f>
        <v>0</v>
      </c>
      <c r="Z51" s="374">
        <v>0</v>
      </c>
      <c r="AA51" s="18">
        <f t="shared" si="58"/>
        <v>0</v>
      </c>
      <c r="AB51" s="19">
        <f>ABRIL!AD51</f>
        <v>0</v>
      </c>
      <c r="AC51" s="374">
        <v>0</v>
      </c>
      <c r="AD51" s="18">
        <f t="shared" si="59"/>
        <v>0</v>
      </c>
      <c r="AE51" s="19">
        <f>ABRIL!AG51</f>
        <v>0</v>
      </c>
      <c r="AF51" s="374">
        <v>0</v>
      </c>
      <c r="AG51" s="18">
        <f t="shared" si="60"/>
        <v>0</v>
      </c>
      <c r="AH51" s="19">
        <f t="shared" si="61"/>
        <v>8767373</v>
      </c>
      <c r="AI51" s="15">
        <f t="shared" si="62"/>
        <v>8767373</v>
      </c>
      <c r="AJ51" s="16">
        <f t="shared" si="63"/>
        <v>8767373</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c r="A52" s="611" t="str">
        <f>+IF(ABRIL!A52=0,"",ABRIL!A52)</f>
        <v>1130109-1</v>
      </c>
      <c r="B52" s="646" t="str">
        <f>+CONCATENATE("Vigencia ",INSTRUCCIONES!$F$3)</f>
        <v>Vigencia 2018</v>
      </c>
      <c r="C52" s="673">
        <f>+ENERO!C52</f>
        <v>0</v>
      </c>
      <c r="D52" s="373">
        <f>ABRIL!D52+MAYO!P52</f>
        <v>0</v>
      </c>
      <c r="E52" s="373">
        <f>ABRIL!E52+MAYO!Q52</f>
        <v>0</v>
      </c>
      <c r="F52" s="373">
        <f>SUM(C52:E52)</f>
        <v>0</v>
      </c>
      <c r="G52" s="373">
        <f>ABRIL!I52</f>
        <v>0</v>
      </c>
      <c r="H52" s="374">
        <v>0</v>
      </c>
      <c r="I52" s="373">
        <f>SUM(G52:H52)</f>
        <v>0</v>
      </c>
      <c r="J52" s="373">
        <f>ABRIL!L52</f>
        <v>0</v>
      </c>
      <c r="K52" s="374">
        <v>0</v>
      </c>
      <c r="L52" s="373">
        <f>SUM(J52:K52)</f>
        <v>0</v>
      </c>
      <c r="M52" s="373">
        <f>F52-I52</f>
        <v>0</v>
      </c>
      <c r="N52" s="143">
        <f>F52-L52</f>
        <v>0</v>
      </c>
      <c r="O52" s="382"/>
      <c r="P52" s="372">
        <v>0</v>
      </c>
      <c r="Q52" s="375">
        <v>0</v>
      </c>
      <c r="R52" s="9"/>
      <c r="S52" s="707" t="str">
        <f>+IF(ABRIL!S52=0,"",ABRIL!S52)</f>
        <v>1010302-3</v>
      </c>
      <c r="T52" s="683" t="str">
        <f>+IF(ABRIL!T52=0,"",ABRIL!T52)</f>
        <v>Aportes a Fondos de Cesantia - recursos propios</v>
      </c>
      <c r="U52" s="27">
        <f>+ENERO!U52</f>
        <v>41819883</v>
      </c>
      <c r="V52" s="15">
        <f>ABRIL!V52+MAYO!AL52</f>
        <v>-38000000</v>
      </c>
      <c r="W52" s="15">
        <f>ABRIL!W52+MAYO!AM52</f>
        <v>0</v>
      </c>
      <c r="X52" s="18">
        <f t="shared" si="57"/>
        <v>3819883</v>
      </c>
      <c r="Y52" s="19">
        <f>ABRIL!AA52</f>
        <v>0</v>
      </c>
      <c r="Z52" s="374">
        <v>0</v>
      </c>
      <c r="AA52" s="18">
        <f t="shared" si="58"/>
        <v>0</v>
      </c>
      <c r="AB52" s="19">
        <f>ABRIL!AD52</f>
        <v>0</v>
      </c>
      <c r="AC52" s="374">
        <v>0</v>
      </c>
      <c r="AD52" s="18">
        <f t="shared" si="59"/>
        <v>0</v>
      </c>
      <c r="AE52" s="19">
        <f>ABRIL!AG52</f>
        <v>0</v>
      </c>
      <c r="AF52" s="374">
        <v>0</v>
      </c>
      <c r="AG52" s="18">
        <f t="shared" si="60"/>
        <v>0</v>
      </c>
      <c r="AH52" s="19">
        <f t="shared" si="61"/>
        <v>3819883</v>
      </c>
      <c r="AI52" s="15">
        <f t="shared" si="62"/>
        <v>3819883</v>
      </c>
      <c r="AJ52" s="16">
        <f t="shared" si="63"/>
        <v>3819883</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+IF(ABRIL!A53=0,"",ABRIL!A53)</f>
        <v>1130109-2</v>
      </c>
      <c r="B53" s="646" t="str">
        <f>+IF(ABRIL!B53=0,"",ABRIL!B53)</f>
        <v>Vigencia Anterior Planes Complementarios</v>
      </c>
      <c r="C53" s="673">
        <f>+ENERO!C53</f>
        <v>0</v>
      </c>
      <c r="D53" s="373">
        <f>ABRIL!D53+MAYO!P53</f>
        <v>0</v>
      </c>
      <c r="E53" s="373">
        <f>ABRIL!E53+MAYO!Q53</f>
        <v>0</v>
      </c>
      <c r="F53" s="373">
        <f>SUM(C53:E53)</f>
        <v>0</v>
      </c>
      <c r="G53" s="373">
        <f>ABRIL!I53</f>
        <v>0</v>
      </c>
      <c r="H53" s="374">
        <v>0</v>
      </c>
      <c r="I53" s="373">
        <f>SUM(G53:H53)</f>
        <v>0</v>
      </c>
      <c r="J53" s="373">
        <f>ABRIL!L53</f>
        <v>0</v>
      </c>
      <c r="K53" s="374">
        <v>0</v>
      </c>
      <c r="L53" s="373">
        <f>SUM(J53:K53)</f>
        <v>0</v>
      </c>
      <c r="M53" s="373">
        <f>F53-I53</f>
        <v>0</v>
      </c>
      <c r="N53" s="143">
        <f>F53-L53</f>
        <v>0</v>
      </c>
      <c r="O53" s="382"/>
      <c r="P53" s="372">
        <v>0</v>
      </c>
      <c r="Q53" s="375">
        <v>0</v>
      </c>
      <c r="R53" s="9"/>
      <c r="S53" s="707" t="str">
        <f>+IF(ABRIL!S53=0,"",ABRIL!S53)</f>
        <v>1010302-4</v>
      </c>
      <c r="T53" s="683" t="str">
        <f>+IF(ABRIL!T53=0,"",ABRIL!T53)</f>
        <v>Aporte a ARL. - recursos propios</v>
      </c>
      <c r="U53" s="27">
        <f>+ENERO!U53</f>
        <v>2628368</v>
      </c>
      <c r="V53" s="15">
        <f>ABRIL!V53+MAYO!AL53</f>
        <v>0</v>
      </c>
      <c r="W53" s="15">
        <f>ABRIL!W53+MAYO!AM53</f>
        <v>0</v>
      </c>
      <c r="X53" s="18">
        <f t="shared" si="57"/>
        <v>2628368</v>
      </c>
      <c r="Y53" s="19">
        <f>ABRIL!AA53</f>
        <v>1532900</v>
      </c>
      <c r="Z53" s="374">
        <v>387500</v>
      </c>
      <c r="AA53" s="18">
        <f t="shared" si="58"/>
        <v>1920400</v>
      </c>
      <c r="AB53" s="19">
        <f>ABRIL!AD53</f>
        <v>1532900</v>
      </c>
      <c r="AC53" s="374">
        <v>387500</v>
      </c>
      <c r="AD53" s="18">
        <f t="shared" si="59"/>
        <v>1920400</v>
      </c>
      <c r="AE53" s="19">
        <f>ABRIL!AG53</f>
        <v>1119900</v>
      </c>
      <c r="AF53" s="374">
        <v>413000</v>
      </c>
      <c r="AG53" s="18">
        <f t="shared" si="60"/>
        <v>1532900</v>
      </c>
      <c r="AH53" s="19">
        <f t="shared" si="61"/>
        <v>707968</v>
      </c>
      <c r="AI53" s="15">
        <f t="shared" si="62"/>
        <v>707968</v>
      </c>
      <c r="AJ53" s="16">
        <f t="shared" si="63"/>
        <v>1095468</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4">
        <f>+IF(ABRIL!A54=0,"",ABRIL!A54)</f>
        <v>1130110</v>
      </c>
      <c r="B54" s="645" t="str">
        <f>+IF(ABRIL!B54=0,"",ABRIL!B54)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07" t="str">
        <f>+IF(ABRIL!S54=0,"",ABRIL!S54)</f>
        <v>1010302-5</v>
      </c>
      <c r="T54" s="683" t="str">
        <f>+IF(ABRIL!T54=0,"",ABRIL!T54)</f>
        <v>Aporte a Caja Compensación Familiar</v>
      </c>
      <c r="U54" s="27">
        <f>+ENERO!U54</f>
        <v>23465260</v>
      </c>
      <c r="V54" s="15">
        <f>ABRIL!V54+MAYO!AL54</f>
        <v>0</v>
      </c>
      <c r="W54" s="15">
        <f>ABRIL!W54+MAYO!AM54</f>
        <v>0</v>
      </c>
      <c r="X54" s="18">
        <f t="shared" si="57"/>
        <v>23465260</v>
      </c>
      <c r="Y54" s="19">
        <f>ABRIL!AA54</f>
        <v>6591700</v>
      </c>
      <c r="Z54" s="374">
        <v>1665300</v>
      </c>
      <c r="AA54" s="18">
        <f t="shared" si="58"/>
        <v>8257000</v>
      </c>
      <c r="AB54" s="19">
        <f>ABRIL!AD54</f>
        <v>6591700</v>
      </c>
      <c r="AC54" s="374">
        <v>1665300</v>
      </c>
      <c r="AD54" s="18">
        <f t="shared" si="59"/>
        <v>8257000</v>
      </c>
      <c r="AE54" s="19">
        <f>ABRIL!AG54</f>
        <v>4823600</v>
      </c>
      <c r="AF54" s="374">
        <v>1768100</v>
      </c>
      <c r="AG54" s="18">
        <f t="shared" si="60"/>
        <v>6591700</v>
      </c>
      <c r="AH54" s="19">
        <f t="shared" si="61"/>
        <v>15208260</v>
      </c>
      <c r="AI54" s="15">
        <f t="shared" si="62"/>
        <v>15208260</v>
      </c>
      <c r="AJ54" s="16">
        <f t="shared" si="63"/>
        <v>16873560</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c r="A55" s="611" t="str">
        <f>+IF(ABRIL!A55=0,"",ABRIL!A55)</f>
        <v>1130110-1</v>
      </c>
      <c r="B55" s="646" t="str">
        <f>+CONCATENATE("Vigencia ",INSTRUCCIONES!$F$3)</f>
        <v>Vigencia 2018</v>
      </c>
      <c r="C55" s="673">
        <f>+ENERO!C55</f>
        <v>0</v>
      </c>
      <c r="D55" s="373">
        <f>ABRIL!D55+MAYO!P55</f>
        <v>0</v>
      </c>
      <c r="E55" s="373">
        <f>ABRIL!E55+MAYO!Q55</f>
        <v>0</v>
      </c>
      <c r="F55" s="373">
        <f>SUM(C55:E55)</f>
        <v>0</v>
      </c>
      <c r="G55" s="373">
        <f>ABRIL!I55</f>
        <v>0</v>
      </c>
      <c r="H55" s="374">
        <v>0</v>
      </c>
      <c r="I55" s="373">
        <f>SUM(G55:H55)</f>
        <v>0</v>
      </c>
      <c r="J55" s="373">
        <f>ABRIL!L55</f>
        <v>0</v>
      </c>
      <c r="K55" s="374">
        <v>0</v>
      </c>
      <c r="L55" s="373">
        <f>SUM(J55:K55)</f>
        <v>0</v>
      </c>
      <c r="M55" s="373">
        <f>F55-I55</f>
        <v>0</v>
      </c>
      <c r="N55" s="143">
        <f>F55-L55</f>
        <v>0</v>
      </c>
      <c r="O55" s="382"/>
      <c r="P55" s="372">
        <v>0</v>
      </c>
      <c r="Q55" s="375">
        <v>0</v>
      </c>
      <c r="R55" s="9"/>
      <c r="S55" s="706">
        <f>+IF(ABRIL!S55=0,"",ABRIL!S55)</f>
        <v>1010399</v>
      </c>
      <c r="T55" s="682" t="str">
        <f>+IF(ABRIL!T55=0,"",ABRIL!T55)</f>
        <v>Vigencias Anteriores Contribuciones Inherentes de nómina sector publico</v>
      </c>
      <c r="U55" s="27">
        <f>+ENERO!U55</f>
        <v>41000000</v>
      </c>
      <c r="V55" s="15">
        <f>ABRIL!V55+MAYO!AL55</f>
        <v>4030383</v>
      </c>
      <c r="W55" s="15">
        <f>ABRIL!W55+MAYO!AM55</f>
        <v>0</v>
      </c>
      <c r="X55" s="18">
        <f t="shared" si="57"/>
        <v>45030383</v>
      </c>
      <c r="Y55" s="19">
        <f>ABRIL!AA55</f>
        <v>42196896</v>
      </c>
      <c r="Z55" s="374">
        <v>0</v>
      </c>
      <c r="AA55" s="18">
        <f t="shared" si="58"/>
        <v>42196896</v>
      </c>
      <c r="AB55" s="19">
        <f>ABRIL!AD55</f>
        <v>42196896</v>
      </c>
      <c r="AC55" s="374">
        <v>0</v>
      </c>
      <c r="AD55" s="18">
        <f t="shared" si="59"/>
        <v>42196896</v>
      </c>
      <c r="AE55" s="19">
        <f>ABRIL!AG55</f>
        <v>42196896</v>
      </c>
      <c r="AF55" s="374">
        <v>0</v>
      </c>
      <c r="AG55" s="18">
        <f t="shared" si="60"/>
        <v>42196896</v>
      </c>
      <c r="AH55" s="19">
        <f t="shared" si="61"/>
        <v>2833487</v>
      </c>
      <c r="AI55" s="15">
        <f t="shared" si="62"/>
        <v>2833487</v>
      </c>
      <c r="AJ55" s="16">
        <f t="shared" si="63"/>
        <v>2833487</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+IF(ABRIL!A56=0,"",ABRIL!A56)</f>
        <v>1130110-2</v>
      </c>
      <c r="B56" s="646" t="str">
        <f>+IF(ABRIL!B56=0,"",ABRIL!B56)</f>
        <v>Vigencia Anterior Medicina Prepagada</v>
      </c>
      <c r="C56" s="673">
        <f>+ENERO!C56</f>
        <v>0</v>
      </c>
      <c r="D56" s="373">
        <f>ABRIL!D56+MAYO!P56</f>
        <v>0</v>
      </c>
      <c r="E56" s="373">
        <f>ABRIL!E56+MAYO!Q56</f>
        <v>0</v>
      </c>
      <c r="F56" s="373">
        <f>SUM(C56:E56)</f>
        <v>0</v>
      </c>
      <c r="G56" s="373">
        <f>ABRIL!I56</f>
        <v>0</v>
      </c>
      <c r="H56" s="374">
        <v>0</v>
      </c>
      <c r="I56" s="373">
        <f>SUM(G56:H56)</f>
        <v>0</v>
      </c>
      <c r="J56" s="373">
        <f>ABRIL!L56</f>
        <v>0</v>
      </c>
      <c r="K56" s="374">
        <v>0</v>
      </c>
      <c r="L56" s="373">
        <f>SUM(J56:K56)</f>
        <v>0</v>
      </c>
      <c r="M56" s="373">
        <f>F56-I56</f>
        <v>0</v>
      </c>
      <c r="N56" s="143">
        <f>F56-L56</f>
        <v>0</v>
      </c>
      <c r="O56" s="382"/>
      <c r="P56" s="372">
        <v>0</v>
      </c>
      <c r="Q56" s="375">
        <v>0</v>
      </c>
      <c r="R56" s="9"/>
      <c r="S56" s="366" t="str">
        <f>+IF(ABRIL!S56=0,"",ABRIL!S56)</f>
        <v/>
      </c>
      <c r="T56" s="696" t="str">
        <f>+IF(ABRIL!T56=0,"",ABRIL!T56)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4">
        <f>+IF(ABRIL!A57=0,"",ABRIL!A57)</f>
        <v>1130111</v>
      </c>
      <c r="B57" s="645" t="str">
        <f>+IF(ABRIL!B57=0,"",ABRIL!B57)</f>
        <v>IPS PRIVADAS</v>
      </c>
      <c r="C57" s="43">
        <f t="shared" ref="C57:N57" si="66">SUM(C58:C59)</f>
        <v>0</v>
      </c>
      <c r="D57" s="44">
        <f t="shared" si="66"/>
        <v>0</v>
      </c>
      <c r="E57" s="44">
        <f t="shared" si="66"/>
        <v>0</v>
      </c>
      <c r="F57" s="44">
        <f t="shared" si="66"/>
        <v>0</v>
      </c>
      <c r="G57" s="44">
        <f t="shared" si="66"/>
        <v>0</v>
      </c>
      <c r="H57" s="44">
        <f t="shared" si="66"/>
        <v>0</v>
      </c>
      <c r="I57" s="44">
        <f t="shared" si="66"/>
        <v>0</v>
      </c>
      <c r="J57" s="44">
        <f t="shared" si="66"/>
        <v>0</v>
      </c>
      <c r="K57" s="44">
        <f t="shared" si="66"/>
        <v>0</v>
      </c>
      <c r="L57" s="44">
        <f t="shared" si="66"/>
        <v>0</v>
      </c>
      <c r="M57" s="44">
        <f t="shared" si="66"/>
        <v>0</v>
      </c>
      <c r="N57" s="45">
        <f t="shared" si="66"/>
        <v>0</v>
      </c>
      <c r="P57" s="43">
        <f>SUM(P58:P59)</f>
        <v>0</v>
      </c>
      <c r="Q57" s="45">
        <f>SUM(Q58:Q59)</f>
        <v>0</v>
      </c>
      <c r="R57" s="9"/>
      <c r="S57" s="705">
        <f>+IF(ABRIL!S57=0,"",ABRIL!S57)</f>
        <v>1010400</v>
      </c>
      <c r="T57" s="681" t="str">
        <f>+IF(ABRIL!T57=0,"",ABRIL!T57)</f>
        <v>Contribuciones Inherentes nómina del Sector Publico</v>
      </c>
      <c r="U57" s="132">
        <f t="shared" ref="U57:AJ57" si="67">U58+U61</f>
        <v>29331575</v>
      </c>
      <c r="V57" s="122">
        <f t="shared" si="67"/>
        <v>0</v>
      </c>
      <c r="W57" s="122">
        <f t="shared" si="67"/>
        <v>0</v>
      </c>
      <c r="X57" s="129">
        <f t="shared" si="67"/>
        <v>29331575</v>
      </c>
      <c r="Y57" s="128">
        <f t="shared" si="67"/>
        <v>8243000</v>
      </c>
      <c r="Z57" s="122">
        <f t="shared" si="67"/>
        <v>2082500</v>
      </c>
      <c r="AA57" s="129">
        <f t="shared" si="67"/>
        <v>10325500</v>
      </c>
      <c r="AB57" s="128">
        <f t="shared" si="67"/>
        <v>8243000</v>
      </c>
      <c r="AC57" s="122">
        <f t="shared" si="67"/>
        <v>2082500</v>
      </c>
      <c r="AD57" s="129">
        <f t="shared" si="67"/>
        <v>10325500</v>
      </c>
      <c r="AE57" s="128">
        <f t="shared" si="67"/>
        <v>6032200</v>
      </c>
      <c r="AF57" s="122">
        <f t="shared" si="67"/>
        <v>2210800</v>
      </c>
      <c r="AG57" s="129">
        <f t="shared" si="67"/>
        <v>8243000</v>
      </c>
      <c r="AH57" s="128">
        <f t="shared" si="67"/>
        <v>19006075</v>
      </c>
      <c r="AI57" s="122">
        <f t="shared" si="67"/>
        <v>19006075</v>
      </c>
      <c r="AJ57" s="130">
        <f t="shared" si="67"/>
        <v>21088575</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+IF(ABRIL!A58=0,"",ABRIL!A58)</f>
        <v>1130111-1</v>
      </c>
      <c r="B58" s="646" t="str">
        <f>+CONCATENATE("Vigencia ",INSTRUCCIONES!$F$3)</f>
        <v>Vigencia 2018</v>
      </c>
      <c r="C58" s="673">
        <f>+ENERO!C58</f>
        <v>0</v>
      </c>
      <c r="D58" s="373">
        <f>ABRIL!D58+MAYO!P58</f>
        <v>0</v>
      </c>
      <c r="E58" s="373">
        <f>ABRIL!E58+MAYO!Q58</f>
        <v>0</v>
      </c>
      <c r="F58" s="373">
        <f>SUM(C58:E58)</f>
        <v>0</v>
      </c>
      <c r="G58" s="373">
        <f>ABRIL!I58</f>
        <v>0</v>
      </c>
      <c r="H58" s="374">
        <v>0</v>
      </c>
      <c r="I58" s="373">
        <f>SUM(G58:H58)</f>
        <v>0</v>
      </c>
      <c r="J58" s="373">
        <f>ABRIL!L58</f>
        <v>0</v>
      </c>
      <c r="K58" s="374">
        <v>0</v>
      </c>
      <c r="L58" s="373">
        <f>SUM(J58:K58)</f>
        <v>0</v>
      </c>
      <c r="M58" s="373">
        <f>F58-I58</f>
        <v>0</v>
      </c>
      <c r="N58" s="143">
        <f>F58-L58</f>
        <v>0</v>
      </c>
      <c r="O58" s="382"/>
      <c r="P58" s="372">
        <v>0</v>
      </c>
      <c r="Q58" s="375">
        <v>0</v>
      </c>
      <c r="R58" s="9"/>
      <c r="S58" s="706">
        <f>+IF(ABRIL!S58=0,"",ABRIL!S58)</f>
        <v>1010402</v>
      </c>
      <c r="T58" s="682" t="str">
        <f>+IF(ABRIL!T58=0,"",ABRIL!T58)</f>
        <v>Contribuciones - Otros</v>
      </c>
      <c r="U58" s="27">
        <f t="shared" ref="U58:AJ58" si="68">SUM(U59:U60)</f>
        <v>29331575</v>
      </c>
      <c r="V58" s="15">
        <f t="shared" si="68"/>
        <v>0</v>
      </c>
      <c r="W58" s="15">
        <f t="shared" si="68"/>
        <v>0</v>
      </c>
      <c r="X58" s="18">
        <f t="shared" si="68"/>
        <v>29331575</v>
      </c>
      <c r="Y58" s="19">
        <f t="shared" si="68"/>
        <v>8243000</v>
      </c>
      <c r="Z58" s="142">
        <f t="shared" si="68"/>
        <v>2082500</v>
      </c>
      <c r="AA58" s="18">
        <f t="shared" si="68"/>
        <v>10325500</v>
      </c>
      <c r="AB58" s="19">
        <f t="shared" si="68"/>
        <v>8243000</v>
      </c>
      <c r="AC58" s="142">
        <f t="shared" si="68"/>
        <v>2082500</v>
      </c>
      <c r="AD58" s="18">
        <f t="shared" si="68"/>
        <v>10325500</v>
      </c>
      <c r="AE58" s="19">
        <f t="shared" si="68"/>
        <v>6032200</v>
      </c>
      <c r="AF58" s="142">
        <f t="shared" si="68"/>
        <v>2210800</v>
      </c>
      <c r="AG58" s="18">
        <f t="shared" si="68"/>
        <v>8243000</v>
      </c>
      <c r="AH58" s="19">
        <f t="shared" si="68"/>
        <v>19006075</v>
      </c>
      <c r="AI58" s="15">
        <f t="shared" si="68"/>
        <v>19006075</v>
      </c>
      <c r="AJ58" s="16">
        <f t="shared" si="68"/>
        <v>21088575</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+IF(ABRIL!A59=0,"",ABRIL!A59)</f>
        <v>1130111-2</v>
      </c>
      <c r="B59" s="646" t="str">
        <f>+IF(ABRIL!B59=0,"",ABRIL!B59)</f>
        <v>Vigencia Anterior</v>
      </c>
      <c r="C59" s="673">
        <f>+ENERO!C59</f>
        <v>0</v>
      </c>
      <c r="D59" s="373">
        <f>ABRIL!D59+MAYO!P59</f>
        <v>0</v>
      </c>
      <c r="E59" s="373">
        <f>ABRIL!E59+MAYO!Q59</f>
        <v>0</v>
      </c>
      <c r="F59" s="373">
        <f>SUM(C59:E59)</f>
        <v>0</v>
      </c>
      <c r="G59" s="373">
        <f>ABRIL!I59</f>
        <v>0</v>
      </c>
      <c r="H59" s="374">
        <v>0</v>
      </c>
      <c r="I59" s="373">
        <f>SUM(G59:H59)</f>
        <v>0</v>
      </c>
      <c r="J59" s="373">
        <f>ABRIL!L59</f>
        <v>0</v>
      </c>
      <c r="K59" s="374">
        <v>0</v>
      </c>
      <c r="L59" s="373">
        <f>SUM(J59:K59)</f>
        <v>0</v>
      </c>
      <c r="M59" s="373">
        <f>F59-I59</f>
        <v>0</v>
      </c>
      <c r="N59" s="143">
        <f>F59-L59</f>
        <v>0</v>
      </c>
      <c r="O59" s="382"/>
      <c r="P59" s="372">
        <v>0</v>
      </c>
      <c r="Q59" s="375">
        <v>0</v>
      </c>
      <c r="R59" s="9"/>
      <c r="S59" s="707" t="str">
        <f>+IF(ABRIL!S59=0,"",ABRIL!S59)</f>
        <v>1010402-1</v>
      </c>
      <c r="T59" s="682" t="str">
        <f>+IF(ABRIL!T59=0,"",ABRIL!T59)</f>
        <v>S.E.N.A.</v>
      </c>
      <c r="U59" s="27">
        <f>+ENERO!U59</f>
        <v>11732630</v>
      </c>
      <c r="V59" s="15">
        <f>ABRIL!V59+MAYO!AL59</f>
        <v>0</v>
      </c>
      <c r="W59" s="15">
        <f>ABRIL!W59+MAYO!AM59</f>
        <v>0</v>
      </c>
      <c r="X59" s="18">
        <f>SUM(U59:W59)</f>
        <v>11732630</v>
      </c>
      <c r="Y59" s="19">
        <f>ABRIL!AA59</f>
        <v>3297500</v>
      </c>
      <c r="Z59" s="374">
        <v>833300</v>
      </c>
      <c r="AA59" s="18">
        <f>SUM(Y59:Z59)</f>
        <v>4130800</v>
      </c>
      <c r="AB59" s="19">
        <f>ABRIL!AD59</f>
        <v>3297500</v>
      </c>
      <c r="AC59" s="374">
        <v>833300</v>
      </c>
      <c r="AD59" s="18">
        <f>SUM(AB59:AC59)</f>
        <v>4130800</v>
      </c>
      <c r="AE59" s="19">
        <f>ABRIL!AG59</f>
        <v>2413100</v>
      </c>
      <c r="AF59" s="374">
        <v>884400</v>
      </c>
      <c r="AG59" s="18">
        <f>SUM(AE59:AF59)</f>
        <v>3297500</v>
      </c>
      <c r="AH59" s="19">
        <f>X59-AA59</f>
        <v>7601830</v>
      </c>
      <c r="AI59" s="15">
        <f>X59-AD59</f>
        <v>7601830</v>
      </c>
      <c r="AJ59" s="16">
        <f>X59-AG59</f>
        <v>8435130</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4">
        <f>+IF(ABRIL!A60=0,"",ABRIL!A60)</f>
        <v>1130112</v>
      </c>
      <c r="B60" s="645" t="str">
        <f>+IF(ABRIL!B60=0,"",ABRIL!B60)</f>
        <v>IPS PUBLICAS</v>
      </c>
      <c r="C60" s="43">
        <f t="shared" ref="C60:N60" si="69">SUM(C61:C62)</f>
        <v>9643484</v>
      </c>
      <c r="D60" s="44">
        <f t="shared" si="69"/>
        <v>0</v>
      </c>
      <c r="E60" s="44">
        <f t="shared" si="69"/>
        <v>0</v>
      </c>
      <c r="F60" s="44">
        <f t="shared" si="69"/>
        <v>9643484</v>
      </c>
      <c r="G60" s="44">
        <f t="shared" si="69"/>
        <v>1444500</v>
      </c>
      <c r="H60" s="44">
        <f t="shared" si="69"/>
        <v>1905468</v>
      </c>
      <c r="I60" s="44">
        <f t="shared" si="69"/>
        <v>3349968</v>
      </c>
      <c r="J60" s="44">
        <f t="shared" si="69"/>
        <v>0</v>
      </c>
      <c r="K60" s="44">
        <f t="shared" si="69"/>
        <v>0</v>
      </c>
      <c r="L60" s="44">
        <f t="shared" si="69"/>
        <v>0</v>
      </c>
      <c r="M60" s="44">
        <f t="shared" si="69"/>
        <v>6293516</v>
      </c>
      <c r="N60" s="45">
        <f t="shared" si="69"/>
        <v>9643484</v>
      </c>
      <c r="P60" s="43">
        <f>SUM(P61:P62)</f>
        <v>0</v>
      </c>
      <c r="Q60" s="45">
        <f>SUM(Q61:Q62)</f>
        <v>0</v>
      </c>
      <c r="R60" s="9"/>
      <c r="S60" s="707" t="str">
        <f>+IF(ABRIL!S60=0,"",ABRIL!S60)</f>
        <v>1010402-2</v>
      </c>
      <c r="T60" s="682" t="str">
        <f>+IF(ABRIL!T60=0,"",ABRIL!T60)</f>
        <v>I.C.B.F.</v>
      </c>
      <c r="U60" s="27">
        <f>+ENERO!U60</f>
        <v>17598945</v>
      </c>
      <c r="V60" s="15">
        <f>ABRIL!V60+MAYO!AL60</f>
        <v>0</v>
      </c>
      <c r="W60" s="15">
        <f>ABRIL!W60+MAYO!AM60</f>
        <v>0</v>
      </c>
      <c r="X60" s="18">
        <f>SUM(U60:W60)</f>
        <v>17598945</v>
      </c>
      <c r="Y60" s="19">
        <f>ABRIL!AA60</f>
        <v>4945500</v>
      </c>
      <c r="Z60" s="374">
        <v>1249200</v>
      </c>
      <c r="AA60" s="18">
        <f>SUM(Y60:Z60)</f>
        <v>6194700</v>
      </c>
      <c r="AB60" s="19">
        <f>ABRIL!AD60</f>
        <v>4945500</v>
      </c>
      <c r="AC60" s="374">
        <v>1249200</v>
      </c>
      <c r="AD60" s="18">
        <f>SUM(AB60:AC60)</f>
        <v>6194700</v>
      </c>
      <c r="AE60" s="19">
        <f>ABRIL!AG60</f>
        <v>3619100</v>
      </c>
      <c r="AF60" s="374">
        <v>1326400</v>
      </c>
      <c r="AG60" s="18">
        <f>SUM(AE60:AF60)</f>
        <v>4945500</v>
      </c>
      <c r="AH60" s="19">
        <f>X60-AA60</f>
        <v>11404245</v>
      </c>
      <c r="AI60" s="15">
        <f>X60-AD60</f>
        <v>11404245</v>
      </c>
      <c r="AJ60" s="16">
        <f>X60-AG60</f>
        <v>12653445</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c r="A61" s="611" t="str">
        <f>+IF(ABRIL!A61=0,"",ABRIL!A61)</f>
        <v>1130112-1</v>
      </c>
      <c r="B61" s="646" t="str">
        <f>+CONCATENATE("Vigencia ",INSTRUCCIONES!$F$3)</f>
        <v>Vigencia 2018</v>
      </c>
      <c r="C61" s="673">
        <f>+ENERO!C61</f>
        <v>4821742</v>
      </c>
      <c r="D61" s="373">
        <f>ABRIL!D61+MAYO!P61</f>
        <v>0</v>
      </c>
      <c r="E61" s="373">
        <f>ABRIL!E61+MAYO!Q61</f>
        <v>0</v>
      </c>
      <c r="F61" s="373">
        <f>SUM(C61:E61)</f>
        <v>4821742</v>
      </c>
      <c r="G61" s="373">
        <f>ABRIL!I61</f>
        <v>1444500</v>
      </c>
      <c r="H61" s="374">
        <v>1905468</v>
      </c>
      <c r="I61" s="373">
        <f>SUM(G61:H61)</f>
        <v>3349968</v>
      </c>
      <c r="J61" s="373">
        <f>ABRIL!L61</f>
        <v>0</v>
      </c>
      <c r="K61" s="374">
        <v>0</v>
      </c>
      <c r="L61" s="373">
        <f>SUM(J61:K61)</f>
        <v>0</v>
      </c>
      <c r="M61" s="373">
        <f>F61-I61</f>
        <v>1471774</v>
      </c>
      <c r="N61" s="143">
        <f>F61-L61</f>
        <v>4821742</v>
      </c>
      <c r="O61" s="382"/>
      <c r="P61" s="372">
        <v>0</v>
      </c>
      <c r="Q61" s="375">
        <v>0</v>
      </c>
      <c r="R61" s="9"/>
      <c r="S61" s="706">
        <f>+IF(ABRIL!S61=0,"",ABRIL!S61)</f>
        <v>1010499</v>
      </c>
      <c r="T61" s="682" t="str">
        <f>+IF(ABRIL!T61=0,"",ABRIL!T61)</f>
        <v>Vigencias Anteriores Contribuciones Inherentes de nómina sector publico administrativo</v>
      </c>
      <c r="U61" s="27">
        <f>+ENERO!U61</f>
        <v>0</v>
      </c>
      <c r="V61" s="15">
        <f>ABRIL!V61+MAYO!AL61</f>
        <v>0</v>
      </c>
      <c r="W61" s="15">
        <f>ABRIL!W61+MAYO!AM61</f>
        <v>0</v>
      </c>
      <c r="X61" s="18">
        <f>SUM(U61:W61)</f>
        <v>0</v>
      </c>
      <c r="Y61" s="19">
        <f>ABRIL!AA61</f>
        <v>0</v>
      </c>
      <c r="Z61" s="374">
        <v>0</v>
      </c>
      <c r="AA61" s="18">
        <f>SUM(Y61:Z61)</f>
        <v>0</v>
      </c>
      <c r="AB61" s="19">
        <f>ABRIL!AD61</f>
        <v>0</v>
      </c>
      <c r="AC61" s="374">
        <v>0</v>
      </c>
      <c r="AD61" s="18">
        <f>SUM(AB61:AC61)</f>
        <v>0</v>
      </c>
      <c r="AE61" s="19">
        <f>ABRIL!AG61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+IF(ABRIL!A62=0,"",ABRIL!A62)</f>
        <v>1130112-2</v>
      </c>
      <c r="B62" s="646" t="str">
        <f>+IF(ABRIL!B62=0,"",ABRIL!B62)</f>
        <v>Vigencia Anterior IPS Privadas</v>
      </c>
      <c r="C62" s="673">
        <f>+ENERO!C62</f>
        <v>4821742</v>
      </c>
      <c r="D62" s="373">
        <f>ABRIL!D62+MAYO!P62</f>
        <v>0</v>
      </c>
      <c r="E62" s="373">
        <f>ABRIL!E62+MAYO!Q62</f>
        <v>0</v>
      </c>
      <c r="F62" s="373">
        <f>SUM(C62:E62)</f>
        <v>4821742</v>
      </c>
      <c r="G62" s="373">
        <f>ABRIL!I62</f>
        <v>0</v>
      </c>
      <c r="H62" s="374">
        <v>0</v>
      </c>
      <c r="I62" s="373">
        <f>SUM(G62:H62)</f>
        <v>0</v>
      </c>
      <c r="J62" s="373">
        <f>ABRIL!L62</f>
        <v>0</v>
      </c>
      <c r="K62" s="374">
        <v>0</v>
      </c>
      <c r="L62" s="373">
        <f>SUM(J62:K62)</f>
        <v>0</v>
      </c>
      <c r="M62" s="373">
        <f>F62-I62</f>
        <v>4821742</v>
      </c>
      <c r="N62" s="143">
        <f>F62-L62</f>
        <v>4821742</v>
      </c>
      <c r="O62" s="382"/>
      <c r="P62" s="372">
        <v>0</v>
      </c>
      <c r="Q62" s="375">
        <v>0</v>
      </c>
      <c r="R62" s="9"/>
      <c r="S62" s="366" t="str">
        <f>+IF(ABRIL!S62=0,"",ABRIL!S62)</f>
        <v/>
      </c>
      <c r="T62" s="696" t="str">
        <f>+IF(ABRIL!T62=0,"",ABRIL!T62)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4">
        <f>+IF(ABRIL!A63=0,"",ABRIL!A63)</f>
        <v>1130113</v>
      </c>
      <c r="B63" s="645" t="str">
        <f>+IF(ABRIL!B63=0,"",ABRIL!B63)</f>
        <v>COMPAÑIAS DE SEGUROS  - ACCIDENTES DE TRANSITO (SOAT)</v>
      </c>
      <c r="C63" s="43">
        <f t="shared" ref="C63:N63" si="70">SUM(C64:C65)</f>
        <v>101217515</v>
      </c>
      <c r="D63" s="44">
        <f t="shared" si="70"/>
        <v>0</v>
      </c>
      <c r="E63" s="44">
        <f t="shared" si="70"/>
        <v>0</v>
      </c>
      <c r="F63" s="44">
        <f t="shared" si="70"/>
        <v>101217515</v>
      </c>
      <c r="G63" s="44">
        <f t="shared" si="70"/>
        <v>40982445</v>
      </c>
      <c r="H63" s="44">
        <f t="shared" si="70"/>
        <v>5997394</v>
      </c>
      <c r="I63" s="44">
        <f t="shared" si="70"/>
        <v>46979839</v>
      </c>
      <c r="J63" s="44">
        <f t="shared" si="70"/>
        <v>22002890</v>
      </c>
      <c r="K63" s="44">
        <f t="shared" si="70"/>
        <v>3794428</v>
      </c>
      <c r="L63" s="44">
        <f t="shared" si="70"/>
        <v>25797318</v>
      </c>
      <c r="M63" s="44">
        <f t="shared" si="70"/>
        <v>54237676</v>
      </c>
      <c r="N63" s="45">
        <f t="shared" si="70"/>
        <v>75420197</v>
      </c>
      <c r="P63" s="43">
        <f>SUM(P64:P65)</f>
        <v>0</v>
      </c>
      <c r="Q63" s="45">
        <f>SUM(Q64:Q65)</f>
        <v>0</v>
      </c>
      <c r="R63" s="9"/>
      <c r="S63" s="704">
        <f>+IF(ABRIL!S63=0,"",ABRIL!S63)</f>
        <v>1020010</v>
      </c>
      <c r="T63" s="680" t="str">
        <f>+IF(ABRIL!T63=0,"",ABRIL!T63)</f>
        <v>Gastos de Operación</v>
      </c>
      <c r="U63" s="132">
        <f t="shared" ref="U63:AJ63" si="71">U65+U83+U90+U104</f>
        <v>2458840205</v>
      </c>
      <c r="V63" s="122">
        <f t="shared" si="71"/>
        <v>-80518217</v>
      </c>
      <c r="W63" s="122">
        <f t="shared" si="71"/>
        <v>91302245</v>
      </c>
      <c r="X63" s="129">
        <f t="shared" si="71"/>
        <v>2469624233</v>
      </c>
      <c r="Y63" s="128">
        <f t="shared" si="71"/>
        <v>927930486</v>
      </c>
      <c r="Z63" s="122">
        <f t="shared" si="71"/>
        <v>171876713</v>
      </c>
      <c r="AA63" s="129">
        <f t="shared" si="71"/>
        <v>1099807199</v>
      </c>
      <c r="AB63" s="128">
        <f t="shared" si="71"/>
        <v>899626810</v>
      </c>
      <c r="AC63" s="122">
        <f t="shared" si="71"/>
        <v>176343101</v>
      </c>
      <c r="AD63" s="129">
        <f t="shared" si="71"/>
        <v>1075969911</v>
      </c>
      <c r="AE63" s="128">
        <f t="shared" si="71"/>
        <v>761762947</v>
      </c>
      <c r="AF63" s="122">
        <f t="shared" si="71"/>
        <v>178019012</v>
      </c>
      <c r="AG63" s="129">
        <f t="shared" si="71"/>
        <v>939781959</v>
      </c>
      <c r="AH63" s="128">
        <f t="shared" si="71"/>
        <v>1369817034</v>
      </c>
      <c r="AI63" s="122">
        <f t="shared" si="71"/>
        <v>1393654322</v>
      </c>
      <c r="AJ63" s="130">
        <f t="shared" si="71"/>
        <v>1529842274</v>
      </c>
      <c r="AK63" s="9"/>
      <c r="AL63" s="128">
        <f>AL65+AL83+AL90+AL104</f>
        <v>0</v>
      </c>
      <c r="AM63" s="130">
        <f>AM65+AM83+AM90+AM104</f>
        <v>0</v>
      </c>
      <c r="AN63" s="9"/>
      <c r="AO63" s="294"/>
      <c r="AP63" s="294"/>
      <c r="AQ63" s="294"/>
      <c r="AR63" s="294"/>
      <c r="AS63" s="294"/>
      <c r="AT63" s="294"/>
      <c r="AU63" s="294"/>
      <c r="AV63" s="294"/>
      <c r="AW63" s="294"/>
      <c r="AX63" s="294"/>
      <c r="AY63" s="294"/>
      <c r="AZ63" s="294"/>
    </row>
    <row r="64" spans="1:70" s="422" customFormat="1" ht="24.95" customHeight="1">
      <c r="A64" s="611" t="str">
        <f>+IF(ABRIL!A64=0,"",ABRIL!A64)</f>
        <v>1130113-1</v>
      </c>
      <c r="B64" s="646" t="str">
        <f>+CONCATENATE("Vigencia ",INSTRUCCIONES!$F$3)</f>
        <v>Vigencia 2018</v>
      </c>
      <c r="C64" s="673">
        <f>+ENERO!C64</f>
        <v>76217515</v>
      </c>
      <c r="D64" s="373">
        <f>ABRIL!D64+MAYO!P64</f>
        <v>0</v>
      </c>
      <c r="E64" s="373">
        <f>ABRIL!E64+MAYO!Q64</f>
        <v>0</v>
      </c>
      <c r="F64" s="373">
        <f>SUM(C64:E64)</f>
        <v>76217515</v>
      </c>
      <c r="G64" s="373">
        <f>ABRIL!I64</f>
        <v>27890504</v>
      </c>
      <c r="H64" s="374">
        <v>5951194</v>
      </c>
      <c r="I64" s="373">
        <f>SUM(G64:H64)</f>
        <v>33841698</v>
      </c>
      <c r="J64" s="373">
        <f>ABRIL!L64</f>
        <v>8910949</v>
      </c>
      <c r="K64" s="374">
        <v>3748228</v>
      </c>
      <c r="L64" s="373">
        <f>SUM(J64:K64)</f>
        <v>12659177</v>
      </c>
      <c r="M64" s="373">
        <f>F64-I64</f>
        <v>42375817</v>
      </c>
      <c r="N64" s="143">
        <f>F64-L64</f>
        <v>63558338</v>
      </c>
      <c r="O64" s="382"/>
      <c r="P64" s="372">
        <v>0</v>
      </c>
      <c r="Q64" s="375">
        <v>0</v>
      </c>
      <c r="R64" s="9"/>
      <c r="S64" s="366" t="str">
        <f>+IF(ABRIL!S64=0,"",ABRIL!S64)</f>
        <v/>
      </c>
      <c r="T64" s="696" t="str">
        <f>+IF(ABRIL!T64=0,"",ABRIL!T64)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+IF(ABRIL!A65=0,"",ABRIL!A65)</f>
        <v>1130113-2</v>
      </c>
      <c r="B65" s="646" t="str">
        <f>+IF(ABRIL!B65=0,"",ABRIL!B65)</f>
        <v>Vigencia Anterior Accidentes de Transito</v>
      </c>
      <c r="C65" s="673">
        <f>+ENERO!C65</f>
        <v>25000000</v>
      </c>
      <c r="D65" s="373">
        <f>ABRIL!D65+MAYO!P65</f>
        <v>0</v>
      </c>
      <c r="E65" s="373">
        <f>ABRIL!E65+MAYO!Q65</f>
        <v>0</v>
      </c>
      <c r="F65" s="373">
        <f>SUM(C65:E65)</f>
        <v>25000000</v>
      </c>
      <c r="G65" s="373">
        <f>ABRIL!I65</f>
        <v>13091941</v>
      </c>
      <c r="H65" s="374">
        <v>46200</v>
      </c>
      <c r="I65" s="373">
        <f>SUM(G65:H65)</f>
        <v>13138141</v>
      </c>
      <c r="J65" s="373">
        <f>ABRIL!L65</f>
        <v>13091941</v>
      </c>
      <c r="K65" s="374">
        <v>46200</v>
      </c>
      <c r="L65" s="373">
        <f>SUM(J65:K65)</f>
        <v>13138141</v>
      </c>
      <c r="M65" s="373">
        <f>F65-I65</f>
        <v>11861859</v>
      </c>
      <c r="N65" s="143">
        <f>F65-L65</f>
        <v>11861859</v>
      </c>
      <c r="O65" s="382"/>
      <c r="P65" s="372">
        <v>0</v>
      </c>
      <c r="Q65" s="375">
        <v>0</v>
      </c>
      <c r="R65" s="9"/>
      <c r="S65" s="705">
        <f>+IF(ABRIL!S65=0,"",ABRIL!S65)</f>
        <v>1020100</v>
      </c>
      <c r="T65" s="681" t="str">
        <f>+IF(ABRIL!T65=0,"",ABRIL!T65)</f>
        <v>Servicios Personales Asociados a Nómina</v>
      </c>
      <c r="U65" s="132">
        <f t="shared" ref="U65:AJ65" si="72">SUM(U66:U69)+U81</f>
        <v>1674033669</v>
      </c>
      <c r="V65" s="122">
        <f t="shared" si="72"/>
        <v>13483687</v>
      </c>
      <c r="W65" s="122">
        <f t="shared" si="72"/>
        <v>40452864</v>
      </c>
      <c r="X65" s="129">
        <f t="shared" si="72"/>
        <v>1727970220</v>
      </c>
      <c r="Y65" s="128">
        <f t="shared" si="72"/>
        <v>546138006</v>
      </c>
      <c r="Z65" s="122">
        <f t="shared" si="72"/>
        <v>131013383</v>
      </c>
      <c r="AA65" s="129">
        <f t="shared" si="72"/>
        <v>677151389</v>
      </c>
      <c r="AB65" s="128">
        <f t="shared" si="72"/>
        <v>546138006</v>
      </c>
      <c r="AC65" s="122">
        <f t="shared" si="72"/>
        <v>131013383</v>
      </c>
      <c r="AD65" s="129">
        <f t="shared" si="72"/>
        <v>677151389</v>
      </c>
      <c r="AE65" s="128">
        <f t="shared" si="72"/>
        <v>470355080</v>
      </c>
      <c r="AF65" s="122">
        <f t="shared" si="72"/>
        <v>127059357</v>
      </c>
      <c r="AG65" s="129">
        <f t="shared" si="72"/>
        <v>597414437</v>
      </c>
      <c r="AH65" s="128">
        <f t="shared" si="72"/>
        <v>1050818831</v>
      </c>
      <c r="AI65" s="122">
        <f t="shared" si="72"/>
        <v>1050818831</v>
      </c>
      <c r="AJ65" s="130">
        <f t="shared" si="72"/>
        <v>1130555783</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4">
        <f>+IF(ABRIL!A66=0,"",ABRIL!A66)</f>
        <v>1130114</v>
      </c>
      <c r="B66" s="645" t="str">
        <f>+IF(ABRIL!B66=0,"",ABRIL!B66)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706">
        <f>+IF(ABRIL!S66=0,"",ABRIL!S66)</f>
        <v>1020101</v>
      </c>
      <c r="T66" s="682" t="str">
        <f>+IF(ABRIL!T66=0,"",ABRIL!T66)</f>
        <v>Sueldos del Personal de nómina</v>
      </c>
      <c r="U66" s="27">
        <f>+ENERO!U66</f>
        <v>1142841348</v>
      </c>
      <c r="V66" s="15">
        <f>ABRIL!V66+MAYO!AL66</f>
        <v>0</v>
      </c>
      <c r="W66" s="15">
        <f>ABRIL!W66+MAYO!AM66</f>
        <v>8693314</v>
      </c>
      <c r="X66" s="18">
        <f>SUM(U66:W66)</f>
        <v>1151534662</v>
      </c>
      <c r="Y66" s="19">
        <f>ABRIL!AA66</f>
        <v>410269907</v>
      </c>
      <c r="Z66" s="374">
        <v>115056272</v>
      </c>
      <c r="AA66" s="18">
        <f>SUM(Y66:Z66)</f>
        <v>525326179</v>
      </c>
      <c r="AB66" s="19">
        <f>ABRIL!AD66</f>
        <v>410269907</v>
      </c>
      <c r="AC66" s="374">
        <v>115056272</v>
      </c>
      <c r="AD66" s="18">
        <f>SUM(AB66:AC66)</f>
        <v>525326179</v>
      </c>
      <c r="AE66" s="19">
        <f>ABRIL!AG66</f>
        <v>358199497</v>
      </c>
      <c r="AF66" s="374">
        <v>110320938</v>
      </c>
      <c r="AG66" s="18">
        <f>SUM(AE66:AF66)</f>
        <v>468520435</v>
      </c>
      <c r="AH66" s="19">
        <f>X66-AA66</f>
        <v>626208483</v>
      </c>
      <c r="AI66" s="15">
        <f>X66-AD66</f>
        <v>626208483</v>
      </c>
      <c r="AJ66" s="16">
        <f>X66-AG66</f>
        <v>683014227</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c r="A67" s="611" t="str">
        <f>+IF(ABRIL!A67=0,"",ABRIL!A67)</f>
        <v>1130114-1</v>
      </c>
      <c r="B67" s="646" t="str">
        <f>+CONCATENATE("Vigencia ",INSTRUCCIONES!$F$3)</f>
        <v>Vigencia 2018</v>
      </c>
      <c r="C67" s="673">
        <f>+ENERO!C67</f>
        <v>0</v>
      </c>
      <c r="D67" s="373">
        <f>ABRIL!D67+MAYO!P67</f>
        <v>0</v>
      </c>
      <c r="E67" s="373">
        <f>ABRIL!E67+MAYO!Q67</f>
        <v>0</v>
      </c>
      <c r="F67" s="373">
        <f>SUM(C67:E67)</f>
        <v>0</v>
      </c>
      <c r="G67" s="373">
        <f>ABRIL!I67</f>
        <v>0</v>
      </c>
      <c r="H67" s="374">
        <v>0</v>
      </c>
      <c r="I67" s="373">
        <f>SUM(G67:H67)</f>
        <v>0</v>
      </c>
      <c r="J67" s="373">
        <f>ABRIL!L67</f>
        <v>0</v>
      </c>
      <c r="K67" s="374">
        <v>0</v>
      </c>
      <c r="L67" s="373">
        <f>SUM(J67:K67)</f>
        <v>0</v>
      </c>
      <c r="M67" s="373">
        <f>F67-I67</f>
        <v>0</v>
      </c>
      <c r="N67" s="143">
        <f>F67-L67</f>
        <v>0</v>
      </c>
      <c r="O67" s="382"/>
      <c r="P67" s="372">
        <v>0</v>
      </c>
      <c r="Q67" s="375">
        <v>0</v>
      </c>
      <c r="R67" s="9"/>
      <c r="S67" s="706">
        <f>+IF(ABRIL!S67=0,"",ABRIL!S67)</f>
        <v>1020102</v>
      </c>
      <c r="T67" s="682" t="str">
        <f>+IF(ABRIL!T67=0,"",ABRIL!T67)</f>
        <v>Horas Extras,Dominic.,Festivos y Rec. Nocturnos</v>
      </c>
      <c r="U67" s="27">
        <f>+ENERO!U67</f>
        <v>200000000</v>
      </c>
      <c r="V67" s="15">
        <f>ABRIL!V67+MAYO!AL67</f>
        <v>0</v>
      </c>
      <c r="W67" s="15">
        <f>ABRIL!W67+MAYO!AM67</f>
        <v>0</v>
      </c>
      <c r="X67" s="18">
        <f>SUM(U67:W67)</f>
        <v>200000000</v>
      </c>
      <c r="Y67" s="19">
        <f>ABRIL!AA67</f>
        <v>40836376</v>
      </c>
      <c r="Z67" s="374">
        <v>6892968</v>
      </c>
      <c r="AA67" s="18">
        <f>SUM(Y67:Z67)</f>
        <v>47729344</v>
      </c>
      <c r="AB67" s="19">
        <f>ABRIL!AD67</f>
        <v>40836376</v>
      </c>
      <c r="AC67" s="374">
        <v>6892968</v>
      </c>
      <c r="AD67" s="18">
        <f>SUM(AB67:AC67)</f>
        <v>47729344</v>
      </c>
      <c r="AE67" s="19">
        <f>ABRIL!AG67</f>
        <v>40836376</v>
      </c>
      <c r="AF67" s="374">
        <v>6892968</v>
      </c>
      <c r="AG67" s="18">
        <f>SUM(AE67:AF67)</f>
        <v>47729344</v>
      </c>
      <c r="AH67" s="19">
        <f>X67-AA67</f>
        <v>152270656</v>
      </c>
      <c r="AI67" s="15">
        <f>X67-AD67</f>
        <v>152270656</v>
      </c>
      <c r="AJ67" s="16">
        <f>X67-AG67</f>
        <v>152270656</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+IF(ABRIL!A68=0,"",ABRIL!A68)</f>
        <v>1130114-2</v>
      </c>
      <c r="B68" s="646" t="str">
        <f>+IF(ABRIL!B68=0,"",ABRIL!B68)</f>
        <v>Vigencia Anterior Compañias de Seguros</v>
      </c>
      <c r="C68" s="673">
        <f>+ENERO!C68</f>
        <v>0</v>
      </c>
      <c r="D68" s="373">
        <f>ABRIL!D68+MAYO!P68</f>
        <v>0</v>
      </c>
      <c r="E68" s="373">
        <f>ABRIL!E68+MAYO!Q68</f>
        <v>0</v>
      </c>
      <c r="F68" s="373">
        <f>SUM(C68:E68)</f>
        <v>0</v>
      </c>
      <c r="G68" s="373">
        <f>ABRIL!I68</f>
        <v>0</v>
      </c>
      <c r="H68" s="374">
        <v>0</v>
      </c>
      <c r="I68" s="373">
        <f>SUM(G68:H68)</f>
        <v>0</v>
      </c>
      <c r="J68" s="373">
        <f>ABRIL!L68</f>
        <v>0</v>
      </c>
      <c r="K68" s="374">
        <v>0</v>
      </c>
      <c r="L68" s="373">
        <f>SUM(J68:K68)</f>
        <v>0</v>
      </c>
      <c r="M68" s="373">
        <f>F68-I68</f>
        <v>0</v>
      </c>
      <c r="N68" s="143">
        <f>F68-L68</f>
        <v>0</v>
      </c>
      <c r="O68" s="382"/>
      <c r="P68" s="372">
        <v>0</v>
      </c>
      <c r="Q68" s="375">
        <v>0</v>
      </c>
      <c r="R68" s="9"/>
      <c r="S68" s="706">
        <f>+IF(ABRIL!S68=0,"",ABRIL!S68)</f>
        <v>1020103</v>
      </c>
      <c r="T68" s="682" t="str">
        <f>+IF(ABRIL!T68=0,"",ABRIL!T68)</f>
        <v>Prima Técnica</v>
      </c>
      <c r="U68" s="27">
        <f>+ENERO!U68</f>
        <v>0</v>
      </c>
      <c r="V68" s="15">
        <f>ABRIL!V68+MAYO!AL68</f>
        <v>0</v>
      </c>
      <c r="W68" s="15">
        <f>ABRIL!W68+MAYO!AM68</f>
        <v>0</v>
      </c>
      <c r="X68" s="18">
        <f>SUM(U68:W68)</f>
        <v>0</v>
      </c>
      <c r="Y68" s="19">
        <f>ABRIL!AA68</f>
        <v>0</v>
      </c>
      <c r="Z68" s="374">
        <v>0</v>
      </c>
      <c r="AA68" s="18">
        <f>SUM(Y68:Z68)</f>
        <v>0</v>
      </c>
      <c r="AB68" s="19">
        <f>ABRIL!AD68</f>
        <v>0</v>
      </c>
      <c r="AC68" s="374">
        <v>0</v>
      </c>
      <c r="AD68" s="18">
        <f>SUM(AB68:AC68)</f>
        <v>0</v>
      </c>
      <c r="AE68" s="19">
        <f>ABRIL!AG68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4">
        <f>+IF(ABRIL!A69=0,"",ABRIL!A69)</f>
        <v>1130115</v>
      </c>
      <c r="B69" s="645" t="str">
        <f>+IF(ABRIL!B69=0,"",ABRIL!B69)</f>
        <v>ENTIDADES DE REGIMEN ESPECIAL (Magisterio, Fuerza Pca.)</v>
      </c>
      <c r="C69" s="43">
        <f t="shared" ref="C69:N69" si="74">SUM(C70:C71)</f>
        <v>154330000</v>
      </c>
      <c r="D69" s="44">
        <f t="shared" si="74"/>
        <v>0</v>
      </c>
      <c r="E69" s="44">
        <f t="shared" si="74"/>
        <v>0</v>
      </c>
      <c r="F69" s="44">
        <f t="shared" si="74"/>
        <v>154330000</v>
      </c>
      <c r="G69" s="44">
        <f t="shared" si="74"/>
        <v>40155172</v>
      </c>
      <c r="H69" s="44">
        <f t="shared" si="74"/>
        <v>8430210</v>
      </c>
      <c r="I69" s="44">
        <f t="shared" si="74"/>
        <v>48585382</v>
      </c>
      <c r="J69" s="44">
        <f t="shared" si="74"/>
        <v>10796339</v>
      </c>
      <c r="K69" s="44">
        <f t="shared" si="74"/>
        <v>9371912</v>
      </c>
      <c r="L69" s="44">
        <f t="shared" si="74"/>
        <v>20168251</v>
      </c>
      <c r="M69" s="44">
        <f t="shared" si="74"/>
        <v>105744618</v>
      </c>
      <c r="N69" s="45">
        <f t="shared" si="74"/>
        <v>134161749</v>
      </c>
      <c r="P69" s="43">
        <f>SUM(P70:P71)</f>
        <v>0</v>
      </c>
      <c r="Q69" s="45">
        <f>SUM(Q70:Q71)</f>
        <v>0</v>
      </c>
      <c r="R69" s="9"/>
      <c r="S69" s="706">
        <f>+IF(ABRIL!S69=0,"",ABRIL!S69)</f>
        <v>1020104</v>
      </c>
      <c r="T69" s="682" t="str">
        <f>+IF(ABRIL!T69=0,"",ABRIL!T69)</f>
        <v>Otros</v>
      </c>
      <c r="U69" s="27">
        <f t="shared" ref="U69:AJ69" si="75">SUM(U70:U80)</f>
        <v>268733154</v>
      </c>
      <c r="V69" s="15">
        <f t="shared" si="75"/>
        <v>0</v>
      </c>
      <c r="W69" s="15">
        <f t="shared" si="75"/>
        <v>0</v>
      </c>
      <c r="X69" s="18">
        <f t="shared" si="75"/>
        <v>268733154</v>
      </c>
      <c r="Y69" s="19">
        <f t="shared" si="75"/>
        <v>19087671</v>
      </c>
      <c r="Z69" s="142">
        <f t="shared" si="75"/>
        <v>9064143</v>
      </c>
      <c r="AA69" s="18">
        <f t="shared" si="75"/>
        <v>28151814</v>
      </c>
      <c r="AB69" s="19">
        <f t="shared" si="75"/>
        <v>19087671</v>
      </c>
      <c r="AC69" s="142">
        <f t="shared" si="75"/>
        <v>9064143</v>
      </c>
      <c r="AD69" s="18">
        <f t="shared" si="75"/>
        <v>28151814</v>
      </c>
      <c r="AE69" s="19">
        <f t="shared" si="75"/>
        <v>15849379</v>
      </c>
      <c r="AF69" s="142">
        <f t="shared" si="75"/>
        <v>4407432</v>
      </c>
      <c r="AG69" s="18">
        <f t="shared" si="75"/>
        <v>20256811</v>
      </c>
      <c r="AH69" s="19">
        <f t="shared" si="75"/>
        <v>240581340</v>
      </c>
      <c r="AI69" s="15">
        <f t="shared" si="75"/>
        <v>240581340</v>
      </c>
      <c r="AJ69" s="16">
        <f t="shared" si="75"/>
        <v>248476343</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c r="A70" s="611" t="str">
        <f>+IF(ABRIL!A70=0,"",ABRIL!A70)</f>
        <v>1130115-1</v>
      </c>
      <c r="B70" s="646" t="str">
        <f>+CONCATENATE("Vigencia ",INSTRUCCIONES!$F$3)</f>
        <v>Vigencia 2018</v>
      </c>
      <c r="C70" s="673">
        <f>+ENERO!C70</f>
        <v>118000000</v>
      </c>
      <c r="D70" s="373">
        <f>ABRIL!D70+MAYO!P70</f>
        <v>0</v>
      </c>
      <c r="E70" s="373">
        <f>ABRIL!E70+MAYO!Q70</f>
        <v>0</v>
      </c>
      <c r="F70" s="373">
        <f>SUM(C70:E70)</f>
        <v>118000000</v>
      </c>
      <c r="G70" s="373">
        <f>ABRIL!I70</f>
        <v>36233907</v>
      </c>
      <c r="H70" s="374">
        <v>8430210</v>
      </c>
      <c r="I70" s="373">
        <f>SUM(G70:H70)</f>
        <v>44664117</v>
      </c>
      <c r="J70" s="373">
        <f>ABRIL!L70</f>
        <v>6875074</v>
      </c>
      <c r="K70" s="374">
        <v>9371912</v>
      </c>
      <c r="L70" s="373">
        <f>SUM(J70:K70)</f>
        <v>16246986</v>
      </c>
      <c r="M70" s="373">
        <f>F70-I70</f>
        <v>73335883</v>
      </c>
      <c r="N70" s="143">
        <f>F70-L70</f>
        <v>101753014</v>
      </c>
      <c r="O70" s="382"/>
      <c r="P70" s="372">
        <v>0</v>
      </c>
      <c r="Q70" s="375">
        <v>0</v>
      </c>
      <c r="R70" s="9"/>
      <c r="S70" s="707" t="str">
        <f>+IF(ABRIL!S70=0,"",ABRIL!S70)</f>
        <v>1020104-1</v>
      </c>
      <c r="T70" s="683" t="str">
        <f>+IF(ABRIL!T70=0,"",ABRIL!T70)</f>
        <v xml:space="preserve">Prima de Navidad </v>
      </c>
      <c r="U70" s="27">
        <f>+ENERO!U70</f>
        <v>112552557</v>
      </c>
      <c r="V70" s="15">
        <f>ABRIL!V70+MAYO!AL70</f>
        <v>0</v>
      </c>
      <c r="W70" s="15">
        <f>ABRIL!W70+MAYO!AM70</f>
        <v>0</v>
      </c>
      <c r="X70" s="18">
        <f t="shared" ref="X70:X81" si="76">SUM(U70:W70)</f>
        <v>112552557</v>
      </c>
      <c r="Y70" s="19">
        <f>ABRIL!AA70</f>
        <v>0</v>
      </c>
      <c r="Z70" s="374">
        <v>0</v>
      </c>
      <c r="AA70" s="18">
        <f t="shared" ref="AA70:AA81" si="77">SUM(Y70:Z70)</f>
        <v>0</v>
      </c>
      <c r="AB70" s="19">
        <f>ABRIL!AD70</f>
        <v>0</v>
      </c>
      <c r="AC70" s="374">
        <v>0</v>
      </c>
      <c r="AD70" s="18">
        <f t="shared" ref="AD70:AD81" si="78">SUM(AB70:AC70)</f>
        <v>0</v>
      </c>
      <c r="AE70" s="19">
        <f>ABRIL!AG70</f>
        <v>0</v>
      </c>
      <c r="AF70" s="374">
        <v>0</v>
      </c>
      <c r="AG70" s="18">
        <f t="shared" ref="AG70:AG81" si="79">SUM(AE70:AF70)</f>
        <v>0</v>
      </c>
      <c r="AH70" s="19">
        <f t="shared" ref="AH70:AH81" si="80">X70-AA70</f>
        <v>112552557</v>
      </c>
      <c r="AI70" s="15">
        <f t="shared" ref="AI70:AI81" si="81">X70-AD70</f>
        <v>112552557</v>
      </c>
      <c r="AJ70" s="16">
        <f t="shared" ref="AJ70:AJ81" si="82">X70-AG70</f>
        <v>112552557</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+IF(ABRIL!A71=0,"",ABRIL!A71)</f>
        <v>1130115-2</v>
      </c>
      <c r="B71" s="646" t="str">
        <f>+IF(ABRIL!B71=0,"",ABRIL!B71)</f>
        <v>Vigencia Anterior Regimen Especial</v>
      </c>
      <c r="C71" s="673">
        <f>+ENERO!C71</f>
        <v>36330000</v>
      </c>
      <c r="D71" s="373">
        <f>ABRIL!D71+MAYO!P71</f>
        <v>0</v>
      </c>
      <c r="E71" s="373">
        <f>ABRIL!E71+MAYO!Q71</f>
        <v>0</v>
      </c>
      <c r="F71" s="373">
        <f>SUM(C71:E71)</f>
        <v>36330000</v>
      </c>
      <c r="G71" s="373">
        <f>ABRIL!I71</f>
        <v>3921265</v>
      </c>
      <c r="H71" s="374">
        <v>0</v>
      </c>
      <c r="I71" s="373">
        <f>SUM(G71:H71)</f>
        <v>3921265</v>
      </c>
      <c r="J71" s="373">
        <f>ABRIL!L71</f>
        <v>3921265</v>
      </c>
      <c r="K71" s="374">
        <v>0</v>
      </c>
      <c r="L71" s="373">
        <f>SUM(J71:K71)</f>
        <v>3921265</v>
      </c>
      <c r="M71" s="373">
        <f>F71-I71</f>
        <v>32408735</v>
      </c>
      <c r="N71" s="143">
        <f>F71-L71</f>
        <v>32408735</v>
      </c>
      <c r="O71" s="382"/>
      <c r="P71" s="372">
        <v>0</v>
      </c>
      <c r="Q71" s="375">
        <v>0</v>
      </c>
      <c r="R71" s="9"/>
      <c r="S71" s="707" t="str">
        <f>+IF(ABRIL!S71=0,"",ABRIL!S71)</f>
        <v>1020104-2</v>
      </c>
      <c r="T71" s="683" t="str">
        <f>+IF(ABRIL!T71=0,"",ABRIL!T71)</f>
        <v>Prima Vida Cara</v>
      </c>
      <c r="U71" s="27">
        <f>+ENERO!U71</f>
        <v>0</v>
      </c>
      <c r="V71" s="15">
        <f>ABRIL!V71+MAYO!AL71</f>
        <v>0</v>
      </c>
      <c r="W71" s="15">
        <f>ABRIL!W71+MAYO!AM71</f>
        <v>0</v>
      </c>
      <c r="X71" s="18">
        <f t="shared" si="76"/>
        <v>0</v>
      </c>
      <c r="Y71" s="19">
        <f>ABRIL!AA71</f>
        <v>0</v>
      </c>
      <c r="Z71" s="374">
        <v>0</v>
      </c>
      <c r="AA71" s="18">
        <f t="shared" si="77"/>
        <v>0</v>
      </c>
      <c r="AB71" s="19">
        <f>ABRIL!AD71</f>
        <v>0</v>
      </c>
      <c r="AC71" s="374">
        <v>0</v>
      </c>
      <c r="AD71" s="18">
        <f t="shared" si="78"/>
        <v>0</v>
      </c>
      <c r="AE71" s="19">
        <f>ABRIL!AG71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4">
        <f>+IF(ABRIL!A72=0,"",ABRIL!A72)</f>
        <v>1130116</v>
      </c>
      <c r="B72" s="645" t="str">
        <f>+IF(ABRIL!B72=0,"",ABRIL!B72)</f>
        <v>ADMINISTRADORAS DE RIESGOS LABORALES</v>
      </c>
      <c r="C72" s="43">
        <f t="shared" ref="C72:N72" si="83">SUM(C73:C74)</f>
        <v>32000000</v>
      </c>
      <c r="D72" s="44">
        <f t="shared" si="83"/>
        <v>0</v>
      </c>
      <c r="E72" s="44">
        <f t="shared" si="83"/>
        <v>0</v>
      </c>
      <c r="F72" s="44">
        <f t="shared" si="83"/>
        <v>32000000</v>
      </c>
      <c r="G72" s="44">
        <f t="shared" si="83"/>
        <v>10393190</v>
      </c>
      <c r="H72" s="44">
        <f t="shared" si="83"/>
        <v>3927709</v>
      </c>
      <c r="I72" s="44">
        <f t="shared" si="83"/>
        <v>14320899</v>
      </c>
      <c r="J72" s="44">
        <f t="shared" si="83"/>
        <v>5080078</v>
      </c>
      <c r="K72" s="44">
        <f t="shared" si="83"/>
        <v>2750585</v>
      </c>
      <c r="L72" s="44">
        <f t="shared" si="83"/>
        <v>7830663</v>
      </c>
      <c r="M72" s="44">
        <f t="shared" si="83"/>
        <v>17679101</v>
      </c>
      <c r="N72" s="45">
        <f t="shared" si="83"/>
        <v>24169337</v>
      </c>
      <c r="P72" s="43">
        <f>SUM(P73:P74)</f>
        <v>0</v>
      </c>
      <c r="Q72" s="45">
        <f>SUM(Q73:Q74)</f>
        <v>0</v>
      </c>
      <c r="R72" s="9"/>
      <c r="S72" s="707" t="str">
        <f>+IF(ABRIL!S72=0,"",ABRIL!S72)</f>
        <v>1020104-3</v>
      </c>
      <c r="T72" s="683" t="str">
        <f>+IF(ABRIL!T72=0,"",ABRIL!T72)</f>
        <v>Prima de Vacaciones</v>
      </c>
      <c r="U72" s="27">
        <f>+ENERO!U72</f>
        <v>51947334</v>
      </c>
      <c r="V72" s="15">
        <f>ABRIL!V72+MAYO!AL72</f>
        <v>0</v>
      </c>
      <c r="W72" s="15">
        <f>ABRIL!W72+MAYO!AM72</f>
        <v>0</v>
      </c>
      <c r="X72" s="18">
        <f t="shared" si="76"/>
        <v>51947334</v>
      </c>
      <c r="Y72" s="19">
        <f>ABRIL!AA72</f>
        <v>6503016</v>
      </c>
      <c r="Z72" s="374">
        <v>2661450</v>
      </c>
      <c r="AA72" s="18">
        <f t="shared" si="77"/>
        <v>9164466</v>
      </c>
      <c r="AB72" s="19">
        <f>ABRIL!AD72</f>
        <v>6503016</v>
      </c>
      <c r="AC72" s="374">
        <v>2661450</v>
      </c>
      <c r="AD72" s="18">
        <f t="shared" si="78"/>
        <v>9164466</v>
      </c>
      <c r="AE72" s="19">
        <f>ABRIL!AG72</f>
        <v>5878848</v>
      </c>
      <c r="AF72" s="374">
        <v>1469943</v>
      </c>
      <c r="AG72" s="18">
        <f t="shared" si="79"/>
        <v>7348791</v>
      </c>
      <c r="AH72" s="19">
        <f t="shared" si="80"/>
        <v>42782868</v>
      </c>
      <c r="AI72" s="15">
        <f t="shared" si="81"/>
        <v>42782868</v>
      </c>
      <c r="AJ72" s="16">
        <f t="shared" si="82"/>
        <v>44598543</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tr">
        <f>+IF(ABRIL!A73=0,"",ABRIL!A73)</f>
        <v>1130116-1</v>
      </c>
      <c r="B73" s="646" t="str">
        <f>+CONCATENATE("Vigencia ",INSTRUCCIONES!$F$3)</f>
        <v>Vigencia 2018</v>
      </c>
      <c r="C73" s="673">
        <f>+ENERO!C73</f>
        <v>28000000</v>
      </c>
      <c r="D73" s="373">
        <f>ABRIL!D73+MAYO!P73</f>
        <v>0</v>
      </c>
      <c r="E73" s="373">
        <f>ABRIL!E73+MAYO!Q73</f>
        <v>0</v>
      </c>
      <c r="F73" s="373">
        <f>SUM(C73:E73)</f>
        <v>28000000</v>
      </c>
      <c r="G73" s="373">
        <f>ABRIL!I73</f>
        <v>8153786</v>
      </c>
      <c r="H73" s="374">
        <v>3927709</v>
      </c>
      <c r="I73" s="373">
        <f>SUM(G73:H73)</f>
        <v>12081495</v>
      </c>
      <c r="J73" s="373">
        <f>ABRIL!L73</f>
        <v>2840674</v>
      </c>
      <c r="K73" s="374">
        <v>2750585</v>
      </c>
      <c r="L73" s="373">
        <f>SUM(J73:K73)</f>
        <v>5591259</v>
      </c>
      <c r="M73" s="373">
        <f>F73-I73</f>
        <v>15918505</v>
      </c>
      <c r="N73" s="143">
        <f>F73-L73</f>
        <v>22408741</v>
      </c>
      <c r="O73" s="382"/>
      <c r="P73" s="372">
        <v>0</v>
      </c>
      <c r="Q73" s="375">
        <v>0</v>
      </c>
      <c r="R73" s="9"/>
      <c r="S73" s="707" t="str">
        <f>+IF(ABRIL!S73=0,"",ABRIL!S73)</f>
        <v>1020104-4</v>
      </c>
      <c r="T73" s="683" t="str">
        <f>+IF(ABRIL!T73=0,"",ABRIL!T73)</f>
        <v>Prima Clima</v>
      </c>
      <c r="U73" s="27">
        <f>+ENERO!U73</f>
        <v>0</v>
      </c>
      <c r="V73" s="15">
        <f>ABRIL!V73+MAYO!AL73</f>
        <v>0</v>
      </c>
      <c r="W73" s="15">
        <f>ABRIL!W73+MAYO!AM73</f>
        <v>0</v>
      </c>
      <c r="X73" s="18">
        <f t="shared" si="76"/>
        <v>0</v>
      </c>
      <c r="Y73" s="19">
        <f>ABRIL!AA73</f>
        <v>0</v>
      </c>
      <c r="Z73" s="374">
        <v>0</v>
      </c>
      <c r="AA73" s="18">
        <f t="shared" si="77"/>
        <v>0</v>
      </c>
      <c r="AB73" s="19">
        <f>ABRIL!AD73</f>
        <v>0</v>
      </c>
      <c r="AC73" s="374">
        <v>0</v>
      </c>
      <c r="AD73" s="18">
        <f t="shared" si="78"/>
        <v>0</v>
      </c>
      <c r="AE73" s="19">
        <f>ABRIL!AG73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+IF(ABRIL!A74=0,"",ABRIL!A74)</f>
        <v>1130116-2</v>
      </c>
      <c r="B74" s="646" t="str">
        <f>+IF(ABRIL!B74=0,"",ABRIL!B74)</f>
        <v>Vigencia Anterior Riesgos Laborales</v>
      </c>
      <c r="C74" s="673">
        <f>+ENERO!C74</f>
        <v>4000000</v>
      </c>
      <c r="D74" s="373">
        <f>ABRIL!D74+MAYO!P74</f>
        <v>0</v>
      </c>
      <c r="E74" s="373">
        <f>ABRIL!E74+MAYO!Q74</f>
        <v>0</v>
      </c>
      <c r="F74" s="373">
        <f>SUM(C74:E74)</f>
        <v>4000000</v>
      </c>
      <c r="G74" s="373">
        <f>ABRIL!I74</f>
        <v>2239404</v>
      </c>
      <c r="H74" s="374">
        <v>0</v>
      </c>
      <c r="I74" s="373">
        <f>SUM(G74:H74)</f>
        <v>2239404</v>
      </c>
      <c r="J74" s="373">
        <f>ABRIL!L74</f>
        <v>2239404</v>
      </c>
      <c r="K74" s="374">
        <v>0</v>
      </c>
      <c r="L74" s="373">
        <f>SUM(J74:K74)</f>
        <v>2239404</v>
      </c>
      <c r="M74" s="373">
        <f>F74-I74</f>
        <v>1760596</v>
      </c>
      <c r="N74" s="143">
        <f>F74-L74</f>
        <v>1760596</v>
      </c>
      <c r="O74" s="382"/>
      <c r="P74" s="372">
        <v>0</v>
      </c>
      <c r="Q74" s="375">
        <v>0</v>
      </c>
      <c r="R74" s="9"/>
      <c r="S74" s="707" t="str">
        <f>+IF(ABRIL!S74=0,"",ABRIL!S74)</f>
        <v>1020104-5</v>
      </c>
      <c r="T74" s="683" t="str">
        <f>+IF(ABRIL!T74=0,"",ABRIL!T74)</f>
        <v>Prima de Servicios</v>
      </c>
      <c r="U74" s="27">
        <f>+ENERO!U74</f>
        <v>51947334</v>
      </c>
      <c r="V74" s="15">
        <f>ABRIL!V74+MAYO!AL74</f>
        <v>0</v>
      </c>
      <c r="W74" s="15">
        <f>ABRIL!W74+MAYO!AM74</f>
        <v>0</v>
      </c>
      <c r="X74" s="18">
        <f t="shared" si="76"/>
        <v>51947334</v>
      </c>
      <c r="Y74" s="19">
        <f>ABRIL!AA74</f>
        <v>0</v>
      </c>
      <c r="Z74" s="374">
        <v>112770</v>
      </c>
      <c r="AA74" s="18">
        <f t="shared" si="77"/>
        <v>112770</v>
      </c>
      <c r="AB74" s="19">
        <f>ABRIL!AD74</f>
        <v>0</v>
      </c>
      <c r="AC74" s="374">
        <v>112770</v>
      </c>
      <c r="AD74" s="18">
        <f t="shared" si="78"/>
        <v>112770</v>
      </c>
      <c r="AE74" s="19">
        <f>ABRIL!AG74</f>
        <v>0</v>
      </c>
      <c r="AF74" s="374">
        <v>112770</v>
      </c>
      <c r="AG74" s="18">
        <f t="shared" si="79"/>
        <v>112770</v>
      </c>
      <c r="AH74" s="19">
        <f t="shared" si="80"/>
        <v>51834564</v>
      </c>
      <c r="AI74" s="15">
        <f t="shared" si="81"/>
        <v>51834564</v>
      </c>
      <c r="AJ74" s="16">
        <f t="shared" si="82"/>
        <v>51834564</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4">
        <f>+IF(ABRIL!A75=0,"",ABRIL!A75)</f>
        <v>1130117</v>
      </c>
      <c r="B75" s="645" t="str">
        <f>+IF(ABRIL!B75=0,"",ABRIL!B75)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07" t="str">
        <f>+IF(ABRIL!S75=0,"",ABRIL!S75)</f>
        <v>1020104-8</v>
      </c>
      <c r="T75" s="683" t="str">
        <f>+IF(ABRIL!T75=0,"",ABRIL!T75)</f>
        <v>Bonific. por Servicios Prestados</v>
      </c>
      <c r="U75" s="27">
        <f>+ENERO!U75</f>
        <v>39850334</v>
      </c>
      <c r="V75" s="15">
        <f>ABRIL!V75+MAYO!AL75</f>
        <v>0</v>
      </c>
      <c r="W75" s="15">
        <f>ABRIL!W75+MAYO!AM75</f>
        <v>0</v>
      </c>
      <c r="X75" s="18">
        <f t="shared" si="76"/>
        <v>39850334</v>
      </c>
      <c r="Y75" s="19">
        <f>ABRIL!AA75</f>
        <v>10134488</v>
      </c>
      <c r="Z75" s="374">
        <v>5604581</v>
      </c>
      <c r="AA75" s="18">
        <f t="shared" si="77"/>
        <v>15739069</v>
      </c>
      <c r="AB75" s="19">
        <f>ABRIL!AD75</f>
        <v>10134488</v>
      </c>
      <c r="AC75" s="374">
        <v>5604581</v>
      </c>
      <c r="AD75" s="18">
        <f t="shared" si="78"/>
        <v>15739069</v>
      </c>
      <c r="AE75" s="19">
        <f>ABRIL!AG75</f>
        <v>7834508</v>
      </c>
      <c r="AF75" s="374">
        <v>2299980</v>
      </c>
      <c r="AG75" s="18">
        <f t="shared" si="79"/>
        <v>10134488</v>
      </c>
      <c r="AH75" s="19">
        <f t="shared" si="80"/>
        <v>24111265</v>
      </c>
      <c r="AI75" s="15">
        <f t="shared" si="81"/>
        <v>24111265</v>
      </c>
      <c r="AJ75" s="16">
        <f t="shared" si="82"/>
        <v>29715846</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tr">
        <f>+IF(ABRIL!A76=0,"",ABRIL!A76)</f>
        <v>1130117-1</v>
      </c>
      <c r="B76" s="646" t="str">
        <f>+CONCATENATE("Vigencia ",INSTRUCCIONES!$F$3)</f>
        <v>Vigencia 2018</v>
      </c>
      <c r="C76" s="673">
        <f>+ENERO!C76</f>
        <v>0</v>
      </c>
      <c r="D76" s="373">
        <f>ABRIL!D76+MAYO!P76</f>
        <v>0</v>
      </c>
      <c r="E76" s="373">
        <f>ABRIL!E76+MAYO!Q76</f>
        <v>0</v>
      </c>
      <c r="F76" s="373">
        <f t="shared" ref="F76:F83" si="85">SUM(C76:E76)</f>
        <v>0</v>
      </c>
      <c r="G76" s="373">
        <f>ABRIL!I76</f>
        <v>0</v>
      </c>
      <c r="H76" s="374">
        <v>0</v>
      </c>
      <c r="I76" s="373">
        <f t="shared" ref="I76:I83" si="86">SUM(G76:H76)</f>
        <v>0</v>
      </c>
      <c r="J76" s="373">
        <f>ABRIL!L76</f>
        <v>0</v>
      </c>
      <c r="K76" s="374">
        <v>0</v>
      </c>
      <c r="L76" s="373">
        <f t="shared" ref="L76:L83" si="87">SUM(J76:K76)</f>
        <v>0</v>
      </c>
      <c r="M76" s="373">
        <f t="shared" ref="M76:M83" si="88">F76-I76</f>
        <v>0</v>
      </c>
      <c r="N76" s="143">
        <f t="shared" ref="N76:N83" si="89">F76-L76</f>
        <v>0</v>
      </c>
      <c r="O76" s="382"/>
      <c r="P76" s="372">
        <v>0</v>
      </c>
      <c r="Q76" s="375">
        <v>0</v>
      </c>
      <c r="R76" s="9"/>
      <c r="S76" s="707" t="str">
        <f>+IF(ABRIL!S76=0,"",ABRIL!S76)</f>
        <v>1020104-9</v>
      </c>
      <c r="T76" s="683" t="str">
        <f>+IF(ABRIL!T76=0,"",ABRIL!T76)</f>
        <v>Auxilio de Transporte</v>
      </c>
      <c r="U76" s="27">
        <f>+ENERO!U76</f>
        <v>0</v>
      </c>
      <c r="V76" s="15">
        <f>ABRIL!V76+MAYO!AL76</f>
        <v>0</v>
      </c>
      <c r="W76" s="15">
        <f>ABRIL!W76+MAYO!AM76</f>
        <v>0</v>
      </c>
      <c r="X76" s="18">
        <f t="shared" si="76"/>
        <v>0</v>
      </c>
      <c r="Y76" s="19">
        <f>ABRIL!AA76</f>
        <v>0</v>
      </c>
      <c r="Z76" s="374">
        <v>0</v>
      </c>
      <c r="AA76" s="18">
        <f t="shared" si="77"/>
        <v>0</v>
      </c>
      <c r="AB76" s="19">
        <f>ABRIL!AD76</f>
        <v>0</v>
      </c>
      <c r="AC76" s="374">
        <v>0</v>
      </c>
      <c r="AD76" s="18">
        <f t="shared" si="78"/>
        <v>0</v>
      </c>
      <c r="AE76" s="19">
        <f>ABRIL!AG76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+IF(ABRIL!A77=0,"",ABRIL!A77)</f>
        <v>1130117-2</v>
      </c>
      <c r="B77" s="646" t="str">
        <f>+IF(ABRIL!B77=0,"",ABRIL!B77)</f>
        <v>Vigencia Anterior Cuotas de Recuperacion</v>
      </c>
      <c r="C77" s="673">
        <f>+ENERO!C77</f>
        <v>0</v>
      </c>
      <c r="D77" s="373">
        <f>ABRIL!D77+MAYO!P77</f>
        <v>0</v>
      </c>
      <c r="E77" s="373">
        <f>ABRIL!E77+MAYO!Q77</f>
        <v>0</v>
      </c>
      <c r="F77" s="373">
        <f t="shared" si="85"/>
        <v>0</v>
      </c>
      <c r="G77" s="373">
        <f>ABRIL!I77</f>
        <v>0</v>
      </c>
      <c r="H77" s="374">
        <v>0</v>
      </c>
      <c r="I77" s="373">
        <f t="shared" si="86"/>
        <v>0</v>
      </c>
      <c r="J77" s="373">
        <f>ABRIL!L77</f>
        <v>0</v>
      </c>
      <c r="K77" s="374">
        <v>0</v>
      </c>
      <c r="L77" s="373">
        <f t="shared" si="87"/>
        <v>0</v>
      </c>
      <c r="M77" s="373">
        <f t="shared" si="88"/>
        <v>0</v>
      </c>
      <c r="N77" s="143">
        <f t="shared" si="89"/>
        <v>0</v>
      </c>
      <c r="O77" s="382"/>
      <c r="P77" s="372">
        <v>0</v>
      </c>
      <c r="Q77" s="375">
        <v>0</v>
      </c>
      <c r="R77" s="9"/>
      <c r="S77" s="707" t="str">
        <f>+IF(ABRIL!S77=0,"",ABRIL!S77)</f>
        <v>1020104-10</v>
      </c>
      <c r="T77" s="683" t="str">
        <f>+IF(ABRIL!T77=0,"",ABRIL!T77)</f>
        <v>Subsidio de Alimentación</v>
      </c>
      <c r="U77" s="27">
        <f>+ENERO!U77</f>
        <v>5509284</v>
      </c>
      <c r="V77" s="15">
        <f>ABRIL!V77+MAYO!AL77</f>
        <v>0</v>
      </c>
      <c r="W77" s="15">
        <f>ABRIL!W77+MAYO!AM77</f>
        <v>0</v>
      </c>
      <c r="X77" s="18">
        <f t="shared" si="76"/>
        <v>5509284</v>
      </c>
      <c r="Y77" s="19">
        <f>ABRIL!AA77</f>
        <v>1706157</v>
      </c>
      <c r="Z77" s="374">
        <v>443252</v>
      </c>
      <c r="AA77" s="18">
        <f t="shared" si="77"/>
        <v>2149409</v>
      </c>
      <c r="AB77" s="19">
        <f>ABRIL!AD77</f>
        <v>1706157</v>
      </c>
      <c r="AC77" s="374">
        <v>443252</v>
      </c>
      <c r="AD77" s="18">
        <f t="shared" si="78"/>
        <v>2149409</v>
      </c>
      <c r="AE77" s="19">
        <f>ABRIL!AG77</f>
        <v>1475235</v>
      </c>
      <c r="AF77" s="374">
        <v>441517</v>
      </c>
      <c r="AG77" s="18">
        <f t="shared" si="79"/>
        <v>1916752</v>
      </c>
      <c r="AH77" s="19">
        <f t="shared" si="80"/>
        <v>3359875</v>
      </c>
      <c r="AI77" s="15">
        <f t="shared" si="81"/>
        <v>3359875</v>
      </c>
      <c r="AJ77" s="16">
        <f t="shared" si="82"/>
        <v>3592532</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4">
        <f>+IF(ABRIL!A78=0,"",ABRIL!A78)</f>
        <v>1130118</v>
      </c>
      <c r="B78" s="645" t="str">
        <f>+IF(ABRIL!B78=0,"",ABRIL!B78)</f>
        <v>PARTICULARES   (Venta de Contado)</v>
      </c>
      <c r="C78" s="43">
        <f>SUM(C79:C80)</f>
        <v>160000000</v>
      </c>
      <c r="D78" s="44">
        <f>SUM(D79:D80)</f>
        <v>0</v>
      </c>
      <c r="E78" s="44">
        <f>SUM(E79:E80)</f>
        <v>0</v>
      </c>
      <c r="F78" s="44">
        <f t="shared" si="85"/>
        <v>160000000</v>
      </c>
      <c r="G78" s="44">
        <f>SUM(G79:G80)</f>
        <v>46474737</v>
      </c>
      <c r="H78" s="44">
        <f>SUM(H79:H80)</f>
        <v>8405216</v>
      </c>
      <c r="I78" s="44">
        <f t="shared" si="86"/>
        <v>54879953</v>
      </c>
      <c r="J78" s="44">
        <f>SUM(J79:J80)</f>
        <v>43313907</v>
      </c>
      <c r="K78" s="44">
        <f>SUM(K79:K80)</f>
        <v>7814369</v>
      </c>
      <c r="L78" s="44">
        <f t="shared" si="87"/>
        <v>51128276</v>
      </c>
      <c r="M78" s="44">
        <f t="shared" si="88"/>
        <v>105120047</v>
      </c>
      <c r="N78" s="45">
        <f t="shared" si="89"/>
        <v>108871724</v>
      </c>
      <c r="O78" s="382"/>
      <c r="P78" s="43">
        <f>SUM(P79:P80)</f>
        <v>0</v>
      </c>
      <c r="Q78" s="45">
        <f>SUM(Q79:Q80)</f>
        <v>0</v>
      </c>
      <c r="R78" s="9"/>
      <c r="S78" s="707" t="str">
        <f>+IF(ABRIL!S78=0,"",ABRIL!S78)</f>
        <v>1020104-12</v>
      </c>
      <c r="T78" s="683" t="str">
        <f>+IF(ABRIL!T78=0,"",ABRIL!T78)</f>
        <v>Indemnizaciones por Vacaciones o Supresión de Cargos por Reestructuración</v>
      </c>
      <c r="U78" s="27">
        <f>+ENERO!U78</f>
        <v>0</v>
      </c>
      <c r="V78" s="15">
        <f>ABRIL!V78+MAYO!AL78</f>
        <v>0</v>
      </c>
      <c r="W78" s="15">
        <f>ABRIL!W78+MAYO!AM78</f>
        <v>0</v>
      </c>
      <c r="X78" s="18">
        <f t="shared" si="76"/>
        <v>0</v>
      </c>
      <c r="Y78" s="19">
        <f>ABRIL!AA78</f>
        <v>0</v>
      </c>
      <c r="Z78" s="374">
        <v>0</v>
      </c>
      <c r="AA78" s="18">
        <f t="shared" si="77"/>
        <v>0</v>
      </c>
      <c r="AB78" s="19">
        <f>ABRIL!AD78</f>
        <v>0</v>
      </c>
      <c r="AC78" s="374">
        <v>0</v>
      </c>
      <c r="AD78" s="18">
        <f t="shared" si="78"/>
        <v>0</v>
      </c>
      <c r="AE78" s="19">
        <f>ABRIL!AG78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+IF(ABRIL!A79=0,"",ABRIL!A79)</f>
        <v>1130118-1</v>
      </c>
      <c r="B79" s="646" t="str">
        <f>+CONCATENATE("Vigencia ",INSTRUCCIONES!$F$3)</f>
        <v>Vigencia 2018</v>
      </c>
      <c r="C79" s="673">
        <f>+ENERO!C79</f>
        <v>160000000</v>
      </c>
      <c r="D79" s="373">
        <f>ABRIL!D79+MAYO!P79</f>
        <v>0</v>
      </c>
      <c r="E79" s="373">
        <f>ABRIL!E79+MAYO!Q79</f>
        <v>0</v>
      </c>
      <c r="F79" s="373">
        <f t="shared" si="85"/>
        <v>160000000</v>
      </c>
      <c r="G79" s="373">
        <f>ABRIL!I79</f>
        <v>46474737</v>
      </c>
      <c r="H79" s="374">
        <v>8405216</v>
      </c>
      <c r="I79" s="373">
        <f t="shared" si="86"/>
        <v>54879953</v>
      </c>
      <c r="J79" s="373">
        <f>ABRIL!L79</f>
        <v>43313907</v>
      </c>
      <c r="K79" s="374">
        <v>7814369</v>
      </c>
      <c r="L79" s="373">
        <f t="shared" si="87"/>
        <v>51128276</v>
      </c>
      <c r="M79" s="373">
        <f t="shared" si="88"/>
        <v>105120047</v>
      </c>
      <c r="N79" s="143">
        <f t="shared" si="89"/>
        <v>108871724</v>
      </c>
      <c r="P79" s="372">
        <v>0</v>
      </c>
      <c r="Q79" s="375">
        <v>0</v>
      </c>
      <c r="R79" s="9"/>
      <c r="S79" s="707" t="str">
        <f>+IF(ABRIL!S79=0,"",ABRIL!S79)</f>
        <v>1020104-13</v>
      </c>
      <c r="T79" s="683" t="str">
        <f>+IF(ABRIL!T79=0,"",ABRIL!T79)</f>
        <v>Bonificación Especial por Recreación</v>
      </c>
      <c r="U79" s="27">
        <f>+ENERO!U79</f>
        <v>6926311</v>
      </c>
      <c r="V79" s="15">
        <f>ABRIL!V79+MAYO!AL79</f>
        <v>0</v>
      </c>
      <c r="W79" s="15">
        <f>ABRIL!W79+MAYO!AM79</f>
        <v>0</v>
      </c>
      <c r="X79" s="18">
        <f t="shared" si="76"/>
        <v>6926311</v>
      </c>
      <c r="Y79" s="19">
        <f>ABRIL!AA79</f>
        <v>744010</v>
      </c>
      <c r="Z79" s="374">
        <v>242090</v>
      </c>
      <c r="AA79" s="18">
        <f t="shared" si="77"/>
        <v>986100</v>
      </c>
      <c r="AB79" s="19">
        <f>ABRIL!AD79</f>
        <v>744010</v>
      </c>
      <c r="AC79" s="374">
        <v>242090</v>
      </c>
      <c r="AD79" s="18">
        <f t="shared" si="78"/>
        <v>986100</v>
      </c>
      <c r="AE79" s="19">
        <f>ABRIL!AG79</f>
        <v>660788</v>
      </c>
      <c r="AF79" s="374">
        <v>83222</v>
      </c>
      <c r="AG79" s="18">
        <f t="shared" si="79"/>
        <v>744010</v>
      </c>
      <c r="AH79" s="19">
        <f t="shared" si="80"/>
        <v>5940211</v>
      </c>
      <c r="AI79" s="15">
        <f t="shared" si="81"/>
        <v>5940211</v>
      </c>
      <c r="AJ79" s="16">
        <f t="shared" si="82"/>
        <v>6182301</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+IF(ABRIL!A80=0,"",ABRIL!A80)</f>
        <v>1130118-2</v>
      </c>
      <c r="B80" s="646" t="str">
        <f>+IF(ABRIL!B80=0,"",ABRIL!B80)</f>
        <v>Vigencia Anterior Particulares</v>
      </c>
      <c r="C80" s="673">
        <f>+ENERO!C80</f>
        <v>0</v>
      </c>
      <c r="D80" s="373">
        <f>ABRIL!D80+MAYO!P80</f>
        <v>0</v>
      </c>
      <c r="E80" s="373">
        <f>ABRIL!E80+MAYO!Q80</f>
        <v>0</v>
      </c>
      <c r="F80" s="373">
        <f t="shared" si="85"/>
        <v>0</v>
      </c>
      <c r="G80" s="373">
        <f>ABRIL!I80</f>
        <v>0</v>
      </c>
      <c r="H80" s="374">
        <v>0</v>
      </c>
      <c r="I80" s="373">
        <f t="shared" si="86"/>
        <v>0</v>
      </c>
      <c r="J80" s="373">
        <f>ABRIL!L80</f>
        <v>0</v>
      </c>
      <c r="K80" s="374">
        <v>0</v>
      </c>
      <c r="L80" s="373">
        <f t="shared" si="87"/>
        <v>0</v>
      </c>
      <c r="M80" s="373">
        <f t="shared" si="88"/>
        <v>0</v>
      </c>
      <c r="N80" s="143">
        <f t="shared" si="89"/>
        <v>0</v>
      </c>
      <c r="O80" s="382"/>
      <c r="P80" s="372">
        <v>0</v>
      </c>
      <c r="Q80" s="375">
        <v>0</v>
      </c>
      <c r="S80" s="707" t="str">
        <f>+IF(ABRIL!S80=0,"",ABRIL!S80)</f>
        <v>1020104-14</v>
      </c>
      <c r="T80" s="683" t="str">
        <f>+IF(ABRIL!T80=0,"",ABRIL!T80)</f>
        <v/>
      </c>
      <c r="U80" s="27">
        <f>+ENERO!U80</f>
        <v>0</v>
      </c>
      <c r="V80" s="15">
        <f>ABRIL!V80+MAYO!AL80</f>
        <v>0</v>
      </c>
      <c r="W80" s="15">
        <f>ABRIL!W80+MAYO!AM80</f>
        <v>0</v>
      </c>
      <c r="X80" s="18">
        <f t="shared" si="76"/>
        <v>0</v>
      </c>
      <c r="Y80" s="19">
        <f>ABRIL!AA80</f>
        <v>0</v>
      </c>
      <c r="Z80" s="374">
        <v>0</v>
      </c>
      <c r="AA80" s="18">
        <f t="shared" si="77"/>
        <v>0</v>
      </c>
      <c r="AB80" s="19">
        <f>ABRIL!AD80</f>
        <v>0</v>
      </c>
      <c r="AC80" s="374">
        <v>0</v>
      </c>
      <c r="AD80" s="18">
        <f t="shared" si="78"/>
        <v>0</v>
      </c>
      <c r="AE80" s="19">
        <f>ABRIL!AG80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382"/>
    </row>
    <row r="81" spans="1:70" s="382" customFormat="1" ht="24.95" customHeight="1">
      <c r="A81" s="734">
        <f>+IF(ABRIL!A81=0,"",ABRIL!A81)</f>
        <v>1130119</v>
      </c>
      <c r="B81" s="649" t="str">
        <f>+IF(ABRIL!B81=0,"",ABRIL!B81)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6">
        <f>+IF(ABRIL!S81=0,"",ABRIL!S81)</f>
        <v>1020199</v>
      </c>
      <c r="T81" s="682" t="str">
        <f>+IF(ABRIL!T81=0,"",ABRIL!T81)</f>
        <v>Vigencias Anteriores Servicios Asociados a nomina Operativo</v>
      </c>
      <c r="U81" s="27">
        <f>+ENERO!U81</f>
        <v>62459167</v>
      </c>
      <c r="V81" s="15">
        <f>ABRIL!V81+MAYO!AL81</f>
        <v>13483687</v>
      </c>
      <c r="W81" s="15">
        <f>ABRIL!W81+MAYO!AM81</f>
        <v>31759550</v>
      </c>
      <c r="X81" s="18">
        <f t="shared" si="76"/>
        <v>107702404</v>
      </c>
      <c r="Y81" s="19">
        <f>ABRIL!AA81</f>
        <v>75944052</v>
      </c>
      <c r="Z81" s="374">
        <v>0</v>
      </c>
      <c r="AA81" s="18">
        <f t="shared" si="77"/>
        <v>75944052</v>
      </c>
      <c r="AB81" s="19">
        <f>ABRIL!AD81</f>
        <v>75944052</v>
      </c>
      <c r="AC81" s="374">
        <v>0</v>
      </c>
      <c r="AD81" s="18">
        <f t="shared" si="78"/>
        <v>75944052</v>
      </c>
      <c r="AE81" s="19">
        <f>ABRIL!AG81</f>
        <v>55469828</v>
      </c>
      <c r="AF81" s="374">
        <v>5438019</v>
      </c>
      <c r="AG81" s="18">
        <f t="shared" si="79"/>
        <v>60907847</v>
      </c>
      <c r="AH81" s="19">
        <f t="shared" si="80"/>
        <v>31758352</v>
      </c>
      <c r="AI81" s="15">
        <f t="shared" si="81"/>
        <v>31758352</v>
      </c>
      <c r="AJ81" s="16">
        <f t="shared" si="82"/>
        <v>46794557</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+IF(ABRIL!A82=0,"",ABRIL!A82)</f>
        <v>1130119-1</v>
      </c>
      <c r="B82" s="646" t="str">
        <f>+CONCATENATE("Vigencia ",INSTRUCCIONES!$F$3)</f>
        <v>Vigencia 2018</v>
      </c>
      <c r="C82" s="673">
        <f>+ENERO!C82</f>
        <v>0</v>
      </c>
      <c r="D82" s="373">
        <f>ABRIL!D82+MAYO!P82</f>
        <v>0</v>
      </c>
      <c r="E82" s="373">
        <f>ABRIL!E82+MAYO!Q82</f>
        <v>0</v>
      </c>
      <c r="F82" s="373">
        <f t="shared" si="85"/>
        <v>0</v>
      </c>
      <c r="G82" s="373">
        <f>ABRIL!I82</f>
        <v>0</v>
      </c>
      <c r="H82" s="374">
        <v>0</v>
      </c>
      <c r="I82" s="373">
        <f t="shared" si="86"/>
        <v>0</v>
      </c>
      <c r="J82" s="373">
        <f>ABRIL!L82</f>
        <v>0</v>
      </c>
      <c r="K82" s="374">
        <v>0</v>
      </c>
      <c r="L82" s="373">
        <f t="shared" si="87"/>
        <v>0</v>
      </c>
      <c r="M82" s="373">
        <f t="shared" si="88"/>
        <v>0</v>
      </c>
      <c r="N82" s="143">
        <f t="shared" si="89"/>
        <v>0</v>
      </c>
      <c r="P82" s="372">
        <v>0</v>
      </c>
      <c r="Q82" s="375">
        <v>0</v>
      </c>
      <c r="R82" s="9"/>
      <c r="S82" s="366" t="str">
        <f>+IF(ABRIL!S82=0,"",ABRIL!S82)</f>
        <v/>
      </c>
      <c r="T82" s="696" t="str">
        <f>+IF(ABRIL!T82=0,"",ABRIL!T82)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+IF(ABRIL!A83=0,"",ABRIL!A83)</f>
        <v>1130119-2</v>
      </c>
      <c r="B83" s="650" t="str">
        <f>+IF(ABRIL!B83=0,"",ABRIL!B83)</f>
        <v>Vigencia Anterior</v>
      </c>
      <c r="C83" s="779">
        <f>+ENERO!C83</f>
        <v>0</v>
      </c>
      <c r="D83" s="385">
        <f>ABRIL!D83+MAYO!P83</f>
        <v>0</v>
      </c>
      <c r="E83" s="385">
        <f>ABRIL!E83+MAYO!Q83</f>
        <v>0</v>
      </c>
      <c r="F83" s="385">
        <f t="shared" si="85"/>
        <v>0</v>
      </c>
      <c r="G83" s="385">
        <f>ABRIL!I83</f>
        <v>0</v>
      </c>
      <c r="H83" s="388">
        <v>0</v>
      </c>
      <c r="I83" s="385">
        <f t="shared" si="86"/>
        <v>0</v>
      </c>
      <c r="J83" s="385">
        <f>ABRIL!L83</f>
        <v>0</v>
      </c>
      <c r="K83" s="388">
        <v>0</v>
      </c>
      <c r="L83" s="385">
        <f t="shared" si="87"/>
        <v>0</v>
      </c>
      <c r="M83" s="385">
        <f t="shared" si="88"/>
        <v>0</v>
      </c>
      <c r="N83" s="386">
        <f t="shared" si="89"/>
        <v>0</v>
      </c>
      <c r="P83" s="372">
        <v>0</v>
      </c>
      <c r="Q83" s="375">
        <v>0</v>
      </c>
      <c r="R83" s="9"/>
      <c r="S83" s="705">
        <f>+IF(ABRIL!S83=0,"",ABRIL!S83)</f>
        <v>1020200</v>
      </c>
      <c r="T83" s="681" t="str">
        <f>+IF(ABRIL!T83=0,"",ABRIL!T83)</f>
        <v>Servicios Personales Indirectos</v>
      </c>
      <c r="U83" s="132">
        <f t="shared" ref="U83:AJ83" si="91">SUM(U84:U88)</f>
        <v>66928769</v>
      </c>
      <c r="V83" s="122">
        <f t="shared" si="91"/>
        <v>0</v>
      </c>
      <c r="W83" s="122">
        <f t="shared" si="91"/>
        <v>50849381</v>
      </c>
      <c r="X83" s="129">
        <f t="shared" si="91"/>
        <v>117778150</v>
      </c>
      <c r="Y83" s="128">
        <f t="shared" si="91"/>
        <v>99128783</v>
      </c>
      <c r="Z83" s="122">
        <f t="shared" si="91"/>
        <v>0</v>
      </c>
      <c r="AA83" s="129">
        <f t="shared" si="91"/>
        <v>99128783</v>
      </c>
      <c r="AB83" s="128">
        <f t="shared" si="91"/>
        <v>70825107</v>
      </c>
      <c r="AC83" s="122">
        <f t="shared" si="91"/>
        <v>4466388</v>
      </c>
      <c r="AD83" s="129">
        <f t="shared" si="91"/>
        <v>75291495</v>
      </c>
      <c r="AE83" s="128">
        <f t="shared" si="91"/>
        <v>52063161</v>
      </c>
      <c r="AF83" s="122">
        <f t="shared" si="91"/>
        <v>10563995</v>
      </c>
      <c r="AG83" s="129">
        <f t="shared" si="91"/>
        <v>62627156</v>
      </c>
      <c r="AH83" s="128">
        <f t="shared" si="91"/>
        <v>18649367</v>
      </c>
      <c r="AI83" s="122">
        <f t="shared" si="91"/>
        <v>42486655</v>
      </c>
      <c r="AJ83" s="130">
        <f t="shared" si="91"/>
        <v>55150994</v>
      </c>
      <c r="AK83" s="9"/>
      <c r="AL83" s="128">
        <f>SUM(AL84:AL88)</f>
        <v>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c r="A84" s="737" t="str">
        <f>+IF(ABRIL!A84=0,"",ABRIL!A84)</f>
        <v/>
      </c>
      <c r="B84" s="651" t="str">
        <f>+IF(ABRIL!B84=0,"",ABRIL!B84)</f>
        <v/>
      </c>
      <c r="C84" s="294"/>
      <c r="D84" s="294"/>
      <c r="E84" s="294"/>
      <c r="F84" s="294"/>
      <c r="G84" s="294"/>
      <c r="H84" s="294"/>
      <c r="I84" s="294"/>
      <c r="J84" s="294"/>
      <c r="K84" s="294"/>
      <c r="L84" s="294"/>
      <c r="M84" s="294"/>
      <c r="N84" s="463"/>
      <c r="O84" s="461"/>
      <c r="P84" s="467"/>
      <c r="Q84" s="391"/>
      <c r="R84" s="9"/>
      <c r="S84" s="706" t="str">
        <f>+IF(ABRIL!S84=0,"",ABRIL!S84)</f>
        <v>1020200-1</v>
      </c>
      <c r="T84" s="682" t="str">
        <f>+IF(ABRIL!T84=0,"",ABRIL!T84)</f>
        <v>Remuneración y Honorarios por Servicios Técnicos y Profesionales</v>
      </c>
      <c r="U84" s="27">
        <f>+ENERO!U84</f>
        <v>9984769</v>
      </c>
      <c r="V84" s="15">
        <f>ABRIL!V84+MAYO!AL84</f>
        <v>0</v>
      </c>
      <c r="W84" s="15">
        <f>ABRIL!W84+MAYO!AM84</f>
        <v>10389002</v>
      </c>
      <c r="X84" s="18">
        <f>SUM(U84:W84)</f>
        <v>20373771</v>
      </c>
      <c r="Y84" s="19">
        <f>ABRIL!AA84</f>
        <v>15734956</v>
      </c>
      <c r="Z84" s="374">
        <v>0</v>
      </c>
      <c r="AA84" s="18">
        <f>SUM(Y84:Z84)</f>
        <v>15734956</v>
      </c>
      <c r="AB84" s="19">
        <f>ABRIL!AD84</f>
        <v>10326912</v>
      </c>
      <c r="AC84" s="374">
        <v>1604434</v>
      </c>
      <c r="AD84" s="18">
        <f>SUM(AB84:AC84)</f>
        <v>11931346</v>
      </c>
      <c r="AE84" s="19">
        <f>ABRIL!AG84</f>
        <v>7662817</v>
      </c>
      <c r="AF84" s="374">
        <v>2664095</v>
      </c>
      <c r="AG84" s="18">
        <f>SUM(AE84:AF84)</f>
        <v>10326912</v>
      </c>
      <c r="AH84" s="19">
        <f>X84-AA84</f>
        <v>4638815</v>
      </c>
      <c r="AI84" s="15">
        <f>X84-AD84</f>
        <v>8442425</v>
      </c>
      <c r="AJ84" s="16">
        <f>X84-AG84</f>
        <v>10046859</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c r="A85" s="738">
        <f>+IF(ABRIL!A85=0,"",ABRIL!A85)</f>
        <v>11302</v>
      </c>
      <c r="B85" s="652" t="str">
        <f>+IF(ABRIL!B85=0,"",ABRIL!B85)</f>
        <v>Otras Ventas de Servicios de Salud</v>
      </c>
      <c r="C85" s="617">
        <f t="shared" ref="C85:N85" si="92">SUM(C86:C92)</f>
        <v>1096681603</v>
      </c>
      <c r="D85" s="615">
        <f t="shared" si="92"/>
        <v>0</v>
      </c>
      <c r="E85" s="615">
        <f t="shared" si="92"/>
        <v>-39547696</v>
      </c>
      <c r="F85" s="615">
        <f t="shared" si="92"/>
        <v>1057133907</v>
      </c>
      <c r="G85" s="615">
        <f t="shared" si="92"/>
        <v>608852491</v>
      </c>
      <c r="H85" s="615">
        <f t="shared" si="92"/>
        <v>1582814</v>
      </c>
      <c r="I85" s="615">
        <f t="shared" si="92"/>
        <v>610435305</v>
      </c>
      <c r="J85" s="615">
        <f t="shared" si="92"/>
        <v>608852485</v>
      </c>
      <c r="K85" s="615">
        <f t="shared" si="92"/>
        <v>1582814</v>
      </c>
      <c r="L85" s="615">
        <f t="shared" si="92"/>
        <v>610435299</v>
      </c>
      <c r="M85" s="615">
        <f t="shared" si="92"/>
        <v>446698602</v>
      </c>
      <c r="N85" s="616">
        <f t="shared" si="92"/>
        <v>446698608</v>
      </c>
      <c r="P85" s="43">
        <f>SUM(P86:P92)</f>
        <v>0</v>
      </c>
      <c r="Q85" s="45">
        <f>SUM(Q86:Q92)</f>
        <v>0</v>
      </c>
      <c r="R85" s="9"/>
      <c r="S85" s="706" t="str">
        <f>+IF(ABRIL!S85=0,"",ABRIL!S85)</f>
        <v>1020200-2</v>
      </c>
      <c r="T85" s="682" t="str">
        <f>+IF(ABRIL!T85=0,"",ABRIL!T85)</f>
        <v>Personal Supernumerario</v>
      </c>
      <c r="U85" s="27">
        <f>+ENERO!U85</f>
        <v>0</v>
      </c>
      <c r="V85" s="15">
        <f>ABRIL!V85+MAYO!AL85</f>
        <v>0</v>
      </c>
      <c r="W85" s="15">
        <f>ABRIL!W85+MAYO!AM85</f>
        <v>0</v>
      </c>
      <c r="X85" s="18">
        <f>SUM(U85:W85)</f>
        <v>0</v>
      </c>
      <c r="Y85" s="19">
        <f>ABRIL!AA85</f>
        <v>0</v>
      </c>
      <c r="Z85" s="374">
        <v>0</v>
      </c>
      <c r="AA85" s="18">
        <f>SUM(Y85:Z85)</f>
        <v>0</v>
      </c>
      <c r="AB85" s="19">
        <f>ABRIL!AD85</f>
        <v>0</v>
      </c>
      <c r="AC85" s="374">
        <v>0</v>
      </c>
      <c r="AD85" s="18">
        <f>SUM(AB85:AC85)</f>
        <v>0</v>
      </c>
      <c r="AE85" s="19">
        <f>ABRIL!AG85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39">
        <f>+IF(ABRIL!A86=0,"",ABRIL!A86)</f>
        <v>1130201</v>
      </c>
      <c r="B86" s="664" t="str">
        <f>+IF(ABRIL!B86=0,"",ABRIL!B86)</f>
        <v/>
      </c>
      <c r="C86" s="672">
        <f>+ENERO!C86</f>
        <v>0</v>
      </c>
      <c r="D86" s="373">
        <f>ABRIL!D86+MAYO!P86</f>
        <v>0</v>
      </c>
      <c r="E86" s="373">
        <f>ABRIL!E86+MAYO!Q86</f>
        <v>0</v>
      </c>
      <c r="F86" s="373">
        <f t="shared" ref="F86:F92" si="93">SUM(C86:E86)</f>
        <v>0</v>
      </c>
      <c r="G86" s="373">
        <f>ABRIL!I86</f>
        <v>0</v>
      </c>
      <c r="H86" s="374">
        <v>0</v>
      </c>
      <c r="I86" s="373">
        <f t="shared" ref="I86:I92" si="94">SUM(G86:H86)</f>
        <v>0</v>
      </c>
      <c r="J86" s="373">
        <f>ABRIL!L86</f>
        <v>0</v>
      </c>
      <c r="K86" s="374">
        <v>0</v>
      </c>
      <c r="L86" s="373">
        <f t="shared" ref="L86:L92" si="95">SUM(J86:K86)</f>
        <v>0</v>
      </c>
      <c r="M86" s="373">
        <f t="shared" ref="M86:M92" si="96">F86-I86</f>
        <v>0</v>
      </c>
      <c r="N86" s="143">
        <f t="shared" ref="N86:N92" si="97">F86-L86</f>
        <v>0</v>
      </c>
      <c r="O86" s="382"/>
      <c r="P86" s="372">
        <v>0</v>
      </c>
      <c r="Q86" s="375">
        <v>0</v>
      </c>
      <c r="S86" s="706" t="str">
        <f>+IF(ABRIL!S86=0,"",ABRIL!S86)</f>
        <v>1020200-4</v>
      </c>
      <c r="T86" s="682" t="str">
        <f>+IF(ABRIL!T86=0,"",ABRIL!T86)</f>
        <v>Otros Honorarios</v>
      </c>
      <c r="U86" s="27">
        <f>+ENERO!U86</f>
        <v>56944000</v>
      </c>
      <c r="V86" s="15">
        <f>ABRIL!V86+MAYO!AL86</f>
        <v>0</v>
      </c>
      <c r="W86" s="15">
        <f>ABRIL!W86+MAYO!AM86</f>
        <v>0</v>
      </c>
      <c r="X86" s="18">
        <f>SUM(U86:W86)</f>
        <v>56944000</v>
      </c>
      <c r="Y86" s="19">
        <f>ABRIL!AA86</f>
        <v>42933448</v>
      </c>
      <c r="Z86" s="374">
        <v>0</v>
      </c>
      <c r="AA86" s="18">
        <f>SUM(Y86:Z86)</f>
        <v>42933448</v>
      </c>
      <c r="AB86" s="19">
        <f>ABRIL!AD86</f>
        <v>20037816</v>
      </c>
      <c r="AC86" s="374">
        <v>2861954</v>
      </c>
      <c r="AD86" s="18">
        <f>SUM(AB86:AC86)</f>
        <v>22899770</v>
      </c>
      <c r="AE86" s="19">
        <f>ABRIL!AG86</f>
        <v>8126954</v>
      </c>
      <c r="AF86" s="374">
        <v>7403908</v>
      </c>
      <c r="AG86" s="18">
        <f>SUM(AE86:AF86)</f>
        <v>15530862</v>
      </c>
      <c r="AH86" s="19">
        <f>X86-AA86</f>
        <v>14010552</v>
      </c>
      <c r="AI86" s="15">
        <f>X86-AD86</f>
        <v>34044230</v>
      </c>
      <c r="AJ86" s="16">
        <f>X86-AG86</f>
        <v>41413138</v>
      </c>
      <c r="AL86" s="372">
        <v>0</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c r="A87" s="739">
        <f>+IF(ABRIL!A87=0,"",ABRIL!A87)</f>
        <v>1130202</v>
      </c>
      <c r="B87" s="664" t="str">
        <f>+IF(ABRIL!B87=0,"",ABRIL!B87)</f>
        <v>COMERCIALIZACION DE MERCANCIAS</v>
      </c>
      <c r="C87" s="672">
        <f>+ENERO!C87</f>
        <v>30000000</v>
      </c>
      <c r="D87" s="373">
        <f>ABRIL!D87+MAYO!P87</f>
        <v>0</v>
      </c>
      <c r="E87" s="373">
        <f>ABRIL!E87+MAYO!Q87</f>
        <v>0</v>
      </c>
      <c r="F87" s="373">
        <f t="shared" si="93"/>
        <v>30000000</v>
      </c>
      <c r="G87" s="373">
        <f>ABRIL!I87</f>
        <v>8413638</v>
      </c>
      <c r="H87" s="374">
        <v>1582814</v>
      </c>
      <c r="I87" s="373">
        <f t="shared" si="94"/>
        <v>9996452</v>
      </c>
      <c r="J87" s="373">
        <f>ABRIL!L87</f>
        <v>8413638</v>
      </c>
      <c r="K87" s="374">
        <v>1582814</v>
      </c>
      <c r="L87" s="373">
        <f t="shared" si="95"/>
        <v>9996452</v>
      </c>
      <c r="M87" s="373">
        <f t="shared" si="96"/>
        <v>20003548</v>
      </c>
      <c r="N87" s="143">
        <f t="shared" si="97"/>
        <v>20003548</v>
      </c>
      <c r="P87" s="372">
        <v>0</v>
      </c>
      <c r="Q87" s="375">
        <v>0</v>
      </c>
      <c r="R87" s="9"/>
      <c r="S87" s="706" t="str">
        <f>+IF(ABRIL!S87=0,"",ABRIL!S87)</f>
        <v/>
      </c>
      <c r="T87" s="682" t="str">
        <f>+IF(ABRIL!T87=0,"",ABRIL!T87)</f>
        <v/>
      </c>
      <c r="U87" s="27">
        <f>+ENERO!U87</f>
        <v>0</v>
      </c>
      <c r="V87" s="15">
        <f>ABRIL!V87+MAYO!AL87</f>
        <v>0</v>
      </c>
      <c r="W87" s="15">
        <f>ABRIL!W87+MAYO!AM87</f>
        <v>0</v>
      </c>
      <c r="X87" s="18">
        <f>SUM(U87:W87)</f>
        <v>0</v>
      </c>
      <c r="Y87" s="19">
        <f>ABRIL!AA87</f>
        <v>0</v>
      </c>
      <c r="Z87" s="374">
        <v>0</v>
      </c>
      <c r="AA87" s="18">
        <f>SUM(Y87:Z87)</f>
        <v>0</v>
      </c>
      <c r="AB87" s="19">
        <f>ABRIL!AD87</f>
        <v>0</v>
      </c>
      <c r="AC87" s="374">
        <v>0</v>
      </c>
      <c r="AD87" s="18">
        <f>SUM(AB87:AC87)</f>
        <v>0</v>
      </c>
      <c r="AE87" s="19">
        <f>ABRIL!AG87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9.25" customHeight="1">
      <c r="A88" s="739">
        <f>+IF(ABRIL!A88=0,"",ABRIL!A88)</f>
        <v>1130203</v>
      </c>
      <c r="B88" s="665" t="str">
        <f>+IF(ABRIL!B88=0,"",ABRIL!B88)</f>
        <v>CONVENIOS CON LA NACION LIGADOS A LA VENTA DE SERVICIOS</v>
      </c>
      <c r="C88" s="672">
        <f>+ENERO!C88</f>
        <v>0</v>
      </c>
      <c r="D88" s="373">
        <f>ABRIL!D88+MAYO!P88</f>
        <v>0</v>
      </c>
      <c r="E88" s="373">
        <f>ABRIL!E88+MAYO!Q88</f>
        <v>0</v>
      </c>
      <c r="F88" s="373">
        <f t="shared" si="93"/>
        <v>0</v>
      </c>
      <c r="G88" s="373">
        <f>ABRIL!I88</f>
        <v>0</v>
      </c>
      <c r="H88" s="374">
        <v>0</v>
      </c>
      <c r="I88" s="373">
        <f t="shared" si="94"/>
        <v>0</v>
      </c>
      <c r="J88" s="373">
        <f>ABRIL!L88</f>
        <v>0</v>
      </c>
      <c r="K88" s="374">
        <v>0</v>
      </c>
      <c r="L88" s="373">
        <f t="shared" si="95"/>
        <v>0</v>
      </c>
      <c r="M88" s="373">
        <f t="shared" si="96"/>
        <v>0</v>
      </c>
      <c r="N88" s="143">
        <f t="shared" si="97"/>
        <v>0</v>
      </c>
      <c r="P88" s="372">
        <v>0</v>
      </c>
      <c r="Q88" s="375">
        <v>0</v>
      </c>
      <c r="R88" s="9"/>
      <c r="S88" s="706">
        <f>+IF(ABRIL!S88=0,"",ABRIL!S88)</f>
        <v>1020299</v>
      </c>
      <c r="T88" s="682" t="str">
        <f>+IF(ABRIL!T88=0,"",ABRIL!T88)</f>
        <v>Vigencias Anteriores Servicios personales Indirectos operativo</v>
      </c>
      <c r="U88" s="27">
        <f>+ENERO!U88</f>
        <v>0</v>
      </c>
      <c r="V88" s="15">
        <f>ABRIL!V88+MAYO!AL88</f>
        <v>0</v>
      </c>
      <c r="W88" s="15">
        <f>ABRIL!W88+MAYO!AM88</f>
        <v>40460379</v>
      </c>
      <c r="X88" s="18">
        <f>SUM(U88:W88)</f>
        <v>40460379</v>
      </c>
      <c r="Y88" s="19">
        <f>ABRIL!AA88</f>
        <v>40460379</v>
      </c>
      <c r="Z88" s="374">
        <v>0</v>
      </c>
      <c r="AA88" s="18">
        <f>SUM(Y88:Z88)</f>
        <v>40460379</v>
      </c>
      <c r="AB88" s="19">
        <f>ABRIL!AD88</f>
        <v>40460379</v>
      </c>
      <c r="AC88" s="374">
        <v>0</v>
      </c>
      <c r="AD88" s="18">
        <f>SUM(AB88:AC88)</f>
        <v>40460379</v>
      </c>
      <c r="AE88" s="19">
        <f>ABRIL!AG88</f>
        <v>36273390</v>
      </c>
      <c r="AF88" s="374">
        <v>495992</v>
      </c>
      <c r="AG88" s="18">
        <f>SUM(AE88:AF88)</f>
        <v>36769382</v>
      </c>
      <c r="AH88" s="19">
        <f>X88-AA88</f>
        <v>0</v>
      </c>
      <c r="AI88" s="15">
        <f>X88-AD88</f>
        <v>0</v>
      </c>
      <c r="AJ88" s="16">
        <f>X88-AG88</f>
        <v>3690997</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31.5" customHeight="1">
      <c r="A89" s="739">
        <f>+IF(ABRIL!A89=0,"",ABRIL!A89)</f>
        <v>1130204</v>
      </c>
      <c r="B89" s="665" t="str">
        <f>+IF(ABRIL!B89=0,"",ABRIL!B89)</f>
        <v>CONVENIOS CON EL DEPARTAMENTO LIGADOS A LA VENTA SERVICIOS</v>
      </c>
      <c r="C89" s="672">
        <f>+ENERO!C89</f>
        <v>1066681603</v>
      </c>
      <c r="D89" s="373">
        <f>ABRIL!D89+MAYO!P89</f>
        <v>0</v>
      </c>
      <c r="E89" s="373">
        <f>ABRIL!E89+MAYO!Q89</f>
        <v>-228934160</v>
      </c>
      <c r="F89" s="373">
        <f t="shared" si="93"/>
        <v>837747443</v>
      </c>
      <c r="G89" s="373">
        <f>ABRIL!I89</f>
        <v>510935634</v>
      </c>
      <c r="H89" s="374">
        <v>0</v>
      </c>
      <c r="I89" s="373">
        <f t="shared" si="94"/>
        <v>510935634</v>
      </c>
      <c r="J89" s="373">
        <f>ABRIL!L89</f>
        <v>510935628</v>
      </c>
      <c r="K89" s="374">
        <v>0</v>
      </c>
      <c r="L89" s="373">
        <f t="shared" si="95"/>
        <v>510935628</v>
      </c>
      <c r="M89" s="373">
        <f t="shared" si="96"/>
        <v>326811809</v>
      </c>
      <c r="N89" s="143">
        <f t="shared" si="97"/>
        <v>326811815</v>
      </c>
      <c r="P89" s="372">
        <v>0</v>
      </c>
      <c r="Q89" s="375">
        <v>0</v>
      </c>
      <c r="R89" s="9"/>
      <c r="S89" s="366" t="str">
        <f>+IF(ABRIL!S89=0,"",ABRIL!S89)</f>
        <v/>
      </c>
      <c r="T89" s="696" t="str">
        <f>+IF(ABRIL!T89=0,"",ABRIL!T89)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32.25" customHeight="1">
      <c r="A90" s="739">
        <f>+IF(ABRIL!A90=0,"",ABRIL!A90)</f>
        <v>1130205</v>
      </c>
      <c r="B90" s="665" t="str">
        <f>+IF(ABRIL!B90=0,"",ABRIL!B90)</f>
        <v>CONVENIOS CON EL MUNICIPIO LIGADOS A LA VENTA DE SERVICIOS</v>
      </c>
      <c r="C90" s="672">
        <f>+ENERO!C90</f>
        <v>0</v>
      </c>
      <c r="D90" s="373">
        <f>ABRIL!D90+MAYO!P90</f>
        <v>0</v>
      </c>
      <c r="E90" s="373">
        <f>ABRIL!E90+MAYO!Q90</f>
        <v>0</v>
      </c>
      <c r="F90" s="373">
        <f t="shared" si="93"/>
        <v>0</v>
      </c>
      <c r="G90" s="373">
        <f>ABRIL!I90</f>
        <v>0</v>
      </c>
      <c r="H90" s="374">
        <v>0</v>
      </c>
      <c r="I90" s="373">
        <f t="shared" si="94"/>
        <v>0</v>
      </c>
      <c r="J90" s="373">
        <f>ABRIL!L90</f>
        <v>0</v>
      </c>
      <c r="K90" s="374">
        <v>0</v>
      </c>
      <c r="L90" s="373">
        <f t="shared" si="95"/>
        <v>0</v>
      </c>
      <c r="M90" s="373">
        <f t="shared" si="96"/>
        <v>0</v>
      </c>
      <c r="N90" s="143">
        <f t="shared" si="97"/>
        <v>0</v>
      </c>
      <c r="O90" s="382"/>
      <c r="P90" s="372">
        <v>0</v>
      </c>
      <c r="Q90" s="375">
        <v>0</v>
      </c>
      <c r="R90" s="30"/>
      <c r="S90" s="705">
        <f>+IF(ABRIL!S90=0,"",ABRIL!S90)</f>
        <v>1020300</v>
      </c>
      <c r="T90" s="681" t="str">
        <f>+IF(ABRIL!T90=0,"",ABRIL!T90)</f>
        <v>Contribuciones Inherentes nómina al Sector Privado</v>
      </c>
      <c r="U90" s="132">
        <f t="shared" ref="U90:AJ90" si="98">U91+U96+U102</f>
        <v>630980140</v>
      </c>
      <c r="V90" s="122">
        <f t="shared" si="98"/>
        <v>-99766804</v>
      </c>
      <c r="W90" s="122">
        <f t="shared" si="98"/>
        <v>0</v>
      </c>
      <c r="X90" s="129">
        <f t="shared" si="98"/>
        <v>531213336</v>
      </c>
      <c r="Y90" s="128">
        <f t="shared" si="98"/>
        <v>253456597</v>
      </c>
      <c r="Z90" s="122">
        <f t="shared" si="98"/>
        <v>34509430</v>
      </c>
      <c r="AA90" s="129">
        <f t="shared" si="98"/>
        <v>287966027</v>
      </c>
      <c r="AB90" s="128">
        <f t="shared" si="98"/>
        <v>253456597</v>
      </c>
      <c r="AC90" s="122">
        <f t="shared" si="98"/>
        <v>34509430</v>
      </c>
      <c r="AD90" s="129">
        <f t="shared" si="98"/>
        <v>287966027</v>
      </c>
      <c r="AE90" s="128">
        <f t="shared" si="98"/>
        <v>216194606</v>
      </c>
      <c r="AF90" s="122">
        <f t="shared" si="98"/>
        <v>34338660</v>
      </c>
      <c r="AG90" s="129">
        <f t="shared" si="98"/>
        <v>250533266</v>
      </c>
      <c r="AH90" s="128">
        <f t="shared" si="98"/>
        <v>243247309</v>
      </c>
      <c r="AI90" s="122">
        <f t="shared" si="98"/>
        <v>243247309</v>
      </c>
      <c r="AJ90" s="130">
        <f t="shared" si="98"/>
        <v>280680070</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9.25" customHeight="1">
      <c r="A91" s="739">
        <f>+IF(ABRIL!A91=0,"",ABRIL!A91)</f>
        <v>1130206</v>
      </c>
      <c r="B91" s="665" t="str">
        <f>+IF(ABRIL!B91=0,"",ABRIL!B91)</f>
        <v>OTROS CONVENIOS LIGADOS A LA VENTA DE SERVICIOS</v>
      </c>
      <c r="C91" s="672">
        <f>+ENERO!C91</f>
        <v>0</v>
      </c>
      <c r="D91" s="373">
        <f>ABRIL!D91+MAYO!P91</f>
        <v>0</v>
      </c>
      <c r="E91" s="373">
        <f>ABRIL!E91+MAYO!Q91</f>
        <v>0</v>
      </c>
      <c r="F91" s="373">
        <f t="shared" si="93"/>
        <v>0</v>
      </c>
      <c r="G91" s="373">
        <f>ABRIL!I91</f>
        <v>0</v>
      </c>
      <c r="H91" s="374">
        <v>0</v>
      </c>
      <c r="I91" s="373">
        <f t="shared" si="94"/>
        <v>0</v>
      </c>
      <c r="J91" s="373">
        <f>ABRIL!L91</f>
        <v>0</v>
      </c>
      <c r="K91" s="374">
        <v>0</v>
      </c>
      <c r="L91" s="373">
        <f t="shared" si="95"/>
        <v>0</v>
      </c>
      <c r="M91" s="373">
        <f t="shared" si="96"/>
        <v>0</v>
      </c>
      <c r="N91" s="143">
        <f t="shared" si="97"/>
        <v>0</v>
      </c>
      <c r="O91" s="382"/>
      <c r="P91" s="372">
        <v>0</v>
      </c>
      <c r="Q91" s="375">
        <v>0</v>
      </c>
      <c r="R91" s="30"/>
      <c r="S91" s="706">
        <f>+IF(ABRIL!S91=0,"",ABRIL!S91)</f>
        <v>1020301</v>
      </c>
      <c r="T91" s="682" t="str">
        <f>+IF(ABRIL!T91=0,"",ABRIL!T91)</f>
        <v>Contribuciones - SGP - Aportes Patronales - Cuenta Maestra</v>
      </c>
      <c r="U91" s="27">
        <f t="shared" ref="U91:AJ91" si="99">SUM(U92:U95)</f>
        <v>193058356</v>
      </c>
      <c r="V91" s="15">
        <f t="shared" si="99"/>
        <v>-36297561</v>
      </c>
      <c r="W91" s="15">
        <f t="shared" si="99"/>
        <v>0</v>
      </c>
      <c r="X91" s="18">
        <f t="shared" si="99"/>
        <v>156760795</v>
      </c>
      <c r="Y91" s="19">
        <f t="shared" si="99"/>
        <v>51909986</v>
      </c>
      <c r="Z91" s="142">
        <f t="shared" si="99"/>
        <v>11885694</v>
      </c>
      <c r="AA91" s="18">
        <f t="shared" si="99"/>
        <v>63795680</v>
      </c>
      <c r="AB91" s="19">
        <f t="shared" si="99"/>
        <v>51909986</v>
      </c>
      <c r="AC91" s="142">
        <f t="shared" si="99"/>
        <v>11885694</v>
      </c>
      <c r="AD91" s="18">
        <f t="shared" si="99"/>
        <v>63795680</v>
      </c>
      <c r="AE91" s="19">
        <f t="shared" si="99"/>
        <v>40401843</v>
      </c>
      <c r="AF91" s="142">
        <f t="shared" si="99"/>
        <v>11508143</v>
      </c>
      <c r="AG91" s="18">
        <f t="shared" si="99"/>
        <v>51909986</v>
      </c>
      <c r="AH91" s="19">
        <f t="shared" si="99"/>
        <v>92965115</v>
      </c>
      <c r="AI91" s="15">
        <f t="shared" si="99"/>
        <v>92965115</v>
      </c>
      <c r="AJ91" s="16">
        <f t="shared" si="99"/>
        <v>104850809</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39">
        <f>+IF(ABRIL!A92=0,"",ABRIL!A92)</f>
        <v>1130207</v>
      </c>
      <c r="B92" s="654" t="str">
        <f>+IF(ABRIL!B92=0,"",ABRIL!B92)</f>
        <v>Vigencia Anterior Venta Otros Svcios de Salud</v>
      </c>
      <c r="C92" s="780">
        <f>+ENERO!C92</f>
        <v>0</v>
      </c>
      <c r="D92" s="385">
        <f>ABRIL!D92+MAYO!P92</f>
        <v>0</v>
      </c>
      <c r="E92" s="385">
        <f>ABRIL!E92+MAYO!Q92</f>
        <v>189386464</v>
      </c>
      <c r="F92" s="385">
        <f t="shared" si="93"/>
        <v>189386464</v>
      </c>
      <c r="G92" s="385">
        <f>ABRIL!I92</f>
        <v>89503219</v>
      </c>
      <c r="H92" s="388">
        <v>0</v>
      </c>
      <c r="I92" s="385">
        <f t="shared" si="94"/>
        <v>89503219</v>
      </c>
      <c r="J92" s="385">
        <f>ABRIL!L92</f>
        <v>89503219</v>
      </c>
      <c r="K92" s="388">
        <v>0</v>
      </c>
      <c r="L92" s="385">
        <f t="shared" si="95"/>
        <v>89503219</v>
      </c>
      <c r="M92" s="385">
        <f t="shared" si="96"/>
        <v>99883245</v>
      </c>
      <c r="N92" s="386">
        <f t="shared" si="97"/>
        <v>99883245</v>
      </c>
      <c r="O92" s="382"/>
      <c r="P92" s="372">
        <v>0</v>
      </c>
      <c r="Q92" s="375">
        <v>0</v>
      </c>
      <c r="R92" s="30"/>
      <c r="S92" s="707" t="str">
        <f>+IF(ABRIL!S92=0,"",ABRIL!S92)</f>
        <v>1020301-1</v>
      </c>
      <c r="T92" s="683" t="str">
        <f>+IF(ABRIL!T92=0,"",ABRIL!T92)</f>
        <v>E.P.S. - Aportes cuenta maestra</v>
      </c>
      <c r="U92" s="27">
        <f>+ENERO!U92</f>
        <v>62490968</v>
      </c>
      <c r="V92" s="15">
        <f>ABRIL!V92+MAYO!AL92</f>
        <v>45413603</v>
      </c>
      <c r="W92" s="15">
        <f>ABRIL!W92+MAYO!AM92</f>
        <v>0</v>
      </c>
      <c r="X92" s="18">
        <f>SUM(U92:W92)</f>
        <v>107904571</v>
      </c>
      <c r="Y92" s="19">
        <f>ABRIL!AA92</f>
        <v>39577958</v>
      </c>
      <c r="Z92" s="374">
        <v>10558798</v>
      </c>
      <c r="AA92" s="18">
        <f>SUM(Y92:Z92)</f>
        <v>50136756</v>
      </c>
      <c r="AB92" s="19">
        <f>ABRIL!AD92</f>
        <v>39577958</v>
      </c>
      <c r="AC92" s="374">
        <v>10558798</v>
      </c>
      <c r="AD92" s="18">
        <f>SUM(AB92:AC92)</f>
        <v>50136756</v>
      </c>
      <c r="AE92" s="19">
        <f>ABRIL!AG92</f>
        <v>29242295</v>
      </c>
      <c r="AF92" s="374">
        <v>10335663</v>
      </c>
      <c r="AG92" s="18">
        <f>SUM(AE92:AF92)</f>
        <v>39577958</v>
      </c>
      <c r="AH92" s="19">
        <f>X92-AA92</f>
        <v>57767815</v>
      </c>
      <c r="AI92" s="15">
        <f>X92-AD92</f>
        <v>57767815</v>
      </c>
      <c r="AJ92" s="16">
        <f>X92-AG92</f>
        <v>68326613</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37" t="str">
        <f>+IF(ABRIL!A93=0,"",ABRIL!A93)</f>
        <v/>
      </c>
      <c r="B93" s="651" t="str">
        <f>+IF(ABRIL!B93=0,"",ABRIL!B93)</f>
        <v/>
      </c>
      <c r="C93" s="294"/>
      <c r="D93" s="294"/>
      <c r="E93" s="294"/>
      <c r="F93" s="294"/>
      <c r="G93" s="294"/>
      <c r="H93" s="294"/>
      <c r="I93" s="294"/>
      <c r="J93" s="294"/>
      <c r="K93" s="294"/>
      <c r="L93" s="294"/>
      <c r="M93" s="294"/>
      <c r="N93" s="463"/>
      <c r="P93" s="467"/>
      <c r="Q93" s="391"/>
      <c r="R93" s="30"/>
      <c r="S93" s="707" t="str">
        <f>+IF(ABRIL!S93=0,"",ABRIL!S93)</f>
        <v>1020301-2</v>
      </c>
      <c r="T93" s="683" t="str">
        <f>+IF(ABRIL!T93=0,"",ABRIL!T93)</f>
        <v>Fondos pensionales - Aportes cuenta maestra</v>
      </c>
      <c r="U93" s="27">
        <f>+ENERO!U93</f>
        <v>109633461</v>
      </c>
      <c r="V93" s="15">
        <f>ABRIL!V93+MAYO!AL93</f>
        <v>-60777237</v>
      </c>
      <c r="W93" s="15">
        <f>ABRIL!W93+MAYO!AM93</f>
        <v>0</v>
      </c>
      <c r="X93" s="18">
        <f>SUM(U93:W93)</f>
        <v>48856224</v>
      </c>
      <c r="Y93" s="19">
        <f>ABRIL!AA93</f>
        <v>12332028</v>
      </c>
      <c r="Z93" s="374">
        <v>1326896</v>
      </c>
      <c r="AA93" s="18">
        <f>SUM(Y93:Z93)</f>
        <v>13658924</v>
      </c>
      <c r="AB93" s="19">
        <f>ABRIL!AD93</f>
        <v>12332028</v>
      </c>
      <c r="AC93" s="374">
        <v>1326896</v>
      </c>
      <c r="AD93" s="18">
        <f>SUM(AB93:AC93)</f>
        <v>13658924</v>
      </c>
      <c r="AE93" s="19">
        <f>ABRIL!AG93</f>
        <v>11159548</v>
      </c>
      <c r="AF93" s="374">
        <v>1172480</v>
      </c>
      <c r="AG93" s="18">
        <f>SUM(AE93:AF93)</f>
        <v>12332028</v>
      </c>
      <c r="AH93" s="19">
        <f>X93-AA93</f>
        <v>35197300</v>
      </c>
      <c r="AI93" s="15">
        <f>X93-AD93</f>
        <v>35197300</v>
      </c>
      <c r="AJ93" s="16">
        <f>X93-AG93</f>
        <v>36524196</v>
      </c>
      <c r="AK93" s="9"/>
      <c r="AL93" s="372">
        <v>0</v>
      </c>
      <c r="AM93" s="375">
        <v>0</v>
      </c>
      <c r="AN93" s="30"/>
      <c r="AO93" s="460"/>
      <c r="AP93" s="460"/>
      <c r="AQ93" s="460"/>
      <c r="AR93" s="460"/>
      <c r="AS93" s="460"/>
      <c r="AT93" s="460"/>
      <c r="AU93" s="460"/>
      <c r="AV93" s="460"/>
      <c r="AW93" s="460"/>
      <c r="AX93" s="460"/>
      <c r="AY93" s="460"/>
      <c r="AZ93" s="460"/>
      <c r="BL93" s="30"/>
    </row>
    <row r="94" spans="1:70" s="461" customFormat="1" ht="29.25" customHeight="1">
      <c r="A94" s="740">
        <f>+IF(ABRIL!A94=0,"",ABRIL!A94)</f>
        <v>11303</v>
      </c>
      <c r="B94" s="618" t="str">
        <f>+IF(ABRIL!B94=0,"",ABRIL!B94)</f>
        <v>Aportes (No ligados a la venta de servicios de salud)</v>
      </c>
      <c r="C94" s="617">
        <f>SUM(C95:C102)</f>
        <v>0</v>
      </c>
      <c r="D94" s="615">
        <f t="shared" ref="D94:N94" si="100">SUM(D95:D102)</f>
        <v>0</v>
      </c>
      <c r="E94" s="615">
        <f t="shared" si="100"/>
        <v>0</v>
      </c>
      <c r="F94" s="615">
        <f t="shared" si="100"/>
        <v>0</v>
      </c>
      <c r="G94" s="615">
        <f t="shared" si="100"/>
        <v>0</v>
      </c>
      <c r="H94" s="615">
        <f t="shared" si="100"/>
        <v>0</v>
      </c>
      <c r="I94" s="615">
        <f t="shared" si="100"/>
        <v>0</v>
      </c>
      <c r="J94" s="615">
        <f t="shared" si="100"/>
        <v>0</v>
      </c>
      <c r="K94" s="615">
        <f t="shared" si="100"/>
        <v>0</v>
      </c>
      <c r="L94" s="615">
        <f t="shared" si="100"/>
        <v>0</v>
      </c>
      <c r="M94" s="615">
        <f t="shared" si="100"/>
        <v>0</v>
      </c>
      <c r="N94" s="616">
        <f t="shared" si="100"/>
        <v>0</v>
      </c>
      <c r="O94" s="382"/>
      <c r="P94" s="43">
        <f>SUM(P95:P102)</f>
        <v>0</v>
      </c>
      <c r="Q94" s="45">
        <f>SUM(Q95:Q102)</f>
        <v>0</v>
      </c>
      <c r="R94" s="30"/>
      <c r="S94" s="707" t="str">
        <f>+IF(ABRIL!S94=0,"",ABRIL!S94)</f>
        <v>1020301-3</v>
      </c>
      <c r="T94" s="683" t="str">
        <f>+IF(ABRIL!T94=0,"",ABRIL!T94)</f>
        <v>Fondos de cesantías - Aportes cuenta maestra</v>
      </c>
      <c r="U94" s="27">
        <f>+ENERO!U94</f>
        <v>20933927</v>
      </c>
      <c r="V94" s="15">
        <f>ABRIL!V94+MAYO!AL94</f>
        <v>-20933927</v>
      </c>
      <c r="W94" s="15">
        <f>ABRIL!W94+MAYO!AM94</f>
        <v>0</v>
      </c>
      <c r="X94" s="18">
        <f>SUM(U94:W94)</f>
        <v>0</v>
      </c>
      <c r="Y94" s="19">
        <f>ABRIL!AA94</f>
        <v>0</v>
      </c>
      <c r="Z94" s="374">
        <v>0</v>
      </c>
      <c r="AA94" s="18">
        <f>SUM(Y94:Z94)</f>
        <v>0</v>
      </c>
      <c r="AB94" s="19">
        <f>ABRIL!AD94</f>
        <v>0</v>
      </c>
      <c r="AC94" s="374">
        <v>0</v>
      </c>
      <c r="AD94" s="18">
        <f>SUM(AB94:AC94)</f>
        <v>0</v>
      </c>
      <c r="AE94" s="19">
        <f>ABRIL!AG94</f>
        <v>0</v>
      </c>
      <c r="AF94" s="374">
        <v>0</v>
      </c>
      <c r="AG94" s="18">
        <f>SUM(AE94:AF94)</f>
        <v>0</v>
      </c>
      <c r="AH94" s="19">
        <f>X94-AA94</f>
        <v>0</v>
      </c>
      <c r="AI94" s="15">
        <f>X94-AD94</f>
        <v>0</v>
      </c>
      <c r="AJ94" s="16">
        <f>X94-AG94</f>
        <v>0</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1" t="str">
        <f>+IF(ABRIL!A95=0,"",ABRIL!A95)</f>
        <v>11303-1</v>
      </c>
      <c r="B95" s="619" t="str">
        <f>+IF(ABRIL!B95=0,"",ABRIL!B95)</f>
        <v>CONVENIOS CON LA NACION NO LIGADOS A LA VENTA DE SERVICIOS</v>
      </c>
      <c r="C95" s="672">
        <f>+ENERO!C95</f>
        <v>0</v>
      </c>
      <c r="D95" s="373">
        <f>ABRIL!D95+MAYO!P95</f>
        <v>0</v>
      </c>
      <c r="E95" s="373">
        <f>ABRIL!E95+MAYO!Q95</f>
        <v>0</v>
      </c>
      <c r="F95" s="373">
        <f t="shared" ref="F95:F102" si="101">SUM(C95:E95)</f>
        <v>0</v>
      </c>
      <c r="G95" s="373">
        <f>ABRIL!I95</f>
        <v>0</v>
      </c>
      <c r="H95" s="374">
        <v>0</v>
      </c>
      <c r="I95" s="373">
        <f t="shared" ref="I95:I102" si="102">SUM(G95:H95)</f>
        <v>0</v>
      </c>
      <c r="J95" s="373">
        <f>ABRIL!L95</f>
        <v>0</v>
      </c>
      <c r="K95" s="374">
        <v>0</v>
      </c>
      <c r="L95" s="373">
        <f t="shared" ref="L95:L102" si="103">SUM(J95:K95)</f>
        <v>0</v>
      </c>
      <c r="M95" s="373">
        <f t="shared" ref="M95:M102" si="104">F95-I95</f>
        <v>0</v>
      </c>
      <c r="N95" s="143">
        <f t="shared" ref="N95:N102" si="105">F95-L95</f>
        <v>0</v>
      </c>
      <c r="O95" s="382"/>
      <c r="P95" s="372">
        <v>0</v>
      </c>
      <c r="Q95" s="375">
        <v>0</v>
      </c>
      <c r="R95" s="30"/>
      <c r="S95" s="707" t="str">
        <f>+IF(ABRIL!S95=0,"",ABRIL!S95)</f>
        <v>1020301-4</v>
      </c>
      <c r="T95" s="683" t="str">
        <f>+IF(ABRIL!T95=0,"",ABRIL!T95)</f>
        <v>Riesgos laborales - Aportes cuenta maestra</v>
      </c>
      <c r="U95" s="27">
        <f>+ENERO!U95</f>
        <v>0</v>
      </c>
      <c r="V95" s="15">
        <f>ABRIL!V95+MAYO!AL95</f>
        <v>0</v>
      </c>
      <c r="W95" s="15">
        <f>ABRIL!W95+MAYO!AM95</f>
        <v>0</v>
      </c>
      <c r="X95" s="18">
        <f>SUM(U95:W95)</f>
        <v>0</v>
      </c>
      <c r="Y95" s="19">
        <f>ABRIL!AA95</f>
        <v>0</v>
      </c>
      <c r="Z95" s="374">
        <v>0</v>
      </c>
      <c r="AA95" s="18">
        <f>SUM(Y95:Z95)</f>
        <v>0</v>
      </c>
      <c r="AB95" s="19">
        <f>ABRIL!AD95</f>
        <v>0</v>
      </c>
      <c r="AC95" s="374">
        <v>0</v>
      </c>
      <c r="AD95" s="18">
        <f>SUM(AB95:AC95)</f>
        <v>0</v>
      </c>
      <c r="AE95" s="19">
        <f>ABRIL!AG95</f>
        <v>0</v>
      </c>
      <c r="AF95" s="374">
        <v>0</v>
      </c>
      <c r="AG95" s="18">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1" t="str">
        <f>+IF(ABRIL!A96=0,"",ABRIL!A96)</f>
        <v>11303-2</v>
      </c>
      <c r="B96" s="619" t="str">
        <f>+IF(ABRIL!B96=0,"",ABRIL!B96)</f>
        <v>CONVENIOS CON EL DEPARTAMENTO NO LIGADOS A LA VENTA SERVICIOS</v>
      </c>
      <c r="C96" s="672">
        <f>+ENERO!C96</f>
        <v>0</v>
      </c>
      <c r="D96" s="373">
        <f>ABRIL!D96+MAYO!P96</f>
        <v>0</v>
      </c>
      <c r="E96" s="373">
        <f>ABRIL!E96+MAYO!Q96</f>
        <v>0</v>
      </c>
      <c r="F96" s="373">
        <f t="shared" si="101"/>
        <v>0</v>
      </c>
      <c r="G96" s="373">
        <f>ABRIL!I96</f>
        <v>0</v>
      </c>
      <c r="H96" s="374">
        <v>0</v>
      </c>
      <c r="I96" s="373">
        <f t="shared" si="102"/>
        <v>0</v>
      </c>
      <c r="J96" s="373">
        <f>ABRIL!L96</f>
        <v>0</v>
      </c>
      <c r="K96" s="374">
        <v>0</v>
      </c>
      <c r="L96" s="373">
        <f t="shared" si="103"/>
        <v>0</v>
      </c>
      <c r="M96" s="373">
        <f t="shared" si="104"/>
        <v>0</v>
      </c>
      <c r="N96" s="143">
        <f t="shared" si="105"/>
        <v>0</v>
      </c>
      <c r="O96" s="382"/>
      <c r="P96" s="372">
        <v>0</v>
      </c>
      <c r="Q96" s="375">
        <v>0</v>
      </c>
      <c r="S96" s="706">
        <f>+IF(ABRIL!S96=0,"",ABRIL!S96)</f>
        <v>1020302</v>
      </c>
      <c r="T96" s="682" t="str">
        <f>+IF(ABRIL!T96=0,"",ABRIL!T96)</f>
        <v>Contribuciones - Otros</v>
      </c>
      <c r="U96" s="27">
        <f t="shared" ref="U96:AJ96" si="106">SUM(U97:U101)</f>
        <v>333921784</v>
      </c>
      <c r="V96" s="15">
        <f t="shared" si="106"/>
        <v>-97000000</v>
      </c>
      <c r="W96" s="15">
        <f t="shared" si="106"/>
        <v>0</v>
      </c>
      <c r="X96" s="18">
        <f t="shared" si="106"/>
        <v>236921784</v>
      </c>
      <c r="Y96" s="19">
        <f t="shared" si="106"/>
        <v>74441139</v>
      </c>
      <c r="Z96" s="142">
        <f t="shared" si="106"/>
        <v>22623736</v>
      </c>
      <c r="AA96" s="18">
        <f t="shared" si="106"/>
        <v>97064875</v>
      </c>
      <c r="AB96" s="19">
        <f t="shared" si="106"/>
        <v>74441139</v>
      </c>
      <c r="AC96" s="142">
        <f t="shared" si="106"/>
        <v>22623736</v>
      </c>
      <c r="AD96" s="18">
        <f t="shared" si="106"/>
        <v>97064875</v>
      </c>
      <c r="AE96" s="19">
        <f t="shared" si="106"/>
        <v>53139198</v>
      </c>
      <c r="AF96" s="142">
        <f t="shared" si="106"/>
        <v>21301941</v>
      </c>
      <c r="AG96" s="18">
        <f t="shared" si="106"/>
        <v>74441139</v>
      </c>
      <c r="AH96" s="19">
        <f t="shared" si="106"/>
        <v>139856909</v>
      </c>
      <c r="AI96" s="15">
        <f t="shared" si="106"/>
        <v>139856909</v>
      </c>
      <c r="AJ96" s="16">
        <f t="shared" si="106"/>
        <v>162480645</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c r="A97" s="741" t="str">
        <f>+IF(ABRIL!A97=0,"",ABRIL!A97)</f>
        <v>11303-3</v>
      </c>
      <c r="B97" s="619" t="str">
        <f>+IF(ABRIL!B97=0,"",ABRIL!B97)</f>
        <v>CONVENIOS CON EL MUNICIPIO NO LIGADOS A LA VENTA DE SERVICIOS</v>
      </c>
      <c r="C97" s="672">
        <f>+ENERO!C97</f>
        <v>0</v>
      </c>
      <c r="D97" s="373">
        <f>ABRIL!D97+MAYO!P97</f>
        <v>0</v>
      </c>
      <c r="E97" s="373">
        <f>ABRIL!E97+MAYO!Q97</f>
        <v>0</v>
      </c>
      <c r="F97" s="373">
        <f t="shared" si="101"/>
        <v>0</v>
      </c>
      <c r="G97" s="373">
        <f>ABRIL!I97</f>
        <v>0</v>
      </c>
      <c r="H97" s="374">
        <v>0</v>
      </c>
      <c r="I97" s="373">
        <f t="shared" si="102"/>
        <v>0</v>
      </c>
      <c r="J97" s="373">
        <f>ABRIL!L97</f>
        <v>0</v>
      </c>
      <c r="K97" s="374">
        <v>0</v>
      </c>
      <c r="L97" s="373">
        <f t="shared" si="103"/>
        <v>0</v>
      </c>
      <c r="M97" s="373">
        <f t="shared" si="104"/>
        <v>0</v>
      </c>
      <c r="N97" s="143">
        <f t="shared" si="105"/>
        <v>0</v>
      </c>
      <c r="O97" s="382"/>
      <c r="P97" s="372">
        <v>0</v>
      </c>
      <c r="Q97" s="375">
        <v>0</v>
      </c>
      <c r="R97" s="30"/>
      <c r="S97" s="707" t="str">
        <f>+IF(ABRIL!S97=0,"",ABRIL!S97)</f>
        <v>1020302-1</v>
      </c>
      <c r="T97" s="683" t="str">
        <f>+IF(ABRIL!T97=0,"",ABRIL!T97)</f>
        <v>Aportes a E.P.S. - recursos propios</v>
      </c>
      <c r="U97" s="27">
        <f>+ENERO!U97</f>
        <v>66955276</v>
      </c>
      <c r="V97" s="15">
        <f>ABRIL!V97+MAYO!AL97</f>
        <v>-50000000</v>
      </c>
      <c r="W97" s="15">
        <f>ABRIL!W97+MAYO!AM97</f>
        <v>0</v>
      </c>
      <c r="X97" s="18">
        <f t="shared" ref="X97:X102" si="107">SUM(U97:W97)</f>
        <v>16955276</v>
      </c>
      <c r="Y97" s="19">
        <f>ABRIL!AA97</f>
        <v>340986</v>
      </c>
      <c r="Z97" s="374">
        <v>330576</v>
      </c>
      <c r="AA97" s="18">
        <f t="shared" ref="AA97:AA102" si="108">SUM(Y97:Z97)</f>
        <v>671562</v>
      </c>
      <c r="AB97" s="19">
        <f>ABRIL!AD97</f>
        <v>340986</v>
      </c>
      <c r="AC97" s="374">
        <v>330576</v>
      </c>
      <c r="AD97" s="18">
        <f t="shared" ref="AD97:AD102" si="109">SUM(AB97:AC97)</f>
        <v>671562</v>
      </c>
      <c r="AE97" s="19">
        <f>ABRIL!AG97</f>
        <v>340986</v>
      </c>
      <c r="AF97" s="374">
        <v>0</v>
      </c>
      <c r="AG97" s="18">
        <f t="shared" ref="AG97:AG102" si="110">SUM(AE97:AF97)</f>
        <v>340986</v>
      </c>
      <c r="AH97" s="19">
        <f t="shared" ref="AH97:AH102" si="111">X97-AA97</f>
        <v>16283714</v>
      </c>
      <c r="AI97" s="15">
        <f t="shared" ref="AI97:AI102" si="112">X97-AD97</f>
        <v>16283714</v>
      </c>
      <c r="AJ97" s="16">
        <f t="shared" ref="AJ97:AJ102" si="113">X97-AG97</f>
        <v>16614290</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1" t="str">
        <f>+IF(ABRIL!A98=0,"",ABRIL!A98)</f>
        <v>11303-4</v>
      </c>
      <c r="B98" s="619" t="str">
        <f>+IF(ABRIL!B98=0,"",ABRIL!B98)</f>
        <v>OTROS CONVENIOS NO LIGADOS A LA VENTA DE SERVICIOS</v>
      </c>
      <c r="C98" s="672">
        <f>+ENERO!C98</f>
        <v>0</v>
      </c>
      <c r="D98" s="373">
        <f>ABRIL!D98+MAYO!P98</f>
        <v>0</v>
      </c>
      <c r="E98" s="373">
        <f>ABRIL!E98+MAYO!Q98</f>
        <v>0</v>
      </c>
      <c r="F98" s="373">
        <f t="shared" si="101"/>
        <v>0</v>
      </c>
      <c r="G98" s="373">
        <f>ABRIL!I98</f>
        <v>0</v>
      </c>
      <c r="H98" s="374">
        <v>0</v>
      </c>
      <c r="I98" s="373">
        <f t="shared" si="102"/>
        <v>0</v>
      </c>
      <c r="J98" s="373">
        <f>ABRIL!L98</f>
        <v>0</v>
      </c>
      <c r="K98" s="374">
        <v>0</v>
      </c>
      <c r="L98" s="373">
        <f t="shared" si="103"/>
        <v>0</v>
      </c>
      <c r="M98" s="373">
        <f t="shared" si="104"/>
        <v>0</v>
      </c>
      <c r="N98" s="143">
        <f t="shared" si="105"/>
        <v>0</v>
      </c>
      <c r="O98" s="382"/>
      <c r="P98" s="372">
        <v>0</v>
      </c>
      <c r="Q98" s="375">
        <v>0</v>
      </c>
      <c r="R98" s="30"/>
      <c r="S98" s="707" t="str">
        <f>+IF(ABRIL!S98=0,"",ABRIL!S98)</f>
        <v>1020302-2</v>
      </c>
      <c r="T98" s="683" t="str">
        <f>+IF(ABRIL!T98=0,"",ABRIL!T98)</f>
        <v>Aportes Fondos Pensionales - recursos propios</v>
      </c>
      <c r="U98" s="27">
        <f>+ENERO!U98</f>
        <v>36455199</v>
      </c>
      <c r="V98" s="15">
        <f>ABRIL!V98+MAYO!AL98</f>
        <v>60000000</v>
      </c>
      <c r="W98" s="15">
        <f>ABRIL!W98+MAYO!AM98</f>
        <v>0</v>
      </c>
      <c r="X98" s="18">
        <f t="shared" si="107"/>
        <v>96455199</v>
      </c>
      <c r="Y98" s="19">
        <f>ABRIL!AA98</f>
        <v>44587853</v>
      </c>
      <c r="Z98" s="374">
        <v>14244160</v>
      </c>
      <c r="AA98" s="18">
        <f t="shared" si="108"/>
        <v>58832013</v>
      </c>
      <c r="AB98" s="19">
        <f>ABRIL!AD98</f>
        <v>44587853</v>
      </c>
      <c r="AC98" s="374">
        <v>14244160</v>
      </c>
      <c r="AD98" s="18">
        <f t="shared" si="109"/>
        <v>58832013</v>
      </c>
      <c r="AE98" s="19">
        <f>ABRIL!AG98</f>
        <v>30980212</v>
      </c>
      <c r="AF98" s="374">
        <v>13607641</v>
      </c>
      <c r="AG98" s="18">
        <f t="shared" si="110"/>
        <v>44587853</v>
      </c>
      <c r="AH98" s="19">
        <f t="shared" si="111"/>
        <v>37623186</v>
      </c>
      <c r="AI98" s="15">
        <f t="shared" si="112"/>
        <v>37623186</v>
      </c>
      <c r="AJ98" s="16">
        <f t="shared" si="113"/>
        <v>51867346</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1" t="str">
        <f>+IF(ABRIL!A99=0,"",ABRIL!A99)</f>
        <v>11303-5</v>
      </c>
      <c r="B99" s="619" t="str">
        <f>+IF(ABRIL!B99=0,"",ABRIL!B99)</f>
        <v>APORTES PATRONALES - MUNICIPIO / DEPARTAMENTO</v>
      </c>
      <c r="C99" s="672">
        <f>+ENERO!C99</f>
        <v>0</v>
      </c>
      <c r="D99" s="373">
        <f>ABRIL!D99+MAYO!P99</f>
        <v>0</v>
      </c>
      <c r="E99" s="373">
        <f>ABRIL!E99+MAYO!Q99</f>
        <v>0</v>
      </c>
      <c r="F99" s="373">
        <f t="shared" si="101"/>
        <v>0</v>
      </c>
      <c r="G99" s="373">
        <f>ABRIL!I99</f>
        <v>0</v>
      </c>
      <c r="H99" s="374">
        <v>0</v>
      </c>
      <c r="I99" s="373">
        <f t="shared" si="102"/>
        <v>0</v>
      </c>
      <c r="J99" s="373">
        <f>ABRIL!L99</f>
        <v>0</v>
      </c>
      <c r="K99" s="374">
        <v>0</v>
      </c>
      <c r="L99" s="373">
        <f t="shared" si="103"/>
        <v>0</v>
      </c>
      <c r="M99" s="373">
        <f t="shared" si="104"/>
        <v>0</v>
      </c>
      <c r="N99" s="143">
        <f t="shared" si="105"/>
        <v>0</v>
      </c>
      <c r="O99" s="820"/>
      <c r="P99" s="372">
        <v>0</v>
      </c>
      <c r="Q99" s="375">
        <v>0</v>
      </c>
      <c r="R99" s="30"/>
      <c r="S99" s="707" t="str">
        <f>+IF(ABRIL!S99=0,"",ABRIL!S99)</f>
        <v>1020302-3</v>
      </c>
      <c r="T99" s="683" t="str">
        <f>+IF(ABRIL!T99=0,"",ABRIL!T99)</f>
        <v>Aportes a Fondos de Cesantia - recursos propios</v>
      </c>
      <c r="U99" s="27">
        <f>+ENERO!U99</f>
        <v>123895451</v>
      </c>
      <c r="V99" s="15">
        <f>ABRIL!V99+MAYO!AL99</f>
        <v>-107000000</v>
      </c>
      <c r="W99" s="15">
        <f>ABRIL!W99+MAYO!AM99</f>
        <v>0</v>
      </c>
      <c r="X99" s="18">
        <f t="shared" si="107"/>
        <v>16895451</v>
      </c>
      <c r="Y99" s="19">
        <f>ABRIL!AA99</f>
        <v>0</v>
      </c>
      <c r="Z99" s="374">
        <v>0</v>
      </c>
      <c r="AA99" s="18">
        <f t="shared" si="108"/>
        <v>0</v>
      </c>
      <c r="AB99" s="19">
        <f>ABRIL!AD99</f>
        <v>0</v>
      </c>
      <c r="AC99" s="374">
        <v>0</v>
      </c>
      <c r="AD99" s="18">
        <f t="shared" si="109"/>
        <v>0</v>
      </c>
      <c r="AE99" s="19">
        <f>ABRIL!AG99</f>
        <v>0</v>
      </c>
      <c r="AF99" s="374">
        <v>0</v>
      </c>
      <c r="AG99" s="18">
        <f t="shared" si="110"/>
        <v>0</v>
      </c>
      <c r="AH99" s="19">
        <f t="shared" si="111"/>
        <v>16895451</v>
      </c>
      <c r="AI99" s="15">
        <f t="shared" si="112"/>
        <v>16895451</v>
      </c>
      <c r="AJ99" s="16">
        <f t="shared" si="113"/>
        <v>16895451</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1" t="str">
        <f>+IF(ABRIL!A100=0,"",ABRIL!A100)</f>
        <v>11303-6</v>
      </c>
      <c r="B100" s="619" t="str">
        <f>+IF(ABRIL!B100=0,"",ABRIL!B100)</f>
        <v>RECURSOS PARA PROGRAMA DE SANEAMIENTO FINANCIERO</v>
      </c>
      <c r="C100" s="672">
        <f>+ENERO!C100</f>
        <v>0</v>
      </c>
      <c r="D100" s="373">
        <f>ABRIL!D100+MAYO!P100</f>
        <v>0</v>
      </c>
      <c r="E100" s="373">
        <f>ABRIL!E100+MAYO!Q100</f>
        <v>0</v>
      </c>
      <c r="F100" s="373">
        <f t="shared" si="101"/>
        <v>0</v>
      </c>
      <c r="G100" s="373">
        <f>ABRIL!I100</f>
        <v>0</v>
      </c>
      <c r="H100" s="374">
        <v>0</v>
      </c>
      <c r="I100" s="373">
        <f t="shared" si="102"/>
        <v>0</v>
      </c>
      <c r="J100" s="373">
        <f>ABRIL!L100</f>
        <v>0</v>
      </c>
      <c r="K100" s="374">
        <v>0</v>
      </c>
      <c r="L100" s="373">
        <f t="shared" si="103"/>
        <v>0</v>
      </c>
      <c r="M100" s="373">
        <f t="shared" si="104"/>
        <v>0</v>
      </c>
      <c r="N100" s="143">
        <f t="shared" si="105"/>
        <v>0</v>
      </c>
      <c r="P100" s="372">
        <v>0</v>
      </c>
      <c r="Q100" s="375">
        <v>0</v>
      </c>
      <c r="R100" s="9"/>
      <c r="S100" s="707" t="str">
        <f>+IF(ABRIL!S100=0,"",ABRIL!S100)</f>
        <v>1020302-4</v>
      </c>
      <c r="T100" s="683" t="str">
        <f>+IF(ABRIL!T100=0,"",ABRIL!T100)</f>
        <v>Aporte a ARL. - recursos propios</v>
      </c>
      <c r="U100" s="27">
        <f>+ENERO!U100</f>
        <v>37097756</v>
      </c>
      <c r="V100" s="15">
        <f>ABRIL!V100+MAYO!AL100</f>
        <v>0</v>
      </c>
      <c r="W100" s="15">
        <f>ABRIL!W100+MAYO!AM100</f>
        <v>0</v>
      </c>
      <c r="X100" s="18">
        <f t="shared" si="107"/>
        <v>37097756</v>
      </c>
      <c r="Y100" s="19">
        <f>ABRIL!AA100</f>
        <v>10764300</v>
      </c>
      <c r="Z100" s="374">
        <v>2967900</v>
      </c>
      <c r="AA100" s="18">
        <f t="shared" si="108"/>
        <v>13732200</v>
      </c>
      <c r="AB100" s="19">
        <f>ABRIL!AD100</f>
        <v>10764300</v>
      </c>
      <c r="AC100" s="374">
        <v>2967900</v>
      </c>
      <c r="AD100" s="18">
        <f t="shared" si="109"/>
        <v>13732200</v>
      </c>
      <c r="AE100" s="19">
        <f>ABRIL!AG100</f>
        <v>7914200</v>
      </c>
      <c r="AF100" s="374">
        <v>2850100</v>
      </c>
      <c r="AG100" s="18">
        <f t="shared" si="110"/>
        <v>10764300</v>
      </c>
      <c r="AH100" s="19">
        <f t="shared" si="111"/>
        <v>23365556</v>
      </c>
      <c r="AI100" s="15">
        <f t="shared" si="112"/>
        <v>23365556</v>
      </c>
      <c r="AJ100" s="16">
        <f t="shared" si="113"/>
        <v>26333456</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1" t="str">
        <f>+IF(ABRIL!A101=0,"",ABRIL!A101)</f>
        <v>11303-7</v>
      </c>
      <c r="B101" s="619" t="str">
        <f>+IF(ABRIL!B101=0,"",ABRIL!B101)</f>
        <v/>
      </c>
      <c r="C101" s="672">
        <f>+ENERO!C101</f>
        <v>0</v>
      </c>
      <c r="D101" s="373">
        <f>ABRIL!D101+MAYO!P101</f>
        <v>0</v>
      </c>
      <c r="E101" s="373">
        <f>ABRIL!E101+MAYO!Q101</f>
        <v>0</v>
      </c>
      <c r="F101" s="373">
        <f t="shared" si="101"/>
        <v>0</v>
      </c>
      <c r="G101" s="373">
        <f>ABRIL!I101</f>
        <v>0</v>
      </c>
      <c r="H101" s="374">
        <v>0</v>
      </c>
      <c r="I101" s="373">
        <f t="shared" si="102"/>
        <v>0</v>
      </c>
      <c r="J101" s="373">
        <f>ABRIL!L101</f>
        <v>0</v>
      </c>
      <c r="K101" s="374">
        <v>0</v>
      </c>
      <c r="L101" s="373">
        <f t="shared" si="103"/>
        <v>0</v>
      </c>
      <c r="M101" s="373">
        <f t="shared" si="104"/>
        <v>0</v>
      </c>
      <c r="N101" s="143">
        <f t="shared" si="105"/>
        <v>0</v>
      </c>
      <c r="P101" s="372">
        <v>0</v>
      </c>
      <c r="Q101" s="375">
        <v>0</v>
      </c>
      <c r="R101" s="9"/>
      <c r="S101" s="707" t="str">
        <f>+IF(ABRIL!S101=0,"",ABRIL!S101)</f>
        <v>1020302-5</v>
      </c>
      <c r="T101" s="683" t="str">
        <f>+IF(ABRIL!T101=0,"",ABRIL!T101)</f>
        <v>Aporte a Caja Compensación Familiar</v>
      </c>
      <c r="U101" s="27">
        <f>+ENERO!U101</f>
        <v>69518102</v>
      </c>
      <c r="V101" s="15">
        <f>ABRIL!V101+MAYO!AL101</f>
        <v>0</v>
      </c>
      <c r="W101" s="15">
        <f>ABRIL!W101+MAYO!AM101</f>
        <v>0</v>
      </c>
      <c r="X101" s="18">
        <f t="shared" si="107"/>
        <v>69518102</v>
      </c>
      <c r="Y101" s="19">
        <f>ABRIL!AA101</f>
        <v>18748000</v>
      </c>
      <c r="Z101" s="374">
        <v>5081100</v>
      </c>
      <c r="AA101" s="18">
        <f t="shared" si="108"/>
        <v>23829100</v>
      </c>
      <c r="AB101" s="19">
        <f>ABRIL!AD101</f>
        <v>18748000</v>
      </c>
      <c r="AC101" s="374">
        <v>5081100</v>
      </c>
      <c r="AD101" s="18">
        <f t="shared" si="109"/>
        <v>23829100</v>
      </c>
      <c r="AE101" s="19">
        <f>ABRIL!AG101</f>
        <v>13903800</v>
      </c>
      <c r="AF101" s="374">
        <v>4844200</v>
      </c>
      <c r="AG101" s="18">
        <f t="shared" si="110"/>
        <v>18748000</v>
      </c>
      <c r="AH101" s="19">
        <f t="shared" si="111"/>
        <v>45689002</v>
      </c>
      <c r="AI101" s="15">
        <f t="shared" si="112"/>
        <v>45689002</v>
      </c>
      <c r="AJ101" s="16">
        <f t="shared" si="113"/>
        <v>50770102</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1" t="str">
        <f>+IF(ABRIL!A102=0,"",ABRIL!A102)</f>
        <v>11303-8</v>
      </c>
      <c r="B102" s="628" t="str">
        <f>+IF(ABRIL!B102=0,"",ABRIL!B102)</f>
        <v>Vigencia Anterior Aportes no Ligados a la Venta de Svcios</v>
      </c>
      <c r="C102" s="780">
        <f>+ENERO!C102</f>
        <v>0</v>
      </c>
      <c r="D102" s="385">
        <f>ABRIL!D102+MAYO!P102</f>
        <v>0</v>
      </c>
      <c r="E102" s="385">
        <f>ABRIL!E102+MAYO!Q102</f>
        <v>0</v>
      </c>
      <c r="F102" s="385">
        <f t="shared" si="101"/>
        <v>0</v>
      </c>
      <c r="G102" s="385">
        <f>ABRIL!I102</f>
        <v>0</v>
      </c>
      <c r="H102" s="388">
        <v>0</v>
      </c>
      <c r="I102" s="385">
        <f t="shared" si="102"/>
        <v>0</v>
      </c>
      <c r="J102" s="385">
        <f>ABRIL!L102</f>
        <v>0</v>
      </c>
      <c r="K102" s="388">
        <v>0</v>
      </c>
      <c r="L102" s="385">
        <f t="shared" si="103"/>
        <v>0</v>
      </c>
      <c r="M102" s="385">
        <f t="shared" si="104"/>
        <v>0</v>
      </c>
      <c r="N102" s="386">
        <f t="shared" si="105"/>
        <v>0</v>
      </c>
      <c r="P102" s="372">
        <v>0</v>
      </c>
      <c r="Q102" s="375">
        <v>0</v>
      </c>
      <c r="R102" s="9"/>
      <c r="S102" s="706">
        <f>+IF(ABRIL!S102=0,"",ABRIL!S102)</f>
        <v>1020399</v>
      </c>
      <c r="T102" s="682" t="str">
        <f>+IF(ABRIL!T102=0,"",ABRIL!T102)</f>
        <v>Vigencias Anteriores Contribuciones Inherentes de nómina sector privado operativo</v>
      </c>
      <c r="U102" s="27">
        <f>+ENERO!U102</f>
        <v>104000000</v>
      </c>
      <c r="V102" s="15">
        <f>ABRIL!V102+MAYO!AL102</f>
        <v>33530757</v>
      </c>
      <c r="W102" s="15">
        <f>ABRIL!W102+MAYO!AM102</f>
        <v>0</v>
      </c>
      <c r="X102" s="18">
        <f t="shared" si="107"/>
        <v>137530757</v>
      </c>
      <c r="Y102" s="19">
        <f>ABRIL!AA102</f>
        <v>127105472</v>
      </c>
      <c r="Z102" s="374">
        <v>0</v>
      </c>
      <c r="AA102" s="18">
        <f t="shared" si="108"/>
        <v>127105472</v>
      </c>
      <c r="AB102" s="19">
        <f>ABRIL!AD102</f>
        <v>127105472</v>
      </c>
      <c r="AC102" s="374">
        <v>0</v>
      </c>
      <c r="AD102" s="18">
        <f t="shared" si="109"/>
        <v>127105472</v>
      </c>
      <c r="AE102" s="19">
        <f>ABRIL!AG102</f>
        <v>122653565</v>
      </c>
      <c r="AF102" s="374">
        <v>1528576</v>
      </c>
      <c r="AG102" s="18">
        <f t="shared" si="110"/>
        <v>124182141</v>
      </c>
      <c r="AH102" s="19">
        <f t="shared" si="111"/>
        <v>10425285</v>
      </c>
      <c r="AI102" s="15">
        <f t="shared" si="112"/>
        <v>10425285</v>
      </c>
      <c r="AJ102" s="16">
        <f t="shared" si="113"/>
        <v>13348616</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2" t="str">
        <f>+IF(ABRIL!A103=0,"",ABRIL!A103)</f>
        <v/>
      </c>
      <c r="B103" s="653" t="str">
        <f>+IF(ABRIL!B103=0,"",ABRIL!B103)</f>
        <v/>
      </c>
      <c r="C103" s="480"/>
      <c r="D103" s="480"/>
      <c r="E103" s="480"/>
      <c r="F103" s="480"/>
      <c r="G103" s="480"/>
      <c r="H103" s="480"/>
      <c r="I103" s="480"/>
      <c r="J103" s="480"/>
      <c r="K103" s="480"/>
      <c r="L103" s="480"/>
      <c r="M103" s="480"/>
      <c r="N103" s="481"/>
      <c r="P103" s="482"/>
      <c r="Q103" s="481"/>
      <c r="R103" s="9"/>
      <c r="S103" s="366" t="str">
        <f>+IF(ABRIL!S103=0,"",ABRIL!S103)</f>
        <v/>
      </c>
      <c r="T103" s="696" t="str">
        <f>+IF(ABRIL!T103=0,"",ABRIL!T103)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40">
        <f>+IF(ABRIL!A104=0,"",ABRIL!A104)</f>
        <v>11304</v>
      </c>
      <c r="B104" s="618" t="str">
        <f>+IF(ABRIL!B104=0,"",ABRIL!B104)</f>
        <v>Otros ingresos corrientes</v>
      </c>
      <c r="C104" s="617">
        <f>SUM(C105:C111)</f>
        <v>15193610</v>
      </c>
      <c r="D104" s="615">
        <f t="shared" ref="D104:N104" si="114">SUM(D105:D111)</f>
        <v>0</v>
      </c>
      <c r="E104" s="615">
        <f t="shared" si="114"/>
        <v>0</v>
      </c>
      <c r="F104" s="615">
        <f t="shared" si="114"/>
        <v>15193610</v>
      </c>
      <c r="G104" s="615">
        <f t="shared" si="114"/>
        <v>1834266</v>
      </c>
      <c r="H104" s="615">
        <f t="shared" si="114"/>
        <v>1283025</v>
      </c>
      <c r="I104" s="615">
        <f t="shared" si="114"/>
        <v>3117291</v>
      </c>
      <c r="J104" s="615">
        <f t="shared" si="114"/>
        <v>757142</v>
      </c>
      <c r="K104" s="615">
        <f t="shared" si="114"/>
        <v>2251062</v>
      </c>
      <c r="L104" s="615">
        <f t="shared" si="114"/>
        <v>3008204</v>
      </c>
      <c r="M104" s="615">
        <f t="shared" si="114"/>
        <v>12076319</v>
      </c>
      <c r="N104" s="616">
        <f t="shared" si="114"/>
        <v>12185406</v>
      </c>
      <c r="P104" s="43">
        <f>SUM(P105:P111)</f>
        <v>0</v>
      </c>
      <c r="Q104" s="45">
        <f>SUM(Q105:Q111)</f>
        <v>0</v>
      </c>
      <c r="R104" s="9"/>
      <c r="S104" s="705">
        <f>+IF(ABRIL!S104=0,"",ABRIL!S104)</f>
        <v>1020400</v>
      </c>
      <c r="T104" s="681" t="str">
        <f>+IF(ABRIL!T104=0,"",ABRIL!T104)</f>
        <v>Contribuciones Inherentes nómina del Sector Publico</v>
      </c>
      <c r="U104" s="132">
        <f t="shared" ref="U104:AJ104" si="115">U105+U108</f>
        <v>86897627</v>
      </c>
      <c r="V104" s="122">
        <f t="shared" si="115"/>
        <v>5764900</v>
      </c>
      <c r="W104" s="122">
        <f t="shared" si="115"/>
        <v>0</v>
      </c>
      <c r="X104" s="129">
        <f t="shared" si="115"/>
        <v>92662527</v>
      </c>
      <c r="Y104" s="128">
        <f t="shared" si="115"/>
        <v>29207100</v>
      </c>
      <c r="Z104" s="122">
        <f t="shared" si="115"/>
        <v>6353900</v>
      </c>
      <c r="AA104" s="129">
        <f t="shared" si="115"/>
        <v>35561000</v>
      </c>
      <c r="AB104" s="128">
        <f t="shared" si="115"/>
        <v>29207100</v>
      </c>
      <c r="AC104" s="122">
        <f t="shared" si="115"/>
        <v>6353900</v>
      </c>
      <c r="AD104" s="129">
        <f t="shared" si="115"/>
        <v>35561000</v>
      </c>
      <c r="AE104" s="128">
        <f t="shared" si="115"/>
        <v>23150100</v>
      </c>
      <c r="AF104" s="122">
        <f t="shared" si="115"/>
        <v>6057000</v>
      </c>
      <c r="AG104" s="129">
        <f t="shared" si="115"/>
        <v>29207100</v>
      </c>
      <c r="AH104" s="128">
        <f t="shared" si="115"/>
        <v>57101527</v>
      </c>
      <c r="AI104" s="122">
        <f t="shared" si="115"/>
        <v>57101527</v>
      </c>
      <c r="AJ104" s="130">
        <f t="shared" si="115"/>
        <v>63455427</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1" t="str">
        <f>+IF(ABRIL!A105=0,"",ABRIL!A105)</f>
        <v>11304-1</v>
      </c>
      <c r="B105" s="619" t="str">
        <f>+IF(ABRIL!B105=0,"",ABRIL!B105)</f>
        <v>ARRENDAMIENTO Y ALQUILER DE BIENES MUEBLES E INMUEBLES</v>
      </c>
      <c r="C105" s="672">
        <f>+ENERO!C105</f>
        <v>0</v>
      </c>
      <c r="D105" s="373">
        <f>ABRIL!D105+MAYO!P105</f>
        <v>0</v>
      </c>
      <c r="E105" s="373">
        <f>ABRIL!E105+MAYO!Q105</f>
        <v>0</v>
      </c>
      <c r="F105" s="373">
        <f t="shared" ref="F105:F111" si="116">SUM(C105:E105)</f>
        <v>0</v>
      </c>
      <c r="G105" s="373">
        <f>ABRIL!I105</f>
        <v>0</v>
      </c>
      <c r="H105" s="374">
        <v>0</v>
      </c>
      <c r="I105" s="373">
        <f t="shared" ref="I105:I111" si="117">SUM(G105:H105)</f>
        <v>0</v>
      </c>
      <c r="J105" s="373">
        <f>ABRIL!L105</f>
        <v>0</v>
      </c>
      <c r="K105" s="374">
        <v>0</v>
      </c>
      <c r="L105" s="373">
        <f t="shared" ref="L105:L111" si="118">SUM(J105:K105)</f>
        <v>0</v>
      </c>
      <c r="M105" s="373">
        <f t="shared" ref="M105:M111" si="119">F105-I105</f>
        <v>0</v>
      </c>
      <c r="N105" s="143">
        <f t="shared" ref="N105:N111" si="120">F105-L105</f>
        <v>0</v>
      </c>
      <c r="P105" s="372">
        <v>0</v>
      </c>
      <c r="Q105" s="375">
        <v>0</v>
      </c>
      <c r="R105" s="9"/>
      <c r="S105" s="706">
        <f>+IF(ABRIL!S105=0,"",ABRIL!S105)</f>
        <v>1020402</v>
      </c>
      <c r="T105" s="682" t="str">
        <f>+IF(ABRIL!T105=0,"",ABRIL!T105)</f>
        <v>Contribuciones - Otros</v>
      </c>
      <c r="U105" s="27">
        <f t="shared" ref="U105:AJ105" si="121">SUM(U106:U107)</f>
        <v>86897627</v>
      </c>
      <c r="V105" s="15">
        <f t="shared" si="121"/>
        <v>0</v>
      </c>
      <c r="W105" s="15">
        <f t="shared" si="121"/>
        <v>0</v>
      </c>
      <c r="X105" s="18">
        <f t="shared" si="121"/>
        <v>86897627</v>
      </c>
      <c r="Y105" s="19">
        <f t="shared" si="121"/>
        <v>23442200</v>
      </c>
      <c r="Z105" s="142">
        <f t="shared" si="121"/>
        <v>6353900</v>
      </c>
      <c r="AA105" s="18">
        <f t="shared" si="121"/>
        <v>29796100</v>
      </c>
      <c r="AB105" s="19">
        <f t="shared" si="121"/>
        <v>23442200</v>
      </c>
      <c r="AC105" s="142">
        <f t="shared" si="121"/>
        <v>6353900</v>
      </c>
      <c r="AD105" s="18">
        <f t="shared" si="121"/>
        <v>29796100</v>
      </c>
      <c r="AE105" s="19">
        <f t="shared" si="121"/>
        <v>17385200</v>
      </c>
      <c r="AF105" s="142">
        <f t="shared" si="121"/>
        <v>6057000</v>
      </c>
      <c r="AG105" s="18">
        <f t="shared" si="121"/>
        <v>23442200</v>
      </c>
      <c r="AH105" s="19">
        <f t="shared" si="121"/>
        <v>57101527</v>
      </c>
      <c r="AI105" s="15">
        <f t="shared" si="121"/>
        <v>57101527</v>
      </c>
      <c r="AJ105" s="16">
        <f t="shared" si="121"/>
        <v>63455427</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1" t="str">
        <f>+IF(ABRIL!A106=0,"",ABRIL!A106)</f>
        <v>11304-2</v>
      </c>
      <c r="B106" s="620" t="str">
        <f>+IF(ABRIL!B106=0,"",ABRIL!B106)</f>
        <v>COMERCIALIZACIÓN DE MERCANCÍAS</v>
      </c>
      <c r="C106" s="672">
        <f>+ENERO!C106</f>
        <v>0</v>
      </c>
      <c r="D106" s="373">
        <f>ABRIL!D106+MAYO!P106</f>
        <v>0</v>
      </c>
      <c r="E106" s="373">
        <f>ABRIL!E106+MAYO!Q106</f>
        <v>0</v>
      </c>
      <c r="F106" s="373">
        <f t="shared" si="116"/>
        <v>0</v>
      </c>
      <c r="G106" s="373">
        <f>ABRIL!I106</f>
        <v>0</v>
      </c>
      <c r="H106" s="374">
        <v>0</v>
      </c>
      <c r="I106" s="373">
        <f t="shared" si="117"/>
        <v>0</v>
      </c>
      <c r="J106" s="373">
        <f>ABRIL!L106</f>
        <v>0</v>
      </c>
      <c r="K106" s="374">
        <v>0</v>
      </c>
      <c r="L106" s="373">
        <f t="shared" si="118"/>
        <v>0</v>
      </c>
      <c r="M106" s="373">
        <f t="shared" si="119"/>
        <v>0</v>
      </c>
      <c r="N106" s="143">
        <f t="shared" si="120"/>
        <v>0</v>
      </c>
      <c r="P106" s="372">
        <v>0</v>
      </c>
      <c r="Q106" s="375">
        <v>0</v>
      </c>
      <c r="R106" s="9"/>
      <c r="S106" s="707" t="str">
        <f>+IF(ABRIL!S106=0,"",ABRIL!S106)</f>
        <v>1020402-1</v>
      </c>
      <c r="T106" s="682" t="str">
        <f>+IF(ABRIL!T106=0,"",ABRIL!T106)</f>
        <v>S.E.N.A.</v>
      </c>
      <c r="U106" s="27">
        <f>+ENERO!U106</f>
        <v>34759051</v>
      </c>
      <c r="V106" s="15">
        <f>ABRIL!V106+MAYO!AL106</f>
        <v>0</v>
      </c>
      <c r="W106" s="15">
        <f>ABRIL!W106+MAYO!AM106</f>
        <v>0</v>
      </c>
      <c r="X106" s="18">
        <f>SUM(U106:W106)</f>
        <v>34759051</v>
      </c>
      <c r="Y106" s="19">
        <f>ABRIL!AA106</f>
        <v>9379000</v>
      </c>
      <c r="Z106" s="374">
        <v>2542000</v>
      </c>
      <c r="AA106" s="18">
        <f>SUM(Y106:Z106)</f>
        <v>11921000</v>
      </c>
      <c r="AB106" s="19">
        <f>ABRIL!AD106</f>
        <v>9379000</v>
      </c>
      <c r="AC106" s="374">
        <v>2542000</v>
      </c>
      <c r="AD106" s="18">
        <f>SUM(AB106:AC106)</f>
        <v>11921000</v>
      </c>
      <c r="AE106" s="19">
        <f>ABRIL!AG106</f>
        <v>6955500</v>
      </c>
      <c r="AF106" s="374">
        <v>2423500</v>
      </c>
      <c r="AG106" s="18">
        <f>SUM(AE106:AF106)</f>
        <v>9379000</v>
      </c>
      <c r="AH106" s="19">
        <f>X106-AA106</f>
        <v>22838051</v>
      </c>
      <c r="AI106" s="15">
        <f>X106-AD106</f>
        <v>22838051</v>
      </c>
      <c r="AJ106" s="16">
        <f>X106-AG106</f>
        <v>25380051</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1" t="str">
        <f>+IF(ABRIL!A107=0,"",ABRIL!A107)</f>
        <v>11304-3</v>
      </c>
      <c r="B107" s="619" t="str">
        <f>+IF(ABRIL!B107=0,"",ABRIL!B107)</f>
        <v>Bienestar Social</v>
      </c>
      <c r="C107" s="672">
        <f>+ENERO!C107</f>
        <v>0</v>
      </c>
      <c r="D107" s="373">
        <f>ABRIL!D107+MAYO!P107</f>
        <v>0</v>
      </c>
      <c r="E107" s="373">
        <f>ABRIL!E107+MAYO!Q107</f>
        <v>0</v>
      </c>
      <c r="F107" s="373">
        <f t="shared" si="116"/>
        <v>0</v>
      </c>
      <c r="G107" s="373">
        <f>ABRIL!I107</f>
        <v>0</v>
      </c>
      <c r="H107" s="374">
        <v>0</v>
      </c>
      <c r="I107" s="373">
        <f t="shared" si="117"/>
        <v>0</v>
      </c>
      <c r="J107" s="373">
        <f>ABRIL!L107</f>
        <v>0</v>
      </c>
      <c r="K107" s="374">
        <v>0</v>
      </c>
      <c r="L107" s="373">
        <f t="shared" si="118"/>
        <v>0</v>
      </c>
      <c r="M107" s="373">
        <f t="shared" si="119"/>
        <v>0</v>
      </c>
      <c r="N107" s="143">
        <f t="shared" si="120"/>
        <v>0</v>
      </c>
      <c r="P107" s="372">
        <v>0</v>
      </c>
      <c r="Q107" s="375">
        <v>0</v>
      </c>
      <c r="R107" s="9"/>
      <c r="S107" s="707" t="str">
        <f>+IF(ABRIL!S107=0,"",ABRIL!S107)</f>
        <v>1020402-2</v>
      </c>
      <c r="T107" s="682" t="str">
        <f>+IF(ABRIL!T107=0,"",ABRIL!T107)</f>
        <v>I.C.B.F.</v>
      </c>
      <c r="U107" s="27">
        <f>+ENERO!U107</f>
        <v>52138576</v>
      </c>
      <c r="V107" s="15">
        <f>ABRIL!V107+MAYO!AL107</f>
        <v>0</v>
      </c>
      <c r="W107" s="15">
        <f>ABRIL!W107+MAYO!AM107</f>
        <v>0</v>
      </c>
      <c r="X107" s="18">
        <f>SUM(U107:W107)</f>
        <v>52138576</v>
      </c>
      <c r="Y107" s="19">
        <f>ABRIL!AA107</f>
        <v>14063200</v>
      </c>
      <c r="Z107" s="374">
        <v>3811900</v>
      </c>
      <c r="AA107" s="18">
        <f>SUM(Y107:Z107)</f>
        <v>17875100</v>
      </c>
      <c r="AB107" s="19">
        <f>ABRIL!AD107</f>
        <v>14063200</v>
      </c>
      <c r="AC107" s="374">
        <v>3811900</v>
      </c>
      <c r="AD107" s="18">
        <f>SUM(AB107:AC107)</f>
        <v>17875100</v>
      </c>
      <c r="AE107" s="19">
        <f>ABRIL!AG107</f>
        <v>10429700</v>
      </c>
      <c r="AF107" s="374">
        <v>3633500</v>
      </c>
      <c r="AG107" s="18">
        <f>SUM(AE107:AF107)</f>
        <v>14063200</v>
      </c>
      <c r="AH107" s="19">
        <f>X107-AA107</f>
        <v>34263476</v>
      </c>
      <c r="AI107" s="15">
        <f>X107-AD107</f>
        <v>34263476</v>
      </c>
      <c r="AJ107" s="16">
        <f>X107-AG107</f>
        <v>38075376</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1" t="str">
        <f>+IF(ABRIL!A108=0,"",ABRIL!A108)</f>
        <v>11304-4</v>
      </c>
      <c r="B108" s="619" t="str">
        <f>+IF(ABRIL!B108=0,"",ABRIL!B108)</f>
        <v>Fondo de la Vivienda</v>
      </c>
      <c r="C108" s="672">
        <f>+ENERO!C108</f>
        <v>0</v>
      </c>
      <c r="D108" s="373">
        <f>ABRIL!D108+MAYO!P108</f>
        <v>0</v>
      </c>
      <c r="E108" s="373">
        <f>ABRIL!E108+MAYO!Q108</f>
        <v>0</v>
      </c>
      <c r="F108" s="373">
        <f t="shared" si="116"/>
        <v>0</v>
      </c>
      <c r="G108" s="373">
        <f>ABRIL!I108</f>
        <v>0</v>
      </c>
      <c r="H108" s="374">
        <v>0</v>
      </c>
      <c r="I108" s="373">
        <f t="shared" si="117"/>
        <v>0</v>
      </c>
      <c r="J108" s="373">
        <f>ABRIL!L108</f>
        <v>0</v>
      </c>
      <c r="K108" s="374">
        <v>0</v>
      </c>
      <c r="L108" s="373">
        <f t="shared" si="118"/>
        <v>0</v>
      </c>
      <c r="M108" s="373">
        <f t="shared" si="119"/>
        <v>0</v>
      </c>
      <c r="N108" s="143">
        <f t="shared" si="120"/>
        <v>0</v>
      </c>
      <c r="P108" s="372">
        <v>0</v>
      </c>
      <c r="Q108" s="375">
        <v>0</v>
      </c>
      <c r="R108" s="9"/>
      <c r="S108" s="706">
        <f>+IF(ABRIL!S108=0,"",ABRIL!S108)</f>
        <v>1020499</v>
      </c>
      <c r="T108" s="682" t="str">
        <f>+IF(ABRIL!T108=0,"",ABRIL!T108)</f>
        <v>Vigencias Anteriores Contribuciones Inherentes de nómina sector publico operativo</v>
      </c>
      <c r="U108" s="27">
        <f>+ENERO!U108</f>
        <v>0</v>
      </c>
      <c r="V108" s="15">
        <f>ABRIL!V108+MAYO!AL108</f>
        <v>5764900</v>
      </c>
      <c r="W108" s="15">
        <f>ABRIL!W108+MAYO!AM108</f>
        <v>0</v>
      </c>
      <c r="X108" s="18">
        <f>SUM(U108:W108)</f>
        <v>5764900</v>
      </c>
      <c r="Y108" s="19">
        <f>ABRIL!AA108</f>
        <v>5764900</v>
      </c>
      <c r="Z108" s="374">
        <v>0</v>
      </c>
      <c r="AA108" s="18">
        <f>SUM(Y108:Z108)</f>
        <v>5764900</v>
      </c>
      <c r="AB108" s="19">
        <f>ABRIL!AD108</f>
        <v>5764900</v>
      </c>
      <c r="AC108" s="374">
        <v>0</v>
      </c>
      <c r="AD108" s="18">
        <f>SUM(AB108:AC108)</f>
        <v>5764900</v>
      </c>
      <c r="AE108" s="19">
        <f>ABRIL!AG108</f>
        <v>5764900</v>
      </c>
      <c r="AF108" s="374">
        <v>0</v>
      </c>
      <c r="AG108" s="18">
        <f>SUM(AE108:AF108)</f>
        <v>5764900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1" t="str">
        <f>+IF(ABRIL!A109=0,"",ABRIL!A109)</f>
        <v>11304-5</v>
      </c>
      <c r="B109" s="619" t="str">
        <f>+IF(ABRIL!B109=0,"",ABRIL!B109)</f>
        <v xml:space="preserve">Aprovechamientos </v>
      </c>
      <c r="C109" s="672">
        <f>+ENERO!C109</f>
        <v>15193610</v>
      </c>
      <c r="D109" s="373">
        <f>ABRIL!D109+MAYO!P109</f>
        <v>0</v>
      </c>
      <c r="E109" s="373">
        <f>ABRIL!E109+MAYO!Q109</f>
        <v>0</v>
      </c>
      <c r="F109" s="373">
        <f t="shared" si="116"/>
        <v>15193610</v>
      </c>
      <c r="G109" s="373">
        <f>ABRIL!I109</f>
        <v>1834266</v>
      </c>
      <c r="H109" s="374">
        <v>1283025</v>
      </c>
      <c r="I109" s="373">
        <f t="shared" si="117"/>
        <v>3117291</v>
      </c>
      <c r="J109" s="373">
        <f>ABRIL!L109</f>
        <v>757142</v>
      </c>
      <c r="K109" s="374">
        <v>2251062</v>
      </c>
      <c r="L109" s="373">
        <f t="shared" si="118"/>
        <v>3008204</v>
      </c>
      <c r="M109" s="373">
        <f t="shared" si="119"/>
        <v>12076319</v>
      </c>
      <c r="N109" s="143">
        <f t="shared" si="120"/>
        <v>12185406</v>
      </c>
      <c r="P109" s="372">
        <v>0</v>
      </c>
      <c r="Q109" s="375">
        <v>0</v>
      </c>
      <c r="R109" s="9"/>
      <c r="S109" s="366" t="str">
        <f>+IF(ABRIL!S109=0,"",ABRIL!S109)</f>
        <v/>
      </c>
      <c r="T109" s="696" t="str">
        <f>+IF(ABRIL!T109=0,"",ABRIL!T109)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1" t="str">
        <f>+IF(ABRIL!A110=0,"",ABRIL!A110)</f>
        <v>11304-6</v>
      </c>
      <c r="B110" s="619" t="str">
        <f>+IF(ABRIL!B110=0,"",ABRIL!B110)</f>
        <v>Otros</v>
      </c>
      <c r="C110" s="672">
        <f>+ENERO!C110</f>
        <v>0</v>
      </c>
      <c r="D110" s="373">
        <f>ABRIL!D110+MAYO!P110</f>
        <v>0</v>
      </c>
      <c r="E110" s="373">
        <f>ABRIL!E110+MAYO!Q110</f>
        <v>0</v>
      </c>
      <c r="F110" s="373">
        <f t="shared" si="116"/>
        <v>0</v>
      </c>
      <c r="G110" s="373">
        <f>ABRIL!I110</f>
        <v>0</v>
      </c>
      <c r="H110" s="374">
        <v>0</v>
      </c>
      <c r="I110" s="373">
        <f t="shared" si="117"/>
        <v>0</v>
      </c>
      <c r="J110" s="373">
        <f>ABRIL!L110</f>
        <v>0</v>
      </c>
      <c r="K110" s="374">
        <v>0</v>
      </c>
      <c r="L110" s="373">
        <f t="shared" si="118"/>
        <v>0</v>
      </c>
      <c r="M110" s="373">
        <f t="shared" si="119"/>
        <v>0</v>
      </c>
      <c r="N110" s="143">
        <f t="shared" si="120"/>
        <v>0</v>
      </c>
      <c r="P110" s="372">
        <v>0</v>
      </c>
      <c r="Q110" s="375">
        <v>0</v>
      </c>
      <c r="R110" s="9"/>
      <c r="S110" s="704">
        <f>+IF(ABRIL!S110=0,"",ABRIL!S110)</f>
        <v>2000000</v>
      </c>
      <c r="T110" s="686" t="str">
        <f>+IF(ABRIL!T110=0,"",ABRIL!T110)</f>
        <v>GASTOS GENERALES</v>
      </c>
      <c r="U110" s="470">
        <f t="shared" ref="U110:AJ110" si="122">U112+U145</f>
        <v>718663965</v>
      </c>
      <c r="V110" s="471">
        <f t="shared" si="122"/>
        <v>2596563</v>
      </c>
      <c r="W110" s="471">
        <f t="shared" si="122"/>
        <v>95770735</v>
      </c>
      <c r="X110" s="472">
        <f t="shared" si="122"/>
        <v>817031263</v>
      </c>
      <c r="Y110" s="379">
        <f t="shared" si="122"/>
        <v>404068142</v>
      </c>
      <c r="Z110" s="471">
        <f t="shared" si="122"/>
        <v>64368536</v>
      </c>
      <c r="AA110" s="472">
        <f t="shared" si="122"/>
        <v>468436678</v>
      </c>
      <c r="AB110" s="379">
        <f t="shared" si="122"/>
        <v>329837752</v>
      </c>
      <c r="AC110" s="471">
        <f t="shared" si="122"/>
        <v>77528244</v>
      </c>
      <c r="AD110" s="472">
        <f t="shared" si="122"/>
        <v>407365996</v>
      </c>
      <c r="AE110" s="379">
        <f t="shared" si="122"/>
        <v>229230860</v>
      </c>
      <c r="AF110" s="471">
        <f t="shared" si="122"/>
        <v>56825569</v>
      </c>
      <c r="AG110" s="472">
        <f t="shared" si="122"/>
        <v>286056429</v>
      </c>
      <c r="AH110" s="379">
        <f t="shared" si="122"/>
        <v>348594585</v>
      </c>
      <c r="AI110" s="471">
        <f t="shared" si="122"/>
        <v>409665267</v>
      </c>
      <c r="AJ110" s="380">
        <f t="shared" si="122"/>
        <v>530974834</v>
      </c>
      <c r="AK110" s="10"/>
      <c r="AL110" s="128">
        <f>AL112+AL145</f>
        <v>0</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c r="A111" s="741" t="str">
        <f>+IF(ABRIL!A111=0,"",ABRIL!A111)</f>
        <v>11304-7</v>
      </c>
      <c r="B111" s="654" t="str">
        <f>+IF(ABRIL!B111=0,"",ABRIL!B111)</f>
        <v>Vigencia Anterior Otros Ingresos Corrientes</v>
      </c>
      <c r="C111" s="780">
        <f>+ENERO!C111</f>
        <v>0</v>
      </c>
      <c r="D111" s="385">
        <f>ABRIL!D111+MAYO!P111</f>
        <v>0</v>
      </c>
      <c r="E111" s="385">
        <f>ABRIL!E111+MAYO!Q111</f>
        <v>0</v>
      </c>
      <c r="F111" s="385">
        <f t="shared" si="116"/>
        <v>0</v>
      </c>
      <c r="G111" s="385">
        <f>ABRIL!I111</f>
        <v>0</v>
      </c>
      <c r="H111" s="388">
        <v>0</v>
      </c>
      <c r="I111" s="385">
        <f t="shared" si="117"/>
        <v>0</v>
      </c>
      <c r="J111" s="385">
        <f>ABRIL!L111</f>
        <v>0</v>
      </c>
      <c r="K111" s="388">
        <v>0</v>
      </c>
      <c r="L111" s="385">
        <f t="shared" si="118"/>
        <v>0</v>
      </c>
      <c r="M111" s="385">
        <f t="shared" si="119"/>
        <v>0</v>
      </c>
      <c r="N111" s="386">
        <f t="shared" si="120"/>
        <v>0</v>
      </c>
      <c r="P111" s="372">
        <v>0</v>
      </c>
      <c r="Q111" s="375">
        <v>0</v>
      </c>
      <c r="R111" s="9"/>
      <c r="S111" s="366" t="str">
        <f>+IF(ABRIL!S111=0,"",ABRIL!S111)</f>
        <v/>
      </c>
      <c r="T111" s="696" t="str">
        <f>+IF(ABRIL!T111=0,"",ABRIL!T111)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2" t="str">
        <f>+IF(ABRIL!A112=0,"",ABRIL!A112)</f>
        <v/>
      </c>
      <c r="B112" s="653" t="str">
        <f>+IF(ABRIL!B112=0,"",ABRIL!B112)</f>
        <v/>
      </c>
      <c r="C112" s="480"/>
      <c r="D112" s="480"/>
      <c r="E112" s="480"/>
      <c r="F112" s="480"/>
      <c r="G112" s="480"/>
      <c r="H112" s="480"/>
      <c r="I112" s="480"/>
      <c r="J112" s="480"/>
      <c r="K112" s="480"/>
      <c r="L112" s="480"/>
      <c r="M112" s="480"/>
      <c r="N112" s="481"/>
      <c r="P112" s="482"/>
      <c r="Q112" s="481"/>
      <c r="R112" s="9"/>
      <c r="S112" s="704">
        <f>+IF(ABRIL!S112=0,"",ABRIL!S112)</f>
        <v>2010000</v>
      </c>
      <c r="T112" s="680" t="str">
        <f>+IF(ABRIL!T112=0,"",ABRIL!T112)</f>
        <v>Gastos de Administración</v>
      </c>
      <c r="U112" s="132">
        <f t="shared" ref="U112:AJ112" si="123">U114+U123+U141</f>
        <v>190227325</v>
      </c>
      <c r="V112" s="122">
        <f t="shared" si="123"/>
        <v>52564331</v>
      </c>
      <c r="W112" s="122">
        <f t="shared" si="123"/>
        <v>1603319</v>
      </c>
      <c r="X112" s="129">
        <f t="shared" si="123"/>
        <v>244394975</v>
      </c>
      <c r="Y112" s="128">
        <f t="shared" si="123"/>
        <v>106664644</v>
      </c>
      <c r="Z112" s="122">
        <f t="shared" si="123"/>
        <v>11394130</v>
      </c>
      <c r="AA112" s="129">
        <f t="shared" si="123"/>
        <v>118058774</v>
      </c>
      <c r="AB112" s="128">
        <f t="shared" si="123"/>
        <v>80087762</v>
      </c>
      <c r="AC112" s="122">
        <f t="shared" si="123"/>
        <v>20322868</v>
      </c>
      <c r="AD112" s="129">
        <f t="shared" si="123"/>
        <v>100410630</v>
      </c>
      <c r="AE112" s="128">
        <f t="shared" si="123"/>
        <v>54518089</v>
      </c>
      <c r="AF112" s="122">
        <f t="shared" si="123"/>
        <v>12863277</v>
      </c>
      <c r="AG112" s="129">
        <f t="shared" si="123"/>
        <v>67381366</v>
      </c>
      <c r="AH112" s="128">
        <f t="shared" si="123"/>
        <v>126336201</v>
      </c>
      <c r="AI112" s="122">
        <f t="shared" si="123"/>
        <v>143984345</v>
      </c>
      <c r="AJ112" s="130">
        <f t="shared" si="123"/>
        <v>177013609</v>
      </c>
      <c r="AK112" s="9"/>
      <c r="AL112" s="128">
        <f>AL114+AL123+AL141</f>
        <v>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c r="A113" s="731">
        <f>+IF(ABRIL!A113=0,"",ABRIL!A113)</f>
        <v>2000</v>
      </c>
      <c r="B113" s="640" t="str">
        <f>+IF(ABRIL!B113=0,"",ABRIL!B113)</f>
        <v>INGRESOS DE CAPITAL</v>
      </c>
      <c r="C113" s="623">
        <f>SUM(C115:C124)</f>
        <v>164508252</v>
      </c>
      <c r="D113" s="624">
        <f>SUM(D115:D124)</f>
        <v>0</v>
      </c>
      <c r="E113" s="624">
        <f t="shared" ref="E113:N113" si="124">SUM(E115:E124)</f>
        <v>155190942</v>
      </c>
      <c r="F113" s="624">
        <f t="shared" si="124"/>
        <v>319699194</v>
      </c>
      <c r="G113" s="624">
        <f t="shared" si="124"/>
        <v>20126112</v>
      </c>
      <c r="H113" s="624">
        <f t="shared" si="124"/>
        <v>184561</v>
      </c>
      <c r="I113" s="624">
        <f t="shared" si="124"/>
        <v>20310673</v>
      </c>
      <c r="J113" s="624">
        <f t="shared" si="124"/>
        <v>20126112</v>
      </c>
      <c r="K113" s="624">
        <f t="shared" si="124"/>
        <v>184561</v>
      </c>
      <c r="L113" s="624">
        <f t="shared" si="124"/>
        <v>20310673</v>
      </c>
      <c r="M113" s="624">
        <f t="shared" si="124"/>
        <v>299388521</v>
      </c>
      <c r="N113" s="625">
        <f t="shared" si="124"/>
        <v>299388521</v>
      </c>
      <c r="O113" s="461"/>
      <c r="P113" s="174">
        <f>SUM(P115:P124)</f>
        <v>0</v>
      </c>
      <c r="Q113" s="175">
        <f>SUM(Q115:Q124)</f>
        <v>0</v>
      </c>
      <c r="R113" s="9"/>
      <c r="S113" s="366" t="str">
        <f>+IF(ABRIL!S113=0,"",ABRIL!S113)</f>
        <v/>
      </c>
      <c r="T113" s="696" t="str">
        <f>+IF(ABRIL!T113=0,"",ABRIL!T113)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2" t="str">
        <f>+IF(ABRIL!A114=0,"",ABRIL!A114)</f>
        <v/>
      </c>
      <c r="B114" s="653" t="str">
        <f>+IF(ABRIL!B114=0,"",ABRIL!B114)</f>
        <v/>
      </c>
      <c r="C114" s="480"/>
      <c r="D114" s="480"/>
      <c r="E114" s="480"/>
      <c r="F114" s="480"/>
      <c r="G114" s="480"/>
      <c r="H114" s="480"/>
      <c r="I114" s="480"/>
      <c r="J114" s="480"/>
      <c r="K114" s="480"/>
      <c r="L114" s="480"/>
      <c r="M114" s="480"/>
      <c r="N114" s="481"/>
      <c r="P114" s="482"/>
      <c r="Q114" s="481"/>
      <c r="R114" s="9"/>
      <c r="S114" s="705">
        <f>+IF(ABRIL!S114=0,"",ABRIL!S114)</f>
        <v>2010100</v>
      </c>
      <c r="T114" s="681" t="str">
        <f>+IF(ABRIL!T114=0,"",ABRIL!T114)</f>
        <v>Adquisición de bienes</v>
      </c>
      <c r="U114" s="132">
        <f t="shared" ref="U114:AJ114" si="125">SUM(U115:U121)</f>
        <v>98600000</v>
      </c>
      <c r="V114" s="122">
        <f t="shared" si="125"/>
        <v>12417992</v>
      </c>
      <c r="W114" s="122">
        <f t="shared" si="125"/>
        <v>0</v>
      </c>
      <c r="X114" s="129">
        <f t="shared" si="125"/>
        <v>111017992</v>
      </c>
      <c r="Y114" s="128">
        <f t="shared" si="125"/>
        <v>36868821</v>
      </c>
      <c r="Z114" s="122">
        <f t="shared" si="125"/>
        <v>3041250</v>
      </c>
      <c r="AA114" s="129">
        <f t="shared" si="125"/>
        <v>39910071</v>
      </c>
      <c r="AB114" s="128">
        <f t="shared" si="125"/>
        <v>36664216</v>
      </c>
      <c r="AC114" s="122">
        <f t="shared" si="125"/>
        <v>3183325</v>
      </c>
      <c r="AD114" s="129">
        <f t="shared" si="125"/>
        <v>39847541</v>
      </c>
      <c r="AE114" s="128">
        <f t="shared" si="125"/>
        <v>23581138</v>
      </c>
      <c r="AF114" s="122">
        <f t="shared" si="125"/>
        <v>4812997</v>
      </c>
      <c r="AG114" s="129">
        <f t="shared" si="125"/>
        <v>28394135</v>
      </c>
      <c r="AH114" s="128">
        <f t="shared" si="125"/>
        <v>71107921</v>
      </c>
      <c r="AI114" s="122">
        <f t="shared" si="125"/>
        <v>71170451</v>
      </c>
      <c r="AJ114" s="130">
        <f t="shared" si="125"/>
        <v>82623857</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c r="A115" s="743">
        <f>+IF(ABRIL!A115=0,"",ABRIL!A115)</f>
        <v>2100</v>
      </c>
      <c r="B115" s="626" t="str">
        <f>+IF(ABRIL!B115=0,"",ABRIL!B115)</f>
        <v>CREDITO INTERNO</v>
      </c>
      <c r="C115" s="673">
        <f>+ENERO!C115</f>
        <v>0</v>
      </c>
      <c r="D115" s="464">
        <f>ABRIL!D115+MAYO!P115</f>
        <v>0</v>
      </c>
      <c r="E115" s="464">
        <f>ABRIL!E115+MAYO!Q115</f>
        <v>0</v>
      </c>
      <c r="F115" s="468">
        <f t="shared" ref="F115:F124" si="126">SUM(C115:E115)</f>
        <v>0</v>
      </c>
      <c r="G115" s="466">
        <f>ABRIL!I115</f>
        <v>0</v>
      </c>
      <c r="H115" s="374">
        <v>0</v>
      </c>
      <c r="I115" s="468">
        <f t="shared" ref="I115:I124" si="127">SUM(G115:H115)</f>
        <v>0</v>
      </c>
      <c r="J115" s="466">
        <f>ABRIL!L115</f>
        <v>0</v>
      </c>
      <c r="K115" s="374">
        <v>0</v>
      </c>
      <c r="L115" s="465">
        <f t="shared" ref="L115:L124" si="128">SUM(J115:K115)</f>
        <v>0</v>
      </c>
      <c r="M115" s="469">
        <f t="shared" ref="M115:M124" si="129">F115-I115</f>
        <v>0</v>
      </c>
      <c r="N115" s="465">
        <f t="shared" ref="N115:N124" si="130">F115-L115</f>
        <v>0</v>
      </c>
      <c r="O115" s="461"/>
      <c r="P115" s="372">
        <v>0</v>
      </c>
      <c r="Q115" s="375">
        <v>0</v>
      </c>
      <c r="R115" s="9"/>
      <c r="S115" s="706" t="str">
        <f>+IF(ABRIL!S115=0,"",ABRIL!S115)</f>
        <v>2010100-1</v>
      </c>
      <c r="T115" s="682" t="str">
        <f>+IF(ABRIL!T115=0,"",ABRIL!T115)</f>
        <v>Compra de Equipos</v>
      </c>
      <c r="U115" s="27">
        <f>+ENERO!U115</f>
        <v>20000000</v>
      </c>
      <c r="V115" s="15">
        <f>ABRIL!V115+MAYO!AL115</f>
        <v>0</v>
      </c>
      <c r="W115" s="15">
        <f>ABRIL!W115+MAYO!AM115</f>
        <v>0</v>
      </c>
      <c r="X115" s="18">
        <f t="shared" ref="X115:X121" si="131">SUM(U115:W115)</f>
        <v>20000000</v>
      </c>
      <c r="Y115" s="19">
        <f>ABRIL!AA115</f>
        <v>0</v>
      </c>
      <c r="Z115" s="374">
        <v>0</v>
      </c>
      <c r="AA115" s="18">
        <f t="shared" ref="AA115:AA121" si="132">SUM(Y115:Z115)</f>
        <v>0</v>
      </c>
      <c r="AB115" s="19">
        <f>ABRIL!AD115</f>
        <v>0</v>
      </c>
      <c r="AC115" s="374">
        <v>0</v>
      </c>
      <c r="AD115" s="18">
        <f t="shared" ref="AD115:AD121" si="133">SUM(AB115:AC115)</f>
        <v>0</v>
      </c>
      <c r="AE115" s="19">
        <f>ABRIL!AG115</f>
        <v>0</v>
      </c>
      <c r="AF115" s="374">
        <v>0</v>
      </c>
      <c r="AG115" s="18">
        <f t="shared" ref="AG115:AG121" si="134">SUM(AE115:AF115)</f>
        <v>0</v>
      </c>
      <c r="AH115" s="19">
        <f t="shared" ref="AH115:AH121" si="135">X115-AA115</f>
        <v>20000000</v>
      </c>
      <c r="AI115" s="15">
        <f t="shared" ref="AI115:AI121" si="136">X115-AD115</f>
        <v>20000000</v>
      </c>
      <c r="AJ115" s="16">
        <f t="shared" ref="AJ115:AJ121" si="137">X115-AG115</f>
        <v>20000000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3" t="str">
        <f>+IF(ABRIL!A116=0,"",ABRIL!A116)</f>
        <v>2100-1</v>
      </c>
      <c r="B116" s="627" t="str">
        <f>+IF(ABRIL!B116=0,"",ABRIL!B116)</f>
        <v>Vigencia Anterior</v>
      </c>
      <c r="C116" s="673">
        <f>+ENERO!C116</f>
        <v>0</v>
      </c>
      <c r="D116" s="464">
        <f>ABRIL!D116+MAYO!P116</f>
        <v>0</v>
      </c>
      <c r="E116" s="464">
        <f>ABRIL!E116+MAYO!Q116</f>
        <v>0</v>
      </c>
      <c r="F116" s="468">
        <f t="shared" si="126"/>
        <v>0</v>
      </c>
      <c r="G116" s="466">
        <f>ABRIL!I116</f>
        <v>0</v>
      </c>
      <c r="H116" s="374">
        <v>0</v>
      </c>
      <c r="I116" s="468">
        <f t="shared" si="127"/>
        <v>0</v>
      </c>
      <c r="J116" s="466">
        <f>ABRIL!L116</f>
        <v>0</v>
      </c>
      <c r="K116" s="374">
        <v>0</v>
      </c>
      <c r="L116" s="465">
        <f t="shared" si="128"/>
        <v>0</v>
      </c>
      <c r="M116" s="469">
        <f t="shared" si="129"/>
        <v>0</v>
      </c>
      <c r="N116" s="465">
        <f t="shared" si="130"/>
        <v>0</v>
      </c>
      <c r="O116" s="461"/>
      <c r="P116" s="372">
        <v>0</v>
      </c>
      <c r="Q116" s="375">
        <v>0</v>
      </c>
      <c r="R116" s="9"/>
      <c r="S116" s="706" t="str">
        <f>+IF(ABRIL!S116=0,"",ABRIL!S116)</f>
        <v>2010100-2</v>
      </c>
      <c r="T116" s="682" t="str">
        <f>+IF(ABRIL!T116=0,"",ABRIL!T116)</f>
        <v>Materiales</v>
      </c>
      <c r="U116" s="27">
        <f>+ENERO!U116</f>
        <v>75600000</v>
      </c>
      <c r="V116" s="15">
        <f>ABRIL!V116+MAYO!AL116</f>
        <v>-4147338</v>
      </c>
      <c r="W116" s="15">
        <f>ABRIL!W116+MAYO!AM116</f>
        <v>0</v>
      </c>
      <c r="X116" s="18">
        <f t="shared" si="131"/>
        <v>71452662</v>
      </c>
      <c r="Y116" s="19">
        <f>ABRIL!AA116</f>
        <v>20303491</v>
      </c>
      <c r="Z116" s="374">
        <v>3041250</v>
      </c>
      <c r="AA116" s="18">
        <f t="shared" si="132"/>
        <v>23344741</v>
      </c>
      <c r="AB116" s="19">
        <f>ABRIL!AD116</f>
        <v>20098886</v>
      </c>
      <c r="AC116" s="374">
        <v>3183325</v>
      </c>
      <c r="AD116" s="18">
        <f t="shared" si="133"/>
        <v>23282211</v>
      </c>
      <c r="AE116" s="19">
        <f>ABRIL!AG116</f>
        <v>7283558</v>
      </c>
      <c r="AF116" s="374">
        <v>4545247</v>
      </c>
      <c r="AG116" s="18">
        <f t="shared" si="134"/>
        <v>11828805</v>
      </c>
      <c r="AH116" s="19">
        <f t="shared" si="135"/>
        <v>48107921</v>
      </c>
      <c r="AI116" s="15">
        <f t="shared" si="136"/>
        <v>48170451</v>
      </c>
      <c r="AJ116" s="16">
        <f t="shared" si="137"/>
        <v>59623857</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3">
        <f>+IF(ABRIL!A117=0,"",ABRIL!A117)</f>
        <v>2200</v>
      </c>
      <c r="B117" s="626" t="str">
        <f>+IF(ABRIL!B117=0,"",ABRIL!B117)</f>
        <v>CREDITO EXTERNO</v>
      </c>
      <c r="C117" s="673">
        <f>+ENERO!C117</f>
        <v>0</v>
      </c>
      <c r="D117" s="464">
        <f>ABRIL!D117+MAYO!P117</f>
        <v>0</v>
      </c>
      <c r="E117" s="464">
        <f>ABRIL!E117+MAYO!Q117</f>
        <v>0</v>
      </c>
      <c r="F117" s="468">
        <f t="shared" si="126"/>
        <v>0</v>
      </c>
      <c r="G117" s="466">
        <f>ABRIL!I117</f>
        <v>0</v>
      </c>
      <c r="H117" s="374">
        <v>0</v>
      </c>
      <c r="I117" s="468">
        <f t="shared" si="127"/>
        <v>0</v>
      </c>
      <c r="J117" s="466">
        <f>ABRIL!L117</f>
        <v>0</v>
      </c>
      <c r="K117" s="374">
        <v>0</v>
      </c>
      <c r="L117" s="465">
        <f t="shared" si="128"/>
        <v>0</v>
      </c>
      <c r="M117" s="469">
        <f t="shared" si="129"/>
        <v>0</v>
      </c>
      <c r="N117" s="465">
        <f t="shared" si="130"/>
        <v>0</v>
      </c>
      <c r="O117" s="461"/>
      <c r="P117" s="372">
        <v>0</v>
      </c>
      <c r="Q117" s="375">
        <v>0</v>
      </c>
      <c r="R117" s="9"/>
      <c r="S117" s="706" t="str">
        <f>+IF(ABRIL!S117=0,"",ABRIL!S117)</f>
        <v>2010100-3</v>
      </c>
      <c r="T117" s="682" t="str">
        <f>+IF(ABRIL!T117=0,"",ABRIL!T117)</f>
        <v>Salud Ocupacional</v>
      </c>
      <c r="U117" s="27">
        <f>+ENERO!U117</f>
        <v>3000000</v>
      </c>
      <c r="V117" s="15">
        <f>ABRIL!V117+MAYO!AL117</f>
        <v>0</v>
      </c>
      <c r="W117" s="15">
        <f>ABRIL!W117+MAYO!AM117</f>
        <v>0</v>
      </c>
      <c r="X117" s="18">
        <f t="shared" si="131"/>
        <v>3000000</v>
      </c>
      <c r="Y117" s="19">
        <f>ABRIL!AA117</f>
        <v>0</v>
      </c>
      <c r="Z117" s="374">
        <v>0</v>
      </c>
      <c r="AA117" s="18">
        <f t="shared" si="132"/>
        <v>0</v>
      </c>
      <c r="AB117" s="19">
        <f>ABRIL!AD117</f>
        <v>0</v>
      </c>
      <c r="AC117" s="374">
        <v>0</v>
      </c>
      <c r="AD117" s="18">
        <f t="shared" si="133"/>
        <v>0</v>
      </c>
      <c r="AE117" s="19">
        <f>ABRIL!AG117</f>
        <v>0</v>
      </c>
      <c r="AF117" s="374">
        <v>0</v>
      </c>
      <c r="AG117" s="18">
        <f t="shared" si="134"/>
        <v>0</v>
      </c>
      <c r="AH117" s="19">
        <f t="shared" si="135"/>
        <v>3000000</v>
      </c>
      <c r="AI117" s="15">
        <f t="shared" si="136"/>
        <v>3000000</v>
      </c>
      <c r="AJ117" s="16">
        <f t="shared" si="137"/>
        <v>3000000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4" t="str">
        <f>+IF(ABRIL!A118=0,"",ABRIL!A118)</f>
        <v>2200-1</v>
      </c>
      <c r="B118" s="627" t="str">
        <f>+IF(ABRIL!B118=0,"",ABRIL!B118)</f>
        <v>Vigencia Anterior Ingresos de Capital</v>
      </c>
      <c r="C118" s="673">
        <f>+ENERO!C118</f>
        <v>0</v>
      </c>
      <c r="D118" s="464">
        <f>ABRIL!D118+MAYO!P118</f>
        <v>0</v>
      </c>
      <c r="E118" s="464">
        <f>ABRIL!E118+MAYO!Q118</f>
        <v>0</v>
      </c>
      <c r="F118" s="468">
        <f t="shared" si="126"/>
        <v>0</v>
      </c>
      <c r="G118" s="466">
        <f>ABRIL!I118</f>
        <v>0</v>
      </c>
      <c r="H118" s="374">
        <v>0</v>
      </c>
      <c r="I118" s="468">
        <f t="shared" si="127"/>
        <v>0</v>
      </c>
      <c r="J118" s="466">
        <f>ABRIL!L118</f>
        <v>0</v>
      </c>
      <c r="K118" s="374">
        <v>0</v>
      </c>
      <c r="L118" s="465">
        <f t="shared" si="128"/>
        <v>0</v>
      </c>
      <c r="M118" s="469">
        <f t="shared" si="129"/>
        <v>0</v>
      </c>
      <c r="N118" s="465">
        <f t="shared" si="130"/>
        <v>0</v>
      </c>
      <c r="O118" s="461"/>
      <c r="P118" s="372">
        <v>0</v>
      </c>
      <c r="Q118" s="375">
        <v>0</v>
      </c>
      <c r="R118" s="9"/>
      <c r="S118" s="706" t="str">
        <f>+IF(ABRIL!S118=0,"",ABRIL!S118)</f>
        <v>2010100-4</v>
      </c>
      <c r="T118" s="682" t="str">
        <f>+IF(ABRIL!T118=0,"",ABRIL!T118)</f>
        <v/>
      </c>
      <c r="U118" s="27">
        <f>+ENERO!U118</f>
        <v>0</v>
      </c>
      <c r="V118" s="15">
        <f>ABRIL!V118+MAYO!AL118</f>
        <v>0</v>
      </c>
      <c r="W118" s="15">
        <f>ABRIL!W118+MAYO!AM118</f>
        <v>0</v>
      </c>
      <c r="X118" s="18">
        <f t="shared" si="131"/>
        <v>0</v>
      </c>
      <c r="Y118" s="19">
        <f>ABRIL!AA118</f>
        <v>0</v>
      </c>
      <c r="Z118" s="374">
        <v>0</v>
      </c>
      <c r="AA118" s="18">
        <f t="shared" si="132"/>
        <v>0</v>
      </c>
      <c r="AB118" s="19">
        <f>ABRIL!AD118</f>
        <v>0</v>
      </c>
      <c r="AC118" s="374">
        <v>0</v>
      </c>
      <c r="AD118" s="18">
        <f t="shared" si="133"/>
        <v>0</v>
      </c>
      <c r="AE118" s="19">
        <f>ABRIL!AG118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3">
        <f>+IF(ABRIL!A119=0,"",ABRIL!A119)</f>
        <v>2300</v>
      </c>
      <c r="B119" s="626" t="str">
        <f>+IF(ABRIL!B119=0,"",ABRIL!B119)</f>
        <v>RENDIMIENTOS FINANCIEROS</v>
      </c>
      <c r="C119" s="673">
        <f>+ENERO!C119</f>
        <v>0</v>
      </c>
      <c r="D119" s="464">
        <f>ABRIL!D119+MAYO!P119</f>
        <v>0</v>
      </c>
      <c r="E119" s="464">
        <f>ABRIL!E119+MAYO!Q119</f>
        <v>0</v>
      </c>
      <c r="F119" s="468">
        <f t="shared" si="126"/>
        <v>0</v>
      </c>
      <c r="G119" s="219">
        <f>ABRIL!I119</f>
        <v>399005</v>
      </c>
      <c r="H119" s="374">
        <v>136041</v>
      </c>
      <c r="I119" s="473">
        <f t="shared" si="127"/>
        <v>535046</v>
      </c>
      <c r="J119" s="219">
        <f>ABRIL!L119</f>
        <v>399005</v>
      </c>
      <c r="K119" s="374">
        <v>136041</v>
      </c>
      <c r="L119" s="143">
        <f t="shared" si="128"/>
        <v>535046</v>
      </c>
      <c r="M119" s="438">
        <f t="shared" si="129"/>
        <v>-535046</v>
      </c>
      <c r="N119" s="143">
        <f t="shared" si="130"/>
        <v>-535046</v>
      </c>
      <c r="O119" s="461"/>
      <c r="P119" s="372">
        <v>0</v>
      </c>
      <c r="Q119" s="375">
        <v>0</v>
      </c>
      <c r="R119" s="9"/>
      <c r="S119" s="706" t="str">
        <f>+IF(ABRIL!S119=0,"",ABRIL!S119)</f>
        <v>2010100-5</v>
      </c>
      <c r="T119" s="682" t="str">
        <f>+IF(ABRIL!T119=0,"",ABRIL!T119)</f>
        <v/>
      </c>
      <c r="U119" s="27">
        <f>+ENERO!U119</f>
        <v>0</v>
      </c>
      <c r="V119" s="15">
        <f>ABRIL!V119+MAYO!AL119</f>
        <v>0</v>
      </c>
      <c r="W119" s="15">
        <f>ABRIL!W119+MAYO!AM119</f>
        <v>0</v>
      </c>
      <c r="X119" s="18">
        <f t="shared" si="131"/>
        <v>0</v>
      </c>
      <c r="Y119" s="19">
        <f>ABRIL!AA119</f>
        <v>0</v>
      </c>
      <c r="Z119" s="374">
        <v>0</v>
      </c>
      <c r="AA119" s="18">
        <f t="shared" si="132"/>
        <v>0</v>
      </c>
      <c r="AB119" s="19">
        <f>ABRIL!AD119</f>
        <v>0</v>
      </c>
      <c r="AC119" s="374">
        <v>0</v>
      </c>
      <c r="AD119" s="18">
        <f t="shared" si="133"/>
        <v>0</v>
      </c>
      <c r="AE119" s="19">
        <f>ABRIL!AG119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5">
        <f>+IF(ABRIL!A120=0,"",ABRIL!A120)</f>
        <v>2400</v>
      </c>
      <c r="B120" s="627" t="str">
        <f>+IF(ABRIL!B120=0,"",ABRIL!B120)</f>
        <v>VENTA DE ACTIVOS</v>
      </c>
      <c r="C120" s="673">
        <f>+ENERO!C120</f>
        <v>0</v>
      </c>
      <c r="D120" s="464">
        <f>ABRIL!D120+MAYO!P120</f>
        <v>0</v>
      </c>
      <c r="E120" s="464">
        <f>ABRIL!E120+MAYO!Q120</f>
        <v>0</v>
      </c>
      <c r="F120" s="468">
        <f t="shared" si="126"/>
        <v>0</v>
      </c>
      <c r="G120" s="219">
        <f>ABRIL!I120</f>
        <v>0</v>
      </c>
      <c r="H120" s="374">
        <v>0</v>
      </c>
      <c r="I120" s="473">
        <f t="shared" si="127"/>
        <v>0</v>
      </c>
      <c r="J120" s="219">
        <f>ABRIL!L120</f>
        <v>0</v>
      </c>
      <c r="K120" s="374">
        <v>0</v>
      </c>
      <c r="L120" s="143">
        <f t="shared" si="128"/>
        <v>0</v>
      </c>
      <c r="M120" s="438">
        <f t="shared" si="129"/>
        <v>0</v>
      </c>
      <c r="N120" s="143">
        <f t="shared" si="130"/>
        <v>0</v>
      </c>
      <c r="P120" s="372">
        <v>0</v>
      </c>
      <c r="Q120" s="375">
        <v>0</v>
      </c>
      <c r="R120" s="9"/>
      <c r="S120" s="706" t="str">
        <f>+IF(ABRIL!S120=0,"",ABRIL!S120)</f>
        <v>2010100-6</v>
      </c>
      <c r="T120" s="682" t="str">
        <f>+IF(ABRIL!T120=0,"",ABRIL!T120)</f>
        <v/>
      </c>
      <c r="U120" s="27">
        <f>+ENERO!U120</f>
        <v>0</v>
      </c>
      <c r="V120" s="15">
        <f>ABRIL!V120+MAYO!AL120</f>
        <v>0</v>
      </c>
      <c r="W120" s="15">
        <f>ABRIL!W120+MAYO!AM120</f>
        <v>0</v>
      </c>
      <c r="X120" s="18">
        <f t="shared" si="131"/>
        <v>0</v>
      </c>
      <c r="Y120" s="19">
        <f>ABRIL!AA120</f>
        <v>0</v>
      </c>
      <c r="Z120" s="374">
        <v>0</v>
      </c>
      <c r="AA120" s="18">
        <f t="shared" si="132"/>
        <v>0</v>
      </c>
      <c r="AB120" s="19">
        <f>ABRIL!AD120</f>
        <v>0</v>
      </c>
      <c r="AC120" s="374">
        <v>0</v>
      </c>
      <c r="AD120" s="18">
        <f t="shared" si="133"/>
        <v>0</v>
      </c>
      <c r="AE120" s="19">
        <f>ABRIL!AG120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5">
        <f>+IF(ABRIL!A121=0,"",ABRIL!A121)</f>
        <v>2500</v>
      </c>
      <c r="B121" s="627" t="str">
        <f>+IF(ABRIL!B121=0,"",ABRIL!B121)</f>
        <v>DONACIONES</v>
      </c>
      <c r="C121" s="673">
        <f>+ENERO!C121</f>
        <v>0</v>
      </c>
      <c r="D121" s="464">
        <f>ABRIL!D121+MAYO!P121</f>
        <v>0</v>
      </c>
      <c r="E121" s="464">
        <f>ABRIL!E121+MAYO!Q121</f>
        <v>0</v>
      </c>
      <c r="F121" s="468">
        <f t="shared" si="126"/>
        <v>0</v>
      </c>
      <c r="G121" s="219">
        <f>ABRIL!I121</f>
        <v>0</v>
      </c>
      <c r="H121" s="374">
        <v>0</v>
      </c>
      <c r="I121" s="473">
        <f t="shared" si="127"/>
        <v>0</v>
      </c>
      <c r="J121" s="219">
        <f>ABRIL!L121</f>
        <v>0</v>
      </c>
      <c r="K121" s="374">
        <v>0</v>
      </c>
      <c r="L121" s="143">
        <f t="shared" si="128"/>
        <v>0</v>
      </c>
      <c r="M121" s="438">
        <f t="shared" si="129"/>
        <v>0</v>
      </c>
      <c r="N121" s="143">
        <f t="shared" si="130"/>
        <v>0</v>
      </c>
      <c r="P121" s="372">
        <v>0</v>
      </c>
      <c r="Q121" s="375">
        <v>0</v>
      </c>
      <c r="R121" s="9"/>
      <c r="S121" s="706">
        <f>+IF(ABRIL!S121=0,"",ABRIL!S121)</f>
        <v>2010199</v>
      </c>
      <c r="T121" s="682" t="str">
        <f>+IF(ABRIL!T121=0,"",ABRIL!T121)</f>
        <v>Vigencias Anteriores Adquisición de bienes Admón</v>
      </c>
      <c r="U121" s="27">
        <f>+ENERO!U121</f>
        <v>0</v>
      </c>
      <c r="V121" s="15">
        <f>ABRIL!V121+MAYO!AL121</f>
        <v>16565330</v>
      </c>
      <c r="W121" s="15">
        <f>ABRIL!W121+MAYO!AM121</f>
        <v>0</v>
      </c>
      <c r="X121" s="18">
        <f t="shared" si="131"/>
        <v>16565330</v>
      </c>
      <c r="Y121" s="19">
        <f>ABRIL!AA121</f>
        <v>16565330</v>
      </c>
      <c r="Z121" s="374">
        <v>0</v>
      </c>
      <c r="AA121" s="18">
        <f t="shared" si="132"/>
        <v>16565330</v>
      </c>
      <c r="AB121" s="19">
        <f>ABRIL!AD121</f>
        <v>16565330</v>
      </c>
      <c r="AC121" s="374">
        <v>0</v>
      </c>
      <c r="AD121" s="18">
        <f t="shared" si="133"/>
        <v>16565330</v>
      </c>
      <c r="AE121" s="19">
        <f>ABRIL!AG121</f>
        <v>16297580</v>
      </c>
      <c r="AF121" s="374">
        <v>267750</v>
      </c>
      <c r="AG121" s="18">
        <f t="shared" si="134"/>
        <v>16565330</v>
      </c>
      <c r="AH121" s="19">
        <f t="shared" si="135"/>
        <v>0</v>
      </c>
      <c r="AI121" s="15">
        <f t="shared" si="136"/>
        <v>0</v>
      </c>
      <c r="AJ121" s="16">
        <f t="shared" si="137"/>
        <v>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c r="A122" s="745">
        <f>+IF(ABRIL!A122=0,"",ABRIL!A122)</f>
        <v>2600</v>
      </c>
      <c r="B122" s="627" t="str">
        <f>+IF(ABRIL!B122=0,"",ABRIL!B122)</f>
        <v>RECUPERACIÓN DE CARTERA (AÑO 2016 Y ANTERIORES)</v>
      </c>
      <c r="C122" s="673">
        <f>+ENERO!C122</f>
        <v>164508252</v>
      </c>
      <c r="D122" s="464">
        <f>ABRIL!D122+MAYO!P122</f>
        <v>0</v>
      </c>
      <c r="E122" s="464">
        <f>ABRIL!E122+MAYO!Q122</f>
        <v>155190942</v>
      </c>
      <c r="F122" s="468">
        <f t="shared" si="126"/>
        <v>319699194</v>
      </c>
      <c r="G122" s="219">
        <f>ABRIL!I122</f>
        <v>19727107</v>
      </c>
      <c r="H122" s="374">
        <v>48520</v>
      </c>
      <c r="I122" s="473">
        <f t="shared" si="127"/>
        <v>19775627</v>
      </c>
      <c r="J122" s="219">
        <f>ABRIL!L122</f>
        <v>19727107</v>
      </c>
      <c r="K122" s="374">
        <v>48520</v>
      </c>
      <c r="L122" s="143">
        <f t="shared" si="128"/>
        <v>19775627</v>
      </c>
      <c r="M122" s="438">
        <f t="shared" si="129"/>
        <v>299923567</v>
      </c>
      <c r="N122" s="143">
        <f t="shared" si="130"/>
        <v>299923567</v>
      </c>
      <c r="P122" s="372">
        <v>0</v>
      </c>
      <c r="Q122" s="375">
        <v>0</v>
      </c>
      <c r="R122" s="9"/>
      <c r="S122" s="366" t="str">
        <f>+IF(ABRIL!S122=0,"",ABRIL!S122)</f>
        <v/>
      </c>
      <c r="T122" s="696" t="str">
        <f>+IF(ABRIL!T122=0,"",ABRIL!T122)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6">
        <f>+IF(ABRIL!A123=0,"",ABRIL!A123)</f>
        <v>2700</v>
      </c>
      <c r="B123" s="627" t="str">
        <f>+IF(ABRIL!B123=0,"",ABRIL!B123)</f>
        <v>OTROS INGRESOS DE CAPITAL</v>
      </c>
      <c r="C123" s="673">
        <f>+ENERO!C123</f>
        <v>0</v>
      </c>
      <c r="D123" s="464">
        <f>ABRIL!D123+MAYO!P123</f>
        <v>0</v>
      </c>
      <c r="E123" s="464">
        <f>ABRIL!E123+MAYO!Q123</f>
        <v>0</v>
      </c>
      <c r="F123" s="468">
        <f t="shared" si="126"/>
        <v>0</v>
      </c>
      <c r="G123" s="219">
        <f>ABRIL!I123</f>
        <v>0</v>
      </c>
      <c r="H123" s="374">
        <v>0</v>
      </c>
      <c r="I123" s="473">
        <f t="shared" si="127"/>
        <v>0</v>
      </c>
      <c r="J123" s="219">
        <f>ABRIL!L123</f>
        <v>0</v>
      </c>
      <c r="K123" s="374">
        <v>0</v>
      </c>
      <c r="L123" s="143">
        <f t="shared" si="128"/>
        <v>0</v>
      </c>
      <c r="M123" s="438">
        <f t="shared" si="129"/>
        <v>0</v>
      </c>
      <c r="N123" s="143">
        <f t="shared" si="130"/>
        <v>0</v>
      </c>
      <c r="P123" s="372">
        <v>0</v>
      </c>
      <c r="Q123" s="375">
        <v>0</v>
      </c>
      <c r="R123" s="9"/>
      <c r="S123" s="705">
        <f>+IF(ABRIL!S123=0,"",ABRIL!S123)</f>
        <v>2010200</v>
      </c>
      <c r="T123" s="681" t="str">
        <f>+IF(ABRIL!T123=0,"",ABRIL!T123)</f>
        <v>Adquisición de Servicios</v>
      </c>
      <c r="U123" s="132">
        <f t="shared" ref="U123:AJ123" si="138">SUM(U124:U139)</f>
        <v>91627325</v>
      </c>
      <c r="V123" s="122">
        <f t="shared" si="138"/>
        <v>40146339</v>
      </c>
      <c r="W123" s="122">
        <f t="shared" si="138"/>
        <v>1603319</v>
      </c>
      <c r="X123" s="129">
        <f t="shared" si="138"/>
        <v>133376983</v>
      </c>
      <c r="Y123" s="128">
        <f t="shared" si="138"/>
        <v>69795823</v>
      </c>
      <c r="Z123" s="122">
        <f t="shared" si="138"/>
        <v>8352880</v>
      </c>
      <c r="AA123" s="129">
        <f t="shared" si="138"/>
        <v>78148703</v>
      </c>
      <c r="AB123" s="128">
        <f t="shared" si="138"/>
        <v>43423546</v>
      </c>
      <c r="AC123" s="122">
        <f t="shared" si="138"/>
        <v>17139543</v>
      </c>
      <c r="AD123" s="129">
        <f t="shared" si="138"/>
        <v>60563089</v>
      </c>
      <c r="AE123" s="128">
        <f t="shared" si="138"/>
        <v>30936951</v>
      </c>
      <c r="AF123" s="122">
        <f t="shared" si="138"/>
        <v>8050280</v>
      </c>
      <c r="AG123" s="129">
        <f t="shared" si="138"/>
        <v>38987231</v>
      </c>
      <c r="AH123" s="128">
        <f t="shared" si="138"/>
        <v>55228280</v>
      </c>
      <c r="AI123" s="122">
        <f t="shared" si="138"/>
        <v>72813894</v>
      </c>
      <c r="AJ123" s="130">
        <f t="shared" si="138"/>
        <v>94389752</v>
      </c>
      <c r="AK123" s="9"/>
      <c r="AL123" s="128">
        <f>SUM(AL124:AL139)</f>
        <v>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c r="A124" s="747">
        <f>+IF(ABRIL!A124=0,"",ABRIL!A124)</f>
        <v>2800</v>
      </c>
      <c r="B124" s="655" t="str">
        <f>+IF(ABRIL!B124=0,"",ABRIL!B124)</f>
        <v/>
      </c>
      <c r="C124" s="779">
        <f>+ENERO!C124</f>
        <v>0</v>
      </c>
      <c r="D124" s="462">
        <f>ABRIL!D124+MAYO!P124</f>
        <v>0</v>
      </c>
      <c r="E124" s="462">
        <f>ABRIL!E124+MAYO!Q124</f>
        <v>0</v>
      </c>
      <c r="F124" s="474">
        <f t="shared" si="126"/>
        <v>0</v>
      </c>
      <c r="G124" s="387">
        <f>ABRIL!I124</f>
        <v>0</v>
      </c>
      <c r="H124" s="388">
        <v>0</v>
      </c>
      <c r="I124" s="475">
        <f t="shared" si="127"/>
        <v>0</v>
      </c>
      <c r="J124" s="387">
        <f>ABRIL!L124</f>
        <v>0</v>
      </c>
      <c r="K124" s="388">
        <v>0</v>
      </c>
      <c r="L124" s="386">
        <f t="shared" si="128"/>
        <v>0</v>
      </c>
      <c r="M124" s="476">
        <f t="shared" si="129"/>
        <v>0</v>
      </c>
      <c r="N124" s="386">
        <f t="shared" si="130"/>
        <v>0</v>
      </c>
      <c r="P124" s="384">
        <v>0</v>
      </c>
      <c r="Q124" s="389">
        <v>0</v>
      </c>
      <c r="R124" s="9"/>
      <c r="S124" s="706" t="str">
        <f>+IF(ABRIL!S124=0,"",ABRIL!S124)</f>
        <v>2010200-1</v>
      </c>
      <c r="T124" s="682" t="str">
        <f>+IF(ABRIL!T124=0,"",ABRIL!T124)</f>
        <v>Seguros</v>
      </c>
      <c r="U124" s="27">
        <f>+ENERO!U124</f>
        <v>0</v>
      </c>
      <c r="V124" s="15">
        <f>ABRIL!V124+MAYO!AL124</f>
        <v>0</v>
      </c>
      <c r="W124" s="15">
        <f>ABRIL!W124+MAYO!AM124</f>
        <v>0</v>
      </c>
      <c r="X124" s="18">
        <f t="shared" ref="X124:X139" si="139">SUM(U124:W124)</f>
        <v>0</v>
      </c>
      <c r="Y124" s="19">
        <f>ABRIL!AA124</f>
        <v>0</v>
      </c>
      <c r="Z124" s="374">
        <v>0</v>
      </c>
      <c r="AA124" s="18">
        <f t="shared" ref="AA124:AA139" si="140">SUM(Y124:Z124)</f>
        <v>0</v>
      </c>
      <c r="AB124" s="19">
        <f>ABRIL!AD124</f>
        <v>0</v>
      </c>
      <c r="AC124" s="374">
        <v>0</v>
      </c>
      <c r="AD124" s="18">
        <f t="shared" ref="AD124:AD139" si="141">SUM(AB124:AC124)</f>
        <v>0</v>
      </c>
      <c r="AE124" s="19">
        <f>ABRIL!AG124</f>
        <v>0</v>
      </c>
      <c r="AF124" s="374">
        <v>0</v>
      </c>
      <c r="AG124" s="18">
        <f t="shared" ref="AG124:AG139" si="142">SUM(AE124:AF124)</f>
        <v>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2"/>
      <c r="B125" s="653"/>
      <c r="C125" s="480"/>
      <c r="D125" s="480"/>
      <c r="E125" s="480"/>
      <c r="F125" s="480"/>
      <c r="G125" s="480"/>
      <c r="H125" s="480"/>
      <c r="I125" s="480"/>
      <c r="J125" s="480"/>
      <c r="K125" s="480"/>
      <c r="L125" s="480"/>
      <c r="M125" s="480"/>
      <c r="N125" s="481"/>
      <c r="P125" s="482"/>
      <c r="Q125" s="481"/>
      <c r="R125" s="9"/>
      <c r="S125" s="706" t="str">
        <f>+IF(ABRIL!S125=0,"",ABRIL!S125)</f>
        <v>2010200-2</v>
      </c>
      <c r="T125" s="682" t="str">
        <f>+IF(ABRIL!T125=0,"",ABRIL!T125)</f>
        <v>Impresos y Publicaciones</v>
      </c>
      <c r="U125" s="27">
        <f>+ENERO!U125</f>
        <v>0</v>
      </c>
      <c r="V125" s="15">
        <f>ABRIL!V125+MAYO!AL125</f>
        <v>0</v>
      </c>
      <c r="W125" s="15">
        <f>ABRIL!W125+MAYO!AM125</f>
        <v>0</v>
      </c>
      <c r="X125" s="18">
        <f t="shared" si="139"/>
        <v>0</v>
      </c>
      <c r="Y125" s="19">
        <f>ABRIL!AA125</f>
        <v>0</v>
      </c>
      <c r="Z125" s="374">
        <v>0</v>
      </c>
      <c r="AA125" s="18">
        <f t="shared" si="140"/>
        <v>0</v>
      </c>
      <c r="AB125" s="19">
        <f>ABRIL!AD125</f>
        <v>0</v>
      </c>
      <c r="AC125" s="374">
        <v>0</v>
      </c>
      <c r="AD125" s="18">
        <f t="shared" si="141"/>
        <v>0</v>
      </c>
      <c r="AE125" s="19">
        <f>ABRIL!AG125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67" t="s">
        <v>244</v>
      </c>
      <c r="B126" s="656"/>
      <c r="C126" s="477">
        <f t="shared" ref="C126:N126" si="146">C8-C128</f>
        <v>5615142604</v>
      </c>
      <c r="D126" s="477">
        <f t="shared" si="146"/>
        <v>0</v>
      </c>
      <c r="E126" s="477">
        <f t="shared" si="146"/>
        <v>193986557</v>
      </c>
      <c r="F126" s="477">
        <f t="shared" si="146"/>
        <v>5809129161</v>
      </c>
      <c r="G126" s="477">
        <f t="shared" si="146"/>
        <v>2571965300</v>
      </c>
      <c r="H126" s="477">
        <f t="shared" si="146"/>
        <v>393836893</v>
      </c>
      <c r="I126" s="477">
        <f t="shared" si="146"/>
        <v>2965802193</v>
      </c>
      <c r="J126" s="477">
        <f t="shared" si="146"/>
        <v>2251538663</v>
      </c>
      <c r="K126" s="477">
        <f t="shared" si="146"/>
        <v>323237832</v>
      </c>
      <c r="L126" s="477">
        <f t="shared" si="146"/>
        <v>2574776495</v>
      </c>
      <c r="M126" s="477">
        <f t="shared" si="146"/>
        <v>2843326968</v>
      </c>
      <c r="N126" s="614">
        <f t="shared" si="146"/>
        <v>3234352666</v>
      </c>
      <c r="P126" s="478">
        <f>P8-P128</f>
        <v>0</v>
      </c>
      <c r="Q126" s="479">
        <f>Q8-Q128</f>
        <v>0</v>
      </c>
      <c r="R126" s="9"/>
      <c r="S126" s="706" t="str">
        <f>+IF(ABRIL!S126=0,"",ABRIL!S126)</f>
        <v>2010200-3</v>
      </c>
      <c r="T126" s="682" t="str">
        <f>+IF(ABRIL!T126=0,"",ABRIL!T126)</f>
        <v xml:space="preserve">Servicios Públicos </v>
      </c>
      <c r="U126" s="27">
        <f>+ENERO!U126</f>
        <v>70000000</v>
      </c>
      <c r="V126" s="15">
        <f>ABRIL!V126+MAYO!AL126</f>
        <v>0</v>
      </c>
      <c r="W126" s="15">
        <f>ABRIL!W126+MAYO!AM126</f>
        <v>0</v>
      </c>
      <c r="X126" s="18">
        <f t="shared" si="139"/>
        <v>70000000</v>
      </c>
      <c r="Y126" s="19">
        <f>ABRIL!AA126</f>
        <v>26282413</v>
      </c>
      <c r="Z126" s="374">
        <v>6092709</v>
      </c>
      <c r="AA126" s="18">
        <f t="shared" si="140"/>
        <v>32375122</v>
      </c>
      <c r="AB126" s="19">
        <f>ABRIL!AD126</f>
        <v>26282413</v>
      </c>
      <c r="AC126" s="374">
        <v>6092709</v>
      </c>
      <c r="AD126" s="18">
        <f t="shared" si="141"/>
        <v>32375122</v>
      </c>
      <c r="AE126" s="19">
        <f>ABRIL!AG126</f>
        <v>26282413</v>
      </c>
      <c r="AF126" s="374">
        <v>6011709</v>
      </c>
      <c r="AG126" s="18">
        <f t="shared" si="142"/>
        <v>32294122</v>
      </c>
      <c r="AH126" s="19">
        <f t="shared" si="143"/>
        <v>37624878</v>
      </c>
      <c r="AI126" s="15">
        <f t="shared" si="144"/>
        <v>37624878</v>
      </c>
      <c r="AJ126" s="16">
        <f t="shared" si="145"/>
        <v>37705878</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70"/>
      <c r="B127" s="653"/>
      <c r="C127" s="480"/>
      <c r="D127" s="480"/>
      <c r="E127" s="480"/>
      <c r="F127" s="480"/>
      <c r="G127" s="480"/>
      <c r="H127" s="480"/>
      <c r="I127" s="480"/>
      <c r="J127" s="480"/>
      <c r="K127" s="480"/>
      <c r="L127" s="480"/>
      <c r="M127" s="480"/>
      <c r="N127" s="481"/>
      <c r="P127" s="482"/>
      <c r="Q127" s="481"/>
      <c r="R127" s="9"/>
      <c r="S127" s="706" t="str">
        <f>+IF(ABRIL!S127=0,"",ABRIL!S127)</f>
        <v>2010200-4</v>
      </c>
      <c r="T127" s="682" t="str">
        <f>+IF(ABRIL!T127=0,"",ABRIL!T127)</f>
        <v>Comunicaciones y Transportes</v>
      </c>
      <c r="U127" s="27">
        <f>+ENERO!U127</f>
        <v>0</v>
      </c>
      <c r="V127" s="15">
        <f>ABRIL!V127+MAYO!AL127</f>
        <v>0</v>
      </c>
      <c r="W127" s="15">
        <f>ABRIL!W127+MAYO!AM127</f>
        <v>0</v>
      </c>
      <c r="X127" s="18">
        <f t="shared" si="139"/>
        <v>0</v>
      </c>
      <c r="Y127" s="19">
        <f>ABRIL!AA127</f>
        <v>0</v>
      </c>
      <c r="Z127" s="374">
        <v>0</v>
      </c>
      <c r="AA127" s="18">
        <f t="shared" si="140"/>
        <v>0</v>
      </c>
      <c r="AB127" s="19">
        <f>ABRIL!AD127</f>
        <v>0</v>
      </c>
      <c r="AC127" s="374">
        <v>0</v>
      </c>
      <c r="AD127" s="18">
        <f t="shared" si="141"/>
        <v>0</v>
      </c>
      <c r="AE127" s="19">
        <f>ABRIL!AG127</f>
        <v>0</v>
      </c>
      <c r="AF127" s="374">
        <v>0</v>
      </c>
      <c r="AG127" s="18">
        <f t="shared" si="142"/>
        <v>0</v>
      </c>
      <c r="AH127" s="19">
        <f t="shared" si="143"/>
        <v>0</v>
      </c>
      <c r="AI127" s="15">
        <f t="shared" si="144"/>
        <v>0</v>
      </c>
      <c r="AJ127" s="16">
        <f t="shared" si="145"/>
        <v>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68" t="s">
        <v>247</v>
      </c>
      <c r="B128" s="657"/>
      <c r="C128" s="483">
        <f t="shared" ref="C128:E128" si="147">SUMIF($B$8:$B$122,"*Vigencia Anterior*",C8:C122)+C122</f>
        <v>483220383</v>
      </c>
      <c r="D128" s="483">
        <f t="shared" si="147"/>
        <v>0</v>
      </c>
      <c r="E128" s="483">
        <f t="shared" si="147"/>
        <v>354577406</v>
      </c>
      <c r="F128" s="483">
        <f>SUMIF($B$8:$B$122,"*Vigencia Anterior*",F8:F122)+F122</f>
        <v>837797789</v>
      </c>
      <c r="G128" s="483">
        <f t="shared" ref="G128:N128" si="148">SUMIF($B$8:$B$122,"*Vigencia Anterior*",G8:G122)+G122</f>
        <v>278351685</v>
      </c>
      <c r="H128" s="483">
        <f t="shared" si="148"/>
        <v>2129147</v>
      </c>
      <c r="I128" s="483">
        <f t="shared" si="148"/>
        <v>280480832</v>
      </c>
      <c r="J128" s="483">
        <f t="shared" si="148"/>
        <v>278351685</v>
      </c>
      <c r="K128" s="483">
        <f t="shared" si="148"/>
        <v>2129147</v>
      </c>
      <c r="L128" s="483">
        <f t="shared" si="148"/>
        <v>280480832</v>
      </c>
      <c r="M128" s="483">
        <f t="shared" si="148"/>
        <v>557316957</v>
      </c>
      <c r="N128" s="483">
        <f t="shared" si="148"/>
        <v>557316957</v>
      </c>
      <c r="O128" s="461"/>
      <c r="P128" s="483">
        <f>SUMIF($B8:$B$122,$B$24,P8:P122)+P122</f>
        <v>0</v>
      </c>
      <c r="Q128" s="484">
        <f>SUMIF($B8:$B$122,$B$24,Q8:Q122)+Q122</f>
        <v>0</v>
      </c>
      <c r="R128" s="9"/>
      <c r="S128" s="706" t="str">
        <f>+IF(ABRIL!S128=0,"",ABRIL!S128)</f>
        <v>2010200-5</v>
      </c>
      <c r="T128" s="682" t="str">
        <f>+IF(ABRIL!T128=0,"",ABRIL!T128)</f>
        <v>Viáticos y Gastos de Viaje</v>
      </c>
      <c r="U128" s="27">
        <f>+ENERO!U128</f>
        <v>3000000</v>
      </c>
      <c r="V128" s="15">
        <f>ABRIL!V128+MAYO!AL128</f>
        <v>0</v>
      </c>
      <c r="W128" s="15">
        <f>ABRIL!W128+MAYO!AM128</f>
        <v>0</v>
      </c>
      <c r="X128" s="18">
        <f t="shared" si="139"/>
        <v>3000000</v>
      </c>
      <c r="Y128" s="19">
        <f>ABRIL!AA128</f>
        <v>476002</v>
      </c>
      <c r="Z128" s="374">
        <v>194622</v>
      </c>
      <c r="AA128" s="18">
        <f t="shared" si="140"/>
        <v>670624</v>
      </c>
      <c r="AB128" s="19">
        <f>ABRIL!AD128</f>
        <v>476002</v>
      </c>
      <c r="AC128" s="374">
        <v>194622</v>
      </c>
      <c r="AD128" s="18">
        <f t="shared" si="141"/>
        <v>670624</v>
      </c>
      <c r="AE128" s="19">
        <f>ABRIL!AG128</f>
        <v>476002</v>
      </c>
      <c r="AF128" s="374">
        <v>194622</v>
      </c>
      <c r="AG128" s="18">
        <f t="shared" si="142"/>
        <v>670624</v>
      </c>
      <c r="AH128" s="19">
        <f t="shared" si="143"/>
        <v>2329376</v>
      </c>
      <c r="AI128" s="15">
        <f t="shared" si="144"/>
        <v>2329376</v>
      </c>
      <c r="AJ128" s="16">
        <f t="shared" si="145"/>
        <v>2329376</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70"/>
      <c r="B129" s="653"/>
      <c r="C129" s="480"/>
      <c r="D129" s="480"/>
      <c r="E129" s="480"/>
      <c r="F129" s="480"/>
      <c r="G129" s="480"/>
      <c r="H129" s="480"/>
      <c r="I129" s="480"/>
      <c r="J129" s="480"/>
      <c r="K129" s="480"/>
      <c r="L129" s="480"/>
      <c r="M129" s="480"/>
      <c r="N129" s="481"/>
      <c r="P129" s="482"/>
      <c r="Q129" s="481"/>
      <c r="R129" s="9"/>
      <c r="S129" s="706" t="str">
        <f>+IF(ABRIL!S129=0,"",ABRIL!S129)</f>
        <v>2010200-6</v>
      </c>
      <c r="T129" s="682" t="str">
        <f>+IF(ABRIL!T129=0,"",ABRIL!T129)</f>
        <v>Arrendamientos</v>
      </c>
      <c r="U129" s="27">
        <f>+ENERO!U129</f>
        <v>0</v>
      </c>
      <c r="V129" s="15">
        <f>ABRIL!V129+MAYO!AL129</f>
        <v>0</v>
      </c>
      <c r="W129" s="15">
        <f>ABRIL!W129+MAYO!AM129</f>
        <v>0</v>
      </c>
      <c r="X129" s="18">
        <f t="shared" si="139"/>
        <v>0</v>
      </c>
      <c r="Y129" s="19">
        <f>ABRIL!AA129</f>
        <v>0</v>
      </c>
      <c r="Z129" s="374">
        <v>0</v>
      </c>
      <c r="AA129" s="18">
        <f t="shared" si="140"/>
        <v>0</v>
      </c>
      <c r="AB129" s="19">
        <f>ABRIL!AD129</f>
        <v>0</v>
      </c>
      <c r="AC129" s="374">
        <v>0</v>
      </c>
      <c r="AD129" s="18">
        <f t="shared" si="141"/>
        <v>0</v>
      </c>
      <c r="AE129" s="19">
        <f>ABRIL!AG129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69" t="s">
        <v>250</v>
      </c>
      <c r="B130" s="658"/>
      <c r="C130" s="485">
        <f t="shared" ref="C130:N130" si="149">C128+C126</f>
        <v>6098362987</v>
      </c>
      <c r="D130" s="486">
        <f t="shared" si="149"/>
        <v>0</v>
      </c>
      <c r="E130" s="486">
        <f t="shared" si="149"/>
        <v>548563963</v>
      </c>
      <c r="F130" s="487">
        <f t="shared" si="149"/>
        <v>6646926950</v>
      </c>
      <c r="G130" s="485">
        <f t="shared" si="149"/>
        <v>2850316985</v>
      </c>
      <c r="H130" s="486">
        <f t="shared" si="149"/>
        <v>395966040</v>
      </c>
      <c r="I130" s="487">
        <f t="shared" si="149"/>
        <v>3246283025</v>
      </c>
      <c r="J130" s="485">
        <f t="shared" si="149"/>
        <v>2529890348</v>
      </c>
      <c r="K130" s="486">
        <f t="shared" si="149"/>
        <v>325366979</v>
      </c>
      <c r="L130" s="487">
        <f t="shared" si="149"/>
        <v>2855257327</v>
      </c>
      <c r="M130" s="485">
        <f t="shared" si="149"/>
        <v>3400643925</v>
      </c>
      <c r="N130" s="487">
        <f t="shared" si="149"/>
        <v>3791669623</v>
      </c>
      <c r="P130" s="478">
        <f>P128+P126</f>
        <v>0</v>
      </c>
      <c r="Q130" s="479">
        <f>Q128+Q126</f>
        <v>0</v>
      </c>
      <c r="R130" s="9"/>
      <c r="S130" s="706" t="str">
        <f>+IF(ABRIL!S130=0,"",ABRIL!S130)</f>
        <v>2010200-7</v>
      </c>
      <c r="T130" s="682" t="str">
        <f>+IF(ABRIL!T130=0,"",ABRIL!T130)</f>
        <v>Vigilancia y Aseo</v>
      </c>
      <c r="U130" s="27">
        <f>+ENERO!U130</f>
        <v>0</v>
      </c>
      <c r="V130" s="15">
        <f>ABRIL!V130+MAYO!AL130</f>
        <v>0</v>
      </c>
      <c r="W130" s="15">
        <f>ABRIL!W130+MAYO!AM130</f>
        <v>0</v>
      </c>
      <c r="X130" s="18">
        <f t="shared" si="139"/>
        <v>0</v>
      </c>
      <c r="Y130" s="19">
        <f>ABRIL!AA130</f>
        <v>0</v>
      </c>
      <c r="Z130" s="374">
        <v>0</v>
      </c>
      <c r="AA130" s="18">
        <f t="shared" si="140"/>
        <v>0</v>
      </c>
      <c r="AB130" s="19">
        <f>ABRIL!AD130</f>
        <v>0</v>
      </c>
      <c r="AC130" s="374">
        <v>0</v>
      </c>
      <c r="AD130" s="18">
        <f t="shared" si="141"/>
        <v>0</v>
      </c>
      <c r="AE130" s="19">
        <f>ABRIL!AG130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54"/>
      <c r="B131" s="660"/>
      <c r="N131" s="9"/>
      <c r="R131" s="9"/>
      <c r="S131" s="706" t="str">
        <f>+IF(ABRIL!S131=0,"",ABRIL!S131)</f>
        <v>2010200-8</v>
      </c>
      <c r="T131" s="682" t="str">
        <f>+IF(ABRIL!T131=0,"",ABRIL!T131)</f>
        <v>Bienestar Social</v>
      </c>
      <c r="U131" s="27">
        <f>+ENERO!U131</f>
        <v>8627325</v>
      </c>
      <c r="V131" s="15">
        <f>ABRIL!V131+MAYO!AL131</f>
        <v>0</v>
      </c>
      <c r="W131" s="15">
        <f>ABRIL!W131+MAYO!AM131</f>
        <v>0</v>
      </c>
      <c r="X131" s="18">
        <f t="shared" si="139"/>
        <v>8627325</v>
      </c>
      <c r="Y131" s="19">
        <f>ABRIL!AA131</f>
        <v>0</v>
      </c>
      <c r="Z131" s="374">
        <v>800000</v>
      </c>
      <c r="AA131" s="18">
        <f t="shared" si="140"/>
        <v>800000</v>
      </c>
      <c r="AB131" s="19">
        <f>ABRIL!AD131</f>
        <v>0</v>
      </c>
      <c r="AC131" s="374">
        <v>800000</v>
      </c>
      <c r="AD131" s="18">
        <f t="shared" si="141"/>
        <v>800000</v>
      </c>
      <c r="AE131" s="19">
        <f>ABRIL!AG131</f>
        <v>0</v>
      </c>
      <c r="AF131" s="374">
        <v>800000</v>
      </c>
      <c r="AG131" s="18">
        <f t="shared" si="142"/>
        <v>800000</v>
      </c>
      <c r="AH131" s="19">
        <f t="shared" si="143"/>
        <v>7827325</v>
      </c>
      <c r="AI131" s="15">
        <f t="shared" si="144"/>
        <v>7827325</v>
      </c>
      <c r="AJ131" s="16">
        <f t="shared" si="145"/>
        <v>7827325</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54"/>
      <c r="B132" s="660"/>
      <c r="N132" s="9"/>
      <c r="R132" s="9"/>
      <c r="S132" s="706" t="str">
        <f>+IF(ABRIL!S132=0,"",ABRIL!S132)</f>
        <v>2010200-9</v>
      </c>
      <c r="T132" s="682" t="str">
        <f>+IF(ABRIL!T132=0,"",ABRIL!T132)</f>
        <v>Capacitación, estimulos, incentivos, programa de calidad</v>
      </c>
      <c r="U132" s="27">
        <f>+ENERO!U132</f>
        <v>0</v>
      </c>
      <c r="V132" s="15">
        <f>ABRIL!V132+MAYO!AL132</f>
        <v>38000000</v>
      </c>
      <c r="W132" s="15">
        <f>ABRIL!W132+MAYO!AM132</f>
        <v>0</v>
      </c>
      <c r="X132" s="18">
        <f t="shared" si="139"/>
        <v>38000000</v>
      </c>
      <c r="Y132" s="19">
        <f>ABRIL!AA132</f>
        <v>35496650</v>
      </c>
      <c r="Z132" s="374">
        <v>0</v>
      </c>
      <c r="AA132" s="18">
        <f t="shared" si="140"/>
        <v>35496650</v>
      </c>
      <c r="AB132" s="19">
        <f>ABRIL!AD132</f>
        <v>9136663</v>
      </c>
      <c r="AC132" s="374">
        <v>8786663</v>
      </c>
      <c r="AD132" s="18">
        <f t="shared" si="141"/>
        <v>17923326</v>
      </c>
      <c r="AE132" s="19">
        <f>ABRIL!AG132</f>
        <v>350000</v>
      </c>
      <c r="AF132" s="374">
        <v>0</v>
      </c>
      <c r="AG132" s="18">
        <f t="shared" si="142"/>
        <v>350000</v>
      </c>
      <c r="AH132" s="19">
        <f t="shared" si="143"/>
        <v>2503350</v>
      </c>
      <c r="AI132" s="15">
        <f t="shared" si="144"/>
        <v>20076674</v>
      </c>
      <c r="AJ132" s="16">
        <f t="shared" si="145"/>
        <v>37650000</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4"/>
      <c r="B133" s="660"/>
      <c r="N133" s="9"/>
      <c r="R133" s="9"/>
      <c r="S133" s="706" t="str">
        <f>+IF(ABRIL!S133=0,"",ABRIL!S133)</f>
        <v>2010200-10</v>
      </c>
      <c r="T133" s="682" t="str">
        <f>+IF(ABRIL!T133=0,"",ABRIL!T133)</f>
        <v>Pagos otras IPS</v>
      </c>
      <c r="U133" s="27">
        <f>+ENERO!U133</f>
        <v>5000000</v>
      </c>
      <c r="V133" s="15">
        <f>ABRIL!V133+MAYO!AL133</f>
        <v>0</v>
      </c>
      <c r="W133" s="15">
        <f>ABRIL!W133+MAYO!AM133</f>
        <v>0</v>
      </c>
      <c r="X133" s="18">
        <f t="shared" si="139"/>
        <v>5000000</v>
      </c>
      <c r="Y133" s="19">
        <f>ABRIL!AA133</f>
        <v>153274</v>
      </c>
      <c r="Z133" s="374">
        <v>221600</v>
      </c>
      <c r="AA133" s="18">
        <f t="shared" si="140"/>
        <v>374874</v>
      </c>
      <c r="AB133" s="19">
        <f>ABRIL!AD133</f>
        <v>153274</v>
      </c>
      <c r="AC133" s="374">
        <v>221600</v>
      </c>
      <c r="AD133" s="18">
        <f t="shared" si="141"/>
        <v>374874</v>
      </c>
      <c r="AE133" s="19">
        <f>ABRIL!AG133</f>
        <v>0</v>
      </c>
      <c r="AF133" s="374">
        <v>0</v>
      </c>
      <c r="AG133" s="18">
        <f t="shared" si="142"/>
        <v>0</v>
      </c>
      <c r="AH133" s="19">
        <f t="shared" si="143"/>
        <v>4625126</v>
      </c>
      <c r="AI133" s="15">
        <f t="shared" si="144"/>
        <v>4625126</v>
      </c>
      <c r="AJ133" s="16">
        <f t="shared" si="145"/>
        <v>5000000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4"/>
      <c r="B134" s="660"/>
      <c r="N134" s="9"/>
      <c r="R134" s="9"/>
      <c r="S134" s="706" t="str">
        <f>+IF(ABRIL!S134=0,"",ABRIL!S134)</f>
        <v>2010200-11</v>
      </c>
      <c r="T134" s="682" t="str">
        <f>+IF(ABRIL!T134=0,"",ABRIL!T134)</f>
        <v>Gastos financieros</v>
      </c>
      <c r="U134" s="27">
        <f>+ENERO!U134</f>
        <v>5000000</v>
      </c>
      <c r="V134" s="15">
        <f>ABRIL!V134+MAYO!AL134</f>
        <v>0</v>
      </c>
      <c r="W134" s="15">
        <f>ABRIL!W134+MAYO!AM134</f>
        <v>0</v>
      </c>
      <c r="X134" s="18">
        <f t="shared" si="139"/>
        <v>5000000</v>
      </c>
      <c r="Y134" s="19">
        <f>ABRIL!AA134</f>
        <v>3637826</v>
      </c>
      <c r="Z134" s="374">
        <v>1043949</v>
      </c>
      <c r="AA134" s="18">
        <f t="shared" si="140"/>
        <v>4681775</v>
      </c>
      <c r="AB134" s="19">
        <f>ABRIL!AD134</f>
        <v>3625536</v>
      </c>
      <c r="AC134" s="374">
        <v>1043949</v>
      </c>
      <c r="AD134" s="18">
        <f t="shared" si="141"/>
        <v>4669485</v>
      </c>
      <c r="AE134" s="19">
        <f>ABRIL!AG134</f>
        <v>3625536</v>
      </c>
      <c r="AF134" s="374">
        <v>1043949</v>
      </c>
      <c r="AG134" s="18">
        <f t="shared" si="142"/>
        <v>4669485</v>
      </c>
      <c r="AH134" s="19">
        <f t="shared" si="143"/>
        <v>318225</v>
      </c>
      <c r="AI134" s="15">
        <f t="shared" si="144"/>
        <v>330515</v>
      </c>
      <c r="AJ134" s="16">
        <f t="shared" si="145"/>
        <v>330515</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c r="A135" s="754"/>
      <c r="B135" s="660"/>
      <c r="N135" s="9"/>
      <c r="R135" s="9"/>
      <c r="S135" s="706" t="str">
        <f>+IF(ABRIL!S135=0,"",ABRIL!S135)</f>
        <v>2010200-12</v>
      </c>
      <c r="T135" s="682" t="str">
        <f>+IF(ABRIL!T135=0,"",ABRIL!T135)</f>
        <v/>
      </c>
      <c r="U135" s="27">
        <f>+ENERO!U135</f>
        <v>0</v>
      </c>
      <c r="V135" s="15">
        <f>ABRIL!V135+MAYO!AL135</f>
        <v>0</v>
      </c>
      <c r="W135" s="15">
        <f>ABRIL!W135+MAYO!AM135</f>
        <v>0</v>
      </c>
      <c r="X135" s="18">
        <f t="shared" si="139"/>
        <v>0</v>
      </c>
      <c r="Y135" s="19">
        <f>ABRIL!AA135</f>
        <v>0</v>
      </c>
      <c r="Z135" s="374">
        <v>0</v>
      </c>
      <c r="AA135" s="18">
        <f t="shared" si="140"/>
        <v>0</v>
      </c>
      <c r="AB135" s="19">
        <f>ABRIL!AD135</f>
        <v>0</v>
      </c>
      <c r="AC135" s="374">
        <v>0</v>
      </c>
      <c r="AD135" s="18">
        <f t="shared" si="141"/>
        <v>0</v>
      </c>
      <c r="AE135" s="19">
        <f>ABRIL!AG135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4"/>
      <c r="B136" s="660"/>
      <c r="N136" s="9"/>
      <c r="R136" s="9"/>
      <c r="S136" s="706" t="str">
        <f>+IF(ABRIL!S136=0,"",ABRIL!S136)</f>
        <v>2010200-13</v>
      </c>
      <c r="T136" s="682" t="str">
        <f>+IF(ABRIL!T136=0,"",ABRIL!T136)</f>
        <v/>
      </c>
      <c r="U136" s="27">
        <f>+ENERO!U136</f>
        <v>0</v>
      </c>
      <c r="V136" s="15">
        <f>ABRIL!V136+MAYO!AL136</f>
        <v>0</v>
      </c>
      <c r="W136" s="15">
        <f>ABRIL!W136+MAYO!AM136</f>
        <v>0</v>
      </c>
      <c r="X136" s="18">
        <f t="shared" si="139"/>
        <v>0</v>
      </c>
      <c r="Y136" s="19">
        <f>ABRIL!AA136</f>
        <v>0</v>
      </c>
      <c r="Z136" s="374">
        <v>0</v>
      </c>
      <c r="AA136" s="18">
        <f t="shared" si="140"/>
        <v>0</v>
      </c>
      <c r="AB136" s="19">
        <f>ABRIL!AD136</f>
        <v>0</v>
      </c>
      <c r="AC136" s="374">
        <v>0</v>
      </c>
      <c r="AD136" s="18">
        <f t="shared" si="141"/>
        <v>0</v>
      </c>
      <c r="AE136" s="19">
        <f>ABRIL!AG136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4"/>
      <c r="B137" s="660"/>
      <c r="N137" s="9"/>
      <c r="R137" s="9"/>
      <c r="S137" s="706" t="str">
        <f>+IF(ABRIL!S137=0,"",ABRIL!S137)</f>
        <v>2010020-14</v>
      </c>
      <c r="T137" s="682" t="str">
        <f>+IF(ABRIL!T137=0,"",ABRIL!T137)</f>
        <v/>
      </c>
      <c r="U137" s="27">
        <f>+ENERO!U137</f>
        <v>0</v>
      </c>
      <c r="V137" s="15">
        <f>ABRIL!V137+MAYO!AL137</f>
        <v>0</v>
      </c>
      <c r="W137" s="15">
        <f>ABRIL!W137+MAYO!AM137</f>
        <v>0</v>
      </c>
      <c r="X137" s="18">
        <f t="shared" si="139"/>
        <v>0</v>
      </c>
      <c r="Y137" s="19">
        <f>ABRIL!AA137</f>
        <v>0</v>
      </c>
      <c r="Z137" s="374">
        <v>0</v>
      </c>
      <c r="AA137" s="18">
        <f t="shared" si="140"/>
        <v>0</v>
      </c>
      <c r="AB137" s="19">
        <f>ABRIL!AD137</f>
        <v>0</v>
      </c>
      <c r="AC137" s="374">
        <v>0</v>
      </c>
      <c r="AD137" s="18">
        <f t="shared" si="141"/>
        <v>0</v>
      </c>
      <c r="AE137" s="19">
        <f>ABRIL!AG137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4"/>
      <c r="B138" s="660"/>
      <c r="N138" s="9"/>
      <c r="R138" s="9"/>
      <c r="S138" s="706" t="str">
        <f>+IF(ABRIL!S138=0,"",ABRIL!S138)</f>
        <v>2010200-15</v>
      </c>
      <c r="T138" s="682" t="str">
        <f>+IF(ABRIL!T138=0,"",ABRIL!T138)</f>
        <v/>
      </c>
      <c r="U138" s="27">
        <f>+ENERO!U138</f>
        <v>0</v>
      </c>
      <c r="V138" s="15">
        <f>ABRIL!V138+MAYO!AL138</f>
        <v>0</v>
      </c>
      <c r="W138" s="15">
        <f>ABRIL!W138+MAYO!AM138</f>
        <v>0</v>
      </c>
      <c r="X138" s="18">
        <f t="shared" si="139"/>
        <v>0</v>
      </c>
      <c r="Y138" s="19">
        <f>ABRIL!AA138</f>
        <v>0</v>
      </c>
      <c r="Z138" s="374">
        <v>0</v>
      </c>
      <c r="AA138" s="18">
        <f t="shared" si="140"/>
        <v>0</v>
      </c>
      <c r="AB138" s="19">
        <f>ABRIL!AD138</f>
        <v>0</v>
      </c>
      <c r="AC138" s="374">
        <v>0</v>
      </c>
      <c r="AD138" s="18">
        <f t="shared" si="141"/>
        <v>0</v>
      </c>
      <c r="AE138" s="19">
        <f>ABRIL!AG138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4"/>
      <c r="B139" s="660"/>
      <c r="N139" s="9"/>
      <c r="R139" s="9"/>
      <c r="S139" s="706">
        <f>+IF(ABRIL!S139=0,"",ABRIL!S139)</f>
        <v>2010299</v>
      </c>
      <c r="T139" s="682" t="str">
        <f>+IF(ABRIL!T139=0,"",ABRIL!T139)</f>
        <v>Vigencias Anteriores Adquisición de Servicios Admón.</v>
      </c>
      <c r="U139" s="27">
        <f>+ENERO!U139</f>
        <v>0</v>
      </c>
      <c r="V139" s="15">
        <f>ABRIL!V139+MAYO!AL139</f>
        <v>2146339</v>
      </c>
      <c r="W139" s="15">
        <f>ABRIL!W139+MAYO!AM139</f>
        <v>1603319</v>
      </c>
      <c r="X139" s="18">
        <f t="shared" si="139"/>
        <v>3749658</v>
      </c>
      <c r="Y139" s="19">
        <f>ABRIL!AA139</f>
        <v>3749658</v>
      </c>
      <c r="Z139" s="374">
        <v>0</v>
      </c>
      <c r="AA139" s="18">
        <f t="shared" si="140"/>
        <v>3749658</v>
      </c>
      <c r="AB139" s="19">
        <f>ABRIL!AD139</f>
        <v>3749658</v>
      </c>
      <c r="AC139" s="374">
        <v>0</v>
      </c>
      <c r="AD139" s="18">
        <f t="shared" si="141"/>
        <v>3749658</v>
      </c>
      <c r="AE139" s="19">
        <f>ABRIL!AG139</f>
        <v>203000</v>
      </c>
      <c r="AF139" s="374">
        <v>0</v>
      </c>
      <c r="AG139" s="18">
        <f t="shared" si="142"/>
        <v>203000</v>
      </c>
      <c r="AH139" s="19">
        <f t="shared" si="143"/>
        <v>0</v>
      </c>
      <c r="AI139" s="15">
        <f t="shared" si="144"/>
        <v>0</v>
      </c>
      <c r="AJ139" s="16">
        <f t="shared" si="145"/>
        <v>3546658</v>
      </c>
      <c r="AK139" s="9"/>
      <c r="AL139" s="372">
        <v>0</v>
      </c>
      <c r="AM139" s="375">
        <v>0</v>
      </c>
      <c r="AN139" s="9"/>
      <c r="AO139" s="294"/>
      <c r="AP139" s="294"/>
      <c r="AQ139" s="294"/>
    </row>
    <row r="140" spans="1:52" s="382" customFormat="1" ht="24.95" customHeight="1">
      <c r="A140" s="754"/>
      <c r="B140" s="660"/>
      <c r="N140" s="9"/>
      <c r="R140" s="9"/>
      <c r="S140" s="366" t="str">
        <f>+IF(ABRIL!S140=0,"",ABRIL!S140)</f>
        <v/>
      </c>
      <c r="T140" s="696" t="str">
        <f>+IF(ABRIL!T140=0,"",ABRIL!T140)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c r="A141" s="754"/>
      <c r="B141" s="660"/>
      <c r="N141" s="9"/>
      <c r="R141" s="9"/>
      <c r="S141" s="705">
        <f>+IF(ABRIL!S141=0,"",ABRIL!S141)</f>
        <v>2010300</v>
      </c>
      <c r="T141" s="681" t="str">
        <f>+IF(ABRIL!T141=0,"",ABRIL!T141)</f>
        <v>Impuestos y Multas</v>
      </c>
      <c r="U141" s="132">
        <f t="shared" ref="U141:AJ141" si="150">U142+U143</f>
        <v>0</v>
      </c>
      <c r="V141" s="122">
        <f t="shared" si="150"/>
        <v>0</v>
      </c>
      <c r="W141" s="122">
        <f t="shared" si="150"/>
        <v>0</v>
      </c>
      <c r="X141" s="129">
        <f t="shared" si="150"/>
        <v>0</v>
      </c>
      <c r="Y141" s="128">
        <f t="shared" si="150"/>
        <v>0</v>
      </c>
      <c r="Z141" s="122">
        <f t="shared" si="150"/>
        <v>0</v>
      </c>
      <c r="AA141" s="129">
        <f t="shared" si="150"/>
        <v>0</v>
      </c>
      <c r="AB141" s="128">
        <f t="shared" si="150"/>
        <v>0</v>
      </c>
      <c r="AC141" s="122">
        <f t="shared" si="150"/>
        <v>0</v>
      </c>
      <c r="AD141" s="129">
        <f t="shared" si="150"/>
        <v>0</v>
      </c>
      <c r="AE141" s="128">
        <f t="shared" si="150"/>
        <v>0</v>
      </c>
      <c r="AF141" s="122">
        <f t="shared" si="150"/>
        <v>0</v>
      </c>
      <c r="AG141" s="129">
        <f t="shared" si="150"/>
        <v>0</v>
      </c>
      <c r="AH141" s="128">
        <f t="shared" si="150"/>
        <v>0</v>
      </c>
      <c r="AI141" s="122">
        <f t="shared" si="150"/>
        <v>0</v>
      </c>
      <c r="AJ141" s="130">
        <f t="shared" si="150"/>
        <v>0</v>
      </c>
      <c r="AK141" s="10"/>
      <c r="AL141" s="128">
        <f>AL142+AL143</f>
        <v>0</v>
      </c>
      <c r="AM141" s="130">
        <f>AM142+AM143</f>
        <v>0</v>
      </c>
      <c r="AN141" s="9"/>
    </row>
    <row r="142" spans="1:52" s="382" customFormat="1" ht="24.95" customHeight="1">
      <c r="A142" s="754"/>
      <c r="B142" s="660"/>
      <c r="N142" s="9"/>
      <c r="R142" s="9"/>
      <c r="S142" s="706" t="str">
        <f>+IF(ABRIL!S142=0,"",ABRIL!S142)</f>
        <v>2010300-1</v>
      </c>
      <c r="T142" s="682" t="str">
        <f>+IF(ABRIL!T142=0,"",ABRIL!T142)</f>
        <v>Impuestos (Predial, Vehiculos, Otros)</v>
      </c>
      <c r="U142" s="27">
        <f>+ENERO!U142</f>
        <v>0</v>
      </c>
      <c r="V142" s="15">
        <f>ABRIL!V142+MAYO!AL142</f>
        <v>0</v>
      </c>
      <c r="W142" s="15">
        <f>ABRIL!W142+MAYO!AM142</f>
        <v>0</v>
      </c>
      <c r="X142" s="18">
        <f>SUM(U142:W142)</f>
        <v>0</v>
      </c>
      <c r="Y142" s="19">
        <f>ABRIL!AA142</f>
        <v>0</v>
      </c>
      <c r="Z142" s="374">
        <v>0</v>
      </c>
      <c r="AA142" s="18">
        <f>SUM(Y142:Z142)</f>
        <v>0</v>
      </c>
      <c r="AB142" s="19">
        <f>ABRIL!AD142</f>
        <v>0</v>
      </c>
      <c r="AC142" s="374">
        <v>0</v>
      </c>
      <c r="AD142" s="18">
        <f>SUM(AB142:AC142)</f>
        <v>0</v>
      </c>
      <c r="AE142" s="19">
        <f>ABRIL!AG142</f>
        <v>0</v>
      </c>
      <c r="AF142" s="374">
        <v>0</v>
      </c>
      <c r="AG142" s="18">
        <f>SUM(AE142:AF142)</f>
        <v>0</v>
      </c>
      <c r="AH142" s="19">
        <f>X142-AA142</f>
        <v>0</v>
      </c>
      <c r="AI142" s="15">
        <f>X142-AD142</f>
        <v>0</v>
      </c>
      <c r="AJ142" s="16">
        <f>X142-AG142</f>
        <v>0</v>
      </c>
      <c r="AK142" s="9"/>
      <c r="AL142" s="372">
        <v>0</v>
      </c>
      <c r="AM142" s="375">
        <v>0</v>
      </c>
      <c r="AN142" s="9"/>
    </row>
    <row r="143" spans="1:52" s="382" customFormat="1" ht="24.95" customHeight="1">
      <c r="A143" s="754"/>
      <c r="B143" s="660"/>
      <c r="N143" s="9"/>
      <c r="R143" s="9"/>
      <c r="S143" s="706">
        <f>+IF(ABRIL!S143=0,"",ABRIL!S143)</f>
        <v>2010399</v>
      </c>
      <c r="T143" s="682" t="str">
        <f>+IF(ABRIL!T143=0,"",ABRIL!T143)</f>
        <v>Vigencias AnterioresImpuestos y Multas</v>
      </c>
      <c r="U143" s="27">
        <f>+ENERO!U143</f>
        <v>0</v>
      </c>
      <c r="V143" s="15">
        <f>ABRIL!V143+MAYO!AL143</f>
        <v>0</v>
      </c>
      <c r="W143" s="15">
        <f>ABRIL!W143+MAYO!AM143</f>
        <v>0</v>
      </c>
      <c r="X143" s="18">
        <f>SUM(U143:W143)</f>
        <v>0</v>
      </c>
      <c r="Y143" s="19">
        <f>ABRIL!AA143</f>
        <v>0</v>
      </c>
      <c r="Z143" s="374">
        <v>0</v>
      </c>
      <c r="AA143" s="18">
        <f>SUM(Y143:Z143)</f>
        <v>0</v>
      </c>
      <c r="AB143" s="19">
        <f>ABRIL!AD143</f>
        <v>0</v>
      </c>
      <c r="AC143" s="374">
        <v>0</v>
      </c>
      <c r="AD143" s="18">
        <f>SUM(AB143:AC143)</f>
        <v>0</v>
      </c>
      <c r="AE143" s="19">
        <f>ABRIL!AG143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c r="A144" s="754"/>
      <c r="B144" s="660"/>
      <c r="N144" s="9"/>
      <c r="R144" s="9"/>
      <c r="S144" s="366" t="str">
        <f>+IF(ABRIL!S144=0,"",ABRIL!S144)</f>
        <v/>
      </c>
      <c r="T144" s="696" t="str">
        <f>+IF(ABRIL!T144=0,"",ABRIL!T144)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c r="A145" s="754"/>
      <c r="B145" s="660"/>
      <c r="N145" s="9"/>
      <c r="R145" s="9"/>
      <c r="S145" s="704">
        <f>+IF(ABRIL!S145=0,"",ABRIL!S145)</f>
        <v>2020010</v>
      </c>
      <c r="T145" s="680" t="str">
        <f>+IF(ABRIL!T145=0,"",ABRIL!T145)</f>
        <v>Gastos de Operación</v>
      </c>
      <c r="U145" s="132">
        <f t="shared" ref="U145:AJ145" si="151">U147+U155</f>
        <v>528436640</v>
      </c>
      <c r="V145" s="122">
        <f t="shared" si="151"/>
        <v>-49967768</v>
      </c>
      <c r="W145" s="122">
        <f t="shared" si="151"/>
        <v>94167416</v>
      </c>
      <c r="X145" s="129">
        <f t="shared" si="151"/>
        <v>572636288</v>
      </c>
      <c r="Y145" s="128">
        <f t="shared" si="151"/>
        <v>297403498</v>
      </c>
      <c r="Z145" s="122">
        <f t="shared" si="151"/>
        <v>52974406</v>
      </c>
      <c r="AA145" s="129">
        <f t="shared" si="151"/>
        <v>350377904</v>
      </c>
      <c r="AB145" s="128">
        <f t="shared" si="151"/>
        <v>249749990</v>
      </c>
      <c r="AC145" s="122">
        <f t="shared" si="151"/>
        <v>57205376</v>
      </c>
      <c r="AD145" s="129">
        <f t="shared" si="151"/>
        <v>306955366</v>
      </c>
      <c r="AE145" s="128">
        <f t="shared" si="151"/>
        <v>174712771</v>
      </c>
      <c r="AF145" s="122">
        <f t="shared" si="151"/>
        <v>43962292</v>
      </c>
      <c r="AG145" s="129">
        <f t="shared" si="151"/>
        <v>218675063</v>
      </c>
      <c r="AH145" s="128">
        <f t="shared" si="151"/>
        <v>222258384</v>
      </c>
      <c r="AI145" s="122">
        <f t="shared" si="151"/>
        <v>265680922</v>
      </c>
      <c r="AJ145" s="130">
        <f t="shared" si="151"/>
        <v>353961225</v>
      </c>
      <c r="AK145" s="10"/>
      <c r="AL145" s="128">
        <f>AL147+AL155</f>
        <v>0</v>
      </c>
      <c r="AM145" s="130">
        <f>AM147+AM155</f>
        <v>0</v>
      </c>
      <c r="AN145" s="9"/>
    </row>
    <row r="146" spans="1:40" s="382" customFormat="1" ht="24.95" customHeight="1">
      <c r="A146" s="754"/>
      <c r="B146" s="660"/>
      <c r="N146" s="9"/>
      <c r="R146" s="9"/>
      <c r="S146" s="707" t="str">
        <f>+IF(ABRIL!S146=0,"",ABRIL!S146)</f>
        <v/>
      </c>
      <c r="T146" s="683" t="str">
        <f>+IF(ABRIL!T146=0,"",ABRIL!T146)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c r="A147" s="754"/>
      <c r="B147" s="660"/>
      <c r="N147" s="9"/>
      <c r="R147" s="9"/>
      <c r="S147" s="705">
        <f>+IF(ABRIL!S147=0,"",ABRIL!S147)</f>
        <v>2020100</v>
      </c>
      <c r="T147" s="681" t="str">
        <f>+IF(ABRIL!T147=0,"",ABRIL!T147)</f>
        <v>Adquisición de bienes</v>
      </c>
      <c r="U147" s="132">
        <f t="shared" ref="U147:AJ147" si="152">SUM(U148:U149)+U153</f>
        <v>187400000</v>
      </c>
      <c r="V147" s="122">
        <f t="shared" si="152"/>
        <v>0</v>
      </c>
      <c r="W147" s="122">
        <f t="shared" si="152"/>
        <v>32823293</v>
      </c>
      <c r="X147" s="129">
        <f t="shared" si="152"/>
        <v>220223293</v>
      </c>
      <c r="Y147" s="128">
        <f t="shared" si="152"/>
        <v>111315826</v>
      </c>
      <c r="Z147" s="122">
        <f t="shared" si="152"/>
        <v>25766962</v>
      </c>
      <c r="AA147" s="129">
        <f t="shared" si="152"/>
        <v>137082788</v>
      </c>
      <c r="AB147" s="128">
        <f t="shared" si="152"/>
        <v>110170720</v>
      </c>
      <c r="AC147" s="122">
        <f t="shared" si="152"/>
        <v>25766962</v>
      </c>
      <c r="AD147" s="129">
        <f t="shared" si="152"/>
        <v>135937682</v>
      </c>
      <c r="AE147" s="128">
        <f t="shared" si="152"/>
        <v>80560587</v>
      </c>
      <c r="AF147" s="122">
        <f t="shared" si="152"/>
        <v>22348224</v>
      </c>
      <c r="AG147" s="129">
        <f t="shared" si="152"/>
        <v>102908811</v>
      </c>
      <c r="AH147" s="128">
        <f t="shared" si="152"/>
        <v>83140505</v>
      </c>
      <c r="AI147" s="122">
        <f t="shared" si="152"/>
        <v>84285611</v>
      </c>
      <c r="AJ147" s="130">
        <f t="shared" si="152"/>
        <v>117314482</v>
      </c>
      <c r="AK147" s="9"/>
      <c r="AL147" s="128">
        <f>SUM(AL148:AL149)+AL153</f>
        <v>0</v>
      </c>
      <c r="AM147" s="130">
        <f>SUM(AM148:AM149)+AM153</f>
        <v>0</v>
      </c>
      <c r="AN147" s="9"/>
    </row>
    <row r="148" spans="1:40" s="382" customFormat="1" ht="24.95" customHeight="1">
      <c r="A148" s="754"/>
      <c r="B148" s="660"/>
      <c r="N148" s="9"/>
      <c r="R148" s="9"/>
      <c r="S148" s="706">
        <f>+IF(ABRIL!S148=0,"",ABRIL!S148)</f>
        <v>2020101</v>
      </c>
      <c r="T148" s="682" t="str">
        <f>+IF(ABRIL!T148=0,"",ABRIL!T148)</f>
        <v>Mantenimiento Hospitalario</v>
      </c>
      <c r="U148" s="27">
        <f>+ENERO!U148</f>
        <v>127400000</v>
      </c>
      <c r="V148" s="15">
        <f>ABRIL!V148+MAYO!AL148</f>
        <v>0</v>
      </c>
      <c r="W148" s="15">
        <f>ABRIL!W148+MAYO!AM148</f>
        <v>0</v>
      </c>
      <c r="X148" s="18">
        <f>SUM(U148:W148)</f>
        <v>127400000</v>
      </c>
      <c r="Y148" s="19">
        <f>ABRIL!AA148</f>
        <v>73987718</v>
      </c>
      <c r="Z148" s="374">
        <v>25513492</v>
      </c>
      <c r="AA148" s="18">
        <f>SUM(Y148:Z148)</f>
        <v>99501210</v>
      </c>
      <c r="AB148" s="19">
        <f>ABRIL!AD148</f>
        <v>72842615</v>
      </c>
      <c r="AC148" s="374">
        <v>25513492</v>
      </c>
      <c r="AD148" s="18">
        <f>SUM(AB148:AC148)</f>
        <v>98356107</v>
      </c>
      <c r="AE148" s="19">
        <f>ABRIL!AG148</f>
        <v>58438585</v>
      </c>
      <c r="AF148" s="374">
        <v>12978467</v>
      </c>
      <c r="AG148" s="18">
        <f>SUM(AE148:AF148)</f>
        <v>71417052</v>
      </c>
      <c r="AH148" s="19">
        <f>X148-AA148</f>
        <v>27898790</v>
      </c>
      <c r="AI148" s="15">
        <f>X148-AD148</f>
        <v>29043893</v>
      </c>
      <c r="AJ148" s="16">
        <f>X148-AG148</f>
        <v>55982948</v>
      </c>
      <c r="AK148" s="9"/>
      <c r="AL148" s="372">
        <v>0</v>
      </c>
      <c r="AM148" s="375">
        <v>0</v>
      </c>
      <c r="AN148" s="9"/>
    </row>
    <row r="149" spans="1:40" s="382" customFormat="1" ht="24.95" customHeight="1">
      <c r="A149" s="754"/>
      <c r="B149" s="660"/>
      <c r="N149" s="9"/>
      <c r="R149" s="9"/>
      <c r="S149" s="706">
        <f>+IF(ABRIL!S149=0,"",ABRIL!S149)</f>
        <v>2020102</v>
      </c>
      <c r="T149" s="682" t="str">
        <f>+IF(ABRIL!T149=0,"",ABRIL!T149)</f>
        <v>Otros</v>
      </c>
      <c r="U149" s="27">
        <f t="shared" ref="U149:AJ149" si="153">SUM(U150:U152)</f>
        <v>60000000</v>
      </c>
      <c r="V149" s="15">
        <f t="shared" si="153"/>
        <v>0</v>
      </c>
      <c r="W149" s="15">
        <f t="shared" si="153"/>
        <v>0</v>
      </c>
      <c r="X149" s="18">
        <f t="shared" si="153"/>
        <v>60000000</v>
      </c>
      <c r="Y149" s="19">
        <f t="shared" si="153"/>
        <v>4504815</v>
      </c>
      <c r="Z149" s="142">
        <f t="shared" si="153"/>
        <v>253470</v>
      </c>
      <c r="AA149" s="18">
        <f t="shared" si="153"/>
        <v>4758285</v>
      </c>
      <c r="AB149" s="19">
        <f t="shared" si="153"/>
        <v>4504812</v>
      </c>
      <c r="AC149" s="142">
        <f t="shared" si="153"/>
        <v>253470</v>
      </c>
      <c r="AD149" s="18">
        <f t="shared" si="153"/>
        <v>4758282</v>
      </c>
      <c r="AE149" s="19">
        <f t="shared" si="153"/>
        <v>845308</v>
      </c>
      <c r="AF149" s="142">
        <f t="shared" si="153"/>
        <v>1696637</v>
      </c>
      <c r="AG149" s="18">
        <f t="shared" si="153"/>
        <v>2541945</v>
      </c>
      <c r="AH149" s="19">
        <f t="shared" si="153"/>
        <v>55241715</v>
      </c>
      <c r="AI149" s="15">
        <f t="shared" si="153"/>
        <v>55241718</v>
      </c>
      <c r="AJ149" s="16">
        <f t="shared" si="153"/>
        <v>57458055</v>
      </c>
      <c r="AK149" s="9"/>
      <c r="AL149" s="29">
        <f>SUM(AL150:AL152)</f>
        <v>0</v>
      </c>
      <c r="AM149" s="26">
        <f>SUM(AM150:AM152)</f>
        <v>0</v>
      </c>
      <c r="AN149" s="9"/>
    </row>
    <row r="150" spans="1:40" s="382" customFormat="1" ht="24.95" customHeight="1">
      <c r="A150" s="754"/>
      <c r="B150" s="660"/>
      <c r="N150" s="9"/>
      <c r="R150" s="9"/>
      <c r="S150" s="707" t="str">
        <f>+IF(ABRIL!S150=0,"",ABRIL!S150)</f>
        <v>2020102-1</v>
      </c>
      <c r="T150" s="682" t="str">
        <f>+IF(ABRIL!T150=0,"",ABRIL!T150)</f>
        <v>Compra de Equipo e Instr. Mco. y Laborat.</v>
      </c>
      <c r="U150" s="27">
        <f>+ENERO!U150</f>
        <v>40000000</v>
      </c>
      <c r="V150" s="15">
        <f>ABRIL!V150+MAYO!AL150</f>
        <v>0</v>
      </c>
      <c r="W150" s="15">
        <f>ABRIL!W150+MAYO!AM150</f>
        <v>0</v>
      </c>
      <c r="X150" s="18">
        <f>SUM(U150:W150)</f>
        <v>40000000</v>
      </c>
      <c r="Y150" s="19">
        <f>ABRIL!AA150</f>
        <v>902020</v>
      </c>
      <c r="Z150" s="374">
        <v>0</v>
      </c>
      <c r="AA150" s="18">
        <f>SUM(Y150:Z150)</f>
        <v>902020</v>
      </c>
      <c r="AB150" s="19">
        <f>ABRIL!AD150</f>
        <v>902020</v>
      </c>
      <c r="AC150" s="374">
        <v>0</v>
      </c>
      <c r="AD150" s="18">
        <f>SUM(AB150:AC150)</f>
        <v>902020</v>
      </c>
      <c r="AE150" s="19">
        <f>ABRIL!AG150</f>
        <v>0</v>
      </c>
      <c r="AF150" s="374">
        <v>0</v>
      </c>
      <c r="AG150" s="18">
        <f>SUM(AE150:AF150)</f>
        <v>0</v>
      </c>
      <c r="AH150" s="19">
        <f>X150-AA150</f>
        <v>39097980</v>
      </c>
      <c r="AI150" s="15">
        <f>X150-AD150</f>
        <v>39097980</v>
      </c>
      <c r="AJ150" s="16">
        <f>X150-AG150</f>
        <v>40000000</v>
      </c>
      <c r="AK150" s="9"/>
      <c r="AL150" s="372">
        <v>0</v>
      </c>
      <c r="AM150" s="375">
        <v>0</v>
      </c>
      <c r="AN150" s="9"/>
    </row>
    <row r="151" spans="1:40" s="382" customFormat="1" ht="24.95" customHeight="1">
      <c r="A151" s="754"/>
      <c r="B151" s="660"/>
      <c r="N151" s="9"/>
      <c r="R151" s="9"/>
      <c r="S151" s="707" t="str">
        <f>+IF(ABRIL!S151=0,"",ABRIL!S151)</f>
        <v>2020102-2</v>
      </c>
      <c r="T151" s="682" t="str">
        <f>+IF(ABRIL!T151=0,"",ABRIL!T151)</f>
        <v>Materiales</v>
      </c>
      <c r="U151" s="27">
        <f>+ENERO!U151</f>
        <v>20000000</v>
      </c>
      <c r="V151" s="15">
        <f>ABRIL!V151+MAYO!AL151</f>
        <v>0</v>
      </c>
      <c r="W151" s="15">
        <f>ABRIL!W151+MAYO!AM151</f>
        <v>0</v>
      </c>
      <c r="X151" s="18">
        <f>SUM(U151:W151)</f>
        <v>20000000</v>
      </c>
      <c r="Y151" s="19">
        <f>ABRIL!AA151</f>
        <v>3602795</v>
      </c>
      <c r="Z151" s="374">
        <v>253470</v>
      </c>
      <c r="AA151" s="18">
        <f>SUM(Y151:Z151)</f>
        <v>3856265</v>
      </c>
      <c r="AB151" s="19">
        <f>ABRIL!AD151</f>
        <v>3602792</v>
      </c>
      <c r="AC151" s="374">
        <v>253470</v>
      </c>
      <c r="AD151" s="18">
        <f>SUM(AB151:AC151)</f>
        <v>3856262</v>
      </c>
      <c r="AE151" s="19">
        <f>ABRIL!AG151</f>
        <v>845308</v>
      </c>
      <c r="AF151" s="374">
        <v>1696637</v>
      </c>
      <c r="AG151" s="18">
        <f>SUM(AE151:AF151)</f>
        <v>2541945</v>
      </c>
      <c r="AH151" s="19">
        <f>X151-AA151</f>
        <v>16143735</v>
      </c>
      <c r="AI151" s="15">
        <f>X151-AD151</f>
        <v>16143738</v>
      </c>
      <c r="AJ151" s="16">
        <f>X151-AG151</f>
        <v>17458055</v>
      </c>
      <c r="AK151" s="9"/>
      <c r="AL151" s="372">
        <v>0</v>
      </c>
      <c r="AM151" s="375">
        <v>0</v>
      </c>
      <c r="AN151" s="9"/>
    </row>
    <row r="152" spans="1:40" s="382" customFormat="1" ht="24.95" customHeight="1">
      <c r="A152" s="754"/>
      <c r="B152" s="660"/>
      <c r="N152" s="9"/>
      <c r="R152" s="9"/>
      <c r="S152" s="707" t="str">
        <f>+IF(ABRIL!S152=0,"",ABRIL!S152)</f>
        <v>2020102-3</v>
      </c>
      <c r="T152" s="682" t="str">
        <f>+IF(ABRIL!T152=0,"",ABRIL!T152)</f>
        <v/>
      </c>
      <c r="U152" s="27">
        <f>+ENERO!U152</f>
        <v>0</v>
      </c>
      <c r="V152" s="15">
        <f>ABRIL!V152+MAYO!AL152</f>
        <v>0</v>
      </c>
      <c r="W152" s="15">
        <f>ABRIL!W152+MAYO!AM152</f>
        <v>0</v>
      </c>
      <c r="X152" s="18">
        <f>SUM(U152:W152)</f>
        <v>0</v>
      </c>
      <c r="Y152" s="19">
        <f>ABRIL!AA152</f>
        <v>0</v>
      </c>
      <c r="Z152" s="374">
        <v>0</v>
      </c>
      <c r="AA152" s="18">
        <f>SUM(Y152:Z152)</f>
        <v>0</v>
      </c>
      <c r="AB152" s="19">
        <f>ABRIL!AD152</f>
        <v>0</v>
      </c>
      <c r="AC152" s="374">
        <v>0</v>
      </c>
      <c r="AD152" s="18">
        <f>SUM(AB152:AC152)</f>
        <v>0</v>
      </c>
      <c r="AE152" s="19">
        <f>ABRIL!AG152</f>
        <v>0</v>
      </c>
      <c r="AF152" s="374">
        <v>0</v>
      </c>
      <c r="AG152" s="18">
        <f>SUM(AE152:AF152)</f>
        <v>0</v>
      </c>
      <c r="AH152" s="19">
        <f>X152-AA152</f>
        <v>0</v>
      </c>
      <c r="AI152" s="15">
        <f>X152-AD152</f>
        <v>0</v>
      </c>
      <c r="AJ152" s="16">
        <f>X152-AG152</f>
        <v>0</v>
      </c>
      <c r="AK152" s="9"/>
      <c r="AL152" s="372">
        <v>0</v>
      </c>
      <c r="AM152" s="375">
        <v>0</v>
      </c>
      <c r="AN152" s="9"/>
    </row>
    <row r="153" spans="1:40" s="382" customFormat="1" ht="24.95" customHeight="1">
      <c r="A153" s="754"/>
      <c r="B153" s="660"/>
      <c r="N153" s="9"/>
      <c r="R153" s="9"/>
      <c r="S153" s="706">
        <f>+IF(ABRIL!S153=0,"",ABRIL!S153)</f>
        <v>2020199</v>
      </c>
      <c r="T153" s="682" t="str">
        <f>+IF(ABRIL!T153=0,"",ABRIL!T153)</f>
        <v>Vigencias Anteriores Adquisición de Bienes Operativo</v>
      </c>
      <c r="U153" s="27">
        <f>+ENERO!U153</f>
        <v>0</v>
      </c>
      <c r="V153" s="15">
        <f>ABRIL!V153+MAYO!AL153</f>
        <v>0</v>
      </c>
      <c r="W153" s="15">
        <f>ABRIL!W153+MAYO!AM153</f>
        <v>32823293</v>
      </c>
      <c r="X153" s="18">
        <f>SUM(U153:W153)</f>
        <v>32823293</v>
      </c>
      <c r="Y153" s="19">
        <f>ABRIL!AA153</f>
        <v>32823293</v>
      </c>
      <c r="Z153" s="374">
        <v>0</v>
      </c>
      <c r="AA153" s="18">
        <f>SUM(Y153:Z153)</f>
        <v>32823293</v>
      </c>
      <c r="AB153" s="19">
        <f>ABRIL!AD153</f>
        <v>32823293</v>
      </c>
      <c r="AC153" s="374">
        <v>0</v>
      </c>
      <c r="AD153" s="18">
        <f>SUM(AB153:AC153)</f>
        <v>32823293</v>
      </c>
      <c r="AE153" s="19">
        <f>ABRIL!AG153</f>
        <v>21276694</v>
      </c>
      <c r="AF153" s="374">
        <v>7673120</v>
      </c>
      <c r="AG153" s="18">
        <f>SUM(AE153:AF153)</f>
        <v>28949814</v>
      </c>
      <c r="AH153" s="19">
        <f>X153-AA153</f>
        <v>0</v>
      </c>
      <c r="AI153" s="15">
        <f>X153-AD153</f>
        <v>0</v>
      </c>
      <c r="AJ153" s="16">
        <f>X153-AG153</f>
        <v>3873479</v>
      </c>
      <c r="AK153" s="9"/>
      <c r="AL153" s="372">
        <v>0</v>
      </c>
      <c r="AM153" s="375">
        <v>0</v>
      </c>
      <c r="AN153" s="9"/>
    </row>
    <row r="154" spans="1:40" s="382" customFormat="1" ht="24.95" customHeight="1">
      <c r="A154" s="754"/>
      <c r="B154" s="660"/>
      <c r="N154" s="9"/>
      <c r="R154" s="9"/>
      <c r="S154" s="366" t="str">
        <f>+IF(ABRIL!S154=0,"",ABRIL!S154)</f>
        <v/>
      </c>
      <c r="T154" s="696" t="str">
        <f>+IF(ABRIL!T154=0,"",ABRIL!T154)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c r="A155" s="754"/>
      <c r="B155" s="660"/>
      <c r="N155" s="9"/>
      <c r="R155" s="9"/>
      <c r="S155" s="705">
        <f>+IF(ABRIL!S155=0,"",ABRIL!S155)</f>
        <v>2020200</v>
      </c>
      <c r="T155" s="681" t="str">
        <f>+IF(ABRIL!T155=0,"",ABRIL!T155)</f>
        <v>Adquisición de Servicios</v>
      </c>
      <c r="U155" s="132">
        <f t="shared" ref="U155:AJ155" si="154">SUM(U156:U157)+U168</f>
        <v>341036640</v>
      </c>
      <c r="V155" s="122">
        <f t="shared" si="154"/>
        <v>-49967768</v>
      </c>
      <c r="W155" s="122">
        <f t="shared" si="154"/>
        <v>61344123</v>
      </c>
      <c r="X155" s="129">
        <f t="shared" si="154"/>
        <v>352412995</v>
      </c>
      <c r="Y155" s="128">
        <f t="shared" si="154"/>
        <v>186087672</v>
      </c>
      <c r="Z155" s="122">
        <f t="shared" si="154"/>
        <v>27207444</v>
      </c>
      <c r="AA155" s="129">
        <f t="shared" si="154"/>
        <v>213295116</v>
      </c>
      <c r="AB155" s="128">
        <f t="shared" si="154"/>
        <v>139579270</v>
      </c>
      <c r="AC155" s="122">
        <f t="shared" si="154"/>
        <v>31438414</v>
      </c>
      <c r="AD155" s="129">
        <f t="shared" si="154"/>
        <v>171017684</v>
      </c>
      <c r="AE155" s="128">
        <f t="shared" si="154"/>
        <v>94152184</v>
      </c>
      <c r="AF155" s="122">
        <f t="shared" si="154"/>
        <v>21614068</v>
      </c>
      <c r="AG155" s="129">
        <f t="shared" si="154"/>
        <v>115766252</v>
      </c>
      <c r="AH155" s="128">
        <f t="shared" si="154"/>
        <v>139117879</v>
      </c>
      <c r="AI155" s="122">
        <f t="shared" si="154"/>
        <v>181395311</v>
      </c>
      <c r="AJ155" s="130">
        <f t="shared" si="154"/>
        <v>236646743</v>
      </c>
      <c r="AK155" s="9"/>
      <c r="AL155" s="128">
        <f>SUM(AL156:AL157)+AL168</f>
        <v>0</v>
      </c>
      <c r="AM155" s="130">
        <f>SUM(AM156:AM157)+AM168</f>
        <v>0</v>
      </c>
      <c r="AN155" s="9"/>
    </row>
    <row r="156" spans="1:40" s="382" customFormat="1" ht="24.95" customHeight="1">
      <c r="A156" s="754"/>
      <c r="B156" s="660"/>
      <c r="N156" s="9"/>
      <c r="P156" s="9"/>
      <c r="Q156" s="9"/>
      <c r="R156" s="9"/>
      <c r="S156" s="706">
        <f>+IF(ABRIL!S156=0,"",ABRIL!S156)</f>
        <v>2020201</v>
      </c>
      <c r="T156" s="682" t="str">
        <f>+IF(ABRIL!T156=0,"",ABRIL!T156)</f>
        <v>Mantenimiento Hospitalario</v>
      </c>
      <c r="U156" s="27">
        <f>+ENERO!U156</f>
        <v>136881718</v>
      </c>
      <c r="V156" s="15">
        <f>ABRIL!V156+MAYO!AL156</f>
        <v>0</v>
      </c>
      <c r="W156" s="15">
        <f>ABRIL!W156+MAYO!AM156</f>
        <v>0</v>
      </c>
      <c r="X156" s="18">
        <f>SUM(U156:W156)</f>
        <v>136881718</v>
      </c>
      <c r="Y156" s="19">
        <f>ABRIL!AA156</f>
        <v>46114947</v>
      </c>
      <c r="Z156" s="374">
        <v>14177722</v>
      </c>
      <c r="AA156" s="18">
        <f>SUM(Y156:Z156)</f>
        <v>60292669</v>
      </c>
      <c r="AB156" s="19">
        <f>ABRIL!AD156</f>
        <v>39514947</v>
      </c>
      <c r="AC156" s="374">
        <v>14216714</v>
      </c>
      <c r="AD156" s="18">
        <f>SUM(AB156:AC156)</f>
        <v>53731661</v>
      </c>
      <c r="AE156" s="19">
        <f>ABRIL!AG156</f>
        <v>30121170</v>
      </c>
      <c r="AF156" s="374">
        <v>1267176</v>
      </c>
      <c r="AG156" s="18">
        <f>SUM(AE156:AF156)</f>
        <v>31388346</v>
      </c>
      <c r="AH156" s="19">
        <f>X156-AA156</f>
        <v>76589049</v>
      </c>
      <c r="AI156" s="15">
        <f>X156-AD156</f>
        <v>83150057</v>
      </c>
      <c r="AJ156" s="16">
        <f>X156-AG156</f>
        <v>105493372</v>
      </c>
      <c r="AK156" s="9"/>
      <c r="AL156" s="372">
        <v>0</v>
      </c>
      <c r="AM156" s="375">
        <v>0</v>
      </c>
      <c r="AN156" s="9"/>
    </row>
    <row r="157" spans="1:40" s="382" customFormat="1" ht="24.95" customHeight="1">
      <c r="A157" s="754"/>
      <c r="B157" s="660"/>
      <c r="N157" s="9"/>
      <c r="P157" s="9"/>
      <c r="Q157" s="9"/>
      <c r="R157" s="9"/>
      <c r="S157" s="706">
        <f>+IF(ABRIL!S157=0,"",ABRIL!S157)</f>
        <v>2020202</v>
      </c>
      <c r="T157" s="682" t="str">
        <f>+IF(ABRIL!T157=0,"",ABRIL!T157)</f>
        <v>Otros</v>
      </c>
      <c r="U157" s="27">
        <f t="shared" ref="U157:AJ157" si="155">SUM(U158:U167)</f>
        <v>204154922</v>
      </c>
      <c r="V157" s="15">
        <f t="shared" si="155"/>
        <v>-49967768</v>
      </c>
      <c r="W157" s="15">
        <f t="shared" si="155"/>
        <v>0</v>
      </c>
      <c r="X157" s="18">
        <f t="shared" si="155"/>
        <v>154187154</v>
      </c>
      <c r="Y157" s="19">
        <f t="shared" si="155"/>
        <v>78628602</v>
      </c>
      <c r="Z157" s="142">
        <f t="shared" si="155"/>
        <v>13029722</v>
      </c>
      <c r="AA157" s="18">
        <f t="shared" si="155"/>
        <v>91658324</v>
      </c>
      <c r="AB157" s="19">
        <f t="shared" si="155"/>
        <v>38720200</v>
      </c>
      <c r="AC157" s="142">
        <f t="shared" si="155"/>
        <v>17221700</v>
      </c>
      <c r="AD157" s="18">
        <f t="shared" si="155"/>
        <v>55941900</v>
      </c>
      <c r="AE157" s="19">
        <f t="shared" si="155"/>
        <v>27338933</v>
      </c>
      <c r="AF157" s="142">
        <f t="shared" si="155"/>
        <v>12186180</v>
      </c>
      <c r="AG157" s="18">
        <f t="shared" si="155"/>
        <v>39525113</v>
      </c>
      <c r="AH157" s="19">
        <f t="shared" si="155"/>
        <v>62528830</v>
      </c>
      <c r="AI157" s="15">
        <f t="shared" si="155"/>
        <v>98245254</v>
      </c>
      <c r="AJ157" s="16">
        <f t="shared" si="155"/>
        <v>114662041</v>
      </c>
      <c r="AK157" s="10"/>
      <c r="AL157" s="29">
        <f>SUM(AL158:AL167)</f>
        <v>0</v>
      </c>
      <c r="AM157" s="26">
        <f>SUM(AM158:AM167)</f>
        <v>0</v>
      </c>
      <c r="AN157" s="9"/>
    </row>
    <row r="158" spans="1:40" s="382" customFormat="1" ht="24.95" customHeight="1">
      <c r="A158" s="754"/>
      <c r="B158" s="660"/>
      <c r="N158" s="9"/>
      <c r="P158" s="9"/>
      <c r="Q158" s="9"/>
      <c r="R158" s="9"/>
      <c r="S158" s="707" t="str">
        <f>+IF(ABRIL!S158=0,"",ABRIL!S158)</f>
        <v>2020202-1</v>
      </c>
      <c r="T158" s="683" t="str">
        <f>+IF(ABRIL!T158=0,"",ABRIL!T158)</f>
        <v>Seguros</v>
      </c>
      <c r="U158" s="27">
        <f>+ENERO!U158</f>
        <v>47640589</v>
      </c>
      <c r="V158" s="15">
        <f>ABRIL!V158+MAYO!AL158</f>
        <v>0</v>
      </c>
      <c r="W158" s="15">
        <f>ABRIL!W158+MAYO!AM158</f>
        <v>0</v>
      </c>
      <c r="X158" s="18">
        <f t="shared" ref="X158:X168" si="156">SUM(U158:W158)</f>
        <v>47640589</v>
      </c>
      <c r="Y158" s="19">
        <f>ABRIL!AA158</f>
        <v>23347850</v>
      </c>
      <c r="Z158" s="374">
        <v>1013100</v>
      </c>
      <c r="AA158" s="18">
        <f t="shared" ref="AA158:AA168" si="157">SUM(Y158:Z158)</f>
        <v>24360950</v>
      </c>
      <c r="AB158" s="19">
        <f>ABRIL!AD158</f>
        <v>12210927</v>
      </c>
      <c r="AC158" s="374">
        <v>3453813</v>
      </c>
      <c r="AD158" s="18">
        <f t="shared" ref="AD158:AD168" si="158">SUM(AB158:AC158)</f>
        <v>15664740</v>
      </c>
      <c r="AE158" s="19">
        <f>ABRIL!AG158</f>
        <v>10863077</v>
      </c>
      <c r="AF158" s="374">
        <v>3788563</v>
      </c>
      <c r="AG158" s="18">
        <f t="shared" ref="AG158:AG168" si="159">SUM(AE158:AF158)</f>
        <v>14651640</v>
      </c>
      <c r="AH158" s="19">
        <f t="shared" ref="AH158:AH168" si="160">X158-AA158</f>
        <v>23279639</v>
      </c>
      <c r="AI158" s="15">
        <f t="shared" ref="AI158:AI168" si="161">X158-AD158</f>
        <v>31975849</v>
      </c>
      <c r="AJ158" s="16">
        <f t="shared" ref="AJ158:AJ168" si="162">X158-AG158</f>
        <v>32988949</v>
      </c>
      <c r="AK158" s="9"/>
      <c r="AL158" s="372">
        <v>0</v>
      </c>
      <c r="AM158" s="375">
        <v>0</v>
      </c>
      <c r="AN158" s="9"/>
    </row>
    <row r="159" spans="1:40" s="382" customFormat="1" ht="24.95" customHeight="1">
      <c r="A159" s="754"/>
      <c r="B159" s="660"/>
      <c r="N159" s="9"/>
      <c r="P159" s="9"/>
      <c r="Q159" s="9"/>
      <c r="R159" s="9"/>
      <c r="S159" s="707" t="str">
        <f>+IF(ABRIL!S159=0,"",ABRIL!S159)</f>
        <v>2020202-2</v>
      </c>
      <c r="T159" s="683" t="str">
        <f>+IF(ABRIL!T159=0,"",ABRIL!T159)</f>
        <v>Impresos y Publicaciones</v>
      </c>
      <c r="U159" s="27">
        <f>+ENERO!U159</f>
        <v>8000000</v>
      </c>
      <c r="V159" s="15">
        <f>ABRIL!V159+MAYO!AL159</f>
        <v>0</v>
      </c>
      <c r="W159" s="15">
        <f>ABRIL!W159+MAYO!AM159</f>
        <v>0</v>
      </c>
      <c r="X159" s="18">
        <f t="shared" si="156"/>
        <v>8000000</v>
      </c>
      <c r="Y159" s="19">
        <f>ABRIL!AA159</f>
        <v>4160607</v>
      </c>
      <c r="Z159" s="374">
        <v>347004</v>
      </c>
      <c r="AA159" s="18">
        <f t="shared" si="157"/>
        <v>4507611</v>
      </c>
      <c r="AB159" s="19">
        <f>ABRIL!AD159</f>
        <v>3381854</v>
      </c>
      <c r="AC159" s="374">
        <v>347004</v>
      </c>
      <c r="AD159" s="18">
        <f t="shared" si="158"/>
        <v>3728858</v>
      </c>
      <c r="AE159" s="19">
        <f>ABRIL!AG159</f>
        <v>1704197</v>
      </c>
      <c r="AF159" s="374">
        <v>1157032</v>
      </c>
      <c r="AG159" s="18">
        <f t="shared" si="159"/>
        <v>2861229</v>
      </c>
      <c r="AH159" s="19">
        <f t="shared" si="160"/>
        <v>3492389</v>
      </c>
      <c r="AI159" s="15">
        <f t="shared" si="161"/>
        <v>4271142</v>
      </c>
      <c r="AJ159" s="16">
        <f t="shared" si="162"/>
        <v>5138771</v>
      </c>
      <c r="AK159" s="9"/>
      <c r="AL159" s="372">
        <v>0</v>
      </c>
      <c r="AM159" s="375">
        <v>0</v>
      </c>
      <c r="AN159" s="9"/>
    </row>
    <row r="160" spans="1:40" s="382" customFormat="1" ht="24.95" customHeight="1">
      <c r="A160" s="754"/>
      <c r="B160" s="660"/>
      <c r="N160" s="9"/>
      <c r="P160" s="9"/>
      <c r="Q160" s="9"/>
      <c r="R160" s="9"/>
      <c r="S160" s="707" t="str">
        <f>+IF(ABRIL!S160=0,"",ABRIL!S160)</f>
        <v>2020202-3</v>
      </c>
      <c r="T160" s="683" t="str">
        <f>+IF(ABRIL!T160=0,"",ABRIL!T160)</f>
        <v>Pago a otras IPS</v>
      </c>
      <c r="U160" s="27">
        <f>+ENERO!U160</f>
        <v>67117184</v>
      </c>
      <c r="V160" s="15">
        <f>ABRIL!V160+MAYO!AL160</f>
        <v>-49967768</v>
      </c>
      <c r="W160" s="15">
        <f>ABRIL!W160+MAYO!AM160</f>
        <v>0</v>
      </c>
      <c r="X160" s="18">
        <f t="shared" si="156"/>
        <v>17149416</v>
      </c>
      <c r="Y160" s="19">
        <f>ABRIL!AA160</f>
        <v>12591507</v>
      </c>
      <c r="Z160" s="374">
        <v>418080</v>
      </c>
      <c r="AA160" s="18">
        <f t="shared" si="157"/>
        <v>13009587</v>
      </c>
      <c r="AB160" s="19">
        <f>ABRIL!AD160</f>
        <v>1599782</v>
      </c>
      <c r="AC160" s="374">
        <v>1048555</v>
      </c>
      <c r="AD160" s="18">
        <f t="shared" si="158"/>
        <v>2648337</v>
      </c>
      <c r="AE160" s="19">
        <f>ABRIL!AG160</f>
        <v>676000</v>
      </c>
      <c r="AF160" s="374">
        <v>320625</v>
      </c>
      <c r="AG160" s="18">
        <f t="shared" si="159"/>
        <v>996625</v>
      </c>
      <c r="AH160" s="19">
        <f t="shared" si="160"/>
        <v>4139829</v>
      </c>
      <c r="AI160" s="15">
        <f t="shared" si="161"/>
        <v>14501079</v>
      </c>
      <c r="AJ160" s="16">
        <f t="shared" si="162"/>
        <v>16152791</v>
      </c>
      <c r="AK160" s="9"/>
      <c r="AL160" s="372">
        <v>0</v>
      </c>
      <c r="AM160" s="375">
        <v>0</v>
      </c>
      <c r="AN160" s="9"/>
    </row>
    <row r="161" spans="1:40" s="382" customFormat="1" ht="24.95" customHeight="1">
      <c r="A161" s="754"/>
      <c r="B161" s="660"/>
      <c r="N161" s="9"/>
      <c r="P161" s="9"/>
      <c r="Q161" s="9"/>
      <c r="R161" s="9"/>
      <c r="S161" s="707" t="str">
        <f>+IF(ABRIL!S161=0,"",ABRIL!S161)</f>
        <v>2020202-4</v>
      </c>
      <c r="T161" s="683" t="str">
        <f>+IF(ABRIL!T161=0,"",ABRIL!T161)</f>
        <v>Comunicaciones y Transportes</v>
      </c>
      <c r="U161" s="27">
        <f>+ENERO!U161</f>
        <v>24000000</v>
      </c>
      <c r="V161" s="15">
        <f>ABRIL!V161+MAYO!AL161</f>
        <v>0</v>
      </c>
      <c r="W161" s="15">
        <f>ABRIL!W161+MAYO!AM161</f>
        <v>0</v>
      </c>
      <c r="X161" s="18">
        <f t="shared" si="156"/>
        <v>24000000</v>
      </c>
      <c r="Y161" s="19">
        <f>ABRIL!AA161</f>
        <v>7890603</v>
      </c>
      <c r="Z161" s="374">
        <v>8355580</v>
      </c>
      <c r="AA161" s="18">
        <f t="shared" si="157"/>
        <v>16246183</v>
      </c>
      <c r="AB161" s="19">
        <f>ABRIL!AD161</f>
        <v>3846003</v>
      </c>
      <c r="AC161" s="374">
        <v>8676380</v>
      </c>
      <c r="AD161" s="18">
        <f t="shared" si="158"/>
        <v>12522383</v>
      </c>
      <c r="AE161" s="19">
        <f>ABRIL!AG161</f>
        <v>605400</v>
      </c>
      <c r="AF161" s="374">
        <v>2528756</v>
      </c>
      <c r="AG161" s="18">
        <f t="shared" si="159"/>
        <v>3134156</v>
      </c>
      <c r="AH161" s="19">
        <f t="shared" si="160"/>
        <v>7753817</v>
      </c>
      <c r="AI161" s="15">
        <f t="shared" si="161"/>
        <v>11477617</v>
      </c>
      <c r="AJ161" s="16">
        <f t="shared" si="162"/>
        <v>20865844</v>
      </c>
      <c r="AK161" s="9"/>
      <c r="AL161" s="372">
        <v>0</v>
      </c>
      <c r="AM161" s="375">
        <v>0</v>
      </c>
      <c r="AN161" s="9"/>
    </row>
    <row r="162" spans="1:40" s="382" customFormat="1" ht="24.95" customHeight="1">
      <c r="A162" s="754"/>
      <c r="B162" s="660"/>
      <c r="N162" s="9"/>
      <c r="P162" s="9"/>
      <c r="Q162" s="9"/>
      <c r="R162" s="9"/>
      <c r="S162" s="707" t="str">
        <f>+IF(ABRIL!S162=0,"",ABRIL!S162)</f>
        <v>2020202-5</v>
      </c>
      <c r="T162" s="683" t="str">
        <f>+IF(ABRIL!T162=0,"",ABRIL!T162)</f>
        <v>Viáticos y Gastos de Viaje</v>
      </c>
      <c r="U162" s="27">
        <f>+ENERO!U162</f>
        <v>24397149</v>
      </c>
      <c r="V162" s="15">
        <f>ABRIL!V162+MAYO!AL162</f>
        <v>0</v>
      </c>
      <c r="W162" s="15">
        <f>ABRIL!W162+MAYO!AM162</f>
        <v>0</v>
      </c>
      <c r="X162" s="18">
        <f t="shared" si="156"/>
        <v>24397149</v>
      </c>
      <c r="Y162" s="19">
        <f>ABRIL!AA162</f>
        <v>9138035</v>
      </c>
      <c r="Z162" s="374">
        <v>2895958</v>
      </c>
      <c r="AA162" s="18">
        <f t="shared" si="157"/>
        <v>12033993</v>
      </c>
      <c r="AB162" s="19">
        <f>ABRIL!AD162</f>
        <v>9138035</v>
      </c>
      <c r="AC162" s="374">
        <v>2895958</v>
      </c>
      <c r="AD162" s="18">
        <f t="shared" si="158"/>
        <v>12033993</v>
      </c>
      <c r="AE162" s="19">
        <f>ABRIL!AG162</f>
        <v>9138035</v>
      </c>
      <c r="AF162" s="374">
        <v>2895958</v>
      </c>
      <c r="AG162" s="18">
        <f t="shared" si="159"/>
        <v>12033993</v>
      </c>
      <c r="AH162" s="19">
        <f t="shared" si="160"/>
        <v>12363156</v>
      </c>
      <c r="AI162" s="15">
        <f t="shared" si="161"/>
        <v>12363156</v>
      </c>
      <c r="AJ162" s="16">
        <f t="shared" si="162"/>
        <v>12363156</v>
      </c>
      <c r="AK162" s="9"/>
      <c r="AL162" s="372">
        <v>0</v>
      </c>
      <c r="AM162" s="375">
        <v>0</v>
      </c>
      <c r="AN162" s="9"/>
    </row>
    <row r="163" spans="1:40" s="382" customFormat="1" ht="24.95" customHeight="1">
      <c r="A163" s="754"/>
      <c r="B163" s="660"/>
      <c r="N163" s="9"/>
      <c r="P163" s="9"/>
      <c r="Q163" s="9"/>
      <c r="R163" s="9"/>
      <c r="S163" s="707" t="str">
        <f>+IF(ABRIL!S163=0,"",ABRIL!S163)</f>
        <v>2020202-6</v>
      </c>
      <c r="T163" s="683" t="str">
        <f>+IF(ABRIL!T163=0,"",ABRIL!T163)</f>
        <v>Plan Integral de Manejo de Residuos Sólidos Hospitalarios</v>
      </c>
      <c r="U163" s="27">
        <f>+ENERO!U163</f>
        <v>10000000</v>
      </c>
      <c r="V163" s="15">
        <f>ABRIL!V163+MAYO!AL163</f>
        <v>0</v>
      </c>
      <c r="W163" s="15">
        <f>ABRIL!W163+MAYO!AM163</f>
        <v>0</v>
      </c>
      <c r="X163" s="18">
        <f t="shared" si="156"/>
        <v>10000000</v>
      </c>
      <c r="Y163" s="19">
        <f>ABRIL!AA163</f>
        <v>9500000</v>
      </c>
      <c r="Z163" s="374">
        <v>0</v>
      </c>
      <c r="AA163" s="18">
        <f t="shared" si="157"/>
        <v>9500000</v>
      </c>
      <c r="AB163" s="19">
        <f>ABRIL!AD163</f>
        <v>3670701</v>
      </c>
      <c r="AC163" s="374">
        <v>0</v>
      </c>
      <c r="AD163" s="18">
        <f t="shared" si="158"/>
        <v>3670701</v>
      </c>
      <c r="AE163" s="19">
        <f>ABRIL!AG163</f>
        <v>823572</v>
      </c>
      <c r="AF163" s="374">
        <v>151000</v>
      </c>
      <c r="AG163" s="18">
        <f t="shared" si="159"/>
        <v>974572</v>
      </c>
      <c r="AH163" s="19">
        <f t="shared" si="160"/>
        <v>500000</v>
      </c>
      <c r="AI163" s="15">
        <f t="shared" si="161"/>
        <v>6329299</v>
      </c>
      <c r="AJ163" s="16">
        <f t="shared" si="162"/>
        <v>9025428</v>
      </c>
      <c r="AK163" s="9"/>
      <c r="AL163" s="372">
        <v>0</v>
      </c>
      <c r="AM163" s="375">
        <v>0</v>
      </c>
      <c r="AN163" s="9"/>
    </row>
    <row r="164" spans="1:40" s="382" customFormat="1" ht="24.95" customHeight="1">
      <c r="A164" s="754"/>
      <c r="B164" s="660"/>
      <c r="N164" s="9"/>
      <c r="P164" s="9"/>
      <c r="Q164" s="9"/>
      <c r="R164" s="9"/>
      <c r="S164" s="707" t="str">
        <f>+IF(ABRIL!S164=0,"",ABRIL!S164)</f>
        <v>2020202-7</v>
      </c>
      <c r="T164" s="683" t="str">
        <f>+IF(ABRIL!T164=0,"",ABRIL!T164)</f>
        <v>Servicios de Laboratorio contratados con terceros</v>
      </c>
      <c r="U164" s="27">
        <f>+ENERO!U164</f>
        <v>23000000</v>
      </c>
      <c r="V164" s="15">
        <f>ABRIL!V164+MAYO!AL164</f>
        <v>0</v>
      </c>
      <c r="W164" s="15">
        <f>ABRIL!W164+MAYO!AM164</f>
        <v>0</v>
      </c>
      <c r="X164" s="18">
        <f t="shared" si="156"/>
        <v>23000000</v>
      </c>
      <c r="Y164" s="19">
        <f>ABRIL!AA164</f>
        <v>12000000</v>
      </c>
      <c r="Z164" s="374">
        <v>0</v>
      </c>
      <c r="AA164" s="18">
        <f t="shared" si="157"/>
        <v>12000000</v>
      </c>
      <c r="AB164" s="19">
        <f>ABRIL!AD164</f>
        <v>4872898</v>
      </c>
      <c r="AC164" s="374">
        <v>799990</v>
      </c>
      <c r="AD164" s="18">
        <f t="shared" si="158"/>
        <v>5672888</v>
      </c>
      <c r="AE164" s="19">
        <f>ABRIL!AG164</f>
        <v>3528652</v>
      </c>
      <c r="AF164" s="374">
        <v>1344246</v>
      </c>
      <c r="AG164" s="18">
        <f t="shared" si="159"/>
        <v>4872898</v>
      </c>
      <c r="AH164" s="19">
        <f t="shared" si="160"/>
        <v>11000000</v>
      </c>
      <c r="AI164" s="15">
        <f t="shared" si="161"/>
        <v>17327112</v>
      </c>
      <c r="AJ164" s="16">
        <f t="shared" si="162"/>
        <v>18127102</v>
      </c>
      <c r="AK164" s="9"/>
      <c r="AL164" s="372">
        <v>0</v>
      </c>
      <c r="AM164" s="375">
        <v>0</v>
      </c>
      <c r="AN164" s="9"/>
    </row>
    <row r="165" spans="1:40" s="382" customFormat="1" ht="24.95" customHeight="1">
      <c r="A165" s="754"/>
      <c r="B165" s="660"/>
      <c r="N165" s="9"/>
      <c r="P165" s="9"/>
      <c r="Q165" s="9"/>
      <c r="R165" s="9"/>
      <c r="S165" s="707" t="str">
        <f>+IF(ABRIL!S165=0,"",ABRIL!S165)</f>
        <v>2020202-8</v>
      </c>
      <c r="T165" s="683" t="str">
        <f>+IF(ABRIL!T165=0,"",ABRIL!T165)</f>
        <v>Servicios de Rayos X e Imaginología contratado con terceros</v>
      </c>
      <c r="U165" s="27">
        <f>+ENERO!U165</f>
        <v>0</v>
      </c>
      <c r="V165" s="15">
        <f>ABRIL!V165+MAYO!AL165</f>
        <v>0</v>
      </c>
      <c r="W165" s="15">
        <f>ABRIL!W165+MAYO!AM165</f>
        <v>0</v>
      </c>
      <c r="X165" s="18">
        <f t="shared" si="156"/>
        <v>0</v>
      </c>
      <c r="Y165" s="19">
        <f>ABRIL!AA165</f>
        <v>0</v>
      </c>
      <c r="Z165" s="374">
        <v>0</v>
      </c>
      <c r="AA165" s="18">
        <f t="shared" si="157"/>
        <v>0</v>
      </c>
      <c r="AB165" s="19">
        <f>ABRIL!AD165</f>
        <v>0</v>
      </c>
      <c r="AC165" s="374">
        <v>0</v>
      </c>
      <c r="AD165" s="18">
        <f t="shared" si="158"/>
        <v>0</v>
      </c>
      <c r="AE165" s="19">
        <f>ABRIL!AG165</f>
        <v>0</v>
      </c>
      <c r="AF165" s="374">
        <v>0</v>
      </c>
      <c r="AG165" s="18">
        <f t="shared" si="159"/>
        <v>0</v>
      </c>
      <c r="AH165" s="19">
        <f t="shared" si="160"/>
        <v>0</v>
      </c>
      <c r="AI165" s="15">
        <f t="shared" si="161"/>
        <v>0</v>
      </c>
      <c r="AJ165" s="16">
        <f t="shared" si="162"/>
        <v>0</v>
      </c>
      <c r="AK165" s="9"/>
      <c r="AL165" s="372">
        <v>0</v>
      </c>
      <c r="AM165" s="375">
        <v>0</v>
      </c>
      <c r="AN165" s="9"/>
    </row>
    <row r="166" spans="1:40" s="382" customFormat="1" ht="24.95" customHeight="1">
      <c r="A166" s="754"/>
      <c r="B166" s="660"/>
      <c r="N166" s="9"/>
      <c r="P166" s="9"/>
      <c r="Q166" s="9"/>
      <c r="R166" s="9"/>
      <c r="S166" s="707" t="str">
        <f>+IF(ABRIL!S166=0,"",ABRIL!S166)</f>
        <v>2020202-9</v>
      </c>
      <c r="T166" s="683" t="str">
        <f>+IF(ABRIL!T166=0,"",ABRIL!T166)</f>
        <v>Arrendamientos</v>
      </c>
      <c r="U166" s="27">
        <f>+ENERO!U166</f>
        <v>0</v>
      </c>
      <c r="V166" s="15">
        <f>ABRIL!V166+MAYO!AL166</f>
        <v>0</v>
      </c>
      <c r="W166" s="15">
        <f>ABRIL!W166+MAYO!AM166</f>
        <v>0</v>
      </c>
      <c r="X166" s="18">
        <f t="shared" si="156"/>
        <v>0</v>
      </c>
      <c r="Y166" s="19">
        <f>ABRIL!AA166</f>
        <v>0</v>
      </c>
      <c r="Z166" s="374">
        <v>0</v>
      </c>
      <c r="AA166" s="18">
        <f t="shared" si="157"/>
        <v>0</v>
      </c>
      <c r="AB166" s="19">
        <f>ABRIL!AD166</f>
        <v>0</v>
      </c>
      <c r="AC166" s="374">
        <v>0</v>
      </c>
      <c r="AD166" s="18">
        <f t="shared" si="158"/>
        <v>0</v>
      </c>
      <c r="AE166" s="19">
        <f>ABRIL!AG166</f>
        <v>0</v>
      </c>
      <c r="AF166" s="374">
        <v>0</v>
      </c>
      <c r="AG166" s="18">
        <f t="shared" si="159"/>
        <v>0</v>
      </c>
      <c r="AH166" s="19">
        <f t="shared" si="160"/>
        <v>0</v>
      </c>
      <c r="AI166" s="15">
        <f t="shared" si="161"/>
        <v>0</v>
      </c>
      <c r="AJ166" s="16">
        <f t="shared" si="162"/>
        <v>0</v>
      </c>
      <c r="AK166" s="9"/>
      <c r="AL166" s="372">
        <v>0</v>
      </c>
      <c r="AM166" s="375">
        <v>0</v>
      </c>
      <c r="AN166" s="9"/>
    </row>
    <row r="167" spans="1:40" s="382" customFormat="1" ht="24.95" customHeight="1">
      <c r="A167" s="754"/>
      <c r="B167" s="660"/>
      <c r="N167" s="9"/>
      <c r="P167" s="9"/>
      <c r="Q167" s="9"/>
      <c r="R167" s="9"/>
      <c r="S167" s="707" t="str">
        <f>+IF(ABRIL!S167=0,"",ABRIL!S167)</f>
        <v>2020202-10</v>
      </c>
      <c r="T167" s="683" t="str">
        <f>+IF(ABRIL!T167=0,"",ABRIL!T167)</f>
        <v>Servicios Públicos</v>
      </c>
      <c r="U167" s="27">
        <f>+ENERO!U167</f>
        <v>0</v>
      </c>
      <c r="V167" s="15">
        <f>ABRIL!V167+MAYO!AL167</f>
        <v>0</v>
      </c>
      <c r="W167" s="15">
        <f>ABRIL!W167+MAYO!AM167</f>
        <v>0</v>
      </c>
      <c r="X167" s="18">
        <f>SUM(U167:W167)</f>
        <v>0</v>
      </c>
      <c r="Y167" s="19">
        <f>ABRIL!AA167</f>
        <v>0</v>
      </c>
      <c r="Z167" s="374">
        <v>0</v>
      </c>
      <c r="AA167" s="18">
        <f>SUM(Y167:Z167)</f>
        <v>0</v>
      </c>
      <c r="AB167" s="19">
        <f>ABRIL!AD167</f>
        <v>0</v>
      </c>
      <c r="AC167" s="374">
        <v>0</v>
      </c>
      <c r="AD167" s="18">
        <f>SUM(AB167:AC167)</f>
        <v>0</v>
      </c>
      <c r="AE167" s="19">
        <f>ABRIL!AG167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c r="A168" s="754"/>
      <c r="B168" s="660"/>
      <c r="N168" s="9"/>
      <c r="P168" s="9"/>
      <c r="Q168" s="9"/>
      <c r="R168" s="9"/>
      <c r="S168" s="706">
        <f>+IF(ABRIL!S168=0,"",ABRIL!S168)</f>
        <v>2020299</v>
      </c>
      <c r="T168" s="682" t="str">
        <f>+IF(ABRIL!T168=0,"",ABRIL!T168)</f>
        <v>Vigencias Anteriores Adquisición de servicios Operativo</v>
      </c>
      <c r="U168" s="27">
        <f>+ENERO!U168</f>
        <v>0</v>
      </c>
      <c r="V168" s="15">
        <f>ABRIL!V168+MAYO!AL168</f>
        <v>0</v>
      </c>
      <c r="W168" s="15">
        <f>ABRIL!W168+MAYO!AM168</f>
        <v>61344123</v>
      </c>
      <c r="X168" s="18">
        <f t="shared" si="156"/>
        <v>61344123</v>
      </c>
      <c r="Y168" s="19">
        <f>ABRIL!AA168</f>
        <v>61344123</v>
      </c>
      <c r="Z168" s="374">
        <v>0</v>
      </c>
      <c r="AA168" s="18">
        <f t="shared" si="157"/>
        <v>61344123</v>
      </c>
      <c r="AB168" s="19">
        <f>ABRIL!AD168</f>
        <v>61344123</v>
      </c>
      <c r="AC168" s="374">
        <v>0</v>
      </c>
      <c r="AD168" s="18">
        <f t="shared" si="158"/>
        <v>61344123</v>
      </c>
      <c r="AE168" s="19">
        <f>ABRIL!AG168</f>
        <v>36692081</v>
      </c>
      <c r="AF168" s="374">
        <v>8160712</v>
      </c>
      <c r="AG168" s="18">
        <f t="shared" si="159"/>
        <v>44852793</v>
      </c>
      <c r="AH168" s="19">
        <f t="shared" si="160"/>
        <v>0</v>
      </c>
      <c r="AI168" s="15">
        <f t="shared" si="161"/>
        <v>0</v>
      </c>
      <c r="AJ168" s="16">
        <f t="shared" si="162"/>
        <v>16491330</v>
      </c>
      <c r="AK168" s="9"/>
      <c r="AL168" s="372">
        <v>0</v>
      </c>
      <c r="AM168" s="375">
        <v>0</v>
      </c>
      <c r="AN168" s="9"/>
    </row>
    <row r="169" spans="1:40" s="382" customFormat="1" ht="24.95" customHeight="1">
      <c r="A169" s="754"/>
      <c r="B169" s="660"/>
      <c r="N169" s="9"/>
      <c r="P169" s="9"/>
      <c r="Q169" s="9"/>
      <c r="R169" s="9"/>
      <c r="S169" s="366" t="str">
        <f>+IF(ABRIL!S169=0,"",ABRIL!S169)</f>
        <v/>
      </c>
      <c r="T169" s="696" t="str">
        <f>+IF(ABRIL!T169=0,"",ABRIL!T169)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c r="A170" s="754"/>
      <c r="B170" s="660"/>
      <c r="N170" s="9"/>
      <c r="P170" s="9"/>
      <c r="Q170" s="9"/>
      <c r="R170" s="9"/>
      <c r="S170" s="704">
        <f>+IF(ABRIL!S170=0,"",ABRIL!S170)</f>
        <v>3000000</v>
      </c>
      <c r="T170" s="686" t="str">
        <f>+IF(ABRIL!T170=0,"",ABRIL!T170)</f>
        <v>TRANSFERENCIAS CORRIENTES</v>
      </c>
      <c r="U170" s="470">
        <f t="shared" ref="U170:AJ170" si="163">U172+U176+U185</f>
        <v>166976316</v>
      </c>
      <c r="V170" s="471">
        <f t="shared" si="163"/>
        <v>7429162</v>
      </c>
      <c r="W170" s="471">
        <f t="shared" si="163"/>
        <v>72920440</v>
      </c>
      <c r="X170" s="472">
        <f t="shared" si="163"/>
        <v>247325918</v>
      </c>
      <c r="Y170" s="379">
        <f t="shared" si="163"/>
        <v>123414234</v>
      </c>
      <c r="Z170" s="471">
        <f t="shared" si="163"/>
        <v>10270672</v>
      </c>
      <c r="AA170" s="472">
        <f t="shared" si="163"/>
        <v>133684906</v>
      </c>
      <c r="AB170" s="379">
        <f t="shared" si="163"/>
        <v>123414234</v>
      </c>
      <c r="AC170" s="471">
        <f t="shared" si="163"/>
        <v>10270672</v>
      </c>
      <c r="AD170" s="472">
        <f t="shared" si="163"/>
        <v>133684906</v>
      </c>
      <c r="AE170" s="379">
        <f t="shared" si="163"/>
        <v>107912066</v>
      </c>
      <c r="AF170" s="471">
        <f t="shared" si="163"/>
        <v>11984879</v>
      </c>
      <c r="AG170" s="472">
        <f t="shared" si="163"/>
        <v>119896945</v>
      </c>
      <c r="AH170" s="379">
        <f t="shared" si="163"/>
        <v>113641012</v>
      </c>
      <c r="AI170" s="471">
        <f t="shared" si="163"/>
        <v>113641012</v>
      </c>
      <c r="AJ170" s="380">
        <f t="shared" si="163"/>
        <v>127428973</v>
      </c>
      <c r="AK170" s="9"/>
      <c r="AL170" s="128">
        <f>AL172+AL176+AL185</f>
        <v>0</v>
      </c>
      <c r="AM170" s="130">
        <f>AM172+AM176+AM185</f>
        <v>0</v>
      </c>
      <c r="AN170" s="9"/>
    </row>
    <row r="171" spans="1:40" s="382" customFormat="1" ht="24.95" customHeight="1">
      <c r="A171" s="754"/>
      <c r="B171" s="660"/>
      <c r="N171" s="9"/>
      <c r="P171" s="9"/>
      <c r="Q171" s="9"/>
      <c r="R171" s="9"/>
      <c r="S171" s="366" t="str">
        <f>+IF(ABRIL!S171=0,"",ABRIL!S171)</f>
        <v/>
      </c>
      <c r="T171" s="696" t="str">
        <f>+IF(ABRIL!T171=0,"",ABRIL!T171)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c r="A172" s="754"/>
      <c r="B172" s="660"/>
      <c r="N172" s="9"/>
      <c r="P172" s="9"/>
      <c r="Q172" s="9"/>
      <c r="R172" s="9"/>
      <c r="S172" s="705">
        <f>+IF(ABRIL!S172=0,"",ABRIL!S172)</f>
        <v>3100000</v>
      </c>
      <c r="T172" s="681" t="str">
        <f>+IF(ABRIL!T172=0,"",ABRIL!T172)</f>
        <v>Transferencias al Sector Público</v>
      </c>
      <c r="U172" s="132">
        <f t="shared" ref="U172:AJ172" si="164">SUM(U173:U174)</f>
        <v>3500000</v>
      </c>
      <c r="V172" s="122">
        <f t="shared" si="164"/>
        <v>4161394</v>
      </c>
      <c r="W172" s="122">
        <f t="shared" si="164"/>
        <v>0</v>
      </c>
      <c r="X172" s="129">
        <f t="shared" si="164"/>
        <v>7661394</v>
      </c>
      <c r="Y172" s="128">
        <f t="shared" si="164"/>
        <v>6143338</v>
      </c>
      <c r="Z172" s="122">
        <f t="shared" si="164"/>
        <v>0</v>
      </c>
      <c r="AA172" s="129">
        <f t="shared" si="164"/>
        <v>6143338</v>
      </c>
      <c r="AB172" s="128">
        <f t="shared" si="164"/>
        <v>6143338</v>
      </c>
      <c r="AC172" s="122">
        <f t="shared" si="164"/>
        <v>0</v>
      </c>
      <c r="AD172" s="129">
        <f t="shared" si="164"/>
        <v>6143338</v>
      </c>
      <c r="AE172" s="128">
        <f t="shared" si="164"/>
        <v>4161394</v>
      </c>
      <c r="AF172" s="122">
        <f t="shared" si="164"/>
        <v>0</v>
      </c>
      <c r="AG172" s="129">
        <f t="shared" si="164"/>
        <v>4161394</v>
      </c>
      <c r="AH172" s="128">
        <f t="shared" si="164"/>
        <v>1518056</v>
      </c>
      <c r="AI172" s="122">
        <f t="shared" si="164"/>
        <v>1518056</v>
      </c>
      <c r="AJ172" s="130">
        <f t="shared" si="164"/>
        <v>3500000</v>
      </c>
      <c r="AK172" s="9"/>
      <c r="AL172" s="128">
        <f>SUM(AL173:AL174)</f>
        <v>0</v>
      </c>
      <c r="AM172" s="130">
        <f>SUM(AM173:AM174)</f>
        <v>0</v>
      </c>
      <c r="AN172" s="9"/>
    </row>
    <row r="173" spans="1:40" s="382" customFormat="1" ht="24.95" customHeight="1">
      <c r="A173" s="754"/>
      <c r="B173" s="660"/>
      <c r="N173" s="9"/>
      <c r="P173" s="9"/>
      <c r="Q173" s="9"/>
      <c r="R173" s="9"/>
      <c r="S173" s="706">
        <f>+IF(ABRIL!S173=0,"",ABRIL!S173)</f>
        <v>3100003</v>
      </c>
      <c r="T173" s="682" t="str">
        <f>+IF(ABRIL!T173=0,"",ABRIL!T173)</f>
        <v>Entidades Públicas (Contraloria, Supersalud,…)</v>
      </c>
      <c r="U173" s="27">
        <f>+ENERO!U173</f>
        <v>3500000</v>
      </c>
      <c r="V173" s="15">
        <f>ABRIL!V173+MAYO!AL173</f>
        <v>0</v>
      </c>
      <c r="W173" s="15">
        <f>ABRIL!W173+MAYO!AM173</f>
        <v>0</v>
      </c>
      <c r="X173" s="18">
        <f>SUM(U173:W173)</f>
        <v>3500000</v>
      </c>
      <c r="Y173" s="19">
        <f>ABRIL!AA173</f>
        <v>1981944</v>
      </c>
      <c r="Z173" s="374">
        <v>0</v>
      </c>
      <c r="AA173" s="18">
        <f>SUM(Y173:Z173)</f>
        <v>1981944</v>
      </c>
      <c r="AB173" s="19">
        <f>ABRIL!AD173</f>
        <v>1981944</v>
      </c>
      <c r="AC173" s="374">
        <v>0</v>
      </c>
      <c r="AD173" s="18">
        <f>SUM(AB173:AC173)</f>
        <v>1981944</v>
      </c>
      <c r="AE173" s="19">
        <f>ABRIL!AG173</f>
        <v>0</v>
      </c>
      <c r="AF173" s="374">
        <v>0</v>
      </c>
      <c r="AG173" s="18">
        <f>SUM(AE173:AF173)</f>
        <v>0</v>
      </c>
      <c r="AH173" s="19">
        <f>X173-AA173</f>
        <v>1518056</v>
      </c>
      <c r="AI173" s="15">
        <f>X173-AD173</f>
        <v>1518056</v>
      </c>
      <c r="AJ173" s="16">
        <f>X173-AG173</f>
        <v>3500000</v>
      </c>
      <c r="AK173" s="9"/>
      <c r="AL173" s="372">
        <v>0</v>
      </c>
      <c r="AM173" s="375">
        <v>0</v>
      </c>
      <c r="AN173" s="9"/>
    </row>
    <row r="174" spans="1:40" s="382" customFormat="1" ht="24.95" customHeight="1">
      <c r="A174" s="754"/>
      <c r="B174" s="660"/>
      <c r="N174" s="9"/>
      <c r="P174" s="9"/>
      <c r="Q174" s="9"/>
      <c r="R174" s="9"/>
      <c r="S174" s="706">
        <f>+IF(ABRIL!S174=0,"",ABRIL!S174)</f>
        <v>3199999</v>
      </c>
      <c r="T174" s="682" t="str">
        <f>+IF(ABRIL!T174=0,"",ABRIL!T174)</f>
        <v>Vigencias Anteriores Tranf. Sector publico</v>
      </c>
      <c r="U174" s="27">
        <f>+ENERO!U174</f>
        <v>0</v>
      </c>
      <c r="V174" s="15">
        <f>ABRIL!V174+MAYO!AL174</f>
        <v>4161394</v>
      </c>
      <c r="W174" s="15">
        <f>ABRIL!W174+MAYO!AM174</f>
        <v>0</v>
      </c>
      <c r="X174" s="18">
        <f>SUM(U174:W174)</f>
        <v>4161394</v>
      </c>
      <c r="Y174" s="19">
        <f>ABRIL!AA174</f>
        <v>4161394</v>
      </c>
      <c r="Z174" s="374">
        <v>0</v>
      </c>
      <c r="AA174" s="18">
        <f>SUM(Y174:Z174)</f>
        <v>4161394</v>
      </c>
      <c r="AB174" s="19">
        <f>ABRIL!AD174</f>
        <v>4161394</v>
      </c>
      <c r="AC174" s="374">
        <v>0</v>
      </c>
      <c r="AD174" s="18">
        <f>SUM(AB174:AC174)</f>
        <v>4161394</v>
      </c>
      <c r="AE174" s="19">
        <f>ABRIL!AG174</f>
        <v>4161394</v>
      </c>
      <c r="AF174" s="374">
        <v>0</v>
      </c>
      <c r="AG174" s="18">
        <f>SUM(AE174:AF174)</f>
        <v>4161394</v>
      </c>
      <c r="AH174" s="19">
        <f>X174-AA174</f>
        <v>0</v>
      </c>
      <c r="AI174" s="15">
        <f>X174-AD174</f>
        <v>0</v>
      </c>
      <c r="AJ174" s="16">
        <f>X174-AG174</f>
        <v>0</v>
      </c>
      <c r="AK174" s="9"/>
      <c r="AL174" s="372">
        <v>0</v>
      </c>
      <c r="AM174" s="375">
        <v>0</v>
      </c>
      <c r="AN174" s="9"/>
    </row>
    <row r="175" spans="1:40" s="382" customFormat="1" ht="24.95" customHeight="1">
      <c r="A175" s="754"/>
      <c r="B175" s="660"/>
      <c r="N175" s="9"/>
      <c r="P175" s="9"/>
      <c r="Q175" s="9"/>
      <c r="R175" s="9"/>
      <c r="S175" s="366" t="str">
        <f>+IF(ABRIL!S175=0,"",ABRIL!S175)</f>
        <v/>
      </c>
      <c r="T175" s="696" t="str">
        <f>+IF(ABRIL!T175=0,"",ABRIL!T175)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c r="A176" s="754"/>
      <c r="B176" s="660"/>
      <c r="N176" s="9"/>
      <c r="P176" s="9"/>
      <c r="Q176" s="9"/>
      <c r="R176" s="9"/>
      <c r="S176" s="705">
        <f>+IF(ABRIL!S176=0,"",ABRIL!S176)</f>
        <v>320000</v>
      </c>
      <c r="T176" s="681" t="str">
        <f>+IF(ABRIL!T176=0,"",ABRIL!T176)</f>
        <v>Transf. Previsión y Seguridad Social</v>
      </c>
      <c r="U176" s="132">
        <f t="shared" ref="U176:AJ176" si="165">SUM(U177:U183)</f>
        <v>163476316</v>
      </c>
      <c r="V176" s="122">
        <f t="shared" si="165"/>
        <v>0</v>
      </c>
      <c r="W176" s="122">
        <f t="shared" si="165"/>
        <v>72920440</v>
      </c>
      <c r="X176" s="129">
        <f t="shared" si="165"/>
        <v>236396756</v>
      </c>
      <c r="Y176" s="128">
        <f t="shared" si="165"/>
        <v>114003128</v>
      </c>
      <c r="Z176" s="122">
        <f t="shared" si="165"/>
        <v>10270672</v>
      </c>
      <c r="AA176" s="129">
        <f t="shared" si="165"/>
        <v>124273800</v>
      </c>
      <c r="AB176" s="128">
        <f t="shared" si="165"/>
        <v>114003128</v>
      </c>
      <c r="AC176" s="122">
        <f t="shared" si="165"/>
        <v>10270672</v>
      </c>
      <c r="AD176" s="129">
        <f t="shared" si="165"/>
        <v>124273800</v>
      </c>
      <c r="AE176" s="128">
        <f t="shared" si="165"/>
        <v>103750672</v>
      </c>
      <c r="AF176" s="122">
        <f t="shared" si="165"/>
        <v>11984879</v>
      </c>
      <c r="AG176" s="129">
        <f t="shared" si="165"/>
        <v>115735551</v>
      </c>
      <c r="AH176" s="128">
        <f t="shared" si="165"/>
        <v>112122956</v>
      </c>
      <c r="AI176" s="122">
        <f t="shared" si="165"/>
        <v>112122956</v>
      </c>
      <c r="AJ176" s="130">
        <f t="shared" si="165"/>
        <v>120661205</v>
      </c>
      <c r="AK176" s="9"/>
      <c r="AL176" s="128">
        <f>SUM(AL177:AL183)</f>
        <v>0</v>
      </c>
      <c r="AM176" s="130">
        <f>SUM(AM177:AM183)</f>
        <v>0</v>
      </c>
      <c r="AN176" s="9"/>
    </row>
    <row r="177" spans="1:40" s="382" customFormat="1" ht="24.95" customHeight="1">
      <c r="A177" s="754"/>
      <c r="B177" s="660"/>
      <c r="N177" s="9"/>
      <c r="P177" s="9"/>
      <c r="Q177" s="9"/>
      <c r="R177" s="9"/>
      <c r="S177" s="706">
        <f>+IF(ABRIL!S177=0,"",ABRIL!S177)</f>
        <v>3200100</v>
      </c>
      <c r="T177" s="682" t="str">
        <f>+IF(ABRIL!T177=0,"",ABRIL!T177)</f>
        <v>Pensiones y Jubilaciones (Pago Directo)</v>
      </c>
      <c r="U177" s="27">
        <f>+ENERO!U177</f>
        <v>140230476</v>
      </c>
      <c r="V177" s="15">
        <f>ABRIL!V177+MAYO!AL177</f>
        <v>0</v>
      </c>
      <c r="W177" s="15">
        <f>ABRIL!W177+MAYO!AM177</f>
        <v>0</v>
      </c>
      <c r="X177" s="18">
        <f t="shared" ref="X177:X183" si="166">SUM(U177:W177)</f>
        <v>140230476</v>
      </c>
      <c r="Y177" s="19">
        <f>ABRIL!AA177</f>
        <v>41082688</v>
      </c>
      <c r="Z177" s="374">
        <v>10270672</v>
      </c>
      <c r="AA177" s="18">
        <f t="shared" ref="AA177:AA183" si="167">SUM(Y177:Z177)</f>
        <v>51353360</v>
      </c>
      <c r="AB177" s="19">
        <f>ABRIL!AD177</f>
        <v>41082688</v>
      </c>
      <c r="AC177" s="374">
        <v>10270672</v>
      </c>
      <c r="AD177" s="18">
        <f t="shared" ref="AD177:AD183" si="168">SUM(AB177:AC177)</f>
        <v>51353360</v>
      </c>
      <c r="AE177" s="19">
        <f>ABRIL!AG177</f>
        <v>35947352</v>
      </c>
      <c r="AF177" s="374">
        <v>10270672</v>
      </c>
      <c r="AG177" s="18">
        <f t="shared" ref="AG177:AG183" si="169">SUM(AE177:AF177)</f>
        <v>46218024</v>
      </c>
      <c r="AH177" s="19">
        <f t="shared" ref="AH177:AH183" si="170">X177-AA177</f>
        <v>88877116</v>
      </c>
      <c r="AI177" s="15">
        <f t="shared" ref="AI177:AI183" si="171">X177-AD177</f>
        <v>88877116</v>
      </c>
      <c r="AJ177" s="16">
        <f t="shared" ref="AJ177:AJ183" si="172">X177-AG177</f>
        <v>94012452</v>
      </c>
      <c r="AK177" s="9"/>
      <c r="AL177" s="372">
        <v>0</v>
      </c>
      <c r="AM177" s="375">
        <v>0</v>
      </c>
      <c r="AN177" s="9"/>
    </row>
    <row r="178" spans="1:40" s="382" customFormat="1" ht="24.95" customHeight="1">
      <c r="A178" s="754"/>
      <c r="B178" s="660"/>
      <c r="N178" s="9"/>
      <c r="P178" s="9"/>
      <c r="Q178" s="9"/>
      <c r="R178" s="9"/>
      <c r="S178" s="706">
        <f>+IF(ABRIL!S178=0,"",ABRIL!S178)</f>
        <v>3200200</v>
      </c>
      <c r="T178" s="682" t="str">
        <f>+IF(ABRIL!T178=0,"",ABRIL!T178)</f>
        <v>Cesantías Pago Directo (Pago Directo)</v>
      </c>
      <c r="U178" s="27">
        <f>+ENERO!U178</f>
        <v>0</v>
      </c>
      <c r="V178" s="15">
        <f>ABRIL!V178+MAYO!AL178</f>
        <v>0</v>
      </c>
      <c r="W178" s="15">
        <f>ABRIL!W178+MAYO!AM178</f>
        <v>0</v>
      </c>
      <c r="X178" s="18">
        <f t="shared" si="166"/>
        <v>0</v>
      </c>
      <c r="Y178" s="19">
        <f>ABRIL!AA178</f>
        <v>0</v>
      </c>
      <c r="Z178" s="374">
        <v>0</v>
      </c>
      <c r="AA178" s="18">
        <f t="shared" si="167"/>
        <v>0</v>
      </c>
      <c r="AB178" s="19">
        <f>ABRIL!AD178</f>
        <v>0</v>
      </c>
      <c r="AC178" s="374">
        <v>0</v>
      </c>
      <c r="AD178" s="18">
        <f t="shared" si="168"/>
        <v>0</v>
      </c>
      <c r="AE178" s="19">
        <f>ABRIL!AG178</f>
        <v>0</v>
      </c>
      <c r="AF178" s="374">
        <v>0</v>
      </c>
      <c r="AG178" s="18">
        <f t="shared" si="169"/>
        <v>0</v>
      </c>
      <c r="AH178" s="19">
        <f t="shared" si="170"/>
        <v>0</v>
      </c>
      <c r="AI178" s="15">
        <f t="shared" si="171"/>
        <v>0</v>
      </c>
      <c r="AJ178" s="16">
        <f t="shared" si="172"/>
        <v>0</v>
      </c>
      <c r="AK178" s="9"/>
      <c r="AL178" s="372">
        <v>0</v>
      </c>
      <c r="AM178" s="375">
        <v>0</v>
      </c>
      <c r="AN178" s="9"/>
    </row>
    <row r="179" spans="1:40" s="382" customFormat="1" ht="24.95" customHeight="1">
      <c r="A179" s="754"/>
      <c r="B179" s="660"/>
      <c r="N179" s="9"/>
      <c r="P179" s="9"/>
      <c r="Q179" s="9"/>
      <c r="R179" s="9"/>
      <c r="S179" s="706">
        <f>+IF(ABRIL!S179=0,"",ABRIL!S179)</f>
        <v>3200300</v>
      </c>
      <c r="T179" s="682" t="str">
        <f>+IF(ABRIL!T179=0,"",ABRIL!T179)</f>
        <v>Bonos, Cuotas de Bonos y cuotas partes jubilatorias</v>
      </c>
      <c r="U179" s="27">
        <f>+ENERO!U179</f>
        <v>0</v>
      </c>
      <c r="V179" s="15">
        <f>ABRIL!V179+MAYO!AL179</f>
        <v>0</v>
      </c>
      <c r="W179" s="15">
        <f>ABRIL!W179+MAYO!AM179</f>
        <v>0</v>
      </c>
      <c r="X179" s="18">
        <f t="shared" si="166"/>
        <v>0</v>
      </c>
      <c r="Y179" s="19">
        <f>ABRIL!AA179</f>
        <v>0</v>
      </c>
      <c r="Z179" s="374">
        <v>0</v>
      </c>
      <c r="AA179" s="18">
        <f t="shared" si="167"/>
        <v>0</v>
      </c>
      <c r="AB179" s="19">
        <f>ABRIL!AD179</f>
        <v>0</v>
      </c>
      <c r="AC179" s="374">
        <v>0</v>
      </c>
      <c r="AD179" s="18">
        <f t="shared" si="168"/>
        <v>0</v>
      </c>
      <c r="AE179" s="19">
        <f>ABRIL!AG179</f>
        <v>0</v>
      </c>
      <c r="AF179" s="374">
        <v>0</v>
      </c>
      <c r="AG179" s="18">
        <f t="shared" si="169"/>
        <v>0</v>
      </c>
      <c r="AH179" s="19">
        <f t="shared" si="170"/>
        <v>0</v>
      </c>
      <c r="AI179" s="15">
        <f t="shared" si="171"/>
        <v>0</v>
      </c>
      <c r="AJ179" s="16">
        <f t="shared" si="172"/>
        <v>0</v>
      </c>
      <c r="AK179" s="9"/>
      <c r="AL179" s="372">
        <v>0</v>
      </c>
      <c r="AM179" s="375">
        <v>0</v>
      </c>
      <c r="AN179" s="9"/>
    </row>
    <row r="180" spans="1:40" s="382" customFormat="1" ht="24.95" customHeight="1">
      <c r="A180" s="754"/>
      <c r="B180" s="660"/>
      <c r="N180" s="9"/>
      <c r="P180" s="9"/>
      <c r="Q180" s="9"/>
      <c r="R180" s="9"/>
      <c r="S180" s="706">
        <f>+IF(ABRIL!S180=0,"",ABRIL!S180)</f>
        <v>3200400</v>
      </c>
      <c r="T180" s="682" t="str">
        <f>+IF(ABRIL!T180=0,"",ABRIL!T180)</f>
        <v>Intereses a las cesantias</v>
      </c>
      <c r="U180" s="27">
        <f>+ENERO!U180</f>
        <v>23245840</v>
      </c>
      <c r="V180" s="15">
        <f>ABRIL!V180+MAYO!AL180</f>
        <v>0</v>
      </c>
      <c r="W180" s="15">
        <f>ABRIL!W180+MAYO!AM180</f>
        <v>0</v>
      </c>
      <c r="X180" s="18">
        <f t="shared" si="166"/>
        <v>23245840</v>
      </c>
      <c r="Y180" s="19">
        <f>ABRIL!AA180</f>
        <v>0</v>
      </c>
      <c r="Z180" s="374">
        <v>0</v>
      </c>
      <c r="AA180" s="18">
        <f t="shared" si="167"/>
        <v>0</v>
      </c>
      <c r="AB180" s="19">
        <f>ABRIL!AD180</f>
        <v>0</v>
      </c>
      <c r="AC180" s="374">
        <v>0</v>
      </c>
      <c r="AD180" s="18">
        <f t="shared" si="168"/>
        <v>0</v>
      </c>
      <c r="AE180" s="19">
        <f>ABRIL!AG180</f>
        <v>0</v>
      </c>
      <c r="AF180" s="374">
        <v>0</v>
      </c>
      <c r="AG180" s="18">
        <f t="shared" si="169"/>
        <v>0</v>
      </c>
      <c r="AH180" s="19">
        <f t="shared" si="170"/>
        <v>23245840</v>
      </c>
      <c r="AI180" s="15">
        <f t="shared" si="171"/>
        <v>23245840</v>
      </c>
      <c r="AJ180" s="16">
        <f t="shared" si="172"/>
        <v>23245840</v>
      </c>
      <c r="AK180" s="9"/>
      <c r="AL180" s="372">
        <v>0</v>
      </c>
      <c r="AM180" s="375">
        <v>0</v>
      </c>
      <c r="AN180" s="9"/>
    </row>
    <row r="181" spans="1:40" s="382" customFormat="1" ht="24.95" customHeight="1">
      <c r="A181" s="754"/>
      <c r="B181" s="660"/>
      <c r="N181" s="9"/>
      <c r="P181" s="9"/>
      <c r="Q181" s="9"/>
      <c r="R181" s="9"/>
      <c r="S181" s="706" t="str">
        <f>+IF(ABRIL!S181=0,"",ABRIL!S181)</f>
        <v/>
      </c>
      <c r="T181" s="682" t="str">
        <f>+IF(ABRIL!T181=0,"",ABRIL!T181)</f>
        <v/>
      </c>
      <c r="U181" s="27">
        <f>+ENERO!U181</f>
        <v>0</v>
      </c>
      <c r="V181" s="15">
        <f>ABRIL!V181+MAYO!AL181</f>
        <v>0</v>
      </c>
      <c r="W181" s="15">
        <f>ABRIL!W181+MAYO!AM181</f>
        <v>0</v>
      </c>
      <c r="X181" s="18">
        <f t="shared" si="166"/>
        <v>0</v>
      </c>
      <c r="Y181" s="19">
        <f>ABRIL!AA181</f>
        <v>0</v>
      </c>
      <c r="Z181" s="374">
        <v>0</v>
      </c>
      <c r="AA181" s="18">
        <f t="shared" si="167"/>
        <v>0</v>
      </c>
      <c r="AB181" s="19">
        <f>ABRIL!AD181</f>
        <v>0</v>
      </c>
      <c r="AC181" s="374">
        <v>0</v>
      </c>
      <c r="AD181" s="18">
        <f t="shared" si="168"/>
        <v>0</v>
      </c>
      <c r="AE181" s="19">
        <f>ABRIL!AG181</f>
        <v>0</v>
      </c>
      <c r="AF181" s="374">
        <v>0</v>
      </c>
      <c r="AG181" s="18">
        <f t="shared" si="169"/>
        <v>0</v>
      </c>
      <c r="AH181" s="19">
        <f t="shared" si="170"/>
        <v>0</v>
      </c>
      <c r="AI181" s="15">
        <f t="shared" si="171"/>
        <v>0</v>
      </c>
      <c r="AJ181" s="16">
        <f t="shared" si="172"/>
        <v>0</v>
      </c>
      <c r="AK181" s="9"/>
      <c r="AL181" s="372">
        <v>0</v>
      </c>
      <c r="AM181" s="375">
        <v>0</v>
      </c>
      <c r="AN181" s="9"/>
    </row>
    <row r="182" spans="1:40" s="382" customFormat="1" ht="24.95" customHeight="1">
      <c r="A182" s="754"/>
      <c r="B182" s="660"/>
      <c r="N182" s="9"/>
      <c r="P182" s="9"/>
      <c r="Q182" s="9"/>
      <c r="R182" s="9"/>
      <c r="S182" s="706" t="str">
        <f>+IF(ABRIL!S182=0,"",ABRIL!S182)</f>
        <v/>
      </c>
      <c r="T182" s="682" t="str">
        <f>+IF(ABRIL!T182=0,"",ABRIL!T182)</f>
        <v/>
      </c>
      <c r="U182" s="27">
        <f>+ENERO!U182</f>
        <v>0</v>
      </c>
      <c r="V182" s="15">
        <f>ABRIL!V182+MAYO!AL182</f>
        <v>0</v>
      </c>
      <c r="W182" s="15">
        <f>ABRIL!W182+MAYO!AM182</f>
        <v>0</v>
      </c>
      <c r="X182" s="18">
        <f t="shared" si="166"/>
        <v>0</v>
      </c>
      <c r="Y182" s="19">
        <f>ABRIL!AA182</f>
        <v>0</v>
      </c>
      <c r="Z182" s="374">
        <v>0</v>
      </c>
      <c r="AA182" s="18">
        <f t="shared" si="167"/>
        <v>0</v>
      </c>
      <c r="AB182" s="19">
        <f>ABRIL!AD182</f>
        <v>0</v>
      </c>
      <c r="AC182" s="374">
        <v>0</v>
      </c>
      <c r="AD182" s="18">
        <f t="shared" si="168"/>
        <v>0</v>
      </c>
      <c r="AE182" s="19">
        <f>ABRIL!AG182</f>
        <v>0</v>
      </c>
      <c r="AF182" s="374">
        <v>0</v>
      </c>
      <c r="AG182" s="18">
        <f t="shared" si="169"/>
        <v>0</v>
      </c>
      <c r="AH182" s="19">
        <f t="shared" si="170"/>
        <v>0</v>
      </c>
      <c r="AI182" s="15">
        <f t="shared" si="171"/>
        <v>0</v>
      </c>
      <c r="AJ182" s="16">
        <f t="shared" si="172"/>
        <v>0</v>
      </c>
      <c r="AK182" s="9"/>
      <c r="AL182" s="372">
        <v>0</v>
      </c>
      <c r="AM182" s="375">
        <v>0</v>
      </c>
      <c r="AN182" s="9"/>
    </row>
    <row r="183" spans="1:40" s="382" customFormat="1" ht="24.95" customHeight="1">
      <c r="A183" s="754"/>
      <c r="B183" s="660"/>
      <c r="N183" s="9"/>
      <c r="P183" s="9"/>
      <c r="Q183" s="9"/>
      <c r="R183" s="9"/>
      <c r="S183" s="706">
        <f>+IF(ABRIL!S183=0,"",ABRIL!S183)</f>
        <v>3299999</v>
      </c>
      <c r="T183" s="682" t="str">
        <f>+IF(ABRIL!T183=0,"",ABRIL!T183)</f>
        <v>Vigencias Anteriores Transf. Previsión y Seguridad Social</v>
      </c>
      <c r="U183" s="27">
        <f>+ENERO!U183</f>
        <v>0</v>
      </c>
      <c r="V183" s="15">
        <f>ABRIL!V183+MAYO!AL183</f>
        <v>0</v>
      </c>
      <c r="W183" s="15">
        <f>ABRIL!W183+MAYO!AM183</f>
        <v>72920440</v>
      </c>
      <c r="X183" s="18">
        <f t="shared" si="166"/>
        <v>72920440</v>
      </c>
      <c r="Y183" s="19">
        <f>ABRIL!AA183</f>
        <v>72920440</v>
      </c>
      <c r="Z183" s="374">
        <v>0</v>
      </c>
      <c r="AA183" s="18">
        <f t="shared" si="167"/>
        <v>72920440</v>
      </c>
      <c r="AB183" s="19">
        <f>ABRIL!AD183</f>
        <v>72920440</v>
      </c>
      <c r="AC183" s="374">
        <v>0</v>
      </c>
      <c r="AD183" s="18">
        <f t="shared" si="168"/>
        <v>72920440</v>
      </c>
      <c r="AE183" s="19">
        <f>ABRIL!AG183</f>
        <v>67803320</v>
      </c>
      <c r="AF183" s="374">
        <v>1714207</v>
      </c>
      <c r="AG183" s="18">
        <f t="shared" si="169"/>
        <v>69517527</v>
      </c>
      <c r="AH183" s="19">
        <f t="shared" si="170"/>
        <v>0</v>
      </c>
      <c r="AI183" s="15">
        <f t="shared" si="171"/>
        <v>0</v>
      </c>
      <c r="AJ183" s="16">
        <f t="shared" si="172"/>
        <v>3402913</v>
      </c>
      <c r="AK183" s="9"/>
      <c r="AL183" s="372">
        <v>0</v>
      </c>
      <c r="AM183" s="375">
        <v>0</v>
      </c>
      <c r="AN183" s="9"/>
    </row>
    <row r="184" spans="1:40" s="382" customFormat="1" ht="24.95" customHeight="1">
      <c r="A184" s="754"/>
      <c r="B184" s="660"/>
      <c r="N184" s="9"/>
      <c r="P184" s="9"/>
      <c r="Q184" s="9"/>
      <c r="R184" s="9"/>
      <c r="S184" s="366" t="str">
        <f>+IF(ABRIL!S184=0,"",ABRIL!S184)</f>
        <v/>
      </c>
      <c r="T184" s="696" t="str">
        <f>+IF(ABRIL!T184=0,"",ABRIL!T184)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c r="A185" s="754"/>
      <c r="B185" s="660"/>
      <c r="N185" s="9"/>
      <c r="P185" s="9"/>
      <c r="Q185" s="9"/>
      <c r="R185" s="9"/>
      <c r="S185" s="705">
        <f>+IF(ABRIL!S185=0,"",ABRIL!S185)</f>
        <v>3300000</v>
      </c>
      <c r="T185" s="681" t="str">
        <f>+IF(ABRIL!T185=0,"",ABRIL!T185)</f>
        <v>Otras Transferencias</v>
      </c>
      <c r="U185" s="132">
        <f t="shared" ref="U185:AJ185" si="173">U186+U187+U191</f>
        <v>0</v>
      </c>
      <c r="V185" s="122">
        <f t="shared" si="173"/>
        <v>3267768</v>
      </c>
      <c r="W185" s="122">
        <f t="shared" si="173"/>
        <v>0</v>
      </c>
      <c r="X185" s="129">
        <f t="shared" si="173"/>
        <v>3267768</v>
      </c>
      <c r="Y185" s="128">
        <f t="shared" si="173"/>
        <v>3267768</v>
      </c>
      <c r="Z185" s="122">
        <f t="shared" si="173"/>
        <v>0</v>
      </c>
      <c r="AA185" s="129">
        <f t="shared" si="173"/>
        <v>3267768</v>
      </c>
      <c r="AB185" s="128">
        <f t="shared" si="173"/>
        <v>3267768</v>
      </c>
      <c r="AC185" s="122">
        <f t="shared" si="173"/>
        <v>0</v>
      </c>
      <c r="AD185" s="129">
        <f t="shared" si="173"/>
        <v>3267768</v>
      </c>
      <c r="AE185" s="128">
        <f t="shared" si="173"/>
        <v>0</v>
      </c>
      <c r="AF185" s="122">
        <f t="shared" si="173"/>
        <v>0</v>
      </c>
      <c r="AG185" s="129">
        <f t="shared" si="173"/>
        <v>0</v>
      </c>
      <c r="AH185" s="128">
        <f t="shared" si="173"/>
        <v>0</v>
      </c>
      <c r="AI185" s="122">
        <f t="shared" si="173"/>
        <v>0</v>
      </c>
      <c r="AJ185" s="130">
        <f t="shared" si="173"/>
        <v>3267768</v>
      </c>
      <c r="AK185" s="9"/>
      <c r="AL185" s="128">
        <f>AL186+AL187+AL191</f>
        <v>0</v>
      </c>
      <c r="AM185" s="130">
        <f>AM186+AM187+AM191</f>
        <v>0</v>
      </c>
      <c r="AN185" s="9"/>
    </row>
    <row r="186" spans="1:40" s="382" customFormat="1" ht="24.95" customHeight="1">
      <c r="A186" s="754"/>
      <c r="B186" s="660"/>
      <c r="N186" s="9"/>
      <c r="P186" s="9"/>
      <c r="Q186" s="9"/>
      <c r="R186" s="9"/>
      <c r="S186" s="706">
        <f>+IF(ABRIL!S186=0,"",ABRIL!S186)</f>
        <v>3300100</v>
      </c>
      <c r="T186" s="682" t="str">
        <f>+IF(ABRIL!T186=0,"",ABRIL!T186)</f>
        <v>Sentencias y Conciliaciones</v>
      </c>
      <c r="U186" s="27">
        <f>+ENERO!U186</f>
        <v>0</v>
      </c>
      <c r="V186" s="15">
        <f>ABRIL!V186+MAYO!AL186</f>
        <v>0</v>
      </c>
      <c r="W186" s="15">
        <f>ABRIL!W186+MAYO!AM186</f>
        <v>0</v>
      </c>
      <c r="X186" s="18">
        <f>SUM(U186:W186)</f>
        <v>0</v>
      </c>
      <c r="Y186" s="19">
        <f>ABRIL!AA186</f>
        <v>0</v>
      </c>
      <c r="Z186" s="374">
        <v>0</v>
      </c>
      <c r="AA186" s="18">
        <f>SUM(Y186:Z186)</f>
        <v>0</v>
      </c>
      <c r="AB186" s="19">
        <f>ABRIL!AD186</f>
        <v>0</v>
      </c>
      <c r="AC186" s="374">
        <v>0</v>
      </c>
      <c r="AD186" s="18">
        <f>SUM(AB186:AC186)</f>
        <v>0</v>
      </c>
      <c r="AE186" s="19">
        <f>ABRIL!AG186</f>
        <v>0</v>
      </c>
      <c r="AF186" s="374">
        <v>0</v>
      </c>
      <c r="AG186" s="18">
        <f>SUM(AE186:AF186)</f>
        <v>0</v>
      </c>
      <c r="AH186" s="19">
        <f>X186-AA186</f>
        <v>0</v>
      </c>
      <c r="AI186" s="15">
        <f>X186-AD186</f>
        <v>0</v>
      </c>
      <c r="AJ186" s="16">
        <f>X186-AG186</f>
        <v>0</v>
      </c>
      <c r="AK186" s="9"/>
      <c r="AL186" s="372">
        <v>0</v>
      </c>
      <c r="AM186" s="375">
        <v>0</v>
      </c>
      <c r="AN186" s="9"/>
    </row>
    <row r="187" spans="1:40" s="382" customFormat="1" ht="24.95" customHeight="1">
      <c r="A187" s="754"/>
      <c r="B187" s="660"/>
      <c r="N187" s="9"/>
      <c r="P187" s="9"/>
      <c r="Q187" s="9"/>
      <c r="R187" s="9"/>
      <c r="S187" s="706">
        <f>+IF(ABRIL!S187=0,"",ABRIL!S187)</f>
        <v>3300200</v>
      </c>
      <c r="T187" s="682" t="str">
        <f>+IF(ABRIL!T187=0,"",ABRIL!T187)</f>
        <v>Destinatarios de otras transferencias</v>
      </c>
      <c r="U187" s="27">
        <f t="shared" ref="U187:AM187" si="174">SUM(U188:U190)</f>
        <v>0</v>
      </c>
      <c r="V187" s="15">
        <f t="shared" si="174"/>
        <v>3267768</v>
      </c>
      <c r="W187" s="15">
        <f t="shared" si="174"/>
        <v>0</v>
      </c>
      <c r="X187" s="18">
        <f t="shared" si="174"/>
        <v>3267768</v>
      </c>
      <c r="Y187" s="19">
        <f t="shared" si="174"/>
        <v>3267768</v>
      </c>
      <c r="Z187" s="142">
        <f t="shared" si="174"/>
        <v>0</v>
      </c>
      <c r="AA187" s="18">
        <f t="shared" si="174"/>
        <v>3267768</v>
      </c>
      <c r="AB187" s="19">
        <f t="shared" si="174"/>
        <v>3267768</v>
      </c>
      <c r="AC187" s="142">
        <f t="shared" si="174"/>
        <v>0</v>
      </c>
      <c r="AD187" s="18">
        <f t="shared" si="174"/>
        <v>3267768</v>
      </c>
      <c r="AE187" s="19">
        <f t="shared" si="174"/>
        <v>0</v>
      </c>
      <c r="AF187" s="142">
        <f t="shared" si="174"/>
        <v>0</v>
      </c>
      <c r="AG187" s="18">
        <f t="shared" si="174"/>
        <v>0</v>
      </c>
      <c r="AH187" s="19">
        <f t="shared" si="174"/>
        <v>0</v>
      </c>
      <c r="AI187" s="15">
        <f t="shared" si="174"/>
        <v>0</v>
      </c>
      <c r="AJ187" s="16">
        <f t="shared" si="174"/>
        <v>3267768</v>
      </c>
      <c r="AK187" s="9"/>
      <c r="AL187" s="29">
        <f t="shared" si="174"/>
        <v>0</v>
      </c>
      <c r="AM187" s="26">
        <f t="shared" si="174"/>
        <v>0</v>
      </c>
      <c r="AN187" s="9"/>
    </row>
    <row r="188" spans="1:40" s="382" customFormat="1" ht="24.95" customHeight="1">
      <c r="A188" s="754"/>
      <c r="B188" s="661"/>
      <c r="N188" s="9"/>
      <c r="P188" s="9"/>
      <c r="Q188" s="9"/>
      <c r="R188" s="9"/>
      <c r="S188" s="707" t="str">
        <f>+IF(ABRIL!S188=0,"",ABRIL!S188)</f>
        <v>3300200-1</v>
      </c>
      <c r="T188" s="682" t="str">
        <f>+IF(ABRIL!T188=0,"",ABRIL!T188)</f>
        <v>COHAN</v>
      </c>
      <c r="U188" s="27">
        <f>+ENERO!U188</f>
        <v>0</v>
      </c>
      <c r="V188" s="15">
        <f>ABRIL!V188+MAYO!AL188</f>
        <v>3267768</v>
      </c>
      <c r="W188" s="15">
        <f>ABRIL!W188+MAYO!AM188</f>
        <v>0</v>
      </c>
      <c r="X188" s="18">
        <f>SUM(U188:W188)</f>
        <v>3267768</v>
      </c>
      <c r="Y188" s="19">
        <f>ABRIL!AA188</f>
        <v>3267768</v>
      </c>
      <c r="Z188" s="374">
        <v>0</v>
      </c>
      <c r="AA188" s="18">
        <f>SUM(Y188:Z188)</f>
        <v>3267768</v>
      </c>
      <c r="AB188" s="19">
        <f>ABRIL!AD188</f>
        <v>3267768</v>
      </c>
      <c r="AC188" s="374">
        <v>0</v>
      </c>
      <c r="AD188" s="18">
        <f>SUM(AB188:AC188)</f>
        <v>3267768</v>
      </c>
      <c r="AE188" s="19">
        <f>ABRIL!AG188</f>
        <v>0</v>
      </c>
      <c r="AF188" s="374">
        <v>0</v>
      </c>
      <c r="AG188" s="18">
        <f>SUM(AE188:AF188)</f>
        <v>0</v>
      </c>
      <c r="AH188" s="19">
        <f>X188-AA188</f>
        <v>0</v>
      </c>
      <c r="AI188" s="15">
        <f>X188-AD188</f>
        <v>0</v>
      </c>
      <c r="AJ188" s="16">
        <f>X188-AG188</f>
        <v>3267768</v>
      </c>
      <c r="AK188" s="9"/>
      <c r="AL188" s="372">
        <v>0</v>
      </c>
      <c r="AM188" s="375">
        <v>0</v>
      </c>
      <c r="AN188" s="9"/>
    </row>
    <row r="189" spans="1:40" s="382" customFormat="1" ht="24.95" customHeight="1">
      <c r="A189" s="754"/>
      <c r="B189" s="661"/>
      <c r="N189" s="9"/>
      <c r="P189" s="9"/>
      <c r="Q189" s="9"/>
      <c r="R189" s="9"/>
      <c r="S189" s="707" t="str">
        <f>+IF(ABRIL!S189=0,"",ABRIL!S189)</f>
        <v>3300200-2</v>
      </c>
      <c r="T189" s="682" t="str">
        <f>+IF(ABRIL!T189=0,"",ABRIL!T189)</f>
        <v>AESA</v>
      </c>
      <c r="U189" s="27">
        <f>+ENERO!U189</f>
        <v>0</v>
      </c>
      <c r="V189" s="15">
        <f>ABRIL!V189+MAYO!AL189</f>
        <v>0</v>
      </c>
      <c r="W189" s="15">
        <f>ABRIL!W189+MAYO!AM189</f>
        <v>0</v>
      </c>
      <c r="X189" s="18">
        <f>SUM(U189:W189)</f>
        <v>0</v>
      </c>
      <c r="Y189" s="19">
        <f>ABRIL!AA189</f>
        <v>0</v>
      </c>
      <c r="Z189" s="374">
        <v>0</v>
      </c>
      <c r="AA189" s="18">
        <f>SUM(Y189:Z189)</f>
        <v>0</v>
      </c>
      <c r="AB189" s="19">
        <f>ABRIL!AD189</f>
        <v>0</v>
      </c>
      <c r="AC189" s="374">
        <v>0</v>
      </c>
      <c r="AD189" s="18">
        <f>SUM(AB189:AC189)</f>
        <v>0</v>
      </c>
      <c r="AE189" s="19">
        <f>ABRIL!AG189</f>
        <v>0</v>
      </c>
      <c r="AF189" s="374">
        <v>0</v>
      </c>
      <c r="AG189" s="18">
        <f>SUM(AE189:AF189)</f>
        <v>0</v>
      </c>
      <c r="AH189" s="19">
        <f>X189-AA189</f>
        <v>0</v>
      </c>
      <c r="AI189" s="15">
        <f>X189-AD189</f>
        <v>0</v>
      </c>
      <c r="AJ189" s="16">
        <f>X189-AG189</f>
        <v>0</v>
      </c>
      <c r="AK189" s="9"/>
      <c r="AL189" s="372">
        <v>0</v>
      </c>
      <c r="AM189" s="375">
        <v>0</v>
      </c>
      <c r="AN189" s="9"/>
    </row>
    <row r="190" spans="1:40" s="382" customFormat="1" ht="24.95" customHeight="1">
      <c r="A190" s="754"/>
      <c r="B190" s="661"/>
      <c r="N190" s="9"/>
      <c r="P190" s="9"/>
      <c r="Q190" s="9"/>
      <c r="R190" s="9"/>
      <c r="S190" s="707" t="str">
        <f>+IF(ABRIL!S190=0,"",ABRIL!S190)</f>
        <v>3300200-3</v>
      </c>
      <c r="T190" s="682" t="str">
        <f>+IF(ABRIL!T190=0,"",ABRIL!T190)</f>
        <v xml:space="preserve">OTRAS </v>
      </c>
      <c r="U190" s="27">
        <f>+ENERO!U190</f>
        <v>0</v>
      </c>
      <c r="V190" s="15">
        <f>ABRIL!V190+MAYO!AL190</f>
        <v>0</v>
      </c>
      <c r="W190" s="15">
        <f>ABRIL!W190+MAYO!AM190</f>
        <v>0</v>
      </c>
      <c r="X190" s="18">
        <f>SUM(U190:W190)</f>
        <v>0</v>
      </c>
      <c r="Y190" s="19">
        <f>ABRIL!AA190</f>
        <v>0</v>
      </c>
      <c r="Z190" s="374">
        <v>0</v>
      </c>
      <c r="AA190" s="18">
        <f>SUM(Y190:Z190)</f>
        <v>0</v>
      </c>
      <c r="AB190" s="19">
        <f>ABRIL!AD190</f>
        <v>0</v>
      </c>
      <c r="AC190" s="374">
        <v>0</v>
      </c>
      <c r="AD190" s="18">
        <f>SUM(AB190:AC190)</f>
        <v>0</v>
      </c>
      <c r="AE190" s="19">
        <f>ABRIL!AG190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c r="A191" s="754"/>
      <c r="B191" s="661"/>
      <c r="N191" s="9"/>
      <c r="P191" s="9"/>
      <c r="Q191" s="9"/>
      <c r="R191" s="9"/>
      <c r="S191" s="706">
        <f>+IF(ABRIL!S191=0,"",ABRIL!S191)</f>
        <v>3399999</v>
      </c>
      <c r="T191" s="682" t="str">
        <f>+IF(ABRIL!T191=0,"",ABRIL!T191)</f>
        <v>Vigencias Anteriores Otras Transferencias</v>
      </c>
      <c r="U191" s="27">
        <f>+ENERO!U191</f>
        <v>0</v>
      </c>
      <c r="V191" s="15">
        <f>ABRIL!V191+MAYO!AL191</f>
        <v>0</v>
      </c>
      <c r="W191" s="15">
        <f>ABRIL!W191+MAYO!AM191</f>
        <v>0</v>
      </c>
      <c r="X191" s="18">
        <f>SUM(U191:W191)</f>
        <v>0</v>
      </c>
      <c r="Y191" s="19">
        <f>ABRIL!AA191</f>
        <v>0</v>
      </c>
      <c r="Z191" s="374">
        <v>0</v>
      </c>
      <c r="AA191" s="18">
        <f>SUM(Y191:Z191)</f>
        <v>0</v>
      </c>
      <c r="AB191" s="19">
        <f>ABRIL!AD191</f>
        <v>0</v>
      </c>
      <c r="AC191" s="374">
        <v>0</v>
      </c>
      <c r="AD191" s="18">
        <f>SUM(AB191:AC191)</f>
        <v>0</v>
      </c>
      <c r="AE191" s="19">
        <f>ABRIL!AG191</f>
        <v>0</v>
      </c>
      <c r="AF191" s="374">
        <v>0</v>
      </c>
      <c r="AG191" s="18">
        <f>SUM(AE191:AF191)</f>
        <v>0</v>
      </c>
      <c r="AH191" s="19">
        <f>X191-AA191</f>
        <v>0</v>
      </c>
      <c r="AI191" s="15">
        <f>X191-AD191</f>
        <v>0</v>
      </c>
      <c r="AJ191" s="16">
        <f>X191-AG191</f>
        <v>0</v>
      </c>
      <c r="AK191" s="9"/>
      <c r="AL191" s="372">
        <v>0</v>
      </c>
      <c r="AM191" s="375">
        <v>0</v>
      </c>
      <c r="AN191" s="9"/>
    </row>
    <row r="192" spans="1:40" s="382" customFormat="1" ht="24.95" customHeight="1">
      <c r="A192" s="754"/>
      <c r="B192" s="661"/>
      <c r="N192" s="9"/>
      <c r="P192" s="9"/>
      <c r="Q192" s="9"/>
      <c r="R192" s="9"/>
      <c r="S192" s="814"/>
      <c r="T192" s="815"/>
      <c r="U192" s="188"/>
      <c r="V192" s="816"/>
      <c r="W192" s="816"/>
      <c r="X192" s="816"/>
      <c r="Y192" s="816"/>
      <c r="Z192" s="817"/>
      <c r="AA192" s="816"/>
      <c r="AB192" s="816"/>
      <c r="AC192" s="817"/>
      <c r="AD192" s="816"/>
      <c r="AE192" s="816"/>
      <c r="AF192" s="817"/>
      <c r="AG192" s="816"/>
      <c r="AH192" s="816"/>
      <c r="AI192" s="816"/>
      <c r="AJ192" s="173"/>
      <c r="AK192" s="9"/>
      <c r="AL192" s="818"/>
      <c r="AM192" s="819"/>
      <c r="AN192" s="9"/>
    </row>
    <row r="193" spans="1:40" s="382" customFormat="1" ht="44.25" customHeight="1">
      <c r="A193" s="754"/>
      <c r="B193" s="661"/>
      <c r="N193" s="9"/>
      <c r="P193" s="9"/>
      <c r="Q193" s="9"/>
      <c r="R193" s="9"/>
      <c r="S193" s="493" t="s">
        <v>323</v>
      </c>
      <c r="T193" s="690" t="s">
        <v>569</v>
      </c>
      <c r="U193" s="470">
        <f>U195+U209</f>
        <v>617207026</v>
      </c>
      <c r="V193" s="471">
        <f t="shared" ref="V193:AJ193" si="175">V195+V209</f>
        <v>44969121</v>
      </c>
      <c r="W193" s="471">
        <f t="shared" si="175"/>
        <v>0</v>
      </c>
      <c r="X193" s="380">
        <f t="shared" si="175"/>
        <v>662176147</v>
      </c>
      <c r="Y193" s="379">
        <f t="shared" si="175"/>
        <v>577410853</v>
      </c>
      <c r="Z193" s="494">
        <f t="shared" si="175"/>
        <v>11832997</v>
      </c>
      <c r="AA193" s="380">
        <f t="shared" si="175"/>
        <v>589243850</v>
      </c>
      <c r="AB193" s="470">
        <f t="shared" si="175"/>
        <v>371923270</v>
      </c>
      <c r="AC193" s="494">
        <f t="shared" si="175"/>
        <v>36195704</v>
      </c>
      <c r="AD193" s="472">
        <f t="shared" si="175"/>
        <v>408118974</v>
      </c>
      <c r="AE193" s="379">
        <f t="shared" si="175"/>
        <v>201421770</v>
      </c>
      <c r="AF193" s="494">
        <f t="shared" si="175"/>
        <v>48864983</v>
      </c>
      <c r="AG193" s="380">
        <f t="shared" si="175"/>
        <v>250286753</v>
      </c>
      <c r="AH193" s="379">
        <f t="shared" si="175"/>
        <v>72932297</v>
      </c>
      <c r="AI193" s="471">
        <f t="shared" si="175"/>
        <v>254057173</v>
      </c>
      <c r="AJ193" s="380">
        <f t="shared" si="175"/>
        <v>411889394</v>
      </c>
      <c r="AK193" s="9"/>
      <c r="AL193" s="379">
        <f t="shared" ref="AL193:AM193" si="176">AL195+AL209</f>
        <v>0</v>
      </c>
      <c r="AM193" s="380">
        <f t="shared" si="176"/>
        <v>0</v>
      </c>
      <c r="AN193" s="9"/>
    </row>
    <row r="194" spans="1:40" s="382" customFormat="1" ht="24.95" customHeight="1">
      <c r="A194" s="754"/>
      <c r="B194" s="661"/>
      <c r="N194" s="9"/>
      <c r="P194" s="9"/>
      <c r="Q194" s="9"/>
      <c r="R194" s="9"/>
      <c r="S194" s="366" t="str">
        <f>+IF(ABRIL!S194=0,"",ABRIL!S194)</f>
        <v/>
      </c>
      <c r="T194" s="696" t="str">
        <f>+IF(ABRIL!T194=0,"",ABRIL!T194)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c r="A195" s="754"/>
      <c r="B195" s="661"/>
      <c r="N195" s="9"/>
      <c r="P195" s="9"/>
      <c r="Q195" s="9"/>
      <c r="R195" s="9"/>
      <c r="S195" s="704">
        <f>+IF(ABRIL!S195=0,"",ABRIL!S195)</f>
        <v>4000000</v>
      </c>
      <c r="T195" s="686" t="str">
        <f>+IF(ABRIL!T195=0,"",ABRIL!T195)</f>
        <v>GASTOS  DE PRESTACION DE SERVICIOS</v>
      </c>
      <c r="U195" s="470">
        <f t="shared" ref="U195:AJ195" si="177">U196</f>
        <v>617207026</v>
      </c>
      <c r="V195" s="471">
        <f t="shared" si="177"/>
        <v>44969121</v>
      </c>
      <c r="W195" s="471">
        <f t="shared" si="177"/>
        <v>0</v>
      </c>
      <c r="X195" s="472">
        <f t="shared" si="177"/>
        <v>662176147</v>
      </c>
      <c r="Y195" s="379">
        <f t="shared" si="177"/>
        <v>577410853</v>
      </c>
      <c r="Z195" s="471">
        <f t="shared" si="177"/>
        <v>11832997</v>
      </c>
      <c r="AA195" s="472">
        <f t="shared" si="177"/>
        <v>589243850</v>
      </c>
      <c r="AB195" s="379">
        <f t="shared" si="177"/>
        <v>371923270</v>
      </c>
      <c r="AC195" s="471">
        <f t="shared" si="177"/>
        <v>36195704</v>
      </c>
      <c r="AD195" s="472">
        <f t="shared" si="177"/>
        <v>408118974</v>
      </c>
      <c r="AE195" s="379">
        <f t="shared" si="177"/>
        <v>201421770</v>
      </c>
      <c r="AF195" s="471">
        <f t="shared" si="177"/>
        <v>48864983</v>
      </c>
      <c r="AG195" s="472">
        <f t="shared" si="177"/>
        <v>250286753</v>
      </c>
      <c r="AH195" s="379">
        <f t="shared" si="177"/>
        <v>72932297</v>
      </c>
      <c r="AI195" s="471">
        <f t="shared" si="177"/>
        <v>254057173</v>
      </c>
      <c r="AJ195" s="380">
        <f t="shared" si="177"/>
        <v>411889394</v>
      </c>
      <c r="AK195" s="9"/>
      <c r="AL195" s="128">
        <f>AL196</f>
        <v>0</v>
      </c>
      <c r="AM195" s="130">
        <f>AM196</f>
        <v>0</v>
      </c>
      <c r="AN195" s="9"/>
    </row>
    <row r="196" spans="1:40" s="382" customFormat="1" ht="24.95" customHeight="1">
      <c r="A196" s="754"/>
      <c r="B196" s="661"/>
      <c r="N196" s="9"/>
      <c r="P196" s="9"/>
      <c r="Q196" s="9"/>
      <c r="R196" s="9"/>
      <c r="S196" s="705">
        <f>+IF(ABRIL!S196=0,"",ABRIL!S196)</f>
        <v>4100000</v>
      </c>
      <c r="T196" s="681" t="str">
        <f>+IF(ABRIL!T196=0,"",ABRIL!T196)</f>
        <v>Insumos y Suministros Hospitalarios</v>
      </c>
      <c r="U196" s="132">
        <f t="shared" ref="U196:AJ196" si="178">U197+U205+U207</f>
        <v>617207026</v>
      </c>
      <c r="V196" s="122">
        <f t="shared" si="178"/>
        <v>44969121</v>
      </c>
      <c r="W196" s="122">
        <f t="shared" si="178"/>
        <v>0</v>
      </c>
      <c r="X196" s="129">
        <f t="shared" si="178"/>
        <v>662176147</v>
      </c>
      <c r="Y196" s="128">
        <f t="shared" si="178"/>
        <v>577410853</v>
      </c>
      <c r="Z196" s="122">
        <f t="shared" si="178"/>
        <v>11832997</v>
      </c>
      <c r="AA196" s="129">
        <f t="shared" si="178"/>
        <v>589243850</v>
      </c>
      <c r="AB196" s="128">
        <f t="shared" si="178"/>
        <v>371923270</v>
      </c>
      <c r="AC196" s="122">
        <f t="shared" si="178"/>
        <v>36195704</v>
      </c>
      <c r="AD196" s="129">
        <f t="shared" si="178"/>
        <v>408118974</v>
      </c>
      <c r="AE196" s="128">
        <f t="shared" si="178"/>
        <v>201421770</v>
      </c>
      <c r="AF196" s="122">
        <f t="shared" si="178"/>
        <v>48864983</v>
      </c>
      <c r="AG196" s="129">
        <f t="shared" si="178"/>
        <v>250286753</v>
      </c>
      <c r="AH196" s="128">
        <f t="shared" si="178"/>
        <v>72932297</v>
      </c>
      <c r="AI196" s="122">
        <f t="shared" si="178"/>
        <v>254057173</v>
      </c>
      <c r="AJ196" s="130">
        <f t="shared" si="178"/>
        <v>411889394</v>
      </c>
      <c r="AK196" s="10"/>
      <c r="AL196" s="128">
        <f>AL197+AL205+AL207</f>
        <v>0</v>
      </c>
      <c r="AM196" s="130">
        <f>AM197+AM205+AM207</f>
        <v>0</v>
      </c>
      <c r="AN196" s="9"/>
    </row>
    <row r="197" spans="1:40" s="382" customFormat="1" ht="24.95" customHeight="1">
      <c r="A197" s="754"/>
      <c r="B197" s="661"/>
      <c r="N197" s="9"/>
      <c r="P197" s="9"/>
      <c r="Q197" s="9"/>
      <c r="R197" s="9"/>
      <c r="S197" s="706">
        <f>+IF(ABRIL!S197=0,"",ABRIL!S197)</f>
        <v>4100100</v>
      </c>
      <c r="T197" s="682" t="str">
        <f>+IF(ABRIL!T197=0,"",ABRIL!T197)</f>
        <v>Compra de Bienes para la Prestacion de servicios</v>
      </c>
      <c r="U197" s="27">
        <f t="shared" ref="U197:AJ197" si="179">SUM(U198:U204)</f>
        <v>421300000</v>
      </c>
      <c r="V197" s="15">
        <f t="shared" si="179"/>
        <v>0</v>
      </c>
      <c r="W197" s="15">
        <f t="shared" si="179"/>
        <v>0</v>
      </c>
      <c r="X197" s="18">
        <f t="shared" si="179"/>
        <v>421300000</v>
      </c>
      <c r="Y197" s="19">
        <f t="shared" si="179"/>
        <v>345470771</v>
      </c>
      <c r="Z197" s="142">
        <f t="shared" si="179"/>
        <v>7653997</v>
      </c>
      <c r="AA197" s="18">
        <f t="shared" si="179"/>
        <v>353124768</v>
      </c>
      <c r="AB197" s="19">
        <f t="shared" si="179"/>
        <v>156524688</v>
      </c>
      <c r="AC197" s="142">
        <f t="shared" si="179"/>
        <v>31591704</v>
      </c>
      <c r="AD197" s="18">
        <f t="shared" si="179"/>
        <v>188116392</v>
      </c>
      <c r="AE197" s="19">
        <f t="shared" si="179"/>
        <v>17938104</v>
      </c>
      <c r="AF197" s="142">
        <f t="shared" si="179"/>
        <v>26707113</v>
      </c>
      <c r="AG197" s="18">
        <f t="shared" si="179"/>
        <v>44645217</v>
      </c>
      <c r="AH197" s="19">
        <f t="shared" si="179"/>
        <v>68175232</v>
      </c>
      <c r="AI197" s="15">
        <f t="shared" si="179"/>
        <v>233183608</v>
      </c>
      <c r="AJ197" s="16">
        <f t="shared" si="179"/>
        <v>376654783</v>
      </c>
      <c r="AK197" s="9"/>
      <c r="AL197" s="29">
        <f>SUM(AL198:AL204)</f>
        <v>0</v>
      </c>
      <c r="AM197" s="26">
        <f>SUM(AM198:AM204)</f>
        <v>0</v>
      </c>
      <c r="AN197" s="9"/>
    </row>
    <row r="198" spans="1:40" s="382" customFormat="1" ht="24.95" customHeight="1">
      <c r="A198" s="754"/>
      <c r="B198" s="661"/>
      <c r="N198" s="9"/>
      <c r="P198" s="9"/>
      <c r="Q198" s="9"/>
      <c r="R198" s="9"/>
      <c r="S198" s="707" t="str">
        <f>+IF(ABRIL!S198=0,"",ABRIL!S198)</f>
        <v>4100100-1</v>
      </c>
      <c r="T198" s="683" t="str">
        <f>+IF(ABRIL!T198=0,"",ABRIL!T198)</f>
        <v>Productos Farmaceuticos</v>
      </c>
      <c r="U198" s="27">
        <f>+ENERO!U198</f>
        <v>285000000</v>
      </c>
      <c r="V198" s="15">
        <f>ABRIL!V198+MAYO!AL198</f>
        <v>0</v>
      </c>
      <c r="W198" s="15">
        <f>ABRIL!W198+MAYO!AM198</f>
        <v>0</v>
      </c>
      <c r="X198" s="18">
        <f t="shared" ref="X198:X204" si="180">SUM(U198:W198)</f>
        <v>285000000</v>
      </c>
      <c r="Y198" s="19">
        <f>ABRIL!AA198</f>
        <v>258355626</v>
      </c>
      <c r="Z198" s="374">
        <v>63909</v>
      </c>
      <c r="AA198" s="18">
        <f t="shared" ref="AA198:AA204" si="181">SUM(Y198:Z198)</f>
        <v>258419535</v>
      </c>
      <c r="AB198" s="19">
        <f>ABRIL!AD198</f>
        <v>111094383</v>
      </c>
      <c r="AC198" s="374">
        <v>19345135</v>
      </c>
      <c r="AD198" s="18">
        <f t="shared" ref="AD198:AD204" si="182">SUM(AB198:AC198)</f>
        <v>130439518</v>
      </c>
      <c r="AE198" s="19">
        <f>ABRIL!AG198</f>
        <v>6834742</v>
      </c>
      <c r="AF198" s="374">
        <v>22421849</v>
      </c>
      <c r="AG198" s="18">
        <f t="shared" ref="AG198:AG204" si="183">SUM(AE198:AF198)</f>
        <v>29256591</v>
      </c>
      <c r="AH198" s="19">
        <f t="shared" ref="AH198:AH204" si="184">X198-AA198</f>
        <v>26580465</v>
      </c>
      <c r="AI198" s="15">
        <f t="shared" ref="AI198:AI204" si="185">X198-AD198</f>
        <v>154560482</v>
      </c>
      <c r="AJ198" s="16">
        <f t="shared" ref="AJ198:AJ204" si="186">X198-AG198</f>
        <v>255743409</v>
      </c>
      <c r="AK198" s="9"/>
      <c r="AL198" s="372">
        <v>0</v>
      </c>
      <c r="AM198" s="375">
        <v>0</v>
      </c>
      <c r="AN198" s="9"/>
    </row>
    <row r="199" spans="1:40" s="382" customFormat="1" ht="24.95" customHeight="1">
      <c r="A199" s="754"/>
      <c r="B199" s="661"/>
      <c r="N199" s="9"/>
      <c r="P199" s="9"/>
      <c r="Q199" s="9"/>
      <c r="R199" s="9"/>
      <c r="S199" s="707" t="str">
        <f>+IF(ABRIL!S199=0,"",ABRIL!S199)</f>
        <v>4100100-2</v>
      </c>
      <c r="T199" s="683" t="str">
        <f>+IF(ABRIL!T199=0,"",ABRIL!T199)</f>
        <v>Material Médico Quirúrgico</v>
      </c>
      <c r="U199" s="27">
        <f>+ENERO!U199</f>
        <v>67000000</v>
      </c>
      <c r="V199" s="15">
        <f>ABRIL!V199+MAYO!AL199</f>
        <v>0</v>
      </c>
      <c r="W199" s="15">
        <f>ABRIL!W199+MAYO!AM199</f>
        <v>0</v>
      </c>
      <c r="X199" s="18">
        <f t="shared" si="180"/>
        <v>67000000</v>
      </c>
      <c r="Y199" s="19">
        <f>ABRIL!AA199</f>
        <v>53912462</v>
      </c>
      <c r="Z199" s="374">
        <v>3563519</v>
      </c>
      <c r="AA199" s="18">
        <f t="shared" si="181"/>
        <v>57475981</v>
      </c>
      <c r="AB199" s="19">
        <f>ABRIL!AD199</f>
        <v>22520852</v>
      </c>
      <c r="AC199" s="374">
        <v>8220000</v>
      </c>
      <c r="AD199" s="18">
        <f t="shared" si="182"/>
        <v>30740852</v>
      </c>
      <c r="AE199" s="19">
        <f>ABRIL!AG199</f>
        <v>7912462</v>
      </c>
      <c r="AF199" s="374">
        <v>1546360</v>
      </c>
      <c r="AG199" s="18">
        <f t="shared" si="183"/>
        <v>9458822</v>
      </c>
      <c r="AH199" s="19">
        <f t="shared" si="184"/>
        <v>9524019</v>
      </c>
      <c r="AI199" s="15">
        <f t="shared" si="185"/>
        <v>36259148</v>
      </c>
      <c r="AJ199" s="16">
        <f t="shared" si="186"/>
        <v>57541178</v>
      </c>
      <c r="AK199" s="9"/>
      <c r="AL199" s="372">
        <v>0</v>
      </c>
      <c r="AM199" s="375">
        <v>0</v>
      </c>
      <c r="AN199" s="9"/>
    </row>
    <row r="200" spans="1:40" s="382" customFormat="1" ht="24.95" customHeight="1">
      <c r="A200" s="754"/>
      <c r="B200" s="661"/>
      <c r="N200" s="9"/>
      <c r="P200" s="9"/>
      <c r="Q200" s="9"/>
      <c r="R200" s="9"/>
      <c r="S200" s="707" t="str">
        <f>+IF(ABRIL!S200=0,"",ABRIL!S200)</f>
        <v>4100100-3</v>
      </c>
      <c r="T200" s="683" t="str">
        <f>+IF(ABRIL!T200=0,"",ABRIL!T200)</f>
        <v>Material de Laboratorio</v>
      </c>
      <c r="U200" s="27">
        <f>+ENERO!U200</f>
        <v>55000000</v>
      </c>
      <c r="V200" s="15">
        <f>ABRIL!V200+MAYO!AL200</f>
        <v>0</v>
      </c>
      <c r="W200" s="15">
        <f>ABRIL!W200+MAYO!AM200</f>
        <v>0</v>
      </c>
      <c r="X200" s="18">
        <f t="shared" si="180"/>
        <v>55000000</v>
      </c>
      <c r="Y200" s="19">
        <f>ABRIL!AA200</f>
        <v>29637983</v>
      </c>
      <c r="Z200" s="374">
        <v>3136569</v>
      </c>
      <c r="AA200" s="18">
        <f t="shared" si="181"/>
        <v>32774552</v>
      </c>
      <c r="AB200" s="19">
        <f>ABRIL!AD200</f>
        <v>19344753</v>
      </c>
      <c r="AC200" s="374">
        <v>3136569</v>
      </c>
      <c r="AD200" s="18">
        <f t="shared" si="182"/>
        <v>22481322</v>
      </c>
      <c r="AE200" s="19">
        <f>ABRIL!AG200</f>
        <v>1639800</v>
      </c>
      <c r="AF200" s="374">
        <v>1579304</v>
      </c>
      <c r="AG200" s="18">
        <f t="shared" si="183"/>
        <v>3219104</v>
      </c>
      <c r="AH200" s="19">
        <f t="shared" si="184"/>
        <v>22225448</v>
      </c>
      <c r="AI200" s="15">
        <f t="shared" si="185"/>
        <v>32518678</v>
      </c>
      <c r="AJ200" s="16">
        <f t="shared" si="186"/>
        <v>51780896</v>
      </c>
      <c r="AK200" s="9"/>
      <c r="AL200" s="372">
        <v>0</v>
      </c>
      <c r="AM200" s="375">
        <v>0</v>
      </c>
      <c r="AN200" s="9"/>
    </row>
    <row r="201" spans="1:40" s="382" customFormat="1" ht="24.95" customHeight="1">
      <c r="A201" s="754"/>
      <c r="B201" s="661"/>
      <c r="N201" s="9"/>
      <c r="P201" s="9"/>
      <c r="Q201" s="9"/>
      <c r="R201" s="9"/>
      <c r="S201" s="707" t="str">
        <f>+IF(ABRIL!S201=0,"",ABRIL!S201)</f>
        <v>4100100-4</v>
      </c>
      <c r="T201" s="683" t="str">
        <f>+IF(ABRIL!T201=0,"",ABRIL!T201)</f>
        <v>Material para Odontologia</v>
      </c>
      <c r="U201" s="27">
        <f>+ENERO!U201</f>
        <v>11300000</v>
      </c>
      <c r="V201" s="15">
        <f>ABRIL!V201+MAYO!AL201</f>
        <v>0</v>
      </c>
      <c r="W201" s="15">
        <f>ABRIL!W201+MAYO!AM201</f>
        <v>0</v>
      </c>
      <c r="X201" s="18">
        <f t="shared" si="180"/>
        <v>11300000</v>
      </c>
      <c r="Y201" s="19">
        <f>ABRIL!AA201</f>
        <v>3386200</v>
      </c>
      <c r="Z201" s="374">
        <v>890000</v>
      </c>
      <c r="AA201" s="18">
        <f t="shared" si="181"/>
        <v>4276200</v>
      </c>
      <c r="AB201" s="19">
        <f>ABRIL!AD201</f>
        <v>3386200</v>
      </c>
      <c r="AC201" s="374">
        <v>890000</v>
      </c>
      <c r="AD201" s="18">
        <f t="shared" si="182"/>
        <v>4276200</v>
      </c>
      <c r="AE201" s="19">
        <f>ABRIL!AG201</f>
        <v>1372600</v>
      </c>
      <c r="AF201" s="374">
        <v>1159600</v>
      </c>
      <c r="AG201" s="18">
        <f t="shared" si="183"/>
        <v>2532200</v>
      </c>
      <c r="AH201" s="19">
        <f t="shared" si="184"/>
        <v>7023800</v>
      </c>
      <c r="AI201" s="15">
        <f t="shared" si="185"/>
        <v>7023800</v>
      </c>
      <c r="AJ201" s="16">
        <f t="shared" si="186"/>
        <v>8767800</v>
      </c>
      <c r="AK201" s="9"/>
      <c r="AL201" s="372">
        <v>0</v>
      </c>
      <c r="AM201" s="375">
        <v>0</v>
      </c>
      <c r="AN201" s="9"/>
    </row>
    <row r="202" spans="1:40" s="382" customFormat="1" ht="24.95" customHeight="1">
      <c r="A202" s="754"/>
      <c r="B202" s="661"/>
      <c r="N202" s="9"/>
      <c r="P202" s="9"/>
      <c r="Q202" s="9"/>
      <c r="R202" s="9"/>
      <c r="S202" s="707" t="str">
        <f>+IF(ABRIL!S202=0,"",ABRIL!S202)</f>
        <v>4100100-5</v>
      </c>
      <c r="T202" s="683" t="str">
        <f>+IF(ABRIL!T202=0,"",ABRIL!T202)</f>
        <v>Material para Rayos X</v>
      </c>
      <c r="U202" s="27">
        <f>+ENERO!U202</f>
        <v>3000000</v>
      </c>
      <c r="V202" s="15">
        <f>ABRIL!V202+MAYO!AL202</f>
        <v>0</v>
      </c>
      <c r="W202" s="15">
        <f>ABRIL!W202+MAYO!AM202</f>
        <v>0</v>
      </c>
      <c r="X202" s="18">
        <f t="shared" si="180"/>
        <v>3000000</v>
      </c>
      <c r="Y202" s="19">
        <f>ABRIL!AA202</f>
        <v>178500</v>
      </c>
      <c r="Z202" s="374">
        <v>0</v>
      </c>
      <c r="AA202" s="18">
        <f t="shared" si="181"/>
        <v>178500</v>
      </c>
      <c r="AB202" s="19">
        <f>ABRIL!AD202</f>
        <v>178500</v>
      </c>
      <c r="AC202" s="374">
        <v>0</v>
      </c>
      <c r="AD202" s="18">
        <f t="shared" si="182"/>
        <v>178500</v>
      </c>
      <c r="AE202" s="19">
        <f>ABRIL!AG202</f>
        <v>178500</v>
      </c>
      <c r="AF202" s="374">
        <v>0</v>
      </c>
      <c r="AG202" s="18">
        <f t="shared" si="183"/>
        <v>178500</v>
      </c>
      <c r="AH202" s="19">
        <f t="shared" si="184"/>
        <v>2821500</v>
      </c>
      <c r="AI202" s="15">
        <f t="shared" si="185"/>
        <v>2821500</v>
      </c>
      <c r="AJ202" s="16">
        <f t="shared" si="186"/>
        <v>2821500</v>
      </c>
      <c r="AK202" s="9"/>
      <c r="AL202" s="372">
        <v>0</v>
      </c>
      <c r="AM202" s="375">
        <v>0</v>
      </c>
      <c r="AN202" s="9"/>
    </row>
    <row r="203" spans="1:40" s="382" customFormat="1" ht="24.95" customHeight="1">
      <c r="A203" s="754"/>
      <c r="B203" s="661"/>
      <c r="N203" s="9"/>
      <c r="P203" s="9"/>
      <c r="Q203" s="9"/>
      <c r="R203" s="9"/>
      <c r="S203" s="707" t="str">
        <f>+IF(ABRIL!S203=0,"",ABRIL!S203)</f>
        <v/>
      </c>
      <c r="T203" s="683" t="str">
        <f>+IF(ABRIL!T203=0,"",ABRIL!T203)</f>
        <v/>
      </c>
      <c r="U203" s="27">
        <f>+ENERO!U203</f>
        <v>0</v>
      </c>
      <c r="V203" s="15">
        <f>ABRIL!V203+MAYO!AL203</f>
        <v>0</v>
      </c>
      <c r="W203" s="15">
        <f>ABRIL!W203+MAYO!AM203</f>
        <v>0</v>
      </c>
      <c r="X203" s="18">
        <f t="shared" si="180"/>
        <v>0</v>
      </c>
      <c r="Y203" s="19">
        <f>ABRIL!AA203</f>
        <v>0</v>
      </c>
      <c r="Z203" s="374">
        <v>0</v>
      </c>
      <c r="AA203" s="18">
        <f t="shared" si="181"/>
        <v>0</v>
      </c>
      <c r="AB203" s="19">
        <f>ABRIL!AD203</f>
        <v>0</v>
      </c>
      <c r="AC203" s="374">
        <v>0</v>
      </c>
      <c r="AD203" s="18">
        <f t="shared" si="182"/>
        <v>0</v>
      </c>
      <c r="AE203" s="19">
        <f>ABRIL!AG203</f>
        <v>0</v>
      </c>
      <c r="AF203" s="374">
        <v>0</v>
      </c>
      <c r="AG203" s="18">
        <f t="shared" si="183"/>
        <v>0</v>
      </c>
      <c r="AH203" s="19">
        <f t="shared" si="184"/>
        <v>0</v>
      </c>
      <c r="AI203" s="15">
        <f t="shared" si="185"/>
        <v>0</v>
      </c>
      <c r="AJ203" s="16">
        <f t="shared" si="186"/>
        <v>0</v>
      </c>
      <c r="AK203" s="9"/>
      <c r="AL203" s="372">
        <v>0</v>
      </c>
      <c r="AM203" s="375">
        <v>0</v>
      </c>
      <c r="AN203" s="9"/>
    </row>
    <row r="204" spans="1:40" s="382" customFormat="1" ht="24.95" customHeight="1">
      <c r="A204" s="754"/>
      <c r="B204" s="661"/>
      <c r="N204" s="9"/>
      <c r="P204" s="9"/>
      <c r="Q204" s="9"/>
      <c r="R204" s="9"/>
      <c r="S204" s="707" t="str">
        <f>+IF(ABRIL!S204=0,"",ABRIL!S204)</f>
        <v/>
      </c>
      <c r="T204" s="683" t="str">
        <f>+IF(ABRIL!T204=0,"",ABRIL!T204)</f>
        <v/>
      </c>
      <c r="U204" s="27">
        <f>+ENERO!U204</f>
        <v>0</v>
      </c>
      <c r="V204" s="15">
        <f>ABRIL!V204+MAYO!AL204</f>
        <v>0</v>
      </c>
      <c r="W204" s="15">
        <f>ABRIL!W204+MAYO!AM204</f>
        <v>0</v>
      </c>
      <c r="X204" s="18">
        <f t="shared" si="180"/>
        <v>0</v>
      </c>
      <c r="Y204" s="19">
        <f>ABRIL!AA204</f>
        <v>0</v>
      </c>
      <c r="Z204" s="374">
        <v>0</v>
      </c>
      <c r="AA204" s="18">
        <f t="shared" si="181"/>
        <v>0</v>
      </c>
      <c r="AB204" s="19">
        <f>ABRIL!AD204</f>
        <v>0</v>
      </c>
      <c r="AC204" s="374">
        <v>0</v>
      </c>
      <c r="AD204" s="18">
        <f t="shared" si="182"/>
        <v>0</v>
      </c>
      <c r="AE204" s="19">
        <f>ABRIL!AG204</f>
        <v>0</v>
      </c>
      <c r="AF204" s="374">
        <v>0</v>
      </c>
      <c r="AG204" s="18">
        <f t="shared" si="183"/>
        <v>0</v>
      </c>
      <c r="AH204" s="19">
        <f t="shared" si="184"/>
        <v>0</v>
      </c>
      <c r="AI204" s="15">
        <f t="shared" si="185"/>
        <v>0</v>
      </c>
      <c r="AJ204" s="16">
        <f t="shared" si="186"/>
        <v>0</v>
      </c>
      <c r="AK204" s="9"/>
      <c r="AL204" s="372">
        <v>0</v>
      </c>
      <c r="AM204" s="375">
        <v>0</v>
      </c>
      <c r="AN204" s="9"/>
    </row>
    <row r="205" spans="1:40" s="382" customFormat="1" ht="24.95" customHeight="1">
      <c r="A205" s="754"/>
      <c r="B205" s="661"/>
      <c r="N205" s="9"/>
      <c r="P205" s="9"/>
      <c r="Q205" s="9"/>
      <c r="R205" s="9"/>
      <c r="S205" s="706">
        <f>+IF(ABRIL!S205=0,"",ABRIL!S205)</f>
        <v>4100200</v>
      </c>
      <c r="T205" s="682" t="str">
        <f>+IF(ABRIL!T205=0,"",ABRIL!T205)</f>
        <v>Gastos Complementarios e Intermedios</v>
      </c>
      <c r="U205" s="27">
        <f t="shared" ref="U205:AJ205" si="187">U206</f>
        <v>43000000</v>
      </c>
      <c r="V205" s="15">
        <f t="shared" si="187"/>
        <v>0</v>
      </c>
      <c r="W205" s="15">
        <f t="shared" si="187"/>
        <v>0</v>
      </c>
      <c r="X205" s="18">
        <f t="shared" si="187"/>
        <v>43000000</v>
      </c>
      <c r="Y205" s="19">
        <f t="shared" si="187"/>
        <v>34063935</v>
      </c>
      <c r="Z205" s="142">
        <f t="shared" si="187"/>
        <v>4179000</v>
      </c>
      <c r="AA205" s="18">
        <f t="shared" si="187"/>
        <v>38242935</v>
      </c>
      <c r="AB205" s="19">
        <f t="shared" si="187"/>
        <v>17522435</v>
      </c>
      <c r="AC205" s="142">
        <f t="shared" si="187"/>
        <v>4604000</v>
      </c>
      <c r="AD205" s="18">
        <f t="shared" si="187"/>
        <v>22126435</v>
      </c>
      <c r="AE205" s="19">
        <f t="shared" si="187"/>
        <v>11187500</v>
      </c>
      <c r="AF205" s="142">
        <f t="shared" si="187"/>
        <v>4555935</v>
      </c>
      <c r="AG205" s="18">
        <f t="shared" si="187"/>
        <v>15743435</v>
      </c>
      <c r="AH205" s="19">
        <f t="shared" si="187"/>
        <v>4757065</v>
      </c>
      <c r="AI205" s="15">
        <f t="shared" si="187"/>
        <v>20873565</v>
      </c>
      <c r="AJ205" s="16">
        <f t="shared" si="187"/>
        <v>27256565</v>
      </c>
      <c r="AK205" s="9"/>
      <c r="AL205" s="29">
        <f>AL206</f>
        <v>0</v>
      </c>
      <c r="AM205" s="26">
        <f>AM206</f>
        <v>0</v>
      </c>
      <c r="AN205" s="9"/>
    </row>
    <row r="206" spans="1:40" s="382" customFormat="1" ht="24.95" customHeight="1">
      <c r="A206" s="754"/>
      <c r="B206" s="661"/>
      <c r="N206" s="9"/>
      <c r="P206" s="9"/>
      <c r="Q206" s="9"/>
      <c r="R206" s="9"/>
      <c r="S206" s="707" t="str">
        <f>+IF(ABRIL!S206=0,"",ABRIL!S206)</f>
        <v>4100200-1</v>
      </c>
      <c r="T206" s="683" t="str">
        <f>+IF(ABRIL!T206=0,"",ABRIL!T206)</f>
        <v>Alimentación</v>
      </c>
      <c r="U206" s="27">
        <f>+ENERO!U206</f>
        <v>43000000</v>
      </c>
      <c r="V206" s="15">
        <f>ABRIL!V206+MAYO!AL206</f>
        <v>0</v>
      </c>
      <c r="W206" s="15">
        <f>ABRIL!W206+MAYO!AM206</f>
        <v>0</v>
      </c>
      <c r="X206" s="18">
        <f>SUM(U206:W206)</f>
        <v>43000000</v>
      </c>
      <c r="Y206" s="19">
        <f>ABRIL!AA206</f>
        <v>34063935</v>
      </c>
      <c r="Z206" s="374">
        <v>4179000</v>
      </c>
      <c r="AA206" s="18">
        <f>SUM(Y206:Z206)</f>
        <v>38242935</v>
      </c>
      <c r="AB206" s="19">
        <f>ABRIL!AD206</f>
        <v>17522435</v>
      </c>
      <c r="AC206" s="374">
        <v>4604000</v>
      </c>
      <c r="AD206" s="18">
        <f>SUM(AB206:AC206)</f>
        <v>22126435</v>
      </c>
      <c r="AE206" s="19">
        <f>ABRIL!AG206</f>
        <v>11187500</v>
      </c>
      <c r="AF206" s="374">
        <v>4555935</v>
      </c>
      <c r="AG206" s="18">
        <f>SUM(AE206:AF206)</f>
        <v>15743435</v>
      </c>
      <c r="AH206" s="19">
        <f>X206-AA206</f>
        <v>4757065</v>
      </c>
      <c r="AI206" s="15">
        <f>X206-AD206</f>
        <v>20873565</v>
      </c>
      <c r="AJ206" s="16">
        <f>X206-AG206</f>
        <v>27256565</v>
      </c>
      <c r="AK206" s="9"/>
      <c r="AL206" s="372">
        <v>0</v>
      </c>
      <c r="AM206" s="375">
        <v>0</v>
      </c>
      <c r="AN206" s="9"/>
    </row>
    <row r="207" spans="1:40" s="382" customFormat="1" ht="24.95" customHeight="1" thickBot="1">
      <c r="A207" s="754"/>
      <c r="B207" s="661"/>
      <c r="N207" s="9"/>
      <c r="P207" s="9"/>
      <c r="Q207" s="9"/>
      <c r="R207" s="9"/>
      <c r="S207" s="711">
        <f>+IF(ABRIL!S207=0,"",ABRIL!S207)</f>
        <v>4199999</v>
      </c>
      <c r="T207" s="688" t="str">
        <f>+IF(ABRIL!T207=0,"",ABRIL!T207)</f>
        <v>Vigencias Anteriores Gastos Operación Comercial</v>
      </c>
      <c r="U207" s="133">
        <f>+ENERO!U207</f>
        <v>152907026</v>
      </c>
      <c r="V207" s="121">
        <f>ABRIL!V207+MAYO!AL207</f>
        <v>44969121</v>
      </c>
      <c r="W207" s="121">
        <f>ABRIL!W207+MAYO!AM207</f>
        <v>0</v>
      </c>
      <c r="X207" s="126">
        <f>SUM(U207:W207)</f>
        <v>197876147</v>
      </c>
      <c r="Y207" s="124">
        <f>ABRIL!AA207</f>
        <v>197876147</v>
      </c>
      <c r="Z207" s="388">
        <v>0</v>
      </c>
      <c r="AA207" s="126">
        <f>SUM(Y207:Z207)</f>
        <v>197876147</v>
      </c>
      <c r="AB207" s="124">
        <f>ABRIL!AD207</f>
        <v>197876147</v>
      </c>
      <c r="AC207" s="388">
        <v>0</v>
      </c>
      <c r="AD207" s="126">
        <f>SUM(AB207:AC207)</f>
        <v>197876147</v>
      </c>
      <c r="AE207" s="124">
        <f>ABRIL!AG207</f>
        <v>172296166</v>
      </c>
      <c r="AF207" s="388">
        <v>17601935</v>
      </c>
      <c r="AG207" s="126">
        <f>SUM(AE207:AF207)</f>
        <v>189898101</v>
      </c>
      <c r="AH207" s="124">
        <f>X207-AA207</f>
        <v>0</v>
      </c>
      <c r="AI207" s="121">
        <f>X207-AD207</f>
        <v>0</v>
      </c>
      <c r="AJ207" s="125">
        <f>X207-AG207</f>
        <v>7978046</v>
      </c>
      <c r="AK207" s="9"/>
      <c r="AL207" s="384">
        <v>0</v>
      </c>
      <c r="AM207" s="389">
        <v>0</v>
      </c>
      <c r="AN207" s="9"/>
    </row>
    <row r="208" spans="1:40" s="382" customFormat="1" ht="24.95" customHeight="1">
      <c r="A208" s="754"/>
      <c r="B208" s="661"/>
      <c r="N208" s="9"/>
      <c r="P208" s="9"/>
      <c r="Q208" s="9"/>
      <c r="R208" s="9"/>
      <c r="S208" s="489" t="str">
        <f>+IF(ABRIL!S208=0,"",ABRIL!S208)</f>
        <v/>
      </c>
      <c r="T208" s="689" t="str">
        <f>+IF(ABRIL!T208=0,"",ABRIL!T208)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c r="A209" s="754"/>
      <c r="B209" s="661"/>
      <c r="N209" s="9"/>
      <c r="P209" s="9"/>
      <c r="Q209" s="9"/>
      <c r="R209" s="9"/>
      <c r="S209" s="704">
        <f>+IF(ABRIL!S209=0,"",ABRIL!S209)</f>
        <v>5000000</v>
      </c>
      <c r="T209" s="686" t="s">
        <v>444</v>
      </c>
      <c r="U209" s="470">
        <f t="shared" ref="U209:AJ209" si="188">U210</f>
        <v>0</v>
      </c>
      <c r="V209" s="471">
        <f t="shared" si="188"/>
        <v>0</v>
      </c>
      <c r="W209" s="471">
        <f t="shared" si="188"/>
        <v>0</v>
      </c>
      <c r="X209" s="472">
        <f t="shared" si="188"/>
        <v>0</v>
      </c>
      <c r="Y209" s="379">
        <f t="shared" si="188"/>
        <v>0</v>
      </c>
      <c r="Z209" s="471">
        <f t="shared" si="188"/>
        <v>0</v>
      </c>
      <c r="AA209" s="472">
        <f t="shared" si="188"/>
        <v>0</v>
      </c>
      <c r="AB209" s="379">
        <f t="shared" si="188"/>
        <v>0</v>
      </c>
      <c r="AC209" s="471">
        <f t="shared" si="188"/>
        <v>0</v>
      </c>
      <c r="AD209" s="472">
        <f t="shared" si="188"/>
        <v>0</v>
      </c>
      <c r="AE209" s="379">
        <f t="shared" si="188"/>
        <v>0</v>
      </c>
      <c r="AF209" s="471">
        <f t="shared" si="188"/>
        <v>0</v>
      </c>
      <c r="AG209" s="472">
        <f t="shared" si="188"/>
        <v>0</v>
      </c>
      <c r="AH209" s="379">
        <f t="shared" si="188"/>
        <v>0</v>
      </c>
      <c r="AI209" s="471">
        <f t="shared" si="188"/>
        <v>0</v>
      </c>
      <c r="AJ209" s="380">
        <f t="shared" si="188"/>
        <v>0</v>
      </c>
      <c r="AK209" s="9"/>
      <c r="AL209" s="128">
        <f>AL210</f>
        <v>0</v>
      </c>
      <c r="AM209" s="130">
        <f>AM210</f>
        <v>0</v>
      </c>
      <c r="AN209" s="9"/>
    </row>
    <row r="210" spans="1:40" s="382" customFormat="1" ht="24.95" customHeight="1">
      <c r="A210" s="754"/>
      <c r="B210" s="661"/>
      <c r="N210" s="9"/>
      <c r="P210" s="9"/>
      <c r="Q210" s="9"/>
      <c r="R210" s="9"/>
      <c r="S210" s="705">
        <f>+IF(ABRIL!S210=0,"",ABRIL!S210)</f>
        <v>5100000</v>
      </c>
      <c r="T210" s="681" t="str">
        <f>+IF(ABRIL!T210=0,"",ABRIL!T210)</f>
        <v>Insumos y Suministros para Venta al Público</v>
      </c>
      <c r="U210" s="132">
        <f t="shared" ref="U210:AJ210" si="189">U211+U218</f>
        <v>0</v>
      </c>
      <c r="V210" s="122">
        <f t="shared" si="189"/>
        <v>0</v>
      </c>
      <c r="W210" s="122">
        <f t="shared" si="189"/>
        <v>0</v>
      </c>
      <c r="X210" s="129">
        <f t="shared" si="189"/>
        <v>0</v>
      </c>
      <c r="Y210" s="128">
        <f t="shared" si="189"/>
        <v>0</v>
      </c>
      <c r="Z210" s="122">
        <f t="shared" si="189"/>
        <v>0</v>
      </c>
      <c r="AA210" s="129">
        <f t="shared" si="189"/>
        <v>0</v>
      </c>
      <c r="AB210" s="128">
        <f t="shared" si="189"/>
        <v>0</v>
      </c>
      <c r="AC210" s="122">
        <f t="shared" si="189"/>
        <v>0</v>
      </c>
      <c r="AD210" s="129">
        <f t="shared" si="189"/>
        <v>0</v>
      </c>
      <c r="AE210" s="128">
        <f t="shared" si="189"/>
        <v>0</v>
      </c>
      <c r="AF210" s="122">
        <f t="shared" si="189"/>
        <v>0</v>
      </c>
      <c r="AG210" s="129">
        <f t="shared" si="189"/>
        <v>0</v>
      </c>
      <c r="AH210" s="128">
        <f t="shared" si="189"/>
        <v>0</v>
      </c>
      <c r="AI210" s="122">
        <f t="shared" si="189"/>
        <v>0</v>
      </c>
      <c r="AJ210" s="130">
        <f t="shared" si="189"/>
        <v>0</v>
      </c>
      <c r="AK210" s="9"/>
      <c r="AL210" s="128">
        <f>AL211+AL218</f>
        <v>0</v>
      </c>
      <c r="AM210" s="130">
        <f>AM211+AM218</f>
        <v>0</v>
      </c>
      <c r="AN210" s="9"/>
    </row>
    <row r="211" spans="1:40" s="382" customFormat="1" ht="24.95" customHeight="1">
      <c r="A211" s="754"/>
      <c r="B211" s="661"/>
      <c r="N211" s="9"/>
      <c r="P211" s="9"/>
      <c r="Q211" s="9"/>
      <c r="R211" s="9"/>
      <c r="S211" s="706">
        <f>+IF(ABRIL!S211=0,"",ABRIL!S211)</f>
        <v>5100100</v>
      </c>
      <c r="T211" s="682" t="str">
        <f>+IF(ABRIL!T211=0,"",ABRIL!T211)</f>
        <v>Compra de Bienes para la venta</v>
      </c>
      <c r="U211" s="27">
        <f t="shared" ref="U211:AJ211" si="190">SUM(U212:U217)</f>
        <v>0</v>
      </c>
      <c r="V211" s="15">
        <f t="shared" si="190"/>
        <v>0</v>
      </c>
      <c r="W211" s="15">
        <f t="shared" si="190"/>
        <v>0</v>
      </c>
      <c r="X211" s="18">
        <f t="shared" si="190"/>
        <v>0</v>
      </c>
      <c r="Y211" s="19">
        <f t="shared" si="190"/>
        <v>0</v>
      </c>
      <c r="Z211" s="142">
        <f t="shared" si="190"/>
        <v>0</v>
      </c>
      <c r="AA211" s="18">
        <f t="shared" si="190"/>
        <v>0</v>
      </c>
      <c r="AB211" s="19">
        <f t="shared" si="190"/>
        <v>0</v>
      </c>
      <c r="AC211" s="142">
        <f t="shared" si="190"/>
        <v>0</v>
      </c>
      <c r="AD211" s="18">
        <f t="shared" si="190"/>
        <v>0</v>
      </c>
      <c r="AE211" s="19">
        <f t="shared" si="190"/>
        <v>0</v>
      </c>
      <c r="AF211" s="142">
        <f t="shared" si="190"/>
        <v>0</v>
      </c>
      <c r="AG211" s="18">
        <f t="shared" si="190"/>
        <v>0</v>
      </c>
      <c r="AH211" s="19">
        <f t="shared" si="190"/>
        <v>0</v>
      </c>
      <c r="AI211" s="15">
        <f t="shared" si="190"/>
        <v>0</v>
      </c>
      <c r="AJ211" s="16">
        <f t="shared" si="190"/>
        <v>0</v>
      </c>
      <c r="AK211" s="10"/>
      <c r="AL211" s="29">
        <f>SUM(AL212:AL217)</f>
        <v>0</v>
      </c>
      <c r="AM211" s="26">
        <f>SUM(AM212:AM217)</f>
        <v>0</v>
      </c>
      <c r="AN211" s="9"/>
    </row>
    <row r="212" spans="1:40" s="382" customFormat="1" ht="24.95" customHeight="1">
      <c r="A212" s="754"/>
      <c r="B212" s="661"/>
      <c r="N212" s="9"/>
      <c r="P212" s="9"/>
      <c r="Q212" s="9"/>
      <c r="R212" s="9"/>
      <c r="S212" s="707" t="str">
        <f>+IF(ABRIL!S212=0,"",ABRIL!S212)</f>
        <v>5100100-1</v>
      </c>
      <c r="T212" s="683" t="str">
        <f>+IF(ABRIL!T212=0,"",ABRIL!T212)</f>
        <v>Productos Farmaceuticos</v>
      </c>
      <c r="U212" s="27">
        <f>+ENERO!U212</f>
        <v>0</v>
      </c>
      <c r="V212" s="15">
        <f>ABRIL!V212+MAYO!AL212</f>
        <v>0</v>
      </c>
      <c r="W212" s="15">
        <f>ABRIL!W212+MAYO!AM212</f>
        <v>0</v>
      </c>
      <c r="X212" s="18">
        <f t="shared" ref="X212:X218" si="191">SUM(U212:W212)</f>
        <v>0</v>
      </c>
      <c r="Y212" s="19">
        <f>ABRIL!AA212</f>
        <v>0</v>
      </c>
      <c r="Z212" s="374">
        <v>0</v>
      </c>
      <c r="AA212" s="18">
        <f t="shared" ref="AA212:AA218" si="192">SUM(Y212:Z212)</f>
        <v>0</v>
      </c>
      <c r="AB212" s="19">
        <f>ABRIL!AD212</f>
        <v>0</v>
      </c>
      <c r="AC212" s="374">
        <v>0</v>
      </c>
      <c r="AD212" s="18">
        <f t="shared" ref="AD212:AD218" si="193">SUM(AB212:AC212)</f>
        <v>0</v>
      </c>
      <c r="AE212" s="19">
        <f>ABRIL!AG212</f>
        <v>0</v>
      </c>
      <c r="AF212" s="374">
        <v>0</v>
      </c>
      <c r="AG212" s="18">
        <f t="shared" ref="AG212:AG218" si="194">SUM(AE212:AF212)</f>
        <v>0</v>
      </c>
      <c r="AH212" s="19">
        <f t="shared" ref="AH212:AH218" si="195">X212-AA212</f>
        <v>0</v>
      </c>
      <c r="AI212" s="15">
        <f t="shared" ref="AI212:AI218" si="196">X212-AD212</f>
        <v>0</v>
      </c>
      <c r="AJ212" s="16">
        <f t="shared" ref="AJ212:AJ218" si="197">X212-AG212</f>
        <v>0</v>
      </c>
      <c r="AK212" s="9"/>
      <c r="AL212" s="372">
        <v>0</v>
      </c>
      <c r="AM212" s="375">
        <v>0</v>
      </c>
      <c r="AN212" s="9"/>
    </row>
    <row r="213" spans="1:40" s="382" customFormat="1" ht="24.95" customHeight="1">
      <c r="A213" s="754"/>
      <c r="B213" s="661"/>
      <c r="N213" s="9"/>
      <c r="P213" s="9"/>
      <c r="Q213" s="9"/>
      <c r="R213" s="9"/>
      <c r="S213" s="707" t="str">
        <f>+IF(ABRIL!S213=0,"",ABRIL!S213)</f>
        <v>5100100-2</v>
      </c>
      <c r="T213" s="683" t="str">
        <f>+IF(ABRIL!T213=0,"",ABRIL!T213)</f>
        <v>Material Médico Quirúrgico</v>
      </c>
      <c r="U213" s="27">
        <f>+ENERO!U213</f>
        <v>0</v>
      </c>
      <c r="V213" s="15">
        <f>ABRIL!V213+MAYO!AL213</f>
        <v>0</v>
      </c>
      <c r="W213" s="15">
        <f>ABRIL!W213+MAYO!AM213</f>
        <v>0</v>
      </c>
      <c r="X213" s="18">
        <f t="shared" si="191"/>
        <v>0</v>
      </c>
      <c r="Y213" s="19">
        <f>ABRIL!AA213</f>
        <v>0</v>
      </c>
      <c r="Z213" s="374">
        <v>0</v>
      </c>
      <c r="AA213" s="18">
        <f t="shared" si="192"/>
        <v>0</v>
      </c>
      <c r="AB213" s="19">
        <f>ABRIL!AD213</f>
        <v>0</v>
      </c>
      <c r="AC213" s="374">
        <v>0</v>
      </c>
      <c r="AD213" s="18">
        <f t="shared" si="193"/>
        <v>0</v>
      </c>
      <c r="AE213" s="19">
        <f>ABRIL!AG213</f>
        <v>0</v>
      </c>
      <c r="AF213" s="374">
        <v>0</v>
      </c>
      <c r="AG213" s="18">
        <f t="shared" si="194"/>
        <v>0</v>
      </c>
      <c r="AH213" s="19">
        <f t="shared" si="195"/>
        <v>0</v>
      </c>
      <c r="AI213" s="15">
        <f t="shared" si="196"/>
        <v>0</v>
      </c>
      <c r="AJ213" s="16">
        <f t="shared" si="197"/>
        <v>0</v>
      </c>
      <c r="AK213" s="9"/>
      <c r="AL213" s="372">
        <v>0</v>
      </c>
      <c r="AM213" s="375">
        <v>0</v>
      </c>
      <c r="AN213" s="9"/>
    </row>
    <row r="214" spans="1:40" s="382" customFormat="1" ht="24.95" customHeight="1">
      <c r="A214" s="754"/>
      <c r="B214" s="661"/>
      <c r="N214" s="9"/>
      <c r="P214" s="9"/>
      <c r="Q214" s="9"/>
      <c r="R214" s="9"/>
      <c r="S214" s="707" t="str">
        <f>+IF(ABRIL!S214=0,"",ABRIL!S214)</f>
        <v>5100100-3</v>
      </c>
      <c r="T214" s="683" t="str">
        <f>+IF(ABRIL!T214=0,"",ABRIL!T214)</f>
        <v>Material de Laboratorio</v>
      </c>
      <c r="U214" s="27">
        <f>+ENERO!U214</f>
        <v>0</v>
      </c>
      <c r="V214" s="15">
        <f>ABRIL!V214+MAYO!AL214</f>
        <v>0</v>
      </c>
      <c r="W214" s="15">
        <f>ABRIL!W214+MAYO!AM214</f>
        <v>0</v>
      </c>
      <c r="X214" s="18">
        <f t="shared" si="191"/>
        <v>0</v>
      </c>
      <c r="Y214" s="19">
        <f>ABRIL!AA214</f>
        <v>0</v>
      </c>
      <c r="Z214" s="374">
        <v>0</v>
      </c>
      <c r="AA214" s="18">
        <f t="shared" si="192"/>
        <v>0</v>
      </c>
      <c r="AB214" s="19">
        <f>ABRIL!AD214</f>
        <v>0</v>
      </c>
      <c r="AC214" s="374">
        <v>0</v>
      </c>
      <c r="AD214" s="18">
        <f t="shared" si="193"/>
        <v>0</v>
      </c>
      <c r="AE214" s="19">
        <f>ABRIL!AG214</f>
        <v>0</v>
      </c>
      <c r="AF214" s="374">
        <v>0</v>
      </c>
      <c r="AG214" s="18">
        <f t="shared" si="194"/>
        <v>0</v>
      </c>
      <c r="AH214" s="19">
        <f t="shared" si="195"/>
        <v>0</v>
      </c>
      <c r="AI214" s="15">
        <f t="shared" si="196"/>
        <v>0</v>
      </c>
      <c r="AJ214" s="16">
        <f t="shared" si="197"/>
        <v>0</v>
      </c>
      <c r="AK214" s="9"/>
      <c r="AL214" s="372">
        <v>0</v>
      </c>
      <c r="AM214" s="375">
        <v>0</v>
      </c>
      <c r="AN214" s="9"/>
    </row>
    <row r="215" spans="1:40" s="382" customFormat="1" ht="24.95" customHeight="1">
      <c r="A215" s="754"/>
      <c r="B215" s="661"/>
      <c r="N215" s="9"/>
      <c r="P215" s="9"/>
      <c r="Q215" s="9"/>
      <c r="R215" s="9"/>
      <c r="S215" s="707" t="str">
        <f>+IF(ABRIL!S215=0,"",ABRIL!S215)</f>
        <v>5100100-4</v>
      </c>
      <c r="T215" s="683" t="str">
        <f>+IF(ABRIL!T215=0,"",ABRIL!T215)</f>
        <v>Material para Odontologia</v>
      </c>
      <c r="U215" s="27">
        <f>+ENERO!U215</f>
        <v>0</v>
      </c>
      <c r="V215" s="15">
        <f>ABRIL!V215+MAYO!AL215</f>
        <v>0</v>
      </c>
      <c r="W215" s="15">
        <f>ABRIL!W215+MAYO!AM215</f>
        <v>0</v>
      </c>
      <c r="X215" s="18">
        <f t="shared" si="191"/>
        <v>0</v>
      </c>
      <c r="Y215" s="19">
        <f>ABRIL!AA215</f>
        <v>0</v>
      </c>
      <c r="Z215" s="374">
        <v>0</v>
      </c>
      <c r="AA215" s="18">
        <f t="shared" si="192"/>
        <v>0</v>
      </c>
      <c r="AB215" s="19">
        <f>ABRIL!AD215</f>
        <v>0</v>
      </c>
      <c r="AC215" s="374">
        <v>0</v>
      </c>
      <c r="AD215" s="18">
        <f t="shared" si="193"/>
        <v>0</v>
      </c>
      <c r="AE215" s="19">
        <f>ABRIL!AG215</f>
        <v>0</v>
      </c>
      <c r="AF215" s="374">
        <v>0</v>
      </c>
      <c r="AG215" s="18">
        <f t="shared" si="194"/>
        <v>0</v>
      </c>
      <c r="AH215" s="19">
        <f t="shared" si="195"/>
        <v>0</v>
      </c>
      <c r="AI215" s="15">
        <f t="shared" si="196"/>
        <v>0</v>
      </c>
      <c r="AJ215" s="16">
        <f t="shared" si="197"/>
        <v>0</v>
      </c>
      <c r="AK215" s="9"/>
      <c r="AL215" s="372">
        <v>0</v>
      </c>
      <c r="AM215" s="375">
        <v>0</v>
      </c>
      <c r="AN215" s="9"/>
    </row>
    <row r="216" spans="1:40" s="382" customFormat="1" ht="24.95" customHeight="1">
      <c r="A216" s="754"/>
      <c r="B216" s="661"/>
      <c r="N216" s="9"/>
      <c r="P216" s="9"/>
      <c r="Q216" s="9"/>
      <c r="R216" s="9"/>
      <c r="S216" s="707" t="str">
        <f>+IF(ABRIL!S216=0,"",ABRIL!S216)</f>
        <v>5100100-5</v>
      </c>
      <c r="T216" s="683" t="str">
        <f>+IF(ABRIL!T216=0,"",ABRIL!T216)</f>
        <v>Material para Rayos X</v>
      </c>
      <c r="U216" s="27">
        <f>+ENERO!U216</f>
        <v>0</v>
      </c>
      <c r="V216" s="15">
        <f>ABRIL!V216+MAYO!AL216</f>
        <v>0</v>
      </c>
      <c r="W216" s="15">
        <f>ABRIL!W216+MAYO!AM216</f>
        <v>0</v>
      </c>
      <c r="X216" s="18">
        <f t="shared" si="191"/>
        <v>0</v>
      </c>
      <c r="Y216" s="19">
        <f>ABRIL!AA216</f>
        <v>0</v>
      </c>
      <c r="Z216" s="374">
        <v>0</v>
      </c>
      <c r="AA216" s="18">
        <f t="shared" si="192"/>
        <v>0</v>
      </c>
      <c r="AB216" s="19">
        <f>ABRIL!AD216</f>
        <v>0</v>
      </c>
      <c r="AC216" s="374">
        <v>0</v>
      </c>
      <c r="AD216" s="18">
        <f t="shared" si="193"/>
        <v>0</v>
      </c>
      <c r="AE216" s="19">
        <f>ABRIL!AG216</f>
        <v>0</v>
      </c>
      <c r="AF216" s="374">
        <v>0</v>
      </c>
      <c r="AG216" s="18">
        <f t="shared" si="194"/>
        <v>0</v>
      </c>
      <c r="AH216" s="19">
        <f t="shared" si="195"/>
        <v>0</v>
      </c>
      <c r="AI216" s="15">
        <f t="shared" si="196"/>
        <v>0</v>
      </c>
      <c r="AJ216" s="16">
        <f t="shared" si="197"/>
        <v>0</v>
      </c>
      <c r="AK216" s="9"/>
      <c r="AL216" s="372">
        <v>0</v>
      </c>
      <c r="AM216" s="375">
        <v>0</v>
      </c>
      <c r="AN216" s="9"/>
    </row>
    <row r="217" spans="1:40" s="382" customFormat="1" ht="24.95" customHeight="1">
      <c r="A217" s="754"/>
      <c r="B217" s="661"/>
      <c r="N217" s="9"/>
      <c r="P217" s="9"/>
      <c r="Q217" s="9"/>
      <c r="R217" s="9"/>
      <c r="S217" s="707" t="str">
        <f>+IF(ABRIL!S217=0,"",ABRIL!S217)</f>
        <v>5100100-6</v>
      </c>
      <c r="T217" s="683" t="str">
        <f>+IF(ABRIL!T217=0,"",ABRIL!T217)</f>
        <v>Material aseo personal, etc.</v>
      </c>
      <c r="U217" s="27">
        <f>+ENERO!U217</f>
        <v>0</v>
      </c>
      <c r="V217" s="15">
        <f>ABRIL!V217+MAYO!AL217</f>
        <v>0</v>
      </c>
      <c r="W217" s="15">
        <f>ABRIL!W217+MAYO!AM217</f>
        <v>0</v>
      </c>
      <c r="X217" s="18">
        <f t="shared" si="191"/>
        <v>0</v>
      </c>
      <c r="Y217" s="19">
        <f>ABRIL!AA217</f>
        <v>0</v>
      </c>
      <c r="Z217" s="374">
        <v>0</v>
      </c>
      <c r="AA217" s="18">
        <f t="shared" si="192"/>
        <v>0</v>
      </c>
      <c r="AB217" s="19">
        <f>ABRIL!AD217</f>
        <v>0</v>
      </c>
      <c r="AC217" s="374">
        <v>0</v>
      </c>
      <c r="AD217" s="18">
        <f t="shared" si="193"/>
        <v>0</v>
      </c>
      <c r="AE217" s="19">
        <f>ABRIL!AG217</f>
        <v>0</v>
      </c>
      <c r="AF217" s="374">
        <v>0</v>
      </c>
      <c r="AG217" s="18">
        <f t="shared" si="194"/>
        <v>0</v>
      </c>
      <c r="AH217" s="19">
        <f t="shared" si="195"/>
        <v>0</v>
      </c>
      <c r="AI217" s="15">
        <f t="shared" si="196"/>
        <v>0</v>
      </c>
      <c r="AJ217" s="16">
        <f t="shared" si="197"/>
        <v>0</v>
      </c>
      <c r="AK217" s="9"/>
      <c r="AL217" s="372">
        <v>0</v>
      </c>
      <c r="AM217" s="375">
        <v>0</v>
      </c>
      <c r="AN217" s="9"/>
    </row>
    <row r="218" spans="1:40" s="382" customFormat="1" ht="24.95" customHeight="1" thickBot="1">
      <c r="A218" s="754"/>
      <c r="B218" s="661"/>
      <c r="N218" s="9"/>
      <c r="P218" s="9"/>
      <c r="Q218" s="9"/>
      <c r="R218" s="9"/>
      <c r="S218" s="718">
        <f>+IF(ABRIL!S218=0,"",ABRIL!S218)</f>
        <v>5199999</v>
      </c>
      <c r="T218" s="698" t="str">
        <f>+IF(ABRIL!T218=0,"",ABRIL!T218)</f>
        <v>Vigencias Anteriores Gastos de Comercializacion</v>
      </c>
      <c r="U218" s="133">
        <f>+ENERO!U218</f>
        <v>0</v>
      </c>
      <c r="V218" s="121">
        <f>ABRIL!V218+MAYO!AL218</f>
        <v>0</v>
      </c>
      <c r="W218" s="121">
        <f>ABRIL!W218+MAYO!AM218</f>
        <v>0</v>
      </c>
      <c r="X218" s="126">
        <f t="shared" si="191"/>
        <v>0</v>
      </c>
      <c r="Y218" s="124">
        <f>ABRIL!AA218</f>
        <v>0</v>
      </c>
      <c r="Z218" s="388">
        <v>0</v>
      </c>
      <c r="AA218" s="126">
        <f t="shared" si="192"/>
        <v>0</v>
      </c>
      <c r="AB218" s="124">
        <f>ABRIL!AD218</f>
        <v>0</v>
      </c>
      <c r="AC218" s="388">
        <v>0</v>
      </c>
      <c r="AD218" s="126">
        <f t="shared" si="193"/>
        <v>0</v>
      </c>
      <c r="AE218" s="124">
        <f>ABRIL!AG218</f>
        <v>0</v>
      </c>
      <c r="AF218" s="388">
        <v>0</v>
      </c>
      <c r="AG218" s="126">
        <f t="shared" si="194"/>
        <v>0</v>
      </c>
      <c r="AH218" s="124">
        <f t="shared" si="195"/>
        <v>0</v>
      </c>
      <c r="AI218" s="121">
        <f t="shared" si="196"/>
        <v>0</v>
      </c>
      <c r="AJ218" s="125">
        <f t="shared" si="197"/>
        <v>0</v>
      </c>
      <c r="AK218" s="9"/>
      <c r="AL218" s="501">
        <v>0</v>
      </c>
      <c r="AM218" s="502">
        <v>0</v>
      </c>
      <c r="AN218" s="9"/>
    </row>
    <row r="219" spans="1:40" s="382" customFormat="1" ht="24.95" customHeight="1" thickBot="1">
      <c r="A219" s="754"/>
      <c r="B219" s="661"/>
      <c r="N219" s="9"/>
      <c r="P219" s="9"/>
      <c r="Q219" s="9"/>
      <c r="R219" s="9"/>
      <c r="S219" s="495" t="str">
        <f>+IF(ABRIL!S219=0,"",ABRIL!S219)</f>
        <v/>
      </c>
      <c r="T219" s="695" t="str">
        <f>+IF(ABRIL!T219=0,"",ABRIL!T219)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4"/>
      <c r="B220" s="661"/>
      <c r="N220" s="9"/>
      <c r="P220" s="9"/>
      <c r="Q220" s="9"/>
      <c r="R220" s="9"/>
      <c r="S220" s="357" t="str">
        <f>+IF(ABRIL!S220=0,"",ABRIL!S220)</f>
        <v>C</v>
      </c>
      <c r="T220" s="677" t="str">
        <f>+IF(ABRIL!T220=0,"",ABRIL!T220)</f>
        <v xml:space="preserve">SERVICIO DE LA DEUDA </v>
      </c>
      <c r="U220" s="358">
        <f t="shared" ref="U220:AJ220" si="198">U222+U227</f>
        <v>0</v>
      </c>
      <c r="V220" s="359">
        <f t="shared" si="198"/>
        <v>0</v>
      </c>
      <c r="W220" s="359">
        <f t="shared" si="198"/>
        <v>0</v>
      </c>
      <c r="X220" s="362">
        <f t="shared" si="198"/>
        <v>0</v>
      </c>
      <c r="Y220" s="361">
        <f t="shared" si="198"/>
        <v>0</v>
      </c>
      <c r="Z220" s="359">
        <f t="shared" si="198"/>
        <v>0</v>
      </c>
      <c r="AA220" s="362">
        <f t="shared" si="198"/>
        <v>0</v>
      </c>
      <c r="AB220" s="361">
        <f t="shared" si="198"/>
        <v>0</v>
      </c>
      <c r="AC220" s="359">
        <f t="shared" si="198"/>
        <v>0</v>
      </c>
      <c r="AD220" s="362">
        <f t="shared" si="198"/>
        <v>0</v>
      </c>
      <c r="AE220" s="361">
        <f t="shared" si="198"/>
        <v>0</v>
      </c>
      <c r="AF220" s="359">
        <f t="shared" si="198"/>
        <v>0</v>
      </c>
      <c r="AG220" s="362">
        <f t="shared" si="198"/>
        <v>0</v>
      </c>
      <c r="AH220" s="361">
        <f t="shared" si="198"/>
        <v>0</v>
      </c>
      <c r="AI220" s="359">
        <f t="shared" si="198"/>
        <v>0</v>
      </c>
      <c r="AJ220" s="360">
        <f t="shared" si="198"/>
        <v>0</v>
      </c>
      <c r="AK220" s="500"/>
      <c r="AL220" s="361">
        <f>AL222+AL227</f>
        <v>0</v>
      </c>
      <c r="AM220" s="360">
        <f>AM222+AM227</f>
        <v>0</v>
      </c>
      <c r="AN220" s="9"/>
    </row>
    <row r="221" spans="1:40" s="382" customFormat="1" ht="24.95" customHeight="1">
      <c r="A221" s="754"/>
      <c r="B221" s="661"/>
      <c r="N221" s="9"/>
      <c r="P221" s="9"/>
      <c r="Q221" s="9"/>
      <c r="R221" s="9"/>
      <c r="S221" s="366" t="str">
        <f>+IF(ABRIL!S221=0,"",ABRIL!S221)</f>
        <v/>
      </c>
      <c r="T221" s="696" t="str">
        <f>+IF(ABRIL!T221=0,"",ABRIL!T221)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4"/>
      <c r="B222" s="661"/>
      <c r="N222" s="9"/>
      <c r="P222" s="9"/>
      <c r="Q222" s="9"/>
      <c r="R222" s="9"/>
      <c r="S222" s="705">
        <f>+IF(ABRIL!S222=0,"",ABRIL!S222)</f>
        <v>7001000</v>
      </c>
      <c r="T222" s="681" t="str">
        <f>+IF(ABRIL!T222=0,"",ABRIL!T222)</f>
        <v>SERVICIO DE LA DEUDA INTERNA</v>
      </c>
      <c r="U222" s="132">
        <f t="shared" ref="U222:AJ222" si="199">SUM(U223:U225)</f>
        <v>0</v>
      </c>
      <c r="V222" s="122">
        <f t="shared" si="199"/>
        <v>0</v>
      </c>
      <c r="W222" s="122">
        <f t="shared" si="199"/>
        <v>0</v>
      </c>
      <c r="X222" s="129">
        <f t="shared" si="199"/>
        <v>0</v>
      </c>
      <c r="Y222" s="128">
        <f t="shared" si="199"/>
        <v>0</v>
      </c>
      <c r="Z222" s="122">
        <f t="shared" si="199"/>
        <v>0</v>
      </c>
      <c r="AA222" s="129">
        <f t="shared" si="199"/>
        <v>0</v>
      </c>
      <c r="AB222" s="128">
        <f t="shared" si="199"/>
        <v>0</v>
      </c>
      <c r="AC222" s="122">
        <f t="shared" si="199"/>
        <v>0</v>
      </c>
      <c r="AD222" s="129">
        <f t="shared" si="199"/>
        <v>0</v>
      </c>
      <c r="AE222" s="128">
        <f t="shared" si="199"/>
        <v>0</v>
      </c>
      <c r="AF222" s="122">
        <f t="shared" si="199"/>
        <v>0</v>
      </c>
      <c r="AG222" s="129">
        <f t="shared" si="199"/>
        <v>0</v>
      </c>
      <c r="AH222" s="128">
        <f t="shared" si="199"/>
        <v>0</v>
      </c>
      <c r="AI222" s="122">
        <f t="shared" si="199"/>
        <v>0</v>
      </c>
      <c r="AJ222" s="130">
        <f t="shared" si="199"/>
        <v>0</v>
      </c>
      <c r="AK222" s="9"/>
      <c r="AL222" s="128">
        <f>SUM(AL223:AL225)</f>
        <v>0</v>
      </c>
      <c r="AM222" s="130">
        <f>SUM(AM223:AM225)</f>
        <v>0</v>
      </c>
      <c r="AN222" s="9"/>
    </row>
    <row r="223" spans="1:40" s="382" customFormat="1" ht="24.95" customHeight="1">
      <c r="A223" s="754"/>
      <c r="B223" s="661"/>
      <c r="N223" s="9"/>
      <c r="P223" s="9"/>
      <c r="Q223" s="9"/>
      <c r="R223" s="9"/>
      <c r="S223" s="706">
        <f>+IF(ABRIL!S223=0,"",ABRIL!S223)</f>
        <v>7001100</v>
      </c>
      <c r="T223" s="682" t="str">
        <f>+IF(ABRIL!T223=0,"",ABRIL!T223)</f>
        <v>Amortización deuda Pública Interna</v>
      </c>
      <c r="U223" s="27">
        <f>+ENERO!U223</f>
        <v>0</v>
      </c>
      <c r="V223" s="15">
        <f>ABRIL!V223+MAYO!AL223</f>
        <v>0</v>
      </c>
      <c r="W223" s="15">
        <f>ABRIL!W223+MAYO!AM223</f>
        <v>0</v>
      </c>
      <c r="X223" s="18">
        <f>SUM(U223:W223)</f>
        <v>0</v>
      </c>
      <c r="Y223" s="19">
        <f>ABRIL!AA223</f>
        <v>0</v>
      </c>
      <c r="Z223" s="374">
        <v>0</v>
      </c>
      <c r="AA223" s="18">
        <f>SUM(Y223:Z223)</f>
        <v>0</v>
      </c>
      <c r="AB223" s="19">
        <f>ABRIL!AD223</f>
        <v>0</v>
      </c>
      <c r="AC223" s="374">
        <v>0</v>
      </c>
      <c r="AD223" s="18">
        <f>SUM(AB223:AC223)</f>
        <v>0</v>
      </c>
      <c r="AE223" s="19">
        <f>ABRIL!AG223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4"/>
      <c r="B224" s="661"/>
      <c r="N224" s="9"/>
      <c r="P224" s="9"/>
      <c r="Q224" s="9"/>
      <c r="R224" s="9"/>
      <c r="S224" s="706">
        <f>+IF(ABRIL!S224=0,"",ABRIL!S224)</f>
        <v>7001200</v>
      </c>
      <c r="T224" s="682" t="str">
        <f>+IF(ABRIL!T224=0,"",ABRIL!T224)</f>
        <v>Intereses Comisiones y gastos de la Deuda Pública</v>
      </c>
      <c r="U224" s="27">
        <f>+ENERO!U224</f>
        <v>0</v>
      </c>
      <c r="V224" s="15">
        <f>ABRIL!V224+MAYO!AL224</f>
        <v>0</v>
      </c>
      <c r="W224" s="15">
        <f>ABRIL!W224+MAYO!AM224</f>
        <v>0</v>
      </c>
      <c r="X224" s="18">
        <f>SUM(U224:W224)</f>
        <v>0</v>
      </c>
      <c r="Y224" s="19">
        <f>ABRIL!AA224</f>
        <v>0</v>
      </c>
      <c r="Z224" s="374">
        <v>0</v>
      </c>
      <c r="AA224" s="18">
        <f>SUM(Y224:Z224)</f>
        <v>0</v>
      </c>
      <c r="AB224" s="19">
        <f>ABRIL!AD224</f>
        <v>0</v>
      </c>
      <c r="AC224" s="374">
        <v>0</v>
      </c>
      <c r="AD224" s="18">
        <f>SUM(AB224:AC224)</f>
        <v>0</v>
      </c>
      <c r="AE224" s="19">
        <f>ABRIL!AG224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c r="A225" s="754"/>
      <c r="B225" s="661"/>
      <c r="N225" s="9"/>
      <c r="P225" s="9"/>
      <c r="Q225" s="9"/>
      <c r="R225" s="9"/>
      <c r="S225" s="706">
        <f>+IF(ABRIL!S225=0,"",ABRIL!S225)</f>
        <v>7001999</v>
      </c>
      <c r="T225" s="682" t="str">
        <f>+IF(ABRIL!T225=0,"",ABRIL!T225)</f>
        <v>Vigencias Anteriores Servicio de la Deuda Interna</v>
      </c>
      <c r="U225" s="27">
        <f>+ENERO!U225</f>
        <v>0</v>
      </c>
      <c r="V225" s="15">
        <f>ABRIL!V225+MAYO!AL225</f>
        <v>0</v>
      </c>
      <c r="W225" s="15">
        <f>ABRIL!W225+MAYO!AM225</f>
        <v>0</v>
      </c>
      <c r="X225" s="18">
        <f>SUM(U225:W225)</f>
        <v>0</v>
      </c>
      <c r="Y225" s="19">
        <f>ABRIL!AA225</f>
        <v>0</v>
      </c>
      <c r="Z225" s="374">
        <v>0</v>
      </c>
      <c r="AA225" s="18">
        <f>SUM(Y225:Z225)</f>
        <v>0</v>
      </c>
      <c r="AB225" s="19">
        <f>ABRIL!AD225</f>
        <v>0</v>
      </c>
      <c r="AC225" s="374">
        <v>0</v>
      </c>
      <c r="AD225" s="18">
        <f>SUM(AB225:AC225)</f>
        <v>0</v>
      </c>
      <c r="AE225" s="19">
        <f>ABRIL!AG225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c r="A226" s="754"/>
      <c r="B226" s="661"/>
      <c r="N226" s="9"/>
      <c r="P226" s="9"/>
      <c r="Q226" s="9"/>
      <c r="R226" s="9"/>
      <c r="S226" s="366" t="str">
        <f>+IF(ABRIL!S226=0,"",ABRIL!S226)</f>
        <v/>
      </c>
      <c r="T226" s="696" t="str">
        <f>+IF(ABRIL!T226=0,"",ABRIL!T226)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c r="A227" s="754"/>
      <c r="B227" s="661"/>
      <c r="N227" s="9"/>
      <c r="P227" s="9"/>
      <c r="Q227" s="9"/>
      <c r="R227" s="9"/>
      <c r="S227" s="705">
        <f>+IF(ABRIL!S227=0,"",ABRIL!S227)</f>
        <v>7002001</v>
      </c>
      <c r="T227" s="681" t="str">
        <f>+IF(ABRIL!T227=0,"",ABRIL!T227)</f>
        <v>SERVICIO DE LA DEUDA EXTERNA</v>
      </c>
      <c r="U227" s="132">
        <f t="shared" ref="U227:AJ227" si="200">SUM(U228:U230)</f>
        <v>0</v>
      </c>
      <c r="V227" s="122">
        <f t="shared" si="200"/>
        <v>0</v>
      </c>
      <c r="W227" s="122">
        <f t="shared" si="200"/>
        <v>0</v>
      </c>
      <c r="X227" s="129">
        <f t="shared" si="200"/>
        <v>0</v>
      </c>
      <c r="Y227" s="128">
        <f t="shared" si="200"/>
        <v>0</v>
      </c>
      <c r="Z227" s="122">
        <f t="shared" si="200"/>
        <v>0</v>
      </c>
      <c r="AA227" s="129">
        <f t="shared" si="200"/>
        <v>0</v>
      </c>
      <c r="AB227" s="128">
        <f t="shared" si="200"/>
        <v>0</v>
      </c>
      <c r="AC227" s="122">
        <f t="shared" si="200"/>
        <v>0</v>
      </c>
      <c r="AD227" s="129">
        <f t="shared" si="200"/>
        <v>0</v>
      </c>
      <c r="AE227" s="128">
        <f t="shared" si="200"/>
        <v>0</v>
      </c>
      <c r="AF227" s="122">
        <f t="shared" si="200"/>
        <v>0</v>
      </c>
      <c r="AG227" s="129">
        <f t="shared" si="200"/>
        <v>0</v>
      </c>
      <c r="AH227" s="128">
        <f t="shared" si="200"/>
        <v>0</v>
      </c>
      <c r="AI227" s="122">
        <f t="shared" si="200"/>
        <v>0</v>
      </c>
      <c r="AJ227" s="130">
        <f t="shared" si="200"/>
        <v>0</v>
      </c>
      <c r="AK227" s="10"/>
      <c r="AL227" s="128">
        <f>SUM(AL228:AL230)</f>
        <v>0</v>
      </c>
      <c r="AM227" s="130">
        <f>SUM(AM228:AM230)</f>
        <v>0</v>
      </c>
      <c r="AN227" s="9"/>
    </row>
    <row r="228" spans="1:64" s="382" customFormat="1" ht="24.95" customHeight="1">
      <c r="A228" s="754"/>
      <c r="B228" s="661"/>
      <c r="N228" s="9"/>
      <c r="P228" s="9"/>
      <c r="Q228" s="9"/>
      <c r="R228" s="9"/>
      <c r="S228" s="706">
        <f>+IF(ABRIL!S228=0,"",ABRIL!S228)</f>
        <v>7002100</v>
      </c>
      <c r="T228" s="682" t="str">
        <f>+IF(ABRIL!T228=0,"",ABRIL!T228)</f>
        <v>Amortización deuda Pública Externa</v>
      </c>
      <c r="U228" s="27">
        <f>+ENERO!U228</f>
        <v>0</v>
      </c>
      <c r="V228" s="15">
        <f>ABRIL!V228+MAYO!AL228</f>
        <v>0</v>
      </c>
      <c r="W228" s="15">
        <f>ABRIL!W228+MAYO!AM228</f>
        <v>0</v>
      </c>
      <c r="X228" s="18">
        <f>SUM(U228:W228)</f>
        <v>0</v>
      </c>
      <c r="Y228" s="19">
        <f>ABRIL!AA228</f>
        <v>0</v>
      </c>
      <c r="Z228" s="374">
        <v>0</v>
      </c>
      <c r="AA228" s="18">
        <f>SUM(Y228:Z228)</f>
        <v>0</v>
      </c>
      <c r="AB228" s="19">
        <f>ABRIL!AD228</f>
        <v>0</v>
      </c>
      <c r="AC228" s="374">
        <v>0</v>
      </c>
      <c r="AD228" s="18">
        <f>SUM(AB228:AC228)</f>
        <v>0</v>
      </c>
      <c r="AE228" s="19">
        <f>ABRIL!AG228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c r="A229" s="754"/>
      <c r="B229" s="661"/>
      <c r="N229" s="9"/>
      <c r="P229" s="9"/>
      <c r="Q229" s="9"/>
      <c r="R229" s="9"/>
      <c r="S229" s="706">
        <f>+IF(ABRIL!S229=0,"",ABRIL!S229)</f>
        <v>7002200</v>
      </c>
      <c r="T229" s="682" t="str">
        <f>+IF(ABRIL!T229=0,"",ABRIL!T229)</f>
        <v>Intereses Comisiones y gastos de la Deuda Pública</v>
      </c>
      <c r="U229" s="27">
        <f>+ENERO!U229</f>
        <v>0</v>
      </c>
      <c r="V229" s="15">
        <f>ABRIL!V229+MAYO!AL229</f>
        <v>0</v>
      </c>
      <c r="W229" s="15">
        <f>ABRIL!W229+MAYO!AM229</f>
        <v>0</v>
      </c>
      <c r="X229" s="18">
        <f>SUM(U229:W229)</f>
        <v>0</v>
      </c>
      <c r="Y229" s="19">
        <f>ABRIL!AA229</f>
        <v>0</v>
      </c>
      <c r="Z229" s="374">
        <v>0</v>
      </c>
      <c r="AA229" s="18">
        <f>SUM(Y229:Z229)</f>
        <v>0</v>
      </c>
      <c r="AB229" s="19">
        <f>ABRIL!AD229</f>
        <v>0</v>
      </c>
      <c r="AC229" s="374">
        <v>0</v>
      </c>
      <c r="AD229" s="18">
        <f>SUM(AB229:AC229)</f>
        <v>0</v>
      </c>
      <c r="AE229" s="19">
        <f>ABRIL!AG229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c r="A230" s="754"/>
      <c r="B230" s="661"/>
      <c r="N230" s="9"/>
      <c r="P230" s="9"/>
      <c r="Q230" s="9"/>
      <c r="R230" s="9"/>
      <c r="S230" s="711">
        <f>+IF(ABRIL!S230=0,"",ABRIL!S230)</f>
        <v>7002999</v>
      </c>
      <c r="T230" s="688" t="str">
        <f>+IF(ABRIL!T230=0,"",ABRIL!T230)</f>
        <v>Vigencias Anteriores  Servicio de la Deuda Externa</v>
      </c>
      <c r="U230" s="133">
        <f>+ENERO!U230</f>
        <v>0</v>
      </c>
      <c r="V230" s="121">
        <f>ABRIL!V230+MAYO!AL230</f>
        <v>0</v>
      </c>
      <c r="W230" s="121">
        <f>ABRIL!W230+MAYO!AM230</f>
        <v>0</v>
      </c>
      <c r="X230" s="126">
        <f>SUM(U230:W230)</f>
        <v>0</v>
      </c>
      <c r="Y230" s="124">
        <f>ABRIL!AA230</f>
        <v>0</v>
      </c>
      <c r="Z230" s="388">
        <v>0</v>
      </c>
      <c r="AA230" s="126">
        <f>SUM(Y230:Z230)</f>
        <v>0</v>
      </c>
      <c r="AB230" s="124">
        <f>ABRIL!AD230</f>
        <v>0</v>
      </c>
      <c r="AC230" s="388">
        <v>0</v>
      </c>
      <c r="AD230" s="126">
        <f>SUM(AB230:AC230)</f>
        <v>0</v>
      </c>
      <c r="AE230" s="124">
        <f>ABRIL!AG230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c r="A231" s="754"/>
      <c r="B231" s="661"/>
      <c r="N231" s="9"/>
      <c r="P231" s="9"/>
      <c r="Q231" s="9"/>
      <c r="R231" s="9"/>
      <c r="S231" s="489" t="str">
        <f>+IF(ABRIL!S231=0,"",ABRIL!S231)</f>
        <v/>
      </c>
      <c r="T231" s="689" t="str">
        <f>+IF(ABRIL!T231=0,"",ABRIL!T231)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c r="A232" s="754"/>
      <c r="B232" s="661"/>
      <c r="N232" s="9"/>
      <c r="P232" s="9"/>
      <c r="Q232" s="9"/>
      <c r="R232" s="9"/>
      <c r="S232" s="505" t="str">
        <f>+IF(ABRIL!S232=0,"",ABRIL!S232)</f>
        <v>D</v>
      </c>
      <c r="T232" s="697" t="str">
        <f>+IF(ABRIL!T232=0,"",ABRIL!T232)</f>
        <v>INVERSION</v>
      </c>
      <c r="U232" s="470">
        <f>U234+U243</f>
        <v>1142681603</v>
      </c>
      <c r="V232" s="471">
        <f t="shared" ref="V232:AJ232" si="201">V234+V243</f>
        <v>0</v>
      </c>
      <c r="W232" s="471">
        <f t="shared" si="201"/>
        <v>258195564</v>
      </c>
      <c r="X232" s="472">
        <f t="shared" si="201"/>
        <v>1400877167</v>
      </c>
      <c r="Y232" s="379">
        <f t="shared" si="201"/>
        <v>1045018709</v>
      </c>
      <c r="Z232" s="471">
        <f t="shared" si="201"/>
        <v>51510389</v>
      </c>
      <c r="AA232" s="472">
        <f t="shared" si="201"/>
        <v>1096529098</v>
      </c>
      <c r="AB232" s="379">
        <f t="shared" si="201"/>
        <v>581336298</v>
      </c>
      <c r="AC232" s="471">
        <f t="shared" si="201"/>
        <v>92056968</v>
      </c>
      <c r="AD232" s="472">
        <f t="shared" si="201"/>
        <v>673393266</v>
      </c>
      <c r="AE232" s="379">
        <f t="shared" si="201"/>
        <v>384005878</v>
      </c>
      <c r="AF232" s="471">
        <f t="shared" si="201"/>
        <v>132769367</v>
      </c>
      <c r="AG232" s="472">
        <f t="shared" si="201"/>
        <v>516775245</v>
      </c>
      <c r="AH232" s="379">
        <f t="shared" si="201"/>
        <v>304348069</v>
      </c>
      <c r="AI232" s="471">
        <f t="shared" si="201"/>
        <v>727483901</v>
      </c>
      <c r="AJ232" s="380">
        <f t="shared" si="201"/>
        <v>884101922</v>
      </c>
      <c r="AK232" s="500"/>
      <c r="AL232" s="379">
        <f t="shared" ref="AL232:AM232" si="202">AL234+AL243</f>
        <v>0</v>
      </c>
      <c r="AM232" s="380">
        <f t="shared" si="202"/>
        <v>0</v>
      </c>
      <c r="AN232" s="9"/>
    </row>
    <row r="233" spans="1:64" s="382" customFormat="1" ht="24.95" customHeight="1">
      <c r="A233" s="754"/>
      <c r="B233" s="661"/>
      <c r="N233" s="9"/>
      <c r="P233" s="9"/>
      <c r="Q233" s="9"/>
      <c r="R233" s="9"/>
      <c r="S233" s="366" t="str">
        <f>+IF(ABRIL!S233=0,"",ABRIL!S233)</f>
        <v/>
      </c>
      <c r="T233" s="696" t="str">
        <f>+IF(ABRIL!T233=0,"",ABRIL!T233)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c r="A234" s="754"/>
      <c r="B234" s="661"/>
      <c r="N234" s="9"/>
      <c r="P234" s="9"/>
      <c r="Q234" s="9"/>
      <c r="R234" s="9"/>
      <c r="S234" s="705">
        <f>+IF(ABRIL!S234=0,"",ABRIL!S234)</f>
        <v>8000000</v>
      </c>
      <c r="T234" s="681" t="str">
        <f>+IF(ABRIL!T234=0,"",ABRIL!T234)</f>
        <v>Programas de Inversión</v>
      </c>
      <c r="U234" s="132">
        <f>U235</f>
        <v>0</v>
      </c>
      <c r="V234" s="122">
        <f t="shared" ref="V234:AJ234" si="203">V235</f>
        <v>73375958</v>
      </c>
      <c r="W234" s="122">
        <f t="shared" si="203"/>
        <v>114476591</v>
      </c>
      <c r="X234" s="129">
        <f t="shared" si="203"/>
        <v>187852549</v>
      </c>
      <c r="Y234" s="128">
        <f t="shared" si="203"/>
        <v>98516952</v>
      </c>
      <c r="Z234" s="122">
        <f t="shared" si="203"/>
        <v>38746837</v>
      </c>
      <c r="AA234" s="129">
        <f t="shared" si="203"/>
        <v>137263789</v>
      </c>
      <c r="AB234" s="128">
        <f t="shared" si="203"/>
        <v>70955643</v>
      </c>
      <c r="AC234" s="122">
        <f t="shared" si="203"/>
        <v>24662604</v>
      </c>
      <c r="AD234" s="129">
        <f t="shared" si="203"/>
        <v>95618247</v>
      </c>
      <c r="AE234" s="128">
        <f t="shared" si="203"/>
        <v>60465443</v>
      </c>
      <c r="AF234" s="122">
        <f t="shared" si="203"/>
        <v>13699900</v>
      </c>
      <c r="AG234" s="129">
        <f t="shared" si="203"/>
        <v>74165343</v>
      </c>
      <c r="AH234" s="128">
        <f t="shared" si="203"/>
        <v>50588760</v>
      </c>
      <c r="AI234" s="122">
        <f t="shared" si="203"/>
        <v>92234302</v>
      </c>
      <c r="AJ234" s="130">
        <f t="shared" si="203"/>
        <v>113687206</v>
      </c>
      <c r="AK234" s="9"/>
      <c r="AL234" s="128">
        <f t="shared" ref="AL234:AM234" si="204">AL235</f>
        <v>0</v>
      </c>
      <c r="AM234" s="130">
        <f t="shared" si="204"/>
        <v>0</v>
      </c>
      <c r="AN234" s="9"/>
    </row>
    <row r="235" spans="1:64" s="382" customFormat="1" ht="24.95" customHeight="1">
      <c r="A235" s="754"/>
      <c r="B235" s="661"/>
      <c r="N235" s="9"/>
      <c r="P235" s="9"/>
      <c r="Q235" s="9"/>
      <c r="R235" s="9"/>
      <c r="S235" s="706">
        <f>+IF(ABRIL!S235=0,"",ABRIL!S235)</f>
        <v>8001000</v>
      </c>
      <c r="T235" s="682" t="str">
        <f>+IF(ABRIL!T235=0,"",ABRIL!T235)</f>
        <v>Formación Bruta del Capital</v>
      </c>
      <c r="U235" s="27">
        <f t="shared" ref="U235:AJ235" si="205">SUM(U236:U241)</f>
        <v>0</v>
      </c>
      <c r="V235" s="15">
        <f t="shared" si="205"/>
        <v>73375958</v>
      </c>
      <c r="W235" s="15">
        <f t="shared" si="205"/>
        <v>114476591</v>
      </c>
      <c r="X235" s="18">
        <f t="shared" si="205"/>
        <v>187852549</v>
      </c>
      <c r="Y235" s="19">
        <f t="shared" si="205"/>
        <v>98516952</v>
      </c>
      <c r="Z235" s="142">
        <f t="shared" si="205"/>
        <v>38746837</v>
      </c>
      <c r="AA235" s="18">
        <f t="shared" si="205"/>
        <v>137263789</v>
      </c>
      <c r="AB235" s="19">
        <f t="shared" si="205"/>
        <v>70955643</v>
      </c>
      <c r="AC235" s="142">
        <f t="shared" si="205"/>
        <v>24662604</v>
      </c>
      <c r="AD235" s="18">
        <f t="shared" si="205"/>
        <v>95618247</v>
      </c>
      <c r="AE235" s="19">
        <f t="shared" si="205"/>
        <v>60465443</v>
      </c>
      <c r="AF235" s="142">
        <f t="shared" si="205"/>
        <v>13699900</v>
      </c>
      <c r="AG235" s="18">
        <f t="shared" si="205"/>
        <v>74165343</v>
      </c>
      <c r="AH235" s="19">
        <f t="shared" si="205"/>
        <v>50588760</v>
      </c>
      <c r="AI235" s="15">
        <f t="shared" si="205"/>
        <v>92234302</v>
      </c>
      <c r="AJ235" s="16">
        <f t="shared" si="205"/>
        <v>113687206</v>
      </c>
      <c r="AK235" s="9"/>
      <c r="AL235" s="29">
        <f>SUM(AL236:AL241)</f>
        <v>0</v>
      </c>
      <c r="AM235" s="26">
        <f>SUM(AM236:AM241)</f>
        <v>0</v>
      </c>
      <c r="AN235" s="9"/>
    </row>
    <row r="236" spans="1:64" s="382" customFormat="1" ht="24.95" customHeight="1">
      <c r="A236" s="754"/>
      <c r="B236" s="661"/>
      <c r="N236" s="9"/>
      <c r="P236" s="9"/>
      <c r="Q236" s="9"/>
      <c r="R236" s="9"/>
      <c r="S236" s="707" t="str">
        <f>+IF(ABRIL!S236=0,"",ABRIL!S236)</f>
        <v>8001000-1</v>
      </c>
      <c r="T236" s="683" t="str">
        <f>+IF(ABRIL!T236=0,"",ABRIL!T236)</f>
        <v>PROYECTO REMODELACION SALA DE PARTOS</v>
      </c>
      <c r="U236" s="27">
        <f>+ENERO!U236</f>
        <v>0</v>
      </c>
      <c r="V236" s="15">
        <f>ABRIL!V236+MAYO!AL236</f>
        <v>73375958</v>
      </c>
      <c r="W236" s="15">
        <f>ABRIL!W236+MAYO!AM236</f>
        <v>114476591</v>
      </c>
      <c r="X236" s="18">
        <f t="shared" ref="X236:X241" si="206">SUM(U236:W236)</f>
        <v>187852549</v>
      </c>
      <c r="Y236" s="19">
        <f>ABRIL!AA236</f>
        <v>98516952</v>
      </c>
      <c r="Z236" s="374">
        <v>38746837</v>
      </c>
      <c r="AA236" s="18">
        <f t="shared" ref="AA236:AA241" si="207">SUM(Y236:Z236)</f>
        <v>137263789</v>
      </c>
      <c r="AB236" s="19">
        <f>ABRIL!AD236</f>
        <v>70955643</v>
      </c>
      <c r="AC236" s="374">
        <v>24662604</v>
      </c>
      <c r="AD236" s="18">
        <f t="shared" ref="AD236:AD241" si="208">SUM(AB236:AC236)</f>
        <v>95618247</v>
      </c>
      <c r="AE236" s="19">
        <f>ABRIL!AG236</f>
        <v>60465443</v>
      </c>
      <c r="AF236" s="374">
        <v>13699900</v>
      </c>
      <c r="AG236" s="18">
        <f t="shared" ref="AG236:AG241" si="209">SUM(AE236:AF236)</f>
        <v>74165343</v>
      </c>
      <c r="AH236" s="19">
        <f t="shared" ref="AH236:AH241" si="210">X236-AA236</f>
        <v>50588760</v>
      </c>
      <c r="AI236" s="15">
        <f t="shared" ref="AI236:AI241" si="211">X236-AD236</f>
        <v>92234302</v>
      </c>
      <c r="AJ236" s="16">
        <f t="shared" ref="AJ236:AJ241" si="212">X236-AG236</f>
        <v>113687206</v>
      </c>
      <c r="AK236" s="9"/>
      <c r="AL236" s="372">
        <v>0</v>
      </c>
      <c r="AM236" s="375">
        <v>0</v>
      </c>
      <c r="AN236" s="9"/>
    </row>
    <row r="237" spans="1:64" s="382" customFormat="1" ht="24.95" customHeight="1">
      <c r="A237" s="754"/>
      <c r="B237" s="661"/>
      <c r="N237" s="9"/>
      <c r="P237" s="9"/>
      <c r="Q237" s="9"/>
      <c r="R237" s="9"/>
      <c r="S237" s="707" t="str">
        <f>+IF(ABRIL!S237=0,"",ABRIL!S237)</f>
        <v>8001000-2</v>
      </c>
      <c r="T237" s="683" t="str">
        <f>+IF(ABRIL!T237=0,"",ABRIL!T237)</f>
        <v>Subprogr.Construc. Remodelac. Adecuación y Apliac.2</v>
      </c>
      <c r="U237" s="27">
        <f>+ENERO!U237</f>
        <v>0</v>
      </c>
      <c r="V237" s="15">
        <f>ABRIL!V237+MAYO!AL237</f>
        <v>0</v>
      </c>
      <c r="W237" s="15">
        <f>ABRIL!W237+MAYO!AM237</f>
        <v>0</v>
      </c>
      <c r="X237" s="18">
        <f t="shared" si="206"/>
        <v>0</v>
      </c>
      <c r="Y237" s="19">
        <f>ABRIL!AA237</f>
        <v>0</v>
      </c>
      <c r="Z237" s="374">
        <v>0</v>
      </c>
      <c r="AA237" s="18">
        <f t="shared" si="207"/>
        <v>0</v>
      </c>
      <c r="AB237" s="19">
        <f>ABRIL!AD237</f>
        <v>0</v>
      </c>
      <c r="AC237" s="374">
        <v>0</v>
      </c>
      <c r="AD237" s="18">
        <f t="shared" si="208"/>
        <v>0</v>
      </c>
      <c r="AE237" s="19">
        <f>ABRIL!AG237</f>
        <v>0</v>
      </c>
      <c r="AF237" s="374">
        <v>0</v>
      </c>
      <c r="AG237" s="18">
        <f t="shared" si="209"/>
        <v>0</v>
      </c>
      <c r="AH237" s="19">
        <f t="shared" si="210"/>
        <v>0</v>
      </c>
      <c r="AI237" s="15">
        <f t="shared" si="211"/>
        <v>0</v>
      </c>
      <c r="AJ237" s="16">
        <f t="shared" si="212"/>
        <v>0</v>
      </c>
      <c r="AK237" s="9"/>
      <c r="AL237" s="372">
        <v>0</v>
      </c>
      <c r="AM237" s="375">
        <v>0</v>
      </c>
      <c r="AN237" s="9"/>
    </row>
    <row r="238" spans="1:64" s="382" customFormat="1" ht="24.95" customHeight="1">
      <c r="A238" s="754"/>
      <c r="B238" s="661"/>
      <c r="N238" s="9"/>
      <c r="P238" s="9"/>
      <c r="Q238" s="9"/>
      <c r="R238" s="9"/>
      <c r="S238" s="707" t="str">
        <f>+IF(ABRIL!S238=0,"",ABRIL!S238)</f>
        <v>8001000-3</v>
      </c>
      <c r="T238" s="683" t="str">
        <f>+IF(ABRIL!T238=0,"",ABRIL!T238)</f>
        <v>Subprogr.Construc. Remodelac. Adecuación y Apliac.3</v>
      </c>
      <c r="U238" s="27">
        <f>+ENERO!U238</f>
        <v>0</v>
      </c>
      <c r="V238" s="15">
        <f>ABRIL!V238+MAYO!AL238</f>
        <v>0</v>
      </c>
      <c r="W238" s="15">
        <f>ABRIL!W238+MAYO!AM238</f>
        <v>0</v>
      </c>
      <c r="X238" s="18">
        <f t="shared" si="206"/>
        <v>0</v>
      </c>
      <c r="Y238" s="19">
        <f>ABRIL!AA238</f>
        <v>0</v>
      </c>
      <c r="Z238" s="374">
        <v>0</v>
      </c>
      <c r="AA238" s="18">
        <f t="shared" si="207"/>
        <v>0</v>
      </c>
      <c r="AB238" s="19">
        <f>ABRIL!AD238</f>
        <v>0</v>
      </c>
      <c r="AC238" s="374">
        <v>0</v>
      </c>
      <c r="AD238" s="18">
        <f t="shared" si="208"/>
        <v>0</v>
      </c>
      <c r="AE238" s="19">
        <f>ABRIL!AG238</f>
        <v>0</v>
      </c>
      <c r="AF238" s="374">
        <v>0</v>
      </c>
      <c r="AG238" s="18">
        <f t="shared" si="209"/>
        <v>0</v>
      </c>
      <c r="AH238" s="19">
        <f t="shared" si="210"/>
        <v>0</v>
      </c>
      <c r="AI238" s="15">
        <f t="shared" si="211"/>
        <v>0</v>
      </c>
      <c r="AJ238" s="16">
        <f t="shared" si="212"/>
        <v>0</v>
      </c>
      <c r="AK238" s="9"/>
      <c r="AL238" s="372">
        <v>0</v>
      </c>
      <c r="AM238" s="375">
        <v>0</v>
      </c>
      <c r="AN238" s="9"/>
    </row>
    <row r="239" spans="1:64" s="382" customFormat="1" ht="24.95" customHeight="1">
      <c r="A239" s="754"/>
      <c r="B239" s="661"/>
      <c r="N239" s="9"/>
      <c r="P239" s="9"/>
      <c r="Q239" s="9"/>
      <c r="S239" s="707" t="str">
        <f>+IF(ABRIL!S239=0,"",ABRIL!S239)</f>
        <v>8001000-4</v>
      </c>
      <c r="T239" s="683" t="str">
        <f>+IF(ABRIL!T239=0,"",ABRIL!T239)</f>
        <v>Subprogr.Construc. Remodelac. Adecuación y Apliac.4</v>
      </c>
      <c r="U239" s="27">
        <f>+ENERO!U239</f>
        <v>0</v>
      </c>
      <c r="V239" s="15">
        <f>ABRIL!V239+MAYO!AL239</f>
        <v>0</v>
      </c>
      <c r="W239" s="15">
        <f>ABRIL!W239+MAYO!AM239</f>
        <v>0</v>
      </c>
      <c r="X239" s="18">
        <f t="shared" si="206"/>
        <v>0</v>
      </c>
      <c r="Y239" s="19">
        <f>ABRIL!AA239</f>
        <v>0</v>
      </c>
      <c r="Z239" s="374">
        <v>0</v>
      </c>
      <c r="AA239" s="18">
        <f t="shared" si="207"/>
        <v>0</v>
      </c>
      <c r="AB239" s="19">
        <f>ABRIL!AD239</f>
        <v>0</v>
      </c>
      <c r="AC239" s="374">
        <v>0</v>
      </c>
      <c r="AD239" s="18">
        <f t="shared" si="208"/>
        <v>0</v>
      </c>
      <c r="AE239" s="19">
        <f>ABRIL!AG239</f>
        <v>0</v>
      </c>
      <c r="AF239" s="374">
        <v>0</v>
      </c>
      <c r="AG239" s="18">
        <f t="shared" si="209"/>
        <v>0</v>
      </c>
      <c r="AH239" s="19">
        <f t="shared" si="210"/>
        <v>0</v>
      </c>
      <c r="AI239" s="15">
        <f t="shared" si="211"/>
        <v>0</v>
      </c>
      <c r="AJ239" s="16">
        <f t="shared" si="212"/>
        <v>0</v>
      </c>
      <c r="AK239" s="9"/>
      <c r="AL239" s="372">
        <v>0</v>
      </c>
      <c r="AM239" s="375">
        <v>0</v>
      </c>
      <c r="AN239" s="9"/>
    </row>
    <row r="240" spans="1:64" s="382" customFormat="1" ht="24.95" customHeight="1">
      <c r="A240" s="754"/>
      <c r="B240" s="661"/>
      <c r="N240" s="9"/>
      <c r="P240" s="9"/>
      <c r="Q240" s="9"/>
      <c r="S240" s="707" t="str">
        <f>+IF(ABRIL!S240=0,"",ABRIL!S240)</f>
        <v>8001000-7</v>
      </c>
      <c r="T240" s="683" t="str">
        <f>+IF(ABRIL!T240=0,"",ABRIL!T240)</f>
        <v>Subprogr.Construc. Remodelac. Adecuación y Apliac.5</v>
      </c>
      <c r="U240" s="27">
        <f>+ENERO!U240</f>
        <v>0</v>
      </c>
      <c r="V240" s="15">
        <f>ABRIL!V240+MAYO!AL240</f>
        <v>0</v>
      </c>
      <c r="W240" s="15">
        <f>ABRIL!W240+MAYO!AM240</f>
        <v>0</v>
      </c>
      <c r="X240" s="18">
        <f t="shared" si="206"/>
        <v>0</v>
      </c>
      <c r="Y240" s="19">
        <f>ABRIL!AA240</f>
        <v>0</v>
      </c>
      <c r="Z240" s="374">
        <v>0</v>
      </c>
      <c r="AA240" s="18">
        <f t="shared" si="207"/>
        <v>0</v>
      </c>
      <c r="AB240" s="19">
        <f>ABRIL!AD240</f>
        <v>0</v>
      </c>
      <c r="AC240" s="374">
        <v>0</v>
      </c>
      <c r="AD240" s="18">
        <f t="shared" si="208"/>
        <v>0</v>
      </c>
      <c r="AE240" s="19">
        <f>ABRIL!AG240</f>
        <v>0</v>
      </c>
      <c r="AF240" s="374">
        <v>0</v>
      </c>
      <c r="AG240" s="18">
        <f t="shared" si="209"/>
        <v>0</v>
      </c>
      <c r="AH240" s="19">
        <f t="shared" si="210"/>
        <v>0</v>
      </c>
      <c r="AI240" s="15">
        <f t="shared" si="211"/>
        <v>0</v>
      </c>
      <c r="AJ240" s="16">
        <f t="shared" si="212"/>
        <v>0</v>
      </c>
      <c r="AK240" s="9"/>
      <c r="AL240" s="372">
        <v>0</v>
      </c>
      <c r="AM240" s="375">
        <v>0</v>
      </c>
      <c r="AN240" s="9"/>
      <c r="BB240" s="272"/>
      <c r="BC240" s="272"/>
      <c r="BD240" s="272"/>
      <c r="BE240" s="272"/>
      <c r="BF240" s="272"/>
      <c r="BG240" s="272"/>
      <c r="BH240" s="272"/>
      <c r="BI240" s="272"/>
      <c r="BJ240" s="272"/>
      <c r="BK240" s="272"/>
      <c r="BL240" s="272"/>
    </row>
    <row r="241" spans="1:70" ht="24.95" customHeight="1">
      <c r="A241" s="754"/>
      <c r="B241" s="661"/>
      <c r="C241" s="382"/>
      <c r="D241" s="382"/>
      <c r="E241" s="382"/>
      <c r="F241" s="382"/>
      <c r="G241" s="382"/>
      <c r="H241" s="382"/>
      <c r="I241" s="382"/>
      <c r="J241" s="382"/>
      <c r="K241" s="382"/>
      <c r="L241" s="382"/>
      <c r="M241" s="382"/>
      <c r="N241" s="9"/>
      <c r="O241" s="382"/>
      <c r="P241" s="9"/>
      <c r="Q241" s="9"/>
      <c r="S241" s="717">
        <f>+IF(ABRIL!S241=0,"",ABRIL!S241)</f>
        <v>8001999</v>
      </c>
      <c r="T241" s="683" t="str">
        <f>+IF(ABRIL!T241=0,"",ABRIL!T241)</f>
        <v>Vigencias Anteriores Programas de Inversion</v>
      </c>
      <c r="U241" s="27">
        <f>+ENERO!U241</f>
        <v>0</v>
      </c>
      <c r="V241" s="15">
        <f>ABRIL!V241+MAYO!AL241</f>
        <v>0</v>
      </c>
      <c r="W241" s="15">
        <f>ABRIL!W241+MAYO!AM241</f>
        <v>0</v>
      </c>
      <c r="X241" s="18">
        <f t="shared" si="206"/>
        <v>0</v>
      </c>
      <c r="Y241" s="19">
        <f>ABRIL!AA241</f>
        <v>0</v>
      </c>
      <c r="Z241" s="374">
        <v>0</v>
      </c>
      <c r="AA241" s="18">
        <f t="shared" si="207"/>
        <v>0</v>
      </c>
      <c r="AB241" s="19">
        <f>ABRIL!AD241</f>
        <v>0</v>
      </c>
      <c r="AC241" s="374">
        <v>0</v>
      </c>
      <c r="AD241" s="18">
        <f t="shared" si="208"/>
        <v>0</v>
      </c>
      <c r="AE241" s="19">
        <f>ABRIL!AG241</f>
        <v>0</v>
      </c>
      <c r="AF241" s="374">
        <v>0</v>
      </c>
      <c r="AG241" s="18">
        <f t="shared" si="209"/>
        <v>0</v>
      </c>
      <c r="AH241" s="19">
        <f t="shared" si="210"/>
        <v>0</v>
      </c>
      <c r="AI241" s="15">
        <f t="shared" si="211"/>
        <v>0</v>
      </c>
      <c r="AJ241" s="16">
        <f t="shared" si="212"/>
        <v>0</v>
      </c>
      <c r="AK241" s="9"/>
      <c r="AL241" s="372">
        <v>0</v>
      </c>
      <c r="AM241" s="375">
        <v>0</v>
      </c>
      <c r="BM241" s="382"/>
      <c r="BN241" s="382"/>
      <c r="BO241" s="382"/>
      <c r="BP241" s="382"/>
      <c r="BQ241" s="382"/>
      <c r="BR241" s="382"/>
    </row>
    <row r="242" spans="1:70" ht="24.95" customHeight="1">
      <c r="A242" s="754"/>
      <c r="B242" s="661"/>
      <c r="C242" s="382"/>
      <c r="D242" s="382"/>
      <c r="E242" s="382"/>
      <c r="F242" s="382"/>
      <c r="G242" s="382"/>
      <c r="H242" s="382"/>
      <c r="I242" s="382"/>
      <c r="J242" s="382"/>
      <c r="K242" s="382"/>
      <c r="L242" s="382"/>
      <c r="M242" s="382"/>
      <c r="N242" s="9"/>
      <c r="O242" s="382"/>
      <c r="P242" s="9"/>
      <c r="Q242" s="9"/>
      <c r="S242" s="366" t="str">
        <f>+IF(ABRIL!S242=0,"",ABRIL!S242)</f>
        <v/>
      </c>
      <c r="T242" s="696" t="str">
        <f>+IF(ABRIL!T242=0,"",ABRIL!T242)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24.95" customHeight="1">
      <c r="A243" s="754"/>
      <c r="B243" s="661"/>
      <c r="C243" s="382"/>
      <c r="D243" s="382"/>
      <c r="E243" s="382"/>
      <c r="F243" s="382"/>
      <c r="G243" s="382"/>
      <c r="H243" s="382"/>
      <c r="I243" s="382"/>
      <c r="J243" s="382"/>
      <c r="K243" s="382"/>
      <c r="L243" s="382"/>
      <c r="M243" s="382"/>
      <c r="N243" s="9"/>
      <c r="O243" s="382"/>
      <c r="P243" s="9"/>
      <c r="Q243" s="9"/>
      <c r="S243" s="705">
        <f>+IF(ABRIL!S243=0,"",ABRIL!S243)</f>
        <v>8002001</v>
      </c>
      <c r="T243" s="681" t="str">
        <f>+IF(ABRIL!T243=0,"",ABRIL!T243)</f>
        <v>Gastos Operativos de Inversion   (Programas Especiales)</v>
      </c>
      <c r="U243" s="132">
        <f t="shared" ref="U243:AJ243" si="213">SUM(U244:U256)</f>
        <v>1142681603</v>
      </c>
      <c r="V243" s="122">
        <f t="shared" si="213"/>
        <v>-73375958</v>
      </c>
      <c r="W243" s="122">
        <f t="shared" si="213"/>
        <v>143718973</v>
      </c>
      <c r="X243" s="129">
        <f t="shared" si="213"/>
        <v>1213024618</v>
      </c>
      <c r="Y243" s="128">
        <f t="shared" si="213"/>
        <v>946501757</v>
      </c>
      <c r="Z243" s="122">
        <f t="shared" si="213"/>
        <v>12763552</v>
      </c>
      <c r="AA243" s="129">
        <f t="shared" si="213"/>
        <v>959265309</v>
      </c>
      <c r="AB243" s="128">
        <f t="shared" si="213"/>
        <v>510380655</v>
      </c>
      <c r="AC243" s="122">
        <f t="shared" si="213"/>
        <v>67394364</v>
      </c>
      <c r="AD243" s="129">
        <f t="shared" si="213"/>
        <v>577775019</v>
      </c>
      <c r="AE243" s="128">
        <f t="shared" si="213"/>
        <v>323540435</v>
      </c>
      <c r="AF243" s="122">
        <f t="shared" si="213"/>
        <v>119069467</v>
      </c>
      <c r="AG243" s="129">
        <f t="shared" si="213"/>
        <v>442609902</v>
      </c>
      <c r="AH243" s="128">
        <f t="shared" si="213"/>
        <v>253759309</v>
      </c>
      <c r="AI243" s="122">
        <f t="shared" si="213"/>
        <v>635249599</v>
      </c>
      <c r="AJ243" s="130">
        <f t="shared" si="213"/>
        <v>770414716</v>
      </c>
      <c r="AK243" s="9"/>
      <c r="AL243" s="128">
        <f>SUM(AL244:AL256)</f>
        <v>0</v>
      </c>
      <c r="AM243" s="130">
        <f>SUM(AM244:AM256)</f>
        <v>0</v>
      </c>
    </row>
    <row r="244" spans="1:70" ht="24.95" customHeight="1">
      <c r="A244" s="754"/>
      <c r="B244" s="661"/>
      <c r="C244" s="382"/>
      <c r="D244" s="382"/>
      <c r="E244" s="382"/>
      <c r="F244" s="382"/>
      <c r="G244" s="382"/>
      <c r="H244" s="382"/>
      <c r="I244" s="382"/>
      <c r="J244" s="382"/>
      <c r="K244" s="382"/>
      <c r="L244" s="382"/>
      <c r="M244" s="382"/>
      <c r="N244" s="9"/>
      <c r="O244" s="382"/>
      <c r="P244" s="9"/>
      <c r="Q244" s="9"/>
      <c r="S244" s="707" t="str">
        <f>+IF(ABRIL!S244=0,"",ABRIL!S244)</f>
        <v>8002100-1</v>
      </c>
      <c r="T244" s="683" t="str">
        <f>+IF(ABRIL!T244=0,"",ABRIL!T244)</f>
        <v>PROGRAMA ESPECIAL SALUD PUBLICA</v>
      </c>
      <c r="U244" s="27">
        <f>+ENERO!U244</f>
        <v>0</v>
      </c>
      <c r="V244" s="15">
        <f>ABRIL!V244+MAYO!AL244</f>
        <v>0</v>
      </c>
      <c r="W244" s="15">
        <f>ABRIL!W244+MAYO!AM244</f>
        <v>0</v>
      </c>
      <c r="X244" s="18">
        <f t="shared" ref="X244:X256" si="214">SUM(U244:W244)</f>
        <v>0</v>
      </c>
      <c r="Y244" s="19">
        <f>ABRIL!AA244</f>
        <v>0</v>
      </c>
      <c r="Z244" s="374">
        <v>0</v>
      </c>
      <c r="AA244" s="18">
        <f t="shared" ref="AA244:AA256" si="215">SUM(Y244:Z244)</f>
        <v>0</v>
      </c>
      <c r="AB244" s="19">
        <f>ABRIL!AD244</f>
        <v>0</v>
      </c>
      <c r="AC244" s="374">
        <v>0</v>
      </c>
      <c r="AD244" s="18">
        <f t="shared" ref="AD244:AD256" si="216">SUM(AB244:AC244)</f>
        <v>0</v>
      </c>
      <c r="AE244" s="19">
        <f>ABRIL!AG244</f>
        <v>0</v>
      </c>
      <c r="AF244" s="374">
        <v>0</v>
      </c>
      <c r="AG244" s="18">
        <f t="shared" ref="AG244:AG256" si="217">SUM(AE244:AF244)</f>
        <v>0</v>
      </c>
      <c r="AH244" s="19">
        <f t="shared" ref="AH244:AH256" si="218">X244-AA244</f>
        <v>0</v>
      </c>
      <c r="AI244" s="15">
        <f t="shared" ref="AI244:AI256" si="219">X244-AD244</f>
        <v>0</v>
      </c>
      <c r="AJ244" s="16">
        <f t="shared" ref="AJ244:AJ256" si="220">X244-AG244</f>
        <v>0</v>
      </c>
      <c r="AK244" s="9"/>
      <c r="AL244" s="372">
        <v>0</v>
      </c>
      <c r="AM244" s="375">
        <v>0</v>
      </c>
    </row>
    <row r="245" spans="1:70" ht="24.95" customHeight="1">
      <c r="A245" s="754"/>
      <c r="B245" s="661"/>
      <c r="C245" s="382"/>
      <c r="D245" s="382"/>
      <c r="E245" s="382"/>
      <c r="F245" s="382"/>
      <c r="G245" s="382"/>
      <c r="H245" s="382"/>
      <c r="I245" s="382"/>
      <c r="J245" s="382"/>
      <c r="K245" s="382"/>
      <c r="L245" s="382"/>
      <c r="M245" s="382"/>
      <c r="N245" s="9"/>
      <c r="O245" s="382"/>
      <c r="P245" s="9"/>
      <c r="Q245" s="9"/>
      <c r="S245" s="707" t="str">
        <f>+IF(ABRIL!S245=0,"",ABRIL!S245)</f>
        <v>8002100-2</v>
      </c>
      <c r="T245" s="683" t="str">
        <f>+IF(ABRIL!T245=0,"",ABRIL!T245)</f>
        <v>PROYECTO BUEN COMIENZO ATENCION PRIMERA INFANCIA</v>
      </c>
      <c r="U245" s="27">
        <f>+ENERO!U245</f>
        <v>1066681603</v>
      </c>
      <c r="V245" s="15">
        <f>ABRIL!V245+MAYO!AL245</f>
        <v>-39000000</v>
      </c>
      <c r="W245" s="15">
        <f>ABRIL!W245+MAYO!AM245</f>
        <v>-228934160</v>
      </c>
      <c r="X245" s="18">
        <f t="shared" si="214"/>
        <v>798747443</v>
      </c>
      <c r="Y245" s="19">
        <f>ABRIL!AA245</f>
        <v>696089580</v>
      </c>
      <c r="Z245" s="374">
        <v>0</v>
      </c>
      <c r="AA245" s="18">
        <f t="shared" si="215"/>
        <v>696089580</v>
      </c>
      <c r="AB245" s="19">
        <f>ABRIL!AD245</f>
        <v>337924386</v>
      </c>
      <c r="AC245" s="374">
        <v>57539988</v>
      </c>
      <c r="AD245" s="18">
        <f t="shared" si="216"/>
        <v>395464374</v>
      </c>
      <c r="AE245" s="19">
        <f>ABRIL!AG245</f>
        <v>230279212</v>
      </c>
      <c r="AF245" s="374">
        <v>105243776</v>
      </c>
      <c r="AG245" s="18">
        <f t="shared" si="217"/>
        <v>335522988</v>
      </c>
      <c r="AH245" s="19">
        <f t="shared" si="218"/>
        <v>102657863</v>
      </c>
      <c r="AI245" s="15">
        <f t="shared" si="219"/>
        <v>403283069</v>
      </c>
      <c r="AJ245" s="16">
        <f t="shared" si="220"/>
        <v>463224455</v>
      </c>
      <c r="AK245" s="9"/>
      <c r="AL245" s="372">
        <v>0</v>
      </c>
      <c r="AM245" s="375">
        <v>0</v>
      </c>
    </row>
    <row r="246" spans="1:70" ht="24.95" customHeight="1">
      <c r="A246" s="754"/>
      <c r="B246" s="661"/>
      <c r="C246" s="382"/>
      <c r="D246" s="382"/>
      <c r="E246" s="382"/>
      <c r="F246" s="382"/>
      <c r="G246" s="382"/>
      <c r="H246" s="382"/>
      <c r="I246" s="382"/>
      <c r="J246" s="382"/>
      <c r="K246" s="382"/>
      <c r="L246" s="382"/>
      <c r="M246" s="382"/>
      <c r="N246" s="9"/>
      <c r="O246" s="382"/>
      <c r="P246" s="9"/>
      <c r="Q246" s="9"/>
      <c r="S246" s="707" t="str">
        <f>+IF(ABRIL!S246=0,"",ABRIL!S246)</f>
        <v>8002100-3</v>
      </c>
      <c r="T246" s="683" t="str">
        <f>+IF(ABRIL!T246=0,"",ABRIL!T246)</f>
        <v xml:space="preserve">CONVENIO SALUD PUBLICA CI-01-2018     </v>
      </c>
      <c r="U246" s="27">
        <f>+ENERO!U246</f>
        <v>76000000</v>
      </c>
      <c r="V246" s="15">
        <f>ABRIL!V246+MAYO!AL246</f>
        <v>-34375958</v>
      </c>
      <c r="W246" s="15">
        <f>ABRIL!W246+MAYO!AM246</f>
        <v>112375958</v>
      </c>
      <c r="X246" s="18">
        <f t="shared" si="214"/>
        <v>154000000</v>
      </c>
      <c r="Y246" s="19">
        <f>ABRIL!AA246</f>
        <v>97011623</v>
      </c>
      <c r="Z246" s="374">
        <v>12763552</v>
      </c>
      <c r="AA246" s="18">
        <f t="shared" si="215"/>
        <v>109775175</v>
      </c>
      <c r="AB246" s="19">
        <f>ABRIL!AD246</f>
        <v>19055715</v>
      </c>
      <c r="AC246" s="374">
        <v>9854376</v>
      </c>
      <c r="AD246" s="18">
        <f t="shared" si="216"/>
        <v>28910091</v>
      </c>
      <c r="AE246" s="19">
        <f>ABRIL!AG246</f>
        <v>6708524</v>
      </c>
      <c r="AF246" s="374">
        <v>12223691</v>
      </c>
      <c r="AG246" s="18">
        <f t="shared" si="217"/>
        <v>18932215</v>
      </c>
      <c r="AH246" s="19">
        <f t="shared" si="218"/>
        <v>44224825</v>
      </c>
      <c r="AI246" s="15">
        <f t="shared" si="219"/>
        <v>125089909</v>
      </c>
      <c r="AJ246" s="16">
        <f t="shared" si="220"/>
        <v>135067785</v>
      </c>
      <c r="AK246" s="9"/>
      <c r="AL246" s="372">
        <v>0</v>
      </c>
      <c r="AM246" s="375">
        <v>0</v>
      </c>
    </row>
    <row r="247" spans="1:70" ht="24.95" customHeight="1">
      <c r="A247" s="754"/>
      <c r="B247" s="661"/>
      <c r="C247" s="382"/>
      <c r="D247" s="382"/>
      <c r="E247" s="382"/>
      <c r="F247" s="382"/>
      <c r="G247" s="382"/>
      <c r="H247" s="382"/>
      <c r="I247" s="382"/>
      <c r="J247" s="382"/>
      <c r="K247" s="382"/>
      <c r="L247" s="382"/>
      <c r="M247" s="382"/>
      <c r="N247" s="9"/>
      <c r="O247" s="382"/>
      <c r="P247" s="9"/>
      <c r="Q247" s="9"/>
      <c r="S247" s="707" t="str">
        <f>+IF(ABRIL!S247=0,"",ABRIL!S247)</f>
        <v>8002100-4</v>
      </c>
      <c r="T247" s="683" t="str">
        <f>+IF(ABRIL!T247=0,"",ABRIL!T247)</f>
        <v xml:space="preserve">CONVENIO APS CI-02-2018     </v>
      </c>
      <c r="U247" s="27">
        <f>+ENERO!U247</f>
        <v>0</v>
      </c>
      <c r="V247" s="15">
        <f>ABRIL!V247+MAYO!AL247</f>
        <v>0</v>
      </c>
      <c r="W247" s="15">
        <f>ABRIL!W247+MAYO!AM247</f>
        <v>0</v>
      </c>
      <c r="X247" s="18">
        <f t="shared" si="214"/>
        <v>0</v>
      </c>
      <c r="Y247" s="19">
        <f>ABRIL!AA247</f>
        <v>0</v>
      </c>
      <c r="Z247" s="374">
        <v>0</v>
      </c>
      <c r="AA247" s="18">
        <f t="shared" si="215"/>
        <v>0</v>
      </c>
      <c r="AB247" s="19">
        <f>ABRIL!AD247</f>
        <v>0</v>
      </c>
      <c r="AC247" s="374">
        <v>0</v>
      </c>
      <c r="AD247" s="18">
        <f t="shared" si="216"/>
        <v>0</v>
      </c>
      <c r="AE247" s="19">
        <f>ABRIL!AG247</f>
        <v>0</v>
      </c>
      <c r="AF247" s="374">
        <v>0</v>
      </c>
      <c r="AG247" s="18">
        <f t="shared" si="217"/>
        <v>0</v>
      </c>
      <c r="AH247" s="19">
        <f t="shared" si="218"/>
        <v>0</v>
      </c>
      <c r="AI247" s="15">
        <f t="shared" si="219"/>
        <v>0</v>
      </c>
      <c r="AJ247" s="16">
        <f t="shared" si="220"/>
        <v>0</v>
      </c>
      <c r="AK247" s="9"/>
      <c r="AL247" s="372">
        <v>0</v>
      </c>
      <c r="AM247" s="375">
        <v>0</v>
      </c>
    </row>
    <row r="248" spans="1:70" ht="24.95" customHeight="1">
      <c r="A248" s="754"/>
      <c r="B248" s="661"/>
      <c r="C248" s="382"/>
      <c r="D248" s="382"/>
      <c r="E248" s="382"/>
      <c r="F248" s="382"/>
      <c r="G248" s="382"/>
      <c r="H248" s="382"/>
      <c r="I248" s="382"/>
      <c r="J248" s="382"/>
      <c r="K248" s="382"/>
      <c r="L248" s="382"/>
      <c r="M248" s="382"/>
      <c r="N248" s="9"/>
      <c r="O248" s="382"/>
      <c r="P248" s="9"/>
      <c r="Q248" s="9"/>
      <c r="S248" s="707" t="str">
        <f>+IF(ABRIL!S248=0,"",ABRIL!S248)</f>
        <v>8002100-5</v>
      </c>
      <c r="T248" s="683" t="str">
        <f>+IF(ABRIL!T248=0,"",ABRIL!T248)</f>
        <v>PROYECTO PLAN ALIMENTARIO Y NUTRICIONAL</v>
      </c>
      <c r="U248" s="27">
        <f>+ENERO!U248</f>
        <v>0</v>
      </c>
      <c r="V248" s="15">
        <f>ABRIL!V248+MAYO!AL248</f>
        <v>0</v>
      </c>
      <c r="W248" s="15">
        <f>ABRIL!W248+MAYO!AM248</f>
        <v>109024621</v>
      </c>
      <c r="X248" s="18">
        <f t="shared" si="214"/>
        <v>109024621</v>
      </c>
      <c r="Y248" s="19">
        <f>ABRIL!AA248</f>
        <v>2148000</v>
      </c>
      <c r="Z248" s="374">
        <v>0</v>
      </c>
      <c r="AA248" s="18">
        <f t="shared" si="215"/>
        <v>2148000</v>
      </c>
      <c r="AB248" s="19">
        <f>ABRIL!AD248</f>
        <v>2148000</v>
      </c>
      <c r="AC248" s="374">
        <v>0</v>
      </c>
      <c r="AD248" s="18">
        <f t="shared" si="216"/>
        <v>2148000</v>
      </c>
      <c r="AE248" s="19">
        <f>ABRIL!AG248</f>
        <v>0</v>
      </c>
      <c r="AF248" s="374">
        <v>531000</v>
      </c>
      <c r="AG248" s="18">
        <f t="shared" si="217"/>
        <v>531000</v>
      </c>
      <c r="AH248" s="19">
        <f t="shared" si="218"/>
        <v>106876621</v>
      </c>
      <c r="AI248" s="15">
        <f t="shared" si="219"/>
        <v>106876621</v>
      </c>
      <c r="AJ248" s="16">
        <f t="shared" si="220"/>
        <v>108493621</v>
      </c>
      <c r="AK248" s="9"/>
      <c r="AL248" s="372">
        <v>0</v>
      </c>
      <c r="AM248" s="375">
        <v>0</v>
      </c>
    </row>
    <row r="249" spans="1:70" ht="24.95" customHeight="1">
      <c r="A249" s="754"/>
      <c r="B249" s="661"/>
      <c r="C249" s="382"/>
      <c r="D249" s="382"/>
      <c r="E249" s="382"/>
      <c r="F249" s="382"/>
      <c r="G249" s="382"/>
      <c r="H249" s="382"/>
      <c r="I249" s="382"/>
      <c r="J249" s="382"/>
      <c r="K249" s="382"/>
      <c r="L249" s="382"/>
      <c r="M249" s="382"/>
      <c r="N249" s="9"/>
      <c r="O249" s="382"/>
      <c r="P249" s="9"/>
      <c r="Q249" s="9"/>
      <c r="S249" s="707" t="str">
        <f>+IF(ABRIL!S249=0,"",ABRIL!S249)</f>
        <v>8002100-6</v>
      </c>
      <c r="T249" s="683" t="str">
        <f>+IF(ABRIL!T249=0,"",ABRIL!T249)</f>
        <v>Programas Especial 05</v>
      </c>
      <c r="U249" s="27">
        <f>+ENERO!U249</f>
        <v>0</v>
      </c>
      <c r="V249" s="15">
        <f>ABRIL!V249+MAYO!AL249</f>
        <v>0</v>
      </c>
      <c r="W249" s="15">
        <f>ABRIL!W249+MAYO!AM249</f>
        <v>0</v>
      </c>
      <c r="X249" s="18">
        <f t="shared" si="214"/>
        <v>0</v>
      </c>
      <c r="Y249" s="19">
        <f>ABRIL!AA249</f>
        <v>0</v>
      </c>
      <c r="Z249" s="374">
        <v>0</v>
      </c>
      <c r="AA249" s="18">
        <f t="shared" si="215"/>
        <v>0</v>
      </c>
      <c r="AB249" s="19">
        <f>ABRIL!AD249</f>
        <v>0</v>
      </c>
      <c r="AC249" s="374">
        <v>0</v>
      </c>
      <c r="AD249" s="18">
        <f t="shared" si="216"/>
        <v>0</v>
      </c>
      <c r="AE249" s="19">
        <f>ABRIL!AG249</f>
        <v>0</v>
      </c>
      <c r="AF249" s="374">
        <v>0</v>
      </c>
      <c r="AG249" s="18">
        <f t="shared" si="217"/>
        <v>0</v>
      </c>
      <c r="AH249" s="19">
        <f t="shared" si="218"/>
        <v>0</v>
      </c>
      <c r="AI249" s="15">
        <f t="shared" si="219"/>
        <v>0</v>
      </c>
      <c r="AJ249" s="16">
        <f t="shared" si="220"/>
        <v>0</v>
      </c>
      <c r="AK249" s="9"/>
      <c r="AL249" s="372">
        <v>0</v>
      </c>
      <c r="AM249" s="375">
        <v>0</v>
      </c>
    </row>
    <row r="250" spans="1:70" ht="24.95" customHeight="1">
      <c r="A250" s="754"/>
      <c r="B250" s="661"/>
      <c r="C250" s="382"/>
      <c r="D250" s="382"/>
      <c r="E250" s="382"/>
      <c r="F250" s="382"/>
      <c r="G250" s="382"/>
      <c r="H250" s="382"/>
      <c r="I250" s="382"/>
      <c r="J250" s="382"/>
      <c r="K250" s="382"/>
      <c r="L250" s="382"/>
      <c r="M250" s="382"/>
      <c r="N250" s="9"/>
      <c r="O250" s="382"/>
      <c r="P250" s="9"/>
      <c r="Q250" s="9"/>
      <c r="S250" s="707" t="str">
        <f>+IF(ABRIL!S250=0,"",ABRIL!S250)</f>
        <v>8002100-7</v>
      </c>
      <c r="T250" s="683" t="str">
        <f>+IF(ABRIL!T250=0,"",ABRIL!T250)</f>
        <v>Programas Especial 06</v>
      </c>
      <c r="U250" s="27">
        <f>+ENERO!U250</f>
        <v>0</v>
      </c>
      <c r="V250" s="15">
        <f>ABRIL!V250+MAYO!AL250</f>
        <v>0</v>
      </c>
      <c r="W250" s="15">
        <f>ABRIL!W250+MAYO!AM250</f>
        <v>0</v>
      </c>
      <c r="X250" s="18">
        <f>SUM(U250:W250)</f>
        <v>0</v>
      </c>
      <c r="Y250" s="19">
        <f>ABRIL!AA250</f>
        <v>0</v>
      </c>
      <c r="Z250" s="374">
        <v>0</v>
      </c>
      <c r="AA250" s="18">
        <f>SUM(Y250:Z250)</f>
        <v>0</v>
      </c>
      <c r="AB250" s="19">
        <f>ABRIL!AD250</f>
        <v>0</v>
      </c>
      <c r="AC250" s="374">
        <v>0</v>
      </c>
      <c r="AD250" s="18">
        <f>SUM(AB250:AC250)</f>
        <v>0</v>
      </c>
      <c r="AE250" s="19">
        <f>ABRIL!AG250</f>
        <v>0</v>
      </c>
      <c r="AF250" s="374">
        <v>0</v>
      </c>
      <c r="AG250" s="18">
        <f>SUM(AE250:AF250)</f>
        <v>0</v>
      </c>
      <c r="AH250" s="19">
        <f>X250-AA250</f>
        <v>0</v>
      </c>
      <c r="AI250" s="15">
        <f>X250-AD250</f>
        <v>0</v>
      </c>
      <c r="AJ250" s="16">
        <f>X250-AG250</f>
        <v>0</v>
      </c>
      <c r="AK250" s="9"/>
      <c r="AL250" s="372">
        <v>0</v>
      </c>
      <c r="AM250" s="375">
        <v>0</v>
      </c>
    </row>
    <row r="251" spans="1:70" ht="24.95" customHeight="1">
      <c r="A251" s="754"/>
      <c r="B251" s="661"/>
      <c r="C251" s="382"/>
      <c r="D251" s="382"/>
      <c r="E251" s="382"/>
      <c r="F251" s="382"/>
      <c r="G251" s="382"/>
      <c r="H251" s="382"/>
      <c r="I251" s="382"/>
      <c r="J251" s="382"/>
      <c r="K251" s="382"/>
      <c r="L251" s="382"/>
      <c r="M251" s="382"/>
      <c r="N251" s="9"/>
      <c r="O251" s="382"/>
      <c r="P251" s="9"/>
      <c r="Q251" s="9"/>
      <c r="S251" s="707" t="str">
        <f>+IF(ABRIL!S251=0,"",ABRIL!S251)</f>
        <v>8002100-8</v>
      </c>
      <c r="T251" s="683" t="str">
        <f>+IF(ABRIL!T251=0,"",ABRIL!T251)</f>
        <v>Programas Especial 07</v>
      </c>
      <c r="U251" s="27">
        <f>+ENERO!U251</f>
        <v>0</v>
      </c>
      <c r="V251" s="15">
        <f>ABRIL!V251+MAYO!AL251</f>
        <v>0</v>
      </c>
      <c r="W251" s="15">
        <f>ABRIL!W251+MAYO!AM251</f>
        <v>0</v>
      </c>
      <c r="X251" s="18">
        <f>SUM(U251:W251)</f>
        <v>0</v>
      </c>
      <c r="Y251" s="19">
        <f>ABRIL!AA251</f>
        <v>0</v>
      </c>
      <c r="Z251" s="374">
        <v>0</v>
      </c>
      <c r="AA251" s="18">
        <f>SUM(Y251:Z251)</f>
        <v>0</v>
      </c>
      <c r="AB251" s="19">
        <f>ABRIL!AD251</f>
        <v>0</v>
      </c>
      <c r="AC251" s="374">
        <v>0</v>
      </c>
      <c r="AD251" s="18">
        <f>SUM(AB251:AC251)</f>
        <v>0</v>
      </c>
      <c r="AE251" s="19">
        <f>ABRIL!AG251</f>
        <v>0</v>
      </c>
      <c r="AF251" s="374">
        <v>0</v>
      </c>
      <c r="AG251" s="18">
        <f>SUM(AE251:AF251)</f>
        <v>0</v>
      </c>
      <c r="AH251" s="19">
        <f>X251-AA251</f>
        <v>0</v>
      </c>
      <c r="AI251" s="15">
        <f>X251-AD251</f>
        <v>0</v>
      </c>
      <c r="AJ251" s="16">
        <f>X251-AG251</f>
        <v>0</v>
      </c>
      <c r="AK251" s="9"/>
      <c r="AL251" s="372">
        <v>0</v>
      </c>
      <c r="AM251" s="375">
        <v>0</v>
      </c>
    </row>
    <row r="252" spans="1:70" ht="24.95" customHeight="1">
      <c r="A252" s="754"/>
      <c r="B252" s="661"/>
      <c r="C252" s="382"/>
      <c r="D252" s="382"/>
      <c r="E252" s="382"/>
      <c r="F252" s="382"/>
      <c r="G252" s="382"/>
      <c r="H252" s="382"/>
      <c r="I252" s="382"/>
      <c r="J252" s="382"/>
      <c r="K252" s="382"/>
      <c r="L252" s="382"/>
      <c r="M252" s="382"/>
      <c r="N252" s="9"/>
      <c r="O252" s="382"/>
      <c r="P252" s="9"/>
      <c r="Q252" s="9"/>
      <c r="S252" s="707" t="str">
        <f>+IF(ABRIL!S252=0,"",ABRIL!S252)</f>
        <v>8002100-9</v>
      </c>
      <c r="T252" s="683" t="str">
        <f>+IF(ABRIL!T252=0,"",ABRIL!T252)</f>
        <v>Programas Especial 08</v>
      </c>
      <c r="U252" s="27">
        <f>+ENERO!U252</f>
        <v>0</v>
      </c>
      <c r="V252" s="15">
        <f>ABRIL!V252+MAYO!AL252</f>
        <v>0</v>
      </c>
      <c r="W252" s="15">
        <f>ABRIL!W252+MAYO!AM252</f>
        <v>0</v>
      </c>
      <c r="X252" s="18">
        <f>SUM(U252:W252)</f>
        <v>0</v>
      </c>
      <c r="Y252" s="19">
        <f>ABRIL!AA252</f>
        <v>0</v>
      </c>
      <c r="Z252" s="374">
        <v>0</v>
      </c>
      <c r="AA252" s="18">
        <f>SUM(Y252:Z252)</f>
        <v>0</v>
      </c>
      <c r="AB252" s="19">
        <f>ABRIL!AD252</f>
        <v>0</v>
      </c>
      <c r="AC252" s="374">
        <v>0</v>
      </c>
      <c r="AD252" s="18">
        <f>SUM(AB252:AC252)</f>
        <v>0</v>
      </c>
      <c r="AE252" s="19">
        <f>ABRIL!AG252</f>
        <v>0</v>
      </c>
      <c r="AF252" s="374">
        <v>0</v>
      </c>
      <c r="AG252" s="18">
        <f>SUM(AE252:AF252)</f>
        <v>0</v>
      </c>
      <c r="AH252" s="19">
        <f>X252-AA252</f>
        <v>0</v>
      </c>
      <c r="AI252" s="15">
        <f>X252-AD252</f>
        <v>0</v>
      </c>
      <c r="AJ252" s="16">
        <f>X252-AG252</f>
        <v>0</v>
      </c>
      <c r="AK252" s="9"/>
      <c r="AL252" s="372">
        <v>0</v>
      </c>
      <c r="AM252" s="375">
        <v>0</v>
      </c>
    </row>
    <row r="253" spans="1:70" ht="24.95" customHeight="1">
      <c r="A253" s="754"/>
      <c r="B253" s="661"/>
      <c r="C253" s="382"/>
      <c r="D253" s="382"/>
      <c r="E253" s="382"/>
      <c r="F253" s="382"/>
      <c r="G253" s="382"/>
      <c r="H253" s="382"/>
      <c r="I253" s="382"/>
      <c r="J253" s="382"/>
      <c r="K253" s="382"/>
      <c r="L253" s="382"/>
      <c r="M253" s="382"/>
      <c r="N253" s="9"/>
      <c r="O253" s="382"/>
      <c r="P253" s="9"/>
      <c r="Q253" s="9"/>
      <c r="S253" s="707" t="str">
        <f>+IF(ABRIL!S253=0,"",ABRIL!S253)</f>
        <v>8002100-10</v>
      </c>
      <c r="T253" s="683" t="str">
        <f>+IF(ABRIL!T253=0,"",ABRIL!T253)</f>
        <v>Programas Especial 09</v>
      </c>
      <c r="U253" s="27">
        <f>+ENERO!U253</f>
        <v>0</v>
      </c>
      <c r="V253" s="15">
        <f>ABRIL!V253+MAYO!AL253</f>
        <v>0</v>
      </c>
      <c r="W253" s="15">
        <f>ABRIL!W253+MAYO!AM253</f>
        <v>0</v>
      </c>
      <c r="X253" s="18">
        <f>SUM(U253:W253)</f>
        <v>0</v>
      </c>
      <c r="Y253" s="19">
        <f>ABRIL!AA253</f>
        <v>0</v>
      </c>
      <c r="Z253" s="374">
        <v>0</v>
      </c>
      <c r="AA253" s="18">
        <f>SUM(Y253:Z253)</f>
        <v>0</v>
      </c>
      <c r="AB253" s="19">
        <f>ABRIL!AD253</f>
        <v>0</v>
      </c>
      <c r="AC253" s="374">
        <v>0</v>
      </c>
      <c r="AD253" s="18">
        <f>SUM(AB253:AC253)</f>
        <v>0</v>
      </c>
      <c r="AE253" s="19">
        <f>ABRIL!AG253</f>
        <v>0</v>
      </c>
      <c r="AF253" s="374">
        <v>0</v>
      </c>
      <c r="AG253" s="18">
        <f>SUM(AE253:AF253)</f>
        <v>0</v>
      </c>
      <c r="AH253" s="19">
        <f>X253-AA253</f>
        <v>0</v>
      </c>
      <c r="AI253" s="15">
        <f>X253-AD253</f>
        <v>0</v>
      </c>
      <c r="AJ253" s="16">
        <f>X253-AG253</f>
        <v>0</v>
      </c>
      <c r="AK253" s="9"/>
      <c r="AL253" s="372">
        <v>0</v>
      </c>
      <c r="AM253" s="375">
        <v>0</v>
      </c>
    </row>
    <row r="254" spans="1:70" ht="24.95" customHeight="1">
      <c r="A254" s="754"/>
      <c r="B254" s="661"/>
      <c r="C254" s="382"/>
      <c r="D254" s="382"/>
      <c r="E254" s="382"/>
      <c r="F254" s="382"/>
      <c r="G254" s="382"/>
      <c r="H254" s="382"/>
      <c r="I254" s="382"/>
      <c r="J254" s="382"/>
      <c r="K254" s="382"/>
      <c r="L254" s="382"/>
      <c r="M254" s="382"/>
      <c r="N254" s="9"/>
      <c r="O254" s="382"/>
      <c r="P254" s="9"/>
      <c r="Q254" s="9"/>
      <c r="S254" s="707" t="str">
        <f>+IF(ABRIL!S254=0,"",ABRIL!S254)</f>
        <v>8002100-11</v>
      </c>
      <c r="T254" s="683" t="str">
        <f>+IF(ABRIL!T254=0,"",ABRIL!T254)</f>
        <v>Programas Especial 10</v>
      </c>
      <c r="U254" s="27">
        <f>+ENERO!U254</f>
        <v>0</v>
      </c>
      <c r="V254" s="15">
        <f>ABRIL!V254+MAYO!AL254</f>
        <v>0</v>
      </c>
      <c r="W254" s="15">
        <f>ABRIL!W254+MAYO!AM254</f>
        <v>0</v>
      </c>
      <c r="X254" s="18">
        <f>SUM(U254:W254)</f>
        <v>0</v>
      </c>
      <c r="Y254" s="19">
        <f>ABRIL!AA254</f>
        <v>0</v>
      </c>
      <c r="Z254" s="374">
        <v>0</v>
      </c>
      <c r="AA254" s="18">
        <f>SUM(Y254:Z254)</f>
        <v>0</v>
      </c>
      <c r="AB254" s="19">
        <f>ABRIL!AD254</f>
        <v>0</v>
      </c>
      <c r="AC254" s="374">
        <v>0</v>
      </c>
      <c r="AD254" s="18">
        <f>SUM(AB254:AC254)</f>
        <v>0</v>
      </c>
      <c r="AE254" s="19">
        <f>ABRIL!AG254</f>
        <v>0</v>
      </c>
      <c r="AF254" s="374">
        <v>0</v>
      </c>
      <c r="AG254" s="18">
        <f>SUM(AE254:AF254)</f>
        <v>0</v>
      </c>
      <c r="AH254" s="19">
        <f>X254-AA254</f>
        <v>0</v>
      </c>
      <c r="AI254" s="15">
        <f>X254-AD254</f>
        <v>0</v>
      </c>
      <c r="AJ254" s="16">
        <f>X254-AG254</f>
        <v>0</v>
      </c>
      <c r="AK254" s="9"/>
      <c r="AL254" s="372">
        <v>0</v>
      </c>
      <c r="AM254" s="375">
        <v>0</v>
      </c>
    </row>
    <row r="255" spans="1:70" ht="24.95" customHeight="1">
      <c r="A255" s="754"/>
      <c r="B255" s="661"/>
      <c r="C255" s="382"/>
      <c r="D255" s="382"/>
      <c r="E255" s="382"/>
      <c r="F255" s="382"/>
      <c r="G255" s="382"/>
      <c r="H255" s="382"/>
      <c r="I255" s="382"/>
      <c r="J255" s="382"/>
      <c r="K255" s="382"/>
      <c r="L255" s="382"/>
      <c r="M255" s="382"/>
      <c r="N255" s="9"/>
      <c r="O255" s="382"/>
      <c r="P255" s="9"/>
      <c r="Q255" s="9"/>
      <c r="S255" s="707" t="str">
        <f>+IF(ABRIL!S255=0,"",ABRIL!S255)</f>
        <v>8002100-12</v>
      </c>
      <c r="T255" s="683" t="str">
        <f>+IF(ABRIL!T255=0,"",ABRIL!T255)</f>
        <v>Programas Especial 11</v>
      </c>
      <c r="U255" s="27">
        <f>+ENERO!U255</f>
        <v>0</v>
      </c>
      <c r="V255" s="15">
        <f>ABRIL!V255+MAYO!AL255</f>
        <v>0</v>
      </c>
      <c r="W255" s="15">
        <f>ABRIL!W255+MAYO!AM255</f>
        <v>0</v>
      </c>
      <c r="X255" s="18">
        <f t="shared" si="214"/>
        <v>0</v>
      </c>
      <c r="Y255" s="19">
        <f>ABRIL!AA255</f>
        <v>0</v>
      </c>
      <c r="Z255" s="374">
        <v>0</v>
      </c>
      <c r="AA255" s="18">
        <f t="shared" si="215"/>
        <v>0</v>
      </c>
      <c r="AB255" s="19">
        <f>ABRIL!AD255</f>
        <v>0</v>
      </c>
      <c r="AC255" s="374">
        <v>0</v>
      </c>
      <c r="AD255" s="18">
        <f t="shared" si="216"/>
        <v>0</v>
      </c>
      <c r="AE255" s="19">
        <f>ABRIL!AG255</f>
        <v>0</v>
      </c>
      <c r="AF255" s="374">
        <v>0</v>
      </c>
      <c r="AG255" s="18">
        <f t="shared" si="217"/>
        <v>0</v>
      </c>
      <c r="AH255" s="19">
        <f t="shared" si="218"/>
        <v>0</v>
      </c>
      <c r="AI255" s="15">
        <f t="shared" si="219"/>
        <v>0</v>
      </c>
      <c r="AJ255" s="16">
        <f t="shared" si="220"/>
        <v>0</v>
      </c>
      <c r="AK255" s="9"/>
      <c r="AL255" s="372">
        <v>0</v>
      </c>
      <c r="AM255" s="375">
        <v>0</v>
      </c>
    </row>
    <row r="256" spans="1:70" ht="24.95" customHeight="1" thickBot="1">
      <c r="A256" s="754"/>
      <c r="B256" s="661"/>
      <c r="C256" s="382"/>
      <c r="D256" s="382"/>
      <c r="E256" s="382"/>
      <c r="F256" s="382"/>
      <c r="G256" s="382"/>
      <c r="H256" s="382"/>
      <c r="I256" s="382"/>
      <c r="J256" s="382"/>
      <c r="K256" s="382"/>
      <c r="L256" s="382"/>
      <c r="M256" s="382"/>
      <c r="N256" s="9"/>
      <c r="O256" s="382"/>
      <c r="P256" s="9"/>
      <c r="Q256" s="9"/>
      <c r="S256" s="718">
        <f>+IF(ABRIL!S256=0,"",ABRIL!S256)</f>
        <v>8002999</v>
      </c>
      <c r="T256" s="698" t="str">
        <f>+IF(ABRIL!T256=0,"",ABRIL!T256)</f>
        <v>Vigencias Anteriores Programas operativos de inversion</v>
      </c>
      <c r="U256" s="133">
        <f>+ENERO!U256</f>
        <v>0</v>
      </c>
      <c r="V256" s="121">
        <f>ABRIL!V256+MAYO!AL256</f>
        <v>0</v>
      </c>
      <c r="W256" s="121">
        <f>ABRIL!W256+MAYO!AM256</f>
        <v>151252554</v>
      </c>
      <c r="X256" s="126">
        <f t="shared" si="214"/>
        <v>151252554</v>
      </c>
      <c r="Y256" s="124">
        <f>ABRIL!AA256</f>
        <v>151252554</v>
      </c>
      <c r="Z256" s="388">
        <v>0</v>
      </c>
      <c r="AA256" s="126">
        <f t="shared" si="215"/>
        <v>151252554</v>
      </c>
      <c r="AB256" s="124">
        <f>ABRIL!AD256</f>
        <v>151252554</v>
      </c>
      <c r="AC256" s="388">
        <v>0</v>
      </c>
      <c r="AD256" s="126">
        <f t="shared" si="216"/>
        <v>151252554</v>
      </c>
      <c r="AE256" s="124">
        <f>ABRIL!AG256</f>
        <v>86552699</v>
      </c>
      <c r="AF256" s="388">
        <v>1071000</v>
      </c>
      <c r="AG256" s="126">
        <f t="shared" si="217"/>
        <v>87623699</v>
      </c>
      <c r="AH256" s="124">
        <f t="shared" si="218"/>
        <v>0</v>
      </c>
      <c r="AI256" s="121">
        <f t="shared" si="219"/>
        <v>0</v>
      </c>
      <c r="AJ256" s="125">
        <f t="shared" si="220"/>
        <v>63628855</v>
      </c>
      <c r="AK256" s="9"/>
      <c r="AL256" s="384">
        <v>0</v>
      </c>
      <c r="AM256" s="389">
        <v>0</v>
      </c>
    </row>
    <row r="257" spans="1:39" ht="24.95" customHeight="1" thickBot="1">
      <c r="A257" s="754"/>
      <c r="B257" s="661"/>
      <c r="C257" s="382"/>
      <c r="D257" s="382"/>
      <c r="E257" s="382"/>
      <c r="F257" s="382"/>
      <c r="G257" s="382"/>
      <c r="H257" s="382"/>
      <c r="I257" s="382"/>
      <c r="J257" s="382"/>
      <c r="K257" s="382"/>
      <c r="L257" s="382"/>
      <c r="M257" s="382"/>
      <c r="N257" s="9"/>
      <c r="O257" s="382"/>
      <c r="P257" s="9"/>
      <c r="Q257" s="9"/>
      <c r="S257" s="495" t="str">
        <f>+IF(ABRIL!S257=0,"",ABRIL!S257)</f>
        <v/>
      </c>
      <c r="T257" s="695" t="str">
        <f>+IF(ABRIL!T257=0,"",ABRIL!T257)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S258" s="786" t="s">
        <v>360</v>
      </c>
      <c r="T258" s="787" t="s">
        <v>132</v>
      </c>
      <c r="U258" s="340">
        <f>+(C10+C17+C113)-(U10+U193+U220+U232)</f>
        <v>0</v>
      </c>
      <c r="V258" s="340">
        <f t="shared" ref="V258:AJ258" si="221">+(D10+D17+D113)-(V10+V193+V220+V232)</f>
        <v>0</v>
      </c>
      <c r="W258" s="340">
        <f t="shared" si="221"/>
        <v>0</v>
      </c>
      <c r="X258" s="340">
        <f t="shared" si="221"/>
        <v>0</v>
      </c>
      <c r="Y258" s="340">
        <f t="shared" si="221"/>
        <v>-730231117</v>
      </c>
      <c r="Z258" s="340">
        <f t="shared" si="221"/>
        <v>18874294</v>
      </c>
      <c r="AA258" s="340">
        <f t="shared" si="221"/>
        <v>-711356823</v>
      </c>
      <c r="AB258" s="340">
        <f t="shared" si="221"/>
        <v>-158202788</v>
      </c>
      <c r="AC258" s="340">
        <f t="shared" si="221"/>
        <v>-145693381</v>
      </c>
      <c r="AD258" s="340">
        <f t="shared" si="221"/>
        <v>-303896169</v>
      </c>
      <c r="AE258" s="340">
        <f t="shared" si="221"/>
        <v>1395942689</v>
      </c>
      <c r="AF258" s="340">
        <f t="shared" si="221"/>
        <v>3284493700</v>
      </c>
      <c r="AG258" s="340">
        <f t="shared" si="221"/>
        <v>-2511877159</v>
      </c>
      <c r="AH258" s="340">
        <f t="shared" si="221"/>
        <v>-2689287102</v>
      </c>
      <c r="AI258" s="340">
        <f t="shared" si="221"/>
        <v>-3487773454</v>
      </c>
      <c r="AJ258" s="788">
        <f t="shared" si="221"/>
        <v>-4135049791</v>
      </c>
      <c r="AK258" s="9"/>
      <c r="AL258" s="338">
        <v>0</v>
      </c>
      <c r="AM258" s="339">
        <v>0</v>
      </c>
    </row>
    <row r="259" spans="1:39" ht="24.95" customHeight="1" thickBot="1">
      <c r="S259" s="904"/>
      <c r="T259" s="905"/>
      <c r="U259" s="801"/>
      <c r="V259" s="801"/>
      <c r="W259" s="801"/>
      <c r="X259" s="801"/>
      <c r="Y259" s="801"/>
      <c r="Z259" s="801"/>
      <c r="AA259" s="801"/>
      <c r="AB259" s="801"/>
      <c r="AC259" s="801"/>
      <c r="AD259" s="801"/>
      <c r="AE259" s="801"/>
      <c r="AF259" s="801"/>
      <c r="AG259" s="801"/>
      <c r="AH259" s="801"/>
      <c r="AI259" s="801"/>
      <c r="AJ259" s="802"/>
      <c r="AK259" s="10"/>
      <c r="AL259" s="123">
        <f>+SUMIF(AK8:AK256,AK33,AL8:AL256)</f>
        <v>0</v>
      </c>
      <c r="AM259" s="115">
        <f>+SUMIF(AL8:AL256,AL33,AM8:AM256)</f>
        <v>0</v>
      </c>
    </row>
    <row r="260" spans="1:39" ht="24.95" customHeight="1" thickBot="1">
      <c r="S260" s="805" t="s">
        <v>570</v>
      </c>
      <c r="T260" s="806"/>
      <c r="U260" s="781">
        <f>+U8-U262</f>
        <v>5736225671</v>
      </c>
      <c r="V260" s="781">
        <f t="shared" ref="V260:AJ260" si="222">+V8-V262</f>
        <v>-149147338</v>
      </c>
      <c r="W260" s="781">
        <f t="shared" si="222"/>
        <v>126025326</v>
      </c>
      <c r="X260" s="781">
        <f t="shared" si="222"/>
        <v>5713103659</v>
      </c>
      <c r="Y260" s="781">
        <f t="shared" si="222"/>
        <v>2706994599</v>
      </c>
      <c r="Z260" s="781">
        <f t="shared" si="222"/>
        <v>377091746</v>
      </c>
      <c r="AA260" s="781">
        <f t="shared" si="222"/>
        <v>3084086345</v>
      </c>
      <c r="AB260" s="781">
        <f t="shared" si="222"/>
        <v>1814539633</v>
      </c>
      <c r="AC260" s="781">
        <f t="shared" si="222"/>
        <v>471060360</v>
      </c>
      <c r="AD260" s="781">
        <f t="shared" si="222"/>
        <v>2285599993</v>
      </c>
      <c r="AE260" s="781">
        <f t="shared" si="222"/>
        <v>1296113488</v>
      </c>
      <c r="AF260" s="781">
        <f t="shared" si="222"/>
        <v>462781982</v>
      </c>
      <c r="AG260" s="781">
        <f t="shared" si="222"/>
        <v>1758895470</v>
      </c>
      <c r="AH260" s="781">
        <f t="shared" si="222"/>
        <v>2629017314</v>
      </c>
      <c r="AI260" s="781">
        <f t="shared" si="222"/>
        <v>3427503666</v>
      </c>
      <c r="AJ260" s="782">
        <f t="shared" si="222"/>
        <v>3954208189</v>
      </c>
      <c r="AK260" s="10"/>
      <c r="AL260" s="382"/>
      <c r="AM260" s="382"/>
    </row>
    <row r="261" spans="1:39" ht="24.95" customHeight="1" thickBot="1">
      <c r="S261" s="809"/>
      <c r="T261" s="810"/>
      <c r="U261" s="789"/>
      <c r="V261" s="789"/>
      <c r="W261" s="789"/>
      <c r="X261" s="789"/>
      <c r="Y261" s="789"/>
      <c r="Z261" s="789"/>
      <c r="AA261" s="789"/>
      <c r="AB261" s="789"/>
      <c r="AC261" s="789"/>
      <c r="AD261" s="789"/>
      <c r="AE261" s="789"/>
      <c r="AF261" s="789"/>
      <c r="AG261" s="789"/>
      <c r="AH261" s="789"/>
      <c r="AI261" s="789"/>
      <c r="AJ261" s="790"/>
    </row>
    <row r="262" spans="1:39" ht="24.95" customHeight="1" thickBot="1">
      <c r="S262" s="807" t="s">
        <v>571</v>
      </c>
      <c r="T262" s="808"/>
      <c r="U262" s="785">
        <f>+SUMIF($T$8:$T$256,"*Vigencias Anteriores*",U8:U256)</f>
        <v>362137316</v>
      </c>
      <c r="V262" s="785">
        <f t="shared" ref="V262:AJ262" si="223">+SUMIF($T$8:$T$256,"*Vigencias Anteriores*",V8:V256)</f>
        <v>149147338</v>
      </c>
      <c r="W262" s="785">
        <f t="shared" si="223"/>
        <v>422538637</v>
      </c>
      <c r="X262" s="785">
        <f t="shared" si="223"/>
        <v>933823291</v>
      </c>
      <c r="Y262" s="785">
        <f t="shared" si="223"/>
        <v>873553503</v>
      </c>
      <c r="Z262" s="785">
        <f t="shared" si="223"/>
        <v>0</v>
      </c>
      <c r="AA262" s="785">
        <f t="shared" si="223"/>
        <v>873553503</v>
      </c>
      <c r="AB262" s="785">
        <f t="shared" si="223"/>
        <v>873553503</v>
      </c>
      <c r="AC262" s="785">
        <f t="shared" si="223"/>
        <v>0</v>
      </c>
      <c r="AD262" s="785">
        <f t="shared" si="223"/>
        <v>873553503</v>
      </c>
      <c r="AE262" s="785">
        <f t="shared" si="223"/>
        <v>708587748</v>
      </c>
      <c r="AF262" s="785">
        <f t="shared" si="223"/>
        <v>44393941</v>
      </c>
      <c r="AG262" s="785">
        <f t="shared" si="223"/>
        <v>752981689</v>
      </c>
      <c r="AH262" s="785">
        <f t="shared" si="223"/>
        <v>60269788</v>
      </c>
      <c r="AI262" s="785">
        <f t="shared" si="223"/>
        <v>60269788</v>
      </c>
      <c r="AJ262" s="785">
        <f t="shared" si="223"/>
        <v>180841602</v>
      </c>
    </row>
    <row r="263" spans="1:39" ht="24.95" customHeight="1" thickBot="1">
      <c r="S263" s="809"/>
      <c r="T263" s="810"/>
      <c r="U263" s="810"/>
      <c r="V263" s="789"/>
      <c r="W263" s="789"/>
      <c r="X263" s="789"/>
      <c r="Y263" s="789"/>
      <c r="Z263" s="789"/>
      <c r="AA263" s="789"/>
      <c r="AB263" s="789"/>
      <c r="AC263" s="789"/>
      <c r="AD263" s="789"/>
      <c r="AE263" s="789"/>
      <c r="AF263" s="789"/>
      <c r="AG263" s="789"/>
      <c r="AH263" s="789"/>
      <c r="AI263" s="789"/>
      <c r="AJ263" s="789"/>
    </row>
    <row r="264" spans="1:39" ht="24.95" customHeight="1" thickBot="1">
      <c r="S264" s="783" t="s">
        <v>572</v>
      </c>
      <c r="T264" s="784"/>
      <c r="U264" s="803">
        <f>+U260+U262</f>
        <v>6098362987</v>
      </c>
      <c r="V264" s="803">
        <f t="shared" ref="V264:AJ264" si="224">+V260+V262</f>
        <v>0</v>
      </c>
      <c r="W264" s="803">
        <f t="shared" si="224"/>
        <v>548563963</v>
      </c>
      <c r="X264" s="803">
        <f t="shared" si="224"/>
        <v>6646926950</v>
      </c>
      <c r="Y264" s="803">
        <f t="shared" si="224"/>
        <v>3580548102</v>
      </c>
      <c r="Z264" s="803">
        <f t="shared" si="224"/>
        <v>377091746</v>
      </c>
      <c r="AA264" s="803">
        <f t="shared" si="224"/>
        <v>3957639848</v>
      </c>
      <c r="AB264" s="803">
        <f t="shared" si="224"/>
        <v>2688093136</v>
      </c>
      <c r="AC264" s="803">
        <f t="shared" si="224"/>
        <v>471060360</v>
      </c>
      <c r="AD264" s="803">
        <f t="shared" si="224"/>
        <v>3159153496</v>
      </c>
      <c r="AE264" s="803">
        <f t="shared" si="224"/>
        <v>2004701236</v>
      </c>
      <c r="AF264" s="803">
        <f t="shared" si="224"/>
        <v>507175923</v>
      </c>
      <c r="AG264" s="803">
        <f t="shared" si="224"/>
        <v>2511877159</v>
      </c>
      <c r="AH264" s="803">
        <f t="shared" si="224"/>
        <v>2689287102</v>
      </c>
      <c r="AI264" s="803">
        <f t="shared" si="224"/>
        <v>3487773454</v>
      </c>
      <c r="AJ264" s="804">
        <f t="shared" si="224"/>
        <v>4135049791</v>
      </c>
    </row>
  </sheetData>
  <sheetProtection algorithmName="SHA-512" hashValue="kctBo7oClWl4wC2XpGGpBhGWJG/hPtTgoxmphIaBgxuqOkSZp1vQOg1sExvpiT3ljFZItprVgguul/mkJ83HwA==" saltValue="ibqMVcZku0ALptEDM33nog==" spinCount="100000"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7"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A1:BS264"/>
  <sheetViews>
    <sheetView showGridLines="0" topLeftCell="A4" zoomScale="90" zoomScaleNormal="90" workbookViewId="0">
      <pane xSplit="2" ySplit="5" topLeftCell="I62" activePane="bottomRight" state="frozen"/>
      <selection activeCell="A4" sqref="A4"/>
      <selection pane="topRight" activeCell="C4" sqref="C4"/>
      <selection pane="bottomLeft" activeCell="A9" sqref="A9"/>
      <selection pane="bottomRight" activeCell="I89" sqref="I89"/>
    </sheetView>
  </sheetViews>
  <sheetFormatPr baseColWidth="10" defaultColWidth="0" defaultRowHeight="24.95" customHeight="1"/>
  <cols>
    <col min="1" max="1" width="11.7109375" style="755" customWidth="1"/>
    <col min="2" max="2" width="50.7109375" style="662" customWidth="1"/>
    <col min="3" max="3" width="16.42578125" style="272" customWidth="1"/>
    <col min="4" max="4" width="16.140625" style="272" customWidth="1"/>
    <col min="5"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6.7109375" style="699" customWidth="1"/>
    <col min="20" max="20" width="60.140625" style="675" customWidth="1"/>
    <col min="21" max="36" width="17.28515625" style="272" customWidth="1"/>
    <col min="37" max="37" width="8.85546875" style="1" customWidth="1"/>
    <col min="38" max="39" width="23.7109375" style="272" customWidth="1"/>
    <col min="40" max="40" width="4.85546875" style="272" customWidth="1"/>
    <col min="41" max="41" width="12.28515625" style="272" customWidth="1"/>
    <col min="42" max="42" width="50.285156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36.140625" style="272" customWidth="1"/>
    <col min="59" max="59" width="72.7109375" style="272" customWidth="1"/>
    <col min="60" max="63" width="17.5703125" style="272" customWidth="1"/>
    <col min="64" max="64" width="28.7109375" style="272" customWidth="1"/>
    <col min="65" max="65" width="76" style="272" customWidth="1"/>
    <col min="66" max="66" width="19" style="272" customWidth="1"/>
    <col min="67" max="67" width="16.42578125" style="272" customWidth="1"/>
    <col min="68" max="68" width="16.7109375" style="272" customWidth="1"/>
    <col min="69" max="69" width="17.5703125" style="272" customWidth="1"/>
    <col min="70" max="70" width="11" style="272" customWidth="1"/>
    <col min="71" max="71" width="2.28515625" style="272" customWidth="1"/>
    <col min="72" max="16384" width="11" style="272" hidden="1"/>
  </cols>
  <sheetData>
    <row r="1" spans="1:69" ht="24.95" customHeight="1" thickBot="1">
      <c r="A1" s="944" t="str">
        <f>IF($F$8-$X$8=0," ","OJO: PRESUPUESTO DESEQUILIBRADO")</f>
        <v xml:space="preserve"> </v>
      </c>
      <c r="B1" s="944"/>
      <c r="C1" s="993"/>
      <c r="D1" s="993"/>
      <c r="E1" s="993"/>
      <c r="F1" s="993"/>
      <c r="G1" s="993"/>
      <c r="H1" s="993"/>
      <c r="I1" s="993"/>
      <c r="J1" s="993"/>
      <c r="K1" s="945" t="str">
        <f>+IF(L8&gt;I8,"OJO - SUS RECAUDOS SON SUPERIORES A SUS RECONOCIMIENTOS, VERIFIQUE","")</f>
        <v/>
      </c>
      <c r="L1" s="945"/>
      <c r="M1" s="945"/>
      <c r="N1" s="945"/>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2"/>
      <c r="B2" s="719" t="str">
        <f>+ENERO!B2</f>
        <v>SECRETARIA SECCIONAL DE SALUD Y PROTECCION SOCIAL DE ANTIOQUIA DE ANTIOQUIA</v>
      </c>
      <c r="C2" s="274"/>
      <c r="D2" s="954" t="str">
        <f>+IF(F2="","","MUNICIPIO:")</f>
        <v>MUNICIPIO:</v>
      </c>
      <c r="E2" s="954"/>
      <c r="F2" s="275" t="str">
        <f>IF(INSTRUCCIONES!B3=0,"",INSTRUCCIONES!B3)</f>
        <v>CONCORDIA</v>
      </c>
      <c r="G2" s="276"/>
      <c r="H2" s="276"/>
      <c r="I2" s="276"/>
      <c r="J2" s="276"/>
      <c r="K2" s="277"/>
      <c r="L2" s="955" t="s">
        <v>385</v>
      </c>
      <c r="M2" s="956"/>
      <c r="N2" s="278" t="s">
        <v>386</v>
      </c>
      <c r="P2" s="929" t="s">
        <v>460</v>
      </c>
      <c r="Q2" s="936"/>
      <c r="R2" s="279"/>
      <c r="S2" s="700"/>
      <c r="T2" s="719" t="str">
        <f>+ENERO!T2</f>
        <v>SECRETARIA SECCIONAL DE SALUD Y PROTECCION SOCIAL DE ANTIOQUIA DE ANTIOQUIA</v>
      </c>
      <c r="U2" s="274"/>
      <c r="V2" s="963" t="str">
        <f>+IF(Y2="","","M U N I C I P I O:")</f>
        <v>M U N I C I P I O:</v>
      </c>
      <c r="W2" s="963"/>
      <c r="X2" s="963"/>
      <c r="Y2" s="987" t="str">
        <f>IF(INSTRUCCIONES!B3=0,"",INSTRUCCIONES!B3)</f>
        <v>CONCORDIA</v>
      </c>
      <c r="Z2" s="987"/>
      <c r="AA2" s="987"/>
      <c r="AB2" s="987"/>
      <c r="AC2" s="987"/>
      <c r="AD2" s="987"/>
      <c r="AE2" s="987"/>
      <c r="AF2" s="987"/>
      <c r="AG2" s="988"/>
      <c r="AH2" s="956" t="s">
        <v>385</v>
      </c>
      <c r="AI2" s="986"/>
      <c r="AJ2" s="278" t="s">
        <v>386</v>
      </c>
      <c r="AL2" s="929" t="s">
        <v>460</v>
      </c>
      <c r="AM2" s="936"/>
      <c r="AO2" s="2">
        <v>6</v>
      </c>
      <c r="AP2" s="280" t="s">
        <v>7</v>
      </c>
      <c r="AQ2" s="281"/>
      <c r="AR2" s="3"/>
      <c r="AS2" s="3"/>
      <c r="AT2" s="3"/>
      <c r="AU2" s="3"/>
      <c r="AV2" s="3"/>
      <c r="AW2" s="3"/>
      <c r="AX2" s="3"/>
      <c r="AY2" s="3"/>
      <c r="AZ2" s="4"/>
      <c r="BB2" s="929" t="s">
        <v>597</v>
      </c>
      <c r="BC2" s="930"/>
      <c r="BD2" s="51" t="s">
        <v>385</v>
      </c>
      <c r="BE2" s="278" t="str">
        <f>+L3</f>
        <v>JUNIO</v>
      </c>
      <c r="BF2" s="273"/>
      <c r="BG2" s="929" t="s">
        <v>598</v>
      </c>
      <c r="BH2" s="930"/>
      <c r="BI2" s="930"/>
      <c r="BJ2" s="51" t="s">
        <v>385</v>
      </c>
      <c r="BK2" s="278" t="str">
        <f>+BE2</f>
        <v>JUNIO</v>
      </c>
      <c r="BM2" s="929" t="s">
        <v>598</v>
      </c>
      <c r="BN2" s="930"/>
      <c r="BO2" s="930"/>
      <c r="BP2" s="51" t="s">
        <v>385</v>
      </c>
      <c r="BQ2" s="278" t="str">
        <f>+BK2</f>
        <v>JUNIO</v>
      </c>
    </row>
    <row r="3" spans="1:69" ht="24.95" customHeight="1" thickBot="1">
      <c r="A3" s="753"/>
      <c r="B3" s="906" t="s">
        <v>8</v>
      </c>
      <c r="C3" s="282"/>
      <c r="D3" s="922" t="str">
        <f>+IF(F3="","","INSTITUCION")</f>
        <v>INSTITUCION</v>
      </c>
      <c r="E3" s="922"/>
      <c r="F3" s="946" t="str">
        <f>IF(INSTRUCCIONES!B5=0,"",INSTRUCCIONES!B5)</f>
        <v xml:space="preserve">ESE HOSPITAL SAN JUAN DE DIOS </v>
      </c>
      <c r="G3" s="946"/>
      <c r="H3" s="946"/>
      <c r="I3" s="946"/>
      <c r="J3" s="946"/>
      <c r="K3" s="947"/>
      <c r="L3" s="907" t="s">
        <v>367</v>
      </c>
      <c r="M3" s="908"/>
      <c r="N3" s="952">
        <f>+INSTRUCCIONES!F3</f>
        <v>2018</v>
      </c>
      <c r="P3" s="933" t="s">
        <v>515</v>
      </c>
      <c r="Q3" s="926" t="s">
        <v>522</v>
      </c>
      <c r="R3" s="279"/>
      <c r="S3" s="701"/>
      <c r="T3" s="906" t="s">
        <v>10</v>
      </c>
      <c r="U3" s="283"/>
      <c r="V3" s="976" t="str">
        <f>+IF(Y3="","","E.S.E. H O S P I T A L:")</f>
        <v>E.S.E. H O S P I T A L:</v>
      </c>
      <c r="W3" s="976"/>
      <c r="X3" s="976"/>
      <c r="Y3" s="978" t="str">
        <f>IF(INSTRUCCIONES!B5=0,"",INSTRUCCIONES!B5)</f>
        <v xml:space="preserve">ESE HOSPITAL SAN JUAN DE DIOS </v>
      </c>
      <c r="Z3" s="978"/>
      <c r="AA3" s="978"/>
      <c r="AB3" s="978"/>
      <c r="AC3" s="978"/>
      <c r="AD3" s="978"/>
      <c r="AE3" s="978"/>
      <c r="AF3" s="978"/>
      <c r="AG3" s="979"/>
      <c r="AH3" s="982" t="str">
        <f>+L3</f>
        <v>JUNIO</v>
      </c>
      <c r="AI3" s="983"/>
      <c r="AJ3" s="974">
        <f>+N3</f>
        <v>2018</v>
      </c>
      <c r="AL3" s="933" t="s">
        <v>523</v>
      </c>
      <c r="AM3" s="926" t="s">
        <v>522</v>
      </c>
      <c r="AO3" s="5"/>
      <c r="AP3" s="284" t="s">
        <v>11</v>
      </c>
      <c r="AQ3" s="285"/>
      <c r="AR3" s="285"/>
      <c r="AS3" s="285"/>
      <c r="AT3" s="285"/>
      <c r="AU3" s="285"/>
      <c r="AV3" s="285"/>
      <c r="AW3" s="285"/>
      <c r="AX3" s="285"/>
      <c r="AY3" s="285"/>
      <c r="AZ3" s="286"/>
      <c r="BB3" s="931" t="str">
        <f>+CONCATENATE(INSTRUCCIONES!B5, " - ", INSTRUCCIONES!B3)</f>
        <v>ESE HOSPITAL SAN JUAN DE DIOS  - CONCORDIA</v>
      </c>
      <c r="BC3" s="932"/>
      <c r="BD3" s="52" t="s">
        <v>386</v>
      </c>
      <c r="BE3" s="50">
        <f>+N3</f>
        <v>2018</v>
      </c>
      <c r="BF3" s="6" t="s">
        <v>12</v>
      </c>
      <c r="BG3" s="931" t="str">
        <f>+CONCATENATE(INSTRUCCIONES!B5, " - ", INSTRUCCIONES!B3)</f>
        <v>ESE HOSPITAL SAN JUAN DE DIOS  - CONCORDIA</v>
      </c>
      <c r="BH3" s="932"/>
      <c r="BI3" s="932"/>
      <c r="BJ3" s="52" t="s">
        <v>386</v>
      </c>
      <c r="BK3" s="50">
        <f>+BE3</f>
        <v>2018</v>
      </c>
      <c r="BM3" s="931" t="str">
        <f>+CONCATENATE(INSTRUCCIONES!B5, " - ", INSTRUCCIONES!B3)</f>
        <v>ESE HOSPITAL SAN JUAN DE DIOS  - CONCORDIA</v>
      </c>
      <c r="BN3" s="932"/>
      <c r="BO3" s="932"/>
      <c r="BP3" s="52" t="s">
        <v>386</v>
      </c>
      <c r="BQ3" s="50">
        <f>+BK3</f>
        <v>2018</v>
      </c>
    </row>
    <row r="4" spans="1:69" ht="24.95" customHeight="1" thickBot="1">
      <c r="A4" s="753"/>
      <c r="B4" s="997"/>
      <c r="C4" s="287"/>
      <c r="D4" s="923"/>
      <c r="E4" s="923"/>
      <c r="F4" s="948"/>
      <c r="G4" s="948"/>
      <c r="H4" s="948"/>
      <c r="I4" s="948"/>
      <c r="J4" s="948"/>
      <c r="K4" s="949"/>
      <c r="L4" s="909"/>
      <c r="M4" s="910"/>
      <c r="N4" s="953"/>
      <c r="P4" s="934"/>
      <c r="Q4" s="927"/>
      <c r="R4" s="279"/>
      <c r="S4" s="701"/>
      <c r="T4" s="906"/>
      <c r="U4" s="287"/>
      <c r="V4" s="977"/>
      <c r="W4" s="977"/>
      <c r="X4" s="977"/>
      <c r="Y4" s="980"/>
      <c r="Z4" s="980"/>
      <c r="AA4" s="980"/>
      <c r="AB4" s="980"/>
      <c r="AC4" s="980"/>
      <c r="AD4" s="980"/>
      <c r="AE4" s="980"/>
      <c r="AF4" s="980"/>
      <c r="AG4" s="981"/>
      <c r="AH4" s="984"/>
      <c r="AI4" s="985"/>
      <c r="AJ4" s="975"/>
      <c r="AL4" s="934"/>
      <c r="AM4" s="927"/>
      <c r="AO4" s="5"/>
      <c r="AP4" s="288"/>
      <c r="AQ4" s="289" t="s">
        <v>13</v>
      </c>
      <c r="AR4" s="289" t="s">
        <v>14</v>
      </c>
      <c r="AS4" s="289" t="s">
        <v>15</v>
      </c>
      <c r="AT4" s="289" t="s">
        <v>16</v>
      </c>
      <c r="AU4" s="289" t="s">
        <v>16</v>
      </c>
      <c r="AV4" s="290" t="s">
        <v>16</v>
      </c>
      <c r="AW4" s="967" t="str">
        <f>+CONCATENATE("PROYECCION A DICIEMBRE 31 DEL ",N3)</f>
        <v>PROYECCION A DICIEMBRE 31 DEL 2018</v>
      </c>
      <c r="AX4" s="968"/>
      <c r="AY4" s="968"/>
      <c r="AZ4" s="969"/>
      <c r="BB4" s="291"/>
      <c r="BC4" s="292"/>
      <c r="BD4" s="292"/>
      <c r="BE4" s="47"/>
      <c r="BF4" s="7"/>
      <c r="BG4" s="291"/>
      <c r="BH4" s="292"/>
      <c r="BI4" s="292"/>
      <c r="BJ4" s="48"/>
      <c r="BK4" s="293"/>
      <c r="BL4" s="8"/>
      <c r="BM4" s="291"/>
      <c r="BN4" s="294"/>
      <c r="BO4" s="294"/>
      <c r="BP4" s="49"/>
      <c r="BQ4" s="295"/>
    </row>
    <row r="5" spans="1:69" ht="42.75" customHeight="1" thickTop="1" thickBot="1">
      <c r="A5" s="994" t="s">
        <v>17</v>
      </c>
      <c r="B5" s="924" t="s">
        <v>18</v>
      </c>
      <c r="C5" s="911" t="s">
        <v>19</v>
      </c>
      <c r="D5" s="912"/>
      <c r="E5" s="912"/>
      <c r="F5" s="913"/>
      <c r="G5" s="914" t="s">
        <v>519</v>
      </c>
      <c r="H5" s="915"/>
      <c r="I5" s="916"/>
      <c r="J5" s="917" t="str">
        <f>+IF(L8&gt;I8,"OJO - RECAUDOS MAYORES QUE RECONOCIMIENTOS","RECAUDO")</f>
        <v>RECAUDO</v>
      </c>
      <c r="K5" s="918"/>
      <c r="L5" s="919"/>
      <c r="M5" s="920" t="s">
        <v>21</v>
      </c>
      <c r="N5" s="921"/>
      <c r="P5" s="935"/>
      <c r="Q5" s="928"/>
      <c r="R5" s="279"/>
      <c r="S5" s="989" t="s">
        <v>471</v>
      </c>
      <c r="T5" s="991" t="s">
        <v>18</v>
      </c>
      <c r="U5" s="296" t="s">
        <v>19</v>
      </c>
      <c r="V5" s="297"/>
      <c r="W5" s="297"/>
      <c r="X5" s="298"/>
      <c r="Y5" s="971" t="s">
        <v>520</v>
      </c>
      <c r="Z5" s="972"/>
      <c r="AA5" s="973"/>
      <c r="AB5" s="971" t="s">
        <v>521</v>
      </c>
      <c r="AC5" s="972"/>
      <c r="AD5" s="973"/>
      <c r="AE5" s="971" t="s">
        <v>22</v>
      </c>
      <c r="AF5" s="972"/>
      <c r="AG5" s="973"/>
      <c r="AH5" s="971" t="s">
        <v>23</v>
      </c>
      <c r="AI5" s="972"/>
      <c r="AJ5" s="973"/>
      <c r="AL5" s="935"/>
      <c r="AM5" s="928"/>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2018</v>
      </c>
      <c r="BD5" s="305"/>
      <c r="BE5" s="509"/>
      <c r="BF5" s="1001" t="s">
        <v>363</v>
      </c>
      <c r="BG5" s="512" t="s">
        <v>32</v>
      </c>
      <c r="BH5" s="939" t="str">
        <f>+CONCATENATE("ACUMULADO ",N3)</f>
        <v>ACUMULADO 2018</v>
      </c>
      <c r="BI5" s="940"/>
      <c r="BJ5" s="940"/>
      <c r="BK5" s="998"/>
      <c r="BL5" s="999" t="s">
        <v>364</v>
      </c>
      <c r="BM5" s="937" t="s">
        <v>32</v>
      </c>
      <c r="BN5" s="308" t="str">
        <f>+CONCATENATE("ACUMULADO ",BQ3)</f>
        <v>ACUMULADO 2018</v>
      </c>
      <c r="BO5" s="309"/>
      <c r="BP5" s="310"/>
      <c r="BQ5" s="513"/>
    </row>
    <row r="6" spans="1:69" ht="24.95" customHeight="1" thickBot="1">
      <c r="A6" s="995"/>
      <c r="B6" s="996"/>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461</v>
      </c>
      <c r="R6" s="279"/>
      <c r="S6" s="990" t="s">
        <v>42</v>
      </c>
      <c r="T6" s="992"/>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461</v>
      </c>
      <c r="AO6" s="314"/>
      <c r="AP6" s="315"/>
      <c r="AQ6" s="316" t="s">
        <v>36</v>
      </c>
      <c r="AR6" s="316" t="str">
        <f>+L3</f>
        <v>JUNIO</v>
      </c>
      <c r="AS6" s="316" t="str">
        <f>AR6</f>
        <v>JUNIO</v>
      </c>
      <c r="AT6" s="316" t="str">
        <f>AR6</f>
        <v>JUNIO</v>
      </c>
      <c r="AU6" s="316" t="s">
        <v>14</v>
      </c>
      <c r="AV6" s="316" t="s">
        <v>29</v>
      </c>
      <c r="AW6" s="316"/>
      <c r="AX6" s="316"/>
      <c r="AY6" s="316" t="s">
        <v>14</v>
      </c>
      <c r="AZ6" s="317" t="s">
        <v>29</v>
      </c>
      <c r="BB6" s="318"/>
      <c r="BC6" s="319" t="s">
        <v>45</v>
      </c>
      <c r="BD6" s="320" t="s">
        <v>46</v>
      </c>
      <c r="BE6" s="321" t="s">
        <v>47</v>
      </c>
      <c r="BF6" s="1002"/>
      <c r="BG6" s="514"/>
      <c r="BH6" s="515" t="s">
        <v>45</v>
      </c>
      <c r="BI6" s="515" t="s">
        <v>48</v>
      </c>
      <c r="BJ6" s="515" t="s">
        <v>49</v>
      </c>
      <c r="BK6" s="516" t="s">
        <v>50</v>
      </c>
      <c r="BL6" s="1000"/>
      <c r="BM6" s="938"/>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879358852</v>
      </c>
      <c r="AR7" s="327">
        <f>I22</f>
        <v>590711586</v>
      </c>
      <c r="AS7" s="327">
        <f>L22</f>
        <v>367838433</v>
      </c>
      <c r="AT7" s="13"/>
      <c r="AU7" s="328">
        <f t="shared" ref="AU7:AU17" si="0">IF(AQ7=0," ",AR7/AQ7)</f>
        <v>0.67175258957875372</v>
      </c>
      <c r="AV7" s="328">
        <f t="shared" ref="AV7:AV17" si="1">IF(AQ7=0," ",AS7/AQ7)</f>
        <v>0.41830298536643379</v>
      </c>
      <c r="AW7" s="327">
        <f>I23/AO$2*12+I24</f>
        <v>1128955776</v>
      </c>
      <c r="AX7" s="327">
        <f>L23/AO$2*12+L24</f>
        <v>683209470</v>
      </c>
      <c r="AY7" s="327">
        <f t="shared" ref="AY7:AY16" si="2">AW7-AQ7</f>
        <v>249596924</v>
      </c>
      <c r="AZ7" s="329">
        <f t="shared" ref="AZ7:AZ16" si="3">AX7-AQ7</f>
        <v>-196149382</v>
      </c>
      <c r="BB7" s="330" t="s">
        <v>53</v>
      </c>
      <c r="BC7" s="54">
        <f>F10</f>
        <v>548920717</v>
      </c>
      <c r="BD7" s="55">
        <f>I10</f>
        <v>548920717</v>
      </c>
      <c r="BE7" s="56">
        <f>K10</f>
        <v>0</v>
      </c>
      <c r="BF7" s="53">
        <f>MARZO!BF7+ABRIL!BE7+MAYO!BE7+JUNIO!BE7</f>
        <v>548920717</v>
      </c>
      <c r="BG7" s="91" t="s">
        <v>54</v>
      </c>
      <c r="BH7" s="116">
        <f>+SUM(BH8:BH11)</f>
        <v>3999179046</v>
      </c>
      <c r="BI7" s="116">
        <f>+SUM(BI8:BI11)</f>
        <v>2013043296</v>
      </c>
      <c r="BJ7" s="116">
        <f>+SUM(BJ8:BJ11)</f>
        <v>1841089904</v>
      </c>
      <c r="BK7" s="116">
        <f>+SUM(BK8:BK11)</f>
        <v>307172646</v>
      </c>
      <c r="BL7" s="40">
        <f>+BK7+MAYO!BK7+ABRIL!BK7+MARZO!BL7</f>
        <v>1576527918</v>
      </c>
      <c r="BM7" s="61" t="s">
        <v>54</v>
      </c>
      <c r="BN7" s="62">
        <f>BN8+BN15+BN22</f>
        <v>3999179046</v>
      </c>
      <c r="BO7" s="63">
        <f>BO8+BO15+BO22</f>
        <v>2013043296</v>
      </c>
      <c r="BP7" s="63">
        <f>BP8+BP15+BP22</f>
        <v>1841089904</v>
      </c>
      <c r="BQ7" s="64">
        <f>BQ8+BQ15+BQ22</f>
        <v>307172646</v>
      </c>
    </row>
    <row r="8" spans="1:69" s="9" customFormat="1" ht="24.95" customHeight="1" thickBot="1">
      <c r="A8" s="731">
        <f>+IF(MAYO!A8=0,"",MAYO!A8)</f>
        <v>1</v>
      </c>
      <c r="B8" s="635" t="str">
        <f>+IF(MAYO!B8=0,"",MAYO!B8)</f>
        <v>INGRESOS</v>
      </c>
      <c r="C8" s="331">
        <f>C10+C17+C113</f>
        <v>6098362987</v>
      </c>
      <c r="D8" s="331">
        <f t="shared" ref="D8:Q8" si="4">D10+D17+D113</f>
        <v>0</v>
      </c>
      <c r="E8" s="331">
        <f t="shared" si="4"/>
        <v>620563963</v>
      </c>
      <c r="F8" s="331">
        <f t="shared" si="4"/>
        <v>6718926950</v>
      </c>
      <c r="G8" s="331">
        <f t="shared" si="4"/>
        <v>3246283025</v>
      </c>
      <c r="H8" s="331">
        <f t="shared" si="4"/>
        <v>508154414</v>
      </c>
      <c r="I8" s="331">
        <f t="shared" si="4"/>
        <v>3754437439</v>
      </c>
      <c r="J8" s="331">
        <f t="shared" si="4"/>
        <v>2855257327</v>
      </c>
      <c r="K8" s="331">
        <f t="shared" si="4"/>
        <v>442194950</v>
      </c>
      <c r="L8" s="331">
        <f t="shared" si="4"/>
        <v>3297452277</v>
      </c>
      <c r="M8" s="331">
        <f t="shared" si="4"/>
        <v>2964489511</v>
      </c>
      <c r="N8" s="331">
        <f t="shared" si="4"/>
        <v>3421474673</v>
      </c>
      <c r="O8" s="333"/>
      <c r="P8" s="334">
        <f t="shared" si="4"/>
        <v>0</v>
      </c>
      <c r="Q8" s="332">
        <f t="shared" si="4"/>
        <v>72000000</v>
      </c>
      <c r="S8" s="702" t="str">
        <f>+IF(MAYO!S8=0,"",MAYO!S8)</f>
        <v/>
      </c>
      <c r="T8" s="676" t="str">
        <f>+IF(MAYO!T8=0,"",MAYO!T8)</f>
        <v>GASTOS</v>
      </c>
      <c r="U8" s="335">
        <f>U10+U193+U220+U232</f>
        <v>6098362987</v>
      </c>
      <c r="V8" s="336">
        <f t="shared" ref="V8:AJ8" si="5">V10+V193+V220+V232</f>
        <v>0</v>
      </c>
      <c r="W8" s="336">
        <f t="shared" si="5"/>
        <v>620563963</v>
      </c>
      <c r="X8" s="337">
        <f t="shared" si="5"/>
        <v>6718926950</v>
      </c>
      <c r="Y8" s="338">
        <f t="shared" si="5"/>
        <v>3957639848</v>
      </c>
      <c r="Z8" s="336">
        <f t="shared" si="5"/>
        <v>327664272</v>
      </c>
      <c r="AA8" s="337">
        <f t="shared" si="5"/>
        <v>4285304120</v>
      </c>
      <c r="AB8" s="338">
        <f t="shared" si="5"/>
        <v>3159153496</v>
      </c>
      <c r="AC8" s="336">
        <f t="shared" si="5"/>
        <v>466875464</v>
      </c>
      <c r="AD8" s="337">
        <f t="shared" si="5"/>
        <v>3626028960</v>
      </c>
      <c r="AE8" s="338">
        <f t="shared" si="5"/>
        <v>2511877159</v>
      </c>
      <c r="AF8" s="336">
        <f t="shared" si="5"/>
        <v>496826291</v>
      </c>
      <c r="AG8" s="337">
        <f t="shared" si="5"/>
        <v>3008703450</v>
      </c>
      <c r="AH8" s="338">
        <f t="shared" si="5"/>
        <v>2433622830</v>
      </c>
      <c r="AI8" s="336">
        <f t="shared" si="5"/>
        <v>3092897990</v>
      </c>
      <c r="AJ8" s="339">
        <f t="shared" si="5"/>
        <v>3710223500</v>
      </c>
      <c r="AL8" s="340">
        <f t="shared" ref="AL8:AM8" si="6">AL10+AL193+AL220+AL232</f>
        <v>0</v>
      </c>
      <c r="AM8" s="341">
        <f t="shared" si="6"/>
        <v>72000000</v>
      </c>
      <c r="AO8" s="21"/>
      <c r="AP8" s="11" t="s">
        <v>56</v>
      </c>
      <c r="AQ8" s="12">
        <f>F25</f>
        <v>2997277173</v>
      </c>
      <c r="AR8" s="12">
        <f>I25</f>
        <v>1446370074</v>
      </c>
      <c r="AS8" s="12">
        <f>L25</f>
        <v>1333887603</v>
      </c>
      <c r="AT8" s="13"/>
      <c r="AU8" s="342">
        <f t="shared" si="0"/>
        <v>0.48256133501070775</v>
      </c>
      <c r="AV8" s="342">
        <f t="shared" si="1"/>
        <v>0.44503311706234383</v>
      </c>
      <c r="AW8" s="12">
        <f>I26/AO$2*12+I27</f>
        <v>2809474581</v>
      </c>
      <c r="AX8" s="12">
        <f>L26/AO$2*12+L27</f>
        <v>2584509639</v>
      </c>
      <c r="AY8" s="12">
        <f t="shared" si="2"/>
        <v>-187802592</v>
      </c>
      <c r="AZ8" s="343">
        <f t="shared" si="3"/>
        <v>-412767534</v>
      </c>
      <c r="BB8" s="140" t="s">
        <v>57</v>
      </c>
      <c r="BC8" s="65">
        <f>BC9+BC19</f>
        <v>5332208444</v>
      </c>
      <c r="BD8" s="66">
        <f>BD9+BD19</f>
        <v>2929472394</v>
      </c>
      <c r="BE8" s="67">
        <f>BE9+BE19</f>
        <v>447166500</v>
      </c>
      <c r="BF8" s="53">
        <f>MARZO!BF8+ABRIL!BE8+MAYO!BE8+JUNIO!BE8</f>
        <v>2472487232</v>
      </c>
      <c r="BG8" s="68" t="s">
        <v>58</v>
      </c>
      <c r="BH8" s="69">
        <f>BN9+BN13</f>
        <v>2936091785</v>
      </c>
      <c r="BI8" s="69">
        <f>BO9+BO13</f>
        <v>1327723385</v>
      </c>
      <c r="BJ8" s="69">
        <f>BP9+BP13</f>
        <v>1327723385</v>
      </c>
      <c r="BK8" s="69">
        <f>BQ9+BQ13</f>
        <v>242663655</v>
      </c>
      <c r="BL8" s="40">
        <f>+BK8+MAYO!BK8+ABRIL!BK8+MARZO!BL8</f>
        <v>1192779883</v>
      </c>
      <c r="BM8" s="71" t="s">
        <v>59</v>
      </c>
      <c r="BN8" s="72">
        <f>BN9+BN14+BN13</f>
        <v>3195323072</v>
      </c>
      <c r="BO8" s="69">
        <f>BO9+BO14+BO13</f>
        <v>1571508616</v>
      </c>
      <c r="BP8" s="69">
        <f>BP9+BP14+BP13</f>
        <v>1456002636</v>
      </c>
      <c r="BQ8" s="70">
        <f>BQ9+BQ14+BQ13</f>
        <v>258837905</v>
      </c>
    </row>
    <row r="9" spans="1:69" s="9" customFormat="1" ht="24.95" customHeight="1" thickBot="1">
      <c r="A9" s="669"/>
      <c r="B9" s="636"/>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247152498</v>
      </c>
      <c r="AR9" s="12">
        <f>I28+I75</f>
        <v>123576252</v>
      </c>
      <c r="AS9" s="12">
        <f>L28+L75</f>
        <v>102980210</v>
      </c>
      <c r="AT9" s="13"/>
      <c r="AU9" s="350">
        <f t="shared" si="0"/>
        <v>0.50000001213825485</v>
      </c>
      <c r="AV9" s="350">
        <f t="shared" si="1"/>
        <v>0.41666667678187902</v>
      </c>
      <c r="AW9" s="351">
        <f>(I30+I33+I36+I76)/AO$2*12+I31+I34+I37+I38+I39+I40+I77</f>
        <v>123576252</v>
      </c>
      <c r="AX9" s="351">
        <f>(L30+L33+L36+L76)/AO$2*12+L31+L34+L37+L38+L39+L40+L77</f>
        <v>102980210</v>
      </c>
      <c r="AY9" s="351">
        <f t="shared" si="2"/>
        <v>-123576246</v>
      </c>
      <c r="AZ9" s="352">
        <f t="shared" si="3"/>
        <v>-144172288</v>
      </c>
      <c r="BB9" s="353" t="s">
        <v>421</v>
      </c>
      <c r="BC9" s="73">
        <f>BC10+BC18</f>
        <v>5317014834</v>
      </c>
      <c r="BD9" s="74">
        <f>BD10+BD18</f>
        <v>2925276493</v>
      </c>
      <c r="BE9" s="75">
        <f>BE10+BE18</f>
        <v>447024700</v>
      </c>
      <c r="BF9" s="53">
        <f>MARZO!BF9+ABRIL!BE9+MAYO!BE9+JUNIO!BE9</f>
        <v>2469337228</v>
      </c>
      <c r="BG9" s="77" t="s">
        <v>62</v>
      </c>
      <c r="BH9" s="78">
        <f t="shared" ref="BH9:BK10" si="7">BN14</f>
        <v>259231287</v>
      </c>
      <c r="BI9" s="78">
        <f t="shared" si="7"/>
        <v>243785231</v>
      </c>
      <c r="BJ9" s="78">
        <f t="shared" si="7"/>
        <v>128279251</v>
      </c>
      <c r="BK9" s="78">
        <f t="shared" si="7"/>
        <v>16174250</v>
      </c>
      <c r="BL9" s="40">
        <f>+BK9+MAYO!BK9+ABRIL!BK9+MARZO!BL9</f>
        <v>93709778</v>
      </c>
      <c r="BM9" s="137" t="s">
        <v>63</v>
      </c>
      <c r="BN9" s="80">
        <f>SUM(BN10:BN12)</f>
        <v>2314565654</v>
      </c>
      <c r="BO9" s="78">
        <f>SUM(BO10:BO12)</f>
        <v>1019594416</v>
      </c>
      <c r="BP9" s="78">
        <f>SUM(BP10:BP12)</f>
        <v>1019594416</v>
      </c>
      <c r="BQ9" s="79">
        <f>SUM(BQ10:BQ12)</f>
        <v>189027177</v>
      </c>
    </row>
    <row r="10" spans="1:69" s="9" customFormat="1" ht="24.95" customHeight="1">
      <c r="A10" s="732">
        <f>+IF(MAYO!A10=0,"",MAYO!A10)</f>
        <v>10</v>
      </c>
      <c r="B10" s="637" t="str">
        <f>+IF(MAYO!B10=0,"",MAYO!B10)</f>
        <v>DISPONIBILIDAD INICIAL</v>
      </c>
      <c r="C10" s="174">
        <f t="shared" ref="C10:N10" si="8">SUM(C12:C15)</f>
        <v>165000000</v>
      </c>
      <c r="D10" s="354">
        <f t="shared" si="8"/>
        <v>0</v>
      </c>
      <c r="E10" s="354">
        <f t="shared" si="8"/>
        <v>383920717</v>
      </c>
      <c r="F10" s="175">
        <f t="shared" si="8"/>
        <v>548920717</v>
      </c>
      <c r="G10" s="355">
        <f t="shared" si="8"/>
        <v>548920717</v>
      </c>
      <c r="H10" s="354">
        <f t="shared" si="8"/>
        <v>0</v>
      </c>
      <c r="I10" s="356">
        <f t="shared" si="8"/>
        <v>548920717</v>
      </c>
      <c r="J10" s="174">
        <f t="shared" si="8"/>
        <v>548920717</v>
      </c>
      <c r="K10" s="354">
        <f t="shared" si="8"/>
        <v>0</v>
      </c>
      <c r="L10" s="175">
        <f t="shared" si="8"/>
        <v>548920717</v>
      </c>
      <c r="M10" s="174">
        <f t="shared" si="8"/>
        <v>0</v>
      </c>
      <c r="N10" s="175">
        <f t="shared" si="8"/>
        <v>0</v>
      </c>
      <c r="O10" s="13"/>
      <c r="P10" s="174">
        <f>SUM(P12:P15)</f>
        <v>0</v>
      </c>
      <c r="Q10" s="175">
        <f>SUM(Q12:Q15)</f>
        <v>0</v>
      </c>
      <c r="S10" s="357" t="str">
        <f>+IF(MAYO!S10=0,"",MAYO!S10)</f>
        <v>A</v>
      </c>
      <c r="T10" s="677" t="str">
        <f>+IF(MAYO!T10=0,"",MAYO!T10)</f>
        <v>GASTOS DE FUNCIONAMIENTO</v>
      </c>
      <c r="U10" s="358">
        <f>U12+U110+U170</f>
        <v>4338474358</v>
      </c>
      <c r="V10" s="359">
        <f t="shared" ref="V10:AJ10" si="9">V12+V110+V170</f>
        <v>-44969121</v>
      </c>
      <c r="W10" s="359">
        <f t="shared" si="9"/>
        <v>290368399</v>
      </c>
      <c r="X10" s="362">
        <f t="shared" si="9"/>
        <v>4583873636</v>
      </c>
      <c r="Y10" s="361">
        <f t="shared" si="9"/>
        <v>2271866900</v>
      </c>
      <c r="Z10" s="359">
        <f t="shared" si="9"/>
        <v>265601198</v>
      </c>
      <c r="AA10" s="362">
        <f t="shared" si="9"/>
        <v>2537468098</v>
      </c>
      <c r="AB10" s="361">
        <f t="shared" si="9"/>
        <v>2077641256</v>
      </c>
      <c r="AC10" s="359">
        <f t="shared" si="9"/>
        <v>287873450</v>
      </c>
      <c r="AD10" s="362">
        <f t="shared" si="9"/>
        <v>2365514706</v>
      </c>
      <c r="AE10" s="361">
        <f t="shared" si="9"/>
        <v>1744815161</v>
      </c>
      <c r="AF10" s="359">
        <f t="shared" si="9"/>
        <v>328990932</v>
      </c>
      <c r="AG10" s="362">
        <f t="shared" si="9"/>
        <v>2073806093</v>
      </c>
      <c r="AH10" s="361">
        <f t="shared" si="9"/>
        <v>2046405538</v>
      </c>
      <c r="AI10" s="359">
        <f t="shared" si="9"/>
        <v>2218358930</v>
      </c>
      <c r="AJ10" s="360">
        <f t="shared" si="9"/>
        <v>2510067543</v>
      </c>
      <c r="AL10" s="363">
        <f t="shared" ref="AL10:AM10" si="10">AL12+AL110+AL170</f>
        <v>0</v>
      </c>
      <c r="AM10" s="364">
        <f t="shared" si="10"/>
        <v>0</v>
      </c>
      <c r="AO10" s="349"/>
      <c r="AP10" s="11" t="s">
        <v>65</v>
      </c>
      <c r="AQ10" s="12">
        <f>F42</f>
        <v>125000000</v>
      </c>
      <c r="AR10" s="12">
        <f>I42</f>
        <v>65467661</v>
      </c>
      <c r="AS10" s="12">
        <f>L42</f>
        <v>40100145</v>
      </c>
      <c r="AT10" s="13"/>
      <c r="AU10" s="350">
        <f t="shared" si="0"/>
        <v>0.52374128799999997</v>
      </c>
      <c r="AV10" s="350">
        <f t="shared" si="1"/>
        <v>0.32080115999999997</v>
      </c>
      <c r="AW10" s="351">
        <f>I43/AO$2*12+I44</f>
        <v>120935322</v>
      </c>
      <c r="AX10" s="351">
        <f>L43/AO$2*12+L44</f>
        <v>70200290</v>
      </c>
      <c r="AY10" s="351">
        <f t="shared" si="2"/>
        <v>-4064678</v>
      </c>
      <c r="AZ10" s="352">
        <f t="shared" si="3"/>
        <v>-54799710</v>
      </c>
      <c r="BB10" s="365" t="s">
        <v>422</v>
      </c>
      <c r="BC10" s="73">
        <f>BC11+BC12+BC13+BC14+BC16+BC17+BC15</f>
        <v>5317014834</v>
      </c>
      <c r="BD10" s="74">
        <f>BD11+BD12+BD13+BD14+BD16+BD17+BD15</f>
        <v>2925276493</v>
      </c>
      <c r="BE10" s="75">
        <f>BE11+BE12+BE13+BE14+BE16+BE17+BE15</f>
        <v>447024700</v>
      </c>
      <c r="BF10" s="53">
        <f>MARZO!BF10+ABRIL!BE10+MAYO!BE10+JUNIO!BE10</f>
        <v>2469337228</v>
      </c>
      <c r="BG10" s="68" t="s">
        <v>66</v>
      </c>
      <c r="BH10" s="81">
        <f t="shared" si="7"/>
        <v>635357730</v>
      </c>
      <c r="BI10" s="81">
        <f t="shared" si="7"/>
        <v>374160768</v>
      </c>
      <c r="BJ10" s="81">
        <f t="shared" si="7"/>
        <v>317713356</v>
      </c>
      <c r="BK10" s="81">
        <f t="shared" si="7"/>
        <v>38064069</v>
      </c>
      <c r="BL10" s="40">
        <f>+BK10+MAYO!BK10+ABRIL!BK10+MARZO!BL10</f>
        <v>233549561</v>
      </c>
      <c r="BM10" s="134" t="s">
        <v>434</v>
      </c>
      <c r="BN10" s="83">
        <f>X17+X66</f>
        <v>1755379326</v>
      </c>
      <c r="BO10" s="81">
        <f>AA17+AA66</f>
        <v>878456070</v>
      </c>
      <c r="BP10" s="81">
        <f>AD17+AD66</f>
        <v>878456070</v>
      </c>
      <c r="BQ10" s="82">
        <f>AF17+AF66</f>
        <v>158381847</v>
      </c>
    </row>
    <row r="11" spans="1:69" s="9" customFormat="1" ht="24.95" customHeight="1">
      <c r="A11" s="669"/>
      <c r="B11" s="636"/>
      <c r="C11" s="344"/>
      <c r="D11" s="344"/>
      <c r="E11" s="344"/>
      <c r="F11" s="344"/>
      <c r="G11" s="344"/>
      <c r="H11" s="344"/>
      <c r="I11" s="344"/>
      <c r="J11" s="344"/>
      <c r="K11" s="344"/>
      <c r="L11" s="344"/>
      <c r="M11" s="344"/>
      <c r="N11" s="345"/>
      <c r="O11" s="333"/>
      <c r="P11" s="346"/>
      <c r="Q11" s="345"/>
      <c r="S11" s="366"/>
      <c r="T11" s="696"/>
      <c r="U11" s="161"/>
      <c r="V11" s="161"/>
      <c r="W11" s="161"/>
      <c r="X11" s="161"/>
      <c r="Y11" s="161"/>
      <c r="Z11" s="161"/>
      <c r="AA11" s="161"/>
      <c r="AB11" s="161"/>
      <c r="AC11" s="161"/>
      <c r="AD11" s="161"/>
      <c r="AE11" s="161"/>
      <c r="AF11" s="161"/>
      <c r="AG11" s="161"/>
      <c r="AH11" s="161"/>
      <c r="AI11" s="161"/>
      <c r="AJ11" s="166"/>
      <c r="AL11" s="368"/>
      <c r="AM11" s="369"/>
      <c r="AO11" s="370" t="s">
        <v>11</v>
      </c>
      <c r="AP11" s="527" t="s">
        <v>527</v>
      </c>
      <c r="AQ11" s="12">
        <f>F88</f>
        <v>0</v>
      </c>
      <c r="AR11" s="12">
        <f>I88</f>
        <v>0</v>
      </c>
      <c r="AS11" s="12">
        <f>L88</f>
        <v>0</v>
      </c>
      <c r="AT11" s="371">
        <f>AO2/12</f>
        <v>0.5</v>
      </c>
      <c r="AU11" s="350" t="str">
        <f t="shared" si="0"/>
        <v xml:space="preserve"> </v>
      </c>
      <c r="AV11" s="350" t="str">
        <f t="shared" si="1"/>
        <v xml:space="preserve"> </v>
      </c>
      <c r="AW11" s="351">
        <f>I88</f>
        <v>0</v>
      </c>
      <c r="AX11" s="351">
        <f>L88</f>
        <v>0</v>
      </c>
      <c r="AY11" s="351">
        <f t="shared" si="2"/>
        <v>0</v>
      </c>
      <c r="AZ11" s="352">
        <f t="shared" si="3"/>
        <v>0</v>
      </c>
      <c r="BB11" s="365" t="s">
        <v>423</v>
      </c>
      <c r="BC11" s="73">
        <f>F26</f>
        <v>2868716784</v>
      </c>
      <c r="BD11" s="74">
        <f>I26</f>
        <v>1363104507</v>
      </c>
      <c r="BE11" s="75">
        <f>K26</f>
        <v>199306427</v>
      </c>
      <c r="BF11" s="53">
        <f>MARZO!BF11+ABRIL!BE11+MAYO!BE11+JUNIO!BE11</f>
        <v>1250622036</v>
      </c>
      <c r="BG11" s="68" t="s">
        <v>67</v>
      </c>
      <c r="BH11" s="84">
        <f>BN22</f>
        <v>168498244</v>
      </c>
      <c r="BI11" s="84">
        <f>BO22</f>
        <v>67373912</v>
      </c>
      <c r="BJ11" s="84">
        <f>BP22</f>
        <v>67373912</v>
      </c>
      <c r="BK11" s="84">
        <f>BQ22</f>
        <v>10270672</v>
      </c>
      <c r="BL11" s="40">
        <f>+BK11+MAYO!BK11+ABRIL!BK11+MARZO!BL11</f>
        <v>56488696</v>
      </c>
      <c r="BM11" s="135" t="s">
        <v>435</v>
      </c>
      <c r="BN11" s="86">
        <f>X18+X67</f>
        <v>157666955</v>
      </c>
      <c r="BO11" s="84">
        <f>AA18+AA67</f>
        <v>66318206</v>
      </c>
      <c r="BP11" s="84">
        <f>AD18+AD67</f>
        <v>66318206</v>
      </c>
      <c r="BQ11" s="85">
        <f>AF18+AF67</f>
        <v>10959565</v>
      </c>
    </row>
    <row r="12" spans="1:69" s="9" customFormat="1" ht="24.95" customHeight="1">
      <c r="A12" s="611">
        <f>+IF(MAYO!A12=0,"",MAYO!A12)</f>
        <v>1001</v>
      </c>
      <c r="B12" s="638" t="str">
        <f>+IF(MAYO!B12=0,"",MAYO!B12)</f>
        <v>Bienestar Social (Caja, Bancos, Inversiones Tempor.) a Dic-31-2017</v>
      </c>
      <c r="C12" s="673">
        <f>+ENERO!C12</f>
        <v>0</v>
      </c>
      <c r="D12" s="373">
        <f>MAYO!D12+JUNIO!P12</f>
        <v>0</v>
      </c>
      <c r="E12" s="373">
        <f>MAYO!E12+JUNIO!Q12</f>
        <v>0</v>
      </c>
      <c r="F12" s="143">
        <f>SUM(C12:E12)</f>
        <v>0</v>
      </c>
      <c r="G12" s="219">
        <f>MAYO!I12</f>
        <v>0</v>
      </c>
      <c r="H12" s="374">
        <v>0</v>
      </c>
      <c r="I12" s="143">
        <f>SUM(G12:H12)</f>
        <v>0</v>
      </c>
      <c r="J12" s="219">
        <f>MAYO!L12</f>
        <v>0</v>
      </c>
      <c r="K12" s="131">
        <f>+H12</f>
        <v>0</v>
      </c>
      <c r="L12" s="143">
        <f>SUM(J12:K12)</f>
        <v>0</v>
      </c>
      <c r="M12" s="219">
        <f>F12-I12</f>
        <v>0</v>
      </c>
      <c r="N12" s="143">
        <f>F12-L12</f>
        <v>0</v>
      </c>
      <c r="O12" s="294"/>
      <c r="P12" s="372">
        <v>0</v>
      </c>
      <c r="Q12" s="375">
        <v>0</v>
      </c>
      <c r="S12" s="703">
        <f>+IF(MAYO!S12=0,"",MAYO!S12)</f>
        <v>1000000</v>
      </c>
      <c r="T12" s="679" t="str">
        <f>+IF(MAYO!T12=0,"",MAYO!T12)</f>
        <v>GASTOS DE PERSONAL</v>
      </c>
      <c r="U12" s="376">
        <f t="shared" ref="U12:AJ12" si="11">U14+U63</f>
        <v>3452834077</v>
      </c>
      <c r="V12" s="377">
        <f t="shared" si="11"/>
        <v>13942123</v>
      </c>
      <c r="W12" s="377">
        <f t="shared" si="11"/>
        <v>121677224</v>
      </c>
      <c r="X12" s="378">
        <f t="shared" si="11"/>
        <v>3588453424</v>
      </c>
      <c r="Y12" s="363">
        <f t="shared" si="11"/>
        <v>1669745316</v>
      </c>
      <c r="Z12" s="377">
        <f t="shared" si="11"/>
        <v>234623864</v>
      </c>
      <c r="AA12" s="378">
        <f t="shared" si="11"/>
        <v>1904369180</v>
      </c>
      <c r="AB12" s="363">
        <f t="shared" si="11"/>
        <v>1536590354</v>
      </c>
      <c r="AC12" s="377">
        <f t="shared" si="11"/>
        <v>252272846</v>
      </c>
      <c r="AD12" s="378">
        <f t="shared" si="11"/>
        <v>1788863200</v>
      </c>
      <c r="AE12" s="363">
        <f t="shared" si="11"/>
        <v>1338861787</v>
      </c>
      <c r="AF12" s="377">
        <f t="shared" si="11"/>
        <v>280451874</v>
      </c>
      <c r="AG12" s="378">
        <f t="shared" si="11"/>
        <v>1619313661</v>
      </c>
      <c r="AH12" s="363">
        <f t="shared" si="11"/>
        <v>1684084244</v>
      </c>
      <c r="AI12" s="377">
        <f t="shared" si="11"/>
        <v>1799590224</v>
      </c>
      <c r="AJ12" s="364">
        <f t="shared" si="11"/>
        <v>1969139763</v>
      </c>
      <c r="AK12" s="10"/>
      <c r="AL12" s="379">
        <f>AL14+AL63</f>
        <v>68936969</v>
      </c>
      <c r="AM12" s="380">
        <f>AM14+AM63</f>
        <v>0</v>
      </c>
      <c r="AO12" s="370"/>
      <c r="AP12" s="528" t="s">
        <v>528</v>
      </c>
      <c r="AQ12" s="12">
        <f>F89</f>
        <v>837747443</v>
      </c>
      <c r="AR12" s="12">
        <f>I89</f>
        <v>653698741</v>
      </c>
      <c r="AS12" s="12">
        <f>L89</f>
        <v>653698735</v>
      </c>
      <c r="AT12" s="13"/>
      <c r="AU12" s="350">
        <f t="shared" si="0"/>
        <v>0.78030526558109714</v>
      </c>
      <c r="AV12" s="350">
        <f t="shared" si="1"/>
        <v>0.78030525841903409</v>
      </c>
      <c r="AW12" s="351">
        <f>I89</f>
        <v>653698741</v>
      </c>
      <c r="AX12" s="351">
        <f>L89</f>
        <v>653698735</v>
      </c>
      <c r="AY12" s="351">
        <f t="shared" si="2"/>
        <v>-184048702</v>
      </c>
      <c r="AZ12" s="352">
        <f t="shared" si="3"/>
        <v>-184048708</v>
      </c>
      <c r="BB12" s="365" t="s">
        <v>424</v>
      </c>
      <c r="BC12" s="73">
        <f>F23</f>
        <v>759358852</v>
      </c>
      <c r="BD12" s="74">
        <f>I23</f>
        <v>538244190</v>
      </c>
      <c r="BE12" s="75">
        <f>K23</f>
        <v>52270018</v>
      </c>
      <c r="BF12" s="53">
        <f>MARZO!BF12+ABRIL!BE12+MAYO!BE12+JUNIO!BE12</f>
        <v>315371037</v>
      </c>
      <c r="BG12" s="381" t="s">
        <v>388</v>
      </c>
      <c r="BH12" s="84">
        <f>BN25</f>
        <v>464300000</v>
      </c>
      <c r="BI12" s="84">
        <f>BO25</f>
        <v>401330107</v>
      </c>
      <c r="BJ12" s="84">
        <f>BP25</f>
        <v>260215724</v>
      </c>
      <c r="BK12" s="84">
        <f>BQ25</f>
        <v>37688242</v>
      </c>
      <c r="BL12" s="40">
        <f>+BK12+MAYO!BK12+ABRIL!BK12+MARZO!BL12</f>
        <v>98076894</v>
      </c>
      <c r="BM12" s="136" t="s">
        <v>436</v>
      </c>
      <c r="BN12" s="86">
        <f>X16+X65-X81-X33-BN10-BN11</f>
        <v>401519373</v>
      </c>
      <c r="BO12" s="84">
        <f>AA16+AA65-AA81-AA33-BO10-BO11</f>
        <v>74820140</v>
      </c>
      <c r="BP12" s="84">
        <f>AD16+AD65-AD81-AD33-BP10-BP11</f>
        <v>74820140</v>
      </c>
      <c r="BQ12" s="85">
        <f>AF16+AF65-AF81-AF33-BQ10-BQ11</f>
        <v>19685765</v>
      </c>
    </row>
    <row r="13" spans="1:69" s="9" customFormat="1" ht="24.95" customHeight="1">
      <c r="A13" s="611">
        <f>+IF(MAYO!A13=0,"",MAYO!A13)</f>
        <v>1002</v>
      </c>
      <c r="B13" s="638" t="str">
        <f>+IF(MAYO!B13=0,"",MAYO!B13)</f>
        <v>Fondo Vivienda (Caja, Bancos, Inversiones Tempor.) a Dic-31-2017</v>
      </c>
      <c r="C13" s="673">
        <f>+ENERO!C13</f>
        <v>0</v>
      </c>
      <c r="D13" s="373">
        <f>MAYO!D13+JUNIO!P13</f>
        <v>0</v>
      </c>
      <c r="E13" s="373">
        <f>MAYO!E13+JUNIO!Q13</f>
        <v>0</v>
      </c>
      <c r="F13" s="143">
        <f>SUM(C13:E13)</f>
        <v>0</v>
      </c>
      <c r="G13" s="219">
        <f>MAYO!I13</f>
        <v>0</v>
      </c>
      <c r="H13" s="374">
        <v>0</v>
      </c>
      <c r="I13" s="143">
        <f>SUM(G13:H13)</f>
        <v>0</v>
      </c>
      <c r="J13" s="219">
        <f>MAYO!L13</f>
        <v>0</v>
      </c>
      <c r="K13" s="131">
        <f>+H13</f>
        <v>0</v>
      </c>
      <c r="L13" s="143">
        <f>SUM(J13:K13)</f>
        <v>0</v>
      </c>
      <c r="M13" s="219">
        <f>F13-I13</f>
        <v>0</v>
      </c>
      <c r="N13" s="143">
        <f>F13-L13</f>
        <v>0</v>
      </c>
      <c r="O13" s="382"/>
      <c r="P13" s="372">
        <v>0</v>
      </c>
      <c r="Q13" s="375">
        <v>0</v>
      </c>
      <c r="S13" s="366"/>
      <c r="T13" s="696"/>
      <c r="U13" s="161"/>
      <c r="V13" s="161"/>
      <c r="W13" s="161"/>
      <c r="X13" s="161"/>
      <c r="Y13" s="161"/>
      <c r="Z13" s="161"/>
      <c r="AA13" s="161"/>
      <c r="AB13" s="161"/>
      <c r="AC13" s="161"/>
      <c r="AD13" s="161"/>
      <c r="AE13" s="161"/>
      <c r="AF13" s="161"/>
      <c r="AG13" s="161"/>
      <c r="AH13" s="161"/>
      <c r="AI13" s="161"/>
      <c r="AJ13" s="166"/>
      <c r="AK13" s="10"/>
      <c r="AL13" s="368"/>
      <c r="AM13" s="369"/>
      <c r="AO13" s="20"/>
      <c r="AP13" s="528" t="s">
        <v>529</v>
      </c>
      <c r="AQ13" s="12">
        <f>F90</f>
        <v>72000000</v>
      </c>
      <c r="AR13" s="12">
        <f>I90</f>
        <v>0</v>
      </c>
      <c r="AS13" s="12">
        <f>L90</f>
        <v>0</v>
      </c>
      <c r="AT13" s="13"/>
      <c r="AU13" s="350">
        <f t="shared" si="0"/>
        <v>0</v>
      </c>
      <c r="AV13" s="350">
        <f t="shared" si="1"/>
        <v>0</v>
      </c>
      <c r="AW13" s="351">
        <f>I90</f>
        <v>0</v>
      </c>
      <c r="AX13" s="351">
        <f>L90</f>
        <v>0</v>
      </c>
      <c r="AY13" s="351">
        <f t="shared" si="2"/>
        <v>-72000000</v>
      </c>
      <c r="AZ13" s="352">
        <f t="shared" si="3"/>
        <v>-72000000</v>
      </c>
      <c r="BA13" s="382"/>
      <c r="BB13" s="383" t="s">
        <v>425</v>
      </c>
      <c r="BC13" s="87">
        <f>+F30+F33+F36+F38+F39+F40</f>
        <v>247152498</v>
      </c>
      <c r="BD13" s="88">
        <f>+I30+I33+I36+I38+I39+I40</f>
        <v>123576252</v>
      </c>
      <c r="BE13" s="89">
        <f>+K30+K33+K36+K38+K39+K40</f>
        <v>20596042</v>
      </c>
      <c r="BF13" s="53">
        <f>MARZO!BF13+ABRIL!BE13+MAYO!BE13+JUNIO!BE13</f>
        <v>102980210</v>
      </c>
      <c r="BG13" s="91" t="s">
        <v>70</v>
      </c>
      <c r="BH13" s="84">
        <f t="shared" ref="BH13:BK15" si="12">BN29</f>
        <v>1321624613</v>
      </c>
      <c r="BI13" s="84">
        <f t="shared" si="12"/>
        <v>997377214</v>
      </c>
      <c r="BJ13" s="84">
        <f t="shared" si="12"/>
        <v>651169829</v>
      </c>
      <c r="BK13" s="84">
        <f t="shared" si="12"/>
        <v>130147117</v>
      </c>
      <c r="BL13" s="40">
        <f>+BK13+MAYO!BK13+ABRIL!BK13+MARZO!BL13</f>
        <v>559298663</v>
      </c>
      <c r="BM13" s="139" t="s">
        <v>437</v>
      </c>
      <c r="BN13" s="83">
        <f>X43-X55+X57-X61+X90-X102+X104-X108</f>
        <v>621526131</v>
      </c>
      <c r="BO13" s="81">
        <f>AA43-AA55+AA57-AA61+AA90-AA102+AA104-AA108</f>
        <v>308128969</v>
      </c>
      <c r="BP13" s="81">
        <f>AD43-AD55+AD57-AD61+AD90-AD102+AD104-AD108</f>
        <v>308128969</v>
      </c>
      <c r="BQ13" s="82">
        <f>AF43-AF55+AF57-AF61+AF90-AF102+AF104-AF108</f>
        <v>53636478</v>
      </c>
    </row>
    <row r="14" spans="1:69" s="9" customFormat="1" ht="24.95" customHeight="1">
      <c r="A14" s="611">
        <f>+IF(MAYO!A14=0,"",MAYO!A14)</f>
        <v>1003</v>
      </c>
      <c r="B14" s="638" t="str">
        <f>+IF(MAYO!B14=0,"",MAYO!B14)</f>
        <v>Fondos Comunes y Especiales (Caja, Bancos, Invers. Tempor.) a Dic-31-2017</v>
      </c>
      <c r="C14" s="673">
        <f>+ENERO!C14</f>
        <v>20000000</v>
      </c>
      <c r="D14" s="373">
        <f>MAYO!D14+JUNIO!P14</f>
        <v>0</v>
      </c>
      <c r="E14" s="373">
        <f>MAYO!E14+JUNIO!Q14</f>
        <v>383920717</v>
      </c>
      <c r="F14" s="143">
        <f>SUM(C14:E14)</f>
        <v>403920717</v>
      </c>
      <c r="G14" s="219">
        <f>MAYO!I14</f>
        <v>403920717</v>
      </c>
      <c r="H14" s="374">
        <v>0</v>
      </c>
      <c r="I14" s="143">
        <f>SUM(G14:H14)</f>
        <v>403920717</v>
      </c>
      <c r="J14" s="219">
        <f>MAYO!L14</f>
        <v>403920717</v>
      </c>
      <c r="K14" s="131">
        <f>+H14</f>
        <v>0</v>
      </c>
      <c r="L14" s="143">
        <f>SUM(J14:K14)</f>
        <v>403920717</v>
      </c>
      <c r="M14" s="219">
        <f>F14-I14</f>
        <v>0</v>
      </c>
      <c r="N14" s="143">
        <f>F14-L14</f>
        <v>0</v>
      </c>
      <c r="O14" s="382"/>
      <c r="P14" s="372">
        <v>0</v>
      </c>
      <c r="Q14" s="375">
        <v>0</v>
      </c>
      <c r="S14" s="704">
        <f>+IF(MAYO!S14=0,"",MAYO!S14)</f>
        <v>1010000</v>
      </c>
      <c r="T14" s="680" t="str">
        <f>+IF(MAYO!T14=0,"",MAYO!T14)</f>
        <v>Gastos de Administración</v>
      </c>
      <c r="U14" s="132">
        <f t="shared" ref="U14:AJ14" si="13">U16+U35+U43+U57</f>
        <v>993993872</v>
      </c>
      <c r="V14" s="122">
        <f t="shared" si="13"/>
        <v>50042242</v>
      </c>
      <c r="W14" s="122">
        <f t="shared" si="13"/>
        <v>30374979</v>
      </c>
      <c r="X14" s="129">
        <f t="shared" si="13"/>
        <v>1074411093</v>
      </c>
      <c r="Y14" s="128">
        <f t="shared" si="13"/>
        <v>569938117</v>
      </c>
      <c r="Z14" s="122">
        <f t="shared" si="13"/>
        <v>59945896</v>
      </c>
      <c r="AA14" s="129">
        <f t="shared" si="13"/>
        <v>629884013</v>
      </c>
      <c r="AB14" s="128">
        <f t="shared" si="13"/>
        <v>460620443</v>
      </c>
      <c r="AC14" s="122">
        <f t="shared" si="13"/>
        <v>73128490</v>
      </c>
      <c r="AD14" s="129">
        <f t="shared" si="13"/>
        <v>533748933</v>
      </c>
      <c r="AE14" s="128">
        <f t="shared" si="13"/>
        <v>399079828</v>
      </c>
      <c r="AF14" s="122">
        <f t="shared" si="13"/>
        <v>72503415</v>
      </c>
      <c r="AG14" s="129">
        <f t="shared" si="13"/>
        <v>471583243</v>
      </c>
      <c r="AH14" s="128">
        <f t="shared" si="13"/>
        <v>444527080</v>
      </c>
      <c r="AI14" s="122">
        <f t="shared" si="13"/>
        <v>540662160</v>
      </c>
      <c r="AJ14" s="130">
        <f t="shared" si="13"/>
        <v>602827850</v>
      </c>
      <c r="AK14" s="10"/>
      <c r="AL14" s="128">
        <f>AL16+AL35+AL43+AL57</f>
        <v>24518871</v>
      </c>
      <c r="AM14" s="130">
        <f>AM16+AM35+AM43+AM57</f>
        <v>0</v>
      </c>
      <c r="AO14" s="21"/>
      <c r="AP14" s="11" t="s">
        <v>73</v>
      </c>
      <c r="AQ14" s="12">
        <f>F19-AQ7-AQ8-AQ9-AQ10-AQ11-AQ12-AQ13</f>
        <v>676577463</v>
      </c>
      <c r="AR14" s="12">
        <f>I19-AR7-AR8-AR9-AR10-AR11-AR12-AR13</f>
        <v>299987171</v>
      </c>
      <c r="AS14" s="12">
        <f>L19-AS7-AS8-AS9-AS10-AS11-AS12-AS13</f>
        <v>225367094</v>
      </c>
      <c r="AT14" s="382"/>
      <c r="AU14" s="350">
        <f t="shared" si="0"/>
        <v>0.4433892457337143</v>
      </c>
      <c r="AV14" s="350">
        <f t="shared" si="1"/>
        <v>0.33309873048490829</v>
      </c>
      <c r="AW14" s="351">
        <f>(I41+I46+I49+I52+I55+I58+I61+I64+I67+I70+I73+I78+I81+I82+I83+I85+I94+I104)/AO$2*12+I47+I50+I53+I56+I59+I62+I65+I68+I71+I74</f>
        <v>1896464816</v>
      </c>
      <c r="AX14" s="351">
        <f>(L41+L46+L49+L52+L55+L58+L61+L64+L67+L70+L73+L78+L81+L82+L83+L85+L94+L104)/AO$2*12+L47+L50+L53+L56+L59+L62+L65+L68+L71+L74</f>
        <v>1745132856</v>
      </c>
      <c r="AY14" s="351">
        <f t="shared" si="2"/>
        <v>1219887353</v>
      </c>
      <c r="AZ14" s="352">
        <f t="shared" si="3"/>
        <v>1068555393</v>
      </c>
      <c r="BB14" s="383" t="s">
        <v>426</v>
      </c>
      <c r="BC14" s="92">
        <f>+F64</f>
        <v>76217515</v>
      </c>
      <c r="BD14" s="93">
        <f>+I64</f>
        <v>43923184</v>
      </c>
      <c r="BE14" s="94">
        <f>K64</f>
        <v>6761251</v>
      </c>
      <c r="BF14" s="53">
        <f>MARZO!BF14+ABRIL!BE14+MAYO!BE14+JUNIO!BE14</f>
        <v>19420428</v>
      </c>
      <c r="BG14" s="91" t="s">
        <v>74</v>
      </c>
      <c r="BH14" s="81">
        <f t="shared" si="12"/>
        <v>0</v>
      </c>
      <c r="BI14" s="81">
        <f t="shared" si="12"/>
        <v>0</v>
      </c>
      <c r="BJ14" s="81">
        <f t="shared" si="12"/>
        <v>0</v>
      </c>
      <c r="BK14" s="81">
        <f t="shared" si="12"/>
        <v>0</v>
      </c>
      <c r="BL14" s="40">
        <f>+BK14+MAYO!BK14+ABRIL!BK14+MARZO!BL14</f>
        <v>0</v>
      </c>
      <c r="BM14" s="138" t="s">
        <v>433</v>
      </c>
      <c r="BN14" s="86">
        <f>X35-X41+X83-X88</f>
        <v>259231287</v>
      </c>
      <c r="BO14" s="84">
        <f>AA35-AA41+AA83-AA88</f>
        <v>243785231</v>
      </c>
      <c r="BP14" s="84">
        <f>AD35-AD41+AD83-AD88</f>
        <v>128279251</v>
      </c>
      <c r="BQ14" s="85">
        <f>AF35-AF41+AF83-AF88</f>
        <v>16174250</v>
      </c>
    </row>
    <row r="15" spans="1:69" s="9" customFormat="1" ht="24.95" customHeight="1" thickBot="1">
      <c r="A15" s="612">
        <f>+IF(MAYO!A15=0,"",MAYO!A15)</f>
        <v>1004</v>
      </c>
      <c r="B15" s="638" t="str">
        <f>+IF(MAYO!B15=0,"",MAYO!B15)</f>
        <v>Cesantias Ley 50/1990 a Dic-31-2017</v>
      </c>
      <c r="C15" s="779">
        <f>+ENERO!C15</f>
        <v>145000000</v>
      </c>
      <c r="D15" s="385">
        <f>MAYO!D15+JUNIO!P15</f>
        <v>0</v>
      </c>
      <c r="E15" s="385">
        <f>MAYO!E15+JUNIO!Q15</f>
        <v>0</v>
      </c>
      <c r="F15" s="386">
        <f>SUM(C15:E15)</f>
        <v>145000000</v>
      </c>
      <c r="G15" s="387">
        <f>MAYO!I15</f>
        <v>145000000</v>
      </c>
      <c r="H15" s="388">
        <v>0</v>
      </c>
      <c r="I15" s="386">
        <f>SUM(G15:H15)</f>
        <v>145000000</v>
      </c>
      <c r="J15" s="387">
        <f>MAYO!L15</f>
        <v>145000000</v>
      </c>
      <c r="K15" s="165">
        <f>+H15</f>
        <v>0</v>
      </c>
      <c r="L15" s="386">
        <f>SUM(J15:K15)</f>
        <v>145000000</v>
      </c>
      <c r="M15" s="387">
        <f>F15-I15</f>
        <v>0</v>
      </c>
      <c r="N15" s="386">
        <f>F15-L15</f>
        <v>0</v>
      </c>
      <c r="O15" s="382"/>
      <c r="P15" s="384">
        <v>0</v>
      </c>
      <c r="Q15" s="389">
        <v>0</v>
      </c>
      <c r="S15" s="366" t="str">
        <f>+IF(MAYO!S15=0,"",MAYO!S15)</f>
        <v/>
      </c>
      <c r="T15" s="696" t="str">
        <f>+IF(MAYO!T15=0,"",MAYO!T15)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319699194</v>
      </c>
      <c r="AR15" s="12">
        <f>I113</f>
        <v>21509336</v>
      </c>
      <c r="AS15" s="12">
        <f>L113</f>
        <v>21509336</v>
      </c>
      <c r="AT15" s="13"/>
      <c r="AU15" s="342">
        <f t="shared" si="0"/>
        <v>6.727991938572106E-2</v>
      </c>
      <c r="AV15" s="342">
        <f t="shared" si="1"/>
        <v>6.727991938572106E-2</v>
      </c>
      <c r="AW15" s="12">
        <f>+AR15</f>
        <v>21509336</v>
      </c>
      <c r="AX15" s="12">
        <f>+AS15</f>
        <v>21509336</v>
      </c>
      <c r="AY15" s="12">
        <f t="shared" si="2"/>
        <v>-298189858</v>
      </c>
      <c r="AZ15" s="343">
        <f t="shared" si="3"/>
        <v>-298189858</v>
      </c>
      <c r="BA15" s="382"/>
      <c r="BB15" s="383" t="s">
        <v>77</v>
      </c>
      <c r="BC15" s="92">
        <f>F46+F49</f>
        <v>0</v>
      </c>
      <c r="BD15" s="93">
        <f>I46+I49</f>
        <v>0</v>
      </c>
      <c r="BE15" s="94">
        <f>K46+K49</f>
        <v>0</v>
      </c>
      <c r="BF15" s="53">
        <f>MARZO!BF15+ABRIL!BE15+MAYO!BE15+JUNIO!BE15</f>
        <v>0</v>
      </c>
      <c r="BG15" s="91" t="s">
        <v>78</v>
      </c>
      <c r="BH15" s="81">
        <f t="shared" si="12"/>
        <v>933823291</v>
      </c>
      <c r="BI15" s="81">
        <f t="shared" si="12"/>
        <v>873553503</v>
      </c>
      <c r="BJ15" s="81">
        <f t="shared" si="12"/>
        <v>873553503</v>
      </c>
      <c r="BK15" s="81">
        <f t="shared" si="12"/>
        <v>21818286</v>
      </c>
      <c r="BL15" s="40">
        <f>+BK15+MAYO!BK15+ABRIL!BK15+MARZO!BL15</f>
        <v>774799975</v>
      </c>
      <c r="BM15" s="71" t="s">
        <v>66</v>
      </c>
      <c r="BN15" s="83">
        <f>SUM(BN16:BN21)</f>
        <v>635357730</v>
      </c>
      <c r="BO15" s="81">
        <f>SUM(BO16:BO21)</f>
        <v>374160768</v>
      </c>
      <c r="BP15" s="81">
        <f>SUM(BP16:BP21)</f>
        <v>317713356</v>
      </c>
      <c r="BQ15" s="82">
        <f>SUM(BQ16:BQ21)</f>
        <v>38064069</v>
      </c>
    </row>
    <row r="16" spans="1:69" s="9" customFormat="1" ht="24.95" customHeight="1" thickBot="1">
      <c r="A16" s="733" t="str">
        <f>+IF(MAYO!A16=0,"",MAYO!A16)</f>
        <v/>
      </c>
      <c r="B16" s="639" t="str">
        <f>+IF(MAYO!B16=0,"",MAYO!B16)</f>
        <v/>
      </c>
      <c r="C16" s="390"/>
      <c r="D16" s="390"/>
      <c r="E16" s="390"/>
      <c r="F16" s="390"/>
      <c r="G16" s="390"/>
      <c r="H16" s="390"/>
      <c r="I16" s="390"/>
      <c r="J16" s="390"/>
      <c r="K16" s="390"/>
      <c r="L16" s="390"/>
      <c r="M16" s="390"/>
      <c r="N16" s="391"/>
      <c r="O16" s="382"/>
      <c r="P16" s="392"/>
      <c r="Q16" s="393"/>
      <c r="S16" s="705">
        <f>+IF(MAYO!S16=0,"",MAYO!S16)</f>
        <v>1010100</v>
      </c>
      <c r="T16" s="681" t="str">
        <f>+IF(MAYO!T16=0,"",MAYO!T16)</f>
        <v>Servicios Personales Asociados a Nómina</v>
      </c>
      <c r="U16" s="132">
        <f t="shared" ref="U16:AJ16" si="14">SUM(U17:U20)+U33</f>
        <v>581632025</v>
      </c>
      <c r="V16" s="122">
        <f t="shared" si="14"/>
        <v>44118168</v>
      </c>
      <c r="W16" s="122">
        <f t="shared" si="14"/>
        <v>30374979</v>
      </c>
      <c r="X16" s="129">
        <f t="shared" si="14"/>
        <v>656125172</v>
      </c>
      <c r="Y16" s="128">
        <f t="shared" si="14"/>
        <v>255801517</v>
      </c>
      <c r="Z16" s="122">
        <f t="shared" si="14"/>
        <v>46466881</v>
      </c>
      <c r="AA16" s="129">
        <f t="shared" si="14"/>
        <v>302268398</v>
      </c>
      <c r="AB16" s="128">
        <f t="shared" si="14"/>
        <v>255801517</v>
      </c>
      <c r="AC16" s="122">
        <f t="shared" si="14"/>
        <v>46466881</v>
      </c>
      <c r="AD16" s="129">
        <f t="shared" si="14"/>
        <v>302268398</v>
      </c>
      <c r="AE16" s="128">
        <f t="shared" si="14"/>
        <v>228121449</v>
      </c>
      <c r="AF16" s="122">
        <f t="shared" si="14"/>
        <v>49667405</v>
      </c>
      <c r="AG16" s="129">
        <f t="shared" si="14"/>
        <v>277788854</v>
      </c>
      <c r="AH16" s="128">
        <f t="shared" si="14"/>
        <v>353856774</v>
      </c>
      <c r="AI16" s="122">
        <f t="shared" si="14"/>
        <v>353856774</v>
      </c>
      <c r="AJ16" s="130">
        <f t="shared" si="14"/>
        <v>378336318</v>
      </c>
      <c r="AK16" s="10"/>
      <c r="AL16" s="128">
        <f>SUM(AL17:AL20)+AL33</f>
        <v>45889291</v>
      </c>
      <c r="AM16" s="130">
        <f>SUM(AM17:AM20)+AM33</f>
        <v>0</v>
      </c>
      <c r="AO16" s="21"/>
      <c r="AP16" s="394" t="s">
        <v>81</v>
      </c>
      <c r="AQ16" s="395">
        <f>F10</f>
        <v>548920717</v>
      </c>
      <c r="AR16" s="395">
        <f>I10</f>
        <v>548920717</v>
      </c>
      <c r="AS16" s="395">
        <f>L10</f>
        <v>548920717</v>
      </c>
      <c r="AT16" s="382"/>
      <c r="AU16" s="396">
        <f t="shared" si="0"/>
        <v>1</v>
      </c>
      <c r="AV16" s="396">
        <f t="shared" si="1"/>
        <v>1</v>
      </c>
      <c r="AW16" s="395">
        <f t="shared" ref="AW16:AX16" si="15">+AR16</f>
        <v>548920717</v>
      </c>
      <c r="AX16" s="395">
        <f t="shared" si="15"/>
        <v>548920717</v>
      </c>
      <c r="AY16" s="12">
        <f t="shared" si="2"/>
        <v>0</v>
      </c>
      <c r="AZ16" s="397">
        <f t="shared" si="3"/>
        <v>0</v>
      </c>
      <c r="BA16" s="382"/>
      <c r="BB16" s="365" t="s">
        <v>427</v>
      </c>
      <c r="BC16" s="73">
        <f>F43</f>
        <v>115000000</v>
      </c>
      <c r="BD16" s="74">
        <f>I43</f>
        <v>55467661</v>
      </c>
      <c r="BE16" s="75">
        <f>K43</f>
        <v>11146191</v>
      </c>
      <c r="BF16" s="53">
        <f>MARZO!BF16+ABRIL!BE16+MAYO!BE16+JUNIO!BE16</f>
        <v>30100145</v>
      </c>
      <c r="BG16" s="91" t="s">
        <v>82</v>
      </c>
      <c r="BH16" s="96">
        <f>BH7+BH12+BH13+BH14+BH15</f>
        <v>6718926950</v>
      </c>
      <c r="BI16" s="96">
        <f>BI7+BI12+BI13+BI14+BI15</f>
        <v>4285304120</v>
      </c>
      <c r="BJ16" s="96">
        <f>BJ7+BJ12+BJ13+BJ14+BJ15</f>
        <v>3626028960</v>
      </c>
      <c r="BK16" s="96">
        <f>BK7+BK12+BK13+BK14+BK15</f>
        <v>496826291</v>
      </c>
      <c r="BL16" s="40">
        <f>+BK16+MAYO!BK16+ABRIL!BK16+MARZO!BL16</f>
        <v>3008703450</v>
      </c>
      <c r="BM16" s="137" t="s">
        <v>83</v>
      </c>
      <c r="BN16" s="83">
        <f>X114-X121+X147-X148-X153</f>
        <v>76854685</v>
      </c>
      <c r="BO16" s="81">
        <f>AA114-AA121+AA147-AA148-AA153</f>
        <v>31095435</v>
      </c>
      <c r="BP16" s="81">
        <f>AD114-AD121+AD147-AD148-AD153</f>
        <v>31032901</v>
      </c>
      <c r="BQ16" s="82">
        <f>AF114-AF121+AF147-AF148-AF153</f>
        <v>42600</v>
      </c>
    </row>
    <row r="17" spans="1:70" s="382" customFormat="1" ht="24.95" customHeight="1" thickBot="1">
      <c r="A17" s="732">
        <f>+IF(MAYO!A17=0,"",MAYO!A17)</f>
        <v>11</v>
      </c>
      <c r="B17" s="640" t="str">
        <f>+IF(MAYO!B17=0,"",MAYO!B17)</f>
        <v>INGRESOS  CORRIENTES</v>
      </c>
      <c r="C17" s="334">
        <f>C19+C94+C104</f>
        <v>5768854735</v>
      </c>
      <c r="D17" s="331">
        <f t="shared" ref="D17:Q17" si="16">D19+D94+D104</f>
        <v>0</v>
      </c>
      <c r="E17" s="331">
        <f t="shared" si="16"/>
        <v>81452304</v>
      </c>
      <c r="F17" s="331">
        <f t="shared" si="16"/>
        <v>5850307039</v>
      </c>
      <c r="G17" s="331">
        <f t="shared" si="16"/>
        <v>2677051635</v>
      </c>
      <c r="H17" s="331">
        <f t="shared" si="16"/>
        <v>506955751</v>
      </c>
      <c r="I17" s="331">
        <f t="shared" si="16"/>
        <v>3184007386</v>
      </c>
      <c r="J17" s="331">
        <f t="shared" si="16"/>
        <v>2286025937</v>
      </c>
      <c r="K17" s="331">
        <f t="shared" si="16"/>
        <v>440996287</v>
      </c>
      <c r="L17" s="331">
        <f t="shared" si="16"/>
        <v>2727022224</v>
      </c>
      <c r="M17" s="331">
        <f t="shared" si="16"/>
        <v>2666299653</v>
      </c>
      <c r="N17" s="332">
        <f t="shared" si="16"/>
        <v>3123284815</v>
      </c>
      <c r="P17" s="174">
        <f t="shared" si="16"/>
        <v>0</v>
      </c>
      <c r="Q17" s="175">
        <f t="shared" si="16"/>
        <v>72000000</v>
      </c>
      <c r="R17" s="9"/>
      <c r="S17" s="706">
        <f>+IF(MAYO!S17=0,"",MAYO!S17)</f>
        <v>1010101</v>
      </c>
      <c r="T17" s="682" t="str">
        <f>+IF(MAYO!T17=0,"",MAYO!T17)</f>
        <v>Sueldos del Personal de nómina</v>
      </c>
      <c r="U17" s="27">
        <f>+ENERO!U17</f>
        <v>438834836</v>
      </c>
      <c r="V17" s="15">
        <f>MAYO!V17+JUNIO!AL17</f>
        <v>44250409</v>
      </c>
      <c r="W17" s="15">
        <f>MAYO!W17+JUNIO!AM17</f>
        <v>0</v>
      </c>
      <c r="X17" s="18">
        <f>SUM(U17:W17)</f>
        <v>483085245</v>
      </c>
      <c r="Y17" s="19">
        <f>MAYO!AA17</f>
        <v>201119706</v>
      </c>
      <c r="Z17" s="374">
        <v>40631243</v>
      </c>
      <c r="AA17" s="18">
        <f>SUM(Y17:Z17)</f>
        <v>241750949</v>
      </c>
      <c r="AB17" s="19">
        <f>MAYO!AD17</f>
        <v>201119706</v>
      </c>
      <c r="AC17" s="374">
        <v>40631243</v>
      </c>
      <c r="AD17" s="18">
        <f>SUM(AB17:AC17)</f>
        <v>241750949</v>
      </c>
      <c r="AE17" s="19">
        <f>MAYO!AG17</f>
        <v>178734710</v>
      </c>
      <c r="AF17" s="374">
        <v>42279356</v>
      </c>
      <c r="AG17" s="18">
        <f>SUM(AE17:AF17)</f>
        <v>221014066</v>
      </c>
      <c r="AH17" s="19">
        <f>X17-AA17</f>
        <v>241334296</v>
      </c>
      <c r="AI17" s="15">
        <f>X17-AD17</f>
        <v>241334296</v>
      </c>
      <c r="AJ17" s="16">
        <f>X17-AG17</f>
        <v>262071179</v>
      </c>
      <c r="AK17" s="9"/>
      <c r="AL17" s="372">
        <v>44250409</v>
      </c>
      <c r="AM17" s="375">
        <v>0</v>
      </c>
      <c r="AN17" s="9"/>
      <c r="AO17" s="349"/>
      <c r="AP17" s="399" t="s">
        <v>85</v>
      </c>
      <c r="AQ17" s="400">
        <f>SUM(AQ7:AQ16)</f>
        <v>6703733340</v>
      </c>
      <c r="AR17" s="401">
        <f>SUM(AR7:AR16)</f>
        <v>3750241538</v>
      </c>
      <c r="AS17" s="402">
        <f>SUM(AS7:AS16)</f>
        <v>3294302273</v>
      </c>
      <c r="AT17" s="403"/>
      <c r="AU17" s="401">
        <f t="shared" si="0"/>
        <v>0.55942582256710105</v>
      </c>
      <c r="AV17" s="401">
        <f t="shared" si="1"/>
        <v>0.49141308371314185</v>
      </c>
      <c r="AW17" s="404">
        <f>SUM(AX7:AX16)</f>
        <v>6410161253</v>
      </c>
      <c r="AX17" s="404">
        <f>SUM(AX7:AX16)</f>
        <v>6410161253</v>
      </c>
      <c r="AY17" s="404">
        <f>SUM(AY7:AY16)</f>
        <v>599802201</v>
      </c>
      <c r="AZ17" s="405">
        <f>SUM(AZ7:AZ16)</f>
        <v>-293572087</v>
      </c>
      <c r="BA17" s="9"/>
      <c r="BB17" s="365" t="s">
        <v>428</v>
      </c>
      <c r="BC17" s="73">
        <f>F41+F52+F55+F58+F61+F67+F70+F73+F76+F79+F82+F86+F87+F88+F89+F90+F91</f>
        <v>1250569185</v>
      </c>
      <c r="BD17" s="74">
        <f>I41+I52+I55+I58+I61+I67+I70+I73+I76+I79+I82+I86+I87+I88+I89+I90+I91</f>
        <v>800960699</v>
      </c>
      <c r="BE17" s="75">
        <f>K41+K52+K55+K58+K61+K67+K70+K73+K76+K79+K82+K86+K87+K88+K89+K90+K91</f>
        <v>156944771</v>
      </c>
      <c r="BF17" s="53">
        <f>MARZO!BF17+ABRIL!BE17+MAYO!BE17+JUNIO!BE17</f>
        <v>750843372</v>
      </c>
      <c r="BG17" s="98" t="s">
        <v>86</v>
      </c>
      <c r="BH17" s="99">
        <f>BC23-BH16</f>
        <v>-6718926950</v>
      </c>
      <c r="BI17" s="99"/>
      <c r="BJ17" s="99"/>
      <c r="BK17" s="99"/>
      <c r="BL17" s="40">
        <f>+BK17+MAYO!BK17+ABRIL!BK17+MARZO!BL17</f>
        <v>0</v>
      </c>
      <c r="BM17" s="137" t="s">
        <v>443</v>
      </c>
      <c r="BN17" s="83">
        <f>X123-X126-X139+X155-X156-X167-X168</f>
        <v>221299368</v>
      </c>
      <c r="BO17" s="81">
        <f>AA123-AA126-AA139+AA155-AA156-AA167-AA168</f>
        <v>139257664</v>
      </c>
      <c r="BP17" s="81">
        <f>AD123-AD126-AD139+AD155-AD156-AD167-AD168</f>
        <v>90497297</v>
      </c>
      <c r="BQ17" s="82">
        <f>AF123-AF126-AF139+AF155-AF156-AF167-AF168</f>
        <v>23188735</v>
      </c>
      <c r="BR17" s="9"/>
    </row>
    <row r="18" spans="1:70" s="9" customFormat="1" ht="24.95" customHeight="1" thickBot="1">
      <c r="A18" s="611" t="str">
        <f>+IF(MAYO!A18=0,"",MAYO!A18)</f>
        <v/>
      </c>
      <c r="B18" s="641" t="str">
        <f>+IF(MAYO!B18=0,"",MAYO!B18)</f>
        <v/>
      </c>
      <c r="C18" s="294"/>
      <c r="D18" s="294"/>
      <c r="E18" s="294"/>
      <c r="F18" s="294"/>
      <c r="G18" s="294"/>
      <c r="H18" s="294"/>
      <c r="I18" s="294"/>
      <c r="J18" s="294"/>
      <c r="K18" s="294"/>
      <c r="L18" s="294"/>
      <c r="M18" s="294"/>
      <c r="N18" s="463"/>
      <c r="P18" s="407"/>
      <c r="Q18" s="406"/>
      <c r="S18" s="706">
        <f>+IF(MAYO!S18=0,"",MAYO!S18)</f>
        <v>1010102</v>
      </c>
      <c r="T18" s="682" t="str">
        <f>+IF(MAYO!T18=0,"",MAYO!T18)</f>
        <v>Horas Extras,Dominic.,Festivos y Rec. Nocturnos</v>
      </c>
      <c r="U18" s="27">
        <f>+ENERO!U18</f>
        <v>24789912</v>
      </c>
      <c r="V18" s="15">
        <f>MAYO!V18+JUNIO!AL18</f>
        <v>-7865537</v>
      </c>
      <c r="W18" s="15">
        <f>MAYO!W18+JUNIO!AM18</f>
        <v>0</v>
      </c>
      <c r="X18" s="18">
        <f>SUM(U18:W18)</f>
        <v>16924375</v>
      </c>
      <c r="Y18" s="19">
        <f>MAYO!AA18</f>
        <v>6929815</v>
      </c>
      <c r="Z18" s="374">
        <v>1455175</v>
      </c>
      <c r="AA18" s="18">
        <f>SUM(Y18:Z18)</f>
        <v>8384990</v>
      </c>
      <c r="AB18" s="19">
        <f>MAYO!AD18</f>
        <v>6929815</v>
      </c>
      <c r="AC18" s="374">
        <v>1455175</v>
      </c>
      <c r="AD18" s="18">
        <f>SUM(AB18:AC18)</f>
        <v>8384990</v>
      </c>
      <c r="AE18" s="19">
        <f>MAYO!AG18</f>
        <v>6929815</v>
      </c>
      <c r="AF18" s="374">
        <v>1455175</v>
      </c>
      <c r="AG18" s="18">
        <f>SUM(AE18:AF18)</f>
        <v>8384990</v>
      </c>
      <c r="AH18" s="19">
        <f>X18-AA18</f>
        <v>8539385</v>
      </c>
      <c r="AI18" s="15">
        <f>X18-AD18</f>
        <v>8539385</v>
      </c>
      <c r="AJ18" s="16">
        <f>X18-AG18</f>
        <v>8539385</v>
      </c>
      <c r="AL18" s="372">
        <v>-7865537</v>
      </c>
      <c r="AM18" s="375">
        <v>0</v>
      </c>
      <c r="AO18" s="21"/>
      <c r="AP18" s="294" t="s">
        <v>51</v>
      </c>
      <c r="AQ18" s="294"/>
      <c r="AR18" s="294"/>
      <c r="AS18" s="294"/>
      <c r="AT18" s="294"/>
      <c r="AU18" s="294"/>
      <c r="AV18" s="294"/>
      <c r="AW18" s="294"/>
      <c r="AX18" s="294"/>
      <c r="AY18" s="294"/>
      <c r="AZ18" s="294"/>
      <c r="BA18" s="382"/>
      <c r="BB18" s="383" t="s">
        <v>429</v>
      </c>
      <c r="BC18" s="73">
        <f>+F95+F96+F97+F99+F100+F101</f>
        <v>0</v>
      </c>
      <c r="BD18" s="74">
        <f>+I95+I96+I97+I99+I100+I101</f>
        <v>0</v>
      </c>
      <c r="BE18" s="75">
        <f>+K95+K96+K97+K99+K100+K101</f>
        <v>0</v>
      </c>
      <c r="BF18" s="53">
        <f>MARZO!BF18+ABRIL!BE18+MAYO!BE18+JUNIO!BE18</f>
        <v>0</v>
      </c>
      <c r="BM18" s="137" t="s">
        <v>87</v>
      </c>
      <c r="BN18" s="83">
        <f>X148+X156</f>
        <v>264281718</v>
      </c>
      <c r="BO18" s="81">
        <f>AA148+AA156</f>
        <v>165123472</v>
      </c>
      <c r="BP18" s="81">
        <f>AD148+AD156</f>
        <v>157498961</v>
      </c>
      <c r="BQ18" s="82">
        <f>AF148+AF156</f>
        <v>8469659</v>
      </c>
      <c r="BR18" s="382"/>
    </row>
    <row r="19" spans="1:70" s="9" customFormat="1" ht="24.95" customHeight="1" thickBot="1">
      <c r="A19" s="734">
        <f>+IF(MAYO!A19=0,"",MAYO!A19)</f>
        <v>113</v>
      </c>
      <c r="B19" s="642" t="str">
        <f>+IF(MAYO!B19=0,"",MAYO!B19)</f>
        <v>VENTA DE SERVICIOS</v>
      </c>
      <c r="C19" s="334">
        <f t="shared" ref="C19:N19" si="17">C21+C85</f>
        <v>5753661125</v>
      </c>
      <c r="D19" s="331">
        <f t="shared" si="17"/>
        <v>0</v>
      </c>
      <c r="E19" s="331">
        <f t="shared" si="17"/>
        <v>81452304</v>
      </c>
      <c r="F19" s="332">
        <f t="shared" si="17"/>
        <v>5835113429</v>
      </c>
      <c r="G19" s="334">
        <f t="shared" si="17"/>
        <v>2673934344</v>
      </c>
      <c r="H19" s="331">
        <f t="shared" si="17"/>
        <v>505877141</v>
      </c>
      <c r="I19" s="332">
        <f t="shared" si="17"/>
        <v>3179811485</v>
      </c>
      <c r="J19" s="334">
        <f t="shared" si="17"/>
        <v>2283017733</v>
      </c>
      <c r="K19" s="331">
        <f t="shared" si="17"/>
        <v>440854487</v>
      </c>
      <c r="L19" s="332">
        <f t="shared" si="17"/>
        <v>2723872220</v>
      </c>
      <c r="M19" s="334">
        <f t="shared" si="17"/>
        <v>2655301944</v>
      </c>
      <c r="N19" s="332">
        <f t="shared" si="17"/>
        <v>3111241209</v>
      </c>
      <c r="O19" s="382"/>
      <c r="P19" s="43">
        <f>P21+P85</f>
        <v>0</v>
      </c>
      <c r="Q19" s="45">
        <f>Q21+Q85</f>
        <v>72000000</v>
      </c>
      <c r="S19" s="706">
        <f>+IF(MAYO!S19=0,"",MAYO!S19)</f>
        <v>1010103</v>
      </c>
      <c r="T19" s="682" t="str">
        <f>+IF(MAYO!T19=0,"",MAYO!T19)</f>
        <v>Prima Técnica</v>
      </c>
      <c r="U19" s="27">
        <f>+ENERO!U19</f>
        <v>0</v>
      </c>
      <c r="V19" s="15">
        <f>MAYO!V19+JUNIO!AL19</f>
        <v>0</v>
      </c>
      <c r="W19" s="15">
        <f>MAYO!W19+JUNIO!AM19</f>
        <v>0</v>
      </c>
      <c r="X19" s="18">
        <f>SUM(U19:W19)</f>
        <v>0</v>
      </c>
      <c r="Y19" s="19">
        <f>MAYO!AA19</f>
        <v>0</v>
      </c>
      <c r="Z19" s="374">
        <v>0</v>
      </c>
      <c r="AA19" s="18">
        <f>SUM(Y19:Z19)</f>
        <v>0</v>
      </c>
      <c r="AB19" s="19">
        <f>MAYO!AD19</f>
        <v>0</v>
      </c>
      <c r="AC19" s="374">
        <v>0</v>
      </c>
      <c r="AD19" s="18">
        <f>SUM(AB19:AC19)</f>
        <v>0</v>
      </c>
      <c r="AE19" s="19">
        <f>MAYO!AG19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4" t="str">
        <f>+CONCATENATE("PROYECCION A DICIEMBRE 31 DEL ",N3)</f>
        <v>PROYECCION A DICIEMBRE 31 DEL 2018</v>
      </c>
      <c r="AX19" s="965"/>
      <c r="AY19" s="965"/>
      <c r="AZ19" s="966"/>
      <c r="BA19" s="382"/>
      <c r="BB19" s="414" t="s">
        <v>93</v>
      </c>
      <c r="BC19" s="621">
        <f>+F105+F106+F107+F108+F109+F110+F98</f>
        <v>15193610</v>
      </c>
      <c r="BD19" s="93">
        <f>+I105+I106+I107+I108+I109+I110+I98</f>
        <v>4195901</v>
      </c>
      <c r="BE19" s="94">
        <f>+K105+K106+K107+K108+K109+K110+K98</f>
        <v>141800</v>
      </c>
      <c r="BF19" s="53">
        <f>MARZO!BF19+ABRIL!BE19+MAYO!BE19+JUNIO!BE19</f>
        <v>3150004</v>
      </c>
      <c r="BG19" s="382"/>
      <c r="BH19" s="382"/>
      <c r="BI19" s="382"/>
      <c r="BJ19" s="382"/>
      <c r="BK19" s="382"/>
      <c r="BM19" s="137" t="s">
        <v>94</v>
      </c>
      <c r="BN19" s="83">
        <f>X126+X167</f>
        <v>72921959</v>
      </c>
      <c r="BO19" s="81">
        <f>AA126+AA167</f>
        <v>38684197</v>
      </c>
      <c r="BP19" s="81">
        <f>AD126+AD167</f>
        <v>38684197</v>
      </c>
      <c r="BQ19" s="82">
        <f>AF126+AF167</f>
        <v>6363075</v>
      </c>
    </row>
    <row r="20" spans="1:70" s="422" customFormat="1" ht="24.95" customHeight="1" thickBot="1">
      <c r="A20" s="611" t="str">
        <f>+IF(MAYO!A20=0,"",MAYO!A20)</f>
        <v/>
      </c>
      <c r="B20" s="643" t="str">
        <f>+IF(MAYO!B20=0,"",MAYO!B20)</f>
        <v/>
      </c>
      <c r="C20" s="294"/>
      <c r="D20" s="294"/>
      <c r="E20" s="294"/>
      <c r="F20" s="294"/>
      <c r="G20" s="294"/>
      <c r="H20" s="294"/>
      <c r="I20" s="294"/>
      <c r="J20" s="294"/>
      <c r="K20" s="294"/>
      <c r="L20" s="294"/>
      <c r="M20" s="294"/>
      <c r="N20" s="463"/>
      <c r="O20" s="9"/>
      <c r="P20" s="407"/>
      <c r="Q20" s="406"/>
      <c r="R20" s="9"/>
      <c r="S20" s="706">
        <f>+IF(MAYO!S20=0,"",MAYO!S20)</f>
        <v>1010104</v>
      </c>
      <c r="T20" s="682" t="str">
        <f>+IF(MAYO!T20=0,"",MAYO!T20)</f>
        <v>Otros</v>
      </c>
      <c r="U20" s="27">
        <f t="shared" ref="U20:AJ20" si="18">SUM(U21:U32)</f>
        <v>116236154</v>
      </c>
      <c r="V20" s="15">
        <f t="shared" si="18"/>
        <v>9504419</v>
      </c>
      <c r="W20" s="15">
        <f t="shared" si="18"/>
        <v>0</v>
      </c>
      <c r="X20" s="18">
        <f t="shared" si="18"/>
        <v>125740573</v>
      </c>
      <c r="Y20" s="19">
        <f t="shared" si="18"/>
        <v>32629681</v>
      </c>
      <c r="Z20" s="142">
        <f t="shared" si="18"/>
        <v>4380463</v>
      </c>
      <c r="AA20" s="18">
        <f t="shared" si="18"/>
        <v>37010144</v>
      </c>
      <c r="AB20" s="19">
        <f t="shared" si="18"/>
        <v>32629681</v>
      </c>
      <c r="AC20" s="142">
        <f t="shared" si="18"/>
        <v>4380463</v>
      </c>
      <c r="AD20" s="18">
        <f t="shared" si="18"/>
        <v>37010144</v>
      </c>
      <c r="AE20" s="19">
        <f t="shared" si="18"/>
        <v>27334609</v>
      </c>
      <c r="AF20" s="142">
        <f t="shared" si="18"/>
        <v>5932874</v>
      </c>
      <c r="AG20" s="18">
        <f t="shared" si="18"/>
        <v>33267483</v>
      </c>
      <c r="AH20" s="19">
        <f t="shared" si="18"/>
        <v>88730429</v>
      </c>
      <c r="AI20" s="15">
        <f t="shared" si="18"/>
        <v>88730429</v>
      </c>
      <c r="AJ20" s="16">
        <f t="shared" si="18"/>
        <v>92473090</v>
      </c>
      <c r="AK20" s="9"/>
      <c r="AL20" s="29">
        <f>SUM(AL21:AL32)</f>
        <v>9504419</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430</v>
      </c>
      <c r="BC20" s="65">
        <f>+F115+F117+F119+F120+F121+F123+F124</f>
        <v>0</v>
      </c>
      <c r="BD20" s="66">
        <f>+I115+I117+I119+I120+I121+I123+I124</f>
        <v>615688</v>
      </c>
      <c r="BE20" s="67">
        <f>+K115+K117+K119+K120+K121+K123+K124</f>
        <v>80642</v>
      </c>
      <c r="BF20" s="53">
        <f>MARZO!BF20+ABRIL!BE20+MAYO!BE20+JUNIO!BE20</f>
        <v>615688</v>
      </c>
      <c r="BG20" s="382"/>
      <c r="BH20" s="382"/>
      <c r="BI20" s="382"/>
      <c r="BJ20" s="382"/>
      <c r="BK20" s="382"/>
      <c r="BL20" s="382"/>
      <c r="BM20" s="139" t="s">
        <v>438</v>
      </c>
      <c r="BN20" s="83">
        <f>+X141-X143</f>
        <v>0</v>
      </c>
      <c r="BO20" s="81">
        <f>+AA141-AA143</f>
        <v>0</v>
      </c>
      <c r="BP20" s="81">
        <f>+AD141-AD143</f>
        <v>0</v>
      </c>
      <c r="BQ20" s="82">
        <f>+AF141-AF143</f>
        <v>0</v>
      </c>
      <c r="BR20" s="9"/>
    </row>
    <row r="21" spans="1:70" s="422" customFormat="1" ht="24.95" customHeight="1" thickBot="1">
      <c r="A21" s="735">
        <f>+IF(MAYO!A21=0,"",MAYO!A21)</f>
        <v>11301</v>
      </c>
      <c r="B21" s="644" t="str">
        <f>+IF(MAYO!B21=0,"",MAYO!B21)</f>
        <v>Venta de Servicios de Salud</v>
      </c>
      <c r="C21" s="174">
        <f t="shared" ref="C21:N21" si="19">C22+C25+C28+C41+C42+C45+C48+C51+C54+C57+C60+C63+C66+C69+C72+C75+C78+C81</f>
        <v>4656979522</v>
      </c>
      <c r="D21" s="354">
        <f t="shared" si="19"/>
        <v>0</v>
      </c>
      <c r="E21" s="354">
        <f t="shared" si="19"/>
        <v>49000000</v>
      </c>
      <c r="F21" s="354">
        <f t="shared" si="19"/>
        <v>4705979522</v>
      </c>
      <c r="G21" s="354">
        <f t="shared" si="19"/>
        <v>2063499039</v>
      </c>
      <c r="H21" s="354">
        <f t="shared" si="19"/>
        <v>360755437</v>
      </c>
      <c r="I21" s="354">
        <f t="shared" si="19"/>
        <v>2424254476</v>
      </c>
      <c r="J21" s="354">
        <f t="shared" si="19"/>
        <v>1672582434</v>
      </c>
      <c r="K21" s="354">
        <f t="shared" si="19"/>
        <v>295732783</v>
      </c>
      <c r="L21" s="354">
        <f t="shared" si="19"/>
        <v>1968315217</v>
      </c>
      <c r="M21" s="354">
        <f t="shared" si="19"/>
        <v>2281725046</v>
      </c>
      <c r="N21" s="175">
        <f t="shared" si="19"/>
        <v>2737664305</v>
      </c>
      <c r="O21" s="382"/>
      <c r="P21" s="43">
        <f>P22+P25+P28+P41+P42+P45+P48+P51+P54+P57+P60+P63+P66+P69+P72+P75+P78+P81</f>
        <v>0</v>
      </c>
      <c r="Q21" s="45">
        <f>Q22+Q25+Q28+Q41+Q42+Q45+Q48+Q51+Q54+Q57+Q60+Q63+Q66+Q69+Q72+Q75+Q78+Q81</f>
        <v>0</v>
      </c>
      <c r="R21" s="9"/>
      <c r="S21" s="707" t="str">
        <f>+IF(MAYO!S21=0,"",MAYO!S21)</f>
        <v>1010104-1</v>
      </c>
      <c r="T21" s="683" t="str">
        <f>+IF(MAYO!T21=0,"",MAYO!T21)</f>
        <v xml:space="preserve">Prima de Navidad </v>
      </c>
      <c r="U21" s="27">
        <f>+ENERO!U21</f>
        <v>43218582</v>
      </c>
      <c r="V21" s="15">
        <f>MAYO!V21+JUNIO!AL21</f>
        <v>204980</v>
      </c>
      <c r="W21" s="15">
        <f>MAYO!W21+JUNIO!AM21</f>
        <v>0</v>
      </c>
      <c r="X21" s="18">
        <f t="shared" ref="X21:X33" si="20">SUM(U21:W21)</f>
        <v>43423562</v>
      </c>
      <c r="Y21" s="19">
        <f>MAYO!AA21</f>
        <v>0</v>
      </c>
      <c r="Z21" s="374">
        <v>0</v>
      </c>
      <c r="AA21" s="18">
        <f t="shared" ref="AA21:AA33" si="21">SUM(Y21:Z21)</f>
        <v>0</v>
      </c>
      <c r="AB21" s="19">
        <f>MAYO!AD21</f>
        <v>0</v>
      </c>
      <c r="AC21" s="374">
        <v>0</v>
      </c>
      <c r="AD21" s="18">
        <f t="shared" ref="AD21:AD33" si="22">SUM(AB21:AC21)</f>
        <v>0</v>
      </c>
      <c r="AE21" s="19">
        <f>MAYO!AG21</f>
        <v>0</v>
      </c>
      <c r="AF21" s="374">
        <v>0</v>
      </c>
      <c r="AG21" s="18">
        <f t="shared" ref="AG21:AG33" si="23">SUM(AE21:AF21)</f>
        <v>0</v>
      </c>
      <c r="AH21" s="19">
        <f t="shared" ref="AH21:AH33" si="24">X21-AA21</f>
        <v>43423562</v>
      </c>
      <c r="AI21" s="15">
        <f t="shared" ref="AI21:AI33" si="25">X21-AD21</f>
        <v>43423562</v>
      </c>
      <c r="AJ21" s="16">
        <f t="shared" ref="AJ21:AJ33" si="26">X21-AG21</f>
        <v>43423562</v>
      </c>
      <c r="AK21" s="9"/>
      <c r="AL21" s="372">
        <v>204980</v>
      </c>
      <c r="AM21" s="375">
        <v>0</v>
      </c>
      <c r="AN21" s="9"/>
      <c r="AO21" s="349"/>
      <c r="AP21" s="423"/>
      <c r="AQ21" s="424"/>
      <c r="AR21" s="425" t="str">
        <f>AR6</f>
        <v>JUNIO</v>
      </c>
      <c r="AS21" s="426" t="str">
        <f>AR6</f>
        <v>JUNIO</v>
      </c>
      <c r="AT21" s="425" t="str">
        <f>AR6</f>
        <v>JUNIO</v>
      </c>
      <c r="AU21" s="425" t="s">
        <v>44</v>
      </c>
      <c r="AV21" s="425" t="s">
        <v>22</v>
      </c>
      <c r="AW21" s="427"/>
      <c r="AX21" s="427"/>
      <c r="AY21" s="425" t="s">
        <v>44</v>
      </c>
      <c r="AZ21" s="428" t="s">
        <v>22</v>
      </c>
      <c r="BA21" s="9"/>
      <c r="BB21" s="101" t="s">
        <v>431</v>
      </c>
      <c r="BC21" s="65">
        <f>SUMIF($B8:B122,"*Vigencia Anterior*",F8:F122)+F122</f>
        <v>837797789</v>
      </c>
      <c r="BD21" s="66">
        <f>SUMIF($B8:B122,"*Vigencia Anterior*",I8:I122)+I122</f>
        <v>275428640</v>
      </c>
      <c r="BE21" s="67">
        <f>SUMIF($B8:B122,"*Vigencia Anterior*",K8:K122)+K122</f>
        <v>-5052192</v>
      </c>
      <c r="BF21" s="53">
        <f>MARZO!BF21+ABRIL!BE21+MAYO!BE21+JUNIO!BE21</f>
        <v>275428640</v>
      </c>
      <c r="BG21" s="382"/>
      <c r="BH21" s="382"/>
      <c r="BI21" s="382"/>
      <c r="BJ21" s="382"/>
      <c r="BK21" s="382"/>
      <c r="BL21" s="382"/>
      <c r="BM21" s="137" t="s">
        <v>99</v>
      </c>
      <c r="BN21" s="83">
        <v>0</v>
      </c>
      <c r="BO21" s="81">
        <v>0</v>
      </c>
      <c r="BP21" s="81">
        <v>0</v>
      </c>
      <c r="BQ21" s="82">
        <v>0</v>
      </c>
      <c r="BR21" s="382"/>
    </row>
    <row r="22" spans="1:70" s="9" customFormat="1" ht="24.95" customHeight="1" thickBot="1">
      <c r="A22" s="734">
        <f>+IF(MAYO!A22=0,"",MAYO!A22)</f>
        <v>1130101</v>
      </c>
      <c r="B22" s="645" t="str">
        <f>+IF(MAYO!B22=0,"",MAYO!B22)</f>
        <v>EPS - REGIMEN CONTRIBUTIVO</v>
      </c>
      <c r="C22" s="43">
        <f t="shared" ref="C22:N22" si="27">SUM(C23:C24)</f>
        <v>879358852</v>
      </c>
      <c r="D22" s="44">
        <f t="shared" si="27"/>
        <v>0</v>
      </c>
      <c r="E22" s="44">
        <f t="shared" si="27"/>
        <v>0</v>
      </c>
      <c r="F22" s="44">
        <f t="shared" si="27"/>
        <v>879358852</v>
      </c>
      <c r="G22" s="44">
        <f t="shared" si="27"/>
        <v>502974448</v>
      </c>
      <c r="H22" s="44">
        <f t="shared" si="27"/>
        <v>87737138</v>
      </c>
      <c r="I22" s="44">
        <f t="shared" si="27"/>
        <v>590711586</v>
      </c>
      <c r="J22" s="44">
        <f t="shared" si="27"/>
        <v>321738628</v>
      </c>
      <c r="K22" s="44">
        <f t="shared" si="27"/>
        <v>46099805</v>
      </c>
      <c r="L22" s="44">
        <f t="shared" si="27"/>
        <v>367838433</v>
      </c>
      <c r="M22" s="44">
        <f t="shared" si="27"/>
        <v>288647266</v>
      </c>
      <c r="N22" s="45">
        <f t="shared" si="27"/>
        <v>511520419</v>
      </c>
      <c r="P22" s="43">
        <f>SUM(P23:P24)</f>
        <v>0</v>
      </c>
      <c r="Q22" s="45">
        <f>SUM(Q23:Q24)</f>
        <v>0</v>
      </c>
      <c r="S22" s="707" t="str">
        <f>+IF(MAYO!S22=0,"",MAYO!S22)</f>
        <v>1010104-2</v>
      </c>
      <c r="T22" s="683" t="str">
        <f>+IF(MAYO!T22=0,"",MAYO!T22)</f>
        <v>Prima Vida Cara</v>
      </c>
      <c r="U22" s="27">
        <f>+ENERO!U22</f>
        <v>0</v>
      </c>
      <c r="V22" s="15">
        <f>MAYO!V22+JUNIO!AL22</f>
        <v>0</v>
      </c>
      <c r="W22" s="15">
        <f>MAYO!W22+JUNIO!AM22</f>
        <v>0</v>
      </c>
      <c r="X22" s="18">
        <f t="shared" si="20"/>
        <v>0</v>
      </c>
      <c r="Y22" s="19">
        <f>MAYO!AA22</f>
        <v>0</v>
      </c>
      <c r="Z22" s="374">
        <v>0</v>
      </c>
      <c r="AA22" s="18">
        <f t="shared" si="21"/>
        <v>0</v>
      </c>
      <c r="AB22" s="19">
        <f>MAYO!AD22</f>
        <v>0</v>
      </c>
      <c r="AC22" s="374">
        <v>0</v>
      </c>
      <c r="AD22" s="18">
        <f t="shared" si="22"/>
        <v>0</v>
      </c>
      <c r="AE22" s="19">
        <f>MAYO!AG22</f>
        <v>0</v>
      </c>
      <c r="AF22" s="374">
        <v>0</v>
      </c>
      <c r="AG22" s="18">
        <f t="shared" si="23"/>
        <v>0</v>
      </c>
      <c r="AH22" s="19">
        <f t="shared" si="24"/>
        <v>0</v>
      </c>
      <c r="AI22" s="15">
        <f t="shared" si="25"/>
        <v>0</v>
      </c>
      <c r="AJ22" s="16">
        <f t="shared" si="26"/>
        <v>0</v>
      </c>
      <c r="AL22" s="372">
        <v>0</v>
      </c>
      <c r="AM22" s="375">
        <v>0</v>
      </c>
      <c r="AO22" s="21"/>
      <c r="AP22" s="429" t="s">
        <v>104</v>
      </c>
      <c r="AQ22" s="430">
        <f>X17+X66</f>
        <v>1755379326</v>
      </c>
      <c r="AR22" s="430">
        <f>AD17+AD66</f>
        <v>878456070</v>
      </c>
      <c r="AS22" s="430">
        <f>AG17+AG66</f>
        <v>805636992</v>
      </c>
      <c r="AT22" s="431"/>
      <c r="AU22" s="432">
        <f t="shared" ref="AU22:AU32" si="28">IF(AQ22=0," ",AR22/AQ22)</f>
        <v>0.50043660477746787</v>
      </c>
      <c r="AV22" s="432">
        <f t="shared" ref="AV22:AV32" si="29">IF(AQ22=0," ",AS22/AQ22)</f>
        <v>0.45895321886683765</v>
      </c>
      <c r="AW22" s="433">
        <f>AR22/$AO$2*12</f>
        <v>1756912140</v>
      </c>
      <c r="AX22" s="433">
        <f>AS22/$AO$2*12</f>
        <v>1611273984</v>
      </c>
      <c r="AY22" s="433">
        <f t="shared" ref="AY22:AY31" si="30">AW22-AQ22</f>
        <v>1532814</v>
      </c>
      <c r="AZ22" s="434">
        <f t="shared" ref="AZ22:AZ31" si="31">AQ22-AX22</f>
        <v>144105342</v>
      </c>
      <c r="BA22" s="382"/>
      <c r="BB22" s="102" t="s">
        <v>109</v>
      </c>
      <c r="BC22" s="103">
        <f>BC7+BC8+BC20+BC21</f>
        <v>6718926950</v>
      </c>
      <c r="BD22" s="104">
        <f>BD7+BD8+BD20+BD21</f>
        <v>3754437439</v>
      </c>
      <c r="BE22" s="105">
        <f>BE7+BE8+BE20+BE21</f>
        <v>442194950</v>
      </c>
      <c r="BF22" s="53">
        <f>MARZO!BF22+ABRIL!BE22+MAYO!BE22+JUNIO!BE22</f>
        <v>3297452277</v>
      </c>
      <c r="BG22" s="382"/>
      <c r="BH22" s="382"/>
      <c r="BI22" s="382"/>
      <c r="BJ22" s="382"/>
      <c r="BK22" s="382"/>
      <c r="BM22" s="71" t="s">
        <v>67</v>
      </c>
      <c r="BN22" s="83">
        <f>BN23+BN24</f>
        <v>168498244</v>
      </c>
      <c r="BO22" s="81">
        <f>BO23+BO24</f>
        <v>67373912</v>
      </c>
      <c r="BP22" s="81">
        <f>BP23+BP24</f>
        <v>67373912</v>
      </c>
      <c r="BQ22" s="82">
        <f>BQ23+BQ24</f>
        <v>10270672</v>
      </c>
      <c r="BR22" s="382"/>
    </row>
    <row r="23" spans="1:70" s="422" customFormat="1" ht="24.95" customHeight="1">
      <c r="A23" s="611" t="str">
        <f>+IF(MAYO!A23=0,"",MAYO!A23)</f>
        <v>1130101-1</v>
      </c>
      <c r="B23" s="646" t="str">
        <f>+CONCATENATE("Vigencia ",INSTRUCCIONES!$F$3)</f>
        <v>Vigencia 2018</v>
      </c>
      <c r="C23" s="673">
        <f>+ENERO!C23</f>
        <v>759358852</v>
      </c>
      <c r="D23" s="373">
        <f>MAYO!D23+JUNIO!P23</f>
        <v>0</v>
      </c>
      <c r="E23" s="373">
        <f>MAYO!E23+JUNIO!Q23</f>
        <v>0</v>
      </c>
      <c r="F23" s="373">
        <f>SUM(C23:E23)</f>
        <v>759358852</v>
      </c>
      <c r="G23" s="373">
        <f>MAYO!I23</f>
        <v>444336839</v>
      </c>
      <c r="H23" s="374">
        <v>93907351</v>
      </c>
      <c r="I23" s="373">
        <f>SUM(G23:H23)</f>
        <v>538244190</v>
      </c>
      <c r="J23" s="373">
        <f>MAYO!L23</f>
        <v>263101019</v>
      </c>
      <c r="K23" s="374">
        <v>52270018</v>
      </c>
      <c r="L23" s="373">
        <f>SUM(J23:K23)</f>
        <v>315371037</v>
      </c>
      <c r="M23" s="373">
        <f>F23-I23</f>
        <v>221114662</v>
      </c>
      <c r="N23" s="143">
        <f>F23-L23</f>
        <v>443987815</v>
      </c>
      <c r="O23" s="9"/>
      <c r="P23" s="372">
        <v>0</v>
      </c>
      <c r="Q23" s="375">
        <v>0</v>
      </c>
      <c r="R23" s="9"/>
      <c r="S23" s="707" t="str">
        <f>+IF(MAYO!S23=0,"",MAYO!S23)</f>
        <v>1010104-3</v>
      </c>
      <c r="T23" s="683" t="str">
        <f>+IF(MAYO!T23=0,"",MAYO!T23)</f>
        <v>Prima de Vacaciones</v>
      </c>
      <c r="U23" s="27">
        <f>+ENERO!U23</f>
        <v>19947038</v>
      </c>
      <c r="V23" s="15">
        <f>MAYO!V23+JUNIO!AL23</f>
        <v>-531696</v>
      </c>
      <c r="W23" s="15">
        <f>MAYO!W23+JUNIO!AM23</f>
        <v>0</v>
      </c>
      <c r="X23" s="18">
        <f t="shared" si="20"/>
        <v>19415342</v>
      </c>
      <c r="Y23" s="19">
        <f>MAYO!AA23</f>
        <v>10193755</v>
      </c>
      <c r="Z23" s="374">
        <v>0</v>
      </c>
      <c r="AA23" s="18">
        <f t="shared" si="21"/>
        <v>10193755</v>
      </c>
      <c r="AB23" s="19">
        <f>MAYO!AD23</f>
        <v>10193755</v>
      </c>
      <c r="AC23" s="374">
        <v>0</v>
      </c>
      <c r="AD23" s="18">
        <f t="shared" si="22"/>
        <v>10193755</v>
      </c>
      <c r="AE23" s="19">
        <f>MAYO!AG23</f>
        <v>8352257</v>
      </c>
      <c r="AF23" s="374">
        <v>1841498</v>
      </c>
      <c r="AG23" s="18">
        <f t="shared" si="23"/>
        <v>10193755</v>
      </c>
      <c r="AH23" s="19">
        <f t="shared" si="24"/>
        <v>9221587</v>
      </c>
      <c r="AI23" s="15">
        <f t="shared" si="25"/>
        <v>9221587</v>
      </c>
      <c r="AJ23" s="16">
        <f t="shared" si="26"/>
        <v>9221587</v>
      </c>
      <c r="AK23" s="9"/>
      <c r="AL23" s="372">
        <v>-531696</v>
      </c>
      <c r="AM23" s="375">
        <v>0</v>
      </c>
      <c r="AN23" s="9"/>
      <c r="AO23" s="370"/>
      <c r="AP23" s="435" t="s">
        <v>108</v>
      </c>
      <c r="AQ23" s="436">
        <f>X16+X65-AQ22</f>
        <v>697263711</v>
      </c>
      <c r="AR23" s="436">
        <f>AD16+AD65-AR22</f>
        <v>232204713</v>
      </c>
      <c r="AS23" s="436">
        <f>AG16+AG65-AS22</f>
        <v>223933249</v>
      </c>
      <c r="AT23" s="327"/>
      <c r="AU23" s="342">
        <f t="shared" si="28"/>
        <v>0.33302279946130742</v>
      </c>
      <c r="AV23" s="342">
        <f t="shared" si="29"/>
        <v>0.32116005102121253</v>
      </c>
      <c r="AW23" s="436">
        <f>(AR23-AD21-AD22-AD23-AD25-AD30-AD33-AD70-AD71-AD72-AD74-AD78-AD81)/$AO$2*12+AX22/12*2.5+AD30+AD33+AD78+AD81</f>
        <v>658478887</v>
      </c>
      <c r="AX23" s="436">
        <f>(AS23-AG21-AG22-AG23-AG25-AG30-AG33-AG70-AG71-AG72-AG74-AG78-AG81)/$AO$2*12+AX22/12*2.5+AG30+AG33+AG78+AG81</f>
        <v>643656536</v>
      </c>
      <c r="AY23" s="436">
        <f t="shared" si="30"/>
        <v>-38784824</v>
      </c>
      <c r="AZ23" s="46">
        <f t="shared" si="31"/>
        <v>53607175</v>
      </c>
      <c r="BA23" s="382"/>
      <c r="BF23" s="382"/>
      <c r="BG23" s="382"/>
      <c r="BH23" s="382"/>
      <c r="BI23" s="382"/>
      <c r="BJ23" s="382"/>
      <c r="BK23" s="382"/>
      <c r="BL23" s="382"/>
      <c r="BM23" s="137" t="s">
        <v>105</v>
      </c>
      <c r="BN23" s="83">
        <f>X177</f>
        <v>140230476</v>
      </c>
      <c r="BO23" s="81">
        <f>AA177</f>
        <v>61624032</v>
      </c>
      <c r="BP23" s="81">
        <f>AD177</f>
        <v>61624032</v>
      </c>
      <c r="BQ23" s="82">
        <f>AF177</f>
        <v>10270672</v>
      </c>
      <c r="BR23" s="9"/>
    </row>
    <row r="24" spans="1:70" s="422" customFormat="1" ht="24.95" customHeight="1">
      <c r="A24" s="611" t="str">
        <f>+IF(MAYO!A24=0,"",MAYO!A24)</f>
        <v>1130101-2</v>
      </c>
      <c r="B24" s="646" t="str">
        <f>+IF(MAYO!B24=0,"",MAYO!B24)</f>
        <v>(Vigencia Anterior) Regimen contributivo</v>
      </c>
      <c r="C24" s="673">
        <f>+ENERO!C24</f>
        <v>120000000</v>
      </c>
      <c r="D24" s="373">
        <f>MAYO!D24+JUNIO!P24</f>
        <v>0</v>
      </c>
      <c r="E24" s="373">
        <f>MAYO!E24+JUNIO!Q24</f>
        <v>0</v>
      </c>
      <c r="F24" s="373">
        <f>SUM(C24:E24)</f>
        <v>120000000</v>
      </c>
      <c r="G24" s="373">
        <f>MAYO!I24</f>
        <v>58637609</v>
      </c>
      <c r="H24" s="374">
        <v>-6170213</v>
      </c>
      <c r="I24" s="373">
        <f>SUM(G24:H24)</f>
        <v>52467396</v>
      </c>
      <c r="J24" s="373">
        <f>MAYO!L24</f>
        <v>58637609</v>
      </c>
      <c r="K24" s="374">
        <v>-6170213</v>
      </c>
      <c r="L24" s="373">
        <f>SUM(J24:K24)</f>
        <v>52467396</v>
      </c>
      <c r="M24" s="373">
        <f>F24-I24</f>
        <v>67532604</v>
      </c>
      <c r="N24" s="143">
        <f>F24-L24</f>
        <v>67532604</v>
      </c>
      <c r="O24" s="382"/>
      <c r="P24" s="372">
        <v>0</v>
      </c>
      <c r="Q24" s="375">
        <v>0</v>
      </c>
      <c r="R24" s="9"/>
      <c r="S24" s="707" t="str">
        <f>+IF(MAYO!S24=0,"",MAYO!S24)</f>
        <v>1010104-4</v>
      </c>
      <c r="T24" s="683" t="str">
        <f>+IF(MAYO!T24=0,"",MAYO!T24)</f>
        <v>Prima Clima</v>
      </c>
      <c r="U24" s="27">
        <f>+ENERO!U24</f>
        <v>0</v>
      </c>
      <c r="V24" s="15">
        <f>MAYO!V24+JUNIO!AL24</f>
        <v>0</v>
      </c>
      <c r="W24" s="15">
        <f>MAYO!W24+JUNIO!AM24</f>
        <v>0</v>
      </c>
      <c r="X24" s="18">
        <f t="shared" si="20"/>
        <v>0</v>
      </c>
      <c r="Y24" s="19">
        <f>MAYO!AA24</f>
        <v>0</v>
      </c>
      <c r="Z24" s="374">
        <v>0</v>
      </c>
      <c r="AA24" s="18">
        <f t="shared" si="21"/>
        <v>0</v>
      </c>
      <c r="AB24" s="19">
        <f>MAYO!AD24</f>
        <v>0</v>
      </c>
      <c r="AC24" s="374">
        <v>0</v>
      </c>
      <c r="AD24" s="18">
        <f t="shared" si="22"/>
        <v>0</v>
      </c>
      <c r="AE24" s="19">
        <f>MAYO!AG24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325958216</v>
      </c>
      <c r="AR24" s="431">
        <f>AD35+AD83</f>
        <v>195006180</v>
      </c>
      <c r="AS24" s="431">
        <f>AG35+AG83</f>
        <v>160433686</v>
      </c>
      <c r="AT24" s="431"/>
      <c r="AU24" s="373">
        <f t="shared" si="28"/>
        <v>0.59825514568407134</v>
      </c>
      <c r="AV24" s="373">
        <f t="shared" si="29"/>
        <v>0.49219095615617187</v>
      </c>
      <c r="AW24" s="373">
        <f>(AR24-AD41-AD88)/$AO$2*12+AD41+AD88</f>
        <v>323285431</v>
      </c>
      <c r="AX24" s="373">
        <f>(AS24-AG41-AG88)/$AO$2*12+AG41+AG88</f>
        <v>254143464</v>
      </c>
      <c r="AY24" s="373">
        <f t="shared" si="30"/>
        <v>-2672785</v>
      </c>
      <c r="AZ24" s="143">
        <f t="shared" si="31"/>
        <v>71814752</v>
      </c>
      <c r="BA24" s="9"/>
      <c r="BB24" s="437"/>
      <c r="BC24" s="382"/>
      <c r="BD24" s="382"/>
      <c r="BE24" s="382"/>
      <c r="BF24" s="382"/>
      <c r="BG24" s="382"/>
      <c r="BH24" s="382"/>
      <c r="BI24" s="382"/>
      <c r="BJ24" s="382"/>
      <c r="BK24" s="382"/>
      <c r="BL24" s="382"/>
      <c r="BM24" s="137" t="s">
        <v>110</v>
      </c>
      <c r="BN24" s="83">
        <f>X170-X177-X174-X183-X191</f>
        <v>28267768</v>
      </c>
      <c r="BO24" s="81">
        <f>AA170-AA177-AA174-AA183-AA191</f>
        <v>5749880</v>
      </c>
      <c r="BP24" s="81">
        <f>AD170-AD177-AD174-AD183-AD191</f>
        <v>5749880</v>
      </c>
      <c r="BQ24" s="82">
        <f>AF170-AF177-AF174-AF183-AF191</f>
        <v>0</v>
      </c>
      <c r="BR24" s="382"/>
    </row>
    <row r="25" spans="1:70" s="382" customFormat="1" ht="24.95" customHeight="1">
      <c r="A25" s="734">
        <f>+IF(MAYO!A25=0,"",MAYO!A25)</f>
        <v>1130102</v>
      </c>
      <c r="B25" s="645" t="str">
        <f>+IF(MAYO!B25=0,"",MAYO!B25)</f>
        <v>ARS - REGIMEN SUBSIDIADO</v>
      </c>
      <c r="C25" s="43">
        <f t="shared" ref="C25:N25" si="32">SUM(C26:C27)</f>
        <v>2997277173</v>
      </c>
      <c r="D25" s="44">
        <f t="shared" si="32"/>
        <v>0</v>
      </c>
      <c r="E25" s="44">
        <f t="shared" si="32"/>
        <v>0</v>
      </c>
      <c r="F25" s="44">
        <f t="shared" si="32"/>
        <v>2997277173</v>
      </c>
      <c r="G25" s="44">
        <f t="shared" si="32"/>
        <v>1248360158</v>
      </c>
      <c r="H25" s="44">
        <f t="shared" si="32"/>
        <v>198009916</v>
      </c>
      <c r="I25" s="44">
        <f t="shared" si="32"/>
        <v>1446370074</v>
      </c>
      <c r="J25" s="44">
        <f t="shared" si="32"/>
        <v>1134581176</v>
      </c>
      <c r="K25" s="44">
        <f t="shared" si="32"/>
        <v>199306427</v>
      </c>
      <c r="L25" s="44">
        <f t="shared" si="32"/>
        <v>1333887603</v>
      </c>
      <c r="M25" s="44">
        <f t="shared" si="32"/>
        <v>1550907099</v>
      </c>
      <c r="N25" s="45">
        <f t="shared" si="32"/>
        <v>1663389570</v>
      </c>
      <c r="P25" s="43">
        <f>SUM(P26:P27)</f>
        <v>0</v>
      </c>
      <c r="Q25" s="45">
        <f>SUM(Q26:Q27)</f>
        <v>0</v>
      </c>
      <c r="R25" s="9"/>
      <c r="S25" s="707" t="str">
        <f>+IF(MAYO!S25=0,"",MAYO!S25)</f>
        <v>1010104-5</v>
      </c>
      <c r="T25" s="683" t="str">
        <f>+IF(MAYO!T25=0,"",MAYO!T25)</f>
        <v>Prima de Servicios</v>
      </c>
      <c r="U25" s="27">
        <f>+ENERO!U25</f>
        <v>19947038</v>
      </c>
      <c r="V25" s="15">
        <f>MAYO!V25+JUNIO!AL25</f>
        <v>-1034749</v>
      </c>
      <c r="W25" s="15">
        <f>MAYO!W25+JUNIO!AM25</f>
        <v>0</v>
      </c>
      <c r="X25" s="18">
        <f t="shared" si="20"/>
        <v>18912289</v>
      </c>
      <c r="Y25" s="19">
        <f>MAYO!AA25</f>
        <v>0</v>
      </c>
      <c r="Z25" s="374">
        <v>0</v>
      </c>
      <c r="AA25" s="18">
        <f t="shared" si="21"/>
        <v>0</v>
      </c>
      <c r="AB25" s="19">
        <f>MAYO!AD25</f>
        <v>0</v>
      </c>
      <c r="AC25" s="374">
        <v>0</v>
      </c>
      <c r="AD25" s="18">
        <f t="shared" si="22"/>
        <v>0</v>
      </c>
      <c r="AE25" s="19">
        <f>MAYO!AG25</f>
        <v>0</v>
      </c>
      <c r="AF25" s="374">
        <v>0</v>
      </c>
      <c r="AG25" s="18">
        <f t="shared" si="23"/>
        <v>0</v>
      </c>
      <c r="AH25" s="19">
        <f t="shared" si="24"/>
        <v>18912289</v>
      </c>
      <c r="AI25" s="15">
        <f t="shared" si="25"/>
        <v>18912289</v>
      </c>
      <c r="AJ25" s="16">
        <f t="shared" si="26"/>
        <v>18912289</v>
      </c>
      <c r="AK25" s="9"/>
      <c r="AL25" s="372">
        <v>-1034749</v>
      </c>
      <c r="AM25" s="375">
        <v>0</v>
      </c>
      <c r="AN25" s="9"/>
      <c r="AO25" s="21"/>
      <c r="AP25" s="438" t="s">
        <v>116</v>
      </c>
      <c r="AQ25" s="373">
        <f>X43+X57+X90+X104</f>
        <v>809852171</v>
      </c>
      <c r="AR25" s="373">
        <f>AD43+AD57+AD90+AD104</f>
        <v>483196237</v>
      </c>
      <c r="AS25" s="373">
        <f>AG43+AG57+AG90+AG104</f>
        <v>429309734</v>
      </c>
      <c r="AT25" s="431"/>
      <c r="AU25" s="373">
        <f t="shared" si="28"/>
        <v>0.59664745530453112</v>
      </c>
      <c r="AV25" s="373">
        <f t="shared" si="29"/>
        <v>0.53010876475133883</v>
      </c>
      <c r="AW25" s="373">
        <f>(AR25-AD55-AD61-AD102-AD108)/$AO$2*12+AD55+AD61+AD102+AD108</f>
        <v>791325206</v>
      </c>
      <c r="AX25" s="373">
        <f>(AS25-AG55-AG61-AG102-AG108)/$AO$2*12+AG55+AG61+AG102+AG108</f>
        <v>683556716</v>
      </c>
      <c r="AY25" s="373">
        <f t="shared" si="30"/>
        <v>-18526965</v>
      </c>
      <c r="AZ25" s="143">
        <f t="shared" si="31"/>
        <v>126295455</v>
      </c>
      <c r="BM25" s="140" t="s">
        <v>439</v>
      </c>
      <c r="BN25" s="106">
        <f>+SUM(BN26:BN28)</f>
        <v>464300000</v>
      </c>
      <c r="BO25" s="107">
        <f>+SUM(BO26:BO28)</f>
        <v>401330107</v>
      </c>
      <c r="BP25" s="107">
        <f>+SUM(BP26:BP28)</f>
        <v>260215724</v>
      </c>
      <c r="BQ25" s="108">
        <f>+SUM(BQ26:BQ28)</f>
        <v>37688242</v>
      </c>
    </row>
    <row r="26" spans="1:70" s="9" customFormat="1" ht="24.95" customHeight="1">
      <c r="A26" s="611" t="str">
        <f>+IF(MAYO!A26=0,"",MAYO!A26)</f>
        <v>1130102-1</v>
      </c>
      <c r="B26" s="646" t="str">
        <f>+CONCATENATE("Vigencia ",INSTRUCCIONES!$F$3)</f>
        <v>Vigencia 2018</v>
      </c>
      <c r="C26" s="673">
        <f>+ENERO!C26</f>
        <v>2868716784</v>
      </c>
      <c r="D26" s="373">
        <f>MAYO!D26+JUNIO!P26</f>
        <v>0</v>
      </c>
      <c r="E26" s="373">
        <f>MAYO!E26+JUNIO!Q26</f>
        <v>0</v>
      </c>
      <c r="F26" s="373">
        <f>SUM(C26:E26)</f>
        <v>2868716784</v>
      </c>
      <c r="G26" s="373">
        <f>MAYO!I26</f>
        <v>1165094591</v>
      </c>
      <c r="H26" s="374">
        <v>198009916</v>
      </c>
      <c r="I26" s="373">
        <f>SUM(G26:H26)</f>
        <v>1363104507</v>
      </c>
      <c r="J26" s="373">
        <f>MAYO!L26</f>
        <v>1051315609</v>
      </c>
      <c r="K26" s="374">
        <v>199306427</v>
      </c>
      <c r="L26" s="373">
        <f>SUM(J26:K26)</f>
        <v>1250622036</v>
      </c>
      <c r="M26" s="373">
        <f>F26-I26</f>
        <v>1505612277</v>
      </c>
      <c r="N26" s="143">
        <f>F26-L26</f>
        <v>1618094748</v>
      </c>
      <c r="P26" s="372">
        <v>0</v>
      </c>
      <c r="Q26" s="375">
        <v>0</v>
      </c>
      <c r="S26" s="707" t="str">
        <f>+IF(MAYO!S26=0,"",MAYO!S26)</f>
        <v>1010104-8</v>
      </c>
      <c r="T26" s="683" t="str">
        <f>+IF(MAYO!T26=0,"",MAYO!T26)</f>
        <v>Bonific. por Servicios Prestados</v>
      </c>
      <c r="U26" s="27">
        <f>+ENERO!U26</f>
        <v>16690680</v>
      </c>
      <c r="V26" s="15">
        <f>MAYO!V26+JUNIO!AL26</f>
        <v>9383436</v>
      </c>
      <c r="W26" s="15">
        <f>MAYO!W26+JUNIO!AM26</f>
        <v>0</v>
      </c>
      <c r="X26" s="18">
        <f t="shared" si="20"/>
        <v>26074116</v>
      </c>
      <c r="Y26" s="19">
        <f>MAYO!AA26</f>
        <v>14937501</v>
      </c>
      <c r="Z26" s="374">
        <v>3062740</v>
      </c>
      <c r="AA26" s="18">
        <f t="shared" si="21"/>
        <v>18000241</v>
      </c>
      <c r="AB26" s="19">
        <f>MAYO!AD26</f>
        <v>14937501</v>
      </c>
      <c r="AC26" s="374">
        <v>3062740</v>
      </c>
      <c r="AD26" s="18">
        <f t="shared" si="22"/>
        <v>18000241</v>
      </c>
      <c r="AE26" s="19">
        <f>MAYO!AG26</f>
        <v>12377289</v>
      </c>
      <c r="AF26" s="374">
        <v>2560212</v>
      </c>
      <c r="AG26" s="18">
        <f t="shared" si="23"/>
        <v>14937501</v>
      </c>
      <c r="AH26" s="19">
        <f t="shared" si="24"/>
        <v>8073875</v>
      </c>
      <c r="AI26" s="15">
        <f t="shared" si="25"/>
        <v>8073875</v>
      </c>
      <c r="AJ26" s="16">
        <f t="shared" si="26"/>
        <v>11136615</v>
      </c>
      <c r="AL26" s="372">
        <v>9383436</v>
      </c>
      <c r="AM26" s="375">
        <v>0</v>
      </c>
      <c r="AO26" s="21"/>
      <c r="AP26" s="439" t="s">
        <v>120</v>
      </c>
      <c r="AQ26" s="327">
        <f>X110</f>
        <v>749840134</v>
      </c>
      <c r="AR26" s="327">
        <f>AD110</f>
        <v>432195760</v>
      </c>
      <c r="AS26" s="327">
        <f>AG110</f>
        <v>324120498</v>
      </c>
      <c r="AT26" s="371">
        <f>AO2/12</f>
        <v>0.5</v>
      </c>
      <c r="AU26" s="342">
        <f t="shared" si="28"/>
        <v>0.57638387224549381</v>
      </c>
      <c r="AV26" s="342">
        <f t="shared" si="29"/>
        <v>0.43225280070164929</v>
      </c>
      <c r="AW26" s="436">
        <f>(AR26-AD121-AD139-AD143-AD153-AD168)/$AO$2*12+AD121+AD139+AD143+AD153+AD168</f>
        <v>749909116</v>
      </c>
      <c r="AX26" s="436">
        <f>(AS26-AG121-AG139-AG143-AG153-AG168)/$AO$2*12+AG121+AG139+AG143+AG153+AG168</f>
        <v>557670059</v>
      </c>
      <c r="AY26" s="436">
        <f t="shared" si="30"/>
        <v>68982</v>
      </c>
      <c r="AZ26" s="46">
        <f t="shared" si="31"/>
        <v>192170075</v>
      </c>
      <c r="BA26" s="382"/>
      <c r="BB26" s="382"/>
      <c r="BC26" s="382"/>
      <c r="BD26" s="382"/>
      <c r="BE26" s="382"/>
      <c r="BF26" s="382"/>
      <c r="BG26" s="382"/>
      <c r="BH26" s="382"/>
      <c r="BI26" s="382"/>
      <c r="BJ26" s="382"/>
      <c r="BK26" s="382"/>
      <c r="BM26" s="109" t="s">
        <v>440</v>
      </c>
      <c r="BN26" s="86">
        <f>+X198+X212</f>
        <v>285000000</v>
      </c>
      <c r="BO26" s="84">
        <f>+AA198+AA212</f>
        <v>260002335</v>
      </c>
      <c r="BP26" s="84">
        <f>+AD198+AD212</f>
        <v>164961377</v>
      </c>
      <c r="BQ26" s="85">
        <f>+AF198+AF212</f>
        <v>28435004</v>
      </c>
      <c r="BR26" s="382"/>
    </row>
    <row r="27" spans="1:70" s="422" customFormat="1" ht="24.95" customHeight="1">
      <c r="A27" s="611" t="str">
        <f>+IF(MAYO!A27=0,"",MAYO!A27)</f>
        <v>1130102-2</v>
      </c>
      <c r="B27" s="646" t="str">
        <f>+IF(MAYO!B27=0,"",MAYO!B27)</f>
        <v>Vigencia Anterior Regimen Subsidiado</v>
      </c>
      <c r="C27" s="673">
        <f>+ENERO!C27</f>
        <v>128560389</v>
      </c>
      <c r="D27" s="373">
        <f>MAYO!D27+JUNIO!P27</f>
        <v>0</v>
      </c>
      <c r="E27" s="373">
        <f>MAYO!E27+JUNIO!Q27</f>
        <v>0</v>
      </c>
      <c r="F27" s="373">
        <f>SUM(C27:E27)</f>
        <v>128560389</v>
      </c>
      <c r="G27" s="373">
        <f>MAYO!I27</f>
        <v>83265567</v>
      </c>
      <c r="H27" s="374">
        <v>0</v>
      </c>
      <c r="I27" s="373">
        <f>SUM(G27:H27)</f>
        <v>83265567</v>
      </c>
      <c r="J27" s="373">
        <f>MAYO!L27</f>
        <v>83265567</v>
      </c>
      <c r="K27" s="374">
        <v>0</v>
      </c>
      <c r="L27" s="373">
        <f>SUM(J27:K27)</f>
        <v>83265567</v>
      </c>
      <c r="M27" s="373">
        <f>F27-I27</f>
        <v>45294822</v>
      </c>
      <c r="N27" s="143">
        <f>F27-L27</f>
        <v>45294822</v>
      </c>
      <c r="O27" s="382"/>
      <c r="P27" s="372">
        <v>0</v>
      </c>
      <c r="Q27" s="375">
        <v>0</v>
      </c>
      <c r="R27" s="9"/>
      <c r="S27" s="707" t="str">
        <f>+IF(MAYO!S27=0,"",MAYO!S27)</f>
        <v>1010104-9</v>
      </c>
      <c r="T27" s="683" t="str">
        <f>+IF(MAYO!T27=0,"",MAYO!T27)</f>
        <v>Auxilio de Transporte</v>
      </c>
      <c r="U27" s="27">
        <f>+ENERO!U27</f>
        <v>0</v>
      </c>
      <c r="V27" s="15">
        <f>MAYO!V27+JUNIO!AL27</f>
        <v>0</v>
      </c>
      <c r="W27" s="15">
        <f>MAYO!W27+JUNIO!AM27</f>
        <v>0</v>
      </c>
      <c r="X27" s="18">
        <f t="shared" si="20"/>
        <v>0</v>
      </c>
      <c r="Y27" s="19">
        <f>MAYO!AA27</f>
        <v>0</v>
      </c>
      <c r="Z27" s="374">
        <v>0</v>
      </c>
      <c r="AA27" s="18">
        <f t="shared" si="21"/>
        <v>0</v>
      </c>
      <c r="AB27" s="19">
        <f>MAYO!AD27</f>
        <v>0</v>
      </c>
      <c r="AC27" s="374">
        <v>0</v>
      </c>
      <c r="AD27" s="18">
        <f t="shared" si="22"/>
        <v>0</v>
      </c>
      <c r="AE27" s="19">
        <f>MAYO!AG27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245580078</v>
      </c>
      <c r="AR27" s="373">
        <f>AD170</f>
        <v>144455746</v>
      </c>
      <c r="AS27" s="373">
        <f>AG170</f>
        <v>130371934</v>
      </c>
      <c r="AT27" s="431"/>
      <c r="AU27" s="373">
        <f t="shared" si="28"/>
        <v>0.58822257561136537</v>
      </c>
      <c r="AV27" s="373">
        <f t="shared" si="29"/>
        <v>0.53087341229690466</v>
      </c>
      <c r="AW27" s="373">
        <f>(AR27-AD174-AD183-AD191)/$AO$2*12+AD174+AD183+AD191</f>
        <v>211829658</v>
      </c>
      <c r="AX27" s="373">
        <f>(AS27-AG174-AG183-AG191)/$AO$2*12+AG174+AG183+AG191</f>
        <v>186860630</v>
      </c>
      <c r="AY27" s="373">
        <f t="shared" si="30"/>
        <v>-33750420</v>
      </c>
      <c r="AZ27" s="143">
        <f t="shared" si="31"/>
        <v>58719448</v>
      </c>
      <c r="BA27" s="9"/>
      <c r="BB27" s="382"/>
      <c r="BC27" s="382"/>
      <c r="BD27" s="382"/>
      <c r="BE27" s="382"/>
      <c r="BF27" s="382"/>
      <c r="BG27" s="382"/>
      <c r="BH27" s="382"/>
      <c r="BI27" s="382"/>
      <c r="BJ27" s="382"/>
      <c r="BK27" s="382"/>
      <c r="BL27" s="382"/>
      <c r="BM27" s="109" t="s">
        <v>441</v>
      </c>
      <c r="BN27" s="86">
        <f>+X209-X212-X218</f>
        <v>0</v>
      </c>
      <c r="BO27" s="84">
        <f>+AA209-AA212-AA218</f>
        <v>0</v>
      </c>
      <c r="BP27" s="84">
        <f>+AD209-AD212-AD218</f>
        <v>0</v>
      </c>
      <c r="BQ27" s="85">
        <f>+AF209-AF212-AF218</f>
        <v>0</v>
      </c>
      <c r="BR27" s="382"/>
    </row>
    <row r="28" spans="1:70" s="422" customFormat="1" ht="24.95" customHeight="1">
      <c r="A28" s="734">
        <f>+IF(MAYO!A28=0,"",MAYO!A28)</f>
        <v>1130103</v>
      </c>
      <c r="B28" s="622" t="str">
        <f>+IF(MAYO!B28=0,"",MAYO!B28)</f>
        <v>SUBSIDIO A LA OFERTA- ATENCION PERSONAS POBRES NO CUBIERTOS CON SUBSIDIO A LA DEMANDA</v>
      </c>
      <c r="C28" s="43">
        <f>C29+C32+C35+C38+C39+C40</f>
        <v>247152498</v>
      </c>
      <c r="D28" s="44">
        <f>+D29+D32+D35+D38+D39+D40</f>
        <v>0</v>
      </c>
      <c r="E28" s="44">
        <f>+E29+E32+E35+E38+E39+E40</f>
        <v>0</v>
      </c>
      <c r="F28" s="44">
        <f>+F29+F32+F35+F38+F39+F40</f>
        <v>247152498</v>
      </c>
      <c r="G28" s="44">
        <f t="shared" ref="G28:N28" si="33">G29+G32+G35+G38+G39+G40</f>
        <v>102980210</v>
      </c>
      <c r="H28" s="44">
        <f t="shared" si="33"/>
        <v>20596042</v>
      </c>
      <c r="I28" s="44">
        <f t="shared" si="33"/>
        <v>123576252</v>
      </c>
      <c r="J28" s="44">
        <f t="shared" si="33"/>
        <v>82384168</v>
      </c>
      <c r="K28" s="44">
        <f t="shared" si="33"/>
        <v>20596042</v>
      </c>
      <c r="L28" s="44">
        <f t="shared" si="33"/>
        <v>102980210</v>
      </c>
      <c r="M28" s="44">
        <f t="shared" si="33"/>
        <v>123576246</v>
      </c>
      <c r="N28" s="45">
        <f t="shared" si="33"/>
        <v>144172288</v>
      </c>
      <c r="O28" s="382"/>
      <c r="P28" s="43">
        <f>P29+P32+P35+P38+P39+P940</f>
        <v>0</v>
      </c>
      <c r="Q28" s="45">
        <f>Q29+Q32+Q35+Q38+Q39+Q40</f>
        <v>0</v>
      </c>
      <c r="R28" s="9"/>
      <c r="S28" s="707" t="str">
        <f>+IF(MAYO!S28=0,"",MAYO!S28)</f>
        <v>1010104-10</v>
      </c>
      <c r="T28" s="683" t="str">
        <f>+IF(MAYO!T28=0,"",MAYO!T28)</f>
        <v>Subsidio de Alimentación</v>
      </c>
      <c r="U28" s="27">
        <f>+ENERO!U28</f>
        <v>13773211</v>
      </c>
      <c r="V28" s="15">
        <f>MAYO!V28+JUNIO!AL28</f>
        <v>1482448</v>
      </c>
      <c r="W28" s="15">
        <f>MAYO!W28+JUNIO!AM28</f>
        <v>0</v>
      </c>
      <c r="X28" s="18">
        <f t="shared" si="20"/>
        <v>15255659</v>
      </c>
      <c r="Y28" s="19">
        <f>MAYO!AA28</f>
        <v>6016205</v>
      </c>
      <c r="Z28" s="374">
        <v>1317723</v>
      </c>
      <c r="AA28" s="18">
        <f t="shared" si="21"/>
        <v>7333928</v>
      </c>
      <c r="AB28" s="19">
        <f>MAYO!AD28</f>
        <v>6016205</v>
      </c>
      <c r="AC28" s="374">
        <v>1317723</v>
      </c>
      <c r="AD28" s="18">
        <f t="shared" si="22"/>
        <v>7333928</v>
      </c>
      <c r="AE28" s="19">
        <f>MAYO!AG28</f>
        <v>5368375</v>
      </c>
      <c r="AF28" s="374">
        <v>1285632</v>
      </c>
      <c r="AG28" s="18">
        <f t="shared" si="23"/>
        <v>6654007</v>
      </c>
      <c r="AH28" s="19">
        <f t="shared" si="24"/>
        <v>7921731</v>
      </c>
      <c r="AI28" s="15">
        <f t="shared" si="25"/>
        <v>7921731</v>
      </c>
      <c r="AJ28" s="16">
        <f t="shared" si="26"/>
        <v>8601652</v>
      </c>
      <c r="AK28" s="9"/>
      <c r="AL28" s="372">
        <v>1482448</v>
      </c>
      <c r="AM28" s="375">
        <v>0</v>
      </c>
      <c r="AN28" s="9"/>
      <c r="AO28" s="349"/>
      <c r="AP28" s="797" t="s">
        <v>574</v>
      </c>
      <c r="AQ28" s="373">
        <f>X195</f>
        <v>662176147</v>
      </c>
      <c r="AR28" s="373">
        <f>AD195</f>
        <v>458091871</v>
      </c>
      <c r="AS28" s="373">
        <f>AG195</f>
        <v>287974995</v>
      </c>
      <c r="AT28" s="431"/>
      <c r="AU28" s="373">
        <f t="shared" si="28"/>
        <v>0.69179760260980827</v>
      </c>
      <c r="AV28" s="373">
        <f t="shared" si="29"/>
        <v>0.43489182795948705</v>
      </c>
      <c r="AW28" s="373">
        <f>(AR28-AD207)/$AO$2*12+AD207</f>
        <v>718307595</v>
      </c>
      <c r="AX28" s="373">
        <f>(AS28-AG207)/$AO$2*12+AG207</f>
        <v>386051889</v>
      </c>
      <c r="AY28" s="373">
        <f t="shared" si="30"/>
        <v>56131448</v>
      </c>
      <c r="AZ28" s="143">
        <f t="shared" si="31"/>
        <v>276124258</v>
      </c>
      <c r="BA28" s="382"/>
      <c r="BB28" s="382"/>
      <c r="BC28" s="382"/>
      <c r="BD28" s="382"/>
      <c r="BE28" s="382"/>
      <c r="BF28" s="382"/>
      <c r="BG28" s="382"/>
      <c r="BH28" s="382"/>
      <c r="BI28" s="382"/>
      <c r="BJ28" s="382"/>
      <c r="BK28" s="382"/>
      <c r="BL28" s="382"/>
      <c r="BM28" s="71" t="s">
        <v>442</v>
      </c>
      <c r="BN28" s="83">
        <f>+X196-X198-X207</f>
        <v>179300000</v>
      </c>
      <c r="BO28" s="81">
        <f>+AA196-AA198-AA207</f>
        <v>141327772</v>
      </c>
      <c r="BP28" s="81">
        <f>+AD196-AD198-AD207</f>
        <v>95254347</v>
      </c>
      <c r="BQ28" s="82">
        <f>+AF196-AF198-AF207</f>
        <v>9253238</v>
      </c>
      <c r="BR28" s="9"/>
    </row>
    <row r="29" spans="1:70" s="9" customFormat="1" ht="24.95" customHeight="1">
      <c r="A29" s="611" t="str">
        <f>+IF(MAYO!A29=0,"",MAYO!A29)</f>
        <v>1130103-1</v>
      </c>
      <c r="B29" s="647" t="str">
        <f>+IF(MAYO!B29=0,"",MAYO!B29)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07" t="str">
        <f>+IF(MAYO!S29=0,"",MAYO!S29)</f>
        <v>1010104-11</v>
      </c>
      <c r="T29" s="683" t="str">
        <f>+IF(MAYO!T29=0,"",MAYO!T29)</f>
        <v>Gastos de Representación</v>
      </c>
      <c r="U29" s="27">
        <f>+ENERO!U29</f>
        <v>0</v>
      </c>
      <c r="V29" s="15">
        <f>MAYO!V29+JUNIO!AL29</f>
        <v>0</v>
      </c>
      <c r="W29" s="15">
        <f>MAYO!W29+JUNIO!AM29</f>
        <v>0</v>
      </c>
      <c r="X29" s="18">
        <f t="shared" si="20"/>
        <v>0</v>
      </c>
      <c r="Y29" s="19">
        <f>MAYO!AA29</f>
        <v>0</v>
      </c>
      <c r="Z29" s="374">
        <v>0</v>
      </c>
      <c r="AA29" s="18">
        <f t="shared" si="21"/>
        <v>0</v>
      </c>
      <c r="AB29" s="19">
        <f>MAYO!AD29</f>
        <v>0</v>
      </c>
      <c r="AC29" s="374">
        <v>0</v>
      </c>
      <c r="AD29" s="18">
        <f t="shared" si="22"/>
        <v>0</v>
      </c>
      <c r="AE29" s="19">
        <f>MAYO!AG29</f>
        <v>0</v>
      </c>
      <c r="AF29" s="374">
        <v>0</v>
      </c>
      <c r="AG29" s="18">
        <f t="shared" si="23"/>
        <v>0</v>
      </c>
      <c r="AH29" s="19">
        <f t="shared" si="24"/>
        <v>0</v>
      </c>
      <c r="AI29" s="15">
        <f t="shared" si="25"/>
        <v>0</v>
      </c>
      <c r="AJ29" s="16">
        <f t="shared" si="26"/>
        <v>0</v>
      </c>
      <c r="AL29" s="372">
        <v>0</v>
      </c>
      <c r="AM29" s="375">
        <v>0</v>
      </c>
      <c r="AO29" s="21"/>
      <c r="AP29" s="797" t="s">
        <v>573</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1321624613</v>
      </c>
      <c r="BO29" s="107">
        <f>AA232-AA256-AA241</f>
        <v>997377214</v>
      </c>
      <c r="BP29" s="107">
        <f>AD232-AD256-AD241</f>
        <v>651169829</v>
      </c>
      <c r="BQ29" s="108">
        <f>AF232-AF256-AF241</f>
        <v>130147117</v>
      </c>
      <c r="BR29" s="382"/>
    </row>
    <row r="30" spans="1:70" s="422" customFormat="1" ht="24.95" customHeight="1">
      <c r="A30" s="611" t="str">
        <f>+IF(MAYO!A30=0,"",MAYO!A30)</f>
        <v>1130103-1-1</v>
      </c>
      <c r="B30" s="646" t="str">
        <f>+CONCATENATE("Vigencia ",INSTRUCCIONES!$F$3)</f>
        <v>Vigencia 2018</v>
      </c>
      <c r="C30" s="673">
        <f>+ENERO!C30</f>
        <v>0</v>
      </c>
      <c r="D30" s="373">
        <f>MAYO!D30+JUNIO!P30</f>
        <v>0</v>
      </c>
      <c r="E30" s="373">
        <f>MAYO!E30+JUNIO!Q30</f>
        <v>0</v>
      </c>
      <c r="F30" s="373">
        <f>SUM(C30:E30)</f>
        <v>0</v>
      </c>
      <c r="G30" s="373">
        <f>MAYO!I30</f>
        <v>0</v>
      </c>
      <c r="H30" s="374">
        <v>0</v>
      </c>
      <c r="I30" s="373">
        <f>SUM(G30:H30)</f>
        <v>0</v>
      </c>
      <c r="J30" s="373">
        <f>MAYO!L30</f>
        <v>0</v>
      </c>
      <c r="K30" s="374">
        <v>0</v>
      </c>
      <c r="L30" s="373">
        <f>SUM(J30:K30)</f>
        <v>0</v>
      </c>
      <c r="M30" s="373">
        <f>F30-I30</f>
        <v>0</v>
      </c>
      <c r="N30" s="143">
        <f>F30-L30</f>
        <v>0</v>
      </c>
      <c r="O30" s="9"/>
      <c r="P30" s="372">
        <v>0</v>
      </c>
      <c r="Q30" s="375">
        <v>0</v>
      </c>
      <c r="R30" s="9"/>
      <c r="S30" s="707" t="str">
        <f>+IF(MAYO!S30=0,"",MAYO!S30)</f>
        <v>1010104-12</v>
      </c>
      <c r="T30" s="683" t="str">
        <f>+IF(MAYO!T30=0,"",MAYO!T30)</f>
        <v xml:space="preserve"> Indemnizaciones por Vacaciones o Supresión de Cargos por Reestructuración</v>
      </c>
      <c r="U30" s="27">
        <f>+ENERO!U30</f>
        <v>0</v>
      </c>
      <c r="V30" s="15">
        <f>MAYO!V30+JUNIO!AL30</f>
        <v>0</v>
      </c>
      <c r="W30" s="15">
        <f>MAYO!W30+JUNIO!AM30</f>
        <v>0</v>
      </c>
      <c r="X30" s="18">
        <f t="shared" si="20"/>
        <v>0</v>
      </c>
      <c r="Y30" s="19">
        <f>MAYO!AA30</f>
        <v>0</v>
      </c>
      <c r="Z30" s="374">
        <v>0</v>
      </c>
      <c r="AA30" s="18">
        <f t="shared" si="21"/>
        <v>0</v>
      </c>
      <c r="AB30" s="19">
        <f>MAYO!AD30</f>
        <v>0</v>
      </c>
      <c r="AC30" s="374">
        <v>0</v>
      </c>
      <c r="AD30" s="18">
        <f t="shared" si="22"/>
        <v>0</v>
      </c>
      <c r="AE30" s="19">
        <f>MAYO!AG30</f>
        <v>0</v>
      </c>
      <c r="AF30" s="374">
        <v>0</v>
      </c>
      <c r="AG30" s="18">
        <f t="shared" si="23"/>
        <v>0</v>
      </c>
      <c r="AH30" s="19">
        <f t="shared" si="24"/>
        <v>0</v>
      </c>
      <c r="AI30" s="15">
        <f t="shared" si="25"/>
        <v>0</v>
      </c>
      <c r="AJ30" s="16">
        <f t="shared" si="26"/>
        <v>0</v>
      </c>
      <c r="AK30" s="9"/>
      <c r="AL30" s="372">
        <v>0</v>
      </c>
      <c r="AM30" s="375">
        <v>0</v>
      </c>
      <c r="AN30" s="9"/>
      <c r="AO30" s="370" t="s">
        <v>51</v>
      </c>
      <c r="AP30" s="438" t="s">
        <v>131</v>
      </c>
      <c r="AQ30" s="373">
        <f>X220+X232</f>
        <v>1472877167</v>
      </c>
      <c r="AR30" s="373">
        <f>AD220+AD232</f>
        <v>802422383</v>
      </c>
      <c r="AS30" s="373">
        <f>AG220+AG232</f>
        <v>646922362</v>
      </c>
      <c r="AT30" s="431"/>
      <c r="AU30" s="373">
        <f t="shared" si="28"/>
        <v>0.54479925480438929</v>
      </c>
      <c r="AV30" s="373">
        <f t="shared" si="29"/>
        <v>0.43922356629213738</v>
      </c>
      <c r="AW30" s="373">
        <f>(AR30-AD225-AD230-AD241-AD256)/$AO$2*12+AD225+AD230+AD241+AD256</f>
        <v>1453592212</v>
      </c>
      <c r="AX30" s="373">
        <f>(AS30-AG225-AG230-AG241-AG256)/$AO$2*12+AG225+AG230+AG241+AG256</f>
        <v>1206221025</v>
      </c>
      <c r="AY30" s="373">
        <f t="shared" si="30"/>
        <v>-19284955</v>
      </c>
      <c r="AZ30" s="143">
        <f t="shared" si="31"/>
        <v>266656142</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+IF(MAYO!A31=0,"",MAYO!A31)</f>
        <v>1130103-1-2</v>
      </c>
      <c r="B31" s="646" t="str">
        <f>+IF(MAYO!B31=0,"",MAYO!B31)</f>
        <v>Vigencia Anterior Prestacion Svcios 1er nivel</v>
      </c>
      <c r="C31" s="673">
        <f>+ENERO!C31</f>
        <v>0</v>
      </c>
      <c r="D31" s="373">
        <f>MAYO!D31+JUNIO!P31</f>
        <v>0</v>
      </c>
      <c r="E31" s="373">
        <f>MAYO!E31+JUNIO!Q31</f>
        <v>0</v>
      </c>
      <c r="F31" s="373">
        <f>SUM(C31:E31)</f>
        <v>0</v>
      </c>
      <c r="G31" s="373">
        <f>MAYO!I31</f>
        <v>0</v>
      </c>
      <c r="H31" s="374">
        <v>0</v>
      </c>
      <c r="I31" s="373">
        <f>SUM(G31:H31)</f>
        <v>0</v>
      </c>
      <c r="J31" s="373">
        <f>MAYO!L31</f>
        <v>0</v>
      </c>
      <c r="K31" s="374">
        <v>0</v>
      </c>
      <c r="L31" s="373">
        <f>SUM(J31:K31)</f>
        <v>0</v>
      </c>
      <c r="M31" s="373">
        <f>F31-I31</f>
        <v>0</v>
      </c>
      <c r="N31" s="143">
        <f>F31-L31</f>
        <v>0</v>
      </c>
      <c r="O31" s="382"/>
      <c r="P31" s="372">
        <v>0</v>
      </c>
      <c r="Q31" s="375">
        <v>0</v>
      </c>
      <c r="R31" s="9"/>
      <c r="S31" s="707" t="str">
        <f>+IF(MAYO!S31=0,"",MAYO!S31)</f>
        <v>1010104-13</v>
      </c>
      <c r="T31" s="683" t="str">
        <f>+IF(MAYO!T31=0,"",MAYO!T31)</f>
        <v>Bonificación Especial por Recreación</v>
      </c>
      <c r="U31" s="27">
        <f>+ENERO!U31</f>
        <v>2659605</v>
      </c>
      <c r="V31" s="15">
        <f>MAYO!V31+JUNIO!AL31</f>
        <v>0</v>
      </c>
      <c r="W31" s="15">
        <f>MAYO!W31+JUNIO!AM31</f>
        <v>0</v>
      </c>
      <c r="X31" s="18">
        <f t="shared" si="20"/>
        <v>2659605</v>
      </c>
      <c r="Y31" s="19">
        <f>MAYO!AA31</f>
        <v>1482220</v>
      </c>
      <c r="Z31" s="374">
        <v>0</v>
      </c>
      <c r="AA31" s="18">
        <f t="shared" si="21"/>
        <v>1482220</v>
      </c>
      <c r="AB31" s="19">
        <f>MAYO!AD31</f>
        <v>1482220</v>
      </c>
      <c r="AC31" s="374">
        <v>0</v>
      </c>
      <c r="AD31" s="18">
        <f t="shared" si="22"/>
        <v>1482220</v>
      </c>
      <c r="AE31" s="19">
        <f>MAYO!AG31</f>
        <v>1236688</v>
      </c>
      <c r="AF31" s="374">
        <v>245532</v>
      </c>
      <c r="AG31" s="18">
        <f t="shared" si="23"/>
        <v>1482220</v>
      </c>
      <c r="AH31" s="19">
        <f t="shared" si="24"/>
        <v>1177385</v>
      </c>
      <c r="AI31" s="15">
        <f t="shared" si="25"/>
        <v>1177385</v>
      </c>
      <c r="AJ31" s="16">
        <f t="shared" si="26"/>
        <v>1177385</v>
      </c>
      <c r="AK31" s="9"/>
      <c r="AL31" s="372">
        <v>0</v>
      </c>
      <c r="AM31" s="375">
        <v>0</v>
      </c>
      <c r="AN31" s="9"/>
      <c r="AO31" s="349"/>
      <c r="AP31" s="415" t="s">
        <v>134</v>
      </c>
      <c r="AQ31" s="431">
        <f>X258</f>
        <v>0</v>
      </c>
      <c r="AR31" s="431">
        <f>AD258</f>
        <v>-328576683</v>
      </c>
      <c r="AS31" s="431">
        <f>AG258</f>
        <v>-3008703450</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129</v>
      </c>
      <c r="BN31" s="106">
        <f>X33+X41+X55+X61+X81+X88+X102+X108+X121+X139+X143+X153+X168+X174+X183+X191+X207+X218+X230+X241+X256+X225</f>
        <v>933823291</v>
      </c>
      <c r="BO31" s="107">
        <f>AA33+AA41+AA55+AA61+AA81+AA88+AA102+AA108+AA121+AA139+AA143+AA153+AA168+AA174+AA183+AA191+AA207+AA218+AA230+AA241+AA256+AA225</f>
        <v>873553503</v>
      </c>
      <c r="BP31" s="107">
        <f>AD33+AD41+AD55+AD61+AD81+AD88+AD102+AD108+AD121+AD139+AD143+AD153+AD168+AD174+AD183+AD191+AD207+AD218+AD230+AD241+AD256+AD225</f>
        <v>873553503</v>
      </c>
      <c r="BQ31" s="108">
        <f>AF33+AF41+AF55+AF61+AF81+AF88+AF102+AF108+AF121+AF139+AF143+AF153+AF168+AF174+AF183+AF191+AF207+AF218+AF230+AF241+AF256+AF225</f>
        <v>21818286</v>
      </c>
      <c r="BR31" s="9"/>
    </row>
    <row r="32" spans="1:70" s="9" customFormat="1" ht="24.95" customHeight="1" thickBot="1">
      <c r="A32" s="611" t="str">
        <f>+IF(MAYO!A32=0,"",MAYO!A32)</f>
        <v>1130103-2</v>
      </c>
      <c r="B32" s="647" t="str">
        <f>+IF(MAYO!B32=0,"",MAYO!B32)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07" t="str">
        <f>+IF(MAYO!S32=0,"",MAYO!S32)</f>
        <v>1010104-14</v>
      </c>
      <c r="T32" s="683" t="str">
        <f>+IF(MAYO!T32=0,"",MAYO!T32)</f>
        <v/>
      </c>
      <c r="U32" s="27">
        <f>+ENERO!U32</f>
        <v>0</v>
      </c>
      <c r="V32" s="15">
        <f>MAYO!V32+JUNIO!AL32</f>
        <v>0</v>
      </c>
      <c r="W32" s="15">
        <f>MAYO!W32+JUNIO!AM32</f>
        <v>0</v>
      </c>
      <c r="X32" s="18">
        <f t="shared" si="20"/>
        <v>0</v>
      </c>
      <c r="Y32" s="19">
        <f>MAYO!AA32</f>
        <v>0</v>
      </c>
      <c r="Z32" s="374">
        <v>0</v>
      </c>
      <c r="AA32" s="18">
        <f t="shared" si="21"/>
        <v>0</v>
      </c>
      <c r="AB32" s="19">
        <f>MAYO!AD32</f>
        <v>0</v>
      </c>
      <c r="AC32" s="374">
        <v>0</v>
      </c>
      <c r="AD32" s="18">
        <f t="shared" si="22"/>
        <v>0</v>
      </c>
      <c r="AE32" s="19">
        <f>MAYO!AG32</f>
        <v>0</v>
      </c>
      <c r="AF32" s="374">
        <v>0</v>
      </c>
      <c r="AG32" s="18">
        <f t="shared" si="23"/>
        <v>0</v>
      </c>
      <c r="AH32" s="19">
        <f t="shared" si="24"/>
        <v>0</v>
      </c>
      <c r="AI32" s="15">
        <f t="shared" si="25"/>
        <v>0</v>
      </c>
      <c r="AJ32" s="16">
        <f t="shared" si="26"/>
        <v>0</v>
      </c>
      <c r="AL32" s="372">
        <v>0</v>
      </c>
      <c r="AM32" s="375">
        <v>0</v>
      </c>
      <c r="AO32" s="21"/>
      <c r="AP32" s="440" t="s">
        <v>139</v>
      </c>
      <c r="AQ32" s="395">
        <f>SUM(AQ22:AQ31)</f>
        <v>6718926950</v>
      </c>
      <c r="AR32" s="395">
        <f>SUM(AR22:AR31)</f>
        <v>3297452277</v>
      </c>
      <c r="AS32" s="395">
        <f>SUM(AS22:AS31)</f>
        <v>0</v>
      </c>
      <c r="AT32" s="441"/>
      <c r="AU32" s="442">
        <f t="shared" si="28"/>
        <v>0.49077066941470465</v>
      </c>
      <c r="AV32" s="442">
        <f t="shared" si="29"/>
        <v>0</v>
      </c>
      <c r="AW32" s="351">
        <f>SUM(AW22:AW31)</f>
        <v>6663640245</v>
      </c>
      <c r="AX32" s="351">
        <f>SUM(AX22:AX31)</f>
        <v>5529434303</v>
      </c>
      <c r="AY32" s="351">
        <f>SUM(AY22:AY31)</f>
        <v>-55286705</v>
      </c>
      <c r="AZ32" s="352">
        <f>SUM(AZ22:AZ31)</f>
        <v>1189492647</v>
      </c>
      <c r="BA32" s="382"/>
      <c r="BB32" s="422"/>
      <c r="BC32" s="422"/>
      <c r="BD32" s="422"/>
      <c r="BE32" s="422"/>
      <c r="BF32" s="422"/>
      <c r="BG32" s="382"/>
      <c r="BH32" s="382"/>
      <c r="BI32" s="382"/>
      <c r="BJ32" s="382"/>
      <c r="BK32" s="382"/>
      <c r="BM32" s="110" t="s">
        <v>135</v>
      </c>
      <c r="BN32" s="106">
        <f>+BN7+BN25+BN29+BN30+BN31</f>
        <v>6718926950</v>
      </c>
      <c r="BO32" s="107">
        <f t="shared" ref="BO32:BQ32" si="36">+BO7+BO25+BO29+BO30+BO31</f>
        <v>4285304120</v>
      </c>
      <c r="BP32" s="107">
        <f t="shared" si="36"/>
        <v>3626028960</v>
      </c>
      <c r="BQ32" s="108">
        <f t="shared" si="36"/>
        <v>496826291</v>
      </c>
      <c r="BR32" s="382"/>
    </row>
    <row r="33" spans="1:70" s="422" customFormat="1" ht="24.95" customHeight="1" thickBot="1">
      <c r="A33" s="611" t="str">
        <f>+IF(MAYO!A33=0,"",MAYO!A33)</f>
        <v>1130103-2-1</v>
      </c>
      <c r="B33" s="646" t="str">
        <f>+CONCATENATE("Vigencia ",INSTRUCCIONES!$F$3)</f>
        <v>Vigencia 2018</v>
      </c>
      <c r="C33" s="673">
        <f>+ENERO!C33</f>
        <v>0</v>
      </c>
      <c r="D33" s="373">
        <f>MAYO!D33+JUNIO!P33</f>
        <v>0</v>
      </c>
      <c r="E33" s="373">
        <f>MAYO!E33+JUNIO!Q33</f>
        <v>0</v>
      </c>
      <c r="F33" s="373">
        <f>SUM(C33:E33)</f>
        <v>0</v>
      </c>
      <c r="G33" s="373">
        <f>MAYO!I33</f>
        <v>0</v>
      </c>
      <c r="H33" s="374">
        <v>0</v>
      </c>
      <c r="I33" s="373">
        <f>SUM(G33:H33)</f>
        <v>0</v>
      </c>
      <c r="J33" s="373">
        <f>MAYO!L33</f>
        <v>0</v>
      </c>
      <c r="K33" s="374">
        <v>0</v>
      </c>
      <c r="L33" s="373">
        <f>SUM(J33:K33)</f>
        <v>0</v>
      </c>
      <c r="M33" s="373">
        <f>F33-I33</f>
        <v>0</v>
      </c>
      <c r="N33" s="143">
        <f>F33-L33</f>
        <v>0</v>
      </c>
      <c r="O33" s="9"/>
      <c r="P33" s="372">
        <v>0</v>
      </c>
      <c r="Q33" s="375">
        <v>0</v>
      </c>
      <c r="R33" s="9"/>
      <c r="S33" s="706">
        <f>+IF(MAYO!S33=0,"",MAYO!S33)</f>
        <v>1010199</v>
      </c>
      <c r="T33" s="682" t="str">
        <f>+IF(MAYO!T33=0,"",MAYO!T33)</f>
        <v>Vigencias Anteriores Servicios Asociados a nomina Admón.</v>
      </c>
      <c r="U33" s="27">
        <f>+ENERO!U33</f>
        <v>1771123</v>
      </c>
      <c r="V33" s="15">
        <f>MAYO!V33+JUNIO!AL33</f>
        <v>-1771123</v>
      </c>
      <c r="W33" s="15">
        <f>MAYO!W33+JUNIO!AM33</f>
        <v>30374979</v>
      </c>
      <c r="X33" s="18">
        <f t="shared" si="20"/>
        <v>30374979</v>
      </c>
      <c r="Y33" s="19">
        <f>MAYO!AA33</f>
        <v>15122315</v>
      </c>
      <c r="Z33" s="374">
        <v>0</v>
      </c>
      <c r="AA33" s="18">
        <f t="shared" si="21"/>
        <v>15122315</v>
      </c>
      <c r="AB33" s="19">
        <f>MAYO!AD33</f>
        <v>15122315</v>
      </c>
      <c r="AC33" s="374">
        <v>0</v>
      </c>
      <c r="AD33" s="18">
        <f t="shared" si="22"/>
        <v>15122315</v>
      </c>
      <c r="AE33" s="19">
        <f>MAYO!AG33</f>
        <v>15122315</v>
      </c>
      <c r="AF33" s="374">
        <v>0</v>
      </c>
      <c r="AG33" s="18">
        <f t="shared" si="23"/>
        <v>15122315</v>
      </c>
      <c r="AH33" s="19">
        <f t="shared" si="24"/>
        <v>15252664</v>
      </c>
      <c r="AI33" s="15">
        <f t="shared" si="25"/>
        <v>15252664</v>
      </c>
      <c r="AJ33" s="16">
        <f t="shared" si="26"/>
        <v>15252664</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132</v>
      </c>
      <c r="BN33" s="112">
        <f>X258</f>
        <v>0</v>
      </c>
      <c r="BO33" s="113">
        <f>AA258</f>
        <v>-530866681</v>
      </c>
      <c r="BP33" s="113">
        <f>AD258</f>
        <v>-328576683</v>
      </c>
      <c r="BQ33" s="114">
        <f>AF258</f>
        <v>2924648382</v>
      </c>
      <c r="BR33" s="382"/>
    </row>
    <row r="34" spans="1:70" s="422" customFormat="1" ht="24.95" customHeight="1" thickBot="1">
      <c r="A34" s="611" t="str">
        <f>+IF(MAYO!A34=0,"",MAYO!A34)</f>
        <v>1130103-2-2</v>
      </c>
      <c r="B34" s="646" t="str">
        <f>+IF(MAYO!B34=0,"",MAYO!B34)</f>
        <v>Vigencia Anterior</v>
      </c>
      <c r="C34" s="673">
        <f>+ENERO!C34</f>
        <v>0</v>
      </c>
      <c r="D34" s="373">
        <f>MAYO!D34+JUNIO!P34</f>
        <v>0</v>
      </c>
      <c r="E34" s="373">
        <f>MAYO!E34+JUNIO!Q34</f>
        <v>0</v>
      </c>
      <c r="F34" s="373">
        <f>SUM(C34:E34)</f>
        <v>0</v>
      </c>
      <c r="G34" s="373">
        <f>MAYO!I34</f>
        <v>0</v>
      </c>
      <c r="H34" s="374">
        <v>0</v>
      </c>
      <c r="I34" s="373">
        <f>SUM(G34:H34)</f>
        <v>0</v>
      </c>
      <c r="J34" s="373">
        <f>MAYO!L34</f>
        <v>0</v>
      </c>
      <c r="K34" s="374">
        <v>0</v>
      </c>
      <c r="L34" s="373">
        <f>SUM(J34:K34)</f>
        <v>0</v>
      </c>
      <c r="M34" s="373">
        <f>F34-I34</f>
        <v>0</v>
      </c>
      <c r="N34" s="143">
        <f>F34-L34</f>
        <v>0</v>
      </c>
      <c r="O34" s="382"/>
      <c r="P34" s="372">
        <v>0</v>
      </c>
      <c r="Q34" s="375">
        <v>0</v>
      </c>
      <c r="R34" s="9"/>
      <c r="S34" s="366" t="str">
        <f>+IF(MAYO!S34=0,"",MAYO!S34)</f>
        <v/>
      </c>
      <c r="T34" s="696" t="str">
        <f>+IF(MAYO!T34=0,"",MAYO!T34)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146</v>
      </c>
      <c r="AT34" s="13"/>
      <c r="AU34" s="447" t="s">
        <v>147</v>
      </c>
      <c r="AV34" s="448" t="s">
        <v>148</v>
      </c>
      <c r="AW34" s="385" t="s">
        <v>146</v>
      </c>
      <c r="AX34" s="449"/>
      <c r="AY34" s="385" t="s">
        <v>149</v>
      </c>
      <c r="AZ34" s="386" t="s">
        <v>150</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+IF(MAYO!A35=0,"",MAYO!A35)</f>
        <v>1130103-3</v>
      </c>
      <c r="B35" s="647" t="str">
        <f>+IF(MAYO!B35=0,"",MAYO!B35)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5">
        <f>+IF(MAYO!S35=0,"",MAYO!S35)</f>
        <v>1010200</v>
      </c>
      <c r="T35" s="681" t="str">
        <f>+IF(MAYO!T35=0,"",MAYO!T35)</f>
        <v>Servicios Personales Indirectos</v>
      </c>
      <c r="U35" s="132">
        <f t="shared" ref="U35:AJ35" si="38">SUM(U36:U41)</f>
        <v>189117672</v>
      </c>
      <c r="V35" s="122">
        <f t="shared" si="38"/>
        <v>20531761</v>
      </c>
      <c r="W35" s="122">
        <f t="shared" si="38"/>
        <v>0</v>
      </c>
      <c r="X35" s="129">
        <f t="shared" si="38"/>
        <v>209649433</v>
      </c>
      <c r="Y35" s="128">
        <f t="shared" si="38"/>
        <v>208349377</v>
      </c>
      <c r="Z35" s="122">
        <f t="shared" si="38"/>
        <v>0</v>
      </c>
      <c r="AA35" s="129">
        <f t="shared" si="38"/>
        <v>208349377</v>
      </c>
      <c r="AB35" s="128">
        <f t="shared" si="38"/>
        <v>99031703</v>
      </c>
      <c r="AC35" s="122">
        <f t="shared" si="38"/>
        <v>13182594</v>
      </c>
      <c r="AD35" s="129">
        <f t="shared" si="38"/>
        <v>112214297</v>
      </c>
      <c r="AE35" s="128">
        <f t="shared" si="38"/>
        <v>77944304</v>
      </c>
      <c r="AF35" s="122">
        <f t="shared" si="38"/>
        <v>10062862</v>
      </c>
      <c r="AG35" s="129">
        <f t="shared" si="38"/>
        <v>88007166</v>
      </c>
      <c r="AH35" s="128">
        <f t="shared" si="38"/>
        <v>1300056</v>
      </c>
      <c r="AI35" s="122">
        <f t="shared" si="38"/>
        <v>97435136</v>
      </c>
      <c r="AJ35" s="130">
        <f t="shared" si="38"/>
        <v>121642267</v>
      </c>
      <c r="AK35" s="9"/>
      <c r="AL35" s="128">
        <f>SUM(AL36:AL41)</f>
        <v>-14434789</v>
      </c>
      <c r="AM35" s="130">
        <f>SUM(AM36:AM41)</f>
        <v>0</v>
      </c>
      <c r="AN35" s="9"/>
      <c r="AO35" s="349"/>
      <c r="AP35" s="450"/>
      <c r="AQ35" s="292"/>
      <c r="AR35" s="451"/>
      <c r="AS35" s="451"/>
      <c r="AT35" s="451"/>
      <c r="AU35" s="452">
        <f>AR17-AR32</f>
        <v>452789261</v>
      </c>
      <c r="AV35" s="453">
        <f>AS17-AR32</f>
        <v>-3150004</v>
      </c>
      <c r="AW35" s="453" t="s">
        <v>152</v>
      </c>
      <c r="AX35" s="454"/>
      <c r="AY35" s="453">
        <f>AY17+AY32</f>
        <v>544515496</v>
      </c>
      <c r="AZ35" s="455">
        <f>AZ17+AY32</f>
        <v>-348858792</v>
      </c>
      <c r="BB35" s="422"/>
      <c r="BC35" s="422"/>
      <c r="BD35" s="422"/>
      <c r="BE35" s="422"/>
      <c r="BF35" s="422"/>
    </row>
    <row r="36" spans="1:70" s="382" customFormat="1" ht="24.95" customHeight="1" thickBot="1">
      <c r="A36" s="611" t="str">
        <f>+IF(MAYO!A36=0,"",MAYO!A36)</f>
        <v>1130103-3-1</v>
      </c>
      <c r="B36" s="646" t="str">
        <f>+CONCATENATE("Vigencia ",INSTRUCCIONES!$F$3)</f>
        <v>Vigencia 2018</v>
      </c>
      <c r="C36" s="673">
        <f>+ENERO!C36</f>
        <v>0</v>
      </c>
      <c r="D36" s="373">
        <f>MAYO!D36+JUNIO!P36</f>
        <v>0</v>
      </c>
      <c r="E36" s="373">
        <f>MAYO!E36+JUNIO!Q36</f>
        <v>0</v>
      </c>
      <c r="F36" s="373">
        <f>SUM(C36:E36)</f>
        <v>0</v>
      </c>
      <c r="G36" s="373">
        <f>MAYO!I36</f>
        <v>0</v>
      </c>
      <c r="H36" s="374">
        <v>0</v>
      </c>
      <c r="I36" s="373">
        <f>SUM(G36:H36)</f>
        <v>0</v>
      </c>
      <c r="J36" s="373">
        <f>MAYO!L36</f>
        <v>0</v>
      </c>
      <c r="K36" s="374">
        <v>0</v>
      </c>
      <c r="L36" s="373">
        <f>SUM(J36:K36)</f>
        <v>0</v>
      </c>
      <c r="M36" s="373">
        <f>F36-I36</f>
        <v>0</v>
      </c>
      <c r="N36" s="143">
        <f>F36-L36</f>
        <v>0</v>
      </c>
      <c r="O36" s="9"/>
      <c r="P36" s="372">
        <v>0</v>
      </c>
      <c r="Q36" s="375">
        <v>0</v>
      </c>
      <c r="R36" s="9"/>
      <c r="S36" s="706" t="str">
        <f>+IF(MAYO!S36=0,"",MAYO!S36)</f>
        <v>1010200-1</v>
      </c>
      <c r="T36" s="682" t="str">
        <f>+IF(MAYO!T36=0,"",MAYO!T36)</f>
        <v>Remuneración y Honorarios por Servicios Técnicos y Profesionales</v>
      </c>
      <c r="U36" s="27">
        <f>+ENERO!U36</f>
        <v>66358680</v>
      </c>
      <c r="V36" s="15">
        <f>MAYO!V36+JUNIO!AL36</f>
        <v>3752637</v>
      </c>
      <c r="W36" s="15">
        <f>MAYO!W36+JUNIO!AM36</f>
        <v>0</v>
      </c>
      <c r="X36" s="18">
        <f t="shared" ref="X36:X41" si="39">SUM(U36:W36)</f>
        <v>70111317</v>
      </c>
      <c r="Y36" s="19">
        <f>MAYO!AA36</f>
        <v>70111317</v>
      </c>
      <c r="Z36" s="374">
        <v>0</v>
      </c>
      <c r="AA36" s="18">
        <f t="shared" ref="AA36:AA41" si="40">SUM(Y36:Z36)</f>
        <v>70111317</v>
      </c>
      <c r="AB36" s="19">
        <f>MAYO!AD36</f>
        <v>26652292</v>
      </c>
      <c r="AC36" s="374">
        <v>7752992</v>
      </c>
      <c r="AD36" s="18">
        <f t="shared" ref="AD36:AD41" si="41">SUM(AB36:AC36)</f>
        <v>34405284</v>
      </c>
      <c r="AE36" s="19">
        <f>MAYO!AG36</f>
        <v>24858936</v>
      </c>
      <c r="AF36" s="374">
        <v>2083055</v>
      </c>
      <c r="AG36" s="18">
        <f t="shared" ref="AG36:AG41" si="42">SUM(AE36:AF36)</f>
        <v>26941991</v>
      </c>
      <c r="AH36" s="19">
        <f t="shared" ref="AH36:AH41" si="43">X36-AA36</f>
        <v>0</v>
      </c>
      <c r="AI36" s="15">
        <f t="shared" ref="AI36:AI41" si="44">X36-AD36</f>
        <v>35706033</v>
      </c>
      <c r="AJ36" s="16">
        <f t="shared" ref="AJ36:AJ41" si="45">X36-AG36</f>
        <v>43169326</v>
      </c>
      <c r="AK36" s="9"/>
      <c r="AL36" s="372">
        <v>-4947363</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+IF(MAYO!A37=0,"",MAYO!A37)</f>
        <v>1130103-3-2</v>
      </c>
      <c r="B37" s="646" t="str">
        <f>+IF(MAYO!B37=0,"",MAYO!B37)</f>
        <v>Vigencia Anterior</v>
      </c>
      <c r="C37" s="673">
        <f>+ENERO!C37</f>
        <v>0</v>
      </c>
      <c r="D37" s="373">
        <f>MAYO!D37+JUNIO!P37</f>
        <v>0</v>
      </c>
      <c r="E37" s="373">
        <f>MAYO!E37+JUNIO!Q37</f>
        <v>0</v>
      </c>
      <c r="F37" s="373">
        <f>SUM(C37:E37)</f>
        <v>0</v>
      </c>
      <c r="G37" s="373">
        <f>MAYO!I37</f>
        <v>0</v>
      </c>
      <c r="H37" s="374">
        <v>0</v>
      </c>
      <c r="I37" s="373">
        <f>SUM(G37:H37)</f>
        <v>0</v>
      </c>
      <c r="J37" s="373">
        <f>MAYO!L37</f>
        <v>0</v>
      </c>
      <c r="K37" s="374">
        <v>0</v>
      </c>
      <c r="L37" s="373">
        <f>SUM(J37:K37)</f>
        <v>0</v>
      </c>
      <c r="M37" s="373">
        <f>F37-I37</f>
        <v>0</v>
      </c>
      <c r="N37" s="143">
        <f>F37-L37</f>
        <v>0</v>
      </c>
      <c r="P37" s="372">
        <v>0</v>
      </c>
      <c r="Q37" s="375">
        <v>0</v>
      </c>
      <c r="R37" s="9"/>
      <c r="S37" s="706" t="str">
        <f>+IF(MAYO!S37=0,"",MAYO!S37)</f>
        <v>1010200-2</v>
      </c>
      <c r="T37" s="682" t="str">
        <f>+IF(MAYO!T37=0,"",MAYO!T37)</f>
        <v>Personal Supernumerario</v>
      </c>
      <c r="U37" s="27">
        <f>+ENERO!U37</f>
        <v>0</v>
      </c>
      <c r="V37" s="15">
        <f>MAYO!V37+JUNIO!AL37</f>
        <v>0</v>
      </c>
      <c r="W37" s="15">
        <f>MAYO!W37+JUNIO!AM37</f>
        <v>0</v>
      </c>
      <c r="X37" s="18">
        <f t="shared" si="39"/>
        <v>0</v>
      </c>
      <c r="Y37" s="19">
        <f>MAYO!AA37</f>
        <v>0</v>
      </c>
      <c r="Z37" s="374">
        <v>0</v>
      </c>
      <c r="AA37" s="18">
        <f t="shared" si="40"/>
        <v>0</v>
      </c>
      <c r="AB37" s="19">
        <f>MAYO!AD37</f>
        <v>0</v>
      </c>
      <c r="AC37" s="374">
        <v>0</v>
      </c>
      <c r="AD37" s="18">
        <f t="shared" si="41"/>
        <v>0</v>
      </c>
      <c r="AE37" s="19">
        <f>MAYO!AG37</f>
        <v>0</v>
      </c>
      <c r="AF37" s="374">
        <v>0</v>
      </c>
      <c r="AG37" s="18">
        <f t="shared" si="42"/>
        <v>0</v>
      </c>
      <c r="AH37" s="19">
        <f t="shared" si="43"/>
        <v>0</v>
      </c>
      <c r="AI37" s="15">
        <f t="shared" si="44"/>
        <v>0</v>
      </c>
      <c r="AJ37" s="16">
        <f t="shared" si="45"/>
        <v>0</v>
      </c>
      <c r="AK37" s="9"/>
      <c r="AL37" s="372">
        <v>0</v>
      </c>
      <c r="AM37" s="375">
        <v>0</v>
      </c>
      <c r="AN37" s="9"/>
      <c r="AO37" s="24" t="s">
        <v>155</v>
      </c>
    </row>
    <row r="38" spans="1:70" s="382" customFormat="1" ht="24.95" customHeight="1">
      <c r="A38" s="736" t="str">
        <f>+IF(MAYO!A38=0,"",MAYO!A38)</f>
        <v>1130103-4</v>
      </c>
      <c r="B38" s="648" t="str">
        <f>+IF(MAYO!B38=0,"",MAYO!B38)</f>
        <v xml:space="preserve"> Aportes Patronales  1o. Nivel</v>
      </c>
      <c r="C38" s="673">
        <f>+ENERO!C38</f>
        <v>247152498</v>
      </c>
      <c r="D38" s="373">
        <f>MAYO!D38+JUNIO!P38</f>
        <v>0</v>
      </c>
      <c r="E38" s="373">
        <f>MAYO!E38+JUNIO!Q38</f>
        <v>0</v>
      </c>
      <c r="F38" s="373">
        <f t="shared" ref="F38:F41" si="46">SUM(C38:E38)</f>
        <v>247152498</v>
      </c>
      <c r="G38" s="373">
        <f>MAYO!I38</f>
        <v>102980210</v>
      </c>
      <c r="H38" s="374">
        <v>20596042</v>
      </c>
      <c r="I38" s="373">
        <f t="shared" ref="I38:I41" si="47">SUM(G38:H38)</f>
        <v>123576252</v>
      </c>
      <c r="J38" s="373">
        <f>MAYO!L38</f>
        <v>82384168</v>
      </c>
      <c r="K38" s="374">
        <v>20596042</v>
      </c>
      <c r="L38" s="373">
        <f t="shared" ref="L38:L41" si="48">SUM(J38:K38)</f>
        <v>102980210</v>
      </c>
      <c r="M38" s="373">
        <f t="shared" ref="M38:M41" si="49">F38-I38</f>
        <v>123576246</v>
      </c>
      <c r="N38" s="143">
        <f t="shared" ref="N38:N41" si="50">F38-L38</f>
        <v>144172288</v>
      </c>
      <c r="O38" s="525"/>
      <c r="P38" s="372">
        <v>0</v>
      </c>
      <c r="Q38" s="375">
        <v>0</v>
      </c>
      <c r="R38" s="9"/>
      <c r="S38" s="706" t="str">
        <f>+IF(MAYO!S38=0,"",MAYO!S38)</f>
        <v>1010200-3</v>
      </c>
      <c r="T38" s="682" t="str">
        <f>+IF(MAYO!T38=0,"",MAYO!T38)</f>
        <v>Honorarios de la Junta Directiva</v>
      </c>
      <c r="U38" s="27">
        <f>+ENERO!U38</f>
        <v>1768800</v>
      </c>
      <c r="V38" s="15">
        <f>MAYO!V38+JUNIO!AL38</f>
        <v>0</v>
      </c>
      <c r="W38" s="15">
        <f>MAYO!W38+JUNIO!AM38</f>
        <v>0</v>
      </c>
      <c r="X38" s="18">
        <f t="shared" si="39"/>
        <v>1768800</v>
      </c>
      <c r="Y38" s="19">
        <f>MAYO!AA38</f>
        <v>468744</v>
      </c>
      <c r="Z38" s="374">
        <v>0</v>
      </c>
      <c r="AA38" s="18">
        <f t="shared" si="40"/>
        <v>468744</v>
      </c>
      <c r="AB38" s="19">
        <f>MAYO!AD38</f>
        <v>468744</v>
      </c>
      <c r="AC38" s="374">
        <v>0</v>
      </c>
      <c r="AD38" s="18">
        <f t="shared" si="41"/>
        <v>468744</v>
      </c>
      <c r="AE38" s="19">
        <f>MAYO!AG38</f>
        <v>0</v>
      </c>
      <c r="AF38" s="374">
        <v>0</v>
      </c>
      <c r="AG38" s="18">
        <f t="shared" si="42"/>
        <v>0</v>
      </c>
      <c r="AH38" s="19">
        <f t="shared" si="43"/>
        <v>1300056</v>
      </c>
      <c r="AI38" s="15">
        <f t="shared" si="44"/>
        <v>1300056</v>
      </c>
      <c r="AJ38" s="16">
        <f t="shared" si="45"/>
        <v>1768800</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6" t="str">
        <f>+IF(MAYO!A39=0,"",MAYO!A39)</f>
        <v>1130103-5</v>
      </c>
      <c r="B39" s="648" t="str">
        <f>+IF(MAYO!B39=0,"",MAYO!B39)</f>
        <v xml:space="preserve"> Aportes Patronales  2o. Nivel</v>
      </c>
      <c r="C39" s="673">
        <f>+ENERO!C39</f>
        <v>0</v>
      </c>
      <c r="D39" s="373">
        <f>MAYO!D39+JUNIO!P39</f>
        <v>0</v>
      </c>
      <c r="E39" s="373">
        <f>MAYO!E39+JUNIO!Q39</f>
        <v>0</v>
      </c>
      <c r="F39" s="373">
        <f t="shared" si="46"/>
        <v>0</v>
      </c>
      <c r="G39" s="373">
        <f>MAYO!I39</f>
        <v>0</v>
      </c>
      <c r="H39" s="374">
        <v>0</v>
      </c>
      <c r="I39" s="373">
        <f t="shared" si="47"/>
        <v>0</v>
      </c>
      <c r="J39" s="373">
        <f>MAYO!L39</f>
        <v>0</v>
      </c>
      <c r="K39" s="374">
        <v>0</v>
      </c>
      <c r="L39" s="373">
        <f t="shared" si="48"/>
        <v>0</v>
      </c>
      <c r="M39" s="373">
        <f t="shared" si="49"/>
        <v>0</v>
      </c>
      <c r="N39" s="143">
        <f t="shared" si="50"/>
        <v>0</v>
      </c>
      <c r="O39" s="525"/>
      <c r="P39" s="372">
        <v>0</v>
      </c>
      <c r="Q39" s="375">
        <v>0</v>
      </c>
      <c r="R39" s="9"/>
      <c r="S39" s="706" t="str">
        <f>+IF(MAYO!S39=0,"",MAYO!S39)</f>
        <v>1010200-4</v>
      </c>
      <c r="T39" s="682" t="str">
        <f>+IF(MAYO!T39=0,"",MAYO!T39)</f>
        <v>Otros Honorarios</v>
      </c>
      <c r="U39" s="27">
        <f>+ENERO!U39</f>
        <v>120990192</v>
      </c>
      <c r="V39" s="15">
        <f>MAYO!V39+JUNIO!AL39</f>
        <v>-9487426</v>
      </c>
      <c r="W39" s="15">
        <f>MAYO!W39+JUNIO!AM39</f>
        <v>0</v>
      </c>
      <c r="X39" s="18">
        <f t="shared" si="39"/>
        <v>111502766</v>
      </c>
      <c r="Y39" s="19">
        <f>MAYO!AA39</f>
        <v>111502766</v>
      </c>
      <c r="Z39" s="374">
        <v>0</v>
      </c>
      <c r="AA39" s="18">
        <f t="shared" si="40"/>
        <v>111502766</v>
      </c>
      <c r="AB39" s="19">
        <f>MAYO!AD39</f>
        <v>45644117</v>
      </c>
      <c r="AC39" s="374">
        <v>5429602</v>
      </c>
      <c r="AD39" s="18">
        <f t="shared" si="41"/>
        <v>51073719</v>
      </c>
      <c r="AE39" s="19">
        <f>MAYO!AG39</f>
        <v>26818818</v>
      </c>
      <c r="AF39" s="374">
        <v>7979807</v>
      </c>
      <c r="AG39" s="18">
        <f t="shared" si="42"/>
        <v>34798625</v>
      </c>
      <c r="AH39" s="19">
        <f t="shared" si="43"/>
        <v>0</v>
      </c>
      <c r="AI39" s="15">
        <f t="shared" si="44"/>
        <v>60429047</v>
      </c>
      <c r="AJ39" s="16">
        <f t="shared" si="45"/>
        <v>76704141</v>
      </c>
      <c r="AK39" s="9"/>
      <c r="AL39" s="372">
        <v>-9487426</v>
      </c>
      <c r="AM39" s="375">
        <v>0</v>
      </c>
      <c r="AN39" s="9"/>
      <c r="AO39" s="294"/>
      <c r="AP39" s="294"/>
      <c r="AQ39" s="294"/>
      <c r="AR39" s="294"/>
      <c r="AS39" s="294"/>
      <c r="AT39" s="294"/>
      <c r="AU39" s="294"/>
      <c r="AV39" s="294"/>
      <c r="AW39" s="294"/>
      <c r="AX39" s="294"/>
      <c r="AY39" s="294"/>
      <c r="AZ39" s="294"/>
    </row>
    <row r="40" spans="1:70" s="422" customFormat="1" ht="24.95" customHeight="1">
      <c r="A40" s="736" t="str">
        <f>+IF(MAYO!A40=0,"",MAYO!A40)</f>
        <v>1130103-6</v>
      </c>
      <c r="B40" s="648" t="str">
        <f>+IF(MAYO!B40=0,"",MAYO!B40)</f>
        <v xml:space="preserve"> Aportes Patronales  3er. Nivel</v>
      </c>
      <c r="C40" s="673">
        <f>+ENERO!C40</f>
        <v>0</v>
      </c>
      <c r="D40" s="373">
        <f>MAYO!D40+JUNIO!P40</f>
        <v>0</v>
      </c>
      <c r="E40" s="373">
        <f>MAYO!E40+JUNIO!Q40</f>
        <v>0</v>
      </c>
      <c r="F40" s="373">
        <f t="shared" si="46"/>
        <v>0</v>
      </c>
      <c r="G40" s="373">
        <f>MAYO!I40</f>
        <v>0</v>
      </c>
      <c r="H40" s="374">
        <v>0</v>
      </c>
      <c r="I40" s="373">
        <f t="shared" si="47"/>
        <v>0</v>
      </c>
      <c r="J40" s="373">
        <f>MAYO!L40</f>
        <v>0</v>
      </c>
      <c r="K40" s="374">
        <v>0</v>
      </c>
      <c r="L40" s="373">
        <f t="shared" si="48"/>
        <v>0</v>
      </c>
      <c r="M40" s="373">
        <f t="shared" si="49"/>
        <v>0</v>
      </c>
      <c r="N40" s="143">
        <f t="shared" si="50"/>
        <v>0</v>
      </c>
      <c r="O40" s="525"/>
      <c r="P40" s="372">
        <v>0</v>
      </c>
      <c r="Q40" s="375">
        <v>0</v>
      </c>
      <c r="R40" s="9"/>
      <c r="S40" s="706" t="str">
        <f>+IF(MAYO!S40=0,"",MAYO!S40)</f>
        <v>1010200-6</v>
      </c>
      <c r="T40" s="682" t="str">
        <f>+IF(MAYO!T40=0,"",MAYO!T40)</f>
        <v>Certificación, Habilitación y Acreditación</v>
      </c>
      <c r="U40" s="27">
        <f>+ENERO!U40</f>
        <v>0</v>
      </c>
      <c r="V40" s="15">
        <f>MAYO!V40+JUNIO!AL40</f>
        <v>0</v>
      </c>
      <c r="W40" s="15">
        <f>MAYO!W40+JUNIO!AM40</f>
        <v>0</v>
      </c>
      <c r="X40" s="18">
        <f t="shared" si="39"/>
        <v>0</v>
      </c>
      <c r="Y40" s="19">
        <f>MAYO!AA40</f>
        <v>0</v>
      </c>
      <c r="Z40" s="374">
        <v>0</v>
      </c>
      <c r="AA40" s="18">
        <f t="shared" si="40"/>
        <v>0</v>
      </c>
      <c r="AB40" s="19">
        <f>MAYO!AD40</f>
        <v>0</v>
      </c>
      <c r="AC40" s="374">
        <v>0</v>
      </c>
      <c r="AD40" s="18">
        <f t="shared" si="41"/>
        <v>0</v>
      </c>
      <c r="AE40" s="19">
        <f>MAYO!AG40</f>
        <v>0</v>
      </c>
      <c r="AF40" s="374">
        <v>0</v>
      </c>
      <c r="AG40" s="18">
        <f t="shared" si="42"/>
        <v>0</v>
      </c>
      <c r="AH40" s="19">
        <f t="shared" si="43"/>
        <v>0</v>
      </c>
      <c r="AI40" s="15">
        <f t="shared" si="44"/>
        <v>0</v>
      </c>
      <c r="AJ40" s="16">
        <f t="shared" si="45"/>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4">
        <f>+IF(MAYO!A41=0,"",MAYO!A41)</f>
        <v>1130104</v>
      </c>
      <c r="B41" s="645" t="str">
        <f>+IF(MAYO!B41=0,"",MAYO!B41)</f>
        <v>SUBSIDIO A LA OFERTA- ACTIVIDADES NO POS-S</v>
      </c>
      <c r="C41" s="673">
        <f>+ENERO!C41</f>
        <v>0</v>
      </c>
      <c r="D41" s="122">
        <f>MAYO!D41+JUNIO!P41</f>
        <v>0</v>
      </c>
      <c r="E41" s="122">
        <f>MAYO!E41+JUNIO!Q41</f>
        <v>0</v>
      </c>
      <c r="F41" s="851">
        <f t="shared" si="46"/>
        <v>0</v>
      </c>
      <c r="G41" s="122">
        <f>MAYO!I41</f>
        <v>0</v>
      </c>
      <c r="H41" s="374">
        <v>0</v>
      </c>
      <c r="I41" s="851">
        <f t="shared" si="47"/>
        <v>0</v>
      </c>
      <c r="J41" s="122">
        <f>MAYO!L41</f>
        <v>0</v>
      </c>
      <c r="K41" s="374">
        <v>0</v>
      </c>
      <c r="L41" s="851">
        <f t="shared" si="48"/>
        <v>0</v>
      </c>
      <c r="M41" s="122">
        <f t="shared" si="49"/>
        <v>0</v>
      </c>
      <c r="N41" s="130">
        <f t="shared" si="50"/>
        <v>0</v>
      </c>
      <c r="O41" s="382"/>
      <c r="P41" s="374">
        <v>0</v>
      </c>
      <c r="Q41" s="375">
        <v>0</v>
      </c>
      <c r="R41" s="9"/>
      <c r="S41" s="706">
        <f>+IF(MAYO!S41=0,"",MAYO!S41)</f>
        <v>1010299</v>
      </c>
      <c r="T41" s="682" t="str">
        <f>+IF(MAYO!T41=0,"",MAYO!T41)</f>
        <v>Vigencias Anteriores Servicios Asociados a nomina Operativo</v>
      </c>
      <c r="U41" s="27">
        <f>+ENERO!U41</f>
        <v>0</v>
      </c>
      <c r="V41" s="15">
        <f>MAYO!V41+JUNIO!AL41</f>
        <v>26266550</v>
      </c>
      <c r="W41" s="15">
        <f>MAYO!W41+JUNIO!AM41</f>
        <v>0</v>
      </c>
      <c r="X41" s="18">
        <f t="shared" si="39"/>
        <v>26266550</v>
      </c>
      <c r="Y41" s="19">
        <f>MAYO!AA41</f>
        <v>26266550</v>
      </c>
      <c r="Z41" s="374">
        <v>0</v>
      </c>
      <c r="AA41" s="18">
        <f t="shared" si="40"/>
        <v>26266550</v>
      </c>
      <c r="AB41" s="19">
        <f>MAYO!AD41</f>
        <v>26266550</v>
      </c>
      <c r="AC41" s="374">
        <v>0</v>
      </c>
      <c r="AD41" s="18">
        <f t="shared" si="41"/>
        <v>26266550</v>
      </c>
      <c r="AE41" s="19">
        <f>MAYO!AG41</f>
        <v>26266550</v>
      </c>
      <c r="AF41" s="374">
        <v>0</v>
      </c>
      <c r="AG41" s="18">
        <f t="shared" si="42"/>
        <v>26266550</v>
      </c>
      <c r="AH41" s="19">
        <f t="shared" si="43"/>
        <v>0</v>
      </c>
      <c r="AI41" s="15">
        <f t="shared" si="44"/>
        <v>0</v>
      </c>
      <c r="AJ41" s="16">
        <f t="shared" si="45"/>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4">
        <f>+IF(MAYO!A42=0,"",MAYO!A42)</f>
        <v>1130106</v>
      </c>
      <c r="B42" s="645" t="str">
        <f>+IF(MAYO!B42=0,"",MAYO!B42)</f>
        <v>SALUD PUBLICA - PLAN DE INTERVENCIONES COLECTIVAS</v>
      </c>
      <c r="C42" s="43">
        <f t="shared" ref="C42:N42" si="51">SUM(C43:C44)</f>
        <v>76000000</v>
      </c>
      <c r="D42" s="44">
        <f t="shared" si="51"/>
        <v>0</v>
      </c>
      <c r="E42" s="44">
        <f t="shared" si="51"/>
        <v>49000000</v>
      </c>
      <c r="F42" s="44">
        <f t="shared" si="51"/>
        <v>125000000</v>
      </c>
      <c r="G42" s="44">
        <f t="shared" si="51"/>
        <v>41068182</v>
      </c>
      <c r="H42" s="44">
        <f t="shared" si="51"/>
        <v>24399479</v>
      </c>
      <c r="I42" s="44">
        <f t="shared" si="51"/>
        <v>65467661</v>
      </c>
      <c r="J42" s="44">
        <f t="shared" si="51"/>
        <v>28953954</v>
      </c>
      <c r="K42" s="44">
        <f t="shared" si="51"/>
        <v>11146191</v>
      </c>
      <c r="L42" s="44">
        <f t="shared" si="51"/>
        <v>40100145</v>
      </c>
      <c r="M42" s="44">
        <f t="shared" si="51"/>
        <v>59532339</v>
      </c>
      <c r="N42" s="45">
        <f t="shared" si="51"/>
        <v>84899855</v>
      </c>
      <c r="P42" s="43">
        <f>SUM(P43:P44)</f>
        <v>0</v>
      </c>
      <c r="Q42" s="45">
        <f>SUM(Q43:Q44)</f>
        <v>0</v>
      </c>
      <c r="R42" s="9"/>
      <c r="S42" s="366" t="str">
        <f>+IF(MAYO!S42=0,"",MAYO!S42)</f>
        <v/>
      </c>
      <c r="T42" s="696" t="str">
        <f>+IF(MAYO!T42=0,"",MAYO!T42)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+IF(MAYO!A43=0,"",MAYO!A43)</f>
        <v>1130106-1</v>
      </c>
      <c r="B43" s="646" t="str">
        <f>+CONCATENATE("Vigencia ",INSTRUCCIONES!$F$3)</f>
        <v>Vigencia 2018</v>
      </c>
      <c r="C43" s="673">
        <f>+ENERO!C43</f>
        <v>76000000</v>
      </c>
      <c r="D43" s="373">
        <f>MAYO!D43+JUNIO!P43</f>
        <v>0</v>
      </c>
      <c r="E43" s="373">
        <f>MAYO!E43+JUNIO!Q43</f>
        <v>39000000</v>
      </c>
      <c r="F43" s="373">
        <f>SUM(C43:E43)</f>
        <v>115000000</v>
      </c>
      <c r="G43" s="373">
        <f>MAYO!I43</f>
        <v>31068182</v>
      </c>
      <c r="H43" s="374">
        <v>24399479</v>
      </c>
      <c r="I43" s="373">
        <f>SUM(G43:H43)</f>
        <v>55467661</v>
      </c>
      <c r="J43" s="373">
        <f>MAYO!L43</f>
        <v>18953954</v>
      </c>
      <c r="K43" s="374">
        <v>11146191</v>
      </c>
      <c r="L43" s="373">
        <f>SUM(J43:K43)</f>
        <v>30100145</v>
      </c>
      <c r="M43" s="373">
        <f>F43-I43</f>
        <v>59532339</v>
      </c>
      <c r="N43" s="143">
        <f>F43-L43</f>
        <v>84899855</v>
      </c>
      <c r="O43" s="382"/>
      <c r="P43" s="372">
        <v>0</v>
      </c>
      <c r="Q43" s="375">
        <v>0</v>
      </c>
      <c r="R43" s="9"/>
      <c r="S43" s="705">
        <f>+IF(MAYO!S43=0,"",MAYO!S43)</f>
        <v>1010300</v>
      </c>
      <c r="T43" s="681" t="str">
        <f>+IF(MAYO!T43=0,"",MAYO!T43)</f>
        <v>Contribuciones Inherentes nómina al Sector Privado</v>
      </c>
      <c r="U43" s="132">
        <f t="shared" ref="U43:AJ43" si="52">U44+U49+U55</f>
        <v>193912600</v>
      </c>
      <c r="V43" s="122">
        <f t="shared" si="52"/>
        <v>-10756447</v>
      </c>
      <c r="W43" s="122">
        <f t="shared" si="52"/>
        <v>0</v>
      </c>
      <c r="X43" s="129">
        <f t="shared" si="52"/>
        <v>183156153</v>
      </c>
      <c r="Y43" s="128">
        <f t="shared" si="52"/>
        <v>95461723</v>
      </c>
      <c r="Z43" s="122">
        <f t="shared" si="52"/>
        <v>11322115</v>
      </c>
      <c r="AA43" s="129">
        <f t="shared" si="52"/>
        <v>106783838</v>
      </c>
      <c r="AB43" s="128">
        <f t="shared" si="52"/>
        <v>95461723</v>
      </c>
      <c r="AC43" s="122">
        <f t="shared" si="52"/>
        <v>11322115</v>
      </c>
      <c r="AD43" s="129">
        <f t="shared" si="52"/>
        <v>106783838</v>
      </c>
      <c r="AE43" s="128">
        <f t="shared" si="52"/>
        <v>84771075</v>
      </c>
      <c r="AF43" s="122">
        <f t="shared" si="52"/>
        <v>10690648</v>
      </c>
      <c r="AG43" s="129">
        <f t="shared" si="52"/>
        <v>95461723</v>
      </c>
      <c r="AH43" s="128">
        <f t="shared" si="52"/>
        <v>76372315</v>
      </c>
      <c r="AI43" s="122">
        <f t="shared" si="52"/>
        <v>76372315</v>
      </c>
      <c r="AJ43" s="130">
        <f t="shared" si="52"/>
        <v>87694430</v>
      </c>
      <c r="AK43" s="9"/>
      <c r="AL43" s="128">
        <f>AL44+AL49+AL55</f>
        <v>-3084391</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+IF(MAYO!A44=0,"",MAYO!A44)</f>
        <v>1130106-2</v>
      </c>
      <c r="B44" s="646" t="str">
        <f>+IF(MAYO!B44=0,"",MAYO!B44)</f>
        <v>Vigencia Anterior Salud Publica</v>
      </c>
      <c r="C44" s="673">
        <f>+ENERO!C44</f>
        <v>0</v>
      </c>
      <c r="D44" s="373">
        <f>MAYO!D44+JUNIO!P44</f>
        <v>0</v>
      </c>
      <c r="E44" s="373">
        <f>MAYO!E44+JUNIO!Q44</f>
        <v>10000000</v>
      </c>
      <c r="F44" s="373">
        <f>SUM(C44:E44)</f>
        <v>10000000</v>
      </c>
      <c r="G44" s="373">
        <f>MAYO!I44</f>
        <v>10000000</v>
      </c>
      <c r="H44" s="374">
        <v>0</v>
      </c>
      <c r="I44" s="373">
        <f>SUM(G44:H44)</f>
        <v>10000000</v>
      </c>
      <c r="J44" s="373">
        <f>MAYO!L44</f>
        <v>10000000</v>
      </c>
      <c r="K44" s="374">
        <v>0</v>
      </c>
      <c r="L44" s="373">
        <f>SUM(J44:K44)</f>
        <v>10000000</v>
      </c>
      <c r="M44" s="373">
        <f>F44-I44</f>
        <v>0</v>
      </c>
      <c r="N44" s="143">
        <f>F44-L44</f>
        <v>0</v>
      </c>
      <c r="O44" s="382"/>
      <c r="P44" s="372">
        <v>0</v>
      </c>
      <c r="Q44" s="375">
        <v>0</v>
      </c>
      <c r="R44" s="9"/>
      <c r="S44" s="706">
        <f>+IF(MAYO!S44=0,"",MAYO!S44)</f>
        <v>1010301</v>
      </c>
      <c r="T44" s="682" t="str">
        <f>+IF(MAYO!T44=0,"",MAYO!T44)</f>
        <v>Contribuciones - SGP - Aportes Patronales - Cuenta Maestra</v>
      </c>
      <c r="U44" s="27">
        <f t="shared" ref="U44:AJ44" si="53">SUM(U45:U48)</f>
        <v>54094142</v>
      </c>
      <c r="V44" s="15">
        <f t="shared" si="53"/>
        <v>36297561</v>
      </c>
      <c r="W44" s="15">
        <f t="shared" si="53"/>
        <v>0</v>
      </c>
      <c r="X44" s="18">
        <f t="shared" si="53"/>
        <v>90391703</v>
      </c>
      <c r="Y44" s="19">
        <f t="shared" si="53"/>
        <v>42836561</v>
      </c>
      <c r="Z44" s="142">
        <f t="shared" si="53"/>
        <v>8833353</v>
      </c>
      <c r="AA44" s="18">
        <f t="shared" si="53"/>
        <v>51669914</v>
      </c>
      <c r="AB44" s="19">
        <f t="shared" si="53"/>
        <v>42836561</v>
      </c>
      <c r="AC44" s="142">
        <f t="shared" si="53"/>
        <v>8833353</v>
      </c>
      <c r="AD44" s="18">
        <f t="shared" si="53"/>
        <v>51669914</v>
      </c>
      <c r="AE44" s="19">
        <f t="shared" si="53"/>
        <v>34313008</v>
      </c>
      <c r="AF44" s="142">
        <f t="shared" si="53"/>
        <v>8523553</v>
      </c>
      <c r="AG44" s="18">
        <f t="shared" si="53"/>
        <v>42836561</v>
      </c>
      <c r="AH44" s="19">
        <f t="shared" si="53"/>
        <v>38721789</v>
      </c>
      <c r="AI44" s="15">
        <f t="shared" si="53"/>
        <v>38721789</v>
      </c>
      <c r="AJ44" s="16">
        <f t="shared" si="53"/>
        <v>47555142</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4">
        <f>+IF(MAYO!A45=0,"",MAYO!A45)</f>
        <v>1130107</v>
      </c>
      <c r="B45" s="645" t="str">
        <f>+IF(MAYO!B45=0,"",MAYO!B45)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07" t="str">
        <f>+IF(MAYO!S45=0,"",MAYO!S45)</f>
        <v>1010301-1</v>
      </c>
      <c r="T45" s="683" t="str">
        <f>+IF(MAYO!T45=0,"",MAYO!T45)</f>
        <v>E.P.S. - Aportes cuenta maestra</v>
      </c>
      <c r="U45" s="27">
        <f>+ENERO!U45</f>
        <v>20661530</v>
      </c>
      <c r="V45" s="15">
        <f>MAYO!V45+JUNIO!AL45</f>
        <v>16669381</v>
      </c>
      <c r="W45" s="15">
        <f>MAYO!W45+JUNIO!AM45</f>
        <v>0</v>
      </c>
      <c r="X45" s="18">
        <f>SUM(U45:W45)</f>
        <v>37330911</v>
      </c>
      <c r="Y45" s="19">
        <f>MAYO!AA45</f>
        <v>17614645</v>
      </c>
      <c r="Z45" s="374">
        <v>3662610</v>
      </c>
      <c r="AA45" s="18">
        <f>SUM(Y45:Z45)</f>
        <v>21277255</v>
      </c>
      <c r="AB45" s="19">
        <f>MAYO!AD45</f>
        <v>17614645</v>
      </c>
      <c r="AC45" s="374">
        <v>3662610</v>
      </c>
      <c r="AD45" s="18">
        <f>SUM(AB45:AC45)</f>
        <v>21277255</v>
      </c>
      <c r="AE45" s="19">
        <f>MAYO!AG45</f>
        <v>14147393</v>
      </c>
      <c r="AF45" s="374">
        <v>3467252</v>
      </c>
      <c r="AG45" s="18">
        <f>SUM(AE45:AF45)</f>
        <v>17614645</v>
      </c>
      <c r="AH45" s="19">
        <f>X45-AA45</f>
        <v>16053656</v>
      </c>
      <c r="AI45" s="15">
        <f>X45-AD45</f>
        <v>16053656</v>
      </c>
      <c r="AJ45" s="16">
        <f>X45-AG45</f>
        <v>19716266</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c r="A46" s="611" t="str">
        <f>+IF(MAYO!A46=0,"",MAYO!A46)</f>
        <v>1130107-1</v>
      </c>
      <c r="B46" s="646" t="str">
        <f>+CONCATENATE("Vigencia ",INSTRUCCIONES!$F$3)</f>
        <v>Vigencia 2018</v>
      </c>
      <c r="C46" s="673">
        <f>+ENERO!C46</f>
        <v>0</v>
      </c>
      <c r="D46" s="373">
        <f>MAYO!D46+JUNIO!P46</f>
        <v>0</v>
      </c>
      <c r="E46" s="373">
        <f>MAYO!E46+JUNIO!Q46</f>
        <v>0</v>
      </c>
      <c r="F46" s="373">
        <f>SUM(C46:E46)</f>
        <v>0</v>
      </c>
      <c r="G46" s="373">
        <f>MAYO!I46</f>
        <v>0</v>
      </c>
      <c r="H46" s="374">
        <v>0</v>
      </c>
      <c r="I46" s="373">
        <f>SUM(G46:H46)</f>
        <v>0</v>
      </c>
      <c r="J46" s="373">
        <f>MAYO!L46</f>
        <v>0</v>
      </c>
      <c r="K46" s="374">
        <v>0</v>
      </c>
      <c r="L46" s="373">
        <f>SUM(J46:K46)</f>
        <v>0</v>
      </c>
      <c r="M46" s="373">
        <f>F46-I46</f>
        <v>0</v>
      </c>
      <c r="N46" s="143">
        <f>F46-L46</f>
        <v>0</v>
      </c>
      <c r="O46" s="382"/>
      <c r="P46" s="372">
        <v>0</v>
      </c>
      <c r="Q46" s="375">
        <v>0</v>
      </c>
      <c r="R46" s="9"/>
      <c r="S46" s="707" t="str">
        <f>+IF(MAYO!S46=0,"",MAYO!S46)</f>
        <v>1010301-2</v>
      </c>
      <c r="T46" s="683" t="str">
        <f>+IF(MAYO!T46=0,"",MAYO!T46)</f>
        <v>Fondos pensionales - Aportes cuenta maestra</v>
      </c>
      <c r="U46" s="27">
        <f>+ENERO!U46</f>
        <v>26366539</v>
      </c>
      <c r="V46" s="15">
        <f>MAYO!V46+JUNIO!AL46</f>
        <v>26694253</v>
      </c>
      <c r="W46" s="15">
        <f>MAYO!W46+JUNIO!AM46</f>
        <v>0</v>
      </c>
      <c r="X46" s="18">
        <f>SUM(U46:W46)</f>
        <v>53060792</v>
      </c>
      <c r="Y46" s="19">
        <f>MAYO!AA46</f>
        <v>25221916</v>
      </c>
      <c r="Z46" s="374">
        <v>5170743</v>
      </c>
      <c r="AA46" s="18">
        <f>SUM(Y46:Z46)</f>
        <v>30392659</v>
      </c>
      <c r="AB46" s="19">
        <f>MAYO!AD46</f>
        <v>25221916</v>
      </c>
      <c r="AC46" s="374">
        <v>5170743</v>
      </c>
      <c r="AD46" s="18">
        <f>SUM(AB46:AC46)</f>
        <v>30392659</v>
      </c>
      <c r="AE46" s="19">
        <f>MAYO!AG46</f>
        <v>20165615</v>
      </c>
      <c r="AF46" s="374">
        <v>5056301</v>
      </c>
      <c r="AG46" s="18">
        <f>SUM(AE46:AF46)</f>
        <v>25221916</v>
      </c>
      <c r="AH46" s="19">
        <f>X46-AA46</f>
        <v>22668133</v>
      </c>
      <c r="AI46" s="15">
        <f>X46-AD46</f>
        <v>22668133</v>
      </c>
      <c r="AJ46" s="16">
        <f>X46-AG46</f>
        <v>27838876</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+IF(MAYO!A47=0,"",MAYO!A47)</f>
        <v>1130107-2</v>
      </c>
      <c r="B47" s="646" t="str">
        <f>+IF(MAYO!B47=0,"",MAYO!B47)</f>
        <v>Vigencia Anterior</v>
      </c>
      <c r="C47" s="673">
        <f>+ENERO!C47</f>
        <v>0</v>
      </c>
      <c r="D47" s="373">
        <f>MAYO!D47+JUNIO!P47</f>
        <v>0</v>
      </c>
      <c r="E47" s="373">
        <f>MAYO!E47+JUNIO!Q47</f>
        <v>0</v>
      </c>
      <c r="F47" s="373">
        <f>SUM(C47:E47)</f>
        <v>0</v>
      </c>
      <c r="G47" s="373">
        <f>MAYO!I47</f>
        <v>0</v>
      </c>
      <c r="H47" s="374">
        <v>0</v>
      </c>
      <c r="I47" s="373">
        <f>SUM(G47:H47)</f>
        <v>0</v>
      </c>
      <c r="J47" s="373">
        <f>MAYO!L47</f>
        <v>0</v>
      </c>
      <c r="K47" s="374">
        <v>0</v>
      </c>
      <c r="L47" s="373">
        <f>SUM(J47:K47)</f>
        <v>0</v>
      </c>
      <c r="M47" s="373">
        <f>F47-I47</f>
        <v>0</v>
      </c>
      <c r="N47" s="143">
        <f>F47-L47</f>
        <v>0</v>
      </c>
      <c r="O47" s="382"/>
      <c r="P47" s="372">
        <v>0</v>
      </c>
      <c r="Q47" s="375">
        <v>0</v>
      </c>
      <c r="R47" s="9"/>
      <c r="S47" s="707" t="str">
        <f>+IF(MAYO!S47=0,"",MAYO!S47)</f>
        <v>1010301-3</v>
      </c>
      <c r="T47" s="683" t="str">
        <f>+IF(MAYO!T47=0,"",MAYO!T47)</f>
        <v>Fondos de cesantías - Aportes cuenta maestra</v>
      </c>
      <c r="U47" s="27">
        <f>+ENERO!U47</f>
        <v>7066073</v>
      </c>
      <c r="V47" s="15">
        <f>MAYO!V47+JUNIO!AL47</f>
        <v>-7066073</v>
      </c>
      <c r="W47" s="15">
        <f>MAYO!W47+JUNIO!AM47</f>
        <v>0</v>
      </c>
      <c r="X47" s="18">
        <f>SUM(U47:W47)</f>
        <v>0</v>
      </c>
      <c r="Y47" s="19">
        <f>MAYO!AA47</f>
        <v>0</v>
      </c>
      <c r="Z47" s="374">
        <v>0</v>
      </c>
      <c r="AA47" s="18">
        <f>SUM(Y47:Z47)</f>
        <v>0</v>
      </c>
      <c r="AB47" s="19">
        <f>MAYO!AD47</f>
        <v>0</v>
      </c>
      <c r="AC47" s="374">
        <v>0</v>
      </c>
      <c r="AD47" s="18">
        <f>SUM(AB47:AC47)</f>
        <v>0</v>
      </c>
      <c r="AE47" s="19">
        <f>MAYO!AG47</f>
        <v>0</v>
      </c>
      <c r="AF47" s="374">
        <v>0</v>
      </c>
      <c r="AG47" s="18">
        <f>SUM(AE47:AF47)</f>
        <v>0</v>
      </c>
      <c r="AH47" s="19">
        <f>X47-AA47</f>
        <v>0</v>
      </c>
      <c r="AI47" s="15">
        <f>X47-AD47</f>
        <v>0</v>
      </c>
      <c r="AJ47" s="16">
        <f>X47-AG47</f>
        <v>0</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4">
        <f>+IF(MAYO!A48=0,"",MAYO!A48)</f>
        <v>1130108</v>
      </c>
      <c r="B48" s="645" t="str">
        <f>+IF(MAYO!B48=0,"",MAYO!B48)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07" t="str">
        <f>+IF(MAYO!S48=0,"",MAYO!S48)</f>
        <v>1010301-4</v>
      </c>
      <c r="T48" s="683" t="str">
        <f>+IF(MAYO!T48=0,"",MAYO!T48)</f>
        <v>Riesgos laborales - Aportes cuenta maestra</v>
      </c>
      <c r="U48" s="27">
        <f>+ENERO!U48</f>
        <v>0</v>
      </c>
      <c r="V48" s="15">
        <f>MAYO!V48+JUNIO!AL48</f>
        <v>0</v>
      </c>
      <c r="W48" s="15">
        <f>MAYO!W48+JUNIO!AM48</f>
        <v>0</v>
      </c>
      <c r="X48" s="18">
        <f>SUM(U48:W48)</f>
        <v>0</v>
      </c>
      <c r="Y48" s="19">
        <f>MAYO!AA48</f>
        <v>0</v>
      </c>
      <c r="Z48" s="374">
        <v>0</v>
      </c>
      <c r="AA48" s="18">
        <f>SUM(Y48:Z48)</f>
        <v>0</v>
      </c>
      <c r="AB48" s="19">
        <f>MAYO!AD48</f>
        <v>0</v>
      </c>
      <c r="AC48" s="374">
        <v>0</v>
      </c>
      <c r="AD48" s="18">
        <f>SUM(AB48:AC48)</f>
        <v>0</v>
      </c>
      <c r="AE48" s="19">
        <f>MAYO!AG48</f>
        <v>0</v>
      </c>
      <c r="AF48" s="374">
        <v>0</v>
      </c>
      <c r="AG48" s="18">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c r="A49" s="611" t="str">
        <f>+IF(MAYO!A49=0,"",MAYO!A49)</f>
        <v>1130108-1</v>
      </c>
      <c r="B49" s="646" t="str">
        <f>+CONCATENATE("Vigencia ",INSTRUCCIONES!$F$3)</f>
        <v>Vigencia 2018</v>
      </c>
      <c r="C49" s="673">
        <f>+ENERO!C49</f>
        <v>0</v>
      </c>
      <c r="D49" s="373">
        <f>MAYO!D49+JUNIO!P49</f>
        <v>0</v>
      </c>
      <c r="E49" s="373">
        <f>MAYO!E49+JUNIO!Q49</f>
        <v>0</v>
      </c>
      <c r="F49" s="373">
        <f>SUM(C49:E49)</f>
        <v>0</v>
      </c>
      <c r="G49" s="373">
        <f>MAYO!I49</f>
        <v>0</v>
      </c>
      <c r="H49" s="374">
        <v>0</v>
      </c>
      <c r="I49" s="373">
        <f>SUM(G49:H49)</f>
        <v>0</v>
      </c>
      <c r="J49" s="373">
        <f>MAYO!L49</f>
        <v>0</v>
      </c>
      <c r="K49" s="374">
        <v>0</v>
      </c>
      <c r="L49" s="373">
        <f>SUM(J49:K49)</f>
        <v>0</v>
      </c>
      <c r="M49" s="373">
        <f>F49-I49</f>
        <v>0</v>
      </c>
      <c r="N49" s="143">
        <f>F49-L49</f>
        <v>0</v>
      </c>
      <c r="O49" s="382"/>
      <c r="P49" s="372">
        <v>0</v>
      </c>
      <c r="Q49" s="375">
        <v>0</v>
      </c>
      <c r="R49" s="9"/>
      <c r="S49" s="706">
        <f>+IF(MAYO!S49=0,"",MAYO!S49)</f>
        <v>1010302</v>
      </c>
      <c r="T49" s="682" t="str">
        <f>+IF(MAYO!T49=0,"",MAYO!T49)</f>
        <v>Contribuciones - Otros</v>
      </c>
      <c r="U49" s="27">
        <f t="shared" ref="U49:AJ49" si="56">SUM(U50:U54)</f>
        <v>98818458</v>
      </c>
      <c r="V49" s="15">
        <f t="shared" si="56"/>
        <v>-51084391</v>
      </c>
      <c r="W49" s="15">
        <f t="shared" si="56"/>
        <v>0</v>
      </c>
      <c r="X49" s="18">
        <f t="shared" si="56"/>
        <v>47734067</v>
      </c>
      <c r="Y49" s="19">
        <f t="shared" si="56"/>
        <v>10428266</v>
      </c>
      <c r="Z49" s="142">
        <f t="shared" si="56"/>
        <v>2488762</v>
      </c>
      <c r="AA49" s="18">
        <f t="shared" si="56"/>
        <v>12917028</v>
      </c>
      <c r="AB49" s="19">
        <f t="shared" si="56"/>
        <v>10428266</v>
      </c>
      <c r="AC49" s="142">
        <f t="shared" si="56"/>
        <v>2488762</v>
      </c>
      <c r="AD49" s="18">
        <f t="shared" si="56"/>
        <v>12917028</v>
      </c>
      <c r="AE49" s="19">
        <f t="shared" si="56"/>
        <v>8261171</v>
      </c>
      <c r="AF49" s="142">
        <f t="shared" si="56"/>
        <v>2167095</v>
      </c>
      <c r="AG49" s="18">
        <f t="shared" si="56"/>
        <v>10428266</v>
      </c>
      <c r="AH49" s="19">
        <f t="shared" si="56"/>
        <v>34817039</v>
      </c>
      <c r="AI49" s="15">
        <f t="shared" si="56"/>
        <v>34817039</v>
      </c>
      <c r="AJ49" s="16">
        <f t="shared" si="56"/>
        <v>37305801</v>
      </c>
      <c r="AK49" s="9"/>
      <c r="AL49" s="29">
        <f>SUM(AL50:AL54)</f>
        <v>-3084391</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+IF(MAYO!A50=0,"",MAYO!A50)</f>
        <v>1130108-2</v>
      </c>
      <c r="B50" s="646" t="str">
        <f>+IF(MAYO!B50=0,"",MAYO!B50)</f>
        <v>Vigencia Anterior Fosyga</v>
      </c>
      <c r="C50" s="673">
        <f>+ENERO!C50</f>
        <v>0</v>
      </c>
      <c r="D50" s="373">
        <f>MAYO!D50+JUNIO!P50</f>
        <v>0</v>
      </c>
      <c r="E50" s="373">
        <f>MAYO!E50+JUNIO!Q50</f>
        <v>0</v>
      </c>
      <c r="F50" s="373">
        <f>SUM(C50:E50)</f>
        <v>0</v>
      </c>
      <c r="G50" s="373">
        <f>MAYO!I50</f>
        <v>0</v>
      </c>
      <c r="H50" s="374">
        <v>0</v>
      </c>
      <c r="I50" s="373">
        <f>SUM(G50:H50)</f>
        <v>0</v>
      </c>
      <c r="J50" s="373">
        <f>MAYO!L50</f>
        <v>0</v>
      </c>
      <c r="K50" s="374">
        <v>0</v>
      </c>
      <c r="L50" s="373">
        <f>SUM(J50:K50)</f>
        <v>0</v>
      </c>
      <c r="M50" s="373">
        <f>F50-I50</f>
        <v>0</v>
      </c>
      <c r="N50" s="143">
        <f>F50-L50</f>
        <v>0</v>
      </c>
      <c r="O50" s="382"/>
      <c r="P50" s="372">
        <v>0</v>
      </c>
      <c r="Q50" s="375">
        <v>0</v>
      </c>
      <c r="R50" s="9"/>
      <c r="S50" s="707" t="str">
        <f>+IF(MAYO!S50=0,"",MAYO!S50)</f>
        <v>1010302-1</v>
      </c>
      <c r="T50" s="683" t="str">
        <f>+IF(MAYO!T50=0,"",MAYO!T50)</f>
        <v>Aportes a E.P.S. - recursos propios</v>
      </c>
      <c r="U50" s="27">
        <f>+ENERO!U50</f>
        <v>22137574</v>
      </c>
      <c r="V50" s="15">
        <f>MAYO!V50+JUNIO!AL50</f>
        <v>-10000000</v>
      </c>
      <c r="W50" s="15">
        <f>MAYO!W50+JUNIO!AM50</f>
        <v>0</v>
      </c>
      <c r="X50" s="18">
        <f t="shared" ref="X50:X55" si="57">SUM(U50:W50)</f>
        <v>12137574</v>
      </c>
      <c r="Y50" s="19">
        <f>MAYO!AA50</f>
        <v>250866</v>
      </c>
      <c r="Z50" s="374">
        <v>344162</v>
      </c>
      <c r="AA50" s="18">
        <f t="shared" ref="AA50:AA55" si="58">SUM(Y50:Z50)</f>
        <v>595028</v>
      </c>
      <c r="AB50" s="19">
        <f>MAYO!AD50</f>
        <v>250866</v>
      </c>
      <c r="AC50" s="374">
        <v>344162</v>
      </c>
      <c r="AD50" s="18">
        <f t="shared" ref="AD50:AD55" si="59">SUM(AB50:AC50)</f>
        <v>595028</v>
      </c>
      <c r="AE50" s="19">
        <f>MAYO!AG50</f>
        <v>136571</v>
      </c>
      <c r="AF50" s="374">
        <v>114295</v>
      </c>
      <c r="AG50" s="18">
        <f t="shared" ref="AG50:AG55" si="60">SUM(AE50:AF50)</f>
        <v>250866</v>
      </c>
      <c r="AH50" s="19">
        <f t="shared" ref="AH50:AH55" si="61">X50-AA50</f>
        <v>11542546</v>
      </c>
      <c r="AI50" s="15">
        <f t="shared" ref="AI50:AI55" si="62">X50-AD50</f>
        <v>11542546</v>
      </c>
      <c r="AJ50" s="16">
        <f t="shared" ref="AJ50:AJ55" si="63">X50-AG50</f>
        <v>11886708</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4">
        <f>+IF(MAYO!A51=0,"",MAYO!A51)</f>
        <v>1130109</v>
      </c>
      <c r="B51" s="645" t="str">
        <f>+IF(MAYO!B51=0,"",MAYO!B51)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07" t="str">
        <f>+IF(MAYO!S51=0,"",MAYO!S51)</f>
        <v>1010302-2</v>
      </c>
      <c r="T51" s="683" t="str">
        <f>+IF(MAYO!T51=0,"",MAYO!T51)</f>
        <v>Aportes Fondos Pensionales - recursos propios</v>
      </c>
      <c r="U51" s="27">
        <f>+ENERO!U51</f>
        <v>8767373</v>
      </c>
      <c r="V51" s="15">
        <f>MAYO!V51+JUNIO!AL51</f>
        <v>0</v>
      </c>
      <c r="W51" s="15">
        <f>MAYO!W51+JUNIO!AM51</f>
        <v>0</v>
      </c>
      <c r="X51" s="18">
        <f t="shared" si="57"/>
        <v>8767373</v>
      </c>
      <c r="Y51" s="19">
        <f>MAYO!AA51</f>
        <v>0</v>
      </c>
      <c r="Z51" s="374">
        <v>0</v>
      </c>
      <c r="AA51" s="18">
        <f t="shared" si="58"/>
        <v>0</v>
      </c>
      <c r="AB51" s="19">
        <f>MAYO!AD51</f>
        <v>0</v>
      </c>
      <c r="AC51" s="374">
        <v>0</v>
      </c>
      <c r="AD51" s="18">
        <f t="shared" si="59"/>
        <v>0</v>
      </c>
      <c r="AE51" s="19">
        <f>MAYO!AG51</f>
        <v>0</v>
      </c>
      <c r="AF51" s="374">
        <v>0</v>
      </c>
      <c r="AG51" s="18">
        <f t="shared" si="60"/>
        <v>0</v>
      </c>
      <c r="AH51" s="19">
        <f t="shared" si="61"/>
        <v>8767373</v>
      </c>
      <c r="AI51" s="15">
        <f t="shared" si="62"/>
        <v>8767373</v>
      </c>
      <c r="AJ51" s="16">
        <f t="shared" si="63"/>
        <v>8767373</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c r="A52" s="611" t="str">
        <f>+IF(MAYO!A52=0,"",MAYO!A52)</f>
        <v>1130109-1</v>
      </c>
      <c r="B52" s="646" t="str">
        <f>+CONCATENATE("Vigencia ",INSTRUCCIONES!$F$3)</f>
        <v>Vigencia 2018</v>
      </c>
      <c r="C52" s="673">
        <f>+ENERO!C52</f>
        <v>0</v>
      </c>
      <c r="D52" s="373">
        <f>MAYO!D52+JUNIO!P52</f>
        <v>0</v>
      </c>
      <c r="E52" s="373">
        <f>MAYO!E52+JUNIO!Q52</f>
        <v>0</v>
      </c>
      <c r="F52" s="373">
        <f>SUM(C52:E52)</f>
        <v>0</v>
      </c>
      <c r="G52" s="373">
        <f>MAYO!I52</f>
        <v>0</v>
      </c>
      <c r="H52" s="374">
        <v>0</v>
      </c>
      <c r="I52" s="373">
        <f>SUM(G52:H52)</f>
        <v>0</v>
      </c>
      <c r="J52" s="373">
        <f>MAYO!L52</f>
        <v>0</v>
      </c>
      <c r="K52" s="374">
        <v>0</v>
      </c>
      <c r="L52" s="373">
        <f>SUM(J52:K52)</f>
        <v>0</v>
      </c>
      <c r="M52" s="373">
        <f>F52-I52</f>
        <v>0</v>
      </c>
      <c r="N52" s="143">
        <f>F52-L52</f>
        <v>0</v>
      </c>
      <c r="O52" s="382"/>
      <c r="P52" s="372">
        <v>0</v>
      </c>
      <c r="Q52" s="375">
        <v>0</v>
      </c>
      <c r="R52" s="9"/>
      <c r="S52" s="707" t="str">
        <f>+IF(MAYO!S52=0,"",MAYO!S52)</f>
        <v>1010302-3</v>
      </c>
      <c r="T52" s="683" t="str">
        <f>+IF(MAYO!T52=0,"",MAYO!T52)</f>
        <v>Aportes a Fondos de Cesantia - recursos propios</v>
      </c>
      <c r="U52" s="27">
        <f>+ENERO!U52</f>
        <v>41819883</v>
      </c>
      <c r="V52" s="15">
        <f>MAYO!V52+JUNIO!AL52</f>
        <v>-38000000</v>
      </c>
      <c r="W52" s="15">
        <f>MAYO!W52+JUNIO!AM52</f>
        <v>0</v>
      </c>
      <c r="X52" s="18">
        <f t="shared" si="57"/>
        <v>3819883</v>
      </c>
      <c r="Y52" s="19">
        <f>MAYO!AA52</f>
        <v>0</v>
      </c>
      <c r="Z52" s="374">
        <v>0</v>
      </c>
      <c r="AA52" s="18">
        <f t="shared" si="58"/>
        <v>0</v>
      </c>
      <c r="AB52" s="19">
        <f>MAYO!AD52</f>
        <v>0</v>
      </c>
      <c r="AC52" s="374">
        <v>0</v>
      </c>
      <c r="AD52" s="18">
        <f t="shared" si="59"/>
        <v>0</v>
      </c>
      <c r="AE52" s="19">
        <f>MAYO!AG52</f>
        <v>0</v>
      </c>
      <c r="AF52" s="374">
        <v>0</v>
      </c>
      <c r="AG52" s="18">
        <f t="shared" si="60"/>
        <v>0</v>
      </c>
      <c r="AH52" s="19">
        <f t="shared" si="61"/>
        <v>3819883</v>
      </c>
      <c r="AI52" s="15">
        <f t="shared" si="62"/>
        <v>3819883</v>
      </c>
      <c r="AJ52" s="16">
        <f t="shared" si="63"/>
        <v>3819883</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+IF(MAYO!A53=0,"",MAYO!A53)</f>
        <v>1130109-2</v>
      </c>
      <c r="B53" s="646" t="str">
        <f>+IF(MAYO!B53=0,"",MAYO!B53)</f>
        <v>Vigencia Anterior Planes Complementarios</v>
      </c>
      <c r="C53" s="673">
        <f>+ENERO!C53</f>
        <v>0</v>
      </c>
      <c r="D53" s="373">
        <f>MAYO!D53+JUNIO!P53</f>
        <v>0</v>
      </c>
      <c r="E53" s="373">
        <f>MAYO!E53+JUNIO!Q53</f>
        <v>0</v>
      </c>
      <c r="F53" s="373">
        <f>SUM(C53:E53)</f>
        <v>0</v>
      </c>
      <c r="G53" s="373">
        <f>MAYO!I53</f>
        <v>0</v>
      </c>
      <c r="H53" s="374">
        <v>0</v>
      </c>
      <c r="I53" s="373">
        <f>SUM(G53:H53)</f>
        <v>0</v>
      </c>
      <c r="J53" s="373">
        <f>MAYO!L53</f>
        <v>0</v>
      </c>
      <c r="K53" s="374">
        <v>0</v>
      </c>
      <c r="L53" s="373">
        <f>SUM(J53:K53)</f>
        <v>0</v>
      </c>
      <c r="M53" s="373">
        <f>F53-I53</f>
        <v>0</v>
      </c>
      <c r="N53" s="143">
        <f>F53-L53</f>
        <v>0</v>
      </c>
      <c r="O53" s="382"/>
      <c r="P53" s="372">
        <v>0</v>
      </c>
      <c r="Q53" s="375">
        <v>0</v>
      </c>
      <c r="R53" s="9"/>
      <c r="S53" s="707" t="str">
        <f>+IF(MAYO!S53=0,"",MAYO!S53)</f>
        <v>1010302-4</v>
      </c>
      <c r="T53" s="683" t="str">
        <f>+IF(MAYO!T53=0,"",MAYO!T53)</f>
        <v>Aporte a ARL. - recursos propios</v>
      </c>
      <c r="U53" s="27">
        <f>+ENERO!U53</f>
        <v>2628368</v>
      </c>
      <c r="V53" s="15">
        <f>MAYO!V53+JUNIO!AL53</f>
        <v>0</v>
      </c>
      <c r="W53" s="15">
        <f>MAYO!W53+JUNIO!AM53</f>
        <v>0</v>
      </c>
      <c r="X53" s="18">
        <f t="shared" si="57"/>
        <v>2628368</v>
      </c>
      <c r="Y53" s="19">
        <f>MAYO!AA53</f>
        <v>1920400</v>
      </c>
      <c r="Z53" s="374">
        <v>420000</v>
      </c>
      <c r="AA53" s="18">
        <f t="shared" si="58"/>
        <v>2340400</v>
      </c>
      <c r="AB53" s="19">
        <f>MAYO!AD53</f>
        <v>1920400</v>
      </c>
      <c r="AC53" s="374">
        <v>420000</v>
      </c>
      <c r="AD53" s="18">
        <f t="shared" si="59"/>
        <v>2340400</v>
      </c>
      <c r="AE53" s="19">
        <f>MAYO!AG53</f>
        <v>1532900</v>
      </c>
      <c r="AF53" s="374">
        <v>387500</v>
      </c>
      <c r="AG53" s="18">
        <f t="shared" si="60"/>
        <v>1920400</v>
      </c>
      <c r="AH53" s="19">
        <f t="shared" si="61"/>
        <v>287968</v>
      </c>
      <c r="AI53" s="15">
        <f t="shared" si="62"/>
        <v>287968</v>
      </c>
      <c r="AJ53" s="16">
        <f t="shared" si="63"/>
        <v>707968</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4">
        <f>+IF(MAYO!A54=0,"",MAYO!A54)</f>
        <v>1130110</v>
      </c>
      <c r="B54" s="645" t="str">
        <f>+IF(MAYO!B54=0,"",MAYO!B54)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07" t="str">
        <f>+IF(MAYO!S54=0,"",MAYO!S54)</f>
        <v>1010302-5</v>
      </c>
      <c r="T54" s="683" t="str">
        <f>+IF(MAYO!T54=0,"",MAYO!T54)</f>
        <v>Aporte a Caja Compensación Familiar</v>
      </c>
      <c r="U54" s="27">
        <f>+ENERO!U54</f>
        <v>23465260</v>
      </c>
      <c r="V54" s="15">
        <f>MAYO!V54+JUNIO!AL54</f>
        <v>-3084391</v>
      </c>
      <c r="W54" s="15">
        <f>MAYO!W54+JUNIO!AM54</f>
        <v>0</v>
      </c>
      <c r="X54" s="18">
        <f t="shared" si="57"/>
        <v>20380869</v>
      </c>
      <c r="Y54" s="19">
        <f>MAYO!AA54</f>
        <v>8257000</v>
      </c>
      <c r="Z54" s="374">
        <v>1724600</v>
      </c>
      <c r="AA54" s="18">
        <f t="shared" si="58"/>
        <v>9981600</v>
      </c>
      <c r="AB54" s="19">
        <f>MAYO!AD54</f>
        <v>8257000</v>
      </c>
      <c r="AC54" s="374">
        <v>1724600</v>
      </c>
      <c r="AD54" s="18">
        <f t="shared" si="59"/>
        <v>9981600</v>
      </c>
      <c r="AE54" s="19">
        <f>MAYO!AG54</f>
        <v>6591700</v>
      </c>
      <c r="AF54" s="374">
        <v>1665300</v>
      </c>
      <c r="AG54" s="18">
        <f t="shared" si="60"/>
        <v>8257000</v>
      </c>
      <c r="AH54" s="19">
        <f t="shared" si="61"/>
        <v>10399269</v>
      </c>
      <c r="AI54" s="15">
        <f t="shared" si="62"/>
        <v>10399269</v>
      </c>
      <c r="AJ54" s="16">
        <f t="shared" si="63"/>
        <v>12123869</v>
      </c>
      <c r="AK54" s="9"/>
      <c r="AL54" s="372">
        <v>-3084391</v>
      </c>
      <c r="AM54" s="375">
        <v>0</v>
      </c>
      <c r="AN54" s="9"/>
      <c r="AO54" s="294"/>
      <c r="AP54" s="294"/>
      <c r="AQ54" s="294"/>
      <c r="AR54" s="294"/>
      <c r="AS54" s="294"/>
      <c r="AT54" s="294"/>
      <c r="AU54" s="294"/>
      <c r="AV54" s="294"/>
      <c r="AW54" s="294"/>
      <c r="AX54" s="294"/>
      <c r="AY54" s="294"/>
      <c r="AZ54" s="294"/>
    </row>
    <row r="55" spans="1:70" s="422" customFormat="1" ht="24.95" customHeight="1">
      <c r="A55" s="611" t="str">
        <f>+IF(MAYO!A55=0,"",MAYO!A55)</f>
        <v>1130110-1</v>
      </c>
      <c r="B55" s="646" t="str">
        <f>+CONCATENATE("Vigencia ",INSTRUCCIONES!$F$3)</f>
        <v>Vigencia 2018</v>
      </c>
      <c r="C55" s="673">
        <f>+ENERO!C55</f>
        <v>0</v>
      </c>
      <c r="D55" s="373">
        <f>MAYO!D55+JUNIO!P55</f>
        <v>0</v>
      </c>
      <c r="E55" s="373">
        <f>MAYO!E55+JUNIO!Q55</f>
        <v>0</v>
      </c>
      <c r="F55" s="373">
        <f>SUM(C55:E55)</f>
        <v>0</v>
      </c>
      <c r="G55" s="373">
        <f>MAYO!I55</f>
        <v>0</v>
      </c>
      <c r="H55" s="374">
        <v>0</v>
      </c>
      <c r="I55" s="373">
        <f>SUM(G55:H55)</f>
        <v>0</v>
      </c>
      <c r="J55" s="373">
        <f>MAYO!L55</f>
        <v>0</v>
      </c>
      <c r="K55" s="374">
        <v>0</v>
      </c>
      <c r="L55" s="373">
        <f>SUM(J55:K55)</f>
        <v>0</v>
      </c>
      <c r="M55" s="373">
        <f>F55-I55</f>
        <v>0</v>
      </c>
      <c r="N55" s="143">
        <f>F55-L55</f>
        <v>0</v>
      </c>
      <c r="O55" s="382"/>
      <c r="P55" s="372">
        <v>0</v>
      </c>
      <c r="Q55" s="375">
        <v>0</v>
      </c>
      <c r="R55" s="9"/>
      <c r="S55" s="706">
        <f>+IF(MAYO!S55=0,"",MAYO!S55)</f>
        <v>1010399</v>
      </c>
      <c r="T55" s="682" t="str">
        <f>+IF(MAYO!T55=0,"",MAYO!T55)</f>
        <v>Vigencias Anteriores Contribuciones Inherentes de nómina sector publico</v>
      </c>
      <c r="U55" s="27">
        <f>+ENERO!U55</f>
        <v>41000000</v>
      </c>
      <c r="V55" s="15">
        <f>MAYO!V55+JUNIO!AL55</f>
        <v>4030383</v>
      </c>
      <c r="W55" s="15">
        <f>MAYO!W55+JUNIO!AM55</f>
        <v>0</v>
      </c>
      <c r="X55" s="18">
        <f t="shared" si="57"/>
        <v>45030383</v>
      </c>
      <c r="Y55" s="19">
        <f>MAYO!AA55</f>
        <v>42196896</v>
      </c>
      <c r="Z55" s="374">
        <v>0</v>
      </c>
      <c r="AA55" s="18">
        <f t="shared" si="58"/>
        <v>42196896</v>
      </c>
      <c r="AB55" s="19">
        <f>MAYO!AD55</f>
        <v>42196896</v>
      </c>
      <c r="AC55" s="374">
        <v>0</v>
      </c>
      <c r="AD55" s="18">
        <f t="shared" si="59"/>
        <v>42196896</v>
      </c>
      <c r="AE55" s="19">
        <f>MAYO!AG55</f>
        <v>42196896</v>
      </c>
      <c r="AF55" s="374">
        <v>0</v>
      </c>
      <c r="AG55" s="18">
        <f t="shared" si="60"/>
        <v>42196896</v>
      </c>
      <c r="AH55" s="19">
        <f t="shared" si="61"/>
        <v>2833487</v>
      </c>
      <c r="AI55" s="15">
        <f t="shared" si="62"/>
        <v>2833487</v>
      </c>
      <c r="AJ55" s="16">
        <f t="shared" si="63"/>
        <v>2833487</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+IF(MAYO!A56=0,"",MAYO!A56)</f>
        <v>1130110-2</v>
      </c>
      <c r="B56" s="646" t="str">
        <f>+IF(MAYO!B56=0,"",MAYO!B56)</f>
        <v>Vigencia Anterior Medicina Prepagada</v>
      </c>
      <c r="C56" s="673">
        <f>+ENERO!C56</f>
        <v>0</v>
      </c>
      <c r="D56" s="373">
        <f>MAYO!D56+JUNIO!P56</f>
        <v>0</v>
      </c>
      <c r="E56" s="373">
        <f>MAYO!E56+JUNIO!Q56</f>
        <v>0</v>
      </c>
      <c r="F56" s="373">
        <f>SUM(C56:E56)</f>
        <v>0</v>
      </c>
      <c r="G56" s="373">
        <f>MAYO!I56</f>
        <v>0</v>
      </c>
      <c r="H56" s="374">
        <v>0</v>
      </c>
      <c r="I56" s="373">
        <f>SUM(G56:H56)</f>
        <v>0</v>
      </c>
      <c r="J56" s="373">
        <f>MAYO!L56</f>
        <v>0</v>
      </c>
      <c r="K56" s="374">
        <v>0</v>
      </c>
      <c r="L56" s="373">
        <f>SUM(J56:K56)</f>
        <v>0</v>
      </c>
      <c r="M56" s="373">
        <f>F56-I56</f>
        <v>0</v>
      </c>
      <c r="N56" s="143">
        <f>F56-L56</f>
        <v>0</v>
      </c>
      <c r="O56" s="382"/>
      <c r="P56" s="372">
        <v>0</v>
      </c>
      <c r="Q56" s="375">
        <v>0</v>
      </c>
      <c r="R56" s="9"/>
      <c r="S56" s="366" t="str">
        <f>+IF(MAYO!S56=0,"",MAYO!S56)</f>
        <v/>
      </c>
      <c r="T56" s="696" t="str">
        <f>+IF(MAYO!T56=0,"",MAYO!T56)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4">
        <f>+IF(MAYO!A57=0,"",MAYO!A57)</f>
        <v>1130111</v>
      </c>
      <c r="B57" s="645" t="str">
        <f>+IF(MAYO!B57=0,"",MAYO!B57)</f>
        <v>IPS PRIVADAS</v>
      </c>
      <c r="C57" s="43">
        <f t="shared" ref="C57:N57" si="66">SUM(C58:C59)</f>
        <v>0</v>
      </c>
      <c r="D57" s="44">
        <f t="shared" si="66"/>
        <v>0</v>
      </c>
      <c r="E57" s="44">
        <f t="shared" si="66"/>
        <v>0</v>
      </c>
      <c r="F57" s="44">
        <f t="shared" si="66"/>
        <v>0</v>
      </c>
      <c r="G57" s="44">
        <f t="shared" si="66"/>
        <v>0</v>
      </c>
      <c r="H57" s="44">
        <f t="shared" si="66"/>
        <v>0</v>
      </c>
      <c r="I57" s="44">
        <f t="shared" si="66"/>
        <v>0</v>
      </c>
      <c r="J57" s="44">
        <f t="shared" si="66"/>
        <v>0</v>
      </c>
      <c r="K57" s="44">
        <f t="shared" si="66"/>
        <v>0</v>
      </c>
      <c r="L57" s="44">
        <f t="shared" si="66"/>
        <v>0</v>
      </c>
      <c r="M57" s="44">
        <f t="shared" si="66"/>
        <v>0</v>
      </c>
      <c r="N57" s="45">
        <f t="shared" si="66"/>
        <v>0</v>
      </c>
      <c r="P57" s="43">
        <f>SUM(P58:P59)</f>
        <v>0</v>
      </c>
      <c r="Q57" s="45">
        <f>SUM(Q58:Q59)</f>
        <v>0</v>
      </c>
      <c r="R57" s="9"/>
      <c r="S57" s="705">
        <f>+IF(MAYO!S57=0,"",MAYO!S57)</f>
        <v>1010400</v>
      </c>
      <c r="T57" s="681" t="str">
        <f>+IF(MAYO!T57=0,"",MAYO!T57)</f>
        <v>Contribuciones Inherentes nómina del Sector Publico</v>
      </c>
      <c r="U57" s="132">
        <f t="shared" ref="U57:AJ57" si="67">U58+U61</f>
        <v>29331575</v>
      </c>
      <c r="V57" s="122">
        <f t="shared" si="67"/>
        <v>-3851240</v>
      </c>
      <c r="W57" s="122">
        <f t="shared" si="67"/>
        <v>0</v>
      </c>
      <c r="X57" s="129">
        <f t="shared" si="67"/>
        <v>25480335</v>
      </c>
      <c r="Y57" s="128">
        <f t="shared" si="67"/>
        <v>10325500</v>
      </c>
      <c r="Z57" s="122">
        <f t="shared" si="67"/>
        <v>2156900</v>
      </c>
      <c r="AA57" s="129">
        <f t="shared" si="67"/>
        <v>12482400</v>
      </c>
      <c r="AB57" s="128">
        <f t="shared" si="67"/>
        <v>10325500</v>
      </c>
      <c r="AC57" s="122">
        <f t="shared" si="67"/>
        <v>2156900</v>
      </c>
      <c r="AD57" s="129">
        <f t="shared" si="67"/>
        <v>12482400</v>
      </c>
      <c r="AE57" s="128">
        <f t="shared" si="67"/>
        <v>8243000</v>
      </c>
      <c r="AF57" s="122">
        <f t="shared" si="67"/>
        <v>2082500</v>
      </c>
      <c r="AG57" s="129">
        <f t="shared" si="67"/>
        <v>10325500</v>
      </c>
      <c r="AH57" s="128">
        <f t="shared" si="67"/>
        <v>12997935</v>
      </c>
      <c r="AI57" s="122">
        <f t="shared" si="67"/>
        <v>12997935</v>
      </c>
      <c r="AJ57" s="130">
        <f t="shared" si="67"/>
        <v>15154835</v>
      </c>
      <c r="AK57" s="9"/>
      <c r="AL57" s="128">
        <f>AL58+AL61</f>
        <v>-3851240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+IF(MAYO!A58=0,"",MAYO!A58)</f>
        <v>1130111-1</v>
      </c>
      <c r="B58" s="646" t="str">
        <f>+CONCATENATE("Vigencia ",INSTRUCCIONES!$F$3)</f>
        <v>Vigencia 2018</v>
      </c>
      <c r="C58" s="673">
        <f>+ENERO!C58</f>
        <v>0</v>
      </c>
      <c r="D58" s="373">
        <f>MAYO!D58+JUNIO!P58</f>
        <v>0</v>
      </c>
      <c r="E58" s="373">
        <f>MAYO!E58+JUNIO!Q58</f>
        <v>0</v>
      </c>
      <c r="F58" s="373">
        <f>SUM(C58:E58)</f>
        <v>0</v>
      </c>
      <c r="G58" s="373">
        <f>MAYO!I58</f>
        <v>0</v>
      </c>
      <c r="H58" s="374">
        <v>0</v>
      </c>
      <c r="I58" s="373">
        <f>SUM(G58:H58)</f>
        <v>0</v>
      </c>
      <c r="J58" s="373">
        <f>MAYO!L58</f>
        <v>0</v>
      </c>
      <c r="K58" s="374">
        <v>0</v>
      </c>
      <c r="L58" s="373">
        <f>SUM(J58:K58)</f>
        <v>0</v>
      </c>
      <c r="M58" s="373">
        <f>F58-I58</f>
        <v>0</v>
      </c>
      <c r="N58" s="143">
        <f>F58-L58</f>
        <v>0</v>
      </c>
      <c r="O58" s="382"/>
      <c r="P58" s="372">
        <v>0</v>
      </c>
      <c r="Q58" s="375">
        <v>0</v>
      </c>
      <c r="R58" s="9"/>
      <c r="S58" s="706">
        <f>+IF(MAYO!S58=0,"",MAYO!S58)</f>
        <v>1010402</v>
      </c>
      <c r="T58" s="682" t="str">
        <f>+IF(MAYO!T58=0,"",MAYO!T58)</f>
        <v>Contribuciones - Otros</v>
      </c>
      <c r="U58" s="27">
        <f t="shared" ref="U58:AJ58" si="68">SUM(U59:U60)</f>
        <v>29331575</v>
      </c>
      <c r="V58" s="15">
        <f t="shared" si="68"/>
        <v>-3851240</v>
      </c>
      <c r="W58" s="15">
        <f t="shared" si="68"/>
        <v>0</v>
      </c>
      <c r="X58" s="18">
        <f t="shared" si="68"/>
        <v>25480335</v>
      </c>
      <c r="Y58" s="19">
        <f t="shared" si="68"/>
        <v>10325500</v>
      </c>
      <c r="Z58" s="142">
        <f t="shared" si="68"/>
        <v>2156900</v>
      </c>
      <c r="AA58" s="18">
        <f t="shared" si="68"/>
        <v>12482400</v>
      </c>
      <c r="AB58" s="19">
        <f t="shared" si="68"/>
        <v>10325500</v>
      </c>
      <c r="AC58" s="142">
        <f t="shared" si="68"/>
        <v>2156900</v>
      </c>
      <c r="AD58" s="18">
        <f t="shared" si="68"/>
        <v>12482400</v>
      </c>
      <c r="AE58" s="19">
        <f t="shared" si="68"/>
        <v>8243000</v>
      </c>
      <c r="AF58" s="142">
        <f t="shared" si="68"/>
        <v>2082500</v>
      </c>
      <c r="AG58" s="18">
        <f t="shared" si="68"/>
        <v>10325500</v>
      </c>
      <c r="AH58" s="19">
        <f t="shared" si="68"/>
        <v>12997935</v>
      </c>
      <c r="AI58" s="15">
        <f t="shared" si="68"/>
        <v>12997935</v>
      </c>
      <c r="AJ58" s="16">
        <f t="shared" si="68"/>
        <v>15154835</v>
      </c>
      <c r="AK58" s="9"/>
      <c r="AL58" s="29">
        <f>SUM(AL59:AL60)</f>
        <v>-3851240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+IF(MAYO!A59=0,"",MAYO!A59)</f>
        <v>1130111-2</v>
      </c>
      <c r="B59" s="646" t="str">
        <f>+IF(MAYO!B59=0,"",MAYO!B59)</f>
        <v>Vigencia Anterior</v>
      </c>
      <c r="C59" s="673">
        <f>+ENERO!C59</f>
        <v>0</v>
      </c>
      <c r="D59" s="373">
        <f>MAYO!D59+JUNIO!P59</f>
        <v>0</v>
      </c>
      <c r="E59" s="373">
        <f>MAYO!E59+JUNIO!Q59</f>
        <v>0</v>
      </c>
      <c r="F59" s="373">
        <f>SUM(C59:E59)</f>
        <v>0</v>
      </c>
      <c r="G59" s="373">
        <f>MAYO!I59</f>
        <v>0</v>
      </c>
      <c r="H59" s="374">
        <v>0</v>
      </c>
      <c r="I59" s="373">
        <f>SUM(G59:H59)</f>
        <v>0</v>
      </c>
      <c r="J59" s="373">
        <f>MAYO!L59</f>
        <v>0</v>
      </c>
      <c r="K59" s="374">
        <v>0</v>
      </c>
      <c r="L59" s="373">
        <f>SUM(J59:K59)</f>
        <v>0</v>
      </c>
      <c r="M59" s="373">
        <f>F59-I59</f>
        <v>0</v>
      </c>
      <c r="N59" s="143">
        <f>F59-L59</f>
        <v>0</v>
      </c>
      <c r="O59" s="382"/>
      <c r="P59" s="372">
        <v>0</v>
      </c>
      <c r="Q59" s="375">
        <v>0</v>
      </c>
      <c r="R59" s="9"/>
      <c r="S59" s="707" t="str">
        <f>+IF(MAYO!S59=0,"",MAYO!S59)</f>
        <v>1010402-1</v>
      </c>
      <c r="T59" s="682" t="str">
        <f>+IF(MAYO!T59=0,"",MAYO!T59)</f>
        <v>S.E.N.A.</v>
      </c>
      <c r="U59" s="27">
        <f>+ENERO!U59</f>
        <v>11732630</v>
      </c>
      <c r="V59" s="15">
        <f>MAYO!V59+JUNIO!AL59</f>
        <v>-1539896</v>
      </c>
      <c r="W59" s="15">
        <f>MAYO!W59+JUNIO!AM59</f>
        <v>0</v>
      </c>
      <c r="X59" s="18">
        <f>SUM(U59:W59)</f>
        <v>10192734</v>
      </c>
      <c r="Y59" s="19">
        <f>MAYO!AA59</f>
        <v>4130800</v>
      </c>
      <c r="Z59" s="374">
        <v>863100</v>
      </c>
      <c r="AA59" s="18">
        <f>SUM(Y59:Z59)</f>
        <v>4993900</v>
      </c>
      <c r="AB59" s="19">
        <f>MAYO!AD59</f>
        <v>4130800</v>
      </c>
      <c r="AC59" s="374">
        <v>863100</v>
      </c>
      <c r="AD59" s="18">
        <f>SUM(AB59:AC59)</f>
        <v>4993900</v>
      </c>
      <c r="AE59" s="19">
        <f>MAYO!AG59</f>
        <v>3297500</v>
      </c>
      <c r="AF59" s="374">
        <v>833300</v>
      </c>
      <c r="AG59" s="18">
        <f>SUM(AE59:AF59)</f>
        <v>4130800</v>
      </c>
      <c r="AH59" s="19">
        <f>X59-AA59</f>
        <v>5198834</v>
      </c>
      <c r="AI59" s="15">
        <f>X59-AD59</f>
        <v>5198834</v>
      </c>
      <c r="AJ59" s="16">
        <f>X59-AG59</f>
        <v>6061934</v>
      </c>
      <c r="AK59" s="9"/>
      <c r="AL59" s="372">
        <v>-1539896</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4">
        <f>+IF(MAYO!A60=0,"",MAYO!A60)</f>
        <v>1130112</v>
      </c>
      <c r="B60" s="645" t="str">
        <f>+IF(MAYO!B60=0,"",MAYO!B60)</f>
        <v>IPS PUBLICAS</v>
      </c>
      <c r="C60" s="43">
        <f t="shared" ref="C60:N60" si="69">SUM(C61:C62)</f>
        <v>9643484</v>
      </c>
      <c r="D60" s="44">
        <f t="shared" si="69"/>
        <v>0</v>
      </c>
      <c r="E60" s="44">
        <f t="shared" si="69"/>
        <v>0</v>
      </c>
      <c r="F60" s="44">
        <f t="shared" si="69"/>
        <v>9643484</v>
      </c>
      <c r="G60" s="44">
        <f t="shared" si="69"/>
        <v>3349968</v>
      </c>
      <c r="H60" s="44">
        <f t="shared" si="69"/>
        <v>1334525</v>
      </c>
      <c r="I60" s="44">
        <f t="shared" si="69"/>
        <v>4684493</v>
      </c>
      <c r="J60" s="44">
        <f t="shared" si="69"/>
        <v>0</v>
      </c>
      <c r="K60" s="44">
        <f t="shared" si="69"/>
        <v>0</v>
      </c>
      <c r="L60" s="44">
        <f t="shared" si="69"/>
        <v>0</v>
      </c>
      <c r="M60" s="44">
        <f t="shared" si="69"/>
        <v>4958991</v>
      </c>
      <c r="N60" s="45">
        <f t="shared" si="69"/>
        <v>9643484</v>
      </c>
      <c r="P60" s="43">
        <f>SUM(P61:P62)</f>
        <v>0</v>
      </c>
      <c r="Q60" s="45">
        <f>SUM(Q61:Q62)</f>
        <v>0</v>
      </c>
      <c r="R60" s="9"/>
      <c r="S60" s="707" t="str">
        <f>+IF(MAYO!S60=0,"",MAYO!S60)</f>
        <v>1010402-2</v>
      </c>
      <c r="T60" s="682" t="str">
        <f>+IF(MAYO!T60=0,"",MAYO!T60)</f>
        <v>I.C.B.F.</v>
      </c>
      <c r="U60" s="27">
        <f>+ENERO!U60</f>
        <v>17598945</v>
      </c>
      <c r="V60" s="15">
        <f>MAYO!V60+JUNIO!AL60</f>
        <v>-2311344</v>
      </c>
      <c r="W60" s="15">
        <f>MAYO!W60+JUNIO!AM60</f>
        <v>0</v>
      </c>
      <c r="X60" s="18">
        <f>SUM(U60:W60)</f>
        <v>15287601</v>
      </c>
      <c r="Y60" s="19">
        <f>MAYO!AA60</f>
        <v>6194700</v>
      </c>
      <c r="Z60" s="374">
        <v>1293800</v>
      </c>
      <c r="AA60" s="18">
        <f>SUM(Y60:Z60)</f>
        <v>7488500</v>
      </c>
      <c r="AB60" s="19">
        <f>MAYO!AD60</f>
        <v>6194700</v>
      </c>
      <c r="AC60" s="374">
        <v>1293800</v>
      </c>
      <c r="AD60" s="18">
        <f>SUM(AB60:AC60)</f>
        <v>7488500</v>
      </c>
      <c r="AE60" s="19">
        <f>MAYO!AG60</f>
        <v>4945500</v>
      </c>
      <c r="AF60" s="374">
        <v>1249200</v>
      </c>
      <c r="AG60" s="18">
        <f>SUM(AE60:AF60)</f>
        <v>6194700</v>
      </c>
      <c r="AH60" s="19">
        <f>X60-AA60</f>
        <v>7799101</v>
      </c>
      <c r="AI60" s="15">
        <f>X60-AD60</f>
        <v>7799101</v>
      </c>
      <c r="AJ60" s="16">
        <f>X60-AG60</f>
        <v>9092901</v>
      </c>
      <c r="AK60" s="9"/>
      <c r="AL60" s="372">
        <v>-2311344</v>
      </c>
      <c r="AM60" s="375">
        <v>0</v>
      </c>
      <c r="AN60" s="9"/>
      <c r="AO60" s="294"/>
      <c r="AP60" s="294"/>
      <c r="AQ60" s="294"/>
      <c r="AR60" s="294"/>
      <c r="AS60" s="294"/>
      <c r="AT60" s="294"/>
      <c r="AU60" s="294"/>
      <c r="AV60" s="294"/>
      <c r="AW60" s="294"/>
      <c r="AX60" s="294"/>
      <c r="AY60" s="294"/>
      <c r="AZ60" s="294"/>
    </row>
    <row r="61" spans="1:70" s="422" customFormat="1" ht="24.95" customHeight="1">
      <c r="A61" s="611" t="str">
        <f>+IF(MAYO!A61=0,"",MAYO!A61)</f>
        <v>1130112-1</v>
      </c>
      <c r="B61" s="646" t="str">
        <f>+CONCATENATE("Vigencia ",INSTRUCCIONES!$F$3)</f>
        <v>Vigencia 2018</v>
      </c>
      <c r="C61" s="673">
        <f>+ENERO!C61</f>
        <v>4821742</v>
      </c>
      <c r="D61" s="373">
        <f>MAYO!D61+JUNIO!P61</f>
        <v>0</v>
      </c>
      <c r="E61" s="373">
        <f>MAYO!E61+JUNIO!Q61</f>
        <v>0</v>
      </c>
      <c r="F61" s="852">
        <f>SUM(C61:E61)</f>
        <v>4821742</v>
      </c>
      <c r="G61" s="373">
        <f>MAYO!I61</f>
        <v>3349968</v>
      </c>
      <c r="H61" s="374">
        <v>1334525</v>
      </c>
      <c r="I61" s="852">
        <f>SUM(G61:H61)</f>
        <v>4684493</v>
      </c>
      <c r="J61" s="373">
        <f>MAYO!L61</f>
        <v>0</v>
      </c>
      <c r="K61" s="374">
        <v>0</v>
      </c>
      <c r="L61" s="852">
        <f>SUM(J61:K61)</f>
        <v>0</v>
      </c>
      <c r="M61" s="373">
        <f>F61-I61</f>
        <v>137249</v>
      </c>
      <c r="N61" s="143">
        <f>F61-L61</f>
        <v>4821742</v>
      </c>
      <c r="O61" s="382"/>
      <c r="P61" s="372">
        <v>0</v>
      </c>
      <c r="Q61" s="375">
        <v>0</v>
      </c>
      <c r="R61" s="9"/>
      <c r="S61" s="706">
        <f>+IF(MAYO!S61=0,"",MAYO!S61)</f>
        <v>1010499</v>
      </c>
      <c r="T61" s="682" t="str">
        <f>+IF(MAYO!T61=0,"",MAYO!T61)</f>
        <v>Vigencias Anteriores Contribuciones Inherentes de nómina sector publico administrativo</v>
      </c>
      <c r="U61" s="27">
        <f>+ENERO!U61</f>
        <v>0</v>
      </c>
      <c r="V61" s="15">
        <f>MAYO!V61+JUNIO!AL61</f>
        <v>0</v>
      </c>
      <c r="W61" s="15">
        <f>MAYO!W61+JUNIO!AM61</f>
        <v>0</v>
      </c>
      <c r="X61" s="18">
        <f>SUM(U61:W61)</f>
        <v>0</v>
      </c>
      <c r="Y61" s="19">
        <f>MAYO!AA61</f>
        <v>0</v>
      </c>
      <c r="Z61" s="374">
        <v>0</v>
      </c>
      <c r="AA61" s="18">
        <f>SUM(Y61:Z61)</f>
        <v>0</v>
      </c>
      <c r="AB61" s="19">
        <f>MAYO!AD61</f>
        <v>0</v>
      </c>
      <c r="AC61" s="374">
        <v>0</v>
      </c>
      <c r="AD61" s="18">
        <f>SUM(AB61:AC61)</f>
        <v>0</v>
      </c>
      <c r="AE61" s="19">
        <f>MAYO!AG61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+IF(MAYO!A62=0,"",MAYO!A62)</f>
        <v>1130112-2</v>
      </c>
      <c r="B62" s="646" t="str">
        <f>+IF(MAYO!B62=0,"",MAYO!B62)</f>
        <v>Vigencia Anterior IPS Privadas</v>
      </c>
      <c r="C62" s="673">
        <f>+ENERO!C62</f>
        <v>4821742</v>
      </c>
      <c r="D62" s="373">
        <f>MAYO!D62+JUNIO!P62</f>
        <v>0</v>
      </c>
      <c r="E62" s="373">
        <f>MAYO!E62+JUNIO!Q62</f>
        <v>0</v>
      </c>
      <c r="F62" s="373">
        <f>SUM(C62:E62)</f>
        <v>4821742</v>
      </c>
      <c r="G62" s="373">
        <f>MAYO!I62</f>
        <v>0</v>
      </c>
      <c r="H62" s="374">
        <v>0</v>
      </c>
      <c r="I62" s="373">
        <f>SUM(G62:H62)</f>
        <v>0</v>
      </c>
      <c r="J62" s="373">
        <f>MAYO!L62</f>
        <v>0</v>
      </c>
      <c r="K62" s="374">
        <v>0</v>
      </c>
      <c r="L62" s="853">
        <f>SUM(J62:K62)</f>
        <v>0</v>
      </c>
      <c r="M62" s="373">
        <f>F62-I62</f>
        <v>4821742</v>
      </c>
      <c r="N62" s="143">
        <f>F62-L62</f>
        <v>4821742</v>
      </c>
      <c r="O62" s="382"/>
      <c r="P62" s="372">
        <v>0</v>
      </c>
      <c r="Q62" s="375">
        <v>0</v>
      </c>
      <c r="R62" s="9"/>
      <c r="S62" s="366" t="str">
        <f>+IF(MAYO!S62=0,"",MAYO!S62)</f>
        <v/>
      </c>
      <c r="T62" s="696" t="str">
        <f>+IF(MAYO!T62=0,"",MAYO!T62)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4">
        <f>+IF(MAYO!A63=0,"",MAYO!A63)</f>
        <v>1130113</v>
      </c>
      <c r="B63" s="645" t="str">
        <f>+IF(MAYO!B63=0,"",MAYO!B63)</f>
        <v>COMPAÑIAS DE SEGUROS  - ACCIDENTES DE TRANSITO (SOAT)</v>
      </c>
      <c r="C63" s="43">
        <f t="shared" ref="C63:N63" si="70">SUM(C64:C65)</f>
        <v>101217515</v>
      </c>
      <c r="D63" s="44">
        <f t="shared" si="70"/>
        <v>0</v>
      </c>
      <c r="E63" s="44">
        <f t="shared" si="70"/>
        <v>0</v>
      </c>
      <c r="F63" s="44">
        <f t="shared" si="70"/>
        <v>101217515</v>
      </c>
      <c r="G63" s="44">
        <f t="shared" si="70"/>
        <v>46979839</v>
      </c>
      <c r="H63" s="44">
        <f t="shared" si="70"/>
        <v>10081486</v>
      </c>
      <c r="I63" s="44">
        <f t="shared" si="70"/>
        <v>57061325</v>
      </c>
      <c r="J63" s="44">
        <f t="shared" si="70"/>
        <v>25797318</v>
      </c>
      <c r="K63" s="44">
        <f t="shared" si="70"/>
        <v>6761251</v>
      </c>
      <c r="L63" s="44">
        <f t="shared" si="70"/>
        <v>32558569</v>
      </c>
      <c r="M63" s="44">
        <f t="shared" si="70"/>
        <v>44156190</v>
      </c>
      <c r="N63" s="45">
        <f t="shared" si="70"/>
        <v>68658946</v>
      </c>
      <c r="P63" s="43">
        <f>SUM(P64:P65)</f>
        <v>0</v>
      </c>
      <c r="Q63" s="45">
        <f>SUM(Q64:Q65)</f>
        <v>0</v>
      </c>
      <c r="R63" s="9"/>
      <c r="S63" s="704">
        <f>+IF(MAYO!S63=0,"",MAYO!S63)</f>
        <v>1020010</v>
      </c>
      <c r="T63" s="680" t="str">
        <f>+IF(MAYO!T63=0,"",MAYO!T63)</f>
        <v>Gastos de Operación</v>
      </c>
      <c r="U63" s="132">
        <f t="shared" ref="U63:AJ63" si="71">U65+U83+U90+U104</f>
        <v>2458840205</v>
      </c>
      <c r="V63" s="122">
        <f t="shared" si="71"/>
        <v>-36100119</v>
      </c>
      <c r="W63" s="122">
        <f t="shared" si="71"/>
        <v>91302245</v>
      </c>
      <c r="X63" s="129">
        <f t="shared" si="71"/>
        <v>2514042331</v>
      </c>
      <c r="Y63" s="128">
        <f t="shared" si="71"/>
        <v>1099807199</v>
      </c>
      <c r="Z63" s="122">
        <f t="shared" si="71"/>
        <v>174677968</v>
      </c>
      <c r="AA63" s="129">
        <f t="shared" si="71"/>
        <v>1274485167</v>
      </c>
      <c r="AB63" s="128">
        <f t="shared" si="71"/>
        <v>1075969911</v>
      </c>
      <c r="AC63" s="122">
        <f t="shared" si="71"/>
        <v>179144356</v>
      </c>
      <c r="AD63" s="129">
        <f t="shared" si="71"/>
        <v>1255114267</v>
      </c>
      <c r="AE63" s="128">
        <f t="shared" si="71"/>
        <v>939781959</v>
      </c>
      <c r="AF63" s="122">
        <f t="shared" si="71"/>
        <v>207948459</v>
      </c>
      <c r="AG63" s="129">
        <f t="shared" si="71"/>
        <v>1147730418</v>
      </c>
      <c r="AH63" s="128">
        <f t="shared" si="71"/>
        <v>1239557164</v>
      </c>
      <c r="AI63" s="122">
        <f t="shared" si="71"/>
        <v>1258928064</v>
      </c>
      <c r="AJ63" s="130">
        <f t="shared" si="71"/>
        <v>1366311913</v>
      </c>
      <c r="AK63" s="9"/>
      <c r="AL63" s="128">
        <f>AL65+AL83+AL90+AL104</f>
        <v>44418098</v>
      </c>
      <c r="AM63" s="130">
        <f>AM65+AM83+AM90+AM104</f>
        <v>0</v>
      </c>
      <c r="AN63" s="9"/>
      <c r="AO63" s="294"/>
      <c r="AP63" s="294"/>
      <c r="AQ63" s="294"/>
      <c r="AR63" s="294"/>
      <c r="AS63" s="294"/>
      <c r="AT63" s="294"/>
      <c r="AU63" s="294"/>
      <c r="AV63" s="294"/>
      <c r="AW63" s="294"/>
      <c r="AX63" s="294"/>
      <c r="AY63" s="294"/>
      <c r="AZ63" s="294"/>
    </row>
    <row r="64" spans="1:70" s="422" customFormat="1" ht="24.95" customHeight="1">
      <c r="A64" s="611" t="str">
        <f>+IF(MAYO!A64=0,"",MAYO!A64)</f>
        <v>1130113-1</v>
      </c>
      <c r="B64" s="646" t="str">
        <f>+CONCATENATE("Vigencia ",INSTRUCCIONES!$F$3)</f>
        <v>Vigencia 2018</v>
      </c>
      <c r="C64" s="673">
        <f>+ENERO!C64</f>
        <v>76217515</v>
      </c>
      <c r="D64" s="373">
        <f>MAYO!D64+JUNIO!P64</f>
        <v>0</v>
      </c>
      <c r="E64" s="373">
        <f>MAYO!E64+JUNIO!Q64</f>
        <v>0</v>
      </c>
      <c r="F64" s="373">
        <f>SUM(C64:E64)</f>
        <v>76217515</v>
      </c>
      <c r="G64" s="373">
        <f>MAYO!I64</f>
        <v>33841698</v>
      </c>
      <c r="H64" s="374">
        <v>10081486</v>
      </c>
      <c r="I64" s="373">
        <f>SUM(G64:H64)</f>
        <v>43923184</v>
      </c>
      <c r="J64" s="373">
        <f>MAYO!L64</f>
        <v>12659177</v>
      </c>
      <c r="K64" s="374">
        <v>6761251</v>
      </c>
      <c r="L64" s="373">
        <f>SUM(J64:K64)</f>
        <v>19420428</v>
      </c>
      <c r="M64" s="373">
        <f>F64-I64</f>
        <v>32294331</v>
      </c>
      <c r="N64" s="143">
        <f>F64-L64</f>
        <v>56797087</v>
      </c>
      <c r="O64" s="382"/>
      <c r="P64" s="372">
        <v>0</v>
      </c>
      <c r="Q64" s="375">
        <v>0</v>
      </c>
      <c r="R64" s="9"/>
      <c r="S64" s="366" t="str">
        <f>+IF(MAYO!S64=0,"",MAYO!S64)</f>
        <v/>
      </c>
      <c r="T64" s="696" t="str">
        <f>+IF(MAYO!T64=0,"",MAYO!T64)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+IF(MAYO!A65=0,"",MAYO!A65)</f>
        <v>1130113-2</v>
      </c>
      <c r="B65" s="646" t="str">
        <f>+IF(MAYO!B65=0,"",MAYO!B65)</f>
        <v>Vigencia Anterior Accidentes de Transito</v>
      </c>
      <c r="C65" s="673">
        <f>+ENERO!C65</f>
        <v>25000000</v>
      </c>
      <c r="D65" s="373">
        <f>MAYO!D65+JUNIO!P65</f>
        <v>0</v>
      </c>
      <c r="E65" s="373">
        <f>MAYO!E65+JUNIO!Q65</f>
        <v>0</v>
      </c>
      <c r="F65" s="373">
        <f>SUM(C65:E65)</f>
        <v>25000000</v>
      </c>
      <c r="G65" s="373">
        <f>MAYO!I65</f>
        <v>13138141</v>
      </c>
      <c r="H65" s="374">
        <v>0</v>
      </c>
      <c r="I65" s="373">
        <f>SUM(G65:H65)</f>
        <v>13138141</v>
      </c>
      <c r="J65" s="373">
        <f>MAYO!L65</f>
        <v>13138141</v>
      </c>
      <c r="K65" s="374">
        <v>0</v>
      </c>
      <c r="L65" s="373">
        <f>SUM(J65:K65)</f>
        <v>13138141</v>
      </c>
      <c r="M65" s="373">
        <f>F65-I65</f>
        <v>11861859</v>
      </c>
      <c r="N65" s="143">
        <f>F65-L65</f>
        <v>11861859</v>
      </c>
      <c r="O65" s="382"/>
      <c r="P65" s="372">
        <v>0</v>
      </c>
      <c r="Q65" s="375">
        <v>0</v>
      </c>
      <c r="R65" s="9"/>
      <c r="S65" s="705">
        <f>+IF(MAYO!S65=0,"",MAYO!S65)</f>
        <v>1020100</v>
      </c>
      <c r="T65" s="681" t="str">
        <f>+IF(MAYO!T65=0,"",MAYO!T65)</f>
        <v>Servicios Personales Asociados a Nómina</v>
      </c>
      <c r="U65" s="132">
        <f t="shared" ref="U65:AJ65" si="72">SUM(U66:U69)+U81</f>
        <v>1674033669</v>
      </c>
      <c r="V65" s="122">
        <f t="shared" si="72"/>
        <v>82031332</v>
      </c>
      <c r="W65" s="122">
        <f t="shared" si="72"/>
        <v>40452864</v>
      </c>
      <c r="X65" s="129">
        <f t="shared" si="72"/>
        <v>1796517865</v>
      </c>
      <c r="Y65" s="128">
        <f t="shared" si="72"/>
        <v>677151389</v>
      </c>
      <c r="Z65" s="122">
        <f t="shared" si="72"/>
        <v>131240996</v>
      </c>
      <c r="AA65" s="129">
        <f t="shared" si="72"/>
        <v>808392385</v>
      </c>
      <c r="AB65" s="128">
        <f t="shared" si="72"/>
        <v>677151389</v>
      </c>
      <c r="AC65" s="122">
        <f t="shared" si="72"/>
        <v>131240996</v>
      </c>
      <c r="AD65" s="129">
        <f t="shared" si="72"/>
        <v>808392385</v>
      </c>
      <c r="AE65" s="128">
        <f t="shared" si="72"/>
        <v>597414437</v>
      </c>
      <c r="AF65" s="122">
        <f t="shared" si="72"/>
        <v>154366950</v>
      </c>
      <c r="AG65" s="129">
        <f t="shared" si="72"/>
        <v>751781387</v>
      </c>
      <c r="AH65" s="128">
        <f t="shared" si="72"/>
        <v>988125480</v>
      </c>
      <c r="AI65" s="122">
        <f t="shared" si="72"/>
        <v>988125480</v>
      </c>
      <c r="AJ65" s="130">
        <f t="shared" si="72"/>
        <v>1044736478</v>
      </c>
      <c r="AK65" s="9"/>
      <c r="AL65" s="128">
        <f>SUM(AL66:AL69)+AL81</f>
        <v>68547645</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4">
        <f>+IF(MAYO!A66=0,"",MAYO!A66)</f>
        <v>1130114</v>
      </c>
      <c r="B66" s="645" t="str">
        <f>+IF(MAYO!B66=0,"",MAYO!B66)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706">
        <f>+IF(MAYO!S66=0,"",MAYO!S66)</f>
        <v>1020101</v>
      </c>
      <c r="T66" s="682" t="str">
        <f>+IF(MAYO!T66=0,"",MAYO!T66)</f>
        <v>Sueldos del Personal de nómina</v>
      </c>
      <c r="U66" s="27">
        <f>+ENERO!U66</f>
        <v>1142841348</v>
      </c>
      <c r="V66" s="15">
        <f>MAYO!V66+JUNIO!AL66</f>
        <v>120759419</v>
      </c>
      <c r="W66" s="15">
        <f>MAYO!W66+JUNIO!AM66</f>
        <v>8693314</v>
      </c>
      <c r="X66" s="18">
        <f>SUM(U66:W66)</f>
        <v>1272294081</v>
      </c>
      <c r="Y66" s="19">
        <f>MAYO!AA66</f>
        <v>525326179</v>
      </c>
      <c r="Z66" s="374">
        <v>111378942</v>
      </c>
      <c r="AA66" s="18">
        <f>SUM(Y66:Z66)</f>
        <v>636705121</v>
      </c>
      <c r="AB66" s="19">
        <f>MAYO!AD66</f>
        <v>525326179</v>
      </c>
      <c r="AC66" s="374">
        <v>111378942</v>
      </c>
      <c r="AD66" s="18">
        <f>SUM(AB66:AC66)</f>
        <v>636705121</v>
      </c>
      <c r="AE66" s="19">
        <f>MAYO!AG66</f>
        <v>468520435</v>
      </c>
      <c r="AF66" s="374">
        <v>116102491</v>
      </c>
      <c r="AG66" s="18">
        <f>SUM(AE66:AF66)</f>
        <v>584622926</v>
      </c>
      <c r="AH66" s="19">
        <f>X66-AA66</f>
        <v>635588960</v>
      </c>
      <c r="AI66" s="15">
        <f>X66-AD66</f>
        <v>635588960</v>
      </c>
      <c r="AJ66" s="16">
        <f>X66-AG66</f>
        <v>687671155</v>
      </c>
      <c r="AK66" s="9"/>
      <c r="AL66" s="372">
        <v>120759419</v>
      </c>
      <c r="AM66" s="375">
        <v>0</v>
      </c>
      <c r="AN66" s="9"/>
      <c r="AO66" s="294"/>
      <c r="AP66" s="294"/>
      <c r="AQ66" s="294"/>
      <c r="AR66" s="294"/>
      <c r="AS66" s="294"/>
      <c r="AT66" s="294"/>
      <c r="AU66" s="294"/>
      <c r="AV66" s="294"/>
      <c r="AW66" s="294"/>
      <c r="AX66" s="294"/>
      <c r="AY66" s="294"/>
      <c r="AZ66" s="294"/>
    </row>
    <row r="67" spans="1:70" s="422" customFormat="1" ht="24.95" customHeight="1">
      <c r="A67" s="611" t="str">
        <f>+IF(MAYO!A67=0,"",MAYO!A67)</f>
        <v>1130114-1</v>
      </c>
      <c r="B67" s="646" t="str">
        <f>+CONCATENATE("Vigencia ",INSTRUCCIONES!$F$3)</f>
        <v>Vigencia 2018</v>
      </c>
      <c r="C67" s="673">
        <f>+ENERO!C67</f>
        <v>0</v>
      </c>
      <c r="D67" s="373">
        <f>MAYO!D67+JUNIO!P67</f>
        <v>0</v>
      </c>
      <c r="E67" s="373">
        <f>MAYO!E67+JUNIO!Q67</f>
        <v>0</v>
      </c>
      <c r="F67" s="373">
        <f>SUM(C67:E67)</f>
        <v>0</v>
      </c>
      <c r="G67" s="373">
        <f>MAYO!I67</f>
        <v>0</v>
      </c>
      <c r="H67" s="374">
        <v>0</v>
      </c>
      <c r="I67" s="373">
        <f>SUM(G67:H67)</f>
        <v>0</v>
      </c>
      <c r="J67" s="373">
        <f>MAYO!L67</f>
        <v>0</v>
      </c>
      <c r="K67" s="374">
        <v>0</v>
      </c>
      <c r="L67" s="373">
        <f>SUM(J67:K67)</f>
        <v>0</v>
      </c>
      <c r="M67" s="373">
        <f>F67-I67</f>
        <v>0</v>
      </c>
      <c r="N67" s="143">
        <f>F67-L67</f>
        <v>0</v>
      </c>
      <c r="O67" s="382"/>
      <c r="P67" s="372">
        <v>0</v>
      </c>
      <c r="Q67" s="375">
        <v>0</v>
      </c>
      <c r="R67" s="9"/>
      <c r="S67" s="706">
        <f>+IF(MAYO!S67=0,"",MAYO!S67)</f>
        <v>1020102</v>
      </c>
      <c r="T67" s="682" t="str">
        <f>+IF(MAYO!T67=0,"",MAYO!T67)</f>
        <v>Horas Extras,Dominic.,Festivos y Rec. Nocturnos</v>
      </c>
      <c r="U67" s="27">
        <f>+ENERO!U67</f>
        <v>200000000</v>
      </c>
      <c r="V67" s="15">
        <f>MAYO!V67+JUNIO!AL67</f>
        <v>-59257420</v>
      </c>
      <c r="W67" s="15">
        <f>MAYO!W67+JUNIO!AM67</f>
        <v>0</v>
      </c>
      <c r="X67" s="18">
        <f>SUM(U67:W67)</f>
        <v>140742580</v>
      </c>
      <c r="Y67" s="19">
        <f>MAYO!AA67</f>
        <v>47729344</v>
      </c>
      <c r="Z67" s="374">
        <v>10203872</v>
      </c>
      <c r="AA67" s="18">
        <f>SUM(Y67:Z67)</f>
        <v>57933216</v>
      </c>
      <c r="AB67" s="19">
        <f>MAYO!AD67</f>
        <v>47729344</v>
      </c>
      <c r="AC67" s="374">
        <v>10203872</v>
      </c>
      <c r="AD67" s="18">
        <f>SUM(AB67:AC67)</f>
        <v>57933216</v>
      </c>
      <c r="AE67" s="19">
        <f>MAYO!AG67</f>
        <v>47729344</v>
      </c>
      <c r="AF67" s="374">
        <v>9504390</v>
      </c>
      <c r="AG67" s="18">
        <f>SUM(AE67:AF67)</f>
        <v>57233734</v>
      </c>
      <c r="AH67" s="19">
        <f>X67-AA67</f>
        <v>82809364</v>
      </c>
      <c r="AI67" s="15">
        <f>X67-AD67</f>
        <v>82809364</v>
      </c>
      <c r="AJ67" s="16">
        <f>X67-AG67</f>
        <v>83508846</v>
      </c>
      <c r="AK67" s="9"/>
      <c r="AL67" s="372">
        <v>-59257420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+IF(MAYO!A68=0,"",MAYO!A68)</f>
        <v>1130114-2</v>
      </c>
      <c r="B68" s="646" t="str">
        <f>+IF(MAYO!B68=0,"",MAYO!B68)</f>
        <v>Vigencia Anterior Compañias de Seguros</v>
      </c>
      <c r="C68" s="673">
        <f>+ENERO!C68</f>
        <v>0</v>
      </c>
      <c r="D68" s="373">
        <f>MAYO!D68+JUNIO!P68</f>
        <v>0</v>
      </c>
      <c r="E68" s="373">
        <f>MAYO!E68+JUNIO!Q68</f>
        <v>0</v>
      </c>
      <c r="F68" s="373">
        <f>SUM(C68:E68)</f>
        <v>0</v>
      </c>
      <c r="G68" s="373">
        <f>MAYO!I68</f>
        <v>0</v>
      </c>
      <c r="H68" s="374">
        <v>0</v>
      </c>
      <c r="I68" s="373">
        <f>SUM(G68:H68)</f>
        <v>0</v>
      </c>
      <c r="J68" s="373">
        <f>MAYO!L68</f>
        <v>0</v>
      </c>
      <c r="K68" s="374">
        <v>0</v>
      </c>
      <c r="L68" s="373">
        <f>SUM(J68:K68)</f>
        <v>0</v>
      </c>
      <c r="M68" s="373">
        <f>F68-I68</f>
        <v>0</v>
      </c>
      <c r="N68" s="143">
        <f>F68-L68</f>
        <v>0</v>
      </c>
      <c r="O68" s="382"/>
      <c r="P68" s="372">
        <v>0</v>
      </c>
      <c r="Q68" s="375">
        <v>0</v>
      </c>
      <c r="R68" s="9"/>
      <c r="S68" s="706">
        <f>+IF(MAYO!S68=0,"",MAYO!S68)</f>
        <v>1020103</v>
      </c>
      <c r="T68" s="682" t="str">
        <f>+IF(MAYO!T68=0,"",MAYO!T68)</f>
        <v>Prima Técnica</v>
      </c>
      <c r="U68" s="27">
        <f>+ENERO!U68</f>
        <v>0</v>
      </c>
      <c r="V68" s="15">
        <f>MAYO!V68+JUNIO!AL68</f>
        <v>0</v>
      </c>
      <c r="W68" s="15">
        <f>MAYO!W68+JUNIO!AM68</f>
        <v>0</v>
      </c>
      <c r="X68" s="18">
        <f>SUM(U68:W68)</f>
        <v>0</v>
      </c>
      <c r="Y68" s="19">
        <f>MAYO!AA68</f>
        <v>0</v>
      </c>
      <c r="Z68" s="374">
        <v>0</v>
      </c>
      <c r="AA68" s="18">
        <f>SUM(Y68:Z68)</f>
        <v>0</v>
      </c>
      <c r="AB68" s="19">
        <f>MAYO!AD68</f>
        <v>0</v>
      </c>
      <c r="AC68" s="374">
        <v>0</v>
      </c>
      <c r="AD68" s="18">
        <f>SUM(AB68:AC68)</f>
        <v>0</v>
      </c>
      <c r="AE68" s="19">
        <f>MAYO!AG68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4">
        <f>+IF(MAYO!A69=0,"",MAYO!A69)</f>
        <v>1130115</v>
      </c>
      <c r="B69" s="645" t="str">
        <f>+IF(MAYO!B69=0,"",MAYO!B69)</f>
        <v>ENTIDADES DE REGIMEN ESPECIAL (Magisterio, Fuerza Pca.)</v>
      </c>
      <c r="C69" s="43">
        <f t="shared" ref="C69:N69" si="74">SUM(C70:C71)</f>
        <v>154330000</v>
      </c>
      <c r="D69" s="44">
        <f t="shared" si="74"/>
        <v>0</v>
      </c>
      <c r="E69" s="44">
        <f t="shared" si="74"/>
        <v>0</v>
      </c>
      <c r="F69" s="44">
        <f t="shared" si="74"/>
        <v>154330000</v>
      </c>
      <c r="G69" s="44">
        <f t="shared" si="74"/>
        <v>48585382</v>
      </c>
      <c r="H69" s="44">
        <f t="shared" si="74"/>
        <v>6813009</v>
      </c>
      <c r="I69" s="44">
        <f t="shared" si="74"/>
        <v>55398391</v>
      </c>
      <c r="J69" s="44">
        <f t="shared" si="74"/>
        <v>20168251</v>
      </c>
      <c r="K69" s="44">
        <f t="shared" si="74"/>
        <v>0</v>
      </c>
      <c r="L69" s="44">
        <f t="shared" si="74"/>
        <v>20168251</v>
      </c>
      <c r="M69" s="44">
        <f t="shared" si="74"/>
        <v>98931609</v>
      </c>
      <c r="N69" s="45">
        <f t="shared" si="74"/>
        <v>134161749</v>
      </c>
      <c r="P69" s="43">
        <f>SUM(P70:P71)</f>
        <v>0</v>
      </c>
      <c r="Q69" s="45">
        <f>SUM(Q70:Q71)</f>
        <v>0</v>
      </c>
      <c r="R69" s="9"/>
      <c r="S69" s="706">
        <f>+IF(MAYO!S69=0,"",MAYO!S69)</f>
        <v>1020104</v>
      </c>
      <c r="T69" s="682" t="str">
        <f>+IF(MAYO!T69=0,"",MAYO!T69)</f>
        <v>Otros</v>
      </c>
      <c r="U69" s="27">
        <f t="shared" ref="U69:AJ69" si="75">SUM(U70:U80)</f>
        <v>268733154</v>
      </c>
      <c r="V69" s="15">
        <f t="shared" si="75"/>
        <v>7045646</v>
      </c>
      <c r="W69" s="15">
        <f t="shared" si="75"/>
        <v>0</v>
      </c>
      <c r="X69" s="18">
        <f t="shared" si="75"/>
        <v>275778800</v>
      </c>
      <c r="Y69" s="19">
        <f t="shared" si="75"/>
        <v>28151814</v>
      </c>
      <c r="Z69" s="142">
        <f t="shared" si="75"/>
        <v>9658182</v>
      </c>
      <c r="AA69" s="18">
        <f t="shared" si="75"/>
        <v>37809996</v>
      </c>
      <c r="AB69" s="19">
        <f t="shared" si="75"/>
        <v>28151814</v>
      </c>
      <c r="AC69" s="142">
        <f t="shared" si="75"/>
        <v>9658182</v>
      </c>
      <c r="AD69" s="18">
        <f t="shared" si="75"/>
        <v>37809996</v>
      </c>
      <c r="AE69" s="19">
        <f t="shared" si="75"/>
        <v>20256811</v>
      </c>
      <c r="AF69" s="142">
        <f t="shared" si="75"/>
        <v>13752891</v>
      </c>
      <c r="AG69" s="18">
        <f t="shared" si="75"/>
        <v>34009702</v>
      </c>
      <c r="AH69" s="19">
        <f t="shared" si="75"/>
        <v>237968804</v>
      </c>
      <c r="AI69" s="15">
        <f t="shared" si="75"/>
        <v>237968804</v>
      </c>
      <c r="AJ69" s="16">
        <f t="shared" si="75"/>
        <v>241769098</v>
      </c>
      <c r="AK69" s="9"/>
      <c r="AL69" s="29">
        <f>SUM(AL70:AL80)</f>
        <v>7045646</v>
      </c>
      <c r="AM69" s="26">
        <f>SUM(AM70:AM80)</f>
        <v>0</v>
      </c>
      <c r="AN69" s="9"/>
      <c r="AO69" s="294"/>
      <c r="AP69" s="294"/>
      <c r="AQ69" s="294"/>
      <c r="AR69" s="294"/>
      <c r="AS69" s="294"/>
      <c r="AT69" s="294"/>
      <c r="AU69" s="294"/>
      <c r="AV69" s="294"/>
      <c r="AW69" s="294"/>
      <c r="AX69" s="294"/>
      <c r="AY69" s="294"/>
      <c r="AZ69" s="294"/>
    </row>
    <row r="70" spans="1:70" s="422" customFormat="1" ht="24.95" customHeight="1">
      <c r="A70" s="611" t="str">
        <f>+IF(MAYO!A70=0,"",MAYO!A70)</f>
        <v>1130115-1</v>
      </c>
      <c r="B70" s="646" t="str">
        <f>+CONCATENATE("Vigencia ",INSTRUCCIONES!$F$3)</f>
        <v>Vigencia 2018</v>
      </c>
      <c r="C70" s="673">
        <f>+ENERO!C70</f>
        <v>118000000</v>
      </c>
      <c r="D70" s="373">
        <f>MAYO!D70+JUNIO!P70</f>
        <v>0</v>
      </c>
      <c r="E70" s="373">
        <f>MAYO!E70+JUNIO!Q70</f>
        <v>0</v>
      </c>
      <c r="F70" s="852">
        <f>SUM(C70:E70)</f>
        <v>118000000</v>
      </c>
      <c r="G70" s="373">
        <f>MAYO!I70</f>
        <v>44664117</v>
      </c>
      <c r="H70" s="374">
        <v>6813009</v>
      </c>
      <c r="I70" s="852">
        <f>SUM(G70:H70)</f>
        <v>51477126</v>
      </c>
      <c r="J70" s="373">
        <f>MAYO!L70</f>
        <v>16246986</v>
      </c>
      <c r="K70" s="374">
        <v>0</v>
      </c>
      <c r="L70" s="852">
        <f>SUM(J70:K70)</f>
        <v>16246986</v>
      </c>
      <c r="M70" s="373">
        <f>F70-I70</f>
        <v>66522874</v>
      </c>
      <c r="N70" s="143">
        <f>F70-L70</f>
        <v>101753014</v>
      </c>
      <c r="O70" s="382"/>
      <c r="P70" s="372">
        <v>0</v>
      </c>
      <c r="Q70" s="375">
        <v>0</v>
      </c>
      <c r="R70" s="9"/>
      <c r="S70" s="707" t="str">
        <f>+IF(MAYO!S70=0,"",MAYO!S70)</f>
        <v>1020104-1</v>
      </c>
      <c r="T70" s="683" t="str">
        <f>+IF(MAYO!T70=0,"",MAYO!T70)</f>
        <v xml:space="preserve">Prima de Navidad </v>
      </c>
      <c r="U70" s="27">
        <f>+ENERO!U70</f>
        <v>112552557</v>
      </c>
      <c r="V70" s="15">
        <f>MAYO!V70+JUNIO!AL70</f>
        <v>3061727</v>
      </c>
      <c r="W70" s="15">
        <f>MAYO!W70+JUNIO!AM70</f>
        <v>0</v>
      </c>
      <c r="X70" s="18">
        <f t="shared" ref="X70:X81" si="76">SUM(U70:W70)</f>
        <v>115614284</v>
      </c>
      <c r="Y70" s="19">
        <f>MAYO!AA70</f>
        <v>0</v>
      </c>
      <c r="Z70" s="374">
        <v>0</v>
      </c>
      <c r="AA70" s="18">
        <f t="shared" ref="AA70:AA81" si="77">SUM(Y70:Z70)</f>
        <v>0</v>
      </c>
      <c r="AB70" s="19">
        <f>MAYO!AD70</f>
        <v>0</v>
      </c>
      <c r="AC70" s="374">
        <v>0</v>
      </c>
      <c r="AD70" s="18">
        <f t="shared" ref="AD70:AD81" si="78">SUM(AB70:AC70)</f>
        <v>0</v>
      </c>
      <c r="AE70" s="19">
        <f>MAYO!AG70</f>
        <v>0</v>
      </c>
      <c r="AF70" s="374">
        <v>0</v>
      </c>
      <c r="AG70" s="18">
        <f t="shared" ref="AG70:AG81" si="79">SUM(AE70:AF70)</f>
        <v>0</v>
      </c>
      <c r="AH70" s="19">
        <f t="shared" ref="AH70:AH81" si="80">X70-AA70</f>
        <v>115614284</v>
      </c>
      <c r="AI70" s="15">
        <f t="shared" ref="AI70:AI81" si="81">X70-AD70</f>
        <v>115614284</v>
      </c>
      <c r="AJ70" s="16">
        <f t="shared" ref="AJ70:AJ81" si="82">X70-AG70</f>
        <v>115614284</v>
      </c>
      <c r="AK70" s="9"/>
      <c r="AL70" s="372">
        <v>3061727</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+IF(MAYO!A71=0,"",MAYO!A71)</f>
        <v>1130115-2</v>
      </c>
      <c r="B71" s="646" t="str">
        <f>+IF(MAYO!B71=0,"",MAYO!B71)</f>
        <v>Vigencia Anterior Regimen Especial</v>
      </c>
      <c r="C71" s="673">
        <f>+ENERO!C71</f>
        <v>36330000</v>
      </c>
      <c r="D71" s="373">
        <f>MAYO!D71+JUNIO!P71</f>
        <v>0</v>
      </c>
      <c r="E71" s="373">
        <f>MAYO!E71+JUNIO!Q71</f>
        <v>0</v>
      </c>
      <c r="F71" s="373">
        <f>SUM(C71:E71)</f>
        <v>36330000</v>
      </c>
      <c r="G71" s="373">
        <f>MAYO!I71</f>
        <v>3921265</v>
      </c>
      <c r="H71" s="374">
        <v>0</v>
      </c>
      <c r="I71" s="373">
        <f>SUM(G71:H71)</f>
        <v>3921265</v>
      </c>
      <c r="J71" s="373">
        <f>MAYO!L71</f>
        <v>3921265</v>
      </c>
      <c r="K71" s="374">
        <v>0</v>
      </c>
      <c r="L71" s="853">
        <f>SUM(J71:K71)</f>
        <v>3921265</v>
      </c>
      <c r="M71" s="373">
        <f>F71-I71</f>
        <v>32408735</v>
      </c>
      <c r="N71" s="143">
        <f>F71-L71</f>
        <v>32408735</v>
      </c>
      <c r="O71" s="382"/>
      <c r="P71" s="372">
        <v>0</v>
      </c>
      <c r="Q71" s="375">
        <v>0</v>
      </c>
      <c r="R71" s="9"/>
      <c r="S71" s="707" t="str">
        <f>+IF(MAYO!S71=0,"",MAYO!S71)</f>
        <v>1020104-2</v>
      </c>
      <c r="T71" s="683" t="str">
        <f>+IF(MAYO!T71=0,"",MAYO!T71)</f>
        <v>Prima Vida Cara</v>
      </c>
      <c r="U71" s="27">
        <f>+ENERO!U71</f>
        <v>0</v>
      </c>
      <c r="V71" s="15">
        <f>MAYO!V71+JUNIO!AL71</f>
        <v>0</v>
      </c>
      <c r="W71" s="15">
        <f>MAYO!W71+JUNIO!AM71</f>
        <v>0</v>
      </c>
      <c r="X71" s="18">
        <f t="shared" si="76"/>
        <v>0</v>
      </c>
      <c r="Y71" s="19">
        <f>MAYO!AA71</f>
        <v>0</v>
      </c>
      <c r="Z71" s="374">
        <v>0</v>
      </c>
      <c r="AA71" s="18">
        <f t="shared" si="77"/>
        <v>0</v>
      </c>
      <c r="AB71" s="19">
        <f>MAYO!AD71</f>
        <v>0</v>
      </c>
      <c r="AC71" s="374">
        <v>0</v>
      </c>
      <c r="AD71" s="18">
        <f t="shared" si="78"/>
        <v>0</v>
      </c>
      <c r="AE71" s="19">
        <f>MAYO!AG71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4">
        <f>+IF(MAYO!A72=0,"",MAYO!A72)</f>
        <v>1130116</v>
      </c>
      <c r="B72" s="645" t="str">
        <f>+IF(MAYO!B72=0,"",MAYO!B72)</f>
        <v>ADMINISTRADORAS DE RIESGOS LABORALES</v>
      </c>
      <c r="C72" s="43">
        <f t="shared" ref="C72:N72" si="83">SUM(C73:C74)</f>
        <v>32000000</v>
      </c>
      <c r="D72" s="44">
        <f t="shared" si="83"/>
        <v>0</v>
      </c>
      <c r="E72" s="44">
        <f t="shared" si="83"/>
        <v>0</v>
      </c>
      <c r="F72" s="44">
        <f t="shared" si="83"/>
        <v>32000000</v>
      </c>
      <c r="G72" s="44">
        <f t="shared" si="83"/>
        <v>14320899</v>
      </c>
      <c r="H72" s="44">
        <f t="shared" si="83"/>
        <v>2627079</v>
      </c>
      <c r="I72" s="44">
        <f t="shared" si="83"/>
        <v>16947978</v>
      </c>
      <c r="J72" s="44">
        <f t="shared" si="83"/>
        <v>7830663</v>
      </c>
      <c r="K72" s="44">
        <f t="shared" si="83"/>
        <v>2750945</v>
      </c>
      <c r="L72" s="44">
        <f t="shared" si="83"/>
        <v>10581608</v>
      </c>
      <c r="M72" s="44">
        <f t="shared" si="83"/>
        <v>15052022</v>
      </c>
      <c r="N72" s="45">
        <f t="shared" si="83"/>
        <v>21418392</v>
      </c>
      <c r="P72" s="43">
        <f>SUM(P73:P74)</f>
        <v>0</v>
      </c>
      <c r="Q72" s="45">
        <f>SUM(Q73:Q74)</f>
        <v>0</v>
      </c>
      <c r="R72" s="9"/>
      <c r="S72" s="707" t="str">
        <f>+IF(MAYO!S72=0,"",MAYO!S72)</f>
        <v>1020104-3</v>
      </c>
      <c r="T72" s="683" t="str">
        <f>+IF(MAYO!T72=0,"",MAYO!T72)</f>
        <v>Prima de Vacaciones</v>
      </c>
      <c r="U72" s="27">
        <f>+ENERO!U72</f>
        <v>51947334</v>
      </c>
      <c r="V72" s="15">
        <f>MAYO!V72+JUNIO!AL72</f>
        <v>-2641464</v>
      </c>
      <c r="W72" s="15">
        <f>MAYO!W72+JUNIO!AM72</f>
        <v>0</v>
      </c>
      <c r="X72" s="18">
        <f t="shared" si="76"/>
        <v>49305870</v>
      </c>
      <c r="Y72" s="19">
        <f>MAYO!AA72</f>
        <v>9164466</v>
      </c>
      <c r="Z72" s="374">
        <v>5802135</v>
      </c>
      <c r="AA72" s="18">
        <f t="shared" si="77"/>
        <v>14966601</v>
      </c>
      <c r="AB72" s="19">
        <f>MAYO!AD72</f>
        <v>9164466</v>
      </c>
      <c r="AC72" s="374">
        <v>5802135</v>
      </c>
      <c r="AD72" s="18">
        <f t="shared" si="78"/>
        <v>14966601</v>
      </c>
      <c r="AE72" s="19">
        <f>MAYO!AG72</f>
        <v>7348791</v>
      </c>
      <c r="AF72" s="374">
        <v>6772035</v>
      </c>
      <c r="AG72" s="18">
        <f t="shared" si="79"/>
        <v>14120826</v>
      </c>
      <c r="AH72" s="19">
        <f t="shared" si="80"/>
        <v>34339269</v>
      </c>
      <c r="AI72" s="15">
        <f t="shared" si="81"/>
        <v>34339269</v>
      </c>
      <c r="AJ72" s="16">
        <f t="shared" si="82"/>
        <v>35185044</v>
      </c>
      <c r="AK72" s="9"/>
      <c r="AL72" s="372">
        <v>-2641464</v>
      </c>
      <c r="AM72" s="375">
        <v>0</v>
      </c>
      <c r="AN72" s="9"/>
      <c r="AO72" s="294"/>
      <c r="AP72" s="294"/>
      <c r="AQ72" s="294"/>
      <c r="AR72" s="294"/>
      <c r="AS72" s="294"/>
      <c r="AT72" s="294"/>
      <c r="AU72" s="294"/>
      <c r="AV72" s="294"/>
      <c r="AW72" s="294"/>
      <c r="AX72" s="294"/>
      <c r="AY72" s="294"/>
      <c r="AZ72" s="294"/>
    </row>
    <row r="73" spans="1:70" s="422" customFormat="1" ht="24.95" customHeight="1">
      <c r="A73" s="611" t="str">
        <f>+IF(MAYO!A73=0,"",MAYO!A73)</f>
        <v>1130116-1</v>
      </c>
      <c r="B73" s="646" t="str">
        <f>+CONCATENATE("Vigencia ",INSTRUCCIONES!$F$3)</f>
        <v>Vigencia 2018</v>
      </c>
      <c r="C73" s="673">
        <f>+ENERO!C73</f>
        <v>28000000</v>
      </c>
      <c r="D73" s="373">
        <f>MAYO!D73+JUNIO!P73</f>
        <v>0</v>
      </c>
      <c r="E73" s="373">
        <f>MAYO!E73+JUNIO!Q73</f>
        <v>0</v>
      </c>
      <c r="F73" s="852">
        <f>SUM(C73:E73)</f>
        <v>28000000</v>
      </c>
      <c r="G73" s="373">
        <f>MAYO!I73</f>
        <v>12081495</v>
      </c>
      <c r="H73" s="374">
        <v>2627079</v>
      </c>
      <c r="I73" s="852">
        <f>SUM(G73:H73)</f>
        <v>14708574</v>
      </c>
      <c r="J73" s="373">
        <f>MAYO!L73</f>
        <v>5591259</v>
      </c>
      <c r="K73" s="374">
        <v>2750945</v>
      </c>
      <c r="L73" s="852">
        <f>SUM(J73:K73)</f>
        <v>8342204</v>
      </c>
      <c r="M73" s="373">
        <f>F73-I73</f>
        <v>13291426</v>
      </c>
      <c r="N73" s="143">
        <f>F73-L73</f>
        <v>19657796</v>
      </c>
      <c r="O73" s="382"/>
      <c r="P73" s="372">
        <v>0</v>
      </c>
      <c r="Q73" s="375">
        <v>0</v>
      </c>
      <c r="R73" s="9"/>
      <c r="S73" s="707" t="str">
        <f>+IF(MAYO!S73=0,"",MAYO!S73)</f>
        <v>1020104-4</v>
      </c>
      <c r="T73" s="683" t="str">
        <f>+IF(MAYO!T73=0,"",MAYO!T73)</f>
        <v>Prima Clima</v>
      </c>
      <c r="U73" s="27">
        <f>+ENERO!U73</f>
        <v>0</v>
      </c>
      <c r="V73" s="15">
        <f>MAYO!V73+JUNIO!AL73</f>
        <v>0</v>
      </c>
      <c r="W73" s="15">
        <f>MAYO!W73+JUNIO!AM73</f>
        <v>0</v>
      </c>
      <c r="X73" s="18">
        <f t="shared" si="76"/>
        <v>0</v>
      </c>
      <c r="Y73" s="19">
        <f>MAYO!AA73</f>
        <v>0</v>
      </c>
      <c r="Z73" s="374">
        <v>0</v>
      </c>
      <c r="AA73" s="18">
        <f t="shared" si="77"/>
        <v>0</v>
      </c>
      <c r="AB73" s="19">
        <f>MAYO!AD73</f>
        <v>0</v>
      </c>
      <c r="AC73" s="374">
        <v>0</v>
      </c>
      <c r="AD73" s="18">
        <f t="shared" si="78"/>
        <v>0</v>
      </c>
      <c r="AE73" s="19">
        <f>MAYO!AG73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+IF(MAYO!A74=0,"",MAYO!A74)</f>
        <v>1130116-2</v>
      </c>
      <c r="B74" s="646" t="str">
        <f>+IF(MAYO!B74=0,"",MAYO!B74)</f>
        <v>Vigencia Anterior Riesgos Laborales</v>
      </c>
      <c r="C74" s="673">
        <f>+ENERO!C74</f>
        <v>4000000</v>
      </c>
      <c r="D74" s="373">
        <f>MAYO!D74+JUNIO!P74</f>
        <v>0</v>
      </c>
      <c r="E74" s="373">
        <f>MAYO!E74+JUNIO!Q74</f>
        <v>0</v>
      </c>
      <c r="F74" s="373">
        <f>SUM(C74:E74)</f>
        <v>4000000</v>
      </c>
      <c r="G74" s="373">
        <f>MAYO!I74</f>
        <v>2239404</v>
      </c>
      <c r="H74" s="374">
        <v>0</v>
      </c>
      <c r="I74" s="373">
        <f>SUM(G74:H74)</f>
        <v>2239404</v>
      </c>
      <c r="J74" s="373">
        <f>MAYO!L74</f>
        <v>2239404</v>
      </c>
      <c r="K74" s="374">
        <v>0</v>
      </c>
      <c r="L74" s="853">
        <f>SUM(J74:K74)</f>
        <v>2239404</v>
      </c>
      <c r="M74" s="373">
        <f>F74-I74</f>
        <v>1760596</v>
      </c>
      <c r="N74" s="143">
        <f>F74-L74</f>
        <v>1760596</v>
      </c>
      <c r="O74" s="382"/>
      <c r="P74" s="372">
        <v>0</v>
      </c>
      <c r="Q74" s="375">
        <v>0</v>
      </c>
      <c r="R74" s="9"/>
      <c r="S74" s="707" t="str">
        <f>+IF(MAYO!S74=0,"",MAYO!S74)</f>
        <v>1020104-5</v>
      </c>
      <c r="T74" s="683" t="str">
        <f>+IF(MAYO!T74=0,"",MAYO!T74)</f>
        <v>Prima de Servicios</v>
      </c>
      <c r="U74" s="27">
        <f>+ENERO!U74</f>
        <v>51947334</v>
      </c>
      <c r="V74" s="15">
        <f>MAYO!V74+JUNIO!AL74</f>
        <v>-1844711</v>
      </c>
      <c r="W74" s="15">
        <f>MAYO!W74+JUNIO!AM74</f>
        <v>0</v>
      </c>
      <c r="X74" s="18">
        <f t="shared" si="76"/>
        <v>50102623</v>
      </c>
      <c r="Y74" s="19">
        <f>MAYO!AA74</f>
        <v>112770</v>
      </c>
      <c r="Z74" s="374">
        <v>0</v>
      </c>
      <c r="AA74" s="18">
        <f t="shared" si="77"/>
        <v>112770</v>
      </c>
      <c r="AB74" s="19">
        <f>MAYO!AD74</f>
        <v>112770</v>
      </c>
      <c r="AC74" s="374">
        <v>0</v>
      </c>
      <c r="AD74" s="18">
        <f t="shared" si="78"/>
        <v>112770</v>
      </c>
      <c r="AE74" s="19">
        <f>MAYO!AG74</f>
        <v>112770</v>
      </c>
      <c r="AF74" s="374">
        <v>0</v>
      </c>
      <c r="AG74" s="18">
        <f t="shared" si="79"/>
        <v>112770</v>
      </c>
      <c r="AH74" s="19">
        <f t="shared" si="80"/>
        <v>49989853</v>
      </c>
      <c r="AI74" s="15">
        <f t="shared" si="81"/>
        <v>49989853</v>
      </c>
      <c r="AJ74" s="16">
        <f t="shared" si="82"/>
        <v>49989853</v>
      </c>
      <c r="AK74" s="9"/>
      <c r="AL74" s="372">
        <v>-1844711</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4">
        <f>+IF(MAYO!A75=0,"",MAYO!A75)</f>
        <v>1130117</v>
      </c>
      <c r="B75" s="645" t="str">
        <f>+IF(MAYO!B75=0,"",MAYO!B75)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07" t="str">
        <f>+IF(MAYO!S75=0,"",MAYO!S75)</f>
        <v>1020104-8</v>
      </c>
      <c r="T75" s="683" t="str">
        <f>+IF(MAYO!T75=0,"",MAYO!T75)</f>
        <v>Bonific. por Servicios Prestados</v>
      </c>
      <c r="U75" s="27">
        <f>+ENERO!U75</f>
        <v>39850334</v>
      </c>
      <c r="V75" s="15">
        <f>MAYO!V75+JUNIO!AL75</f>
        <v>8624668</v>
      </c>
      <c r="W75" s="15">
        <f>MAYO!W75+JUNIO!AM75</f>
        <v>0</v>
      </c>
      <c r="X75" s="18">
        <f t="shared" si="76"/>
        <v>48475002</v>
      </c>
      <c r="Y75" s="19">
        <f>MAYO!AA75</f>
        <v>15739069</v>
      </c>
      <c r="Z75" s="374">
        <v>2605080</v>
      </c>
      <c r="AA75" s="18">
        <f t="shared" si="77"/>
        <v>18344149</v>
      </c>
      <c r="AB75" s="19">
        <f>MAYO!AD75</f>
        <v>15739069</v>
      </c>
      <c r="AC75" s="374">
        <v>2605080</v>
      </c>
      <c r="AD75" s="18">
        <f t="shared" si="78"/>
        <v>18344149</v>
      </c>
      <c r="AE75" s="19">
        <f>MAYO!AG75</f>
        <v>10134488</v>
      </c>
      <c r="AF75" s="374">
        <v>5604581</v>
      </c>
      <c r="AG75" s="18">
        <f t="shared" si="79"/>
        <v>15739069</v>
      </c>
      <c r="AH75" s="19">
        <f t="shared" si="80"/>
        <v>30130853</v>
      </c>
      <c r="AI75" s="15">
        <f t="shared" si="81"/>
        <v>30130853</v>
      </c>
      <c r="AJ75" s="16">
        <f t="shared" si="82"/>
        <v>32735933</v>
      </c>
      <c r="AK75" s="9"/>
      <c r="AL75" s="372">
        <v>8624668</v>
      </c>
      <c r="AM75" s="375">
        <v>0</v>
      </c>
      <c r="AN75" s="9"/>
      <c r="AO75" s="294"/>
      <c r="AP75" s="294"/>
      <c r="AQ75" s="294"/>
      <c r="AR75" s="294"/>
      <c r="AS75" s="294"/>
      <c r="AT75" s="294"/>
      <c r="AU75" s="294"/>
      <c r="AV75" s="294"/>
      <c r="AW75" s="294"/>
      <c r="AX75" s="294"/>
      <c r="AY75" s="294"/>
      <c r="AZ75" s="294"/>
    </row>
    <row r="76" spans="1:70" s="422" customFormat="1" ht="24.95" customHeight="1">
      <c r="A76" s="611" t="str">
        <f>+IF(MAYO!A76=0,"",MAYO!A76)</f>
        <v>1130117-1</v>
      </c>
      <c r="B76" s="646" t="str">
        <f>+CONCATENATE("Vigencia ",INSTRUCCIONES!$F$3)</f>
        <v>Vigencia 2018</v>
      </c>
      <c r="C76" s="673">
        <f>+ENERO!C76</f>
        <v>0</v>
      </c>
      <c r="D76" s="373">
        <f>MAYO!D76+JUNIO!P76</f>
        <v>0</v>
      </c>
      <c r="E76" s="373">
        <f>MAYO!E76+JUNIO!Q76</f>
        <v>0</v>
      </c>
      <c r="F76" s="373">
        <f t="shared" ref="F76:F83" si="85">SUM(C76:E76)</f>
        <v>0</v>
      </c>
      <c r="G76" s="373">
        <f>MAYO!I76</f>
        <v>0</v>
      </c>
      <c r="H76" s="374">
        <v>0</v>
      </c>
      <c r="I76" s="373">
        <f t="shared" ref="I76:I83" si="86">SUM(G76:H76)</f>
        <v>0</v>
      </c>
      <c r="J76" s="373">
        <f>MAYO!L76</f>
        <v>0</v>
      </c>
      <c r="K76" s="374">
        <v>0</v>
      </c>
      <c r="L76" s="373">
        <f t="shared" ref="L76:L83" si="87">SUM(J76:K76)</f>
        <v>0</v>
      </c>
      <c r="M76" s="373">
        <f t="shared" ref="M76:M83" si="88">F76-I76</f>
        <v>0</v>
      </c>
      <c r="N76" s="143">
        <f t="shared" ref="N76:N83" si="89">F76-L76</f>
        <v>0</v>
      </c>
      <c r="O76" s="382"/>
      <c r="P76" s="372">
        <v>0</v>
      </c>
      <c r="Q76" s="375">
        <v>0</v>
      </c>
      <c r="R76" s="9"/>
      <c r="S76" s="707" t="str">
        <f>+IF(MAYO!S76=0,"",MAYO!S76)</f>
        <v>1020104-9</v>
      </c>
      <c r="T76" s="683" t="str">
        <f>+IF(MAYO!T76=0,"",MAYO!T76)</f>
        <v>Auxilio de Transporte</v>
      </c>
      <c r="U76" s="27">
        <f>+ENERO!U76</f>
        <v>0</v>
      </c>
      <c r="V76" s="15">
        <f>MAYO!V76+JUNIO!AL76</f>
        <v>0</v>
      </c>
      <c r="W76" s="15">
        <f>MAYO!W76+JUNIO!AM76</f>
        <v>0</v>
      </c>
      <c r="X76" s="18">
        <f t="shared" si="76"/>
        <v>0</v>
      </c>
      <c r="Y76" s="19">
        <f>MAYO!AA76</f>
        <v>0</v>
      </c>
      <c r="Z76" s="374">
        <v>0</v>
      </c>
      <c r="AA76" s="18">
        <f t="shared" si="77"/>
        <v>0</v>
      </c>
      <c r="AB76" s="19">
        <f>MAYO!AD76</f>
        <v>0</v>
      </c>
      <c r="AC76" s="374">
        <v>0</v>
      </c>
      <c r="AD76" s="18">
        <f t="shared" si="78"/>
        <v>0</v>
      </c>
      <c r="AE76" s="19">
        <f>MAYO!AG76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+IF(MAYO!A77=0,"",MAYO!A77)</f>
        <v>1130117-2</v>
      </c>
      <c r="B77" s="646" t="str">
        <f>+IF(MAYO!B77=0,"",MAYO!B77)</f>
        <v>Vigencia Anterior Cuotas de Recuperacion</v>
      </c>
      <c r="C77" s="673">
        <f>+ENERO!C77</f>
        <v>0</v>
      </c>
      <c r="D77" s="373">
        <f>MAYO!D77+JUNIO!P77</f>
        <v>0</v>
      </c>
      <c r="E77" s="373">
        <f>MAYO!E77+JUNIO!Q77</f>
        <v>0</v>
      </c>
      <c r="F77" s="373">
        <f t="shared" si="85"/>
        <v>0</v>
      </c>
      <c r="G77" s="373">
        <f>MAYO!I77</f>
        <v>0</v>
      </c>
      <c r="H77" s="374">
        <v>0</v>
      </c>
      <c r="I77" s="373">
        <f t="shared" si="86"/>
        <v>0</v>
      </c>
      <c r="J77" s="373">
        <f>MAYO!L77</f>
        <v>0</v>
      </c>
      <c r="K77" s="374">
        <v>0</v>
      </c>
      <c r="L77" s="373">
        <f t="shared" si="87"/>
        <v>0</v>
      </c>
      <c r="M77" s="373">
        <f t="shared" si="88"/>
        <v>0</v>
      </c>
      <c r="N77" s="143">
        <f t="shared" si="89"/>
        <v>0</v>
      </c>
      <c r="O77" s="382"/>
      <c r="P77" s="372">
        <v>0</v>
      </c>
      <c r="Q77" s="375">
        <v>0</v>
      </c>
      <c r="R77" s="9"/>
      <c r="S77" s="707" t="str">
        <f>+IF(MAYO!S77=0,"",MAYO!S77)</f>
        <v>1020104-10</v>
      </c>
      <c r="T77" s="683" t="str">
        <f>+IF(MAYO!T77=0,"",MAYO!T77)</f>
        <v>Subsidio de Alimentación</v>
      </c>
      <c r="U77" s="27">
        <f>+ENERO!U77</f>
        <v>5509284</v>
      </c>
      <c r="V77" s="15">
        <f>MAYO!V77+JUNIO!AL77</f>
        <v>-114106</v>
      </c>
      <c r="W77" s="15">
        <f>MAYO!W77+JUNIO!AM77</f>
        <v>0</v>
      </c>
      <c r="X77" s="18">
        <f t="shared" si="76"/>
        <v>5395178</v>
      </c>
      <c r="Y77" s="19">
        <f>MAYO!AA77</f>
        <v>2149409</v>
      </c>
      <c r="Z77" s="374">
        <v>477349</v>
      </c>
      <c r="AA77" s="18">
        <f t="shared" si="77"/>
        <v>2626758</v>
      </c>
      <c r="AB77" s="19">
        <f>MAYO!AD77</f>
        <v>2149409</v>
      </c>
      <c r="AC77" s="374">
        <v>477349</v>
      </c>
      <c r="AD77" s="18">
        <f t="shared" si="78"/>
        <v>2626758</v>
      </c>
      <c r="AE77" s="19">
        <f>MAYO!AG77</f>
        <v>1916752</v>
      </c>
      <c r="AF77" s="374">
        <v>473337</v>
      </c>
      <c r="AG77" s="18">
        <f t="shared" si="79"/>
        <v>2390089</v>
      </c>
      <c r="AH77" s="19">
        <f t="shared" si="80"/>
        <v>2768420</v>
      </c>
      <c r="AI77" s="15">
        <f t="shared" si="81"/>
        <v>2768420</v>
      </c>
      <c r="AJ77" s="16">
        <f t="shared" si="82"/>
        <v>3005089</v>
      </c>
      <c r="AK77" s="9"/>
      <c r="AL77" s="372">
        <v>-114106</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4">
        <f>+IF(MAYO!A78=0,"",MAYO!A78)</f>
        <v>1130118</v>
      </c>
      <c r="B78" s="645" t="str">
        <f>+IF(MAYO!B78=0,"",MAYO!B78)</f>
        <v>PARTICULARES   (Venta de Contado)</v>
      </c>
      <c r="C78" s="43">
        <f>SUM(C79:C80)</f>
        <v>160000000</v>
      </c>
      <c r="D78" s="44">
        <f>SUM(D79:D80)</f>
        <v>0</v>
      </c>
      <c r="E78" s="44">
        <f>SUM(E79:E80)</f>
        <v>0</v>
      </c>
      <c r="F78" s="44">
        <f t="shared" si="85"/>
        <v>160000000</v>
      </c>
      <c r="G78" s="44">
        <f>SUM(G79:G80)</f>
        <v>54879953</v>
      </c>
      <c r="H78" s="44">
        <f>SUM(H79:H80)</f>
        <v>9156763</v>
      </c>
      <c r="I78" s="44">
        <f t="shared" si="86"/>
        <v>64036716</v>
      </c>
      <c r="J78" s="44">
        <f>SUM(J79:J80)</f>
        <v>51128276</v>
      </c>
      <c r="K78" s="44">
        <f>SUM(K79:K80)</f>
        <v>9072122</v>
      </c>
      <c r="L78" s="44">
        <f t="shared" si="87"/>
        <v>60200398</v>
      </c>
      <c r="M78" s="44">
        <f t="shared" si="88"/>
        <v>95963284</v>
      </c>
      <c r="N78" s="45">
        <f t="shared" si="89"/>
        <v>99799602</v>
      </c>
      <c r="O78" s="382"/>
      <c r="P78" s="43">
        <f>SUM(P79:P80)</f>
        <v>0</v>
      </c>
      <c r="Q78" s="45">
        <f>SUM(Q79:Q80)</f>
        <v>0</v>
      </c>
      <c r="R78" s="9"/>
      <c r="S78" s="707" t="str">
        <f>+IF(MAYO!S78=0,"",MAYO!S78)</f>
        <v>1020104-12</v>
      </c>
      <c r="T78" s="683" t="str">
        <f>+IF(MAYO!T78=0,"",MAYO!T78)</f>
        <v>Indemnizaciones por Vacaciones o Supresión de Cargos por Reestructuración</v>
      </c>
      <c r="U78" s="27">
        <f>+ENERO!U78</f>
        <v>0</v>
      </c>
      <c r="V78" s="15">
        <f>MAYO!V78+JUNIO!AL78</f>
        <v>0</v>
      </c>
      <c r="W78" s="15">
        <f>MAYO!W78+JUNIO!AM78</f>
        <v>0</v>
      </c>
      <c r="X78" s="18">
        <f t="shared" si="76"/>
        <v>0</v>
      </c>
      <c r="Y78" s="19">
        <f>MAYO!AA78</f>
        <v>0</v>
      </c>
      <c r="Z78" s="374">
        <v>0</v>
      </c>
      <c r="AA78" s="18">
        <f t="shared" si="77"/>
        <v>0</v>
      </c>
      <c r="AB78" s="19">
        <f>MAYO!AD78</f>
        <v>0</v>
      </c>
      <c r="AC78" s="374">
        <v>0</v>
      </c>
      <c r="AD78" s="18">
        <f t="shared" si="78"/>
        <v>0</v>
      </c>
      <c r="AE78" s="19">
        <f>MAYO!AG78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+IF(MAYO!A79=0,"",MAYO!A79)</f>
        <v>1130118-1</v>
      </c>
      <c r="B79" s="646" t="str">
        <f>+CONCATENATE("Vigencia ",INSTRUCCIONES!$F$3)</f>
        <v>Vigencia 2018</v>
      </c>
      <c r="C79" s="673">
        <f>+ENERO!C79</f>
        <v>160000000</v>
      </c>
      <c r="D79" s="373">
        <f>MAYO!D79+JUNIO!P79</f>
        <v>0</v>
      </c>
      <c r="E79" s="373">
        <f>MAYO!E79+JUNIO!Q79</f>
        <v>0</v>
      </c>
      <c r="F79" s="852">
        <f t="shared" si="85"/>
        <v>160000000</v>
      </c>
      <c r="G79" s="373">
        <f>MAYO!I79</f>
        <v>54879953</v>
      </c>
      <c r="H79" s="374">
        <v>9156763</v>
      </c>
      <c r="I79" s="852">
        <f t="shared" si="86"/>
        <v>64036716</v>
      </c>
      <c r="J79" s="373">
        <f>MAYO!L79</f>
        <v>51128276</v>
      </c>
      <c r="K79" s="374">
        <v>9072122</v>
      </c>
      <c r="L79" s="852">
        <f t="shared" si="87"/>
        <v>60200398</v>
      </c>
      <c r="M79" s="373">
        <f t="shared" si="88"/>
        <v>95963284</v>
      </c>
      <c r="N79" s="143">
        <f t="shared" si="89"/>
        <v>99799602</v>
      </c>
      <c r="P79" s="372">
        <v>0</v>
      </c>
      <c r="Q79" s="375">
        <v>0</v>
      </c>
      <c r="R79" s="9"/>
      <c r="S79" s="707" t="str">
        <f>+IF(MAYO!S79=0,"",MAYO!S79)</f>
        <v>1020104-13</v>
      </c>
      <c r="T79" s="683" t="str">
        <f>+IF(MAYO!T79=0,"",MAYO!T79)</f>
        <v>Bonificación Especial por Recreación</v>
      </c>
      <c r="U79" s="27">
        <f>+ENERO!U79</f>
        <v>6926311</v>
      </c>
      <c r="V79" s="15">
        <f>MAYO!V79+JUNIO!AL79</f>
        <v>-40468</v>
      </c>
      <c r="W79" s="15">
        <f>MAYO!W79+JUNIO!AM79</f>
        <v>0</v>
      </c>
      <c r="X79" s="18">
        <f t="shared" si="76"/>
        <v>6885843</v>
      </c>
      <c r="Y79" s="19">
        <f>MAYO!AA79</f>
        <v>986100</v>
      </c>
      <c r="Z79" s="374">
        <v>773618</v>
      </c>
      <c r="AA79" s="18">
        <f t="shared" si="77"/>
        <v>1759718</v>
      </c>
      <c r="AB79" s="19">
        <f>MAYO!AD79</f>
        <v>986100</v>
      </c>
      <c r="AC79" s="374">
        <v>773618</v>
      </c>
      <c r="AD79" s="18">
        <f t="shared" si="78"/>
        <v>1759718</v>
      </c>
      <c r="AE79" s="19">
        <f>MAYO!AG79</f>
        <v>744010</v>
      </c>
      <c r="AF79" s="374">
        <v>902938</v>
      </c>
      <c r="AG79" s="18">
        <f t="shared" si="79"/>
        <v>1646948</v>
      </c>
      <c r="AH79" s="19">
        <f t="shared" si="80"/>
        <v>5126125</v>
      </c>
      <c r="AI79" s="15">
        <f t="shared" si="81"/>
        <v>5126125</v>
      </c>
      <c r="AJ79" s="16">
        <f t="shared" si="82"/>
        <v>5238895</v>
      </c>
      <c r="AK79" s="9"/>
      <c r="AL79" s="372">
        <v>-40468</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+IF(MAYO!A80=0,"",MAYO!A80)</f>
        <v>1130118-2</v>
      </c>
      <c r="B80" s="646" t="str">
        <f>+IF(MAYO!B80=0,"",MAYO!B80)</f>
        <v>Vigencia Anterior Particulares</v>
      </c>
      <c r="C80" s="673">
        <f>+ENERO!C80</f>
        <v>0</v>
      </c>
      <c r="D80" s="373">
        <f>MAYO!D80+JUNIO!P80</f>
        <v>0</v>
      </c>
      <c r="E80" s="373">
        <f>MAYO!E80+JUNIO!Q80</f>
        <v>0</v>
      </c>
      <c r="F80" s="373">
        <f t="shared" si="85"/>
        <v>0</v>
      </c>
      <c r="G80" s="373">
        <f>MAYO!I80</f>
        <v>0</v>
      </c>
      <c r="H80" s="374">
        <v>0</v>
      </c>
      <c r="I80" s="373">
        <f t="shared" si="86"/>
        <v>0</v>
      </c>
      <c r="J80" s="373">
        <f>MAYO!L80</f>
        <v>0</v>
      </c>
      <c r="K80" s="374">
        <v>0</v>
      </c>
      <c r="L80" s="853">
        <f t="shared" si="87"/>
        <v>0</v>
      </c>
      <c r="M80" s="373">
        <f t="shared" si="88"/>
        <v>0</v>
      </c>
      <c r="N80" s="143">
        <f t="shared" si="89"/>
        <v>0</v>
      </c>
      <c r="O80" s="382"/>
      <c r="P80" s="372">
        <v>0</v>
      </c>
      <c r="Q80" s="375">
        <v>0</v>
      </c>
      <c r="S80" s="707" t="str">
        <f>+IF(MAYO!S80=0,"",MAYO!S80)</f>
        <v>1020104-14</v>
      </c>
      <c r="T80" s="683" t="str">
        <f>+IF(MAYO!T80=0,"",MAYO!T80)</f>
        <v/>
      </c>
      <c r="U80" s="27">
        <f>+ENERO!U80</f>
        <v>0</v>
      </c>
      <c r="V80" s="15">
        <f>MAYO!V80+JUNIO!AL80</f>
        <v>0</v>
      </c>
      <c r="W80" s="15">
        <f>MAYO!W80+JUNIO!AM80</f>
        <v>0</v>
      </c>
      <c r="X80" s="18">
        <f t="shared" si="76"/>
        <v>0</v>
      </c>
      <c r="Y80" s="19">
        <f>MAYO!AA80</f>
        <v>0</v>
      </c>
      <c r="Z80" s="374">
        <v>0</v>
      </c>
      <c r="AA80" s="18">
        <f t="shared" si="77"/>
        <v>0</v>
      </c>
      <c r="AB80" s="19">
        <f>MAYO!AD80</f>
        <v>0</v>
      </c>
      <c r="AC80" s="374">
        <v>0</v>
      </c>
      <c r="AD80" s="18">
        <f t="shared" si="78"/>
        <v>0</v>
      </c>
      <c r="AE80" s="19">
        <f>MAYO!AG80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F80" s="382"/>
      <c r="BL80" s="382"/>
      <c r="BM80" s="382"/>
      <c r="BN80" s="382"/>
      <c r="BO80" s="382"/>
      <c r="BP80" s="382"/>
      <c r="BQ80" s="382"/>
      <c r="BR80" s="382"/>
    </row>
    <row r="81" spans="1:70" s="382" customFormat="1" ht="24.95" customHeight="1">
      <c r="A81" s="734">
        <f>+IF(MAYO!A81=0,"",MAYO!A81)</f>
        <v>1130119</v>
      </c>
      <c r="B81" s="649" t="str">
        <f>+IF(MAYO!B81=0,"",MAYO!B81)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6">
        <f>+IF(MAYO!S81=0,"",MAYO!S81)</f>
        <v>1020199</v>
      </c>
      <c r="T81" s="682" t="str">
        <f>+IF(MAYO!T81=0,"",MAYO!T81)</f>
        <v>Vigencias Anteriores Servicios Asociados a nomina Operativo</v>
      </c>
      <c r="U81" s="27">
        <f>+ENERO!U81</f>
        <v>62459167</v>
      </c>
      <c r="V81" s="15">
        <f>MAYO!V81+JUNIO!AL81</f>
        <v>13483687</v>
      </c>
      <c r="W81" s="15">
        <f>MAYO!W81+JUNIO!AM81</f>
        <v>31759550</v>
      </c>
      <c r="X81" s="18">
        <f t="shared" si="76"/>
        <v>107702404</v>
      </c>
      <c r="Y81" s="19">
        <f>MAYO!AA81</f>
        <v>75944052</v>
      </c>
      <c r="Z81" s="374">
        <v>0</v>
      </c>
      <c r="AA81" s="18">
        <f t="shared" si="77"/>
        <v>75944052</v>
      </c>
      <c r="AB81" s="19">
        <f>MAYO!AD81</f>
        <v>75944052</v>
      </c>
      <c r="AC81" s="374">
        <v>0</v>
      </c>
      <c r="AD81" s="18">
        <f t="shared" si="78"/>
        <v>75944052</v>
      </c>
      <c r="AE81" s="19">
        <f>MAYO!AG81</f>
        <v>60907847</v>
      </c>
      <c r="AF81" s="374">
        <v>15007178</v>
      </c>
      <c r="AG81" s="18">
        <f t="shared" si="79"/>
        <v>75915025</v>
      </c>
      <c r="AH81" s="19">
        <f t="shared" si="80"/>
        <v>31758352</v>
      </c>
      <c r="AI81" s="15">
        <f t="shared" si="81"/>
        <v>31758352</v>
      </c>
      <c r="AJ81" s="16">
        <f t="shared" si="82"/>
        <v>31787379</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+IF(MAYO!A82=0,"",MAYO!A82)</f>
        <v>1130119-1</v>
      </c>
      <c r="B82" s="646" t="str">
        <f>+CONCATENATE("Vigencia ",INSTRUCCIONES!$F$3)</f>
        <v>Vigencia 2018</v>
      </c>
      <c r="C82" s="673">
        <f>+ENERO!C82</f>
        <v>0</v>
      </c>
      <c r="D82" s="373">
        <f>MAYO!D82+JUNIO!P82</f>
        <v>0</v>
      </c>
      <c r="E82" s="373">
        <f>MAYO!E82+JUNIO!Q82</f>
        <v>0</v>
      </c>
      <c r="F82" s="373">
        <f t="shared" si="85"/>
        <v>0</v>
      </c>
      <c r="G82" s="373">
        <f>MAYO!I82</f>
        <v>0</v>
      </c>
      <c r="H82" s="374">
        <v>0</v>
      </c>
      <c r="I82" s="373">
        <f t="shared" si="86"/>
        <v>0</v>
      </c>
      <c r="J82" s="373">
        <f>MAYO!L82</f>
        <v>0</v>
      </c>
      <c r="K82" s="374">
        <v>0</v>
      </c>
      <c r="L82" s="373">
        <f t="shared" si="87"/>
        <v>0</v>
      </c>
      <c r="M82" s="373">
        <f t="shared" si="88"/>
        <v>0</v>
      </c>
      <c r="N82" s="143">
        <f t="shared" si="89"/>
        <v>0</v>
      </c>
      <c r="P82" s="372">
        <v>0</v>
      </c>
      <c r="Q82" s="375">
        <v>0</v>
      </c>
      <c r="R82" s="9"/>
      <c r="S82" s="366" t="str">
        <f>+IF(MAYO!S82=0,"",MAYO!S82)</f>
        <v/>
      </c>
      <c r="T82" s="696" t="str">
        <f>+IF(MAYO!T82=0,"",MAYO!T82)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+IF(MAYO!A83=0,"",MAYO!A83)</f>
        <v>1130119-2</v>
      </c>
      <c r="B83" s="650" t="str">
        <f>+IF(MAYO!B83=0,"",MAYO!B83)</f>
        <v>Vigencia Anterior</v>
      </c>
      <c r="C83" s="779">
        <f>+ENERO!C83</f>
        <v>0</v>
      </c>
      <c r="D83" s="385">
        <f>MAYO!D83+JUNIO!P83</f>
        <v>0</v>
      </c>
      <c r="E83" s="385">
        <f>MAYO!E83+JUNIO!Q83</f>
        <v>0</v>
      </c>
      <c r="F83" s="385">
        <f t="shared" si="85"/>
        <v>0</v>
      </c>
      <c r="G83" s="385">
        <f>MAYO!I83</f>
        <v>0</v>
      </c>
      <c r="H83" s="388">
        <v>0</v>
      </c>
      <c r="I83" s="385">
        <f t="shared" si="86"/>
        <v>0</v>
      </c>
      <c r="J83" s="385">
        <f>MAYO!L83</f>
        <v>0</v>
      </c>
      <c r="K83" s="388">
        <v>0</v>
      </c>
      <c r="L83" s="385">
        <f t="shared" si="87"/>
        <v>0</v>
      </c>
      <c r="M83" s="385">
        <f t="shared" si="88"/>
        <v>0</v>
      </c>
      <c r="N83" s="386">
        <f t="shared" si="89"/>
        <v>0</v>
      </c>
      <c r="P83" s="372">
        <v>0</v>
      </c>
      <c r="Q83" s="375">
        <v>0</v>
      </c>
      <c r="R83" s="9"/>
      <c r="S83" s="705">
        <f>+IF(MAYO!S83=0,"",MAYO!S83)</f>
        <v>1020200</v>
      </c>
      <c r="T83" s="681" t="str">
        <f>+IF(MAYO!T83=0,"",MAYO!T83)</f>
        <v>Servicios Personales Indirectos</v>
      </c>
      <c r="U83" s="132">
        <f t="shared" ref="U83:AJ83" si="91">SUM(U84:U88)</f>
        <v>66928769</v>
      </c>
      <c r="V83" s="122">
        <f t="shared" si="91"/>
        <v>-1469367</v>
      </c>
      <c r="W83" s="122">
        <f t="shared" si="91"/>
        <v>50849381</v>
      </c>
      <c r="X83" s="129">
        <f t="shared" si="91"/>
        <v>116308783</v>
      </c>
      <c r="Y83" s="128">
        <f t="shared" si="91"/>
        <v>99128783</v>
      </c>
      <c r="Z83" s="122">
        <f t="shared" si="91"/>
        <v>3034000</v>
      </c>
      <c r="AA83" s="129">
        <f t="shared" si="91"/>
        <v>102162783</v>
      </c>
      <c r="AB83" s="128">
        <f t="shared" si="91"/>
        <v>75291495</v>
      </c>
      <c r="AC83" s="122">
        <f t="shared" si="91"/>
        <v>7500388</v>
      </c>
      <c r="AD83" s="129">
        <f t="shared" si="91"/>
        <v>82791883</v>
      </c>
      <c r="AE83" s="128">
        <f t="shared" si="91"/>
        <v>62627156</v>
      </c>
      <c r="AF83" s="122">
        <f t="shared" si="91"/>
        <v>9799364</v>
      </c>
      <c r="AG83" s="129">
        <f t="shared" si="91"/>
        <v>72426520</v>
      </c>
      <c r="AH83" s="128">
        <f t="shared" si="91"/>
        <v>14146000</v>
      </c>
      <c r="AI83" s="122">
        <f t="shared" si="91"/>
        <v>33516900</v>
      </c>
      <c r="AJ83" s="130">
        <f t="shared" si="91"/>
        <v>43882263</v>
      </c>
      <c r="AK83" s="9"/>
      <c r="AL83" s="128">
        <f>SUM(AL84:AL88)</f>
        <v>-1469367</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c r="A84" s="737" t="str">
        <f>+IF(MAYO!A84=0,"",MAYO!A84)</f>
        <v/>
      </c>
      <c r="B84" s="651" t="str">
        <f>+IF(MAYO!B84=0,"",MAYO!B84)</f>
        <v/>
      </c>
      <c r="C84" s="294"/>
      <c r="D84" s="294"/>
      <c r="E84" s="294"/>
      <c r="F84" s="294"/>
      <c r="G84" s="294"/>
      <c r="H84" s="294"/>
      <c r="I84" s="294"/>
      <c r="J84" s="294"/>
      <c r="K84" s="294"/>
      <c r="L84" s="294"/>
      <c r="M84" s="294"/>
      <c r="N84" s="463"/>
      <c r="O84" s="461"/>
      <c r="P84" s="467"/>
      <c r="Q84" s="391"/>
      <c r="R84" s="9"/>
      <c r="S84" s="706" t="str">
        <f>+IF(MAYO!S84=0,"",MAYO!S84)</f>
        <v>1020200-1</v>
      </c>
      <c r="T84" s="682" t="str">
        <f>+IF(MAYO!T84=0,"",MAYO!T84)</f>
        <v>Remuneración y Honorarios por Servicios Técnicos y Profesionales</v>
      </c>
      <c r="U84" s="27">
        <f>+ENERO!U84</f>
        <v>9984769</v>
      </c>
      <c r="V84" s="15">
        <f>MAYO!V84+JUNIO!AL84</f>
        <v>-4638815</v>
      </c>
      <c r="W84" s="15">
        <f>MAYO!W84+JUNIO!AM84</f>
        <v>10389002</v>
      </c>
      <c r="X84" s="18">
        <f>SUM(U84:W84)</f>
        <v>15734956</v>
      </c>
      <c r="Y84" s="19">
        <f>MAYO!AA84</f>
        <v>15734956</v>
      </c>
      <c r="Z84" s="374">
        <v>0</v>
      </c>
      <c r="AA84" s="18">
        <f>SUM(Y84:Z84)</f>
        <v>15734956</v>
      </c>
      <c r="AB84" s="19">
        <f>MAYO!AD84</f>
        <v>11931346</v>
      </c>
      <c r="AC84" s="374">
        <v>1604434</v>
      </c>
      <c r="AD84" s="18">
        <f>SUM(AB84:AC84)</f>
        <v>13535780</v>
      </c>
      <c r="AE84" s="19">
        <f>MAYO!AG84</f>
        <v>10326912</v>
      </c>
      <c r="AF84" s="374">
        <v>1604434</v>
      </c>
      <c r="AG84" s="18">
        <f>SUM(AE84:AF84)</f>
        <v>11931346</v>
      </c>
      <c r="AH84" s="19">
        <f>X84-AA84</f>
        <v>0</v>
      </c>
      <c r="AI84" s="15">
        <f>X84-AD84</f>
        <v>2199176</v>
      </c>
      <c r="AJ84" s="16">
        <f>X84-AG84</f>
        <v>3803610</v>
      </c>
      <c r="AK84" s="9"/>
      <c r="AL84" s="372">
        <v>-4638815</v>
      </c>
      <c r="AM84" s="375">
        <v>0</v>
      </c>
      <c r="AN84" s="9"/>
      <c r="AO84" s="294"/>
      <c r="AP84" s="294"/>
      <c r="AQ84" s="294"/>
      <c r="AR84" s="294"/>
      <c r="AS84" s="294"/>
      <c r="AT84" s="294"/>
      <c r="AU84" s="294"/>
      <c r="AV84" s="294"/>
      <c r="AW84" s="294"/>
      <c r="AX84" s="294"/>
      <c r="AY84" s="294"/>
      <c r="AZ84" s="294"/>
    </row>
    <row r="85" spans="1:70" s="382" customFormat="1" ht="24.95" customHeight="1">
      <c r="A85" s="738">
        <f>+IF(MAYO!A85=0,"",MAYO!A85)</f>
        <v>11302</v>
      </c>
      <c r="B85" s="652" t="str">
        <f>+IF(MAYO!B85=0,"",MAYO!B85)</f>
        <v>Otras Ventas de Servicios de Salud</v>
      </c>
      <c r="C85" s="617">
        <f t="shared" ref="C85:N85" si="92">SUM(C86:C92)</f>
        <v>1096681603</v>
      </c>
      <c r="D85" s="615">
        <f t="shared" si="92"/>
        <v>0</v>
      </c>
      <c r="E85" s="615">
        <f t="shared" si="92"/>
        <v>32452304</v>
      </c>
      <c r="F85" s="615">
        <f t="shared" si="92"/>
        <v>1129133907</v>
      </c>
      <c r="G85" s="615">
        <f t="shared" si="92"/>
        <v>610435305</v>
      </c>
      <c r="H85" s="615">
        <f t="shared" si="92"/>
        <v>145121704</v>
      </c>
      <c r="I85" s="615">
        <f t="shared" si="92"/>
        <v>755557009</v>
      </c>
      <c r="J85" s="615">
        <f t="shared" si="92"/>
        <v>610435299</v>
      </c>
      <c r="K85" s="615">
        <f t="shared" si="92"/>
        <v>145121704</v>
      </c>
      <c r="L85" s="615">
        <f t="shared" si="92"/>
        <v>755557003</v>
      </c>
      <c r="M85" s="615">
        <f t="shared" si="92"/>
        <v>373576898</v>
      </c>
      <c r="N85" s="616">
        <f t="shared" si="92"/>
        <v>373576904</v>
      </c>
      <c r="P85" s="43">
        <f>SUM(P86:P92)</f>
        <v>0</v>
      </c>
      <c r="Q85" s="45">
        <f>SUM(Q86:Q92)</f>
        <v>72000000</v>
      </c>
      <c r="R85" s="9"/>
      <c r="S85" s="706" t="str">
        <f>+IF(MAYO!S85=0,"",MAYO!S85)</f>
        <v>1020200-2</v>
      </c>
      <c r="T85" s="682" t="str">
        <f>+IF(MAYO!T85=0,"",MAYO!T85)</f>
        <v>Personal Supernumerario</v>
      </c>
      <c r="U85" s="27">
        <f>+ENERO!U85</f>
        <v>0</v>
      </c>
      <c r="V85" s="15">
        <f>MAYO!V85+JUNIO!AL85</f>
        <v>0</v>
      </c>
      <c r="W85" s="15">
        <f>MAYO!W85+JUNIO!AM85</f>
        <v>0</v>
      </c>
      <c r="X85" s="18">
        <f>SUM(U85:W85)</f>
        <v>0</v>
      </c>
      <c r="Y85" s="19">
        <f>MAYO!AA85</f>
        <v>0</v>
      </c>
      <c r="Z85" s="374">
        <v>0</v>
      </c>
      <c r="AA85" s="18">
        <f>SUM(Y85:Z85)</f>
        <v>0</v>
      </c>
      <c r="AB85" s="19">
        <f>MAYO!AD85</f>
        <v>0</v>
      </c>
      <c r="AC85" s="374">
        <v>0</v>
      </c>
      <c r="AD85" s="18">
        <f>SUM(AB85:AC85)</f>
        <v>0</v>
      </c>
      <c r="AE85" s="19">
        <f>MAYO!AG85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39">
        <f>+IF(MAYO!A86=0,"",MAYO!A86)</f>
        <v>1130201</v>
      </c>
      <c r="B86" s="626" t="str">
        <f>+IF(MAYO!B86=0,"",MAYO!B86)</f>
        <v/>
      </c>
      <c r="C86" s="672">
        <f>+ENERO!C86</f>
        <v>0</v>
      </c>
      <c r="D86" s="373">
        <f>MAYO!D86+JUNIO!P86</f>
        <v>0</v>
      </c>
      <c r="E86" s="373">
        <f>MAYO!E86+JUNIO!Q86</f>
        <v>0</v>
      </c>
      <c r="F86" s="373">
        <f t="shared" ref="F86:F92" si="93">SUM(C86:E86)</f>
        <v>0</v>
      </c>
      <c r="G86" s="373">
        <f>MAYO!I86</f>
        <v>0</v>
      </c>
      <c r="H86" s="374">
        <v>0</v>
      </c>
      <c r="I86" s="373">
        <f t="shared" ref="I86:I92" si="94">SUM(G86:H86)</f>
        <v>0</v>
      </c>
      <c r="J86" s="373">
        <f>MAYO!L86</f>
        <v>0</v>
      </c>
      <c r="K86" s="374">
        <v>0</v>
      </c>
      <c r="L86" s="373">
        <f t="shared" ref="L86:L92" si="95">SUM(J86:K86)</f>
        <v>0</v>
      </c>
      <c r="M86" s="373">
        <f t="shared" ref="M86:M92" si="96">F86-I86</f>
        <v>0</v>
      </c>
      <c r="N86" s="143">
        <f t="shared" ref="N86:N92" si="97">F86-L86</f>
        <v>0</v>
      </c>
      <c r="O86" s="382"/>
      <c r="P86" s="372">
        <v>0</v>
      </c>
      <c r="Q86" s="375">
        <v>0</v>
      </c>
      <c r="S86" s="706" t="str">
        <f>+IF(MAYO!S86=0,"",MAYO!S86)</f>
        <v>1020200-4</v>
      </c>
      <c r="T86" s="682" t="str">
        <f>+IF(MAYO!T86=0,"",MAYO!T86)</f>
        <v>Otros Honorarios</v>
      </c>
      <c r="U86" s="27">
        <f>+ENERO!U86</f>
        <v>56944000</v>
      </c>
      <c r="V86" s="15">
        <f>MAYO!V86+JUNIO!AL86</f>
        <v>3169448</v>
      </c>
      <c r="W86" s="15">
        <f>MAYO!W86+JUNIO!AM86</f>
        <v>0</v>
      </c>
      <c r="X86" s="18">
        <f>SUM(U86:W86)</f>
        <v>60113448</v>
      </c>
      <c r="Y86" s="19">
        <f>MAYO!AA86</f>
        <v>42933448</v>
      </c>
      <c r="Z86" s="374">
        <v>3034000</v>
      </c>
      <c r="AA86" s="18">
        <f>SUM(Y86:Z86)</f>
        <v>45967448</v>
      </c>
      <c r="AB86" s="19">
        <f>MAYO!AD86</f>
        <v>22899770</v>
      </c>
      <c r="AC86" s="374">
        <v>5895954</v>
      </c>
      <c r="AD86" s="18">
        <f>SUM(AB86:AC86)</f>
        <v>28795724</v>
      </c>
      <c r="AE86" s="19">
        <f>MAYO!AG86</f>
        <v>15530862</v>
      </c>
      <c r="AF86" s="374">
        <v>4506954</v>
      </c>
      <c r="AG86" s="18">
        <f>SUM(AE86:AF86)</f>
        <v>20037816</v>
      </c>
      <c r="AH86" s="19">
        <f>X86-AA86</f>
        <v>14146000</v>
      </c>
      <c r="AI86" s="15">
        <f>X86-AD86</f>
        <v>31317724</v>
      </c>
      <c r="AJ86" s="16">
        <f>X86-AG86</f>
        <v>40075632</v>
      </c>
      <c r="AL86" s="372">
        <v>3169448</v>
      </c>
      <c r="AM86" s="375">
        <v>0</v>
      </c>
      <c r="AO86" s="294"/>
      <c r="AP86" s="294"/>
      <c r="AQ86" s="294"/>
      <c r="AR86" s="294"/>
      <c r="AS86" s="294"/>
      <c r="AT86" s="294"/>
      <c r="AU86" s="294"/>
      <c r="AV86" s="294"/>
      <c r="AW86" s="294"/>
      <c r="AX86" s="294"/>
      <c r="AY86" s="294"/>
      <c r="AZ86" s="294"/>
      <c r="BA86" s="382"/>
      <c r="BC86" s="382"/>
      <c r="BD86" s="382"/>
      <c r="BE86" s="382"/>
      <c r="BF86" s="382"/>
      <c r="BL86" s="382"/>
      <c r="BM86" s="382"/>
      <c r="BN86" s="382"/>
      <c r="BO86" s="382"/>
      <c r="BP86" s="382"/>
      <c r="BQ86" s="382"/>
      <c r="BR86" s="382"/>
    </row>
    <row r="87" spans="1:70" s="382" customFormat="1" ht="24.95" customHeight="1">
      <c r="A87" s="739">
        <f>+IF(MAYO!A87=0,"",MAYO!A87)</f>
        <v>1130202</v>
      </c>
      <c r="B87" s="626" t="str">
        <f>+IF(MAYO!B87=0,"",MAYO!B87)</f>
        <v>COMERCIALIZACION DE MERCANCIAS</v>
      </c>
      <c r="C87" s="672">
        <f>+ENERO!C87</f>
        <v>30000000</v>
      </c>
      <c r="D87" s="373">
        <f>MAYO!D87+JUNIO!P87</f>
        <v>0</v>
      </c>
      <c r="E87" s="373">
        <f>MAYO!E87+JUNIO!Q87</f>
        <v>0</v>
      </c>
      <c r="F87" s="852">
        <f t="shared" si="93"/>
        <v>30000000</v>
      </c>
      <c r="G87" s="373">
        <f>MAYO!I87</f>
        <v>9996452</v>
      </c>
      <c r="H87" s="374">
        <v>2358597</v>
      </c>
      <c r="I87" s="852">
        <f t="shared" si="94"/>
        <v>12355049</v>
      </c>
      <c r="J87" s="373">
        <f>MAYO!L87</f>
        <v>9996452</v>
      </c>
      <c r="K87" s="374">
        <v>2358597</v>
      </c>
      <c r="L87" s="852">
        <f t="shared" si="95"/>
        <v>12355049</v>
      </c>
      <c r="M87" s="373">
        <f t="shared" si="96"/>
        <v>17644951</v>
      </c>
      <c r="N87" s="143">
        <f t="shared" si="97"/>
        <v>17644951</v>
      </c>
      <c r="P87" s="372">
        <v>0</v>
      </c>
      <c r="Q87" s="375">
        <v>0</v>
      </c>
      <c r="R87" s="9"/>
      <c r="S87" s="706" t="str">
        <f>+IF(MAYO!S87=0,"",MAYO!S87)</f>
        <v/>
      </c>
      <c r="T87" s="682" t="str">
        <f>+IF(MAYO!T87=0,"",MAYO!T87)</f>
        <v/>
      </c>
      <c r="U87" s="27">
        <f>+ENERO!U87</f>
        <v>0</v>
      </c>
      <c r="V87" s="15">
        <f>MAYO!V87+JUNIO!AL87</f>
        <v>0</v>
      </c>
      <c r="W87" s="15">
        <f>MAYO!W87+JUNIO!AM87</f>
        <v>0</v>
      </c>
      <c r="X87" s="18">
        <f>SUM(U87:W87)</f>
        <v>0</v>
      </c>
      <c r="Y87" s="19">
        <f>MAYO!AA87</f>
        <v>0</v>
      </c>
      <c r="Z87" s="374">
        <v>0</v>
      </c>
      <c r="AA87" s="18">
        <f>SUM(Y87:Z87)</f>
        <v>0</v>
      </c>
      <c r="AB87" s="19">
        <f>MAYO!AD87</f>
        <v>0</v>
      </c>
      <c r="AC87" s="374">
        <v>0</v>
      </c>
      <c r="AD87" s="18">
        <f>SUM(AB87:AC87)</f>
        <v>0</v>
      </c>
      <c r="AE87" s="19">
        <f>MAYO!AG87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c r="A88" s="739">
        <f>+IF(MAYO!A88=0,"",MAYO!A88)</f>
        <v>1130203</v>
      </c>
      <c r="B88" s="627" t="str">
        <f>+IF(MAYO!B88=0,"",MAYO!B88)</f>
        <v>CONVENIOS CON LA NACION LIGADOS A LA VENTA DE SERVICIOS</v>
      </c>
      <c r="C88" s="672">
        <f>+ENERO!C88</f>
        <v>0</v>
      </c>
      <c r="D88" s="373">
        <f>MAYO!D88+JUNIO!P88</f>
        <v>0</v>
      </c>
      <c r="E88" s="373">
        <f>MAYO!E88+JUNIO!Q88</f>
        <v>0</v>
      </c>
      <c r="F88" s="373">
        <f t="shared" si="93"/>
        <v>0</v>
      </c>
      <c r="G88" s="373">
        <f>MAYO!I88</f>
        <v>0</v>
      </c>
      <c r="H88" s="374">
        <v>0</v>
      </c>
      <c r="I88" s="373">
        <f t="shared" si="94"/>
        <v>0</v>
      </c>
      <c r="J88" s="373">
        <f>MAYO!L88</f>
        <v>0</v>
      </c>
      <c r="K88" s="374">
        <v>0</v>
      </c>
      <c r="L88" s="373">
        <f t="shared" si="95"/>
        <v>0</v>
      </c>
      <c r="M88" s="373">
        <f t="shared" si="96"/>
        <v>0</v>
      </c>
      <c r="N88" s="143">
        <f t="shared" si="97"/>
        <v>0</v>
      </c>
      <c r="P88" s="372">
        <v>0</v>
      </c>
      <c r="Q88" s="375">
        <v>0</v>
      </c>
      <c r="R88" s="9"/>
      <c r="S88" s="706">
        <f>+IF(MAYO!S88=0,"",MAYO!S88)</f>
        <v>1020299</v>
      </c>
      <c r="T88" s="682" t="str">
        <f>+IF(MAYO!T88=0,"",MAYO!T88)</f>
        <v>Vigencias Anteriores Servicios personales Indirectos operativo</v>
      </c>
      <c r="U88" s="27">
        <f>+ENERO!U88</f>
        <v>0</v>
      </c>
      <c r="V88" s="15">
        <f>MAYO!V88+JUNIO!AL88</f>
        <v>0</v>
      </c>
      <c r="W88" s="15">
        <f>MAYO!W88+JUNIO!AM88</f>
        <v>40460379</v>
      </c>
      <c r="X88" s="18">
        <f>SUM(U88:W88)</f>
        <v>40460379</v>
      </c>
      <c r="Y88" s="19">
        <f>MAYO!AA88</f>
        <v>40460379</v>
      </c>
      <c r="Z88" s="374">
        <v>0</v>
      </c>
      <c r="AA88" s="18">
        <f>SUM(Y88:Z88)</f>
        <v>40460379</v>
      </c>
      <c r="AB88" s="19">
        <f>MAYO!AD88</f>
        <v>40460379</v>
      </c>
      <c r="AC88" s="374">
        <v>0</v>
      </c>
      <c r="AD88" s="18">
        <f>SUM(AB88:AC88)</f>
        <v>40460379</v>
      </c>
      <c r="AE88" s="19">
        <f>MAYO!AG88</f>
        <v>36769382</v>
      </c>
      <c r="AF88" s="374">
        <v>3687976</v>
      </c>
      <c r="AG88" s="18">
        <f>SUM(AE88:AF88)</f>
        <v>40457358</v>
      </c>
      <c r="AH88" s="19">
        <f>X88-AA88</f>
        <v>0</v>
      </c>
      <c r="AI88" s="15">
        <f>X88-AD88</f>
        <v>0</v>
      </c>
      <c r="AJ88" s="16">
        <f>X88-AG88</f>
        <v>3021</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c r="A89" s="739">
        <f>+IF(MAYO!A89=0,"",MAYO!A89)</f>
        <v>1130204</v>
      </c>
      <c r="B89" s="627" t="str">
        <f>+IF(MAYO!B89=0,"",MAYO!B89)</f>
        <v>CONVENIOS CON EL DEPARTAMENTO LIGADOS A LA VENTA SERVICIOS</v>
      </c>
      <c r="C89" s="672">
        <f>+ENERO!C89</f>
        <v>1066681603</v>
      </c>
      <c r="D89" s="373">
        <f>MAYO!D89+JUNIO!P89</f>
        <v>0</v>
      </c>
      <c r="E89" s="373">
        <f>MAYO!E89+JUNIO!Q89</f>
        <v>-228934160</v>
      </c>
      <c r="F89" s="852">
        <f t="shared" si="93"/>
        <v>837747443</v>
      </c>
      <c r="G89" s="373">
        <f>MAYO!I89</f>
        <v>510935634</v>
      </c>
      <c r="H89" s="374">
        <v>142763107</v>
      </c>
      <c r="I89" s="852">
        <f t="shared" si="94"/>
        <v>653698741</v>
      </c>
      <c r="J89" s="373">
        <f>MAYO!L89</f>
        <v>510935628</v>
      </c>
      <c r="K89" s="374">
        <v>142763107</v>
      </c>
      <c r="L89" s="852">
        <f t="shared" si="95"/>
        <v>653698735</v>
      </c>
      <c r="M89" s="373">
        <f t="shared" si="96"/>
        <v>184048702</v>
      </c>
      <c r="N89" s="143">
        <f t="shared" si="97"/>
        <v>184048708</v>
      </c>
      <c r="P89" s="372">
        <v>0</v>
      </c>
      <c r="Q89" s="375">
        <v>0</v>
      </c>
      <c r="R89" s="9"/>
      <c r="S89" s="366" t="str">
        <f>+IF(MAYO!S89=0,"",MAYO!S89)</f>
        <v/>
      </c>
      <c r="T89" s="696" t="str">
        <f>+IF(MAYO!T89=0,"",MAYO!T89)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c r="A90" s="739">
        <f>+IF(MAYO!A90=0,"",MAYO!A90)</f>
        <v>1130205</v>
      </c>
      <c r="B90" s="627" t="str">
        <f>+IF(MAYO!B90=0,"",MAYO!B90)</f>
        <v>CONVENIOS CON EL MUNICIPIO LIGADOS A LA VENTA DE SERVICIOS</v>
      </c>
      <c r="C90" s="672">
        <f>+ENERO!C90</f>
        <v>0</v>
      </c>
      <c r="D90" s="373">
        <f>MAYO!D90+JUNIO!P90</f>
        <v>0</v>
      </c>
      <c r="E90" s="373">
        <f>MAYO!E90+JUNIO!Q90</f>
        <v>72000000</v>
      </c>
      <c r="F90" s="852">
        <f t="shared" si="93"/>
        <v>72000000</v>
      </c>
      <c r="G90" s="373">
        <f>MAYO!I90</f>
        <v>0</v>
      </c>
      <c r="H90" s="374">
        <v>0</v>
      </c>
      <c r="I90" s="852">
        <f t="shared" si="94"/>
        <v>0</v>
      </c>
      <c r="J90" s="373">
        <f>MAYO!L90</f>
        <v>0</v>
      </c>
      <c r="K90" s="374">
        <v>0</v>
      </c>
      <c r="L90" s="852">
        <f t="shared" si="95"/>
        <v>0</v>
      </c>
      <c r="M90" s="373">
        <f t="shared" si="96"/>
        <v>72000000</v>
      </c>
      <c r="N90" s="143">
        <f t="shared" si="97"/>
        <v>72000000</v>
      </c>
      <c r="O90" s="382"/>
      <c r="P90" s="372">
        <v>0</v>
      </c>
      <c r="Q90" s="375">
        <v>72000000</v>
      </c>
      <c r="R90" s="30"/>
      <c r="S90" s="705">
        <f>+IF(MAYO!S90=0,"",MAYO!S90)</f>
        <v>1020300</v>
      </c>
      <c r="T90" s="681" t="str">
        <f>+IF(MAYO!T90=0,"",MAYO!T90)</f>
        <v>Contribuciones Inherentes nómina al Sector Privado</v>
      </c>
      <c r="U90" s="132">
        <f t="shared" ref="U90:AJ90" si="98">U91+U96+U102</f>
        <v>630980140</v>
      </c>
      <c r="V90" s="122">
        <f t="shared" si="98"/>
        <v>-109183075</v>
      </c>
      <c r="W90" s="122">
        <f t="shared" si="98"/>
        <v>0</v>
      </c>
      <c r="X90" s="129">
        <f t="shared" si="98"/>
        <v>521797065</v>
      </c>
      <c r="Y90" s="128">
        <f t="shared" si="98"/>
        <v>287966027</v>
      </c>
      <c r="Z90" s="122">
        <f t="shared" si="98"/>
        <v>34098372</v>
      </c>
      <c r="AA90" s="129">
        <f t="shared" si="98"/>
        <v>322064399</v>
      </c>
      <c r="AB90" s="128">
        <f t="shared" si="98"/>
        <v>287966027</v>
      </c>
      <c r="AC90" s="122">
        <f t="shared" si="98"/>
        <v>34098372</v>
      </c>
      <c r="AD90" s="129">
        <f t="shared" si="98"/>
        <v>322064399</v>
      </c>
      <c r="AE90" s="128">
        <f t="shared" si="98"/>
        <v>250533266</v>
      </c>
      <c r="AF90" s="122">
        <f t="shared" si="98"/>
        <v>37428245</v>
      </c>
      <c r="AG90" s="129">
        <f t="shared" si="98"/>
        <v>287961511</v>
      </c>
      <c r="AH90" s="128">
        <f t="shared" si="98"/>
        <v>199732666</v>
      </c>
      <c r="AI90" s="122">
        <f t="shared" si="98"/>
        <v>199732666</v>
      </c>
      <c r="AJ90" s="130">
        <f t="shared" si="98"/>
        <v>233835554</v>
      </c>
      <c r="AK90" s="9"/>
      <c r="AL90" s="128">
        <f>AL91+AL96+AL102</f>
        <v>-9416271</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c r="A91" s="739">
        <f>+IF(MAYO!A91=0,"",MAYO!A91)</f>
        <v>1130206</v>
      </c>
      <c r="B91" s="627" t="str">
        <f>+IF(MAYO!B91=0,"",MAYO!B91)</f>
        <v>OTROS CONVENIOS LIGADOS A LA VENTA DE SERVICIOS</v>
      </c>
      <c r="C91" s="672">
        <f>+ENERO!C91</f>
        <v>0</v>
      </c>
      <c r="D91" s="373">
        <f>MAYO!D91+JUNIO!P91</f>
        <v>0</v>
      </c>
      <c r="E91" s="373">
        <f>MAYO!E91+JUNIO!Q91</f>
        <v>0</v>
      </c>
      <c r="F91" s="373">
        <f t="shared" si="93"/>
        <v>0</v>
      </c>
      <c r="G91" s="373">
        <f>MAYO!I91</f>
        <v>0</v>
      </c>
      <c r="H91" s="374">
        <v>0</v>
      </c>
      <c r="I91" s="373">
        <f t="shared" si="94"/>
        <v>0</v>
      </c>
      <c r="J91" s="373">
        <f>MAYO!L91</f>
        <v>0</v>
      </c>
      <c r="K91" s="374">
        <v>0</v>
      </c>
      <c r="L91" s="373">
        <f t="shared" si="95"/>
        <v>0</v>
      </c>
      <c r="M91" s="373">
        <f t="shared" si="96"/>
        <v>0</v>
      </c>
      <c r="N91" s="143">
        <f t="shared" si="97"/>
        <v>0</v>
      </c>
      <c r="O91" s="382"/>
      <c r="P91" s="372">
        <v>0</v>
      </c>
      <c r="Q91" s="375">
        <v>0</v>
      </c>
      <c r="R91" s="30"/>
      <c r="S91" s="706">
        <f>+IF(MAYO!S91=0,"",MAYO!S91)</f>
        <v>1020301</v>
      </c>
      <c r="T91" s="682" t="str">
        <f>+IF(MAYO!T91=0,"",MAYO!T91)</f>
        <v>Contribuciones - SGP - Aportes Patronales - Cuenta Maestra</v>
      </c>
      <c r="U91" s="27">
        <f t="shared" ref="U91:AJ91" si="99">SUM(U92:U95)</f>
        <v>193058356</v>
      </c>
      <c r="V91" s="15">
        <f t="shared" si="99"/>
        <v>-36297561</v>
      </c>
      <c r="W91" s="15">
        <f t="shared" si="99"/>
        <v>0</v>
      </c>
      <c r="X91" s="18">
        <f t="shared" si="99"/>
        <v>156760795</v>
      </c>
      <c r="Y91" s="19">
        <f t="shared" si="99"/>
        <v>63795680</v>
      </c>
      <c r="Z91" s="142">
        <f t="shared" si="99"/>
        <v>14497371</v>
      </c>
      <c r="AA91" s="18">
        <f t="shared" si="99"/>
        <v>78293051</v>
      </c>
      <c r="AB91" s="19">
        <f t="shared" si="99"/>
        <v>63795680</v>
      </c>
      <c r="AC91" s="142">
        <f t="shared" si="99"/>
        <v>14497371</v>
      </c>
      <c r="AD91" s="18">
        <f t="shared" si="99"/>
        <v>78293051</v>
      </c>
      <c r="AE91" s="19">
        <f t="shared" si="99"/>
        <v>51909986</v>
      </c>
      <c r="AF91" s="142">
        <f t="shared" si="99"/>
        <v>11885694</v>
      </c>
      <c r="AG91" s="18">
        <f t="shared" si="99"/>
        <v>63795680</v>
      </c>
      <c r="AH91" s="19">
        <f t="shared" si="99"/>
        <v>78467744</v>
      </c>
      <c r="AI91" s="15">
        <f t="shared" si="99"/>
        <v>78467744</v>
      </c>
      <c r="AJ91" s="16">
        <f t="shared" si="99"/>
        <v>92965115</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39">
        <f>+IF(MAYO!A92=0,"",MAYO!A92)</f>
        <v>1130207</v>
      </c>
      <c r="B92" s="628" t="str">
        <f>+IF(MAYO!B92=0,"",MAYO!B92)</f>
        <v>Vigencia Anterior Venta Otros Svcios de Salud</v>
      </c>
      <c r="C92" s="780">
        <f>+ENERO!C92</f>
        <v>0</v>
      </c>
      <c r="D92" s="385">
        <f>MAYO!D92+JUNIO!P92</f>
        <v>0</v>
      </c>
      <c r="E92" s="385">
        <f>MAYO!E92+JUNIO!Q92</f>
        <v>189386464</v>
      </c>
      <c r="F92" s="385">
        <f t="shared" si="93"/>
        <v>189386464</v>
      </c>
      <c r="G92" s="385">
        <f>MAYO!I92</f>
        <v>89503219</v>
      </c>
      <c r="H92" s="388">
        <v>0</v>
      </c>
      <c r="I92" s="385">
        <f t="shared" si="94"/>
        <v>89503219</v>
      </c>
      <c r="J92" s="385">
        <f>MAYO!L92</f>
        <v>89503219</v>
      </c>
      <c r="K92" s="388">
        <v>0</v>
      </c>
      <c r="L92" s="854">
        <f t="shared" si="95"/>
        <v>89503219</v>
      </c>
      <c r="M92" s="385">
        <f t="shared" si="96"/>
        <v>99883245</v>
      </c>
      <c r="N92" s="386">
        <f t="shared" si="97"/>
        <v>99883245</v>
      </c>
      <c r="O92" s="382"/>
      <c r="P92" s="372">
        <v>0</v>
      </c>
      <c r="Q92" s="375">
        <v>0</v>
      </c>
      <c r="R92" s="30"/>
      <c r="S92" s="707" t="str">
        <f>+IF(MAYO!S92=0,"",MAYO!S92)</f>
        <v>1020301-1</v>
      </c>
      <c r="T92" s="683" t="str">
        <f>+IF(MAYO!T92=0,"",MAYO!T92)</f>
        <v>E.P.S. - Aportes cuenta maestra</v>
      </c>
      <c r="U92" s="27">
        <f>+ENERO!U92</f>
        <v>62490968</v>
      </c>
      <c r="V92" s="15">
        <f>MAYO!V92+JUNIO!AL92</f>
        <v>45413603</v>
      </c>
      <c r="W92" s="15">
        <f>MAYO!W92+JUNIO!AM92</f>
        <v>0</v>
      </c>
      <c r="X92" s="18">
        <f>SUM(U92:W92)</f>
        <v>107904571</v>
      </c>
      <c r="Y92" s="19">
        <f>MAYO!AA92</f>
        <v>50136756</v>
      </c>
      <c r="Z92" s="374">
        <v>10169672</v>
      </c>
      <c r="AA92" s="18">
        <f>SUM(Y92:Z92)</f>
        <v>60306428</v>
      </c>
      <c r="AB92" s="19">
        <f>MAYO!AD92</f>
        <v>50136756</v>
      </c>
      <c r="AC92" s="374">
        <v>10169672</v>
      </c>
      <c r="AD92" s="18">
        <f>SUM(AB92:AC92)</f>
        <v>60306428</v>
      </c>
      <c r="AE92" s="19">
        <f>MAYO!AG92</f>
        <v>39577958</v>
      </c>
      <c r="AF92" s="374">
        <v>10558798</v>
      </c>
      <c r="AG92" s="18">
        <f>SUM(AE92:AF92)</f>
        <v>50136756</v>
      </c>
      <c r="AH92" s="19">
        <f>X92-AA92</f>
        <v>47598143</v>
      </c>
      <c r="AI92" s="15">
        <f>X92-AD92</f>
        <v>47598143</v>
      </c>
      <c r="AJ92" s="16">
        <f>X92-AG92</f>
        <v>57767815</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37" t="str">
        <f>+IF(MAYO!A93=0,"",MAYO!A93)</f>
        <v/>
      </c>
      <c r="B93" s="651" t="str">
        <f>+IF(MAYO!B93=0,"",MAYO!B93)</f>
        <v/>
      </c>
      <c r="C93" s="294"/>
      <c r="D93" s="294"/>
      <c r="E93" s="294"/>
      <c r="F93" s="294"/>
      <c r="G93" s="294"/>
      <c r="H93" s="294"/>
      <c r="I93" s="294"/>
      <c r="J93" s="294"/>
      <c r="K93" s="294"/>
      <c r="L93" s="294"/>
      <c r="M93" s="294"/>
      <c r="N93" s="463"/>
      <c r="P93" s="467"/>
      <c r="Q93" s="391"/>
      <c r="R93" s="30"/>
      <c r="S93" s="707" t="str">
        <f>+IF(MAYO!S93=0,"",MAYO!S93)</f>
        <v>1020301-2</v>
      </c>
      <c r="T93" s="683" t="str">
        <f>+IF(MAYO!T93=0,"",MAYO!T93)</f>
        <v>Fondos pensionales - Aportes cuenta maestra</v>
      </c>
      <c r="U93" s="27">
        <f>+ENERO!U93</f>
        <v>109633461</v>
      </c>
      <c r="V93" s="15">
        <f>MAYO!V93+JUNIO!AL93</f>
        <v>-60777237</v>
      </c>
      <c r="W93" s="15">
        <f>MAYO!W93+JUNIO!AM93</f>
        <v>0</v>
      </c>
      <c r="X93" s="18">
        <f>SUM(U93:W93)</f>
        <v>48856224</v>
      </c>
      <c r="Y93" s="19">
        <f>MAYO!AA93</f>
        <v>13658924</v>
      </c>
      <c r="Z93" s="374">
        <v>4327699</v>
      </c>
      <c r="AA93" s="18">
        <f>SUM(Y93:Z93)</f>
        <v>17986623</v>
      </c>
      <c r="AB93" s="19">
        <f>MAYO!AD93</f>
        <v>13658924</v>
      </c>
      <c r="AC93" s="374">
        <v>4327699</v>
      </c>
      <c r="AD93" s="18">
        <f>SUM(AB93:AC93)</f>
        <v>17986623</v>
      </c>
      <c r="AE93" s="19">
        <f>MAYO!AG93</f>
        <v>12332028</v>
      </c>
      <c r="AF93" s="374">
        <v>1326896</v>
      </c>
      <c r="AG93" s="18">
        <f>SUM(AE93:AF93)</f>
        <v>13658924</v>
      </c>
      <c r="AH93" s="19">
        <f>X93-AA93</f>
        <v>30869601</v>
      </c>
      <c r="AI93" s="15">
        <f>X93-AD93</f>
        <v>30869601</v>
      </c>
      <c r="AJ93" s="16">
        <f>X93-AG93</f>
        <v>35197300</v>
      </c>
      <c r="AK93" s="9"/>
      <c r="AL93" s="372">
        <v>0</v>
      </c>
      <c r="AM93" s="375">
        <v>0</v>
      </c>
      <c r="AN93" s="30"/>
      <c r="AO93" s="460"/>
      <c r="AP93" s="460"/>
      <c r="AQ93" s="460"/>
      <c r="AR93" s="460"/>
      <c r="AS93" s="460"/>
      <c r="AT93" s="460"/>
      <c r="AU93" s="460"/>
      <c r="AV93" s="460"/>
      <c r="AW93" s="460"/>
      <c r="AX93" s="460"/>
      <c r="AY93" s="460"/>
      <c r="AZ93" s="460"/>
      <c r="BL93" s="30"/>
    </row>
    <row r="94" spans="1:70" s="461" customFormat="1" ht="31.5" customHeight="1">
      <c r="A94" s="740">
        <f>+IF(MAYO!A94=0,"",MAYO!A94)</f>
        <v>11303</v>
      </c>
      <c r="B94" s="618" t="str">
        <f>+IF(MAYO!B94=0,"",MAYO!B94)</f>
        <v>Aportes (No ligados a la venta de servicios de salud)</v>
      </c>
      <c r="C94" s="617">
        <f>SUM(C95:C102)</f>
        <v>0</v>
      </c>
      <c r="D94" s="615">
        <f t="shared" ref="D94:N94" si="100">SUM(D95:D102)</f>
        <v>0</v>
      </c>
      <c r="E94" s="615">
        <f t="shared" si="100"/>
        <v>0</v>
      </c>
      <c r="F94" s="615">
        <f t="shared" si="100"/>
        <v>0</v>
      </c>
      <c r="G94" s="615">
        <f t="shared" si="100"/>
        <v>0</v>
      </c>
      <c r="H94" s="615">
        <f t="shared" si="100"/>
        <v>0</v>
      </c>
      <c r="I94" s="615">
        <f t="shared" si="100"/>
        <v>0</v>
      </c>
      <c r="J94" s="615">
        <f t="shared" si="100"/>
        <v>0</v>
      </c>
      <c r="K94" s="615">
        <f t="shared" si="100"/>
        <v>0</v>
      </c>
      <c r="L94" s="615">
        <f t="shared" si="100"/>
        <v>0</v>
      </c>
      <c r="M94" s="615">
        <f t="shared" si="100"/>
        <v>0</v>
      </c>
      <c r="N94" s="616">
        <f t="shared" si="100"/>
        <v>0</v>
      </c>
      <c r="O94" s="382"/>
      <c r="P94" s="43">
        <f>SUM(P95:P102)</f>
        <v>0</v>
      </c>
      <c r="Q94" s="45">
        <f>SUM(Q95:Q102)</f>
        <v>0</v>
      </c>
      <c r="R94" s="30"/>
      <c r="S94" s="707" t="str">
        <f>+IF(MAYO!S94=0,"",MAYO!S94)</f>
        <v>1020301-3</v>
      </c>
      <c r="T94" s="683" t="str">
        <f>+IF(MAYO!T94=0,"",MAYO!T94)</f>
        <v>Fondos de cesantías - Aportes cuenta maestra</v>
      </c>
      <c r="U94" s="27">
        <f>+ENERO!U94</f>
        <v>20933927</v>
      </c>
      <c r="V94" s="15">
        <f>MAYO!V94+JUNIO!AL94</f>
        <v>-20933927</v>
      </c>
      <c r="W94" s="15">
        <f>MAYO!W94+JUNIO!AM94</f>
        <v>0</v>
      </c>
      <c r="X94" s="18">
        <f>SUM(U94:W94)</f>
        <v>0</v>
      </c>
      <c r="Y94" s="19">
        <f>MAYO!AA94</f>
        <v>0</v>
      </c>
      <c r="Z94" s="374">
        <v>0</v>
      </c>
      <c r="AA94" s="18">
        <f>SUM(Y94:Z94)</f>
        <v>0</v>
      </c>
      <c r="AB94" s="19">
        <f>MAYO!AD94</f>
        <v>0</v>
      </c>
      <c r="AC94" s="374">
        <v>0</v>
      </c>
      <c r="AD94" s="18">
        <f>SUM(AB94:AC94)</f>
        <v>0</v>
      </c>
      <c r="AE94" s="19">
        <f>MAYO!AG94</f>
        <v>0</v>
      </c>
      <c r="AF94" s="374">
        <v>0</v>
      </c>
      <c r="AG94" s="18">
        <f>SUM(AE94:AF94)</f>
        <v>0</v>
      </c>
      <c r="AH94" s="19">
        <f>X94-AA94</f>
        <v>0</v>
      </c>
      <c r="AI94" s="15">
        <f>X94-AD94</f>
        <v>0</v>
      </c>
      <c r="AJ94" s="16">
        <f>X94-AG94</f>
        <v>0</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1" t="str">
        <f>+IF(MAYO!A95=0,"",MAYO!A95)</f>
        <v>11303-1</v>
      </c>
      <c r="B95" s="619" t="str">
        <f>+IF(MAYO!B95=0,"",MAYO!B95)</f>
        <v>CONVENIOS CON LA NACION NO LIGADOS A LA VENTA DE SERVICIOS</v>
      </c>
      <c r="C95" s="672">
        <f>+ENERO!C95</f>
        <v>0</v>
      </c>
      <c r="D95" s="373">
        <f>MAYO!D95+JUNIO!P95</f>
        <v>0</v>
      </c>
      <c r="E95" s="373">
        <f>MAYO!E95+JUNIO!Q95</f>
        <v>0</v>
      </c>
      <c r="F95" s="373">
        <f t="shared" ref="F95:F102" si="101">SUM(C95:E95)</f>
        <v>0</v>
      </c>
      <c r="G95" s="373">
        <f>MAYO!I95</f>
        <v>0</v>
      </c>
      <c r="H95" s="374">
        <v>0</v>
      </c>
      <c r="I95" s="373">
        <f t="shared" ref="I95:I102" si="102">SUM(G95:H95)</f>
        <v>0</v>
      </c>
      <c r="J95" s="373">
        <f>MAYO!L95</f>
        <v>0</v>
      </c>
      <c r="K95" s="374">
        <v>0</v>
      </c>
      <c r="L95" s="373">
        <f t="shared" ref="L95:L102" si="103">SUM(J95:K95)</f>
        <v>0</v>
      </c>
      <c r="M95" s="373">
        <f t="shared" ref="M95:M102" si="104">F95-I95</f>
        <v>0</v>
      </c>
      <c r="N95" s="143">
        <f t="shared" ref="N95:N102" si="105">F95-L95</f>
        <v>0</v>
      </c>
      <c r="O95" s="382"/>
      <c r="P95" s="372">
        <v>0</v>
      </c>
      <c r="Q95" s="375">
        <v>0</v>
      </c>
      <c r="R95" s="30"/>
      <c r="S95" s="707" t="str">
        <f>+IF(MAYO!S95=0,"",MAYO!S95)</f>
        <v>1020301-4</v>
      </c>
      <c r="T95" s="683" t="str">
        <f>+IF(MAYO!T95=0,"",MAYO!T95)</f>
        <v>Riesgos laborales - Aportes cuenta maestra</v>
      </c>
      <c r="U95" s="27">
        <f>+ENERO!U95</f>
        <v>0</v>
      </c>
      <c r="V95" s="15">
        <f>MAYO!V95+JUNIO!AL95</f>
        <v>0</v>
      </c>
      <c r="W95" s="15">
        <f>MAYO!W95+JUNIO!AM95</f>
        <v>0</v>
      </c>
      <c r="X95" s="18">
        <f>SUM(U95:W95)</f>
        <v>0</v>
      </c>
      <c r="Y95" s="19">
        <f>MAYO!AA95</f>
        <v>0</v>
      </c>
      <c r="Z95" s="374">
        <v>0</v>
      </c>
      <c r="AA95" s="18">
        <f>SUM(Y95:Z95)</f>
        <v>0</v>
      </c>
      <c r="AB95" s="19">
        <f>MAYO!AD95</f>
        <v>0</v>
      </c>
      <c r="AC95" s="374">
        <v>0</v>
      </c>
      <c r="AD95" s="18">
        <f>SUM(AB95:AC95)</f>
        <v>0</v>
      </c>
      <c r="AE95" s="19">
        <f>MAYO!AG95</f>
        <v>0</v>
      </c>
      <c r="AF95" s="374">
        <v>0</v>
      </c>
      <c r="AG95" s="18">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1" t="str">
        <f>+IF(MAYO!A96=0,"",MAYO!A96)</f>
        <v>11303-2</v>
      </c>
      <c r="B96" s="619" t="str">
        <f>+IF(MAYO!B96=0,"",MAYO!B96)</f>
        <v>CONVENIOS CON EL DEPARTAMENTO NO LIGADOS A LA VENTA SERVICIOS</v>
      </c>
      <c r="C96" s="672">
        <f>+ENERO!C96</f>
        <v>0</v>
      </c>
      <c r="D96" s="373">
        <f>MAYO!D96+JUNIO!P96</f>
        <v>0</v>
      </c>
      <c r="E96" s="373">
        <f>MAYO!E96+JUNIO!Q96</f>
        <v>0</v>
      </c>
      <c r="F96" s="373">
        <f t="shared" si="101"/>
        <v>0</v>
      </c>
      <c r="G96" s="373">
        <f>MAYO!I96</f>
        <v>0</v>
      </c>
      <c r="H96" s="374">
        <v>0</v>
      </c>
      <c r="I96" s="373">
        <f t="shared" si="102"/>
        <v>0</v>
      </c>
      <c r="J96" s="373">
        <f>MAYO!L96</f>
        <v>0</v>
      </c>
      <c r="K96" s="374">
        <v>0</v>
      </c>
      <c r="L96" s="373">
        <f t="shared" si="103"/>
        <v>0</v>
      </c>
      <c r="M96" s="373">
        <f t="shared" si="104"/>
        <v>0</v>
      </c>
      <c r="N96" s="143">
        <f t="shared" si="105"/>
        <v>0</v>
      </c>
      <c r="O96" s="382"/>
      <c r="P96" s="372">
        <v>0</v>
      </c>
      <c r="Q96" s="375">
        <v>0</v>
      </c>
      <c r="S96" s="706">
        <f>+IF(MAYO!S96=0,"",MAYO!S96)</f>
        <v>1020302</v>
      </c>
      <c r="T96" s="682" t="str">
        <f>+IF(MAYO!T96=0,"",MAYO!T96)</f>
        <v>Contribuciones - Otros</v>
      </c>
      <c r="U96" s="27">
        <f t="shared" ref="U96:AJ96" si="106">SUM(U97:U101)</f>
        <v>333921784</v>
      </c>
      <c r="V96" s="15">
        <f t="shared" si="106"/>
        <v>-106416271</v>
      </c>
      <c r="W96" s="15">
        <f t="shared" si="106"/>
        <v>0</v>
      </c>
      <c r="X96" s="18">
        <f t="shared" si="106"/>
        <v>227505513</v>
      </c>
      <c r="Y96" s="19">
        <f t="shared" si="106"/>
        <v>97064875</v>
      </c>
      <c r="Z96" s="142">
        <f t="shared" si="106"/>
        <v>19601001</v>
      </c>
      <c r="AA96" s="18">
        <f t="shared" si="106"/>
        <v>116665876</v>
      </c>
      <c r="AB96" s="19">
        <f t="shared" si="106"/>
        <v>97064875</v>
      </c>
      <c r="AC96" s="142">
        <f t="shared" si="106"/>
        <v>19601001</v>
      </c>
      <c r="AD96" s="18">
        <f t="shared" si="106"/>
        <v>116665876</v>
      </c>
      <c r="AE96" s="19">
        <f t="shared" si="106"/>
        <v>74441139</v>
      </c>
      <c r="AF96" s="142">
        <f t="shared" si="106"/>
        <v>22623736</v>
      </c>
      <c r="AG96" s="18">
        <f t="shared" si="106"/>
        <v>97064875</v>
      </c>
      <c r="AH96" s="19">
        <f t="shared" si="106"/>
        <v>110839637</v>
      </c>
      <c r="AI96" s="15">
        <f t="shared" si="106"/>
        <v>110839637</v>
      </c>
      <c r="AJ96" s="16">
        <f t="shared" si="106"/>
        <v>130440638</v>
      </c>
      <c r="AL96" s="32">
        <f>SUM(AL97:AL101)</f>
        <v>-9416271</v>
      </c>
      <c r="AM96" s="33">
        <f>SUM(AM97:AM101)</f>
        <v>0</v>
      </c>
      <c r="AO96" s="460"/>
      <c r="AP96" s="460"/>
      <c r="AQ96" s="460"/>
      <c r="AR96" s="460"/>
      <c r="AS96" s="460"/>
      <c r="AT96" s="460"/>
      <c r="AU96" s="460"/>
      <c r="AV96" s="460"/>
      <c r="AW96" s="460"/>
      <c r="AX96" s="460"/>
      <c r="AY96" s="460"/>
      <c r="AZ96" s="460"/>
      <c r="BA96" s="461"/>
      <c r="BC96" s="461"/>
      <c r="BD96" s="461"/>
      <c r="BE96" s="461"/>
      <c r="BF96" s="461"/>
      <c r="BL96" s="461"/>
      <c r="BM96" s="461"/>
      <c r="BN96" s="461"/>
      <c r="BO96" s="461"/>
      <c r="BP96" s="461"/>
      <c r="BQ96" s="461"/>
      <c r="BR96" s="461"/>
    </row>
    <row r="97" spans="1:70" s="461" customFormat="1" ht="24.95" customHeight="1">
      <c r="A97" s="741" t="str">
        <f>+IF(MAYO!A97=0,"",MAYO!A97)</f>
        <v>11303-3</v>
      </c>
      <c r="B97" s="619" t="str">
        <f>+IF(MAYO!B97=0,"",MAYO!B97)</f>
        <v>CONVENIOS CON EL MUNICIPIO NO LIGADOS A LA VENTA DE SERVICIOS</v>
      </c>
      <c r="C97" s="672">
        <f>+ENERO!C97</f>
        <v>0</v>
      </c>
      <c r="D97" s="373">
        <f>MAYO!D97+JUNIO!P97</f>
        <v>0</v>
      </c>
      <c r="E97" s="373">
        <f>MAYO!E97+JUNIO!Q97</f>
        <v>0</v>
      </c>
      <c r="F97" s="373">
        <f t="shared" si="101"/>
        <v>0</v>
      </c>
      <c r="G97" s="373">
        <f>MAYO!I97</f>
        <v>0</v>
      </c>
      <c r="H97" s="374">
        <v>0</v>
      </c>
      <c r="I97" s="373">
        <f t="shared" si="102"/>
        <v>0</v>
      </c>
      <c r="J97" s="373">
        <f>MAYO!L97</f>
        <v>0</v>
      </c>
      <c r="K97" s="374">
        <v>0</v>
      </c>
      <c r="L97" s="373">
        <f t="shared" si="103"/>
        <v>0</v>
      </c>
      <c r="M97" s="373">
        <f t="shared" si="104"/>
        <v>0</v>
      </c>
      <c r="N97" s="143">
        <f t="shared" si="105"/>
        <v>0</v>
      </c>
      <c r="O97" s="382"/>
      <c r="P97" s="372">
        <v>0</v>
      </c>
      <c r="Q97" s="375">
        <v>0</v>
      </c>
      <c r="R97" s="30"/>
      <c r="S97" s="707" t="str">
        <f>+IF(MAYO!S97=0,"",MAYO!S97)</f>
        <v>1020302-1</v>
      </c>
      <c r="T97" s="683" t="str">
        <f>+IF(MAYO!T97=0,"",MAYO!T97)</f>
        <v>Aportes a E.P.S. - recursos propios</v>
      </c>
      <c r="U97" s="27">
        <f>+ENERO!U97</f>
        <v>66955276</v>
      </c>
      <c r="V97" s="15">
        <f>MAYO!V97+JUNIO!AL97</f>
        <v>-50000000</v>
      </c>
      <c r="W97" s="15">
        <f>MAYO!W97+JUNIO!AM97</f>
        <v>0</v>
      </c>
      <c r="X97" s="18">
        <f t="shared" ref="X97:X102" si="107">SUM(U97:W97)</f>
        <v>16955276</v>
      </c>
      <c r="Y97" s="19">
        <f>MAYO!AA97</f>
        <v>671562</v>
      </c>
      <c r="Z97" s="374">
        <v>423123</v>
      </c>
      <c r="AA97" s="18">
        <f t="shared" ref="AA97:AA102" si="108">SUM(Y97:Z97)</f>
        <v>1094685</v>
      </c>
      <c r="AB97" s="19">
        <f>MAYO!AD97</f>
        <v>671562</v>
      </c>
      <c r="AC97" s="374">
        <v>423123</v>
      </c>
      <c r="AD97" s="18">
        <f t="shared" ref="AD97:AD102" si="109">SUM(AB97:AC97)</f>
        <v>1094685</v>
      </c>
      <c r="AE97" s="19">
        <f>MAYO!AG97</f>
        <v>340986</v>
      </c>
      <c r="AF97" s="374">
        <v>330576</v>
      </c>
      <c r="AG97" s="18">
        <f t="shared" ref="AG97:AG102" si="110">SUM(AE97:AF97)</f>
        <v>671562</v>
      </c>
      <c r="AH97" s="19">
        <f t="shared" ref="AH97:AH102" si="111">X97-AA97</f>
        <v>15860591</v>
      </c>
      <c r="AI97" s="15">
        <f t="shared" ref="AI97:AI102" si="112">X97-AD97</f>
        <v>15860591</v>
      </c>
      <c r="AJ97" s="16">
        <f t="shared" ref="AJ97:AJ102" si="113">X97-AG97</f>
        <v>16283714</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1" t="str">
        <f>+IF(MAYO!A98=0,"",MAYO!A98)</f>
        <v>11303-4</v>
      </c>
      <c r="B98" s="619" t="str">
        <f>+IF(MAYO!B98=0,"",MAYO!B98)</f>
        <v>OTROS CONVENIOS NO LIGADOS A LA VENTA DE SERVICIOS</v>
      </c>
      <c r="C98" s="672">
        <f>+ENERO!C98</f>
        <v>0</v>
      </c>
      <c r="D98" s="373">
        <f>MAYO!D98+JUNIO!P98</f>
        <v>0</v>
      </c>
      <c r="E98" s="373">
        <f>MAYO!E98+JUNIO!Q98</f>
        <v>0</v>
      </c>
      <c r="F98" s="373">
        <f t="shared" si="101"/>
        <v>0</v>
      </c>
      <c r="G98" s="373">
        <f>MAYO!I98</f>
        <v>0</v>
      </c>
      <c r="H98" s="374">
        <v>0</v>
      </c>
      <c r="I98" s="373">
        <f t="shared" si="102"/>
        <v>0</v>
      </c>
      <c r="J98" s="373">
        <f>MAYO!L98</f>
        <v>0</v>
      </c>
      <c r="K98" s="374">
        <v>0</v>
      </c>
      <c r="L98" s="373">
        <f t="shared" si="103"/>
        <v>0</v>
      </c>
      <c r="M98" s="373">
        <f t="shared" si="104"/>
        <v>0</v>
      </c>
      <c r="N98" s="143">
        <f t="shared" si="105"/>
        <v>0</v>
      </c>
      <c r="O98" s="382"/>
      <c r="P98" s="372">
        <v>0</v>
      </c>
      <c r="Q98" s="375">
        <v>0</v>
      </c>
      <c r="R98" s="30"/>
      <c r="S98" s="707" t="str">
        <f>+IF(MAYO!S98=0,"",MAYO!S98)</f>
        <v>1020302-2</v>
      </c>
      <c r="T98" s="683" t="str">
        <f>+IF(MAYO!T98=0,"",MAYO!T98)</f>
        <v>Aportes Fondos Pensionales - recursos propios</v>
      </c>
      <c r="U98" s="27">
        <f>+ENERO!U98</f>
        <v>36455199</v>
      </c>
      <c r="V98" s="15">
        <f>MAYO!V98+JUNIO!AL98</f>
        <v>60000000</v>
      </c>
      <c r="W98" s="15">
        <f>MAYO!W98+JUNIO!AM98</f>
        <v>0</v>
      </c>
      <c r="X98" s="18">
        <f t="shared" si="107"/>
        <v>96455199</v>
      </c>
      <c r="Y98" s="19">
        <f>MAYO!AA98</f>
        <v>58832013</v>
      </c>
      <c r="Z98" s="374">
        <v>11308978</v>
      </c>
      <c r="AA98" s="18">
        <f t="shared" si="108"/>
        <v>70140991</v>
      </c>
      <c r="AB98" s="19">
        <f>MAYO!AD98</f>
        <v>58832013</v>
      </c>
      <c r="AC98" s="374">
        <v>11308978</v>
      </c>
      <c r="AD98" s="18">
        <f t="shared" si="109"/>
        <v>70140991</v>
      </c>
      <c r="AE98" s="19">
        <f>MAYO!AG98</f>
        <v>44587853</v>
      </c>
      <c r="AF98" s="374">
        <v>14244160</v>
      </c>
      <c r="AG98" s="18">
        <f t="shared" si="110"/>
        <v>58832013</v>
      </c>
      <c r="AH98" s="19">
        <f t="shared" si="111"/>
        <v>26314208</v>
      </c>
      <c r="AI98" s="15">
        <f t="shared" si="112"/>
        <v>26314208</v>
      </c>
      <c r="AJ98" s="16">
        <f t="shared" si="113"/>
        <v>37623186</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1" t="str">
        <f>+IF(MAYO!A99=0,"",MAYO!A99)</f>
        <v>11303-5</v>
      </c>
      <c r="B99" s="619" t="str">
        <f>+IF(MAYO!B99=0,"",MAYO!B99)</f>
        <v>APORTES PATRONALES - MUNICIPIO / DEPARTAMENTO</v>
      </c>
      <c r="C99" s="672">
        <f>+ENERO!C99</f>
        <v>0</v>
      </c>
      <c r="D99" s="373">
        <f>MAYO!D99+JUNIO!P99</f>
        <v>0</v>
      </c>
      <c r="E99" s="373">
        <f>MAYO!E99+JUNIO!Q99</f>
        <v>0</v>
      </c>
      <c r="F99" s="373">
        <f t="shared" si="101"/>
        <v>0</v>
      </c>
      <c r="G99" s="373">
        <f>MAYO!I99</f>
        <v>0</v>
      </c>
      <c r="H99" s="374">
        <v>0</v>
      </c>
      <c r="I99" s="373">
        <f t="shared" si="102"/>
        <v>0</v>
      </c>
      <c r="J99" s="373">
        <f>MAYO!L99</f>
        <v>0</v>
      </c>
      <c r="K99" s="374">
        <v>0</v>
      </c>
      <c r="L99" s="373">
        <f t="shared" si="103"/>
        <v>0</v>
      </c>
      <c r="M99" s="373">
        <f t="shared" si="104"/>
        <v>0</v>
      </c>
      <c r="N99" s="143">
        <f t="shared" si="105"/>
        <v>0</v>
      </c>
      <c r="O99" s="382"/>
      <c r="P99" s="372">
        <v>0</v>
      </c>
      <c r="Q99" s="375">
        <v>0</v>
      </c>
      <c r="R99" s="30"/>
      <c r="S99" s="707" t="str">
        <f>+IF(MAYO!S99=0,"",MAYO!S99)</f>
        <v>1020302-3</v>
      </c>
      <c r="T99" s="683" t="str">
        <f>+IF(MAYO!T99=0,"",MAYO!T99)</f>
        <v>Aportes a Fondos de Cesantia - recursos propios</v>
      </c>
      <c r="U99" s="27">
        <f>+ENERO!U99</f>
        <v>123895451</v>
      </c>
      <c r="V99" s="15">
        <f>MAYO!V99+JUNIO!AL99</f>
        <v>-105813363</v>
      </c>
      <c r="W99" s="15">
        <f>MAYO!W99+JUNIO!AM99</f>
        <v>0</v>
      </c>
      <c r="X99" s="18">
        <f t="shared" si="107"/>
        <v>18082088</v>
      </c>
      <c r="Y99" s="19">
        <f>MAYO!AA99</f>
        <v>0</v>
      </c>
      <c r="Z99" s="374">
        <v>0</v>
      </c>
      <c r="AA99" s="18">
        <f t="shared" si="108"/>
        <v>0</v>
      </c>
      <c r="AB99" s="19">
        <f>MAYO!AD99</f>
        <v>0</v>
      </c>
      <c r="AC99" s="374">
        <v>0</v>
      </c>
      <c r="AD99" s="18">
        <f t="shared" si="109"/>
        <v>0</v>
      </c>
      <c r="AE99" s="19">
        <f>MAYO!AG99</f>
        <v>0</v>
      </c>
      <c r="AF99" s="374">
        <v>0</v>
      </c>
      <c r="AG99" s="18">
        <f t="shared" si="110"/>
        <v>0</v>
      </c>
      <c r="AH99" s="19">
        <f t="shared" si="111"/>
        <v>18082088</v>
      </c>
      <c r="AI99" s="15">
        <f t="shared" si="112"/>
        <v>18082088</v>
      </c>
      <c r="AJ99" s="16">
        <f t="shared" si="113"/>
        <v>18082088</v>
      </c>
      <c r="AK99" s="30"/>
      <c r="AL99" s="372">
        <v>1186637</v>
      </c>
      <c r="AM99" s="375">
        <v>0</v>
      </c>
      <c r="AN99" s="30"/>
      <c r="AO99" s="460"/>
      <c r="AP99" s="460"/>
      <c r="AQ99" s="460"/>
      <c r="AR99" s="460"/>
      <c r="AS99" s="460"/>
      <c r="AT99" s="460"/>
      <c r="AU99" s="460"/>
      <c r="AV99" s="460"/>
      <c r="AW99" s="460"/>
      <c r="AX99" s="460"/>
      <c r="AY99" s="460"/>
      <c r="AZ99" s="460"/>
      <c r="BM99" s="30"/>
    </row>
    <row r="100" spans="1:70" s="382" customFormat="1" ht="24.95" customHeight="1">
      <c r="A100" s="741" t="str">
        <f>+IF(MAYO!A100=0,"",MAYO!A100)</f>
        <v>11303-6</v>
      </c>
      <c r="B100" s="619" t="str">
        <f>+IF(MAYO!B100=0,"",MAYO!B100)</f>
        <v>RECURSOS PARA PROGRAMA DE SANEAMIENTO FINANCIERO</v>
      </c>
      <c r="C100" s="672">
        <f>+ENERO!C100</f>
        <v>0</v>
      </c>
      <c r="D100" s="373">
        <f>MAYO!D100+JUNIO!P100</f>
        <v>0</v>
      </c>
      <c r="E100" s="373">
        <f>MAYO!E100+JUNIO!Q100</f>
        <v>0</v>
      </c>
      <c r="F100" s="373">
        <f t="shared" si="101"/>
        <v>0</v>
      </c>
      <c r="G100" s="373">
        <f>MAYO!I100</f>
        <v>0</v>
      </c>
      <c r="H100" s="374">
        <v>0</v>
      </c>
      <c r="I100" s="373">
        <f t="shared" si="102"/>
        <v>0</v>
      </c>
      <c r="J100" s="373">
        <f>MAYO!L100</f>
        <v>0</v>
      </c>
      <c r="K100" s="374">
        <v>0</v>
      </c>
      <c r="L100" s="373">
        <f t="shared" si="103"/>
        <v>0</v>
      </c>
      <c r="M100" s="373">
        <f t="shared" si="104"/>
        <v>0</v>
      </c>
      <c r="N100" s="143">
        <f t="shared" si="105"/>
        <v>0</v>
      </c>
      <c r="P100" s="372">
        <v>0</v>
      </c>
      <c r="Q100" s="375">
        <v>0</v>
      </c>
      <c r="R100" s="9"/>
      <c r="S100" s="707" t="str">
        <f>+IF(MAYO!S100=0,"",MAYO!S100)</f>
        <v>1020302-4</v>
      </c>
      <c r="T100" s="683" t="str">
        <f>+IF(MAYO!T100=0,"",MAYO!T100)</f>
        <v>Aporte a ARL. - recursos propios</v>
      </c>
      <c r="U100" s="27">
        <f>+ENERO!U100</f>
        <v>37097756</v>
      </c>
      <c r="V100" s="15">
        <f>MAYO!V100+JUNIO!AL100</f>
        <v>0</v>
      </c>
      <c r="W100" s="15">
        <f>MAYO!W100+JUNIO!AM100</f>
        <v>0</v>
      </c>
      <c r="X100" s="18">
        <f t="shared" si="107"/>
        <v>37097756</v>
      </c>
      <c r="Y100" s="19">
        <f>MAYO!AA100</f>
        <v>13732200</v>
      </c>
      <c r="Z100" s="374">
        <v>2826800</v>
      </c>
      <c r="AA100" s="18">
        <f t="shared" si="108"/>
        <v>16559000</v>
      </c>
      <c r="AB100" s="19">
        <f>MAYO!AD100</f>
        <v>13732200</v>
      </c>
      <c r="AC100" s="374">
        <v>2826800</v>
      </c>
      <c r="AD100" s="18">
        <f t="shared" si="109"/>
        <v>16559000</v>
      </c>
      <c r="AE100" s="19">
        <f>MAYO!AG100</f>
        <v>10764300</v>
      </c>
      <c r="AF100" s="374">
        <v>2967900</v>
      </c>
      <c r="AG100" s="18">
        <f t="shared" si="110"/>
        <v>13732200</v>
      </c>
      <c r="AH100" s="19">
        <f t="shared" si="111"/>
        <v>20538756</v>
      </c>
      <c r="AI100" s="15">
        <f t="shared" si="112"/>
        <v>20538756</v>
      </c>
      <c r="AJ100" s="16">
        <f t="shared" si="113"/>
        <v>23365556</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1" t="str">
        <f>+IF(MAYO!A101=0,"",MAYO!A101)</f>
        <v>11303-7</v>
      </c>
      <c r="B101" s="619" t="str">
        <f>+IF(MAYO!B101=0,"",MAYO!B101)</f>
        <v/>
      </c>
      <c r="C101" s="672">
        <f>+ENERO!C101</f>
        <v>0</v>
      </c>
      <c r="D101" s="373">
        <f>MAYO!D101+JUNIO!P101</f>
        <v>0</v>
      </c>
      <c r="E101" s="373">
        <f>MAYO!E101+JUNIO!Q101</f>
        <v>0</v>
      </c>
      <c r="F101" s="373">
        <f t="shared" si="101"/>
        <v>0</v>
      </c>
      <c r="G101" s="373">
        <f>MAYO!I101</f>
        <v>0</v>
      </c>
      <c r="H101" s="374">
        <v>0</v>
      </c>
      <c r="I101" s="373">
        <f t="shared" si="102"/>
        <v>0</v>
      </c>
      <c r="J101" s="373">
        <f>MAYO!L101</f>
        <v>0</v>
      </c>
      <c r="K101" s="374">
        <v>0</v>
      </c>
      <c r="L101" s="373">
        <f t="shared" si="103"/>
        <v>0</v>
      </c>
      <c r="M101" s="373">
        <f t="shared" si="104"/>
        <v>0</v>
      </c>
      <c r="N101" s="143">
        <f t="shared" si="105"/>
        <v>0</v>
      </c>
      <c r="P101" s="372">
        <v>0</v>
      </c>
      <c r="Q101" s="375">
        <v>0</v>
      </c>
      <c r="R101" s="9"/>
      <c r="S101" s="707" t="str">
        <f>+IF(MAYO!S101=0,"",MAYO!S101)</f>
        <v>1020302-5</v>
      </c>
      <c r="T101" s="683" t="str">
        <f>+IF(MAYO!T101=0,"",MAYO!T101)</f>
        <v>Aporte a Caja Compensación Familiar</v>
      </c>
      <c r="U101" s="27">
        <f>+ENERO!U101</f>
        <v>69518102</v>
      </c>
      <c r="V101" s="15">
        <f>MAYO!V101+JUNIO!AL101</f>
        <v>-10602908</v>
      </c>
      <c r="W101" s="15">
        <f>MAYO!W101+JUNIO!AM101</f>
        <v>0</v>
      </c>
      <c r="X101" s="18">
        <f t="shared" si="107"/>
        <v>58915194</v>
      </c>
      <c r="Y101" s="19">
        <f>MAYO!AA101</f>
        <v>23829100</v>
      </c>
      <c r="Z101" s="374">
        <v>5042100</v>
      </c>
      <c r="AA101" s="18">
        <f t="shared" si="108"/>
        <v>28871200</v>
      </c>
      <c r="AB101" s="19">
        <f>MAYO!AD101</f>
        <v>23829100</v>
      </c>
      <c r="AC101" s="374">
        <v>5042100</v>
      </c>
      <c r="AD101" s="18">
        <f t="shared" si="109"/>
        <v>28871200</v>
      </c>
      <c r="AE101" s="19">
        <f>MAYO!AG101</f>
        <v>18748000</v>
      </c>
      <c r="AF101" s="374">
        <v>5081100</v>
      </c>
      <c r="AG101" s="18">
        <f t="shared" si="110"/>
        <v>23829100</v>
      </c>
      <c r="AH101" s="19">
        <f t="shared" si="111"/>
        <v>30043994</v>
      </c>
      <c r="AI101" s="15">
        <f t="shared" si="112"/>
        <v>30043994</v>
      </c>
      <c r="AJ101" s="16">
        <f t="shared" si="113"/>
        <v>35086094</v>
      </c>
      <c r="AK101" s="30"/>
      <c r="AL101" s="372">
        <v>-10602908</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1" t="str">
        <f>+IF(MAYO!A102=0,"",MAYO!A102)</f>
        <v>11303-8</v>
      </c>
      <c r="B102" s="628" t="str">
        <f>+IF(MAYO!B102=0,"",MAYO!B102)</f>
        <v>Vigencia Anterior Aportes no Ligados a la Venta de Svcios</v>
      </c>
      <c r="C102" s="780">
        <f>+ENERO!C102</f>
        <v>0</v>
      </c>
      <c r="D102" s="385">
        <f>MAYO!D102+JUNIO!P102</f>
        <v>0</v>
      </c>
      <c r="E102" s="385">
        <f>MAYO!E102+JUNIO!Q102</f>
        <v>0</v>
      </c>
      <c r="F102" s="385">
        <f t="shared" si="101"/>
        <v>0</v>
      </c>
      <c r="G102" s="385">
        <f>MAYO!I102</f>
        <v>0</v>
      </c>
      <c r="H102" s="388">
        <v>0</v>
      </c>
      <c r="I102" s="385">
        <f t="shared" si="102"/>
        <v>0</v>
      </c>
      <c r="J102" s="385">
        <f>MAYO!L102</f>
        <v>0</v>
      </c>
      <c r="K102" s="388">
        <v>0</v>
      </c>
      <c r="L102" s="385">
        <f t="shared" si="103"/>
        <v>0</v>
      </c>
      <c r="M102" s="385">
        <f t="shared" si="104"/>
        <v>0</v>
      </c>
      <c r="N102" s="386">
        <f t="shared" si="105"/>
        <v>0</v>
      </c>
      <c r="P102" s="372">
        <v>0</v>
      </c>
      <c r="Q102" s="375">
        <v>0</v>
      </c>
      <c r="R102" s="9"/>
      <c r="S102" s="706">
        <f>+IF(MAYO!S102=0,"",MAYO!S102)</f>
        <v>1020399</v>
      </c>
      <c r="T102" s="682" t="str">
        <f>+IF(MAYO!T102=0,"",MAYO!T102)</f>
        <v>Vigencias Anteriores Contribuciones Inherentes de nómina sector privado operativo</v>
      </c>
      <c r="U102" s="27">
        <f>+ENERO!U102</f>
        <v>104000000</v>
      </c>
      <c r="V102" s="15">
        <f>MAYO!V102+JUNIO!AL102</f>
        <v>33530757</v>
      </c>
      <c r="W102" s="15">
        <f>MAYO!W102+JUNIO!AM102</f>
        <v>0</v>
      </c>
      <c r="X102" s="18">
        <f t="shared" si="107"/>
        <v>137530757</v>
      </c>
      <c r="Y102" s="19">
        <f>MAYO!AA102</f>
        <v>127105472</v>
      </c>
      <c r="Z102" s="374">
        <v>0</v>
      </c>
      <c r="AA102" s="18">
        <f t="shared" si="108"/>
        <v>127105472</v>
      </c>
      <c r="AB102" s="19">
        <f>MAYO!AD102</f>
        <v>127105472</v>
      </c>
      <c r="AC102" s="374">
        <v>0</v>
      </c>
      <c r="AD102" s="18">
        <f t="shared" si="109"/>
        <v>127105472</v>
      </c>
      <c r="AE102" s="19">
        <f>MAYO!AG102</f>
        <v>124182141</v>
      </c>
      <c r="AF102" s="374">
        <v>2918815</v>
      </c>
      <c r="AG102" s="18">
        <f t="shared" si="110"/>
        <v>127100956</v>
      </c>
      <c r="AH102" s="19">
        <f t="shared" si="111"/>
        <v>10425285</v>
      </c>
      <c r="AI102" s="15">
        <f t="shared" si="112"/>
        <v>10425285</v>
      </c>
      <c r="AJ102" s="16">
        <f t="shared" si="113"/>
        <v>10429801</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2" t="str">
        <f>+IF(MAYO!A103=0,"",MAYO!A103)</f>
        <v/>
      </c>
      <c r="B103" s="653" t="str">
        <f>+IF(MAYO!B103=0,"",MAYO!B103)</f>
        <v/>
      </c>
      <c r="C103" s="480"/>
      <c r="D103" s="480"/>
      <c r="E103" s="480"/>
      <c r="F103" s="480"/>
      <c r="G103" s="480"/>
      <c r="H103" s="480"/>
      <c r="I103" s="480"/>
      <c r="J103" s="480"/>
      <c r="K103" s="480"/>
      <c r="L103" s="480"/>
      <c r="M103" s="480"/>
      <c r="N103" s="481"/>
      <c r="P103" s="482"/>
      <c r="Q103" s="481"/>
      <c r="R103" s="9"/>
      <c r="S103" s="366" t="str">
        <f>+IF(MAYO!S103=0,"",MAYO!S103)</f>
        <v/>
      </c>
      <c r="T103" s="696" t="str">
        <f>+IF(MAYO!T103=0,"",MAYO!T103)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40">
        <f>+IF(MAYO!A104=0,"",MAYO!A104)</f>
        <v>11304</v>
      </c>
      <c r="B104" s="618" t="str">
        <f>+IF(MAYO!B104=0,"",MAYO!B104)</f>
        <v>Otros ingresos corrientes</v>
      </c>
      <c r="C104" s="617">
        <f>SUM(C105:C111)</f>
        <v>15193610</v>
      </c>
      <c r="D104" s="615">
        <f t="shared" ref="D104:N104" si="114">SUM(D105:D111)</f>
        <v>0</v>
      </c>
      <c r="E104" s="615">
        <f t="shared" si="114"/>
        <v>0</v>
      </c>
      <c r="F104" s="615">
        <f t="shared" si="114"/>
        <v>15193610</v>
      </c>
      <c r="G104" s="615">
        <f t="shared" si="114"/>
        <v>3117291</v>
      </c>
      <c r="H104" s="615">
        <f t="shared" si="114"/>
        <v>1078610</v>
      </c>
      <c r="I104" s="615">
        <f t="shared" si="114"/>
        <v>4195901</v>
      </c>
      <c r="J104" s="615">
        <f t="shared" si="114"/>
        <v>3008204</v>
      </c>
      <c r="K104" s="615">
        <f t="shared" si="114"/>
        <v>141800</v>
      </c>
      <c r="L104" s="615">
        <f t="shared" si="114"/>
        <v>3150004</v>
      </c>
      <c r="M104" s="615">
        <f t="shared" si="114"/>
        <v>10997709</v>
      </c>
      <c r="N104" s="616">
        <f t="shared" si="114"/>
        <v>12043606</v>
      </c>
      <c r="P104" s="43">
        <f>SUM(P105:P111)</f>
        <v>0</v>
      </c>
      <c r="Q104" s="45">
        <f>SUM(Q105:Q111)</f>
        <v>0</v>
      </c>
      <c r="R104" s="9"/>
      <c r="S104" s="705">
        <f>+IF(MAYO!S104=0,"",MAYO!S104)</f>
        <v>1020400</v>
      </c>
      <c r="T104" s="681" t="str">
        <f>+IF(MAYO!T104=0,"",MAYO!T104)</f>
        <v>Contribuciones Inherentes nómina del Sector Publico</v>
      </c>
      <c r="U104" s="132">
        <f t="shared" ref="U104:AJ104" si="115">U105+U108</f>
        <v>86897627</v>
      </c>
      <c r="V104" s="122">
        <f t="shared" si="115"/>
        <v>-7479009</v>
      </c>
      <c r="W104" s="122">
        <f t="shared" si="115"/>
        <v>0</v>
      </c>
      <c r="X104" s="129">
        <f t="shared" si="115"/>
        <v>79418618</v>
      </c>
      <c r="Y104" s="128">
        <f t="shared" si="115"/>
        <v>35561000</v>
      </c>
      <c r="Z104" s="122">
        <f t="shared" si="115"/>
        <v>6304600</v>
      </c>
      <c r="AA104" s="129">
        <f t="shared" si="115"/>
        <v>41865600</v>
      </c>
      <c r="AB104" s="128">
        <f t="shared" si="115"/>
        <v>35561000</v>
      </c>
      <c r="AC104" s="122">
        <f t="shared" si="115"/>
        <v>6304600</v>
      </c>
      <c r="AD104" s="129">
        <f t="shared" si="115"/>
        <v>41865600</v>
      </c>
      <c r="AE104" s="128">
        <f t="shared" si="115"/>
        <v>29207100</v>
      </c>
      <c r="AF104" s="122">
        <f t="shared" si="115"/>
        <v>6353900</v>
      </c>
      <c r="AG104" s="129">
        <f t="shared" si="115"/>
        <v>35561000</v>
      </c>
      <c r="AH104" s="128">
        <f t="shared" si="115"/>
        <v>37553018</v>
      </c>
      <c r="AI104" s="122">
        <f t="shared" si="115"/>
        <v>37553018</v>
      </c>
      <c r="AJ104" s="130">
        <f t="shared" si="115"/>
        <v>43857618</v>
      </c>
      <c r="AK104" s="9"/>
      <c r="AL104" s="128">
        <f>AL105+AL108</f>
        <v>-13243909</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1" t="str">
        <f>+IF(MAYO!A105=0,"",MAYO!A105)</f>
        <v>11304-1</v>
      </c>
      <c r="B105" s="619" t="str">
        <f>+IF(MAYO!B105=0,"",MAYO!B105)</f>
        <v>ARRENDAMIENTO Y ALQUILER DE BIENES MUEBLES E INMUEBLES</v>
      </c>
      <c r="C105" s="672">
        <f>+ENERO!C105</f>
        <v>0</v>
      </c>
      <c r="D105" s="373">
        <f>MAYO!D105+JUNIO!P105</f>
        <v>0</v>
      </c>
      <c r="E105" s="373">
        <f>MAYO!E105+JUNIO!Q105</f>
        <v>0</v>
      </c>
      <c r="F105" s="373">
        <f t="shared" ref="F105:F111" si="116">SUM(C105:E105)</f>
        <v>0</v>
      </c>
      <c r="G105" s="373">
        <f>MAYO!I105</f>
        <v>0</v>
      </c>
      <c r="H105" s="374">
        <v>0</v>
      </c>
      <c r="I105" s="373">
        <f t="shared" ref="I105:I111" si="117">SUM(G105:H105)</f>
        <v>0</v>
      </c>
      <c r="J105" s="373">
        <f>MAYO!L105</f>
        <v>0</v>
      </c>
      <c r="K105" s="374">
        <v>0</v>
      </c>
      <c r="L105" s="373">
        <f t="shared" ref="L105:L111" si="118">SUM(J105:K105)</f>
        <v>0</v>
      </c>
      <c r="M105" s="373">
        <f t="shared" ref="M105:M111" si="119">F105-I105</f>
        <v>0</v>
      </c>
      <c r="N105" s="143">
        <f t="shared" ref="N105:N111" si="120">F105-L105</f>
        <v>0</v>
      </c>
      <c r="P105" s="372">
        <v>0</v>
      </c>
      <c r="Q105" s="375">
        <v>0</v>
      </c>
      <c r="R105" s="9"/>
      <c r="S105" s="706">
        <f>+IF(MAYO!S105=0,"",MAYO!S105)</f>
        <v>1020402</v>
      </c>
      <c r="T105" s="682" t="str">
        <f>+IF(MAYO!T105=0,"",MAYO!T105)</f>
        <v>Contribuciones - Otros</v>
      </c>
      <c r="U105" s="27">
        <f t="shared" ref="U105:AJ105" si="121">SUM(U106:U107)</f>
        <v>86897627</v>
      </c>
      <c r="V105" s="15">
        <f t="shared" si="121"/>
        <v>-13243909</v>
      </c>
      <c r="W105" s="15">
        <f t="shared" si="121"/>
        <v>0</v>
      </c>
      <c r="X105" s="18">
        <f t="shared" si="121"/>
        <v>73653718</v>
      </c>
      <c r="Y105" s="19">
        <f t="shared" si="121"/>
        <v>29796100</v>
      </c>
      <c r="Z105" s="142">
        <f t="shared" si="121"/>
        <v>6304600</v>
      </c>
      <c r="AA105" s="18">
        <f t="shared" si="121"/>
        <v>36100700</v>
      </c>
      <c r="AB105" s="19">
        <f t="shared" si="121"/>
        <v>29796100</v>
      </c>
      <c r="AC105" s="142">
        <f t="shared" si="121"/>
        <v>6304600</v>
      </c>
      <c r="AD105" s="18">
        <f t="shared" si="121"/>
        <v>36100700</v>
      </c>
      <c r="AE105" s="19">
        <f t="shared" si="121"/>
        <v>23442200</v>
      </c>
      <c r="AF105" s="142">
        <f t="shared" si="121"/>
        <v>6353900</v>
      </c>
      <c r="AG105" s="18">
        <f t="shared" si="121"/>
        <v>29796100</v>
      </c>
      <c r="AH105" s="19">
        <f t="shared" si="121"/>
        <v>37553018</v>
      </c>
      <c r="AI105" s="15">
        <f t="shared" si="121"/>
        <v>37553018</v>
      </c>
      <c r="AJ105" s="16">
        <f t="shared" si="121"/>
        <v>43857618</v>
      </c>
      <c r="AK105" s="10"/>
      <c r="AL105" s="29">
        <f>SUM(AL106:AL107)</f>
        <v>-13243909</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1" t="str">
        <f>+IF(MAYO!A106=0,"",MAYO!A106)</f>
        <v>11304-2</v>
      </c>
      <c r="B106" s="620" t="str">
        <f>+IF(MAYO!B106=0,"",MAYO!B106)</f>
        <v>COMERCIALIZACIÓN DE MERCANCÍAS</v>
      </c>
      <c r="C106" s="672">
        <f>+ENERO!C106</f>
        <v>0</v>
      </c>
      <c r="D106" s="373">
        <f>MAYO!D106+JUNIO!P106</f>
        <v>0</v>
      </c>
      <c r="E106" s="373">
        <f>MAYO!E106+JUNIO!Q106</f>
        <v>0</v>
      </c>
      <c r="F106" s="373">
        <f t="shared" si="116"/>
        <v>0</v>
      </c>
      <c r="G106" s="373">
        <f>MAYO!I106</f>
        <v>0</v>
      </c>
      <c r="H106" s="374">
        <v>0</v>
      </c>
      <c r="I106" s="373">
        <f t="shared" si="117"/>
        <v>0</v>
      </c>
      <c r="J106" s="373">
        <f>MAYO!L106</f>
        <v>0</v>
      </c>
      <c r="K106" s="374">
        <v>0</v>
      </c>
      <c r="L106" s="373">
        <f t="shared" si="118"/>
        <v>0</v>
      </c>
      <c r="M106" s="373">
        <f t="shared" si="119"/>
        <v>0</v>
      </c>
      <c r="N106" s="143">
        <f t="shared" si="120"/>
        <v>0</v>
      </c>
      <c r="P106" s="372">
        <v>0</v>
      </c>
      <c r="Q106" s="375">
        <v>0</v>
      </c>
      <c r="R106" s="9"/>
      <c r="S106" s="707" t="str">
        <f>+IF(MAYO!S106=0,"",MAYO!S106)</f>
        <v>1020402-1</v>
      </c>
      <c r="T106" s="682" t="str">
        <f>+IF(MAYO!T106=0,"",MAYO!T106)</f>
        <v>S.E.N.A.</v>
      </c>
      <c r="U106" s="27">
        <f>+ENERO!U106</f>
        <v>34759051</v>
      </c>
      <c r="V106" s="15">
        <f>MAYO!V106+JUNIO!AL106</f>
        <v>-5295004</v>
      </c>
      <c r="W106" s="15">
        <f>MAYO!W106+JUNIO!AM106</f>
        <v>0</v>
      </c>
      <c r="X106" s="18">
        <f>SUM(U106:W106)</f>
        <v>29464047</v>
      </c>
      <c r="Y106" s="19">
        <f>MAYO!AA106</f>
        <v>11921000</v>
      </c>
      <c r="Z106" s="374">
        <v>2522300</v>
      </c>
      <c r="AA106" s="18">
        <f>SUM(Y106:Z106)</f>
        <v>14443300</v>
      </c>
      <c r="AB106" s="19">
        <f>MAYO!AD106</f>
        <v>11921000</v>
      </c>
      <c r="AC106" s="374">
        <v>2522300</v>
      </c>
      <c r="AD106" s="18">
        <f>SUM(AB106:AC106)</f>
        <v>14443300</v>
      </c>
      <c r="AE106" s="19">
        <f>MAYO!AG106</f>
        <v>9379000</v>
      </c>
      <c r="AF106" s="374">
        <v>2542000</v>
      </c>
      <c r="AG106" s="18">
        <f>SUM(AE106:AF106)</f>
        <v>11921000</v>
      </c>
      <c r="AH106" s="19">
        <f>X106-AA106</f>
        <v>15020747</v>
      </c>
      <c r="AI106" s="15">
        <f>X106-AD106</f>
        <v>15020747</v>
      </c>
      <c r="AJ106" s="16">
        <f>X106-AG106</f>
        <v>17543047</v>
      </c>
      <c r="AK106" s="9"/>
      <c r="AL106" s="372">
        <v>-5295004</v>
      </c>
      <c r="AM106" s="375">
        <v>0</v>
      </c>
      <c r="AN106" s="9"/>
      <c r="AO106" s="294"/>
      <c r="AP106" s="294"/>
      <c r="AQ106" s="294"/>
      <c r="AR106" s="294"/>
      <c r="AS106" s="294"/>
      <c r="AT106" s="294"/>
      <c r="AU106" s="294"/>
      <c r="AV106" s="294"/>
      <c r="AW106" s="294"/>
      <c r="AX106" s="294"/>
      <c r="AY106" s="294"/>
      <c r="AZ106" s="294"/>
    </row>
    <row r="107" spans="1:70" s="382" customFormat="1" ht="24.95" customHeight="1">
      <c r="A107" s="741" t="str">
        <f>+IF(MAYO!A107=0,"",MAYO!A107)</f>
        <v>11304-3</v>
      </c>
      <c r="B107" s="619" t="str">
        <f>+IF(MAYO!B107=0,"",MAYO!B107)</f>
        <v>Bienestar Social</v>
      </c>
      <c r="C107" s="672">
        <f>+ENERO!C107</f>
        <v>0</v>
      </c>
      <c r="D107" s="373">
        <f>MAYO!D107+JUNIO!P107</f>
        <v>0</v>
      </c>
      <c r="E107" s="373">
        <f>MAYO!E107+JUNIO!Q107</f>
        <v>0</v>
      </c>
      <c r="F107" s="373">
        <f t="shared" si="116"/>
        <v>0</v>
      </c>
      <c r="G107" s="373">
        <f>MAYO!I107</f>
        <v>0</v>
      </c>
      <c r="H107" s="374">
        <v>0</v>
      </c>
      <c r="I107" s="373">
        <f t="shared" si="117"/>
        <v>0</v>
      </c>
      <c r="J107" s="373">
        <f>MAYO!L107</f>
        <v>0</v>
      </c>
      <c r="K107" s="374">
        <v>0</v>
      </c>
      <c r="L107" s="373">
        <f t="shared" si="118"/>
        <v>0</v>
      </c>
      <c r="M107" s="373">
        <f t="shared" si="119"/>
        <v>0</v>
      </c>
      <c r="N107" s="143">
        <f t="shared" si="120"/>
        <v>0</v>
      </c>
      <c r="P107" s="372">
        <v>0</v>
      </c>
      <c r="Q107" s="375">
        <v>0</v>
      </c>
      <c r="R107" s="9"/>
      <c r="S107" s="707" t="str">
        <f>+IF(MAYO!S107=0,"",MAYO!S107)</f>
        <v>1020402-2</v>
      </c>
      <c r="T107" s="682" t="str">
        <f>+IF(MAYO!T107=0,"",MAYO!T107)</f>
        <v>I.C.B.F.</v>
      </c>
      <c r="U107" s="27">
        <f>+ENERO!U107</f>
        <v>52138576</v>
      </c>
      <c r="V107" s="15">
        <f>MAYO!V107+JUNIO!AL107</f>
        <v>-7948905</v>
      </c>
      <c r="W107" s="15">
        <f>MAYO!W107+JUNIO!AM107</f>
        <v>0</v>
      </c>
      <c r="X107" s="18">
        <f>SUM(U107:W107)</f>
        <v>44189671</v>
      </c>
      <c r="Y107" s="19">
        <f>MAYO!AA107</f>
        <v>17875100</v>
      </c>
      <c r="Z107" s="374">
        <v>3782300</v>
      </c>
      <c r="AA107" s="18">
        <f>SUM(Y107:Z107)</f>
        <v>21657400</v>
      </c>
      <c r="AB107" s="19">
        <f>MAYO!AD107</f>
        <v>17875100</v>
      </c>
      <c r="AC107" s="374">
        <v>3782300</v>
      </c>
      <c r="AD107" s="18">
        <f>SUM(AB107:AC107)</f>
        <v>21657400</v>
      </c>
      <c r="AE107" s="19">
        <f>MAYO!AG107</f>
        <v>14063200</v>
      </c>
      <c r="AF107" s="374">
        <v>3811900</v>
      </c>
      <c r="AG107" s="18">
        <f>SUM(AE107:AF107)</f>
        <v>17875100</v>
      </c>
      <c r="AH107" s="19">
        <f>X107-AA107</f>
        <v>22532271</v>
      </c>
      <c r="AI107" s="15">
        <f>X107-AD107</f>
        <v>22532271</v>
      </c>
      <c r="AJ107" s="16">
        <f>X107-AG107</f>
        <v>26314571</v>
      </c>
      <c r="AK107" s="9"/>
      <c r="AL107" s="372">
        <v>-7948905</v>
      </c>
      <c r="AM107" s="375">
        <v>0</v>
      </c>
      <c r="AN107" s="9"/>
      <c r="AO107" s="294"/>
      <c r="AP107" s="294"/>
      <c r="AQ107" s="294"/>
      <c r="AR107" s="294"/>
      <c r="AS107" s="294"/>
      <c r="AT107" s="294"/>
      <c r="AU107" s="294"/>
      <c r="AV107" s="294"/>
      <c r="AW107" s="294"/>
      <c r="AX107" s="294"/>
      <c r="AY107" s="294"/>
      <c r="AZ107" s="294"/>
    </row>
    <row r="108" spans="1:70" s="382" customFormat="1" ht="24.95" customHeight="1">
      <c r="A108" s="741" t="str">
        <f>+IF(MAYO!A108=0,"",MAYO!A108)</f>
        <v>11304-4</v>
      </c>
      <c r="B108" s="619" t="str">
        <f>+IF(MAYO!B108=0,"",MAYO!B108)</f>
        <v>Fondo de la Vivienda</v>
      </c>
      <c r="C108" s="672">
        <f>+ENERO!C108</f>
        <v>0</v>
      </c>
      <c r="D108" s="373">
        <f>MAYO!D108+JUNIO!P108</f>
        <v>0</v>
      </c>
      <c r="E108" s="373">
        <f>MAYO!E108+JUNIO!Q108</f>
        <v>0</v>
      </c>
      <c r="F108" s="373">
        <f t="shared" si="116"/>
        <v>0</v>
      </c>
      <c r="G108" s="373">
        <f>MAYO!I108</f>
        <v>0</v>
      </c>
      <c r="H108" s="374">
        <v>0</v>
      </c>
      <c r="I108" s="373">
        <f t="shared" si="117"/>
        <v>0</v>
      </c>
      <c r="J108" s="373">
        <f>MAYO!L108</f>
        <v>0</v>
      </c>
      <c r="K108" s="374">
        <v>0</v>
      </c>
      <c r="L108" s="373">
        <f t="shared" si="118"/>
        <v>0</v>
      </c>
      <c r="M108" s="373">
        <f t="shared" si="119"/>
        <v>0</v>
      </c>
      <c r="N108" s="143">
        <f t="shared" si="120"/>
        <v>0</v>
      </c>
      <c r="P108" s="372">
        <v>0</v>
      </c>
      <c r="Q108" s="375">
        <v>0</v>
      </c>
      <c r="R108" s="9"/>
      <c r="S108" s="706">
        <f>+IF(MAYO!S108=0,"",MAYO!S108)</f>
        <v>1020499</v>
      </c>
      <c r="T108" s="682" t="str">
        <f>+IF(MAYO!T108=0,"",MAYO!T108)</f>
        <v>Vigencias Anteriores Contribuciones Inherentes de nómina sector publico operativo</v>
      </c>
      <c r="U108" s="27">
        <f>+ENERO!U108</f>
        <v>0</v>
      </c>
      <c r="V108" s="15">
        <f>MAYO!V108+JUNIO!AL108</f>
        <v>5764900</v>
      </c>
      <c r="W108" s="15">
        <f>MAYO!W108+JUNIO!AM108</f>
        <v>0</v>
      </c>
      <c r="X108" s="18">
        <f>SUM(U108:W108)</f>
        <v>5764900</v>
      </c>
      <c r="Y108" s="19">
        <f>MAYO!AA108</f>
        <v>5764900</v>
      </c>
      <c r="Z108" s="374">
        <v>0</v>
      </c>
      <c r="AA108" s="18">
        <f>SUM(Y108:Z108)</f>
        <v>5764900</v>
      </c>
      <c r="AB108" s="19">
        <f>MAYO!AD108</f>
        <v>5764900</v>
      </c>
      <c r="AC108" s="374">
        <v>0</v>
      </c>
      <c r="AD108" s="18">
        <f>SUM(AB108:AC108)</f>
        <v>5764900</v>
      </c>
      <c r="AE108" s="19">
        <f>MAYO!AG108</f>
        <v>5764900</v>
      </c>
      <c r="AF108" s="374">
        <v>0</v>
      </c>
      <c r="AG108" s="18">
        <f>SUM(AE108:AF108)</f>
        <v>5764900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1" t="str">
        <f>+IF(MAYO!A109=0,"",MAYO!A109)</f>
        <v>11304-5</v>
      </c>
      <c r="B109" s="619" t="str">
        <f>+IF(MAYO!B109=0,"",MAYO!B109)</f>
        <v xml:space="preserve">Aprovechamientos </v>
      </c>
      <c r="C109" s="672">
        <f>+ENERO!C109</f>
        <v>15193610</v>
      </c>
      <c r="D109" s="373">
        <f>MAYO!D109+JUNIO!P109</f>
        <v>0</v>
      </c>
      <c r="E109" s="373">
        <f>MAYO!E109+JUNIO!Q109</f>
        <v>0</v>
      </c>
      <c r="F109" s="373">
        <f t="shared" si="116"/>
        <v>15193610</v>
      </c>
      <c r="G109" s="373">
        <f>MAYO!I109</f>
        <v>3117291</v>
      </c>
      <c r="H109" s="374">
        <v>1078610</v>
      </c>
      <c r="I109" s="373">
        <f t="shared" si="117"/>
        <v>4195901</v>
      </c>
      <c r="J109" s="373">
        <f>MAYO!L109</f>
        <v>3008204</v>
      </c>
      <c r="K109" s="374">
        <v>141800</v>
      </c>
      <c r="L109" s="373">
        <f t="shared" si="118"/>
        <v>3150004</v>
      </c>
      <c r="M109" s="373">
        <f t="shared" si="119"/>
        <v>10997709</v>
      </c>
      <c r="N109" s="143">
        <f t="shared" si="120"/>
        <v>12043606</v>
      </c>
      <c r="P109" s="372">
        <v>0</v>
      </c>
      <c r="Q109" s="375">
        <v>0</v>
      </c>
      <c r="R109" s="9"/>
      <c r="S109" s="366" t="str">
        <f>+IF(MAYO!S109=0,"",MAYO!S109)</f>
        <v/>
      </c>
      <c r="T109" s="696" t="str">
        <f>+IF(MAYO!T109=0,"",MAYO!T109)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1" t="str">
        <f>+IF(MAYO!A110=0,"",MAYO!A110)</f>
        <v>11304-6</v>
      </c>
      <c r="B110" s="619" t="str">
        <f>+IF(MAYO!B110=0,"",MAYO!B110)</f>
        <v>Otros</v>
      </c>
      <c r="C110" s="672">
        <f>+ENERO!C110</f>
        <v>0</v>
      </c>
      <c r="D110" s="373">
        <f>MAYO!D110+JUNIO!P110</f>
        <v>0</v>
      </c>
      <c r="E110" s="373">
        <f>MAYO!E110+JUNIO!Q110</f>
        <v>0</v>
      </c>
      <c r="F110" s="373">
        <f t="shared" si="116"/>
        <v>0</v>
      </c>
      <c r="G110" s="373">
        <f>MAYO!I110</f>
        <v>0</v>
      </c>
      <c r="H110" s="374">
        <v>0</v>
      </c>
      <c r="I110" s="373">
        <f t="shared" si="117"/>
        <v>0</v>
      </c>
      <c r="J110" s="373">
        <f>MAYO!L110</f>
        <v>0</v>
      </c>
      <c r="K110" s="374">
        <v>0</v>
      </c>
      <c r="L110" s="373">
        <f t="shared" si="118"/>
        <v>0</v>
      </c>
      <c r="M110" s="373">
        <f t="shared" si="119"/>
        <v>0</v>
      </c>
      <c r="N110" s="143">
        <f t="shared" si="120"/>
        <v>0</v>
      </c>
      <c r="P110" s="372">
        <v>0</v>
      </c>
      <c r="Q110" s="375">
        <v>0</v>
      </c>
      <c r="R110" s="9"/>
      <c r="S110" s="704">
        <f>+IF(MAYO!S110=0,"",MAYO!S110)</f>
        <v>2000000</v>
      </c>
      <c r="T110" s="686" t="str">
        <f>+IF(MAYO!T110=0,"",MAYO!T110)</f>
        <v>GASTOS GENERALES</v>
      </c>
      <c r="U110" s="470">
        <f t="shared" ref="U110:AJ110" si="122">U112+U145</f>
        <v>718663965</v>
      </c>
      <c r="V110" s="471">
        <f t="shared" si="122"/>
        <v>-64594566</v>
      </c>
      <c r="W110" s="471">
        <f t="shared" si="122"/>
        <v>95770735</v>
      </c>
      <c r="X110" s="472">
        <f t="shared" si="122"/>
        <v>749840134</v>
      </c>
      <c r="Y110" s="379">
        <f t="shared" si="122"/>
        <v>468436678</v>
      </c>
      <c r="Z110" s="471">
        <f t="shared" si="122"/>
        <v>20206494</v>
      </c>
      <c r="AA110" s="472">
        <f t="shared" si="122"/>
        <v>488643172</v>
      </c>
      <c r="AB110" s="379">
        <f t="shared" si="122"/>
        <v>407365996</v>
      </c>
      <c r="AC110" s="471">
        <f t="shared" si="122"/>
        <v>24829764</v>
      </c>
      <c r="AD110" s="472">
        <f t="shared" si="122"/>
        <v>432195760</v>
      </c>
      <c r="AE110" s="379">
        <f t="shared" si="122"/>
        <v>286056429</v>
      </c>
      <c r="AF110" s="471">
        <f t="shared" si="122"/>
        <v>38064069</v>
      </c>
      <c r="AG110" s="472">
        <f t="shared" si="122"/>
        <v>324120498</v>
      </c>
      <c r="AH110" s="379">
        <f t="shared" si="122"/>
        <v>261196962</v>
      </c>
      <c r="AI110" s="471">
        <f t="shared" si="122"/>
        <v>317644374</v>
      </c>
      <c r="AJ110" s="380">
        <f t="shared" si="122"/>
        <v>425719636</v>
      </c>
      <c r="AK110" s="10"/>
      <c r="AL110" s="128">
        <f>AL112+AL145</f>
        <v>-67191129</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c r="A111" s="741" t="str">
        <f>+IF(MAYO!A111=0,"",MAYO!A111)</f>
        <v>11304-7</v>
      </c>
      <c r="B111" s="654" t="str">
        <f>+IF(MAYO!B111=0,"",MAYO!B111)</f>
        <v>Vigencia Anterior Otros Ingresos Corrientes</v>
      </c>
      <c r="C111" s="780">
        <f>+ENERO!C111</f>
        <v>0</v>
      </c>
      <c r="D111" s="385">
        <f>MAYO!D111+JUNIO!P111</f>
        <v>0</v>
      </c>
      <c r="E111" s="385">
        <f>MAYO!E111+JUNIO!Q111</f>
        <v>0</v>
      </c>
      <c r="F111" s="385">
        <f t="shared" si="116"/>
        <v>0</v>
      </c>
      <c r="G111" s="385">
        <f>MAYO!I111</f>
        <v>0</v>
      </c>
      <c r="H111" s="388">
        <v>0</v>
      </c>
      <c r="I111" s="385">
        <f t="shared" si="117"/>
        <v>0</v>
      </c>
      <c r="J111" s="385">
        <f>MAYO!L111</f>
        <v>0</v>
      </c>
      <c r="K111" s="388">
        <v>0</v>
      </c>
      <c r="L111" s="385">
        <f t="shared" si="118"/>
        <v>0</v>
      </c>
      <c r="M111" s="385">
        <f t="shared" si="119"/>
        <v>0</v>
      </c>
      <c r="N111" s="386">
        <f t="shared" si="120"/>
        <v>0</v>
      </c>
      <c r="P111" s="372">
        <v>0</v>
      </c>
      <c r="Q111" s="375">
        <v>0</v>
      </c>
      <c r="R111" s="9"/>
      <c r="S111" s="366" t="str">
        <f>+IF(MAYO!S111=0,"",MAYO!S111)</f>
        <v/>
      </c>
      <c r="T111" s="696" t="str">
        <f>+IF(MAYO!T111=0,"",MAYO!T111)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2" t="str">
        <f>+IF(MAYO!A112=0,"",MAYO!A112)</f>
        <v/>
      </c>
      <c r="B112" s="653" t="str">
        <f>+IF(MAYO!B112=0,"",MAYO!B112)</f>
        <v/>
      </c>
      <c r="C112" s="480"/>
      <c r="D112" s="480"/>
      <c r="E112" s="480"/>
      <c r="F112" s="480"/>
      <c r="G112" s="480"/>
      <c r="H112" s="480"/>
      <c r="I112" s="480"/>
      <c r="J112" s="480"/>
      <c r="K112" s="480"/>
      <c r="L112" s="480"/>
      <c r="M112" s="480"/>
      <c r="N112" s="481"/>
      <c r="P112" s="482"/>
      <c r="Q112" s="481"/>
      <c r="R112" s="9"/>
      <c r="S112" s="704">
        <f>+IF(MAYO!S112=0,"",MAYO!S112)</f>
        <v>2010000</v>
      </c>
      <c r="T112" s="680" t="str">
        <f>+IF(MAYO!T112=0,"",MAYO!T112)</f>
        <v>Gastos de Administración</v>
      </c>
      <c r="U112" s="132">
        <f t="shared" ref="U112:AJ112" si="123">U114+U123+U141</f>
        <v>190227325</v>
      </c>
      <c r="V112" s="122">
        <f t="shared" si="123"/>
        <v>20539342</v>
      </c>
      <c r="W112" s="122">
        <f t="shared" si="123"/>
        <v>1603319</v>
      </c>
      <c r="X112" s="129">
        <f t="shared" si="123"/>
        <v>212369986</v>
      </c>
      <c r="Y112" s="128">
        <f t="shared" si="123"/>
        <v>118058774</v>
      </c>
      <c r="Z112" s="122">
        <f t="shared" si="123"/>
        <v>10563122</v>
      </c>
      <c r="AA112" s="129">
        <f t="shared" si="123"/>
        <v>128621896</v>
      </c>
      <c r="AB112" s="128">
        <f t="shared" si="123"/>
        <v>100410630</v>
      </c>
      <c r="AC112" s="122">
        <f t="shared" si="123"/>
        <v>10563121</v>
      </c>
      <c r="AD112" s="129">
        <f t="shared" si="123"/>
        <v>110973751</v>
      </c>
      <c r="AE112" s="128">
        <f t="shared" si="123"/>
        <v>67381366</v>
      </c>
      <c r="AF112" s="122">
        <f t="shared" si="123"/>
        <v>16434876</v>
      </c>
      <c r="AG112" s="129">
        <f t="shared" si="123"/>
        <v>83816242</v>
      </c>
      <c r="AH112" s="128">
        <f t="shared" si="123"/>
        <v>83748090</v>
      </c>
      <c r="AI112" s="122">
        <f t="shared" si="123"/>
        <v>101396235</v>
      </c>
      <c r="AJ112" s="130">
        <f t="shared" si="123"/>
        <v>128553744</v>
      </c>
      <c r="AK112" s="9"/>
      <c r="AL112" s="128">
        <f>AL114+AL123+AL141</f>
        <v>-32024989</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c r="A113" s="731">
        <f>+IF(MAYO!A113=0,"",MAYO!A113)</f>
        <v>2000</v>
      </c>
      <c r="B113" s="640" t="str">
        <f>+IF(MAYO!B113=0,"",MAYO!B113)</f>
        <v>INGRESOS DE CAPITAL</v>
      </c>
      <c r="C113" s="623">
        <f>SUM(C115:C124)</f>
        <v>164508252</v>
      </c>
      <c r="D113" s="624">
        <f>SUM(D115:D124)</f>
        <v>0</v>
      </c>
      <c r="E113" s="624">
        <f t="shared" ref="E113:N113" si="124">SUM(E115:E124)</f>
        <v>155190942</v>
      </c>
      <c r="F113" s="624">
        <f t="shared" si="124"/>
        <v>319699194</v>
      </c>
      <c r="G113" s="624">
        <f t="shared" si="124"/>
        <v>20310673</v>
      </c>
      <c r="H113" s="624">
        <f t="shared" si="124"/>
        <v>1198663</v>
      </c>
      <c r="I113" s="624">
        <f t="shared" si="124"/>
        <v>21509336</v>
      </c>
      <c r="J113" s="624">
        <f t="shared" si="124"/>
        <v>20310673</v>
      </c>
      <c r="K113" s="624">
        <f t="shared" si="124"/>
        <v>1198663</v>
      </c>
      <c r="L113" s="624">
        <f t="shared" si="124"/>
        <v>21509336</v>
      </c>
      <c r="M113" s="624">
        <f t="shared" si="124"/>
        <v>298189858</v>
      </c>
      <c r="N113" s="625">
        <f t="shared" si="124"/>
        <v>298189858</v>
      </c>
      <c r="O113" s="461"/>
      <c r="P113" s="174">
        <f>SUM(P115:P124)</f>
        <v>0</v>
      </c>
      <c r="Q113" s="175">
        <f>SUM(Q115:Q124)</f>
        <v>0</v>
      </c>
      <c r="R113" s="9"/>
      <c r="S113" s="366" t="str">
        <f>+IF(MAYO!S113=0,"",MAYO!S113)</f>
        <v/>
      </c>
      <c r="T113" s="696" t="str">
        <f>+IF(MAYO!T113=0,"",MAYO!T113)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2" t="str">
        <f>+IF(MAYO!A114=0,"",MAYO!A114)</f>
        <v/>
      </c>
      <c r="B114" s="653" t="str">
        <f>+IF(MAYO!B114=0,"",MAYO!B114)</f>
        <v/>
      </c>
      <c r="C114" s="480"/>
      <c r="D114" s="480"/>
      <c r="E114" s="480"/>
      <c r="F114" s="480"/>
      <c r="G114" s="480"/>
      <c r="H114" s="480"/>
      <c r="I114" s="480"/>
      <c r="J114" s="480"/>
      <c r="K114" s="480"/>
      <c r="L114" s="480"/>
      <c r="M114" s="480"/>
      <c r="N114" s="481"/>
      <c r="P114" s="482"/>
      <c r="Q114" s="481"/>
      <c r="R114" s="9"/>
      <c r="S114" s="705">
        <f>+IF(MAYO!S114=0,"",MAYO!S114)</f>
        <v>2010100</v>
      </c>
      <c r="T114" s="681" t="str">
        <f>+IF(MAYO!T114=0,"",MAYO!T114)</f>
        <v>Adquisición de bienes</v>
      </c>
      <c r="U114" s="132">
        <f t="shared" ref="U114:AJ114" si="125">SUM(U115:U121)</f>
        <v>98600000</v>
      </c>
      <c r="V114" s="122">
        <f t="shared" si="125"/>
        <v>-28555420</v>
      </c>
      <c r="W114" s="122">
        <f t="shared" si="125"/>
        <v>0</v>
      </c>
      <c r="X114" s="129">
        <f t="shared" si="125"/>
        <v>70044580</v>
      </c>
      <c r="Y114" s="128">
        <f t="shared" si="125"/>
        <v>39910071</v>
      </c>
      <c r="Z114" s="122">
        <f t="shared" si="125"/>
        <v>2968909</v>
      </c>
      <c r="AA114" s="129">
        <f t="shared" si="125"/>
        <v>42878980</v>
      </c>
      <c r="AB114" s="128">
        <f t="shared" si="125"/>
        <v>39847541</v>
      </c>
      <c r="AC114" s="122">
        <f t="shared" si="125"/>
        <v>2968908</v>
      </c>
      <c r="AD114" s="129">
        <f t="shared" si="125"/>
        <v>42816449</v>
      </c>
      <c r="AE114" s="128">
        <f t="shared" si="125"/>
        <v>28394135</v>
      </c>
      <c r="AF114" s="122">
        <f t="shared" si="125"/>
        <v>0</v>
      </c>
      <c r="AG114" s="129">
        <f t="shared" si="125"/>
        <v>28394135</v>
      </c>
      <c r="AH114" s="128">
        <f t="shared" si="125"/>
        <v>27165600</v>
      </c>
      <c r="AI114" s="122">
        <f t="shared" si="125"/>
        <v>27228131</v>
      </c>
      <c r="AJ114" s="130">
        <f t="shared" si="125"/>
        <v>41650445</v>
      </c>
      <c r="AK114" s="9"/>
      <c r="AL114" s="128">
        <f>SUM(AL115:AL121)</f>
        <v>-40973412</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c r="A115" s="743">
        <f>+IF(MAYO!A115=0,"",MAYO!A115)</f>
        <v>2100</v>
      </c>
      <c r="B115" s="626" t="str">
        <f>+IF(MAYO!B115=0,"",MAYO!B115)</f>
        <v>CREDITO INTERNO</v>
      </c>
      <c r="C115" s="673">
        <f>+ENERO!C115</f>
        <v>0</v>
      </c>
      <c r="D115" s="464">
        <f>MAYO!D115+JUNIO!P115</f>
        <v>0</v>
      </c>
      <c r="E115" s="464">
        <f>MAYO!E115+JUNIO!Q115</f>
        <v>0</v>
      </c>
      <c r="F115" s="468">
        <f t="shared" ref="F115:F124" si="126">SUM(C115:E115)</f>
        <v>0</v>
      </c>
      <c r="G115" s="466">
        <f>MAYO!I115</f>
        <v>0</v>
      </c>
      <c r="H115" s="374">
        <v>0</v>
      </c>
      <c r="I115" s="468">
        <f t="shared" ref="I115:I124" si="127">SUM(G115:H115)</f>
        <v>0</v>
      </c>
      <c r="J115" s="466">
        <f>MAYO!L115</f>
        <v>0</v>
      </c>
      <c r="K115" s="374">
        <v>0</v>
      </c>
      <c r="L115" s="465">
        <f t="shared" ref="L115:L124" si="128">SUM(J115:K115)</f>
        <v>0</v>
      </c>
      <c r="M115" s="469">
        <f t="shared" ref="M115:M124" si="129">F115-I115</f>
        <v>0</v>
      </c>
      <c r="N115" s="465">
        <f t="shared" ref="N115:N124" si="130">F115-L115</f>
        <v>0</v>
      </c>
      <c r="O115" s="461"/>
      <c r="P115" s="372">
        <v>0</v>
      </c>
      <c r="Q115" s="375">
        <v>0</v>
      </c>
      <c r="R115" s="9"/>
      <c r="S115" s="706" t="str">
        <f>+IF(MAYO!S115=0,"",MAYO!S115)</f>
        <v>2010100-1</v>
      </c>
      <c r="T115" s="682" t="str">
        <f>+IF(MAYO!T115=0,"",MAYO!T115)</f>
        <v>Compra de Equipos</v>
      </c>
      <c r="U115" s="27">
        <f>+ENERO!U115</f>
        <v>20000000</v>
      </c>
      <c r="V115" s="15">
        <f>MAYO!V115+JUNIO!AL115</f>
        <v>-20000000</v>
      </c>
      <c r="W115" s="15">
        <f>MAYO!W115+JUNIO!AM115</f>
        <v>0</v>
      </c>
      <c r="X115" s="18">
        <f t="shared" ref="X115:X121" si="131">SUM(U115:W115)</f>
        <v>0</v>
      </c>
      <c r="Y115" s="19">
        <f>MAYO!AA115</f>
        <v>0</v>
      </c>
      <c r="Z115" s="374">
        <v>0</v>
      </c>
      <c r="AA115" s="18">
        <f t="shared" ref="AA115:AA121" si="132">SUM(Y115:Z115)</f>
        <v>0</v>
      </c>
      <c r="AB115" s="19">
        <f>MAYO!AD115</f>
        <v>0</v>
      </c>
      <c r="AC115" s="374">
        <v>0</v>
      </c>
      <c r="AD115" s="18">
        <f t="shared" ref="AD115:AD121" si="133">SUM(AB115:AC115)</f>
        <v>0</v>
      </c>
      <c r="AE115" s="19">
        <f>MAYO!AG115</f>
        <v>0</v>
      </c>
      <c r="AF115" s="374">
        <v>0</v>
      </c>
      <c r="AG115" s="18">
        <f t="shared" ref="AG115:AG121" si="134">SUM(AE115:AF115)</f>
        <v>0</v>
      </c>
      <c r="AH115" s="19">
        <f t="shared" ref="AH115:AH121" si="135">X115-AA115</f>
        <v>0</v>
      </c>
      <c r="AI115" s="15">
        <f t="shared" ref="AI115:AI121" si="136">X115-AD115</f>
        <v>0</v>
      </c>
      <c r="AJ115" s="16">
        <f t="shared" ref="AJ115:AJ121" si="137">X115-AG115</f>
        <v>0</v>
      </c>
      <c r="AK115" s="9"/>
      <c r="AL115" s="372">
        <v>-20000000</v>
      </c>
      <c r="AM115" s="375">
        <v>0</v>
      </c>
      <c r="AN115" s="9"/>
      <c r="AO115" s="294"/>
      <c r="AP115" s="294"/>
      <c r="AQ115" s="294"/>
      <c r="AR115" s="294"/>
      <c r="AS115" s="294"/>
      <c r="AT115" s="294"/>
      <c r="AU115" s="294"/>
      <c r="AV115" s="294"/>
      <c r="AW115" s="294"/>
      <c r="AX115" s="294"/>
      <c r="AY115" s="294"/>
      <c r="AZ115" s="294"/>
    </row>
    <row r="116" spans="1:52" s="382" customFormat="1" ht="24.95" customHeight="1">
      <c r="A116" s="743" t="str">
        <f>+IF(MAYO!A116=0,"",MAYO!A116)</f>
        <v>2100-1</v>
      </c>
      <c r="B116" s="627" t="str">
        <f>+IF(MAYO!B116=0,"",MAYO!B116)</f>
        <v>Vigencia Anterior</v>
      </c>
      <c r="C116" s="673">
        <f>+ENERO!C116</f>
        <v>0</v>
      </c>
      <c r="D116" s="464">
        <f>MAYO!D116+JUNIO!P116</f>
        <v>0</v>
      </c>
      <c r="E116" s="464">
        <f>MAYO!E116+JUNIO!Q116</f>
        <v>0</v>
      </c>
      <c r="F116" s="468">
        <f t="shared" si="126"/>
        <v>0</v>
      </c>
      <c r="G116" s="466">
        <f>MAYO!I116</f>
        <v>0</v>
      </c>
      <c r="H116" s="374">
        <v>0</v>
      </c>
      <c r="I116" s="468">
        <f t="shared" si="127"/>
        <v>0</v>
      </c>
      <c r="J116" s="466">
        <f>MAYO!L116</f>
        <v>0</v>
      </c>
      <c r="K116" s="374">
        <v>0</v>
      </c>
      <c r="L116" s="465">
        <f t="shared" si="128"/>
        <v>0</v>
      </c>
      <c r="M116" s="469">
        <f t="shared" si="129"/>
        <v>0</v>
      </c>
      <c r="N116" s="465">
        <f t="shared" si="130"/>
        <v>0</v>
      </c>
      <c r="O116" s="461"/>
      <c r="P116" s="372">
        <v>0</v>
      </c>
      <c r="Q116" s="375">
        <v>0</v>
      </c>
      <c r="R116" s="9"/>
      <c r="S116" s="706" t="str">
        <f>+IF(MAYO!S116=0,"",MAYO!S116)</f>
        <v>2010100-2</v>
      </c>
      <c r="T116" s="682" t="str">
        <f>+IF(MAYO!T116=0,"",MAYO!T116)</f>
        <v>Materiales</v>
      </c>
      <c r="U116" s="27">
        <f>+ENERO!U116</f>
        <v>75600000</v>
      </c>
      <c r="V116" s="15">
        <f>MAYO!V116+JUNIO!AL116</f>
        <v>-25120750</v>
      </c>
      <c r="W116" s="15">
        <f>MAYO!W116+JUNIO!AM116</f>
        <v>0</v>
      </c>
      <c r="X116" s="18">
        <f t="shared" si="131"/>
        <v>50479250</v>
      </c>
      <c r="Y116" s="19">
        <f>MAYO!AA116</f>
        <v>23344741</v>
      </c>
      <c r="Z116" s="374">
        <v>2968909</v>
      </c>
      <c r="AA116" s="18">
        <f t="shared" si="132"/>
        <v>26313650</v>
      </c>
      <c r="AB116" s="19">
        <f>MAYO!AD116</f>
        <v>23282211</v>
      </c>
      <c r="AC116" s="374">
        <v>2968908</v>
      </c>
      <c r="AD116" s="18">
        <f t="shared" si="133"/>
        <v>26251119</v>
      </c>
      <c r="AE116" s="19">
        <f>MAYO!AG116</f>
        <v>11828805</v>
      </c>
      <c r="AF116" s="374">
        <v>0</v>
      </c>
      <c r="AG116" s="18">
        <f t="shared" si="134"/>
        <v>11828805</v>
      </c>
      <c r="AH116" s="19">
        <f t="shared" si="135"/>
        <v>24165600</v>
      </c>
      <c r="AI116" s="15">
        <f t="shared" si="136"/>
        <v>24228131</v>
      </c>
      <c r="AJ116" s="16">
        <f t="shared" si="137"/>
        <v>38650445</v>
      </c>
      <c r="AK116" s="9"/>
      <c r="AL116" s="372">
        <v>-20973412</v>
      </c>
      <c r="AM116" s="375">
        <v>0</v>
      </c>
      <c r="AN116" s="9"/>
      <c r="AO116" s="294"/>
      <c r="AP116" s="294"/>
      <c r="AQ116" s="294"/>
      <c r="AR116" s="294"/>
      <c r="AS116" s="294"/>
      <c r="AT116" s="294"/>
      <c r="AU116" s="294"/>
      <c r="AV116" s="294"/>
      <c r="AW116" s="294"/>
      <c r="AX116" s="294"/>
      <c r="AY116" s="294"/>
      <c r="AZ116" s="294"/>
    </row>
    <row r="117" spans="1:52" s="382" customFormat="1" ht="24.95" customHeight="1">
      <c r="A117" s="743">
        <f>+IF(MAYO!A117=0,"",MAYO!A117)</f>
        <v>2200</v>
      </c>
      <c r="B117" s="626" t="str">
        <f>+IF(MAYO!B117=0,"",MAYO!B117)</f>
        <v>CREDITO EXTERNO</v>
      </c>
      <c r="C117" s="673">
        <f>+ENERO!C117</f>
        <v>0</v>
      </c>
      <c r="D117" s="464">
        <f>MAYO!D117+JUNIO!P117</f>
        <v>0</v>
      </c>
      <c r="E117" s="464">
        <f>MAYO!E117+JUNIO!Q117</f>
        <v>0</v>
      </c>
      <c r="F117" s="468">
        <f t="shared" si="126"/>
        <v>0</v>
      </c>
      <c r="G117" s="466">
        <f>MAYO!I117</f>
        <v>0</v>
      </c>
      <c r="H117" s="374">
        <v>0</v>
      </c>
      <c r="I117" s="468">
        <f t="shared" si="127"/>
        <v>0</v>
      </c>
      <c r="J117" s="466">
        <f>MAYO!L117</f>
        <v>0</v>
      </c>
      <c r="K117" s="374">
        <v>0</v>
      </c>
      <c r="L117" s="465">
        <f t="shared" si="128"/>
        <v>0</v>
      </c>
      <c r="M117" s="469">
        <f t="shared" si="129"/>
        <v>0</v>
      </c>
      <c r="N117" s="465">
        <f t="shared" si="130"/>
        <v>0</v>
      </c>
      <c r="O117" s="461"/>
      <c r="P117" s="372">
        <v>0</v>
      </c>
      <c r="Q117" s="375">
        <v>0</v>
      </c>
      <c r="R117" s="9"/>
      <c r="S117" s="706" t="str">
        <f>+IF(MAYO!S117=0,"",MAYO!S117)</f>
        <v>2010100-3</v>
      </c>
      <c r="T117" s="682" t="str">
        <f>+IF(MAYO!T117=0,"",MAYO!T117)</f>
        <v>Salud Ocupacional</v>
      </c>
      <c r="U117" s="27">
        <f>+ENERO!U117</f>
        <v>3000000</v>
      </c>
      <c r="V117" s="15">
        <f>MAYO!V117+JUNIO!AL117</f>
        <v>0</v>
      </c>
      <c r="W117" s="15">
        <f>MAYO!W117+JUNIO!AM117</f>
        <v>0</v>
      </c>
      <c r="X117" s="18">
        <f t="shared" si="131"/>
        <v>3000000</v>
      </c>
      <c r="Y117" s="19">
        <f>MAYO!AA117</f>
        <v>0</v>
      </c>
      <c r="Z117" s="374">
        <v>0</v>
      </c>
      <c r="AA117" s="18">
        <f t="shared" si="132"/>
        <v>0</v>
      </c>
      <c r="AB117" s="19">
        <f>MAYO!AD117</f>
        <v>0</v>
      </c>
      <c r="AC117" s="374">
        <v>0</v>
      </c>
      <c r="AD117" s="18">
        <f t="shared" si="133"/>
        <v>0</v>
      </c>
      <c r="AE117" s="19">
        <f>MAYO!AG117</f>
        <v>0</v>
      </c>
      <c r="AF117" s="374">
        <v>0</v>
      </c>
      <c r="AG117" s="18">
        <f t="shared" si="134"/>
        <v>0</v>
      </c>
      <c r="AH117" s="19">
        <f t="shared" si="135"/>
        <v>3000000</v>
      </c>
      <c r="AI117" s="15">
        <f t="shared" si="136"/>
        <v>3000000</v>
      </c>
      <c r="AJ117" s="16">
        <f t="shared" si="137"/>
        <v>3000000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4" t="str">
        <f>+IF(MAYO!A118=0,"",MAYO!A118)</f>
        <v>2200-1</v>
      </c>
      <c r="B118" s="627" t="str">
        <f>+IF(MAYO!B118=0,"",MAYO!B118)</f>
        <v>Vigencia Anterior Ingresos de Capital</v>
      </c>
      <c r="C118" s="673">
        <f>+ENERO!C118</f>
        <v>0</v>
      </c>
      <c r="D118" s="464">
        <f>MAYO!D118+JUNIO!P118</f>
        <v>0</v>
      </c>
      <c r="E118" s="464">
        <f>MAYO!E118+JUNIO!Q118</f>
        <v>0</v>
      </c>
      <c r="F118" s="468">
        <f t="shared" si="126"/>
        <v>0</v>
      </c>
      <c r="G118" s="466">
        <f>MAYO!I118</f>
        <v>0</v>
      </c>
      <c r="H118" s="374">
        <v>0</v>
      </c>
      <c r="I118" s="468">
        <f t="shared" si="127"/>
        <v>0</v>
      </c>
      <c r="J118" s="466">
        <f>MAYO!L118</f>
        <v>0</v>
      </c>
      <c r="K118" s="374">
        <v>0</v>
      </c>
      <c r="L118" s="465">
        <f t="shared" si="128"/>
        <v>0</v>
      </c>
      <c r="M118" s="469">
        <f t="shared" si="129"/>
        <v>0</v>
      </c>
      <c r="N118" s="465">
        <f t="shared" si="130"/>
        <v>0</v>
      </c>
      <c r="O118" s="461"/>
      <c r="P118" s="372">
        <v>0</v>
      </c>
      <c r="Q118" s="375">
        <v>0</v>
      </c>
      <c r="R118" s="9"/>
      <c r="S118" s="706" t="str">
        <f>+IF(MAYO!S118=0,"",MAYO!S118)</f>
        <v>2010100-4</v>
      </c>
      <c r="T118" s="682" t="str">
        <f>+IF(MAYO!T118=0,"",MAYO!T118)</f>
        <v/>
      </c>
      <c r="U118" s="27">
        <f>+ENERO!U118</f>
        <v>0</v>
      </c>
      <c r="V118" s="15">
        <f>MAYO!V118+JUNIO!AL118</f>
        <v>0</v>
      </c>
      <c r="W118" s="15">
        <f>MAYO!W118+JUNIO!AM118</f>
        <v>0</v>
      </c>
      <c r="X118" s="18">
        <f t="shared" si="131"/>
        <v>0</v>
      </c>
      <c r="Y118" s="19">
        <f>MAYO!AA118</f>
        <v>0</v>
      </c>
      <c r="Z118" s="374">
        <v>0</v>
      </c>
      <c r="AA118" s="18">
        <f t="shared" si="132"/>
        <v>0</v>
      </c>
      <c r="AB118" s="19">
        <f>MAYO!AD118</f>
        <v>0</v>
      </c>
      <c r="AC118" s="374">
        <v>0</v>
      </c>
      <c r="AD118" s="18">
        <f t="shared" si="133"/>
        <v>0</v>
      </c>
      <c r="AE118" s="19">
        <f>MAYO!AG118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3">
        <f>+IF(MAYO!A119=0,"",MAYO!A119)</f>
        <v>2300</v>
      </c>
      <c r="B119" s="626" t="str">
        <f>+IF(MAYO!B119=0,"",MAYO!B119)</f>
        <v>RENDIMIENTOS FINANCIEROS</v>
      </c>
      <c r="C119" s="673">
        <f>+ENERO!C119</f>
        <v>0</v>
      </c>
      <c r="D119" s="464">
        <f>MAYO!D119+JUNIO!P119</f>
        <v>0</v>
      </c>
      <c r="E119" s="464">
        <f>MAYO!E119+JUNIO!Q119</f>
        <v>0</v>
      </c>
      <c r="F119" s="468">
        <f t="shared" si="126"/>
        <v>0</v>
      </c>
      <c r="G119" s="219">
        <f>MAYO!I119</f>
        <v>535046</v>
      </c>
      <c r="H119" s="374">
        <v>80642</v>
      </c>
      <c r="I119" s="473">
        <f t="shared" si="127"/>
        <v>615688</v>
      </c>
      <c r="J119" s="219">
        <f>MAYO!L119</f>
        <v>535046</v>
      </c>
      <c r="K119" s="374">
        <v>80642</v>
      </c>
      <c r="L119" s="143">
        <f t="shared" si="128"/>
        <v>615688</v>
      </c>
      <c r="M119" s="438">
        <f t="shared" si="129"/>
        <v>-615688</v>
      </c>
      <c r="N119" s="143">
        <f t="shared" si="130"/>
        <v>-615688</v>
      </c>
      <c r="O119" s="461"/>
      <c r="P119" s="372">
        <v>0</v>
      </c>
      <c r="Q119" s="375">
        <v>0</v>
      </c>
      <c r="R119" s="9"/>
      <c r="S119" s="706" t="str">
        <f>+IF(MAYO!S119=0,"",MAYO!S119)</f>
        <v>2010100-5</v>
      </c>
      <c r="T119" s="682" t="str">
        <f>+IF(MAYO!T119=0,"",MAYO!T119)</f>
        <v/>
      </c>
      <c r="U119" s="27">
        <f>+ENERO!U119</f>
        <v>0</v>
      </c>
      <c r="V119" s="15">
        <f>MAYO!V119+JUNIO!AL119</f>
        <v>0</v>
      </c>
      <c r="W119" s="15">
        <f>MAYO!W119+JUNIO!AM119</f>
        <v>0</v>
      </c>
      <c r="X119" s="18">
        <f t="shared" si="131"/>
        <v>0</v>
      </c>
      <c r="Y119" s="19">
        <f>MAYO!AA119</f>
        <v>0</v>
      </c>
      <c r="Z119" s="374">
        <v>0</v>
      </c>
      <c r="AA119" s="18">
        <f t="shared" si="132"/>
        <v>0</v>
      </c>
      <c r="AB119" s="19">
        <f>MAYO!AD119</f>
        <v>0</v>
      </c>
      <c r="AC119" s="374">
        <v>0</v>
      </c>
      <c r="AD119" s="18">
        <f t="shared" si="133"/>
        <v>0</v>
      </c>
      <c r="AE119" s="19">
        <f>MAYO!AG119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5">
        <f>+IF(MAYO!A120=0,"",MAYO!A120)</f>
        <v>2400</v>
      </c>
      <c r="B120" s="627" t="str">
        <f>+IF(MAYO!B120=0,"",MAYO!B120)</f>
        <v>VENTA DE ACTIVOS</v>
      </c>
      <c r="C120" s="673">
        <f>+ENERO!C120</f>
        <v>0</v>
      </c>
      <c r="D120" s="464">
        <f>MAYO!D120+JUNIO!P120</f>
        <v>0</v>
      </c>
      <c r="E120" s="464">
        <f>MAYO!E120+JUNIO!Q120</f>
        <v>0</v>
      </c>
      <c r="F120" s="468">
        <f t="shared" si="126"/>
        <v>0</v>
      </c>
      <c r="G120" s="219">
        <f>MAYO!I120</f>
        <v>0</v>
      </c>
      <c r="H120" s="374">
        <v>0</v>
      </c>
      <c r="I120" s="473">
        <f t="shared" si="127"/>
        <v>0</v>
      </c>
      <c r="J120" s="219">
        <f>MAYO!L120</f>
        <v>0</v>
      </c>
      <c r="K120" s="374">
        <v>0</v>
      </c>
      <c r="L120" s="143">
        <f t="shared" si="128"/>
        <v>0</v>
      </c>
      <c r="M120" s="438">
        <f t="shared" si="129"/>
        <v>0</v>
      </c>
      <c r="N120" s="143">
        <f t="shared" si="130"/>
        <v>0</v>
      </c>
      <c r="P120" s="372">
        <v>0</v>
      </c>
      <c r="Q120" s="375">
        <v>0</v>
      </c>
      <c r="R120" s="9"/>
      <c r="S120" s="706" t="str">
        <f>+IF(MAYO!S120=0,"",MAYO!S120)</f>
        <v>2010100-6</v>
      </c>
      <c r="T120" s="682" t="str">
        <f>+IF(MAYO!T120=0,"",MAYO!T120)</f>
        <v/>
      </c>
      <c r="U120" s="27">
        <f>+ENERO!U120</f>
        <v>0</v>
      </c>
      <c r="V120" s="15">
        <f>MAYO!V120+JUNIO!AL120</f>
        <v>0</v>
      </c>
      <c r="W120" s="15">
        <f>MAYO!W120+JUNIO!AM120</f>
        <v>0</v>
      </c>
      <c r="X120" s="18">
        <f t="shared" si="131"/>
        <v>0</v>
      </c>
      <c r="Y120" s="19">
        <f>MAYO!AA120</f>
        <v>0</v>
      </c>
      <c r="Z120" s="374">
        <v>0</v>
      </c>
      <c r="AA120" s="18">
        <f t="shared" si="132"/>
        <v>0</v>
      </c>
      <c r="AB120" s="19">
        <f>MAYO!AD120</f>
        <v>0</v>
      </c>
      <c r="AC120" s="374">
        <v>0</v>
      </c>
      <c r="AD120" s="18">
        <f t="shared" si="133"/>
        <v>0</v>
      </c>
      <c r="AE120" s="19">
        <f>MAYO!AG120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5">
        <f>+IF(MAYO!A121=0,"",MAYO!A121)</f>
        <v>2500</v>
      </c>
      <c r="B121" s="627" t="str">
        <f>+IF(MAYO!B121=0,"",MAYO!B121)</f>
        <v>DONACIONES</v>
      </c>
      <c r="C121" s="673">
        <f>+ENERO!C121</f>
        <v>0</v>
      </c>
      <c r="D121" s="464">
        <f>MAYO!D121+JUNIO!P121</f>
        <v>0</v>
      </c>
      <c r="E121" s="464">
        <f>MAYO!E121+JUNIO!Q121</f>
        <v>0</v>
      </c>
      <c r="F121" s="468">
        <f t="shared" si="126"/>
        <v>0</v>
      </c>
      <c r="G121" s="219">
        <f>MAYO!I121</f>
        <v>0</v>
      </c>
      <c r="H121" s="374">
        <v>0</v>
      </c>
      <c r="I121" s="473">
        <f t="shared" si="127"/>
        <v>0</v>
      </c>
      <c r="J121" s="219">
        <f>MAYO!L121</f>
        <v>0</v>
      </c>
      <c r="K121" s="374">
        <v>0</v>
      </c>
      <c r="L121" s="143">
        <f t="shared" si="128"/>
        <v>0</v>
      </c>
      <c r="M121" s="438">
        <f t="shared" si="129"/>
        <v>0</v>
      </c>
      <c r="N121" s="143">
        <f t="shared" si="130"/>
        <v>0</v>
      </c>
      <c r="P121" s="372">
        <v>0</v>
      </c>
      <c r="Q121" s="375">
        <v>0</v>
      </c>
      <c r="R121" s="9"/>
      <c r="S121" s="706">
        <f>+IF(MAYO!S121=0,"",MAYO!S121)</f>
        <v>2010199</v>
      </c>
      <c r="T121" s="682" t="str">
        <f>+IF(MAYO!T121=0,"",MAYO!T121)</f>
        <v>Vigencias Anteriores Adquisición de bienes Admón</v>
      </c>
      <c r="U121" s="27">
        <f>+ENERO!U121</f>
        <v>0</v>
      </c>
      <c r="V121" s="15">
        <f>MAYO!V121+JUNIO!AL121</f>
        <v>16565330</v>
      </c>
      <c r="W121" s="15">
        <f>MAYO!W121+JUNIO!AM121</f>
        <v>0</v>
      </c>
      <c r="X121" s="18">
        <f t="shared" si="131"/>
        <v>16565330</v>
      </c>
      <c r="Y121" s="19">
        <f>MAYO!AA121</f>
        <v>16565330</v>
      </c>
      <c r="Z121" s="374">
        <v>0</v>
      </c>
      <c r="AA121" s="18">
        <f t="shared" si="132"/>
        <v>16565330</v>
      </c>
      <c r="AB121" s="19">
        <f>MAYO!AD121</f>
        <v>16565330</v>
      </c>
      <c r="AC121" s="374">
        <v>0</v>
      </c>
      <c r="AD121" s="18">
        <f t="shared" si="133"/>
        <v>16565330</v>
      </c>
      <c r="AE121" s="19">
        <f>MAYO!AG121</f>
        <v>16565330</v>
      </c>
      <c r="AF121" s="374">
        <v>0</v>
      </c>
      <c r="AG121" s="18">
        <f t="shared" si="134"/>
        <v>16565330</v>
      </c>
      <c r="AH121" s="19">
        <f t="shared" si="135"/>
        <v>0</v>
      </c>
      <c r="AI121" s="15">
        <f t="shared" si="136"/>
        <v>0</v>
      </c>
      <c r="AJ121" s="16">
        <f t="shared" si="137"/>
        <v>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c r="A122" s="745">
        <f>+IF(MAYO!A122=0,"",MAYO!A122)</f>
        <v>2600</v>
      </c>
      <c r="B122" s="627" t="str">
        <f>+IF(MAYO!B122=0,"",MAYO!B122)</f>
        <v>RECUPERACIÓN DE CARTERA (AÑO 2016 Y ANTERIORES)</v>
      </c>
      <c r="C122" s="673">
        <f>+ENERO!C122</f>
        <v>164508252</v>
      </c>
      <c r="D122" s="464">
        <f>MAYO!D122+JUNIO!P122</f>
        <v>0</v>
      </c>
      <c r="E122" s="464">
        <f>MAYO!E122+JUNIO!Q122</f>
        <v>155190942</v>
      </c>
      <c r="F122" s="468">
        <f t="shared" si="126"/>
        <v>319699194</v>
      </c>
      <c r="G122" s="219">
        <f>MAYO!I122</f>
        <v>19775627</v>
      </c>
      <c r="H122" s="374">
        <v>1118021</v>
      </c>
      <c r="I122" s="473">
        <f t="shared" si="127"/>
        <v>20893648</v>
      </c>
      <c r="J122" s="219">
        <f>MAYO!L122</f>
        <v>19775627</v>
      </c>
      <c r="K122" s="374">
        <v>1118021</v>
      </c>
      <c r="L122" s="143">
        <f t="shared" si="128"/>
        <v>20893648</v>
      </c>
      <c r="M122" s="438">
        <f t="shared" si="129"/>
        <v>298805546</v>
      </c>
      <c r="N122" s="143">
        <f t="shared" si="130"/>
        <v>298805546</v>
      </c>
      <c r="P122" s="372">
        <v>0</v>
      </c>
      <c r="Q122" s="375">
        <v>0</v>
      </c>
      <c r="R122" s="9"/>
      <c r="S122" s="366" t="str">
        <f>+IF(MAYO!S122=0,"",MAYO!S122)</f>
        <v/>
      </c>
      <c r="T122" s="696" t="str">
        <f>+IF(MAYO!T122=0,"",MAYO!T122)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6">
        <f>+IF(MAYO!A123=0,"",MAYO!A123)</f>
        <v>2700</v>
      </c>
      <c r="B123" s="627" t="str">
        <f>+IF(MAYO!B123=0,"",MAYO!B123)</f>
        <v>OTROS INGRESOS DE CAPITAL</v>
      </c>
      <c r="C123" s="673">
        <f>+ENERO!C123</f>
        <v>0</v>
      </c>
      <c r="D123" s="464">
        <f>MAYO!D123+JUNIO!P123</f>
        <v>0</v>
      </c>
      <c r="E123" s="464">
        <f>MAYO!E123+JUNIO!Q123</f>
        <v>0</v>
      </c>
      <c r="F123" s="468">
        <f t="shared" si="126"/>
        <v>0</v>
      </c>
      <c r="G123" s="219">
        <f>MAYO!I123</f>
        <v>0</v>
      </c>
      <c r="H123" s="374">
        <v>0</v>
      </c>
      <c r="I123" s="473">
        <f t="shared" si="127"/>
        <v>0</v>
      </c>
      <c r="J123" s="219">
        <f>MAYO!L123</f>
        <v>0</v>
      </c>
      <c r="K123" s="374">
        <v>0</v>
      </c>
      <c r="L123" s="143">
        <f t="shared" si="128"/>
        <v>0</v>
      </c>
      <c r="M123" s="438">
        <f t="shared" si="129"/>
        <v>0</v>
      </c>
      <c r="N123" s="143">
        <f t="shared" si="130"/>
        <v>0</v>
      </c>
      <c r="P123" s="372">
        <v>0</v>
      </c>
      <c r="Q123" s="375">
        <v>0</v>
      </c>
      <c r="R123" s="9"/>
      <c r="S123" s="705">
        <f>+IF(MAYO!S123=0,"",MAYO!S123)</f>
        <v>2010200</v>
      </c>
      <c r="T123" s="681" t="str">
        <f>+IF(MAYO!T123=0,"",MAYO!T123)</f>
        <v>Adquisición de Servicios</v>
      </c>
      <c r="U123" s="132">
        <f t="shared" ref="U123:AJ123" si="138">SUM(U124:U139)</f>
        <v>91627325</v>
      </c>
      <c r="V123" s="122">
        <f t="shared" si="138"/>
        <v>49094762</v>
      </c>
      <c r="W123" s="122">
        <f t="shared" si="138"/>
        <v>1603319</v>
      </c>
      <c r="X123" s="129">
        <f t="shared" si="138"/>
        <v>142325406</v>
      </c>
      <c r="Y123" s="128">
        <f t="shared" si="138"/>
        <v>78148703</v>
      </c>
      <c r="Z123" s="122">
        <f t="shared" si="138"/>
        <v>7594213</v>
      </c>
      <c r="AA123" s="129">
        <f t="shared" si="138"/>
        <v>85742916</v>
      </c>
      <c r="AB123" s="128">
        <f t="shared" si="138"/>
        <v>60563089</v>
      </c>
      <c r="AC123" s="122">
        <f t="shared" si="138"/>
        <v>7594213</v>
      </c>
      <c r="AD123" s="129">
        <f t="shared" si="138"/>
        <v>68157302</v>
      </c>
      <c r="AE123" s="128">
        <f t="shared" si="138"/>
        <v>38987231</v>
      </c>
      <c r="AF123" s="122">
        <f t="shared" si="138"/>
        <v>16434876</v>
      </c>
      <c r="AG123" s="129">
        <f t="shared" si="138"/>
        <v>55422107</v>
      </c>
      <c r="AH123" s="128">
        <f t="shared" si="138"/>
        <v>56582490</v>
      </c>
      <c r="AI123" s="122">
        <f t="shared" si="138"/>
        <v>74168104</v>
      </c>
      <c r="AJ123" s="130">
        <f t="shared" si="138"/>
        <v>86903299</v>
      </c>
      <c r="AK123" s="9"/>
      <c r="AL123" s="128">
        <f>SUM(AL124:AL139)</f>
        <v>8948423</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c r="A124" s="747">
        <f>+IF(MAYO!A124=0,"",MAYO!A124)</f>
        <v>2800</v>
      </c>
      <c r="B124" s="655" t="str">
        <f>+IF(MAYO!B124=0,"",MAYO!B124)</f>
        <v/>
      </c>
      <c r="C124" s="779">
        <f>+ENERO!C124</f>
        <v>0</v>
      </c>
      <c r="D124" s="462">
        <f>MAYO!D124+JUNIO!P124</f>
        <v>0</v>
      </c>
      <c r="E124" s="462">
        <f>MAYO!E124+JUNIO!Q124</f>
        <v>0</v>
      </c>
      <c r="F124" s="474">
        <f t="shared" si="126"/>
        <v>0</v>
      </c>
      <c r="G124" s="387">
        <f>MAYO!I124</f>
        <v>0</v>
      </c>
      <c r="H124" s="388">
        <v>0</v>
      </c>
      <c r="I124" s="475">
        <f t="shared" si="127"/>
        <v>0</v>
      </c>
      <c r="J124" s="387">
        <f>MAYO!L124</f>
        <v>0</v>
      </c>
      <c r="K124" s="388">
        <v>0</v>
      </c>
      <c r="L124" s="386">
        <f t="shared" si="128"/>
        <v>0</v>
      </c>
      <c r="M124" s="476">
        <f t="shared" si="129"/>
        <v>0</v>
      </c>
      <c r="N124" s="386">
        <f t="shared" si="130"/>
        <v>0</v>
      </c>
      <c r="P124" s="384">
        <v>0</v>
      </c>
      <c r="Q124" s="389">
        <v>0</v>
      </c>
      <c r="R124" s="9"/>
      <c r="S124" s="706" t="str">
        <f>+IF(MAYO!S124=0,"",MAYO!S124)</f>
        <v>2010200-1</v>
      </c>
      <c r="T124" s="682" t="str">
        <f>+IF(MAYO!T124=0,"",MAYO!T124)</f>
        <v>Seguros</v>
      </c>
      <c r="U124" s="27">
        <f>+ENERO!U124</f>
        <v>0</v>
      </c>
      <c r="V124" s="15">
        <f>MAYO!V124+JUNIO!AL124</f>
        <v>0</v>
      </c>
      <c r="W124" s="15">
        <f>MAYO!W124+JUNIO!AM124</f>
        <v>0</v>
      </c>
      <c r="X124" s="18">
        <f t="shared" ref="X124:X139" si="139">SUM(U124:W124)</f>
        <v>0</v>
      </c>
      <c r="Y124" s="19">
        <f>MAYO!AA124</f>
        <v>0</v>
      </c>
      <c r="Z124" s="374">
        <v>0</v>
      </c>
      <c r="AA124" s="18">
        <f t="shared" ref="AA124:AA139" si="140">SUM(Y124:Z124)</f>
        <v>0</v>
      </c>
      <c r="AB124" s="19">
        <f>MAYO!AD124</f>
        <v>0</v>
      </c>
      <c r="AC124" s="374">
        <v>0</v>
      </c>
      <c r="AD124" s="18">
        <f t="shared" ref="AD124:AD139" si="141">SUM(AB124:AC124)</f>
        <v>0</v>
      </c>
      <c r="AE124" s="19">
        <f>MAYO!AG124</f>
        <v>0</v>
      </c>
      <c r="AF124" s="374">
        <v>0</v>
      </c>
      <c r="AG124" s="18">
        <f t="shared" ref="AG124:AG139" si="142">SUM(AE124:AF124)</f>
        <v>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2"/>
      <c r="B125" s="653"/>
      <c r="C125" s="480"/>
      <c r="D125" s="480"/>
      <c r="E125" s="480"/>
      <c r="F125" s="480"/>
      <c r="G125" s="480"/>
      <c r="H125" s="480"/>
      <c r="I125" s="480"/>
      <c r="J125" s="480"/>
      <c r="K125" s="480"/>
      <c r="L125" s="480"/>
      <c r="M125" s="480"/>
      <c r="N125" s="481"/>
      <c r="P125" s="482"/>
      <c r="Q125" s="481"/>
      <c r="R125" s="9"/>
      <c r="S125" s="706" t="str">
        <f>+IF(MAYO!S125=0,"",MAYO!S125)</f>
        <v>2010200-2</v>
      </c>
      <c r="T125" s="682" t="str">
        <f>+IF(MAYO!T125=0,"",MAYO!T125)</f>
        <v>Impresos y Publicaciones</v>
      </c>
      <c r="U125" s="27">
        <f>+ENERO!U125</f>
        <v>0</v>
      </c>
      <c r="V125" s="15">
        <f>MAYO!V125+JUNIO!AL125</f>
        <v>0</v>
      </c>
      <c r="W125" s="15">
        <f>MAYO!W125+JUNIO!AM125</f>
        <v>0</v>
      </c>
      <c r="X125" s="18">
        <f t="shared" si="139"/>
        <v>0</v>
      </c>
      <c r="Y125" s="19">
        <f>MAYO!AA125</f>
        <v>0</v>
      </c>
      <c r="Z125" s="374">
        <v>0</v>
      </c>
      <c r="AA125" s="18">
        <f t="shared" si="140"/>
        <v>0</v>
      </c>
      <c r="AB125" s="19">
        <f>MAYO!AD125</f>
        <v>0</v>
      </c>
      <c r="AC125" s="374">
        <v>0</v>
      </c>
      <c r="AD125" s="18">
        <f t="shared" si="141"/>
        <v>0</v>
      </c>
      <c r="AE125" s="19">
        <f>MAYO!AG125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67" t="s">
        <v>244</v>
      </c>
      <c r="B126" s="656"/>
      <c r="C126" s="477">
        <f t="shared" ref="C126:N126" si="146">C8-C128</f>
        <v>5615142604</v>
      </c>
      <c r="D126" s="477">
        <f t="shared" si="146"/>
        <v>0</v>
      </c>
      <c r="E126" s="477">
        <f t="shared" si="146"/>
        <v>265986557</v>
      </c>
      <c r="F126" s="477">
        <f t="shared" si="146"/>
        <v>5881129161</v>
      </c>
      <c r="G126" s="477">
        <f t="shared" si="146"/>
        <v>2965802193</v>
      </c>
      <c r="H126" s="477">
        <f t="shared" si="146"/>
        <v>513206606</v>
      </c>
      <c r="I126" s="477">
        <f t="shared" si="146"/>
        <v>3479008799</v>
      </c>
      <c r="J126" s="477">
        <f t="shared" si="146"/>
        <v>2574776495</v>
      </c>
      <c r="K126" s="477">
        <f t="shared" si="146"/>
        <v>447247142</v>
      </c>
      <c r="L126" s="477">
        <f t="shared" si="146"/>
        <v>3022023637</v>
      </c>
      <c r="M126" s="477">
        <f t="shared" si="146"/>
        <v>2402120362</v>
      </c>
      <c r="N126" s="614">
        <f t="shared" si="146"/>
        <v>2859105524</v>
      </c>
      <c r="P126" s="478">
        <f>P8-P128</f>
        <v>0</v>
      </c>
      <c r="Q126" s="479">
        <f>Q8-Q128</f>
        <v>72000000</v>
      </c>
      <c r="R126" s="9"/>
      <c r="S126" s="706" t="str">
        <f>+IF(MAYO!S126=0,"",MAYO!S126)</f>
        <v>2010200-3</v>
      </c>
      <c r="T126" s="682" t="str">
        <f>+IF(MAYO!T126=0,"",MAYO!T126)</f>
        <v xml:space="preserve">Servicios Públicos </v>
      </c>
      <c r="U126" s="27">
        <f>+ENERO!U126</f>
        <v>70000000</v>
      </c>
      <c r="V126" s="15">
        <f>MAYO!V126+JUNIO!AL126</f>
        <v>2921959</v>
      </c>
      <c r="W126" s="15">
        <f>MAYO!W126+JUNIO!AM126</f>
        <v>0</v>
      </c>
      <c r="X126" s="18">
        <f t="shared" si="139"/>
        <v>72921959</v>
      </c>
      <c r="Y126" s="19">
        <f>MAYO!AA126</f>
        <v>32375122</v>
      </c>
      <c r="Z126" s="374">
        <v>6309075</v>
      </c>
      <c r="AA126" s="18">
        <f t="shared" si="140"/>
        <v>38684197</v>
      </c>
      <c r="AB126" s="19">
        <f>MAYO!AD126</f>
        <v>32375122</v>
      </c>
      <c r="AC126" s="374">
        <v>6309075</v>
      </c>
      <c r="AD126" s="18">
        <f t="shared" si="141"/>
        <v>38684197</v>
      </c>
      <c r="AE126" s="19">
        <f>MAYO!AG126</f>
        <v>32294122</v>
      </c>
      <c r="AF126" s="374">
        <v>6363075</v>
      </c>
      <c r="AG126" s="18">
        <f t="shared" si="142"/>
        <v>38657197</v>
      </c>
      <c r="AH126" s="19">
        <f t="shared" si="143"/>
        <v>34237762</v>
      </c>
      <c r="AI126" s="15">
        <f t="shared" si="144"/>
        <v>34237762</v>
      </c>
      <c r="AJ126" s="16">
        <f t="shared" si="145"/>
        <v>34264762</v>
      </c>
      <c r="AK126" s="9"/>
      <c r="AL126" s="372">
        <v>2921959</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70"/>
      <c r="B127" s="653"/>
      <c r="C127" s="480"/>
      <c r="D127" s="480"/>
      <c r="E127" s="480"/>
      <c r="F127" s="480"/>
      <c r="G127" s="480"/>
      <c r="H127" s="480"/>
      <c r="I127" s="480"/>
      <c r="J127" s="480"/>
      <c r="K127" s="480"/>
      <c r="L127" s="480"/>
      <c r="M127" s="480"/>
      <c r="N127" s="481"/>
      <c r="P127" s="482"/>
      <c r="Q127" s="481"/>
      <c r="R127" s="9"/>
      <c r="S127" s="706" t="str">
        <f>+IF(MAYO!S127=0,"",MAYO!S127)</f>
        <v>2010200-4</v>
      </c>
      <c r="T127" s="682" t="str">
        <f>+IF(MAYO!T127=0,"",MAYO!T127)</f>
        <v>Comunicaciones y Transportes</v>
      </c>
      <c r="U127" s="27">
        <f>+ENERO!U127</f>
        <v>0</v>
      </c>
      <c r="V127" s="15">
        <f>MAYO!V127+JUNIO!AL127</f>
        <v>0</v>
      </c>
      <c r="W127" s="15">
        <f>MAYO!W127+JUNIO!AM127</f>
        <v>0</v>
      </c>
      <c r="X127" s="18">
        <f t="shared" si="139"/>
        <v>0</v>
      </c>
      <c r="Y127" s="19">
        <f>MAYO!AA127</f>
        <v>0</v>
      </c>
      <c r="Z127" s="374">
        <v>0</v>
      </c>
      <c r="AA127" s="18">
        <f t="shared" si="140"/>
        <v>0</v>
      </c>
      <c r="AB127" s="19">
        <f>MAYO!AD127</f>
        <v>0</v>
      </c>
      <c r="AC127" s="374">
        <v>0</v>
      </c>
      <c r="AD127" s="18">
        <f t="shared" si="141"/>
        <v>0</v>
      </c>
      <c r="AE127" s="19">
        <f>MAYO!AG127</f>
        <v>0</v>
      </c>
      <c r="AF127" s="374">
        <v>0</v>
      </c>
      <c r="AG127" s="18">
        <f t="shared" si="142"/>
        <v>0</v>
      </c>
      <c r="AH127" s="19">
        <f t="shared" si="143"/>
        <v>0</v>
      </c>
      <c r="AI127" s="15">
        <f t="shared" si="144"/>
        <v>0</v>
      </c>
      <c r="AJ127" s="16">
        <f t="shared" si="145"/>
        <v>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68" t="s">
        <v>247</v>
      </c>
      <c r="B128" s="657"/>
      <c r="C128" s="483">
        <f t="shared" ref="C128:E128" si="147">SUMIF($B$8:$B$122,"*Vigencia Anterior*",C8:C122)+C122</f>
        <v>483220383</v>
      </c>
      <c r="D128" s="483">
        <f t="shared" si="147"/>
        <v>0</v>
      </c>
      <c r="E128" s="483">
        <f t="shared" si="147"/>
        <v>354577406</v>
      </c>
      <c r="F128" s="483">
        <f>SUMIF($B$8:$B$122,"*Vigencia Anterior*",F8:F122)+F122</f>
        <v>837797789</v>
      </c>
      <c r="G128" s="483">
        <f t="shared" ref="G128:N128" si="148">SUMIF($B$8:$B$122,"*Vigencia Anterior*",G8:G122)+G122</f>
        <v>280480832</v>
      </c>
      <c r="H128" s="483">
        <f t="shared" si="148"/>
        <v>-5052192</v>
      </c>
      <c r="I128" s="483">
        <f t="shared" si="148"/>
        <v>275428640</v>
      </c>
      <c r="J128" s="483">
        <f t="shared" si="148"/>
        <v>280480832</v>
      </c>
      <c r="K128" s="483">
        <f t="shared" si="148"/>
        <v>-5052192</v>
      </c>
      <c r="L128" s="483">
        <f t="shared" si="148"/>
        <v>275428640</v>
      </c>
      <c r="M128" s="483">
        <f t="shared" si="148"/>
        <v>562369149</v>
      </c>
      <c r="N128" s="483">
        <f t="shared" si="148"/>
        <v>562369149</v>
      </c>
      <c r="O128" s="461"/>
      <c r="P128" s="483">
        <f>SUMIF($B8:$B$122,$B$24,P8:P122)+P122</f>
        <v>0</v>
      </c>
      <c r="Q128" s="484">
        <f>SUMIF($B8:$B$122,$B$24,Q8:Q122)+Q122</f>
        <v>0</v>
      </c>
      <c r="R128" s="9"/>
      <c r="S128" s="706" t="str">
        <f>+IF(MAYO!S128=0,"",MAYO!S128)</f>
        <v>2010200-5</v>
      </c>
      <c r="T128" s="682" t="str">
        <f>+IF(MAYO!T128=0,"",MAYO!T128)</f>
        <v>Viáticos y Gastos de Viaje</v>
      </c>
      <c r="U128" s="27">
        <f>+ENERO!U128</f>
        <v>3000000</v>
      </c>
      <c r="V128" s="15">
        <f>MAYO!V128+JUNIO!AL128</f>
        <v>0</v>
      </c>
      <c r="W128" s="15">
        <f>MAYO!W128+JUNIO!AM128</f>
        <v>0</v>
      </c>
      <c r="X128" s="18">
        <f t="shared" si="139"/>
        <v>3000000</v>
      </c>
      <c r="Y128" s="19">
        <f>MAYO!AA128</f>
        <v>670624</v>
      </c>
      <c r="Z128" s="374">
        <v>263496</v>
      </c>
      <c r="AA128" s="18">
        <f t="shared" si="140"/>
        <v>934120</v>
      </c>
      <c r="AB128" s="19">
        <f>MAYO!AD128</f>
        <v>670624</v>
      </c>
      <c r="AC128" s="374">
        <v>263496</v>
      </c>
      <c r="AD128" s="18">
        <f t="shared" si="141"/>
        <v>934120</v>
      </c>
      <c r="AE128" s="19">
        <f>MAYO!AG128</f>
        <v>670624</v>
      </c>
      <c r="AF128" s="374">
        <v>263496</v>
      </c>
      <c r="AG128" s="18">
        <f t="shared" si="142"/>
        <v>934120</v>
      </c>
      <c r="AH128" s="19">
        <f t="shared" si="143"/>
        <v>2065880</v>
      </c>
      <c r="AI128" s="15">
        <f t="shared" si="144"/>
        <v>2065880</v>
      </c>
      <c r="AJ128" s="16">
        <f t="shared" si="145"/>
        <v>2065880</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70"/>
      <c r="B129" s="653"/>
      <c r="C129" s="480"/>
      <c r="D129" s="480"/>
      <c r="E129" s="480"/>
      <c r="F129" s="480"/>
      <c r="G129" s="480"/>
      <c r="H129" s="480"/>
      <c r="I129" s="480"/>
      <c r="J129" s="480"/>
      <c r="K129" s="480"/>
      <c r="L129" s="480"/>
      <c r="M129" s="480"/>
      <c r="N129" s="481"/>
      <c r="P129" s="482"/>
      <c r="Q129" s="481"/>
      <c r="R129" s="9"/>
      <c r="S129" s="706" t="str">
        <f>+IF(MAYO!S129=0,"",MAYO!S129)</f>
        <v>2010200-6</v>
      </c>
      <c r="T129" s="682" t="str">
        <f>+IF(MAYO!T129=0,"",MAYO!T129)</f>
        <v>Arrendamientos</v>
      </c>
      <c r="U129" s="27">
        <f>+ENERO!U129</f>
        <v>0</v>
      </c>
      <c r="V129" s="15">
        <f>MAYO!V129+JUNIO!AL129</f>
        <v>0</v>
      </c>
      <c r="W129" s="15">
        <f>MAYO!W129+JUNIO!AM129</f>
        <v>0</v>
      </c>
      <c r="X129" s="18">
        <f t="shared" si="139"/>
        <v>0</v>
      </c>
      <c r="Y129" s="19">
        <f>MAYO!AA129</f>
        <v>0</v>
      </c>
      <c r="Z129" s="374">
        <v>0</v>
      </c>
      <c r="AA129" s="18">
        <f t="shared" si="140"/>
        <v>0</v>
      </c>
      <c r="AB129" s="19">
        <f>MAYO!AD129</f>
        <v>0</v>
      </c>
      <c r="AC129" s="374">
        <v>0</v>
      </c>
      <c r="AD129" s="18">
        <f t="shared" si="141"/>
        <v>0</v>
      </c>
      <c r="AE129" s="19">
        <f>MAYO!AG129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69" t="s">
        <v>250</v>
      </c>
      <c r="B130" s="658"/>
      <c r="C130" s="485">
        <f t="shared" ref="C130:N130" si="149">C128+C126</f>
        <v>6098362987</v>
      </c>
      <c r="D130" s="486">
        <f t="shared" si="149"/>
        <v>0</v>
      </c>
      <c r="E130" s="486">
        <f t="shared" si="149"/>
        <v>620563963</v>
      </c>
      <c r="F130" s="487">
        <f t="shared" si="149"/>
        <v>6718926950</v>
      </c>
      <c r="G130" s="485">
        <f t="shared" si="149"/>
        <v>3246283025</v>
      </c>
      <c r="H130" s="486">
        <f t="shared" si="149"/>
        <v>508154414</v>
      </c>
      <c r="I130" s="487">
        <f t="shared" si="149"/>
        <v>3754437439</v>
      </c>
      <c r="J130" s="485">
        <f t="shared" si="149"/>
        <v>2855257327</v>
      </c>
      <c r="K130" s="486">
        <f t="shared" si="149"/>
        <v>442194950</v>
      </c>
      <c r="L130" s="487">
        <f t="shared" si="149"/>
        <v>3297452277</v>
      </c>
      <c r="M130" s="485">
        <f t="shared" si="149"/>
        <v>2964489511</v>
      </c>
      <c r="N130" s="487">
        <f t="shared" si="149"/>
        <v>3421474673</v>
      </c>
      <c r="P130" s="478">
        <f>P128+P126</f>
        <v>0</v>
      </c>
      <c r="Q130" s="479">
        <f>Q128+Q126</f>
        <v>72000000</v>
      </c>
      <c r="R130" s="9"/>
      <c r="S130" s="706" t="str">
        <f>+IF(MAYO!S130=0,"",MAYO!S130)</f>
        <v>2010200-7</v>
      </c>
      <c r="T130" s="682" t="str">
        <f>+IF(MAYO!T130=0,"",MAYO!T130)</f>
        <v>Vigilancia y Aseo</v>
      </c>
      <c r="U130" s="27">
        <f>+ENERO!U130</f>
        <v>0</v>
      </c>
      <c r="V130" s="15">
        <f>MAYO!V130+JUNIO!AL130</f>
        <v>0</v>
      </c>
      <c r="W130" s="15">
        <f>MAYO!W130+JUNIO!AM130</f>
        <v>0</v>
      </c>
      <c r="X130" s="18">
        <f t="shared" si="139"/>
        <v>0</v>
      </c>
      <c r="Y130" s="19">
        <f>MAYO!AA130</f>
        <v>0</v>
      </c>
      <c r="Z130" s="374">
        <v>0</v>
      </c>
      <c r="AA130" s="18">
        <f t="shared" si="140"/>
        <v>0</v>
      </c>
      <c r="AB130" s="19">
        <f>MAYO!AD130</f>
        <v>0</v>
      </c>
      <c r="AC130" s="374">
        <v>0</v>
      </c>
      <c r="AD130" s="18">
        <f t="shared" si="141"/>
        <v>0</v>
      </c>
      <c r="AE130" s="19">
        <f>MAYO!AG130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54"/>
      <c r="B131" s="660"/>
      <c r="N131" s="9"/>
      <c r="R131" s="9"/>
      <c r="S131" s="706" t="str">
        <f>+IF(MAYO!S131=0,"",MAYO!S131)</f>
        <v>2010200-8</v>
      </c>
      <c r="T131" s="682" t="str">
        <f>+IF(MAYO!T131=0,"",MAYO!T131)</f>
        <v>Bienestar Social</v>
      </c>
      <c r="U131" s="27">
        <f>+ENERO!U131</f>
        <v>8627325</v>
      </c>
      <c r="V131" s="15">
        <f>MAYO!V131+JUNIO!AL131</f>
        <v>0</v>
      </c>
      <c r="W131" s="15">
        <f>MAYO!W131+JUNIO!AM131</f>
        <v>0</v>
      </c>
      <c r="X131" s="18">
        <f t="shared" si="139"/>
        <v>8627325</v>
      </c>
      <c r="Y131" s="19">
        <f>MAYO!AA131</f>
        <v>800000</v>
      </c>
      <c r="Z131" s="374">
        <v>0</v>
      </c>
      <c r="AA131" s="18">
        <f t="shared" si="140"/>
        <v>800000</v>
      </c>
      <c r="AB131" s="19">
        <f>MAYO!AD131</f>
        <v>800000</v>
      </c>
      <c r="AC131" s="374">
        <v>0</v>
      </c>
      <c r="AD131" s="18">
        <f t="shared" si="141"/>
        <v>800000</v>
      </c>
      <c r="AE131" s="19">
        <f>MAYO!AG131</f>
        <v>800000</v>
      </c>
      <c r="AF131" s="374">
        <v>0</v>
      </c>
      <c r="AG131" s="18">
        <f t="shared" si="142"/>
        <v>800000</v>
      </c>
      <c r="AH131" s="19">
        <f t="shared" si="143"/>
        <v>7827325</v>
      </c>
      <c r="AI131" s="15">
        <f t="shared" si="144"/>
        <v>7827325</v>
      </c>
      <c r="AJ131" s="16">
        <f t="shared" si="145"/>
        <v>7827325</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54"/>
      <c r="B132" s="660"/>
      <c r="N132" s="9"/>
      <c r="R132" s="9"/>
      <c r="S132" s="706" t="str">
        <f>+IF(MAYO!S132=0,"",MAYO!S132)</f>
        <v>2010200-9</v>
      </c>
      <c r="T132" s="682" t="str">
        <f>+IF(MAYO!T132=0,"",MAYO!T132)</f>
        <v>Capacitación, estimulos, incentivos, programa de calidad</v>
      </c>
      <c r="U132" s="27">
        <f>+ENERO!U132</f>
        <v>0</v>
      </c>
      <c r="V132" s="15">
        <f>MAYO!V132+JUNIO!AL132</f>
        <v>38000000</v>
      </c>
      <c r="W132" s="15">
        <f>MAYO!W132+JUNIO!AM132</f>
        <v>0</v>
      </c>
      <c r="X132" s="18">
        <f t="shared" si="139"/>
        <v>38000000</v>
      </c>
      <c r="Y132" s="19">
        <f>MAYO!AA132</f>
        <v>35496650</v>
      </c>
      <c r="Z132" s="374">
        <v>0</v>
      </c>
      <c r="AA132" s="18">
        <f t="shared" si="140"/>
        <v>35496650</v>
      </c>
      <c r="AB132" s="19">
        <f>MAYO!AD132</f>
        <v>17923326</v>
      </c>
      <c r="AC132" s="374">
        <v>0</v>
      </c>
      <c r="AD132" s="18">
        <f t="shared" si="141"/>
        <v>17923326</v>
      </c>
      <c r="AE132" s="19">
        <f>MAYO!AG132</f>
        <v>350000</v>
      </c>
      <c r="AF132" s="374">
        <v>8786663</v>
      </c>
      <c r="AG132" s="18">
        <f t="shared" si="142"/>
        <v>9136663</v>
      </c>
      <c r="AH132" s="19">
        <f t="shared" si="143"/>
        <v>2503350</v>
      </c>
      <c r="AI132" s="15">
        <f t="shared" si="144"/>
        <v>20076674</v>
      </c>
      <c r="AJ132" s="16">
        <f t="shared" si="145"/>
        <v>28863337</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4"/>
      <c r="B133" s="660"/>
      <c r="N133" s="9"/>
      <c r="R133" s="9"/>
      <c r="S133" s="706" t="str">
        <f>+IF(MAYO!S133=0,"",MAYO!S133)</f>
        <v>2010200-10</v>
      </c>
      <c r="T133" s="682" t="str">
        <f>+IF(MAYO!T133=0,"",MAYO!T133)</f>
        <v>Pagos otras IPS</v>
      </c>
      <c r="U133" s="27">
        <f>+ENERO!U133</f>
        <v>5000000</v>
      </c>
      <c r="V133" s="15">
        <f>MAYO!V133+JUNIO!AL133</f>
        <v>0</v>
      </c>
      <c r="W133" s="15">
        <f>MAYO!W133+JUNIO!AM133</f>
        <v>0</v>
      </c>
      <c r="X133" s="18">
        <f t="shared" si="139"/>
        <v>5000000</v>
      </c>
      <c r="Y133" s="19">
        <f>MAYO!AA133</f>
        <v>374874</v>
      </c>
      <c r="Z133" s="374">
        <v>0</v>
      </c>
      <c r="AA133" s="18">
        <f t="shared" si="140"/>
        <v>374874</v>
      </c>
      <c r="AB133" s="19">
        <f>MAYO!AD133</f>
        <v>374874</v>
      </c>
      <c r="AC133" s="374">
        <v>0</v>
      </c>
      <c r="AD133" s="18">
        <f t="shared" si="141"/>
        <v>374874</v>
      </c>
      <c r="AE133" s="19">
        <f>MAYO!AG133</f>
        <v>0</v>
      </c>
      <c r="AF133" s="374">
        <v>0</v>
      </c>
      <c r="AG133" s="18">
        <f t="shared" si="142"/>
        <v>0</v>
      </c>
      <c r="AH133" s="19">
        <f t="shared" si="143"/>
        <v>4625126</v>
      </c>
      <c r="AI133" s="15">
        <f t="shared" si="144"/>
        <v>4625126</v>
      </c>
      <c r="AJ133" s="16">
        <f t="shared" si="145"/>
        <v>5000000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4"/>
      <c r="B134" s="660"/>
      <c r="N134" s="9"/>
      <c r="R134" s="9"/>
      <c r="S134" s="706" t="str">
        <f>+IF(MAYO!S134=0,"",MAYO!S134)</f>
        <v>2010200-11</v>
      </c>
      <c r="T134" s="682" t="str">
        <f>+IF(MAYO!T134=0,"",MAYO!T134)</f>
        <v>Gastos financieros</v>
      </c>
      <c r="U134" s="27">
        <f>+ENERO!U134</f>
        <v>5000000</v>
      </c>
      <c r="V134" s="15">
        <f>MAYO!V134+JUNIO!AL134</f>
        <v>6026464</v>
      </c>
      <c r="W134" s="15">
        <f>MAYO!W134+JUNIO!AM134</f>
        <v>0</v>
      </c>
      <c r="X134" s="18">
        <f t="shared" si="139"/>
        <v>11026464</v>
      </c>
      <c r="Y134" s="19">
        <f>MAYO!AA134</f>
        <v>4681775</v>
      </c>
      <c r="Z134" s="374">
        <v>1021642</v>
      </c>
      <c r="AA134" s="18">
        <f t="shared" si="140"/>
        <v>5703417</v>
      </c>
      <c r="AB134" s="19">
        <f>MAYO!AD134</f>
        <v>4669485</v>
      </c>
      <c r="AC134" s="374">
        <v>1021642</v>
      </c>
      <c r="AD134" s="18">
        <f t="shared" si="141"/>
        <v>5691127</v>
      </c>
      <c r="AE134" s="19">
        <f>MAYO!AG134</f>
        <v>4669485</v>
      </c>
      <c r="AF134" s="374">
        <v>1021642</v>
      </c>
      <c r="AG134" s="18">
        <f t="shared" si="142"/>
        <v>5691127</v>
      </c>
      <c r="AH134" s="19">
        <f t="shared" si="143"/>
        <v>5323047</v>
      </c>
      <c r="AI134" s="15">
        <f t="shared" si="144"/>
        <v>5335337</v>
      </c>
      <c r="AJ134" s="16">
        <f t="shared" si="145"/>
        <v>5335337</v>
      </c>
      <c r="AK134" s="9"/>
      <c r="AL134" s="372">
        <v>6026464</v>
      </c>
      <c r="AM134" s="375">
        <v>0</v>
      </c>
      <c r="AN134" s="9"/>
      <c r="AO134" s="294"/>
      <c r="AP134" s="294"/>
      <c r="AQ134" s="294"/>
      <c r="AR134" s="294"/>
      <c r="AS134" s="294"/>
      <c r="AT134" s="294"/>
      <c r="AU134" s="294"/>
      <c r="AV134" s="294"/>
      <c r="AW134" s="294"/>
      <c r="AX134" s="294"/>
      <c r="AY134" s="294"/>
      <c r="AZ134" s="294"/>
    </row>
    <row r="135" spans="1:52" s="382" customFormat="1" ht="24.95" customHeight="1">
      <c r="A135" s="754"/>
      <c r="B135" s="660"/>
      <c r="N135" s="9"/>
      <c r="R135" s="9"/>
      <c r="S135" s="706" t="str">
        <f>+IF(MAYO!S135=0,"",MAYO!S135)</f>
        <v>2010200-12</v>
      </c>
      <c r="T135" s="682" t="str">
        <f>+IF(MAYO!T135=0,"",MAYO!T135)</f>
        <v/>
      </c>
      <c r="U135" s="27">
        <f>+ENERO!U135</f>
        <v>0</v>
      </c>
      <c r="V135" s="15">
        <f>MAYO!V135+JUNIO!AL135</f>
        <v>0</v>
      </c>
      <c r="W135" s="15">
        <f>MAYO!W135+JUNIO!AM135</f>
        <v>0</v>
      </c>
      <c r="X135" s="18">
        <f t="shared" si="139"/>
        <v>0</v>
      </c>
      <c r="Y135" s="19">
        <f>MAYO!AA135</f>
        <v>0</v>
      </c>
      <c r="Z135" s="374">
        <v>0</v>
      </c>
      <c r="AA135" s="18">
        <f t="shared" si="140"/>
        <v>0</v>
      </c>
      <c r="AB135" s="19">
        <f>MAYO!AD135</f>
        <v>0</v>
      </c>
      <c r="AC135" s="374">
        <v>0</v>
      </c>
      <c r="AD135" s="18">
        <f t="shared" si="141"/>
        <v>0</v>
      </c>
      <c r="AE135" s="19">
        <f>MAYO!AG135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4"/>
      <c r="B136" s="660"/>
      <c r="N136" s="9"/>
      <c r="R136" s="9"/>
      <c r="S136" s="706" t="str">
        <f>+IF(MAYO!S136=0,"",MAYO!S136)</f>
        <v>2010200-13</v>
      </c>
      <c r="T136" s="682" t="str">
        <f>+IF(MAYO!T136=0,"",MAYO!T136)</f>
        <v/>
      </c>
      <c r="U136" s="27">
        <f>+ENERO!U136</f>
        <v>0</v>
      </c>
      <c r="V136" s="15">
        <f>MAYO!V136+JUNIO!AL136</f>
        <v>0</v>
      </c>
      <c r="W136" s="15">
        <f>MAYO!W136+JUNIO!AM136</f>
        <v>0</v>
      </c>
      <c r="X136" s="18">
        <f t="shared" si="139"/>
        <v>0</v>
      </c>
      <c r="Y136" s="19">
        <f>MAYO!AA136</f>
        <v>0</v>
      </c>
      <c r="Z136" s="374">
        <v>0</v>
      </c>
      <c r="AA136" s="18">
        <f t="shared" si="140"/>
        <v>0</v>
      </c>
      <c r="AB136" s="19">
        <f>MAYO!AD136</f>
        <v>0</v>
      </c>
      <c r="AC136" s="374">
        <v>0</v>
      </c>
      <c r="AD136" s="18">
        <f t="shared" si="141"/>
        <v>0</v>
      </c>
      <c r="AE136" s="19">
        <f>MAYO!AG136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4"/>
      <c r="B137" s="660"/>
      <c r="N137" s="9"/>
      <c r="R137" s="9"/>
      <c r="S137" s="706" t="str">
        <f>+IF(MAYO!S137=0,"",MAYO!S137)</f>
        <v>2010020-14</v>
      </c>
      <c r="T137" s="682" t="str">
        <f>+IF(MAYO!T137=0,"",MAYO!T137)</f>
        <v/>
      </c>
      <c r="U137" s="27">
        <f>+ENERO!U137</f>
        <v>0</v>
      </c>
      <c r="V137" s="15">
        <f>MAYO!V137+JUNIO!AL137</f>
        <v>0</v>
      </c>
      <c r="W137" s="15">
        <f>MAYO!W137+JUNIO!AM137</f>
        <v>0</v>
      </c>
      <c r="X137" s="18">
        <f t="shared" si="139"/>
        <v>0</v>
      </c>
      <c r="Y137" s="19">
        <f>MAYO!AA137</f>
        <v>0</v>
      </c>
      <c r="Z137" s="374">
        <v>0</v>
      </c>
      <c r="AA137" s="18">
        <f t="shared" si="140"/>
        <v>0</v>
      </c>
      <c r="AB137" s="19">
        <f>MAYO!AD137</f>
        <v>0</v>
      </c>
      <c r="AC137" s="374">
        <v>0</v>
      </c>
      <c r="AD137" s="18">
        <f t="shared" si="141"/>
        <v>0</v>
      </c>
      <c r="AE137" s="19">
        <f>MAYO!AG137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4"/>
      <c r="B138" s="660"/>
      <c r="N138" s="9"/>
      <c r="R138" s="9"/>
      <c r="S138" s="706" t="str">
        <f>+IF(MAYO!S138=0,"",MAYO!S138)</f>
        <v>2010200-15</v>
      </c>
      <c r="T138" s="682" t="str">
        <f>+IF(MAYO!T138=0,"",MAYO!T138)</f>
        <v/>
      </c>
      <c r="U138" s="27">
        <f>+ENERO!U138</f>
        <v>0</v>
      </c>
      <c r="V138" s="15">
        <f>MAYO!V138+JUNIO!AL138</f>
        <v>0</v>
      </c>
      <c r="W138" s="15">
        <f>MAYO!W138+JUNIO!AM138</f>
        <v>0</v>
      </c>
      <c r="X138" s="18">
        <f t="shared" si="139"/>
        <v>0</v>
      </c>
      <c r="Y138" s="19">
        <f>MAYO!AA138</f>
        <v>0</v>
      </c>
      <c r="Z138" s="374">
        <v>0</v>
      </c>
      <c r="AA138" s="18">
        <f t="shared" si="140"/>
        <v>0</v>
      </c>
      <c r="AB138" s="19">
        <f>MAYO!AD138</f>
        <v>0</v>
      </c>
      <c r="AC138" s="374">
        <v>0</v>
      </c>
      <c r="AD138" s="18">
        <f t="shared" si="141"/>
        <v>0</v>
      </c>
      <c r="AE138" s="19">
        <f>MAYO!AG138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4"/>
      <c r="B139" s="660"/>
      <c r="N139" s="9"/>
      <c r="R139" s="9"/>
      <c r="S139" s="706">
        <f>+IF(MAYO!S139=0,"",MAYO!S139)</f>
        <v>2010299</v>
      </c>
      <c r="T139" s="682" t="str">
        <f>+IF(MAYO!T139=0,"",MAYO!T139)</f>
        <v>Vigencias Anteriores Adquisición de Servicios Admón.</v>
      </c>
      <c r="U139" s="27">
        <f>+ENERO!U139</f>
        <v>0</v>
      </c>
      <c r="V139" s="15">
        <f>MAYO!V139+JUNIO!AL139</f>
        <v>2146339</v>
      </c>
      <c r="W139" s="15">
        <f>MAYO!W139+JUNIO!AM139</f>
        <v>1603319</v>
      </c>
      <c r="X139" s="18">
        <f t="shared" si="139"/>
        <v>3749658</v>
      </c>
      <c r="Y139" s="19">
        <f>MAYO!AA139</f>
        <v>3749658</v>
      </c>
      <c r="Z139" s="374">
        <v>0</v>
      </c>
      <c r="AA139" s="18">
        <f t="shared" si="140"/>
        <v>3749658</v>
      </c>
      <c r="AB139" s="19">
        <f>MAYO!AD139</f>
        <v>3749658</v>
      </c>
      <c r="AC139" s="374">
        <v>0</v>
      </c>
      <c r="AD139" s="18">
        <f t="shared" si="141"/>
        <v>3749658</v>
      </c>
      <c r="AE139" s="19">
        <f>MAYO!AG139</f>
        <v>203000</v>
      </c>
      <c r="AF139" s="374">
        <v>0</v>
      </c>
      <c r="AG139" s="18">
        <f t="shared" si="142"/>
        <v>203000</v>
      </c>
      <c r="AH139" s="19">
        <f t="shared" si="143"/>
        <v>0</v>
      </c>
      <c r="AI139" s="15">
        <f t="shared" si="144"/>
        <v>0</v>
      </c>
      <c r="AJ139" s="16">
        <f t="shared" si="145"/>
        <v>3546658</v>
      </c>
      <c r="AK139" s="9"/>
      <c r="AL139" s="372">
        <v>0</v>
      </c>
      <c r="AM139" s="375">
        <v>0</v>
      </c>
      <c r="AN139" s="9"/>
      <c r="AO139" s="294"/>
      <c r="AP139" s="294"/>
      <c r="AQ139" s="294"/>
    </row>
    <row r="140" spans="1:52" s="382" customFormat="1" ht="24.95" customHeight="1">
      <c r="A140" s="754"/>
      <c r="B140" s="660"/>
      <c r="N140" s="9"/>
      <c r="R140" s="9"/>
      <c r="S140" s="366" t="str">
        <f>+IF(MAYO!S140=0,"",MAYO!S140)</f>
        <v/>
      </c>
      <c r="T140" s="696" t="str">
        <f>+IF(MAYO!T140=0,"",MAYO!T140)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c r="A141" s="754"/>
      <c r="B141" s="660"/>
      <c r="N141" s="9"/>
      <c r="R141" s="9"/>
      <c r="S141" s="705">
        <f>+IF(MAYO!S141=0,"",MAYO!S141)</f>
        <v>2010300</v>
      </c>
      <c r="T141" s="681" t="str">
        <f>+IF(MAYO!T141=0,"",MAYO!T141)</f>
        <v>Impuestos y Multas</v>
      </c>
      <c r="U141" s="132">
        <f t="shared" ref="U141:AJ141" si="150">U142+U143</f>
        <v>0</v>
      </c>
      <c r="V141" s="122">
        <f t="shared" si="150"/>
        <v>0</v>
      </c>
      <c r="W141" s="122">
        <f t="shared" si="150"/>
        <v>0</v>
      </c>
      <c r="X141" s="129">
        <f t="shared" si="150"/>
        <v>0</v>
      </c>
      <c r="Y141" s="128">
        <f t="shared" si="150"/>
        <v>0</v>
      </c>
      <c r="Z141" s="122">
        <f t="shared" si="150"/>
        <v>0</v>
      </c>
      <c r="AA141" s="129">
        <f t="shared" si="150"/>
        <v>0</v>
      </c>
      <c r="AB141" s="128">
        <f t="shared" si="150"/>
        <v>0</v>
      </c>
      <c r="AC141" s="122">
        <f t="shared" si="150"/>
        <v>0</v>
      </c>
      <c r="AD141" s="129">
        <f t="shared" si="150"/>
        <v>0</v>
      </c>
      <c r="AE141" s="128">
        <f t="shared" si="150"/>
        <v>0</v>
      </c>
      <c r="AF141" s="122">
        <f t="shared" si="150"/>
        <v>0</v>
      </c>
      <c r="AG141" s="129">
        <f t="shared" si="150"/>
        <v>0</v>
      </c>
      <c r="AH141" s="128">
        <f t="shared" si="150"/>
        <v>0</v>
      </c>
      <c r="AI141" s="122">
        <f t="shared" si="150"/>
        <v>0</v>
      </c>
      <c r="AJ141" s="130">
        <f t="shared" si="150"/>
        <v>0</v>
      </c>
      <c r="AK141" s="10"/>
      <c r="AL141" s="128">
        <f>AL142+AL143</f>
        <v>0</v>
      </c>
      <c r="AM141" s="130">
        <f>AM142+AM143</f>
        <v>0</v>
      </c>
      <c r="AN141" s="9"/>
    </row>
    <row r="142" spans="1:52" s="382" customFormat="1" ht="24.95" customHeight="1">
      <c r="A142" s="754"/>
      <c r="B142" s="660"/>
      <c r="N142" s="9"/>
      <c r="R142" s="9"/>
      <c r="S142" s="706" t="str">
        <f>+IF(MAYO!S142=0,"",MAYO!S142)</f>
        <v>2010300-1</v>
      </c>
      <c r="T142" s="682" t="str">
        <f>+IF(MAYO!T142=0,"",MAYO!T142)</f>
        <v>Impuestos (Predial, Vehiculos, Otros)</v>
      </c>
      <c r="U142" s="27">
        <f>+ENERO!U142</f>
        <v>0</v>
      </c>
      <c r="V142" s="15">
        <f>MAYO!V142+JUNIO!AL142</f>
        <v>0</v>
      </c>
      <c r="W142" s="15">
        <f>MAYO!W142+JUNIO!AM142</f>
        <v>0</v>
      </c>
      <c r="X142" s="18">
        <f>SUM(U142:W142)</f>
        <v>0</v>
      </c>
      <c r="Y142" s="19">
        <f>MAYO!AA142</f>
        <v>0</v>
      </c>
      <c r="Z142" s="374">
        <v>0</v>
      </c>
      <c r="AA142" s="18">
        <f>SUM(Y142:Z142)</f>
        <v>0</v>
      </c>
      <c r="AB142" s="19">
        <f>MAYO!AD142</f>
        <v>0</v>
      </c>
      <c r="AC142" s="374">
        <v>0</v>
      </c>
      <c r="AD142" s="18">
        <f>SUM(AB142:AC142)</f>
        <v>0</v>
      </c>
      <c r="AE142" s="19">
        <f>MAYO!AG142</f>
        <v>0</v>
      </c>
      <c r="AF142" s="374">
        <v>0</v>
      </c>
      <c r="AG142" s="18">
        <f>SUM(AE142:AF142)</f>
        <v>0</v>
      </c>
      <c r="AH142" s="19">
        <f>X142-AA142</f>
        <v>0</v>
      </c>
      <c r="AI142" s="15">
        <f>X142-AD142</f>
        <v>0</v>
      </c>
      <c r="AJ142" s="16">
        <f>X142-AG142</f>
        <v>0</v>
      </c>
      <c r="AK142" s="9"/>
      <c r="AL142" s="372">
        <v>0</v>
      </c>
      <c r="AM142" s="375">
        <v>0</v>
      </c>
      <c r="AN142" s="9"/>
    </row>
    <row r="143" spans="1:52" s="382" customFormat="1" ht="24.95" customHeight="1">
      <c r="A143" s="754"/>
      <c r="B143" s="660"/>
      <c r="N143" s="9"/>
      <c r="R143" s="9"/>
      <c r="S143" s="706">
        <f>+IF(MAYO!S143=0,"",MAYO!S143)</f>
        <v>2010399</v>
      </c>
      <c r="T143" s="682" t="str">
        <f>+IF(MAYO!T143=0,"",MAYO!T143)</f>
        <v>Vigencias AnterioresImpuestos y Multas</v>
      </c>
      <c r="U143" s="27">
        <f>+ENERO!U143</f>
        <v>0</v>
      </c>
      <c r="V143" s="15">
        <f>MAYO!V143+JUNIO!AL143</f>
        <v>0</v>
      </c>
      <c r="W143" s="15">
        <f>MAYO!W143+JUNIO!AM143</f>
        <v>0</v>
      </c>
      <c r="X143" s="18">
        <f>SUM(U143:W143)</f>
        <v>0</v>
      </c>
      <c r="Y143" s="19">
        <f>MAYO!AA143</f>
        <v>0</v>
      </c>
      <c r="Z143" s="374">
        <v>0</v>
      </c>
      <c r="AA143" s="18">
        <f>SUM(Y143:Z143)</f>
        <v>0</v>
      </c>
      <c r="AB143" s="19">
        <f>MAYO!AD143</f>
        <v>0</v>
      </c>
      <c r="AC143" s="374">
        <v>0</v>
      </c>
      <c r="AD143" s="18">
        <f>SUM(AB143:AC143)</f>
        <v>0</v>
      </c>
      <c r="AE143" s="19">
        <f>MAYO!AG143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c r="A144" s="754"/>
      <c r="B144" s="660"/>
      <c r="N144" s="9"/>
      <c r="R144" s="9"/>
      <c r="S144" s="366" t="str">
        <f>+IF(MAYO!S144=0,"",MAYO!S144)</f>
        <v/>
      </c>
      <c r="T144" s="696" t="str">
        <f>+IF(MAYO!T144=0,"",MAYO!T144)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c r="A145" s="754"/>
      <c r="B145" s="660"/>
      <c r="N145" s="9"/>
      <c r="R145" s="9"/>
      <c r="S145" s="704">
        <f>+IF(MAYO!S145=0,"",MAYO!S145)</f>
        <v>2020010</v>
      </c>
      <c r="T145" s="680" t="str">
        <f>+IF(MAYO!T145=0,"",MAYO!T145)</f>
        <v>Gastos de Operación</v>
      </c>
      <c r="U145" s="132">
        <f t="shared" ref="U145:AJ145" si="151">U147+U155</f>
        <v>528436640</v>
      </c>
      <c r="V145" s="122">
        <f t="shared" si="151"/>
        <v>-85133908</v>
      </c>
      <c r="W145" s="122">
        <f t="shared" si="151"/>
        <v>94167416</v>
      </c>
      <c r="X145" s="129">
        <f t="shared" si="151"/>
        <v>537470148</v>
      </c>
      <c r="Y145" s="128">
        <f t="shared" si="151"/>
        <v>350377904</v>
      </c>
      <c r="Z145" s="122">
        <f t="shared" si="151"/>
        <v>9643372</v>
      </c>
      <c r="AA145" s="129">
        <f t="shared" si="151"/>
        <v>360021276</v>
      </c>
      <c r="AB145" s="128">
        <f t="shared" si="151"/>
        <v>306955366</v>
      </c>
      <c r="AC145" s="122">
        <f t="shared" si="151"/>
        <v>14266643</v>
      </c>
      <c r="AD145" s="129">
        <f t="shared" si="151"/>
        <v>321222009</v>
      </c>
      <c r="AE145" s="128">
        <f t="shared" si="151"/>
        <v>218675063</v>
      </c>
      <c r="AF145" s="122">
        <f t="shared" si="151"/>
        <v>21629193</v>
      </c>
      <c r="AG145" s="129">
        <f t="shared" si="151"/>
        <v>240304256</v>
      </c>
      <c r="AH145" s="128">
        <f t="shared" si="151"/>
        <v>177448872</v>
      </c>
      <c r="AI145" s="122">
        <f t="shared" si="151"/>
        <v>216248139</v>
      </c>
      <c r="AJ145" s="130">
        <f t="shared" si="151"/>
        <v>297165892</v>
      </c>
      <c r="AK145" s="10"/>
      <c r="AL145" s="128">
        <f>AL147+AL155</f>
        <v>-35166140</v>
      </c>
      <c r="AM145" s="130">
        <f>AM147+AM155</f>
        <v>0</v>
      </c>
      <c r="AN145" s="9"/>
    </row>
    <row r="146" spans="1:40" s="382" customFormat="1" ht="24.95" customHeight="1">
      <c r="A146" s="754"/>
      <c r="B146" s="660"/>
      <c r="N146" s="9"/>
      <c r="R146" s="9"/>
      <c r="S146" s="707" t="str">
        <f>+IF(MAYO!S146=0,"",MAYO!S146)</f>
        <v/>
      </c>
      <c r="T146" s="683" t="str">
        <f>+IF(MAYO!T146=0,"",MAYO!T146)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c r="A147" s="754"/>
      <c r="B147" s="660"/>
      <c r="N147" s="9"/>
      <c r="R147" s="9"/>
      <c r="S147" s="705">
        <f>+IF(MAYO!S147=0,"",MAYO!S147)</f>
        <v>2020100</v>
      </c>
      <c r="T147" s="681" t="str">
        <f>+IF(MAYO!T147=0,"",MAYO!T147)</f>
        <v>Adquisición de bienes</v>
      </c>
      <c r="U147" s="132">
        <f t="shared" ref="U147:AJ147" si="152">SUM(U148:U149)+U153</f>
        <v>187400000</v>
      </c>
      <c r="V147" s="122">
        <f t="shared" si="152"/>
        <v>-36624565</v>
      </c>
      <c r="W147" s="122">
        <f t="shared" si="152"/>
        <v>32823293</v>
      </c>
      <c r="X147" s="129">
        <f t="shared" si="152"/>
        <v>183598728</v>
      </c>
      <c r="Y147" s="128">
        <f t="shared" si="152"/>
        <v>137082788</v>
      </c>
      <c r="Z147" s="122">
        <f t="shared" si="152"/>
        <v>306125</v>
      </c>
      <c r="AA147" s="129">
        <f t="shared" si="152"/>
        <v>137388913</v>
      </c>
      <c r="AB147" s="128">
        <f t="shared" si="152"/>
        <v>135937682</v>
      </c>
      <c r="AC147" s="122">
        <f t="shared" si="152"/>
        <v>347725</v>
      </c>
      <c r="AD147" s="129">
        <f t="shared" si="152"/>
        <v>136285407</v>
      </c>
      <c r="AE147" s="128">
        <f t="shared" si="152"/>
        <v>102908811</v>
      </c>
      <c r="AF147" s="122">
        <f t="shared" si="152"/>
        <v>2449218</v>
      </c>
      <c r="AG147" s="129">
        <f t="shared" si="152"/>
        <v>105358029</v>
      </c>
      <c r="AH147" s="128">
        <f t="shared" si="152"/>
        <v>46209815</v>
      </c>
      <c r="AI147" s="122">
        <f t="shared" si="152"/>
        <v>47313321</v>
      </c>
      <c r="AJ147" s="130">
        <f t="shared" si="152"/>
        <v>78240699</v>
      </c>
      <c r="AK147" s="9"/>
      <c r="AL147" s="128">
        <f>SUM(AL148:AL149)+AL153</f>
        <v>-36624565</v>
      </c>
      <c r="AM147" s="130">
        <f>SUM(AM148:AM149)+AM153</f>
        <v>0</v>
      </c>
      <c r="AN147" s="9"/>
    </row>
    <row r="148" spans="1:40" s="382" customFormat="1" ht="24.95" customHeight="1">
      <c r="A148" s="754"/>
      <c r="B148" s="660"/>
      <c r="N148" s="9"/>
      <c r="R148" s="9"/>
      <c r="S148" s="706">
        <f>+IF(MAYO!S148=0,"",MAYO!S148)</f>
        <v>2020101</v>
      </c>
      <c r="T148" s="682" t="str">
        <f>+IF(MAYO!T148=0,"",MAYO!T148)</f>
        <v>Mantenimiento Hospitalario</v>
      </c>
      <c r="U148" s="27">
        <f>+ENERO!U148</f>
        <v>127400000</v>
      </c>
      <c r="V148" s="15">
        <f>MAYO!V148+JUNIO!AL148</f>
        <v>0</v>
      </c>
      <c r="W148" s="15">
        <f>MAYO!W148+JUNIO!AM148</f>
        <v>0</v>
      </c>
      <c r="X148" s="18">
        <f>SUM(U148:W148)</f>
        <v>127400000</v>
      </c>
      <c r="Y148" s="19">
        <f>MAYO!AA148</f>
        <v>99501210</v>
      </c>
      <c r="Z148" s="374">
        <v>282625</v>
      </c>
      <c r="AA148" s="18">
        <f>SUM(Y148:Z148)</f>
        <v>99783835</v>
      </c>
      <c r="AB148" s="19">
        <f>MAYO!AD148</f>
        <v>98356107</v>
      </c>
      <c r="AC148" s="374">
        <v>324225</v>
      </c>
      <c r="AD148" s="18">
        <f>SUM(AB148:AC148)</f>
        <v>98680332</v>
      </c>
      <c r="AE148" s="19">
        <f>MAYO!AG148</f>
        <v>71417052</v>
      </c>
      <c r="AF148" s="374">
        <v>2406618</v>
      </c>
      <c r="AG148" s="18">
        <f>SUM(AE148:AF148)</f>
        <v>73823670</v>
      </c>
      <c r="AH148" s="19">
        <f>X148-AA148</f>
        <v>27616165</v>
      </c>
      <c r="AI148" s="15">
        <f>X148-AD148</f>
        <v>28719668</v>
      </c>
      <c r="AJ148" s="16">
        <f>X148-AG148</f>
        <v>53576330</v>
      </c>
      <c r="AK148" s="9"/>
      <c r="AL148" s="372">
        <v>0</v>
      </c>
      <c r="AM148" s="375">
        <v>0</v>
      </c>
      <c r="AN148" s="9"/>
    </row>
    <row r="149" spans="1:40" s="382" customFormat="1" ht="24.95" customHeight="1">
      <c r="A149" s="754"/>
      <c r="B149" s="660"/>
      <c r="N149" s="9"/>
      <c r="R149" s="9"/>
      <c r="S149" s="706">
        <f>+IF(MAYO!S149=0,"",MAYO!S149)</f>
        <v>2020102</v>
      </c>
      <c r="T149" s="682" t="str">
        <f>+IF(MAYO!T149=0,"",MAYO!T149)</f>
        <v>Otros</v>
      </c>
      <c r="U149" s="27">
        <f t="shared" ref="U149:AJ149" si="153">SUM(U150:U152)</f>
        <v>60000000</v>
      </c>
      <c r="V149" s="15">
        <f t="shared" si="153"/>
        <v>-36624565</v>
      </c>
      <c r="W149" s="15">
        <f t="shared" si="153"/>
        <v>0</v>
      </c>
      <c r="X149" s="18">
        <f t="shared" si="153"/>
        <v>23375435</v>
      </c>
      <c r="Y149" s="19">
        <f t="shared" si="153"/>
        <v>4758285</v>
      </c>
      <c r="Z149" s="142">
        <f t="shared" si="153"/>
        <v>23500</v>
      </c>
      <c r="AA149" s="18">
        <f t="shared" si="153"/>
        <v>4781785</v>
      </c>
      <c r="AB149" s="19">
        <f t="shared" si="153"/>
        <v>4758282</v>
      </c>
      <c r="AC149" s="142">
        <f t="shared" si="153"/>
        <v>23500</v>
      </c>
      <c r="AD149" s="18">
        <f t="shared" si="153"/>
        <v>4781782</v>
      </c>
      <c r="AE149" s="19">
        <f t="shared" si="153"/>
        <v>2541945</v>
      </c>
      <c r="AF149" s="142">
        <f t="shared" si="153"/>
        <v>42600</v>
      </c>
      <c r="AG149" s="18">
        <f t="shared" si="153"/>
        <v>2584545</v>
      </c>
      <c r="AH149" s="19">
        <f t="shared" si="153"/>
        <v>18593650</v>
      </c>
      <c r="AI149" s="15">
        <f t="shared" si="153"/>
        <v>18593653</v>
      </c>
      <c r="AJ149" s="16">
        <f t="shared" si="153"/>
        <v>20790890</v>
      </c>
      <c r="AK149" s="9"/>
      <c r="AL149" s="29">
        <f>SUM(AL150:AL152)</f>
        <v>-36624565</v>
      </c>
      <c r="AM149" s="26">
        <f>SUM(AM150:AM152)</f>
        <v>0</v>
      </c>
      <c r="AN149" s="9"/>
    </row>
    <row r="150" spans="1:40" s="382" customFormat="1" ht="24.95" customHeight="1">
      <c r="A150" s="754"/>
      <c r="B150" s="660"/>
      <c r="N150" s="9"/>
      <c r="R150" s="9"/>
      <c r="S150" s="707" t="str">
        <f>+IF(MAYO!S150=0,"",MAYO!S150)</f>
        <v>2020102-1</v>
      </c>
      <c r="T150" s="682" t="str">
        <f>+IF(MAYO!T150=0,"",MAYO!T150)</f>
        <v>Compra de Equipo e Instr. Mco. y Laborat.</v>
      </c>
      <c r="U150" s="27">
        <f>+ENERO!U150</f>
        <v>40000000</v>
      </c>
      <c r="V150" s="15">
        <f>MAYO!V150+JUNIO!AL150</f>
        <v>-32000000</v>
      </c>
      <c r="W150" s="15">
        <f>MAYO!W150+JUNIO!AM150</f>
        <v>0</v>
      </c>
      <c r="X150" s="18">
        <f>SUM(U150:W150)</f>
        <v>8000000</v>
      </c>
      <c r="Y150" s="19">
        <f>MAYO!AA150</f>
        <v>902020</v>
      </c>
      <c r="Z150" s="374">
        <v>0</v>
      </c>
      <c r="AA150" s="18">
        <f>SUM(Y150:Z150)</f>
        <v>902020</v>
      </c>
      <c r="AB150" s="19">
        <f>MAYO!AD150</f>
        <v>902020</v>
      </c>
      <c r="AC150" s="374">
        <v>0</v>
      </c>
      <c r="AD150" s="18">
        <f>SUM(AB150:AC150)</f>
        <v>902020</v>
      </c>
      <c r="AE150" s="19">
        <f>MAYO!AG150</f>
        <v>0</v>
      </c>
      <c r="AF150" s="374">
        <v>0</v>
      </c>
      <c r="AG150" s="18">
        <f>SUM(AE150:AF150)</f>
        <v>0</v>
      </c>
      <c r="AH150" s="19">
        <f>X150-AA150</f>
        <v>7097980</v>
      </c>
      <c r="AI150" s="15">
        <f>X150-AD150</f>
        <v>7097980</v>
      </c>
      <c r="AJ150" s="16">
        <f>X150-AG150</f>
        <v>8000000</v>
      </c>
      <c r="AK150" s="9"/>
      <c r="AL150" s="372">
        <v>-32000000</v>
      </c>
      <c r="AM150" s="375">
        <v>0</v>
      </c>
      <c r="AN150" s="9"/>
    </row>
    <row r="151" spans="1:40" s="382" customFormat="1" ht="24.95" customHeight="1">
      <c r="A151" s="754"/>
      <c r="B151" s="660"/>
      <c r="N151" s="9"/>
      <c r="R151" s="9"/>
      <c r="S151" s="707" t="str">
        <f>+IF(MAYO!S151=0,"",MAYO!S151)</f>
        <v>2020102-2</v>
      </c>
      <c r="T151" s="682" t="str">
        <f>+IF(MAYO!T151=0,"",MAYO!T151)</f>
        <v>Materiales</v>
      </c>
      <c r="U151" s="27">
        <f>+ENERO!U151</f>
        <v>20000000</v>
      </c>
      <c r="V151" s="15">
        <f>MAYO!V151+JUNIO!AL151</f>
        <v>-4624565</v>
      </c>
      <c r="W151" s="15">
        <f>MAYO!W151+JUNIO!AM151</f>
        <v>0</v>
      </c>
      <c r="X151" s="18">
        <f>SUM(U151:W151)</f>
        <v>15375435</v>
      </c>
      <c r="Y151" s="19">
        <f>MAYO!AA151</f>
        <v>3856265</v>
      </c>
      <c r="Z151" s="374">
        <v>23500</v>
      </c>
      <c r="AA151" s="18">
        <f>SUM(Y151:Z151)</f>
        <v>3879765</v>
      </c>
      <c r="AB151" s="19">
        <f>MAYO!AD151</f>
        <v>3856262</v>
      </c>
      <c r="AC151" s="374">
        <v>23500</v>
      </c>
      <c r="AD151" s="18">
        <f>SUM(AB151:AC151)</f>
        <v>3879762</v>
      </c>
      <c r="AE151" s="19">
        <f>MAYO!AG151</f>
        <v>2541945</v>
      </c>
      <c r="AF151" s="374">
        <v>42600</v>
      </c>
      <c r="AG151" s="18">
        <f>SUM(AE151:AF151)</f>
        <v>2584545</v>
      </c>
      <c r="AH151" s="19">
        <f>X151-AA151</f>
        <v>11495670</v>
      </c>
      <c r="AI151" s="15">
        <f>X151-AD151</f>
        <v>11495673</v>
      </c>
      <c r="AJ151" s="16">
        <f>X151-AG151</f>
        <v>12790890</v>
      </c>
      <c r="AK151" s="9"/>
      <c r="AL151" s="372">
        <v>-4624565</v>
      </c>
      <c r="AM151" s="375">
        <v>0</v>
      </c>
      <c r="AN151" s="9"/>
    </row>
    <row r="152" spans="1:40" s="382" customFormat="1" ht="24.95" customHeight="1">
      <c r="A152" s="754"/>
      <c r="B152" s="660"/>
      <c r="N152" s="9"/>
      <c r="R152" s="9"/>
      <c r="S152" s="707" t="str">
        <f>+IF(MAYO!S152=0,"",MAYO!S152)</f>
        <v>2020102-3</v>
      </c>
      <c r="T152" s="682" t="str">
        <f>+IF(MAYO!T152=0,"",MAYO!T152)</f>
        <v/>
      </c>
      <c r="U152" s="27">
        <f>+ENERO!U152</f>
        <v>0</v>
      </c>
      <c r="V152" s="15">
        <f>MAYO!V152+JUNIO!AL152</f>
        <v>0</v>
      </c>
      <c r="W152" s="15">
        <f>MAYO!W152+JUNIO!AM152</f>
        <v>0</v>
      </c>
      <c r="X152" s="18">
        <f>SUM(U152:W152)</f>
        <v>0</v>
      </c>
      <c r="Y152" s="19">
        <f>MAYO!AA152</f>
        <v>0</v>
      </c>
      <c r="Z152" s="374">
        <v>0</v>
      </c>
      <c r="AA152" s="18">
        <f>SUM(Y152:Z152)</f>
        <v>0</v>
      </c>
      <c r="AB152" s="19">
        <f>MAYO!AD152</f>
        <v>0</v>
      </c>
      <c r="AC152" s="374">
        <v>0</v>
      </c>
      <c r="AD152" s="18">
        <f>SUM(AB152:AC152)</f>
        <v>0</v>
      </c>
      <c r="AE152" s="19">
        <f>MAYO!AG152</f>
        <v>0</v>
      </c>
      <c r="AF152" s="374">
        <v>0</v>
      </c>
      <c r="AG152" s="18">
        <f>SUM(AE152:AF152)</f>
        <v>0</v>
      </c>
      <c r="AH152" s="19">
        <f>X152-AA152</f>
        <v>0</v>
      </c>
      <c r="AI152" s="15">
        <f>X152-AD152</f>
        <v>0</v>
      </c>
      <c r="AJ152" s="16">
        <f>X152-AG152</f>
        <v>0</v>
      </c>
      <c r="AK152" s="9"/>
      <c r="AL152" s="372">
        <v>0</v>
      </c>
      <c r="AM152" s="375">
        <v>0</v>
      </c>
      <c r="AN152" s="9"/>
    </row>
    <row r="153" spans="1:40" s="382" customFormat="1" ht="24.95" customHeight="1">
      <c r="A153" s="754"/>
      <c r="B153" s="660"/>
      <c r="N153" s="9"/>
      <c r="R153" s="9"/>
      <c r="S153" s="706">
        <f>+IF(MAYO!S153=0,"",MAYO!S153)</f>
        <v>2020199</v>
      </c>
      <c r="T153" s="682" t="str">
        <f>+IF(MAYO!T153=0,"",MAYO!T153)</f>
        <v>Vigencias Anteriores Adquisición de Bienes Operativo</v>
      </c>
      <c r="U153" s="27">
        <f>+ENERO!U153</f>
        <v>0</v>
      </c>
      <c r="V153" s="15">
        <f>MAYO!V153+JUNIO!AL153</f>
        <v>0</v>
      </c>
      <c r="W153" s="15">
        <f>MAYO!W153+JUNIO!AM153</f>
        <v>32823293</v>
      </c>
      <c r="X153" s="18">
        <f>SUM(U153:W153)</f>
        <v>32823293</v>
      </c>
      <c r="Y153" s="19">
        <f>MAYO!AA153</f>
        <v>32823293</v>
      </c>
      <c r="Z153" s="374">
        <v>0</v>
      </c>
      <c r="AA153" s="18">
        <f>SUM(Y153:Z153)</f>
        <v>32823293</v>
      </c>
      <c r="AB153" s="19">
        <f>MAYO!AD153</f>
        <v>32823293</v>
      </c>
      <c r="AC153" s="374">
        <v>0</v>
      </c>
      <c r="AD153" s="18">
        <f>SUM(AB153:AC153)</f>
        <v>32823293</v>
      </c>
      <c r="AE153" s="19">
        <f>MAYO!AG153</f>
        <v>28949814</v>
      </c>
      <c r="AF153" s="374">
        <v>0</v>
      </c>
      <c r="AG153" s="18">
        <f>SUM(AE153:AF153)</f>
        <v>28949814</v>
      </c>
      <c r="AH153" s="19">
        <f>X153-AA153</f>
        <v>0</v>
      </c>
      <c r="AI153" s="15">
        <f>X153-AD153</f>
        <v>0</v>
      </c>
      <c r="AJ153" s="16">
        <f>X153-AG153</f>
        <v>3873479</v>
      </c>
      <c r="AK153" s="9"/>
      <c r="AL153" s="372">
        <v>0</v>
      </c>
      <c r="AM153" s="375">
        <v>0</v>
      </c>
      <c r="AN153" s="9"/>
    </row>
    <row r="154" spans="1:40" s="382" customFormat="1" ht="24.95" customHeight="1">
      <c r="A154" s="754"/>
      <c r="B154" s="660"/>
      <c r="N154" s="9"/>
      <c r="R154" s="9"/>
      <c r="S154" s="366" t="str">
        <f>+IF(MAYO!S154=0,"",MAYO!S154)</f>
        <v/>
      </c>
      <c r="T154" s="696" t="str">
        <f>+IF(MAYO!T154=0,"",MAYO!T154)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c r="A155" s="754"/>
      <c r="B155" s="660"/>
      <c r="N155" s="9"/>
      <c r="R155" s="9"/>
      <c r="S155" s="705">
        <f>+IF(MAYO!S155=0,"",MAYO!S155)</f>
        <v>2020200</v>
      </c>
      <c r="T155" s="681" t="str">
        <f>+IF(MAYO!T155=0,"",MAYO!T155)</f>
        <v>Adquisición de Servicios</v>
      </c>
      <c r="U155" s="132">
        <f t="shared" ref="U155:AJ155" si="154">SUM(U156:U157)+U168</f>
        <v>341036640</v>
      </c>
      <c r="V155" s="122">
        <f t="shared" si="154"/>
        <v>-48509343</v>
      </c>
      <c r="W155" s="122">
        <f t="shared" si="154"/>
        <v>61344123</v>
      </c>
      <c r="X155" s="129">
        <f t="shared" si="154"/>
        <v>353871420</v>
      </c>
      <c r="Y155" s="128">
        <f t="shared" si="154"/>
        <v>213295116</v>
      </c>
      <c r="Z155" s="122">
        <f t="shared" si="154"/>
        <v>9337247</v>
      </c>
      <c r="AA155" s="129">
        <f t="shared" si="154"/>
        <v>222632363</v>
      </c>
      <c r="AB155" s="128">
        <f t="shared" si="154"/>
        <v>171017684</v>
      </c>
      <c r="AC155" s="122">
        <f t="shared" si="154"/>
        <v>13918918</v>
      </c>
      <c r="AD155" s="129">
        <f t="shared" si="154"/>
        <v>184936602</v>
      </c>
      <c r="AE155" s="128">
        <f t="shared" si="154"/>
        <v>115766252</v>
      </c>
      <c r="AF155" s="122">
        <f t="shared" si="154"/>
        <v>19179975</v>
      </c>
      <c r="AG155" s="129">
        <f t="shared" si="154"/>
        <v>134946227</v>
      </c>
      <c r="AH155" s="128">
        <f t="shared" si="154"/>
        <v>131239057</v>
      </c>
      <c r="AI155" s="122">
        <f t="shared" si="154"/>
        <v>168934818</v>
      </c>
      <c r="AJ155" s="130">
        <f t="shared" si="154"/>
        <v>218925193</v>
      </c>
      <c r="AK155" s="9"/>
      <c r="AL155" s="128">
        <f>SUM(AL156:AL157)+AL168</f>
        <v>1458425</v>
      </c>
      <c r="AM155" s="130">
        <f>SUM(AM156:AM157)+AM168</f>
        <v>0</v>
      </c>
      <c r="AN155" s="9"/>
    </row>
    <row r="156" spans="1:40" s="382" customFormat="1" ht="24.95" customHeight="1">
      <c r="A156" s="754"/>
      <c r="B156" s="660"/>
      <c r="N156" s="9"/>
      <c r="P156" s="9"/>
      <c r="Q156" s="9"/>
      <c r="R156" s="9"/>
      <c r="S156" s="706">
        <f>+IF(MAYO!S156=0,"",MAYO!S156)</f>
        <v>2020201</v>
      </c>
      <c r="T156" s="682" t="str">
        <f>+IF(MAYO!T156=0,"",MAYO!T156)</f>
        <v>Mantenimiento Hospitalario</v>
      </c>
      <c r="U156" s="27">
        <f>+ENERO!U156</f>
        <v>136881718</v>
      </c>
      <c r="V156" s="15">
        <f>MAYO!V156+JUNIO!AL156</f>
        <v>0</v>
      </c>
      <c r="W156" s="15">
        <f>MAYO!W156+JUNIO!AM156</f>
        <v>0</v>
      </c>
      <c r="X156" s="18">
        <f>SUM(U156:W156)</f>
        <v>136881718</v>
      </c>
      <c r="Y156" s="19">
        <f>MAYO!AA156</f>
        <v>60292669</v>
      </c>
      <c r="Z156" s="374">
        <v>5046968</v>
      </c>
      <c r="AA156" s="18">
        <f>SUM(Y156:Z156)</f>
        <v>65339637</v>
      </c>
      <c r="AB156" s="19">
        <f>MAYO!AD156</f>
        <v>53731661</v>
      </c>
      <c r="AC156" s="374">
        <v>5086968</v>
      </c>
      <c r="AD156" s="18">
        <f>SUM(AB156:AC156)</f>
        <v>58818629</v>
      </c>
      <c r="AE156" s="19">
        <f>MAYO!AG156</f>
        <v>31388346</v>
      </c>
      <c r="AF156" s="374">
        <v>6063041</v>
      </c>
      <c r="AG156" s="18">
        <f>SUM(AE156:AF156)</f>
        <v>37451387</v>
      </c>
      <c r="AH156" s="19">
        <f>X156-AA156</f>
        <v>71542081</v>
      </c>
      <c r="AI156" s="15">
        <f>X156-AD156</f>
        <v>78063089</v>
      </c>
      <c r="AJ156" s="16">
        <f>X156-AG156</f>
        <v>99430331</v>
      </c>
      <c r="AK156" s="9"/>
      <c r="AL156" s="372">
        <v>0</v>
      </c>
      <c r="AM156" s="375">
        <v>0</v>
      </c>
      <c r="AN156" s="9"/>
    </row>
    <row r="157" spans="1:40" s="382" customFormat="1" ht="24.95" customHeight="1">
      <c r="A157" s="754"/>
      <c r="B157" s="660"/>
      <c r="N157" s="9"/>
      <c r="P157" s="9"/>
      <c r="Q157" s="9"/>
      <c r="R157" s="9"/>
      <c r="S157" s="706">
        <f>+IF(MAYO!S157=0,"",MAYO!S157)</f>
        <v>2020202</v>
      </c>
      <c r="T157" s="682" t="str">
        <f>+IF(MAYO!T157=0,"",MAYO!T157)</f>
        <v>Otros</v>
      </c>
      <c r="U157" s="27">
        <f t="shared" ref="U157:AJ157" si="155">SUM(U158:U167)</f>
        <v>204154922</v>
      </c>
      <c r="V157" s="15">
        <f t="shared" si="155"/>
        <v>-48509343</v>
      </c>
      <c r="W157" s="15">
        <f t="shared" si="155"/>
        <v>0</v>
      </c>
      <c r="X157" s="18">
        <f t="shared" si="155"/>
        <v>155645579</v>
      </c>
      <c r="Y157" s="19">
        <f t="shared" si="155"/>
        <v>91658324</v>
      </c>
      <c r="Z157" s="142">
        <f t="shared" si="155"/>
        <v>4290279</v>
      </c>
      <c r="AA157" s="18">
        <f t="shared" si="155"/>
        <v>95948603</v>
      </c>
      <c r="AB157" s="19">
        <f t="shared" si="155"/>
        <v>55941900</v>
      </c>
      <c r="AC157" s="142">
        <f t="shared" si="155"/>
        <v>8831950</v>
      </c>
      <c r="AD157" s="18">
        <f t="shared" si="155"/>
        <v>64773850</v>
      </c>
      <c r="AE157" s="19">
        <f t="shared" si="155"/>
        <v>39525113</v>
      </c>
      <c r="AF157" s="142">
        <f t="shared" si="155"/>
        <v>13116934</v>
      </c>
      <c r="AG157" s="18">
        <f t="shared" si="155"/>
        <v>52642047</v>
      </c>
      <c r="AH157" s="19">
        <f t="shared" si="155"/>
        <v>59696976</v>
      </c>
      <c r="AI157" s="15">
        <f t="shared" si="155"/>
        <v>90871729</v>
      </c>
      <c r="AJ157" s="16">
        <f t="shared" si="155"/>
        <v>103003532</v>
      </c>
      <c r="AK157" s="10"/>
      <c r="AL157" s="29">
        <f>SUM(AL158:AL167)</f>
        <v>1458425</v>
      </c>
      <c r="AM157" s="26">
        <f>SUM(AM158:AM167)</f>
        <v>0</v>
      </c>
      <c r="AN157" s="9"/>
    </row>
    <row r="158" spans="1:40" s="382" customFormat="1" ht="24.95" customHeight="1">
      <c r="A158" s="754"/>
      <c r="B158" s="660"/>
      <c r="N158" s="9"/>
      <c r="P158" s="9"/>
      <c r="Q158" s="9"/>
      <c r="R158" s="9"/>
      <c r="S158" s="707" t="str">
        <f>+IF(MAYO!S158=0,"",MAYO!S158)</f>
        <v>2020202-1</v>
      </c>
      <c r="T158" s="683" t="str">
        <f>+IF(MAYO!T158=0,"",MAYO!T158)</f>
        <v>Seguros</v>
      </c>
      <c r="U158" s="27">
        <f>+ENERO!U158</f>
        <v>47640589</v>
      </c>
      <c r="V158" s="15">
        <f>MAYO!V158+JUNIO!AL158</f>
        <v>0</v>
      </c>
      <c r="W158" s="15">
        <f>MAYO!W158+JUNIO!AM158</f>
        <v>0</v>
      </c>
      <c r="X158" s="18">
        <f t="shared" ref="X158:X168" si="156">SUM(U158:W158)</f>
        <v>47640589</v>
      </c>
      <c r="Y158" s="19">
        <f>MAYO!AA158</f>
        <v>24360950</v>
      </c>
      <c r="Z158" s="374">
        <v>0</v>
      </c>
      <c r="AA158" s="18">
        <f t="shared" ref="AA158:AA168" si="157">SUM(Y158:Z158)</f>
        <v>24360950</v>
      </c>
      <c r="AB158" s="19">
        <f>MAYO!AD158</f>
        <v>15664740</v>
      </c>
      <c r="AC158" s="374">
        <v>2638276</v>
      </c>
      <c r="AD158" s="18">
        <f t="shared" ref="AD158:AD168" si="158">SUM(AB158:AC158)</f>
        <v>18303016</v>
      </c>
      <c r="AE158" s="19">
        <f>MAYO!AG158</f>
        <v>14651640</v>
      </c>
      <c r="AF158" s="374">
        <v>2638276</v>
      </c>
      <c r="AG158" s="18">
        <f t="shared" ref="AG158:AG168" si="159">SUM(AE158:AF158)</f>
        <v>17289916</v>
      </c>
      <c r="AH158" s="19">
        <f t="shared" ref="AH158:AH168" si="160">X158-AA158</f>
        <v>23279639</v>
      </c>
      <c r="AI158" s="15">
        <f t="shared" ref="AI158:AI168" si="161">X158-AD158</f>
        <v>29337573</v>
      </c>
      <c r="AJ158" s="16">
        <f t="shared" ref="AJ158:AJ168" si="162">X158-AG158</f>
        <v>30350673</v>
      </c>
      <c r="AK158" s="9"/>
      <c r="AL158" s="372">
        <v>0</v>
      </c>
      <c r="AM158" s="375">
        <v>0</v>
      </c>
      <c r="AN158" s="9"/>
    </row>
    <row r="159" spans="1:40" s="382" customFormat="1" ht="24.95" customHeight="1">
      <c r="A159" s="754"/>
      <c r="B159" s="660"/>
      <c r="N159" s="9"/>
      <c r="P159" s="9"/>
      <c r="Q159" s="9"/>
      <c r="R159" s="9"/>
      <c r="S159" s="707" t="str">
        <f>+IF(MAYO!S159=0,"",MAYO!S159)</f>
        <v>2020202-2</v>
      </c>
      <c r="T159" s="683" t="str">
        <f>+IF(MAYO!T159=0,"",MAYO!T159)</f>
        <v>Impresos y Publicaciones</v>
      </c>
      <c r="U159" s="27">
        <f>+ENERO!U159</f>
        <v>8000000</v>
      </c>
      <c r="V159" s="15">
        <f>MAYO!V159+JUNIO!AL159</f>
        <v>0</v>
      </c>
      <c r="W159" s="15">
        <f>MAYO!W159+JUNIO!AM159</f>
        <v>0</v>
      </c>
      <c r="X159" s="18">
        <f t="shared" si="156"/>
        <v>8000000</v>
      </c>
      <c r="Y159" s="19">
        <f>MAYO!AA159</f>
        <v>4507611</v>
      </c>
      <c r="Z159" s="374">
        <v>385000</v>
      </c>
      <c r="AA159" s="18">
        <f t="shared" si="157"/>
        <v>4892611</v>
      </c>
      <c r="AB159" s="19">
        <f>MAYO!AD159</f>
        <v>3728858</v>
      </c>
      <c r="AC159" s="374">
        <v>460000</v>
      </c>
      <c r="AD159" s="18">
        <f t="shared" si="158"/>
        <v>4188858</v>
      </c>
      <c r="AE159" s="19">
        <f>MAYO!AG159</f>
        <v>2861229</v>
      </c>
      <c r="AF159" s="374">
        <v>460000</v>
      </c>
      <c r="AG159" s="18">
        <f t="shared" si="159"/>
        <v>3321229</v>
      </c>
      <c r="AH159" s="19">
        <f t="shared" si="160"/>
        <v>3107389</v>
      </c>
      <c r="AI159" s="15">
        <f t="shared" si="161"/>
        <v>3811142</v>
      </c>
      <c r="AJ159" s="16">
        <f t="shared" si="162"/>
        <v>4678771</v>
      </c>
      <c r="AK159" s="9"/>
      <c r="AL159" s="372">
        <v>0</v>
      </c>
      <c r="AM159" s="375">
        <v>0</v>
      </c>
      <c r="AN159" s="9"/>
    </row>
    <row r="160" spans="1:40" s="382" customFormat="1" ht="24.95" customHeight="1">
      <c r="A160" s="754"/>
      <c r="B160" s="660"/>
      <c r="N160" s="9"/>
      <c r="P160" s="9"/>
      <c r="Q160" s="9"/>
      <c r="R160" s="9"/>
      <c r="S160" s="707" t="str">
        <f>+IF(MAYO!S160=0,"",MAYO!S160)</f>
        <v>2020202-3</v>
      </c>
      <c r="T160" s="683" t="str">
        <f>+IF(MAYO!T160=0,"",MAYO!T160)</f>
        <v>Pago a otras IPS</v>
      </c>
      <c r="U160" s="27">
        <f>+ENERO!U160</f>
        <v>67117184</v>
      </c>
      <c r="V160" s="15">
        <f>MAYO!V160+JUNIO!AL160</f>
        <v>-50938576</v>
      </c>
      <c r="W160" s="15">
        <f>MAYO!W160+JUNIO!AM160</f>
        <v>0</v>
      </c>
      <c r="X160" s="18">
        <f t="shared" si="156"/>
        <v>16178608</v>
      </c>
      <c r="Y160" s="19">
        <f>MAYO!AA160</f>
        <v>13009587</v>
      </c>
      <c r="Z160" s="374">
        <v>214600</v>
      </c>
      <c r="AA160" s="18">
        <f t="shared" si="157"/>
        <v>13224187</v>
      </c>
      <c r="AB160" s="19">
        <f>MAYO!AD160</f>
        <v>2648337</v>
      </c>
      <c r="AC160" s="374">
        <v>214600</v>
      </c>
      <c r="AD160" s="18">
        <f t="shared" si="158"/>
        <v>2862937</v>
      </c>
      <c r="AE160" s="19">
        <f>MAYO!AG160</f>
        <v>996625</v>
      </c>
      <c r="AF160" s="374">
        <v>306375</v>
      </c>
      <c r="AG160" s="18">
        <f t="shared" si="159"/>
        <v>1303000</v>
      </c>
      <c r="AH160" s="19">
        <f t="shared" si="160"/>
        <v>2954421</v>
      </c>
      <c r="AI160" s="15">
        <f t="shared" si="161"/>
        <v>13315671</v>
      </c>
      <c r="AJ160" s="16">
        <f t="shared" si="162"/>
        <v>14875608</v>
      </c>
      <c r="AK160" s="9"/>
      <c r="AL160" s="372">
        <v>-970808</v>
      </c>
      <c r="AM160" s="375">
        <v>0</v>
      </c>
      <c r="AN160" s="9"/>
    </row>
    <row r="161" spans="1:40" s="382" customFormat="1" ht="24.95" customHeight="1">
      <c r="A161" s="754"/>
      <c r="B161" s="660"/>
      <c r="N161" s="9"/>
      <c r="P161" s="9"/>
      <c r="Q161" s="9"/>
      <c r="R161" s="9"/>
      <c r="S161" s="707" t="str">
        <f>+IF(MAYO!S161=0,"",MAYO!S161)</f>
        <v>2020202-4</v>
      </c>
      <c r="T161" s="683" t="str">
        <f>+IF(MAYO!T161=0,"",MAYO!T161)</f>
        <v>Comunicaciones y Transportes</v>
      </c>
      <c r="U161" s="27">
        <f>+ENERO!U161</f>
        <v>24000000</v>
      </c>
      <c r="V161" s="15">
        <f>MAYO!V161+JUNIO!AL161</f>
        <v>13929233</v>
      </c>
      <c r="W161" s="15">
        <f>MAYO!W161+JUNIO!AM161</f>
        <v>0</v>
      </c>
      <c r="X161" s="18">
        <f t="shared" si="156"/>
        <v>37929233</v>
      </c>
      <c r="Y161" s="19">
        <f>MAYO!AA161</f>
        <v>16246183</v>
      </c>
      <c r="Z161" s="374">
        <v>1749831</v>
      </c>
      <c r="AA161" s="18">
        <f t="shared" si="157"/>
        <v>17996014</v>
      </c>
      <c r="AB161" s="19">
        <f>MAYO!AD161</f>
        <v>12522383</v>
      </c>
      <c r="AC161" s="374">
        <v>2115631</v>
      </c>
      <c r="AD161" s="18">
        <f t="shared" si="158"/>
        <v>14638014</v>
      </c>
      <c r="AE161" s="19">
        <f>MAYO!AG161</f>
        <v>3134156</v>
      </c>
      <c r="AF161" s="374">
        <v>6957798</v>
      </c>
      <c r="AG161" s="18">
        <f t="shared" si="159"/>
        <v>10091954</v>
      </c>
      <c r="AH161" s="19">
        <f t="shared" si="160"/>
        <v>19933219</v>
      </c>
      <c r="AI161" s="15">
        <f t="shared" si="161"/>
        <v>23291219</v>
      </c>
      <c r="AJ161" s="16">
        <f t="shared" si="162"/>
        <v>27837279</v>
      </c>
      <c r="AK161" s="9"/>
      <c r="AL161" s="372">
        <v>13929233</v>
      </c>
      <c r="AM161" s="375">
        <v>0</v>
      </c>
      <c r="AN161" s="9"/>
    </row>
    <row r="162" spans="1:40" s="382" customFormat="1" ht="24.95" customHeight="1">
      <c r="A162" s="754"/>
      <c r="B162" s="660"/>
      <c r="N162" s="9"/>
      <c r="P162" s="9"/>
      <c r="Q162" s="9"/>
      <c r="R162" s="9"/>
      <c r="S162" s="707" t="str">
        <f>+IF(MAYO!S162=0,"",MAYO!S162)</f>
        <v>2020202-5</v>
      </c>
      <c r="T162" s="683" t="str">
        <f>+IF(MAYO!T162=0,"",MAYO!T162)</f>
        <v>Viáticos y Gastos de Viaje</v>
      </c>
      <c r="U162" s="27">
        <f>+ENERO!U162</f>
        <v>24397149</v>
      </c>
      <c r="V162" s="15">
        <f>MAYO!V162+JUNIO!AL162</f>
        <v>0</v>
      </c>
      <c r="W162" s="15">
        <f>MAYO!W162+JUNIO!AM162</f>
        <v>0</v>
      </c>
      <c r="X162" s="18">
        <f t="shared" si="156"/>
        <v>24397149</v>
      </c>
      <c r="Y162" s="19">
        <f>MAYO!AA162</f>
        <v>12033993</v>
      </c>
      <c r="Z162" s="374">
        <v>1940848</v>
      </c>
      <c r="AA162" s="18">
        <f t="shared" si="157"/>
        <v>13974841</v>
      </c>
      <c r="AB162" s="19">
        <f>MAYO!AD162</f>
        <v>12033993</v>
      </c>
      <c r="AC162" s="374">
        <v>1940848</v>
      </c>
      <c r="AD162" s="18">
        <f t="shared" si="158"/>
        <v>13974841</v>
      </c>
      <c r="AE162" s="19">
        <f>MAYO!AG162</f>
        <v>12033993</v>
      </c>
      <c r="AF162" s="374">
        <v>1940848</v>
      </c>
      <c r="AG162" s="18">
        <f t="shared" si="159"/>
        <v>13974841</v>
      </c>
      <c r="AH162" s="19">
        <f t="shared" si="160"/>
        <v>10422308</v>
      </c>
      <c r="AI162" s="15">
        <f t="shared" si="161"/>
        <v>10422308</v>
      </c>
      <c r="AJ162" s="16">
        <f t="shared" si="162"/>
        <v>10422308</v>
      </c>
      <c r="AK162" s="9"/>
      <c r="AL162" s="372">
        <v>0</v>
      </c>
      <c r="AM162" s="375">
        <v>0</v>
      </c>
      <c r="AN162" s="9"/>
    </row>
    <row r="163" spans="1:40" s="382" customFormat="1" ht="24.95" customHeight="1">
      <c r="A163" s="754"/>
      <c r="B163" s="660"/>
      <c r="N163" s="9"/>
      <c r="P163" s="9"/>
      <c r="Q163" s="9"/>
      <c r="R163" s="9"/>
      <c r="S163" s="707" t="str">
        <f>+IF(MAYO!S163=0,"",MAYO!S163)</f>
        <v>2020202-6</v>
      </c>
      <c r="T163" s="683" t="str">
        <f>+IF(MAYO!T163=0,"",MAYO!T163)</f>
        <v>Plan Integral de Manejo de Residuos Sólidos Hospitalarios</v>
      </c>
      <c r="U163" s="27">
        <f>+ENERO!U163</f>
        <v>10000000</v>
      </c>
      <c r="V163" s="15">
        <f>MAYO!V163+JUNIO!AL163</f>
        <v>-500000</v>
      </c>
      <c r="W163" s="15">
        <f>MAYO!W163+JUNIO!AM163</f>
        <v>0</v>
      </c>
      <c r="X163" s="18">
        <f t="shared" si="156"/>
        <v>9500000</v>
      </c>
      <c r="Y163" s="19">
        <f>MAYO!AA163</f>
        <v>9500000</v>
      </c>
      <c r="Z163" s="374">
        <v>0</v>
      </c>
      <c r="AA163" s="18">
        <f t="shared" si="157"/>
        <v>9500000</v>
      </c>
      <c r="AB163" s="19">
        <f>MAYO!AD163</f>
        <v>3670701</v>
      </c>
      <c r="AC163" s="374">
        <v>676766</v>
      </c>
      <c r="AD163" s="18">
        <f t="shared" si="158"/>
        <v>4347467</v>
      </c>
      <c r="AE163" s="19">
        <f>MAYO!AG163</f>
        <v>974572</v>
      </c>
      <c r="AF163" s="374">
        <v>813637</v>
      </c>
      <c r="AG163" s="18">
        <f t="shared" si="159"/>
        <v>1788209</v>
      </c>
      <c r="AH163" s="19">
        <f t="shared" si="160"/>
        <v>0</v>
      </c>
      <c r="AI163" s="15">
        <f t="shared" si="161"/>
        <v>5152533</v>
      </c>
      <c r="AJ163" s="16">
        <f t="shared" si="162"/>
        <v>7711791</v>
      </c>
      <c r="AK163" s="9"/>
      <c r="AL163" s="372">
        <v>-500000</v>
      </c>
      <c r="AM163" s="375">
        <v>0</v>
      </c>
      <c r="AN163" s="9"/>
    </row>
    <row r="164" spans="1:40" s="382" customFormat="1" ht="24.95" customHeight="1">
      <c r="A164" s="754"/>
      <c r="B164" s="660"/>
      <c r="N164" s="9"/>
      <c r="P164" s="9"/>
      <c r="Q164" s="9"/>
      <c r="R164" s="9"/>
      <c r="S164" s="707" t="str">
        <f>+IF(MAYO!S164=0,"",MAYO!S164)</f>
        <v>2020202-7</v>
      </c>
      <c r="T164" s="683" t="str">
        <f>+IF(MAYO!T164=0,"",MAYO!T164)</f>
        <v>Servicios de Laboratorio contratados con terceros</v>
      </c>
      <c r="U164" s="27">
        <f>+ENERO!U164</f>
        <v>23000000</v>
      </c>
      <c r="V164" s="15">
        <f>MAYO!V164+JUNIO!AL164</f>
        <v>-11000000</v>
      </c>
      <c r="W164" s="15">
        <f>MAYO!W164+JUNIO!AM164</f>
        <v>0</v>
      </c>
      <c r="X164" s="18">
        <f t="shared" si="156"/>
        <v>12000000</v>
      </c>
      <c r="Y164" s="19">
        <f>MAYO!AA164</f>
        <v>12000000</v>
      </c>
      <c r="Z164" s="374">
        <v>0</v>
      </c>
      <c r="AA164" s="18">
        <f t="shared" si="157"/>
        <v>12000000</v>
      </c>
      <c r="AB164" s="19">
        <f>MAYO!AD164</f>
        <v>5672888</v>
      </c>
      <c r="AC164" s="374">
        <v>785829</v>
      </c>
      <c r="AD164" s="18">
        <f t="shared" si="158"/>
        <v>6458717</v>
      </c>
      <c r="AE164" s="19">
        <f>MAYO!AG164</f>
        <v>4872898</v>
      </c>
      <c r="AF164" s="374">
        <v>0</v>
      </c>
      <c r="AG164" s="18">
        <f t="shared" si="159"/>
        <v>4872898</v>
      </c>
      <c r="AH164" s="19">
        <f t="shared" si="160"/>
        <v>0</v>
      </c>
      <c r="AI164" s="15">
        <f t="shared" si="161"/>
        <v>5541283</v>
      </c>
      <c r="AJ164" s="16">
        <f t="shared" si="162"/>
        <v>7127102</v>
      </c>
      <c r="AK164" s="9"/>
      <c r="AL164" s="372">
        <v>-11000000</v>
      </c>
      <c r="AM164" s="375">
        <v>0</v>
      </c>
      <c r="AN164" s="9"/>
    </row>
    <row r="165" spans="1:40" s="382" customFormat="1" ht="24.95" customHeight="1">
      <c r="A165" s="754"/>
      <c r="B165" s="660"/>
      <c r="N165" s="9"/>
      <c r="P165" s="9"/>
      <c r="Q165" s="9"/>
      <c r="R165" s="9"/>
      <c r="S165" s="707" t="str">
        <f>+IF(MAYO!S165=0,"",MAYO!S165)</f>
        <v>2020202-8</v>
      </c>
      <c r="T165" s="683" t="str">
        <f>+IF(MAYO!T165=0,"",MAYO!T165)</f>
        <v>Servicios de Rayos X e Imaginología contratado con terceros</v>
      </c>
      <c r="U165" s="27">
        <f>+ENERO!U165</f>
        <v>0</v>
      </c>
      <c r="V165" s="15">
        <f>MAYO!V165+JUNIO!AL165</f>
        <v>0</v>
      </c>
      <c r="W165" s="15">
        <f>MAYO!W165+JUNIO!AM165</f>
        <v>0</v>
      </c>
      <c r="X165" s="18">
        <f t="shared" si="156"/>
        <v>0</v>
      </c>
      <c r="Y165" s="19">
        <f>MAYO!AA165</f>
        <v>0</v>
      </c>
      <c r="Z165" s="374">
        <v>0</v>
      </c>
      <c r="AA165" s="18">
        <f t="shared" si="157"/>
        <v>0</v>
      </c>
      <c r="AB165" s="19">
        <f>MAYO!AD165</f>
        <v>0</v>
      </c>
      <c r="AC165" s="374">
        <v>0</v>
      </c>
      <c r="AD165" s="18">
        <f t="shared" si="158"/>
        <v>0</v>
      </c>
      <c r="AE165" s="19">
        <f>MAYO!AG165</f>
        <v>0</v>
      </c>
      <c r="AF165" s="374">
        <v>0</v>
      </c>
      <c r="AG165" s="18">
        <f t="shared" si="159"/>
        <v>0</v>
      </c>
      <c r="AH165" s="19">
        <f t="shared" si="160"/>
        <v>0</v>
      </c>
      <c r="AI165" s="15">
        <f t="shared" si="161"/>
        <v>0</v>
      </c>
      <c r="AJ165" s="16">
        <f t="shared" si="162"/>
        <v>0</v>
      </c>
      <c r="AK165" s="9"/>
      <c r="AL165" s="372">
        <v>0</v>
      </c>
      <c r="AM165" s="375">
        <v>0</v>
      </c>
      <c r="AN165" s="9"/>
    </row>
    <row r="166" spans="1:40" s="382" customFormat="1" ht="24.95" customHeight="1">
      <c r="A166" s="754"/>
      <c r="B166" s="660"/>
      <c r="N166" s="9"/>
      <c r="P166" s="9"/>
      <c r="Q166" s="9"/>
      <c r="R166" s="9"/>
      <c r="S166" s="707" t="str">
        <f>+IF(MAYO!S166=0,"",MAYO!S166)</f>
        <v>2020202-9</v>
      </c>
      <c r="T166" s="683" t="str">
        <f>+IF(MAYO!T166=0,"",MAYO!T166)</f>
        <v>Arrendamientos</v>
      </c>
      <c r="U166" s="27">
        <f>+ENERO!U166</f>
        <v>0</v>
      </c>
      <c r="V166" s="15">
        <f>MAYO!V166+JUNIO!AL166</f>
        <v>0</v>
      </c>
      <c r="W166" s="15">
        <f>MAYO!W166+JUNIO!AM166</f>
        <v>0</v>
      </c>
      <c r="X166" s="18">
        <f t="shared" si="156"/>
        <v>0</v>
      </c>
      <c r="Y166" s="19">
        <f>MAYO!AA166</f>
        <v>0</v>
      </c>
      <c r="Z166" s="374">
        <v>0</v>
      </c>
      <c r="AA166" s="18">
        <f t="shared" si="157"/>
        <v>0</v>
      </c>
      <c r="AB166" s="19">
        <f>MAYO!AD166</f>
        <v>0</v>
      </c>
      <c r="AC166" s="374">
        <v>0</v>
      </c>
      <c r="AD166" s="18">
        <f t="shared" si="158"/>
        <v>0</v>
      </c>
      <c r="AE166" s="19">
        <f>MAYO!AG166</f>
        <v>0</v>
      </c>
      <c r="AF166" s="374">
        <v>0</v>
      </c>
      <c r="AG166" s="18">
        <f t="shared" si="159"/>
        <v>0</v>
      </c>
      <c r="AH166" s="19">
        <f t="shared" si="160"/>
        <v>0</v>
      </c>
      <c r="AI166" s="15">
        <f t="shared" si="161"/>
        <v>0</v>
      </c>
      <c r="AJ166" s="16">
        <f t="shared" si="162"/>
        <v>0</v>
      </c>
      <c r="AK166" s="9"/>
      <c r="AL166" s="372">
        <v>0</v>
      </c>
      <c r="AM166" s="375">
        <v>0</v>
      </c>
      <c r="AN166" s="9"/>
    </row>
    <row r="167" spans="1:40" s="382" customFormat="1" ht="24.95" customHeight="1">
      <c r="A167" s="754"/>
      <c r="B167" s="660"/>
      <c r="N167" s="9"/>
      <c r="P167" s="9"/>
      <c r="Q167" s="9"/>
      <c r="R167" s="9"/>
      <c r="S167" s="707" t="str">
        <f>+IF(MAYO!S167=0,"",MAYO!S167)</f>
        <v>2020202-10</v>
      </c>
      <c r="T167" s="683" t="str">
        <f>+IF(MAYO!T167=0,"",MAYO!T167)</f>
        <v>Servicios Públicos</v>
      </c>
      <c r="U167" s="27">
        <f>+ENERO!U167</f>
        <v>0</v>
      </c>
      <c r="V167" s="15">
        <f>MAYO!V167+JUNIO!AL167</f>
        <v>0</v>
      </c>
      <c r="W167" s="15">
        <f>MAYO!W167+JUNIO!AM167</f>
        <v>0</v>
      </c>
      <c r="X167" s="18">
        <f>SUM(U167:W167)</f>
        <v>0</v>
      </c>
      <c r="Y167" s="19">
        <f>MAYO!AA167</f>
        <v>0</v>
      </c>
      <c r="Z167" s="374">
        <v>0</v>
      </c>
      <c r="AA167" s="18">
        <f>SUM(Y167:Z167)</f>
        <v>0</v>
      </c>
      <c r="AB167" s="19">
        <f>MAYO!AD167</f>
        <v>0</v>
      </c>
      <c r="AC167" s="374">
        <v>0</v>
      </c>
      <c r="AD167" s="18">
        <f>SUM(AB167:AC167)</f>
        <v>0</v>
      </c>
      <c r="AE167" s="19">
        <f>MAYO!AG167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c r="A168" s="754"/>
      <c r="B168" s="660"/>
      <c r="N168" s="9"/>
      <c r="P168" s="9"/>
      <c r="Q168" s="9"/>
      <c r="R168" s="9"/>
      <c r="S168" s="706">
        <f>+IF(MAYO!S168=0,"",MAYO!S168)</f>
        <v>2020299</v>
      </c>
      <c r="T168" s="682" t="str">
        <f>+IF(MAYO!T168=0,"",MAYO!T168)</f>
        <v>Vigencias Anteriores Adquisición de servicios Operativo</v>
      </c>
      <c r="U168" s="27">
        <f>+ENERO!U168</f>
        <v>0</v>
      </c>
      <c r="V168" s="15">
        <f>MAYO!V168+JUNIO!AL168</f>
        <v>0</v>
      </c>
      <c r="W168" s="15">
        <f>MAYO!W168+JUNIO!AM168</f>
        <v>61344123</v>
      </c>
      <c r="X168" s="18">
        <f t="shared" si="156"/>
        <v>61344123</v>
      </c>
      <c r="Y168" s="19">
        <f>MAYO!AA168</f>
        <v>61344123</v>
      </c>
      <c r="Z168" s="374">
        <v>0</v>
      </c>
      <c r="AA168" s="18">
        <f t="shared" si="157"/>
        <v>61344123</v>
      </c>
      <c r="AB168" s="19">
        <f>MAYO!AD168</f>
        <v>61344123</v>
      </c>
      <c r="AC168" s="374">
        <v>0</v>
      </c>
      <c r="AD168" s="18">
        <f t="shared" si="158"/>
        <v>61344123</v>
      </c>
      <c r="AE168" s="19">
        <f>MAYO!AG168</f>
        <v>44852793</v>
      </c>
      <c r="AF168" s="374">
        <v>0</v>
      </c>
      <c r="AG168" s="18">
        <f t="shared" si="159"/>
        <v>44852793</v>
      </c>
      <c r="AH168" s="19">
        <f t="shared" si="160"/>
        <v>0</v>
      </c>
      <c r="AI168" s="15">
        <f t="shared" si="161"/>
        <v>0</v>
      </c>
      <c r="AJ168" s="16">
        <f t="shared" si="162"/>
        <v>16491330</v>
      </c>
      <c r="AK168" s="9"/>
      <c r="AL168" s="372">
        <v>0</v>
      </c>
      <c r="AM168" s="375">
        <v>0</v>
      </c>
      <c r="AN168" s="9"/>
    </row>
    <row r="169" spans="1:40" s="382" customFormat="1" ht="24.95" customHeight="1">
      <c r="A169" s="754"/>
      <c r="B169" s="660"/>
      <c r="N169" s="9"/>
      <c r="P169" s="9"/>
      <c r="Q169" s="9"/>
      <c r="R169" s="9"/>
      <c r="S169" s="366" t="str">
        <f>+IF(MAYO!S169=0,"",MAYO!S169)</f>
        <v/>
      </c>
      <c r="T169" s="696" t="str">
        <f>+IF(MAYO!T169=0,"",MAYO!T169)</f>
        <v/>
      </c>
      <c r="U169" s="161"/>
      <c r="V169" s="161"/>
      <c r="W169" s="161"/>
      <c r="X169" s="161"/>
      <c r="Y169" s="161"/>
      <c r="Z169" s="161"/>
      <c r="AA169" s="161"/>
      <c r="AB169" s="161"/>
      <c r="AC169" s="161"/>
      <c r="AD169" s="161"/>
      <c r="AE169" s="161"/>
      <c r="AF169" s="161"/>
      <c r="AG169" s="161"/>
      <c r="AH169" s="161"/>
      <c r="AI169" s="161"/>
      <c r="AJ169" s="166"/>
      <c r="AK169" s="9"/>
      <c r="AL169" s="172"/>
      <c r="AM169" s="173"/>
      <c r="AN169" s="9"/>
    </row>
    <row r="170" spans="1:40" s="382" customFormat="1" ht="24.95" customHeight="1">
      <c r="A170" s="754"/>
      <c r="B170" s="660"/>
      <c r="N170" s="9"/>
      <c r="P170" s="9"/>
      <c r="Q170" s="9"/>
      <c r="R170" s="9"/>
      <c r="S170" s="704">
        <f>+IF(MAYO!S170=0,"",MAYO!S170)</f>
        <v>3000000</v>
      </c>
      <c r="T170" s="686" t="str">
        <f>+IF(MAYO!T170=0,"",MAYO!T170)</f>
        <v>TRANSFERENCIAS CORRIENTES</v>
      </c>
      <c r="U170" s="470">
        <f t="shared" ref="U170:AJ170" si="163">U172+U176+U185</f>
        <v>166976316</v>
      </c>
      <c r="V170" s="471">
        <f t="shared" si="163"/>
        <v>5683322</v>
      </c>
      <c r="W170" s="471">
        <f t="shared" si="163"/>
        <v>72920440</v>
      </c>
      <c r="X170" s="472">
        <f t="shared" si="163"/>
        <v>245580078</v>
      </c>
      <c r="Y170" s="379">
        <f t="shared" si="163"/>
        <v>133684906</v>
      </c>
      <c r="Z170" s="471">
        <f t="shared" si="163"/>
        <v>10770840</v>
      </c>
      <c r="AA170" s="472">
        <f t="shared" si="163"/>
        <v>144455746</v>
      </c>
      <c r="AB170" s="379">
        <f t="shared" si="163"/>
        <v>133684906</v>
      </c>
      <c r="AC170" s="471">
        <f t="shared" si="163"/>
        <v>10770840</v>
      </c>
      <c r="AD170" s="472">
        <f t="shared" si="163"/>
        <v>144455746</v>
      </c>
      <c r="AE170" s="379">
        <f t="shared" si="163"/>
        <v>119896945</v>
      </c>
      <c r="AF170" s="471">
        <f t="shared" si="163"/>
        <v>10474989</v>
      </c>
      <c r="AG170" s="472">
        <f t="shared" si="163"/>
        <v>130371934</v>
      </c>
      <c r="AH170" s="379">
        <f t="shared" si="163"/>
        <v>101124332</v>
      </c>
      <c r="AI170" s="471">
        <f t="shared" si="163"/>
        <v>101124332</v>
      </c>
      <c r="AJ170" s="380">
        <f t="shared" si="163"/>
        <v>115208144</v>
      </c>
      <c r="AK170" s="9"/>
      <c r="AL170" s="128">
        <f>AL172+AL176+AL185</f>
        <v>-1745840</v>
      </c>
      <c r="AM170" s="130">
        <f>AM172+AM176+AM185</f>
        <v>0</v>
      </c>
      <c r="AN170" s="9"/>
    </row>
    <row r="171" spans="1:40" s="382" customFormat="1" ht="24.95" customHeight="1">
      <c r="A171" s="754"/>
      <c r="B171" s="660"/>
      <c r="N171" s="9"/>
      <c r="P171" s="9"/>
      <c r="Q171" s="9"/>
      <c r="R171" s="9"/>
      <c r="S171" s="366" t="str">
        <f>+IF(MAYO!S171=0,"",MAYO!S171)</f>
        <v/>
      </c>
      <c r="T171" s="696" t="str">
        <f>+IF(MAYO!T171=0,"",MAYO!T171)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c r="A172" s="754"/>
      <c r="B172" s="660"/>
      <c r="N172" s="9"/>
      <c r="P172" s="9"/>
      <c r="Q172" s="9"/>
      <c r="R172" s="9"/>
      <c r="S172" s="705">
        <f>+IF(MAYO!S172=0,"",MAYO!S172)</f>
        <v>3100000</v>
      </c>
      <c r="T172" s="681" t="str">
        <f>+IF(MAYO!T172=0,"",MAYO!T172)</f>
        <v>Transferencias al Sector Público</v>
      </c>
      <c r="U172" s="132">
        <f t="shared" ref="U172:AJ172" si="164">SUM(U173:U174)</f>
        <v>3500000</v>
      </c>
      <c r="V172" s="122">
        <f t="shared" si="164"/>
        <v>4161394</v>
      </c>
      <c r="W172" s="122">
        <f t="shared" si="164"/>
        <v>0</v>
      </c>
      <c r="X172" s="129">
        <f t="shared" si="164"/>
        <v>7661394</v>
      </c>
      <c r="Y172" s="128">
        <f t="shared" si="164"/>
        <v>6143338</v>
      </c>
      <c r="Z172" s="122">
        <f t="shared" si="164"/>
        <v>0</v>
      </c>
      <c r="AA172" s="129">
        <f t="shared" si="164"/>
        <v>6143338</v>
      </c>
      <c r="AB172" s="128">
        <f t="shared" si="164"/>
        <v>6143338</v>
      </c>
      <c r="AC172" s="122">
        <f t="shared" si="164"/>
        <v>0</v>
      </c>
      <c r="AD172" s="129">
        <f t="shared" si="164"/>
        <v>6143338</v>
      </c>
      <c r="AE172" s="128">
        <f t="shared" si="164"/>
        <v>4161394</v>
      </c>
      <c r="AF172" s="122">
        <f t="shared" si="164"/>
        <v>0</v>
      </c>
      <c r="AG172" s="129">
        <f t="shared" si="164"/>
        <v>4161394</v>
      </c>
      <c r="AH172" s="128">
        <f t="shared" si="164"/>
        <v>1518056</v>
      </c>
      <c r="AI172" s="122">
        <f t="shared" si="164"/>
        <v>1518056</v>
      </c>
      <c r="AJ172" s="130">
        <f t="shared" si="164"/>
        <v>3500000</v>
      </c>
      <c r="AK172" s="9"/>
      <c r="AL172" s="128">
        <f>SUM(AL173:AL174)</f>
        <v>0</v>
      </c>
      <c r="AM172" s="130">
        <f>SUM(AM173:AM174)</f>
        <v>0</v>
      </c>
      <c r="AN172" s="9"/>
    </row>
    <row r="173" spans="1:40" s="382" customFormat="1" ht="24.95" customHeight="1">
      <c r="A173" s="754"/>
      <c r="B173" s="660"/>
      <c r="N173" s="9"/>
      <c r="P173" s="9"/>
      <c r="Q173" s="9"/>
      <c r="R173" s="9"/>
      <c r="S173" s="706">
        <f>+IF(MAYO!S173=0,"",MAYO!S173)</f>
        <v>3100003</v>
      </c>
      <c r="T173" s="682" t="str">
        <f>+IF(MAYO!T173=0,"",MAYO!T173)</f>
        <v>Entidades Públicas (Contraloria, Supersalud,…)</v>
      </c>
      <c r="U173" s="27">
        <f>+ENERO!U173</f>
        <v>3500000</v>
      </c>
      <c r="V173" s="15">
        <f>MAYO!V173+JUNIO!AL173</f>
        <v>0</v>
      </c>
      <c r="W173" s="15">
        <f>MAYO!W173+JUNIO!AM173</f>
        <v>0</v>
      </c>
      <c r="X173" s="18">
        <f>SUM(U173:W173)</f>
        <v>3500000</v>
      </c>
      <c r="Y173" s="19">
        <f>MAYO!AA173</f>
        <v>1981944</v>
      </c>
      <c r="Z173" s="374">
        <v>0</v>
      </c>
      <c r="AA173" s="18">
        <f>SUM(Y173:Z173)</f>
        <v>1981944</v>
      </c>
      <c r="AB173" s="19">
        <f>MAYO!AD173</f>
        <v>1981944</v>
      </c>
      <c r="AC173" s="374">
        <v>0</v>
      </c>
      <c r="AD173" s="18">
        <f>SUM(AB173:AC173)</f>
        <v>1981944</v>
      </c>
      <c r="AE173" s="19">
        <f>MAYO!AG173</f>
        <v>0</v>
      </c>
      <c r="AF173" s="374">
        <v>0</v>
      </c>
      <c r="AG173" s="18">
        <f>SUM(AE173:AF173)</f>
        <v>0</v>
      </c>
      <c r="AH173" s="19">
        <f>X173-AA173</f>
        <v>1518056</v>
      </c>
      <c r="AI173" s="15">
        <f>X173-AD173</f>
        <v>1518056</v>
      </c>
      <c r="AJ173" s="16">
        <f>X173-AG173</f>
        <v>3500000</v>
      </c>
      <c r="AK173" s="9"/>
      <c r="AL173" s="372">
        <v>0</v>
      </c>
      <c r="AM173" s="375">
        <v>0</v>
      </c>
      <c r="AN173" s="9"/>
    </row>
    <row r="174" spans="1:40" s="382" customFormat="1" ht="24.95" customHeight="1">
      <c r="A174" s="754"/>
      <c r="B174" s="660"/>
      <c r="N174" s="9"/>
      <c r="P174" s="9"/>
      <c r="Q174" s="9"/>
      <c r="R174" s="9"/>
      <c r="S174" s="706">
        <f>+IF(MAYO!S174=0,"",MAYO!S174)</f>
        <v>3199999</v>
      </c>
      <c r="T174" s="682" t="str">
        <f>+IF(MAYO!T174=0,"",MAYO!T174)</f>
        <v>Vigencias Anteriores Tranf. Sector publico</v>
      </c>
      <c r="U174" s="27">
        <f>+ENERO!U174</f>
        <v>0</v>
      </c>
      <c r="V174" s="15">
        <f>MAYO!V174+JUNIO!AL174</f>
        <v>4161394</v>
      </c>
      <c r="W174" s="15">
        <f>MAYO!W174+JUNIO!AM174</f>
        <v>0</v>
      </c>
      <c r="X174" s="18">
        <f>SUM(U174:W174)</f>
        <v>4161394</v>
      </c>
      <c r="Y174" s="19">
        <f>MAYO!AA174</f>
        <v>4161394</v>
      </c>
      <c r="Z174" s="374">
        <v>0</v>
      </c>
      <c r="AA174" s="18">
        <f>SUM(Y174:Z174)</f>
        <v>4161394</v>
      </c>
      <c r="AB174" s="19">
        <f>MAYO!AD174</f>
        <v>4161394</v>
      </c>
      <c r="AC174" s="374">
        <v>0</v>
      </c>
      <c r="AD174" s="18">
        <f>SUM(AB174:AC174)</f>
        <v>4161394</v>
      </c>
      <c r="AE174" s="19">
        <f>MAYO!AG174</f>
        <v>4161394</v>
      </c>
      <c r="AF174" s="374">
        <v>0</v>
      </c>
      <c r="AG174" s="18">
        <f>SUM(AE174:AF174)</f>
        <v>4161394</v>
      </c>
      <c r="AH174" s="19">
        <f>X174-AA174</f>
        <v>0</v>
      </c>
      <c r="AI174" s="15">
        <f>X174-AD174</f>
        <v>0</v>
      </c>
      <c r="AJ174" s="16">
        <f>X174-AG174</f>
        <v>0</v>
      </c>
      <c r="AK174" s="9"/>
      <c r="AL174" s="372">
        <v>0</v>
      </c>
      <c r="AM174" s="375">
        <v>0</v>
      </c>
      <c r="AN174" s="9"/>
    </row>
    <row r="175" spans="1:40" s="382" customFormat="1" ht="24.95" customHeight="1">
      <c r="A175" s="754"/>
      <c r="B175" s="660"/>
      <c r="N175" s="9"/>
      <c r="P175" s="9"/>
      <c r="Q175" s="9"/>
      <c r="R175" s="9"/>
      <c r="S175" s="366" t="str">
        <f>+IF(MAYO!S175=0,"",MAYO!S175)</f>
        <v/>
      </c>
      <c r="T175" s="696" t="str">
        <f>+IF(MAYO!T175=0,"",MAYO!T175)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c r="A176" s="754"/>
      <c r="B176" s="660"/>
      <c r="N176" s="9"/>
      <c r="P176" s="9"/>
      <c r="Q176" s="9"/>
      <c r="R176" s="9"/>
      <c r="S176" s="705">
        <f>+IF(MAYO!S176=0,"",MAYO!S176)</f>
        <v>320000</v>
      </c>
      <c r="T176" s="681" t="str">
        <f>+IF(MAYO!T176=0,"",MAYO!T176)</f>
        <v>Transf. Previsión y Seguridad Social</v>
      </c>
      <c r="U176" s="132">
        <f t="shared" ref="U176:AJ176" si="165">SUM(U177:U183)</f>
        <v>163476316</v>
      </c>
      <c r="V176" s="122">
        <f t="shared" si="165"/>
        <v>-1745840</v>
      </c>
      <c r="W176" s="122">
        <f t="shared" si="165"/>
        <v>72920440</v>
      </c>
      <c r="X176" s="129">
        <f t="shared" si="165"/>
        <v>234650916</v>
      </c>
      <c r="Y176" s="128">
        <f t="shared" si="165"/>
        <v>124273800</v>
      </c>
      <c r="Z176" s="122">
        <f t="shared" si="165"/>
        <v>10770840</v>
      </c>
      <c r="AA176" s="129">
        <f t="shared" si="165"/>
        <v>135044640</v>
      </c>
      <c r="AB176" s="128">
        <f t="shared" si="165"/>
        <v>124273800</v>
      </c>
      <c r="AC176" s="122">
        <f t="shared" si="165"/>
        <v>10770840</v>
      </c>
      <c r="AD176" s="129">
        <f t="shared" si="165"/>
        <v>135044640</v>
      </c>
      <c r="AE176" s="128">
        <f t="shared" si="165"/>
        <v>115735551</v>
      </c>
      <c r="AF176" s="122">
        <f t="shared" si="165"/>
        <v>10474989</v>
      </c>
      <c r="AG176" s="129">
        <f t="shared" si="165"/>
        <v>126210540</v>
      </c>
      <c r="AH176" s="128">
        <f t="shared" si="165"/>
        <v>99606276</v>
      </c>
      <c r="AI176" s="122">
        <f t="shared" si="165"/>
        <v>99606276</v>
      </c>
      <c r="AJ176" s="130">
        <f t="shared" si="165"/>
        <v>108440376</v>
      </c>
      <c r="AK176" s="9"/>
      <c r="AL176" s="128">
        <f>SUM(AL177:AL183)</f>
        <v>-1745840</v>
      </c>
      <c r="AM176" s="130">
        <f>SUM(AM177:AM183)</f>
        <v>0</v>
      </c>
      <c r="AN176" s="9"/>
    </row>
    <row r="177" spans="1:40" s="382" customFormat="1" ht="24.95" customHeight="1">
      <c r="A177" s="754"/>
      <c r="B177" s="660"/>
      <c r="N177" s="9"/>
      <c r="P177" s="9"/>
      <c r="Q177" s="9"/>
      <c r="R177" s="9"/>
      <c r="S177" s="706">
        <f>+IF(MAYO!S177=0,"",MAYO!S177)</f>
        <v>3200100</v>
      </c>
      <c r="T177" s="682" t="str">
        <f>+IF(MAYO!T177=0,"",MAYO!T177)</f>
        <v>Pensiones y Jubilaciones (Pago Directo)</v>
      </c>
      <c r="U177" s="27">
        <f>+ENERO!U177</f>
        <v>140230476</v>
      </c>
      <c r="V177" s="15">
        <f>MAYO!V177+JUNIO!AL177</f>
        <v>0</v>
      </c>
      <c r="W177" s="15">
        <f>MAYO!W177+JUNIO!AM177</f>
        <v>0</v>
      </c>
      <c r="X177" s="18">
        <f t="shared" ref="X177:X183" si="166">SUM(U177:W177)</f>
        <v>140230476</v>
      </c>
      <c r="Y177" s="19">
        <f>MAYO!AA177</f>
        <v>51353360</v>
      </c>
      <c r="Z177" s="374">
        <v>10270672</v>
      </c>
      <c r="AA177" s="18">
        <f t="shared" ref="AA177:AA183" si="167">SUM(Y177:Z177)</f>
        <v>61624032</v>
      </c>
      <c r="AB177" s="19">
        <f>MAYO!AD177</f>
        <v>51353360</v>
      </c>
      <c r="AC177" s="374">
        <v>10270672</v>
      </c>
      <c r="AD177" s="18">
        <f t="shared" ref="AD177:AD183" si="168">SUM(AB177:AC177)</f>
        <v>61624032</v>
      </c>
      <c r="AE177" s="19">
        <f>MAYO!AG177</f>
        <v>46218024</v>
      </c>
      <c r="AF177" s="374">
        <v>10270672</v>
      </c>
      <c r="AG177" s="18">
        <f t="shared" ref="AG177:AG183" si="169">SUM(AE177:AF177)</f>
        <v>56488696</v>
      </c>
      <c r="AH177" s="19">
        <f t="shared" ref="AH177:AH183" si="170">X177-AA177</f>
        <v>78606444</v>
      </c>
      <c r="AI177" s="15">
        <f t="shared" ref="AI177:AI183" si="171">X177-AD177</f>
        <v>78606444</v>
      </c>
      <c r="AJ177" s="16">
        <f t="shared" ref="AJ177:AJ183" si="172">X177-AG177</f>
        <v>83741780</v>
      </c>
      <c r="AK177" s="9"/>
      <c r="AL177" s="372">
        <v>0</v>
      </c>
      <c r="AM177" s="375">
        <v>0</v>
      </c>
      <c r="AN177" s="9"/>
    </row>
    <row r="178" spans="1:40" s="382" customFormat="1" ht="24.95" customHeight="1">
      <c r="A178" s="754"/>
      <c r="B178" s="660"/>
      <c r="N178" s="9"/>
      <c r="P178" s="9"/>
      <c r="Q178" s="9"/>
      <c r="R178" s="9"/>
      <c r="S178" s="706">
        <f>+IF(MAYO!S178=0,"",MAYO!S178)</f>
        <v>3200200</v>
      </c>
      <c r="T178" s="682" t="str">
        <f>+IF(MAYO!T178=0,"",MAYO!T178)</f>
        <v>Cesantías Pago Directo (Pago Directo)</v>
      </c>
      <c r="U178" s="27">
        <f>+ENERO!U178</f>
        <v>0</v>
      </c>
      <c r="V178" s="15">
        <f>MAYO!V178+JUNIO!AL178</f>
        <v>0</v>
      </c>
      <c r="W178" s="15">
        <f>MAYO!W178+JUNIO!AM178</f>
        <v>0</v>
      </c>
      <c r="X178" s="18">
        <f t="shared" si="166"/>
        <v>0</v>
      </c>
      <c r="Y178" s="19">
        <f>MAYO!AA178</f>
        <v>0</v>
      </c>
      <c r="Z178" s="374">
        <v>0</v>
      </c>
      <c r="AA178" s="18">
        <f t="shared" si="167"/>
        <v>0</v>
      </c>
      <c r="AB178" s="19">
        <f>MAYO!AD178</f>
        <v>0</v>
      </c>
      <c r="AC178" s="374">
        <v>0</v>
      </c>
      <c r="AD178" s="18">
        <f t="shared" si="168"/>
        <v>0</v>
      </c>
      <c r="AE178" s="19">
        <f>MAYO!AG178</f>
        <v>0</v>
      </c>
      <c r="AF178" s="374">
        <v>0</v>
      </c>
      <c r="AG178" s="18">
        <f t="shared" si="169"/>
        <v>0</v>
      </c>
      <c r="AH178" s="19">
        <f t="shared" si="170"/>
        <v>0</v>
      </c>
      <c r="AI178" s="15">
        <f t="shared" si="171"/>
        <v>0</v>
      </c>
      <c r="AJ178" s="16">
        <f t="shared" si="172"/>
        <v>0</v>
      </c>
      <c r="AK178" s="9"/>
      <c r="AL178" s="372">
        <v>0</v>
      </c>
      <c r="AM178" s="375">
        <v>0</v>
      </c>
      <c r="AN178" s="9"/>
    </row>
    <row r="179" spans="1:40" s="382" customFormat="1" ht="24.95" customHeight="1">
      <c r="A179" s="754"/>
      <c r="B179" s="660"/>
      <c r="N179" s="9"/>
      <c r="P179" s="9"/>
      <c r="Q179" s="9"/>
      <c r="R179" s="9"/>
      <c r="S179" s="706">
        <f>+IF(MAYO!S179=0,"",MAYO!S179)</f>
        <v>3200300</v>
      </c>
      <c r="T179" s="682" t="str">
        <f>+IF(MAYO!T179=0,"",MAYO!T179)</f>
        <v>Bonos, Cuotas de Bonos y cuotas partes jubilatorias</v>
      </c>
      <c r="U179" s="27">
        <f>+ENERO!U179</f>
        <v>0</v>
      </c>
      <c r="V179" s="15">
        <f>MAYO!V179+JUNIO!AL179</f>
        <v>1500000</v>
      </c>
      <c r="W179" s="15">
        <f>MAYO!W179+JUNIO!AM179</f>
        <v>0</v>
      </c>
      <c r="X179" s="18">
        <f t="shared" si="166"/>
        <v>1500000</v>
      </c>
      <c r="Y179" s="19">
        <f>MAYO!AA179</f>
        <v>0</v>
      </c>
      <c r="Z179" s="374">
        <v>500168</v>
      </c>
      <c r="AA179" s="18">
        <f t="shared" si="167"/>
        <v>500168</v>
      </c>
      <c r="AB179" s="19">
        <f>MAYO!AD179</f>
        <v>0</v>
      </c>
      <c r="AC179" s="374">
        <v>500168</v>
      </c>
      <c r="AD179" s="18">
        <f t="shared" si="168"/>
        <v>500168</v>
      </c>
      <c r="AE179" s="19">
        <f>MAYO!AG179</f>
        <v>0</v>
      </c>
      <c r="AF179" s="374">
        <v>0</v>
      </c>
      <c r="AG179" s="18">
        <f t="shared" si="169"/>
        <v>0</v>
      </c>
      <c r="AH179" s="19">
        <f t="shared" si="170"/>
        <v>999832</v>
      </c>
      <c r="AI179" s="15">
        <f t="shared" si="171"/>
        <v>999832</v>
      </c>
      <c r="AJ179" s="16">
        <f t="shared" si="172"/>
        <v>1500000</v>
      </c>
      <c r="AK179" s="9"/>
      <c r="AL179" s="372">
        <v>1500000</v>
      </c>
      <c r="AM179" s="375">
        <v>0</v>
      </c>
      <c r="AN179" s="9"/>
    </row>
    <row r="180" spans="1:40" s="382" customFormat="1" ht="24.95" customHeight="1">
      <c r="A180" s="754"/>
      <c r="B180" s="660"/>
      <c r="N180" s="9"/>
      <c r="P180" s="9"/>
      <c r="Q180" s="9"/>
      <c r="R180" s="9"/>
      <c r="S180" s="706">
        <f>+IF(MAYO!S180=0,"",MAYO!S180)</f>
        <v>3200400</v>
      </c>
      <c r="T180" s="682" t="str">
        <f>+IF(MAYO!T180=0,"",MAYO!T180)</f>
        <v>Intereses a las cesantias</v>
      </c>
      <c r="U180" s="27">
        <f>+ENERO!U180</f>
        <v>23245840</v>
      </c>
      <c r="V180" s="15">
        <f>MAYO!V180+JUNIO!AL180</f>
        <v>-3245840</v>
      </c>
      <c r="W180" s="15">
        <f>MAYO!W180+JUNIO!AM180</f>
        <v>0</v>
      </c>
      <c r="X180" s="18">
        <f t="shared" si="166"/>
        <v>20000000</v>
      </c>
      <c r="Y180" s="19">
        <f>MAYO!AA180</f>
        <v>0</v>
      </c>
      <c r="Z180" s="374">
        <v>0</v>
      </c>
      <c r="AA180" s="18">
        <f t="shared" si="167"/>
        <v>0</v>
      </c>
      <c r="AB180" s="19">
        <f>MAYO!AD180</f>
        <v>0</v>
      </c>
      <c r="AC180" s="374">
        <v>0</v>
      </c>
      <c r="AD180" s="18">
        <f t="shared" si="168"/>
        <v>0</v>
      </c>
      <c r="AE180" s="19">
        <f>MAYO!AG180</f>
        <v>0</v>
      </c>
      <c r="AF180" s="374">
        <v>0</v>
      </c>
      <c r="AG180" s="18">
        <f t="shared" si="169"/>
        <v>0</v>
      </c>
      <c r="AH180" s="19">
        <f t="shared" si="170"/>
        <v>20000000</v>
      </c>
      <c r="AI180" s="15">
        <f t="shared" si="171"/>
        <v>20000000</v>
      </c>
      <c r="AJ180" s="16">
        <f t="shared" si="172"/>
        <v>20000000</v>
      </c>
      <c r="AK180" s="9"/>
      <c r="AL180" s="372">
        <v>-3245840</v>
      </c>
      <c r="AM180" s="375">
        <v>0</v>
      </c>
      <c r="AN180" s="9"/>
    </row>
    <row r="181" spans="1:40" s="382" customFormat="1" ht="24.95" customHeight="1">
      <c r="A181" s="754"/>
      <c r="B181" s="660"/>
      <c r="N181" s="9"/>
      <c r="P181" s="9"/>
      <c r="Q181" s="9"/>
      <c r="R181" s="9"/>
      <c r="S181" s="706" t="str">
        <f>+IF(MAYO!S181=0,"",MAYO!S181)</f>
        <v/>
      </c>
      <c r="T181" s="682" t="str">
        <f>+IF(MAYO!T181=0,"",MAYO!T181)</f>
        <v/>
      </c>
      <c r="U181" s="27">
        <f>+ENERO!U181</f>
        <v>0</v>
      </c>
      <c r="V181" s="15">
        <f>MAYO!V181+JUNIO!AL181</f>
        <v>0</v>
      </c>
      <c r="W181" s="15">
        <f>MAYO!W181+JUNIO!AM181</f>
        <v>0</v>
      </c>
      <c r="X181" s="18">
        <f t="shared" si="166"/>
        <v>0</v>
      </c>
      <c r="Y181" s="19">
        <f>MAYO!AA181</f>
        <v>0</v>
      </c>
      <c r="Z181" s="374">
        <v>0</v>
      </c>
      <c r="AA181" s="18">
        <f t="shared" si="167"/>
        <v>0</v>
      </c>
      <c r="AB181" s="19">
        <f>MAYO!AD181</f>
        <v>0</v>
      </c>
      <c r="AC181" s="374">
        <v>0</v>
      </c>
      <c r="AD181" s="18">
        <f t="shared" si="168"/>
        <v>0</v>
      </c>
      <c r="AE181" s="19">
        <f>MAYO!AG181</f>
        <v>0</v>
      </c>
      <c r="AF181" s="374">
        <v>0</v>
      </c>
      <c r="AG181" s="18">
        <f t="shared" si="169"/>
        <v>0</v>
      </c>
      <c r="AH181" s="19">
        <f t="shared" si="170"/>
        <v>0</v>
      </c>
      <c r="AI181" s="15">
        <f t="shared" si="171"/>
        <v>0</v>
      </c>
      <c r="AJ181" s="16">
        <f t="shared" si="172"/>
        <v>0</v>
      </c>
      <c r="AK181" s="9"/>
      <c r="AL181" s="372">
        <v>0</v>
      </c>
      <c r="AM181" s="375">
        <v>0</v>
      </c>
      <c r="AN181" s="9"/>
    </row>
    <row r="182" spans="1:40" s="382" customFormat="1" ht="24.95" customHeight="1">
      <c r="A182" s="754"/>
      <c r="B182" s="660"/>
      <c r="N182" s="9"/>
      <c r="P182" s="9"/>
      <c r="Q182" s="9"/>
      <c r="R182" s="9"/>
      <c r="S182" s="706" t="str">
        <f>+IF(MAYO!S182=0,"",MAYO!S182)</f>
        <v/>
      </c>
      <c r="T182" s="682" t="str">
        <f>+IF(MAYO!T182=0,"",MAYO!T182)</f>
        <v/>
      </c>
      <c r="U182" s="27">
        <f>+ENERO!U182</f>
        <v>0</v>
      </c>
      <c r="V182" s="15">
        <f>MAYO!V182+JUNIO!AL182</f>
        <v>0</v>
      </c>
      <c r="W182" s="15">
        <f>MAYO!W182+JUNIO!AM182</f>
        <v>0</v>
      </c>
      <c r="X182" s="18">
        <f t="shared" si="166"/>
        <v>0</v>
      </c>
      <c r="Y182" s="19">
        <f>MAYO!AA182</f>
        <v>0</v>
      </c>
      <c r="Z182" s="374">
        <v>0</v>
      </c>
      <c r="AA182" s="18">
        <f t="shared" si="167"/>
        <v>0</v>
      </c>
      <c r="AB182" s="19">
        <f>MAYO!AD182</f>
        <v>0</v>
      </c>
      <c r="AC182" s="374">
        <v>0</v>
      </c>
      <c r="AD182" s="18">
        <f t="shared" si="168"/>
        <v>0</v>
      </c>
      <c r="AE182" s="19">
        <f>MAYO!AG182</f>
        <v>0</v>
      </c>
      <c r="AF182" s="374">
        <v>0</v>
      </c>
      <c r="AG182" s="18">
        <f t="shared" si="169"/>
        <v>0</v>
      </c>
      <c r="AH182" s="19">
        <f t="shared" si="170"/>
        <v>0</v>
      </c>
      <c r="AI182" s="15">
        <f t="shared" si="171"/>
        <v>0</v>
      </c>
      <c r="AJ182" s="16">
        <f t="shared" si="172"/>
        <v>0</v>
      </c>
      <c r="AK182" s="9"/>
      <c r="AL182" s="372">
        <v>0</v>
      </c>
      <c r="AM182" s="375">
        <v>0</v>
      </c>
      <c r="AN182" s="9"/>
    </row>
    <row r="183" spans="1:40" s="382" customFormat="1" ht="24.95" customHeight="1">
      <c r="A183" s="754"/>
      <c r="B183" s="660"/>
      <c r="N183" s="9"/>
      <c r="P183" s="9"/>
      <c r="Q183" s="9"/>
      <c r="R183" s="9"/>
      <c r="S183" s="706">
        <f>+IF(MAYO!S183=0,"",MAYO!S183)</f>
        <v>3299999</v>
      </c>
      <c r="T183" s="682" t="str">
        <f>+IF(MAYO!T183=0,"",MAYO!T183)</f>
        <v>Vigencias Anteriores Transf. Previsión y Seguridad Social</v>
      </c>
      <c r="U183" s="27">
        <f>+ENERO!U183</f>
        <v>0</v>
      </c>
      <c r="V183" s="15">
        <f>MAYO!V183+JUNIO!AL183</f>
        <v>0</v>
      </c>
      <c r="W183" s="15">
        <f>MAYO!W183+JUNIO!AM183</f>
        <v>72920440</v>
      </c>
      <c r="X183" s="18">
        <f t="shared" si="166"/>
        <v>72920440</v>
      </c>
      <c r="Y183" s="19">
        <f>MAYO!AA183</f>
        <v>72920440</v>
      </c>
      <c r="Z183" s="374">
        <v>0</v>
      </c>
      <c r="AA183" s="18">
        <f t="shared" si="167"/>
        <v>72920440</v>
      </c>
      <c r="AB183" s="19">
        <f>MAYO!AD183</f>
        <v>72920440</v>
      </c>
      <c r="AC183" s="374">
        <v>0</v>
      </c>
      <c r="AD183" s="18">
        <f t="shared" si="168"/>
        <v>72920440</v>
      </c>
      <c r="AE183" s="19">
        <f>MAYO!AG183</f>
        <v>69517527</v>
      </c>
      <c r="AF183" s="374">
        <v>204317</v>
      </c>
      <c r="AG183" s="18">
        <f t="shared" si="169"/>
        <v>69721844</v>
      </c>
      <c r="AH183" s="19">
        <f t="shared" si="170"/>
        <v>0</v>
      </c>
      <c r="AI183" s="15">
        <f t="shared" si="171"/>
        <v>0</v>
      </c>
      <c r="AJ183" s="16">
        <f t="shared" si="172"/>
        <v>3198596</v>
      </c>
      <c r="AK183" s="9"/>
      <c r="AL183" s="372">
        <v>0</v>
      </c>
      <c r="AM183" s="375">
        <v>0</v>
      </c>
      <c r="AN183" s="9"/>
    </row>
    <row r="184" spans="1:40" s="382" customFormat="1" ht="24.95" customHeight="1">
      <c r="A184" s="754"/>
      <c r="B184" s="660"/>
      <c r="N184" s="9"/>
      <c r="P184" s="9"/>
      <c r="Q184" s="9"/>
      <c r="R184" s="9"/>
      <c r="S184" s="366" t="str">
        <f>+IF(MAYO!S184=0,"",MAYO!S184)</f>
        <v/>
      </c>
      <c r="T184" s="696" t="str">
        <f>+IF(MAYO!T184=0,"",MAYO!T184)</f>
        <v/>
      </c>
      <c r="U184" s="161"/>
      <c r="V184" s="161"/>
      <c r="W184" s="161"/>
      <c r="X184" s="161"/>
      <c r="Y184" s="161"/>
      <c r="Z184" s="161">
        <v>0</v>
      </c>
      <c r="AA184" s="161"/>
      <c r="AB184" s="161"/>
      <c r="AC184" s="161"/>
      <c r="AD184" s="161"/>
      <c r="AE184" s="161"/>
      <c r="AF184" s="161"/>
      <c r="AG184" s="161"/>
      <c r="AH184" s="161"/>
      <c r="AI184" s="161"/>
      <c r="AJ184" s="166"/>
      <c r="AK184" s="9"/>
      <c r="AL184" s="172"/>
      <c r="AM184" s="173"/>
      <c r="AN184" s="9"/>
    </row>
    <row r="185" spans="1:40" s="382" customFormat="1" ht="24.95" customHeight="1">
      <c r="A185" s="754"/>
      <c r="B185" s="660"/>
      <c r="N185" s="9"/>
      <c r="P185" s="9"/>
      <c r="Q185" s="9"/>
      <c r="R185" s="9"/>
      <c r="S185" s="705">
        <f>+IF(MAYO!S185=0,"",MAYO!S185)</f>
        <v>3300000</v>
      </c>
      <c r="T185" s="681" t="str">
        <f>+IF(MAYO!T185=0,"",MAYO!T185)</f>
        <v>Otras Transferencias</v>
      </c>
      <c r="U185" s="132">
        <f t="shared" ref="U185:AJ185" si="173">U186+U187+U191</f>
        <v>0</v>
      </c>
      <c r="V185" s="122">
        <f t="shared" si="173"/>
        <v>3267768</v>
      </c>
      <c r="W185" s="122">
        <f t="shared" si="173"/>
        <v>0</v>
      </c>
      <c r="X185" s="129">
        <f t="shared" si="173"/>
        <v>3267768</v>
      </c>
      <c r="Y185" s="128">
        <f t="shared" si="173"/>
        <v>3267768</v>
      </c>
      <c r="Z185" s="122">
        <f t="shared" si="173"/>
        <v>0</v>
      </c>
      <c r="AA185" s="129">
        <f t="shared" si="173"/>
        <v>3267768</v>
      </c>
      <c r="AB185" s="128">
        <f t="shared" si="173"/>
        <v>3267768</v>
      </c>
      <c r="AC185" s="122">
        <f t="shared" si="173"/>
        <v>0</v>
      </c>
      <c r="AD185" s="129">
        <f t="shared" si="173"/>
        <v>3267768</v>
      </c>
      <c r="AE185" s="128">
        <f t="shared" si="173"/>
        <v>0</v>
      </c>
      <c r="AF185" s="122">
        <f t="shared" si="173"/>
        <v>0</v>
      </c>
      <c r="AG185" s="129">
        <f t="shared" si="173"/>
        <v>0</v>
      </c>
      <c r="AH185" s="128">
        <f t="shared" si="173"/>
        <v>0</v>
      </c>
      <c r="AI185" s="122">
        <f t="shared" si="173"/>
        <v>0</v>
      </c>
      <c r="AJ185" s="130">
        <f t="shared" si="173"/>
        <v>3267768</v>
      </c>
      <c r="AK185" s="9"/>
      <c r="AL185" s="128">
        <f>AL186+AL187+AL191</f>
        <v>0</v>
      </c>
      <c r="AM185" s="130">
        <f>AM186+AM187+AM191</f>
        <v>0</v>
      </c>
      <c r="AN185" s="9"/>
    </row>
    <row r="186" spans="1:40" s="382" customFormat="1" ht="24.95" customHeight="1">
      <c r="A186" s="754"/>
      <c r="B186" s="660"/>
      <c r="N186" s="9"/>
      <c r="P186" s="9"/>
      <c r="Q186" s="9"/>
      <c r="R186" s="9"/>
      <c r="S186" s="706">
        <f>+IF(MAYO!S186=0,"",MAYO!S186)</f>
        <v>3300100</v>
      </c>
      <c r="T186" s="682" t="str">
        <f>+IF(MAYO!T186=0,"",MAYO!T186)</f>
        <v>Sentencias y Conciliaciones</v>
      </c>
      <c r="U186" s="27">
        <f>+ENERO!U186</f>
        <v>0</v>
      </c>
      <c r="V186" s="15">
        <f>MAYO!V186+JUNIO!AL186</f>
        <v>0</v>
      </c>
      <c r="W186" s="15">
        <f>MAYO!W186+JUNIO!AM186</f>
        <v>0</v>
      </c>
      <c r="X186" s="18">
        <f>SUM(U186:W186)</f>
        <v>0</v>
      </c>
      <c r="Y186" s="19">
        <f>MAYO!AA186</f>
        <v>0</v>
      </c>
      <c r="Z186" s="374">
        <v>0</v>
      </c>
      <c r="AA186" s="18">
        <f>SUM(Y186:Z186)</f>
        <v>0</v>
      </c>
      <c r="AB186" s="19">
        <f>MAYO!AD186</f>
        <v>0</v>
      </c>
      <c r="AC186" s="374">
        <v>0</v>
      </c>
      <c r="AD186" s="18">
        <f>SUM(AB186:AC186)</f>
        <v>0</v>
      </c>
      <c r="AE186" s="19">
        <f>MAYO!AG186</f>
        <v>0</v>
      </c>
      <c r="AF186" s="374">
        <v>0</v>
      </c>
      <c r="AG186" s="18">
        <f>SUM(AE186:AF186)</f>
        <v>0</v>
      </c>
      <c r="AH186" s="19">
        <f>X186-AA186</f>
        <v>0</v>
      </c>
      <c r="AI186" s="15">
        <f>X186-AD186</f>
        <v>0</v>
      </c>
      <c r="AJ186" s="16">
        <f>X186-AG186</f>
        <v>0</v>
      </c>
      <c r="AK186" s="9"/>
      <c r="AL186" s="372">
        <v>0</v>
      </c>
      <c r="AM186" s="375">
        <v>0</v>
      </c>
      <c r="AN186" s="9"/>
    </row>
    <row r="187" spans="1:40" s="382" customFormat="1" ht="24.95" customHeight="1">
      <c r="A187" s="754"/>
      <c r="B187" s="660"/>
      <c r="N187" s="9"/>
      <c r="P187" s="9"/>
      <c r="Q187" s="9"/>
      <c r="R187" s="9"/>
      <c r="S187" s="706">
        <f>+IF(MAYO!S187=0,"",MAYO!S187)</f>
        <v>3300200</v>
      </c>
      <c r="T187" s="682" t="str">
        <f>+IF(MAYO!T187=0,"",MAYO!T187)</f>
        <v>Destinatarios de otras transferencias</v>
      </c>
      <c r="U187" s="27">
        <f t="shared" ref="U187:AM187" si="174">SUM(U188:U190)</f>
        <v>0</v>
      </c>
      <c r="V187" s="15">
        <f t="shared" si="174"/>
        <v>3267768</v>
      </c>
      <c r="W187" s="15">
        <f t="shared" si="174"/>
        <v>0</v>
      </c>
      <c r="X187" s="18">
        <f t="shared" si="174"/>
        <v>3267768</v>
      </c>
      <c r="Y187" s="19">
        <f t="shared" si="174"/>
        <v>3267768</v>
      </c>
      <c r="Z187" s="142">
        <f t="shared" si="174"/>
        <v>0</v>
      </c>
      <c r="AA187" s="18">
        <f t="shared" si="174"/>
        <v>3267768</v>
      </c>
      <c r="AB187" s="19">
        <f t="shared" si="174"/>
        <v>3267768</v>
      </c>
      <c r="AC187" s="142">
        <f t="shared" si="174"/>
        <v>0</v>
      </c>
      <c r="AD187" s="18">
        <f t="shared" si="174"/>
        <v>3267768</v>
      </c>
      <c r="AE187" s="19">
        <f t="shared" si="174"/>
        <v>0</v>
      </c>
      <c r="AF187" s="142">
        <f t="shared" si="174"/>
        <v>0</v>
      </c>
      <c r="AG187" s="18">
        <f t="shared" si="174"/>
        <v>0</v>
      </c>
      <c r="AH187" s="19">
        <f t="shared" si="174"/>
        <v>0</v>
      </c>
      <c r="AI187" s="15">
        <f t="shared" si="174"/>
        <v>0</v>
      </c>
      <c r="AJ187" s="16">
        <f t="shared" si="174"/>
        <v>3267768</v>
      </c>
      <c r="AK187" s="9"/>
      <c r="AL187" s="29">
        <f t="shared" si="174"/>
        <v>0</v>
      </c>
      <c r="AM187" s="26">
        <f t="shared" si="174"/>
        <v>0</v>
      </c>
      <c r="AN187" s="9"/>
    </row>
    <row r="188" spans="1:40" s="382" customFormat="1" ht="24.95" customHeight="1">
      <c r="A188" s="754"/>
      <c r="B188" s="661"/>
      <c r="N188" s="9"/>
      <c r="P188" s="9"/>
      <c r="Q188" s="9"/>
      <c r="R188" s="9"/>
      <c r="S188" s="707" t="str">
        <f>+IF(MAYO!S188=0,"",MAYO!S188)</f>
        <v>3300200-1</v>
      </c>
      <c r="T188" s="682" t="str">
        <f>+IF(MAYO!T188=0,"",MAYO!T188)</f>
        <v>COHAN</v>
      </c>
      <c r="U188" s="27">
        <f>+ENERO!U188</f>
        <v>0</v>
      </c>
      <c r="V188" s="15">
        <f>MAYO!V188+JUNIO!AL188</f>
        <v>3267768</v>
      </c>
      <c r="W188" s="15">
        <f>MAYO!W188+JUNIO!AM188</f>
        <v>0</v>
      </c>
      <c r="X188" s="18">
        <f>SUM(U188:W188)</f>
        <v>3267768</v>
      </c>
      <c r="Y188" s="19">
        <f>MAYO!AA188</f>
        <v>3267768</v>
      </c>
      <c r="Z188" s="374">
        <v>0</v>
      </c>
      <c r="AA188" s="18">
        <f>SUM(Y188:Z188)</f>
        <v>3267768</v>
      </c>
      <c r="AB188" s="19">
        <f>MAYO!AD188</f>
        <v>3267768</v>
      </c>
      <c r="AC188" s="374">
        <v>0</v>
      </c>
      <c r="AD188" s="18">
        <f>SUM(AB188:AC188)</f>
        <v>3267768</v>
      </c>
      <c r="AE188" s="19">
        <f>MAYO!AG188</f>
        <v>0</v>
      </c>
      <c r="AF188" s="374">
        <v>0</v>
      </c>
      <c r="AG188" s="18">
        <f>SUM(AE188:AF188)</f>
        <v>0</v>
      </c>
      <c r="AH188" s="19">
        <f>X188-AA188</f>
        <v>0</v>
      </c>
      <c r="AI188" s="15">
        <f>X188-AD188</f>
        <v>0</v>
      </c>
      <c r="AJ188" s="16">
        <f>X188-AG188</f>
        <v>3267768</v>
      </c>
      <c r="AK188" s="9"/>
      <c r="AL188" s="372">
        <v>0</v>
      </c>
      <c r="AM188" s="375">
        <v>0</v>
      </c>
      <c r="AN188" s="9"/>
    </row>
    <row r="189" spans="1:40" s="382" customFormat="1" ht="24.95" customHeight="1">
      <c r="A189" s="754"/>
      <c r="B189" s="661"/>
      <c r="N189" s="9"/>
      <c r="P189" s="9"/>
      <c r="Q189" s="9"/>
      <c r="R189" s="9"/>
      <c r="S189" s="707" t="str">
        <f>+IF(MAYO!S189=0,"",MAYO!S189)</f>
        <v>3300200-2</v>
      </c>
      <c r="T189" s="682" t="str">
        <f>+IF(MAYO!T189=0,"",MAYO!T189)</f>
        <v>AESA</v>
      </c>
      <c r="U189" s="27">
        <f>+ENERO!U189</f>
        <v>0</v>
      </c>
      <c r="V189" s="15">
        <f>MAYO!V189+JUNIO!AL189</f>
        <v>0</v>
      </c>
      <c r="W189" s="15">
        <f>MAYO!W189+JUNIO!AM189</f>
        <v>0</v>
      </c>
      <c r="X189" s="18">
        <f>SUM(U189:W189)</f>
        <v>0</v>
      </c>
      <c r="Y189" s="19">
        <f>MAYO!AA189</f>
        <v>0</v>
      </c>
      <c r="Z189" s="374">
        <v>0</v>
      </c>
      <c r="AA189" s="18">
        <f>SUM(Y189:Z189)</f>
        <v>0</v>
      </c>
      <c r="AB189" s="19">
        <f>MAYO!AD189</f>
        <v>0</v>
      </c>
      <c r="AC189" s="374">
        <v>0</v>
      </c>
      <c r="AD189" s="18">
        <f>SUM(AB189:AC189)</f>
        <v>0</v>
      </c>
      <c r="AE189" s="19">
        <f>MAYO!AG189</f>
        <v>0</v>
      </c>
      <c r="AF189" s="374">
        <v>0</v>
      </c>
      <c r="AG189" s="18">
        <f>SUM(AE189:AF189)</f>
        <v>0</v>
      </c>
      <c r="AH189" s="19">
        <f>X189-AA189</f>
        <v>0</v>
      </c>
      <c r="AI189" s="15">
        <f>X189-AD189</f>
        <v>0</v>
      </c>
      <c r="AJ189" s="16">
        <f>X189-AG189</f>
        <v>0</v>
      </c>
      <c r="AK189" s="9"/>
      <c r="AL189" s="372">
        <v>0</v>
      </c>
      <c r="AM189" s="375">
        <v>0</v>
      </c>
      <c r="AN189" s="9"/>
    </row>
    <row r="190" spans="1:40" s="382" customFormat="1" ht="24.95" customHeight="1">
      <c r="A190" s="754"/>
      <c r="B190" s="661"/>
      <c r="N190" s="9"/>
      <c r="P190" s="9"/>
      <c r="Q190" s="9"/>
      <c r="R190" s="9"/>
      <c r="S190" s="707" t="str">
        <f>+IF(MAYO!S190=0,"",MAYO!S190)</f>
        <v>3300200-3</v>
      </c>
      <c r="T190" s="682" t="str">
        <f>+IF(MAYO!T190=0,"",MAYO!T190)</f>
        <v xml:space="preserve">OTRAS </v>
      </c>
      <c r="U190" s="27">
        <f>+ENERO!U190</f>
        <v>0</v>
      </c>
      <c r="V190" s="15">
        <f>MAYO!V190+JUNIO!AL190</f>
        <v>0</v>
      </c>
      <c r="W190" s="15">
        <f>MAYO!W190+JUNIO!AM190</f>
        <v>0</v>
      </c>
      <c r="X190" s="18">
        <f>SUM(U190:W190)</f>
        <v>0</v>
      </c>
      <c r="Y190" s="19">
        <f>MAYO!AA190</f>
        <v>0</v>
      </c>
      <c r="Z190" s="374">
        <v>0</v>
      </c>
      <c r="AA190" s="18">
        <f>SUM(Y190:Z190)</f>
        <v>0</v>
      </c>
      <c r="AB190" s="19">
        <f>MAYO!AD190</f>
        <v>0</v>
      </c>
      <c r="AC190" s="374">
        <v>0</v>
      </c>
      <c r="AD190" s="18">
        <f>SUM(AB190:AC190)</f>
        <v>0</v>
      </c>
      <c r="AE190" s="19">
        <f>MAYO!AG190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c r="A191" s="754"/>
      <c r="B191" s="661"/>
      <c r="N191" s="9"/>
      <c r="P191" s="9"/>
      <c r="Q191" s="9"/>
      <c r="R191" s="9"/>
      <c r="S191" s="706">
        <f>+IF(MAYO!S191=0,"",MAYO!S191)</f>
        <v>3399999</v>
      </c>
      <c r="T191" s="682" t="str">
        <f>+IF(MAYO!T191=0,"",MAYO!T191)</f>
        <v>Vigencias Anteriores Otras Transferencias</v>
      </c>
      <c r="U191" s="27">
        <f>+ENERO!U191</f>
        <v>0</v>
      </c>
      <c r="V191" s="15">
        <f>MAYO!V191+JUNIO!AL191</f>
        <v>0</v>
      </c>
      <c r="W191" s="15">
        <f>MAYO!W191+JUNIO!AM191</f>
        <v>0</v>
      </c>
      <c r="X191" s="18">
        <f>SUM(U191:W191)</f>
        <v>0</v>
      </c>
      <c r="Y191" s="19">
        <f>MAYO!AA191</f>
        <v>0</v>
      </c>
      <c r="Z191" s="374">
        <v>0</v>
      </c>
      <c r="AA191" s="18">
        <f>SUM(Y191:Z191)</f>
        <v>0</v>
      </c>
      <c r="AB191" s="19">
        <f>MAYO!AD191</f>
        <v>0</v>
      </c>
      <c r="AC191" s="374">
        <v>0</v>
      </c>
      <c r="AD191" s="18">
        <f>SUM(AB191:AC191)</f>
        <v>0</v>
      </c>
      <c r="AE191" s="19">
        <f>MAYO!AG191</f>
        <v>0</v>
      </c>
      <c r="AF191" s="374">
        <v>0</v>
      </c>
      <c r="AG191" s="18">
        <f>SUM(AE191:AF191)</f>
        <v>0</v>
      </c>
      <c r="AH191" s="19">
        <f>X191-AA191</f>
        <v>0</v>
      </c>
      <c r="AI191" s="15">
        <f>X191-AD191</f>
        <v>0</v>
      </c>
      <c r="AJ191" s="16">
        <f>X191-AG191</f>
        <v>0</v>
      </c>
      <c r="AK191" s="9"/>
      <c r="AL191" s="372">
        <v>0</v>
      </c>
      <c r="AM191" s="375">
        <v>0</v>
      </c>
      <c r="AN191" s="9"/>
    </row>
    <row r="192" spans="1:40" s="382" customFormat="1" ht="24.95" customHeight="1">
      <c r="A192" s="754"/>
      <c r="B192" s="661"/>
      <c r="N192" s="9"/>
      <c r="P192" s="9"/>
      <c r="Q192" s="9"/>
      <c r="R192" s="9"/>
      <c r="S192" s="814"/>
      <c r="T192" s="815"/>
      <c r="U192" s="188"/>
      <c r="V192" s="816"/>
      <c r="W192" s="816"/>
      <c r="X192" s="816"/>
      <c r="Y192" s="816"/>
      <c r="Z192" s="817"/>
      <c r="AA192" s="816"/>
      <c r="AB192" s="816"/>
      <c r="AC192" s="817"/>
      <c r="AD192" s="816"/>
      <c r="AE192" s="816"/>
      <c r="AF192" s="817"/>
      <c r="AG192" s="816"/>
      <c r="AH192" s="816"/>
      <c r="AI192" s="816"/>
      <c r="AJ192" s="173"/>
      <c r="AK192" s="9"/>
      <c r="AL192" s="818"/>
      <c r="AM192" s="819"/>
      <c r="AN192" s="9"/>
    </row>
    <row r="193" spans="1:40" s="382" customFormat="1" ht="42" customHeight="1">
      <c r="A193" s="754"/>
      <c r="B193" s="661"/>
      <c r="N193" s="9"/>
      <c r="P193" s="9"/>
      <c r="Q193" s="9"/>
      <c r="R193" s="9"/>
      <c r="S193" s="493" t="s">
        <v>323</v>
      </c>
      <c r="T193" s="690" t="s">
        <v>569</v>
      </c>
      <c r="U193" s="470">
        <f t="shared" ref="U193:AJ193" si="175">U195+U209</f>
        <v>617207026</v>
      </c>
      <c r="V193" s="471">
        <f t="shared" si="175"/>
        <v>44969121</v>
      </c>
      <c r="W193" s="471">
        <f t="shared" si="175"/>
        <v>0</v>
      </c>
      <c r="X193" s="380">
        <f t="shared" si="175"/>
        <v>662176147</v>
      </c>
      <c r="Y193" s="379">
        <f t="shared" si="175"/>
        <v>589243850</v>
      </c>
      <c r="Z193" s="494">
        <f t="shared" si="175"/>
        <v>9962404</v>
      </c>
      <c r="AA193" s="380">
        <f t="shared" si="175"/>
        <v>599206254</v>
      </c>
      <c r="AB193" s="470">
        <f t="shared" si="175"/>
        <v>408118974</v>
      </c>
      <c r="AC193" s="494">
        <f t="shared" si="175"/>
        <v>49972897</v>
      </c>
      <c r="AD193" s="472">
        <f t="shared" si="175"/>
        <v>458091871</v>
      </c>
      <c r="AE193" s="379">
        <f t="shared" si="175"/>
        <v>250286753</v>
      </c>
      <c r="AF193" s="494">
        <f t="shared" si="175"/>
        <v>37688242</v>
      </c>
      <c r="AG193" s="380">
        <f t="shared" si="175"/>
        <v>287974995</v>
      </c>
      <c r="AH193" s="379">
        <f t="shared" si="175"/>
        <v>62969893</v>
      </c>
      <c r="AI193" s="471">
        <f t="shared" si="175"/>
        <v>204084276</v>
      </c>
      <c r="AJ193" s="380">
        <f t="shared" si="175"/>
        <v>374201152</v>
      </c>
      <c r="AK193" s="9"/>
      <c r="AL193" s="379">
        <f>AL195+AL209</f>
        <v>0</v>
      </c>
      <c r="AM193" s="380">
        <f>AM195+AM209</f>
        <v>0</v>
      </c>
      <c r="AN193" s="9"/>
    </row>
    <row r="194" spans="1:40" s="382" customFormat="1" ht="24.95" customHeight="1">
      <c r="A194" s="754"/>
      <c r="B194" s="661"/>
      <c r="N194" s="9"/>
      <c r="P194" s="9"/>
      <c r="Q194" s="9"/>
      <c r="R194" s="9"/>
      <c r="S194" s="366" t="str">
        <f>+IF(MAYO!S194=0,"",MAYO!S194)</f>
        <v/>
      </c>
      <c r="T194" s="696" t="str">
        <f>+IF(MAYO!T194=0,"",MAYO!T194)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c r="A195" s="754"/>
      <c r="B195" s="661"/>
      <c r="N195" s="9"/>
      <c r="P195" s="9"/>
      <c r="Q195" s="9"/>
      <c r="R195" s="9"/>
      <c r="S195" s="704">
        <f>+IF(MAYO!S195=0,"",MAYO!S195)</f>
        <v>4000000</v>
      </c>
      <c r="T195" s="686" t="str">
        <f>+IF(MAYO!T195=0,"",MAYO!T195)</f>
        <v>GASTOS  DE PRESTACION DE SERVICIOS</v>
      </c>
      <c r="U195" s="470">
        <f t="shared" ref="U195:AJ195" si="176">U196</f>
        <v>617207026</v>
      </c>
      <c r="V195" s="471">
        <f t="shared" si="176"/>
        <v>44969121</v>
      </c>
      <c r="W195" s="471">
        <f t="shared" si="176"/>
        <v>0</v>
      </c>
      <c r="X195" s="472">
        <f t="shared" si="176"/>
        <v>662176147</v>
      </c>
      <c r="Y195" s="379">
        <f t="shared" si="176"/>
        <v>589243850</v>
      </c>
      <c r="Z195" s="471">
        <f t="shared" si="176"/>
        <v>9962404</v>
      </c>
      <c r="AA195" s="472">
        <f t="shared" si="176"/>
        <v>599206254</v>
      </c>
      <c r="AB195" s="379">
        <f t="shared" si="176"/>
        <v>408118974</v>
      </c>
      <c r="AC195" s="471">
        <f t="shared" si="176"/>
        <v>49972897</v>
      </c>
      <c r="AD195" s="472">
        <f t="shared" si="176"/>
        <v>458091871</v>
      </c>
      <c r="AE195" s="379">
        <f t="shared" si="176"/>
        <v>250286753</v>
      </c>
      <c r="AF195" s="471">
        <f t="shared" si="176"/>
        <v>37688242</v>
      </c>
      <c r="AG195" s="472">
        <f t="shared" si="176"/>
        <v>287974995</v>
      </c>
      <c r="AH195" s="379">
        <f t="shared" si="176"/>
        <v>62969893</v>
      </c>
      <c r="AI195" s="471">
        <f t="shared" si="176"/>
        <v>204084276</v>
      </c>
      <c r="AJ195" s="380">
        <f t="shared" si="176"/>
        <v>374201152</v>
      </c>
      <c r="AK195" s="9"/>
      <c r="AL195" s="128">
        <f>AL196</f>
        <v>0</v>
      </c>
      <c r="AM195" s="130">
        <f>AM196</f>
        <v>0</v>
      </c>
      <c r="AN195" s="9"/>
    </row>
    <row r="196" spans="1:40" s="382" customFormat="1" ht="24.95" customHeight="1">
      <c r="A196" s="754"/>
      <c r="B196" s="661"/>
      <c r="N196" s="9"/>
      <c r="P196" s="9"/>
      <c r="Q196" s="9"/>
      <c r="R196" s="9"/>
      <c r="S196" s="705">
        <f>+IF(MAYO!S196=0,"",MAYO!S196)</f>
        <v>4100000</v>
      </c>
      <c r="T196" s="681" t="str">
        <f>+IF(MAYO!T196=0,"",MAYO!T196)</f>
        <v>Insumos y Suministros Hospitalarios</v>
      </c>
      <c r="U196" s="132">
        <f t="shared" ref="U196:AJ196" si="177">U197+U205+U207</f>
        <v>617207026</v>
      </c>
      <c r="V196" s="122">
        <f t="shared" si="177"/>
        <v>44969121</v>
      </c>
      <c r="W196" s="122">
        <f t="shared" si="177"/>
        <v>0</v>
      </c>
      <c r="X196" s="129">
        <f t="shared" si="177"/>
        <v>662176147</v>
      </c>
      <c r="Y196" s="128">
        <f t="shared" si="177"/>
        <v>589243850</v>
      </c>
      <c r="Z196" s="122">
        <f t="shared" si="177"/>
        <v>9962404</v>
      </c>
      <c r="AA196" s="129">
        <f t="shared" si="177"/>
        <v>599206254</v>
      </c>
      <c r="AB196" s="128">
        <f t="shared" si="177"/>
        <v>408118974</v>
      </c>
      <c r="AC196" s="122">
        <f t="shared" si="177"/>
        <v>49972897</v>
      </c>
      <c r="AD196" s="129">
        <f t="shared" si="177"/>
        <v>458091871</v>
      </c>
      <c r="AE196" s="128">
        <f t="shared" si="177"/>
        <v>250286753</v>
      </c>
      <c r="AF196" s="122">
        <f t="shared" si="177"/>
        <v>37688242</v>
      </c>
      <c r="AG196" s="129">
        <f t="shared" si="177"/>
        <v>287974995</v>
      </c>
      <c r="AH196" s="128">
        <f t="shared" si="177"/>
        <v>62969893</v>
      </c>
      <c r="AI196" s="122">
        <f t="shared" si="177"/>
        <v>204084276</v>
      </c>
      <c r="AJ196" s="130">
        <f t="shared" si="177"/>
        <v>374201152</v>
      </c>
      <c r="AK196" s="10"/>
      <c r="AL196" s="128">
        <f>AL197+AL205+AL207</f>
        <v>0</v>
      </c>
      <c r="AM196" s="130">
        <f>AM197+AM205+AM207</f>
        <v>0</v>
      </c>
      <c r="AN196" s="9"/>
    </row>
    <row r="197" spans="1:40" s="382" customFormat="1" ht="24.95" customHeight="1">
      <c r="A197" s="754"/>
      <c r="B197" s="661"/>
      <c r="N197" s="9"/>
      <c r="P197" s="9"/>
      <c r="Q197" s="9"/>
      <c r="R197" s="9"/>
      <c r="S197" s="706">
        <f>+IF(MAYO!S197=0,"",MAYO!S197)</f>
        <v>4100100</v>
      </c>
      <c r="T197" s="682" t="str">
        <f>+IF(MAYO!T197=0,"",MAYO!T197)</f>
        <v>Compra de Bienes para la Prestacion de servicios</v>
      </c>
      <c r="U197" s="27">
        <f t="shared" ref="U197:AJ197" si="178">SUM(U198:U204)</f>
        <v>421300000</v>
      </c>
      <c r="V197" s="15">
        <f t="shared" si="178"/>
        <v>-2821500</v>
      </c>
      <c r="W197" s="15">
        <f t="shared" si="178"/>
        <v>0</v>
      </c>
      <c r="X197" s="18">
        <f t="shared" si="178"/>
        <v>418478500</v>
      </c>
      <c r="Y197" s="19">
        <f t="shared" si="178"/>
        <v>353124768</v>
      </c>
      <c r="Z197" s="142">
        <f t="shared" si="178"/>
        <v>8799904</v>
      </c>
      <c r="AA197" s="18">
        <f t="shared" si="178"/>
        <v>361924672</v>
      </c>
      <c r="AB197" s="19">
        <f t="shared" si="178"/>
        <v>188116392</v>
      </c>
      <c r="AC197" s="142">
        <f t="shared" si="178"/>
        <v>45863397</v>
      </c>
      <c r="AD197" s="18">
        <f t="shared" si="178"/>
        <v>233979789</v>
      </c>
      <c r="AE197" s="19">
        <f t="shared" si="178"/>
        <v>44645217</v>
      </c>
      <c r="AF197" s="142">
        <f t="shared" si="178"/>
        <v>33423242</v>
      </c>
      <c r="AG197" s="18">
        <f t="shared" si="178"/>
        <v>78068459</v>
      </c>
      <c r="AH197" s="19">
        <f t="shared" si="178"/>
        <v>56553828</v>
      </c>
      <c r="AI197" s="15">
        <f t="shared" si="178"/>
        <v>184498711</v>
      </c>
      <c r="AJ197" s="16">
        <f t="shared" si="178"/>
        <v>340410041</v>
      </c>
      <c r="AK197" s="9"/>
      <c r="AL197" s="29">
        <f>SUM(AL198:AL204)</f>
        <v>-2821500</v>
      </c>
      <c r="AM197" s="26">
        <f>SUM(AM198:AM204)</f>
        <v>0</v>
      </c>
      <c r="AN197" s="9"/>
    </row>
    <row r="198" spans="1:40" s="382" customFormat="1" ht="24.95" customHeight="1">
      <c r="A198" s="754"/>
      <c r="B198" s="661"/>
      <c r="N198" s="9"/>
      <c r="P198" s="9"/>
      <c r="Q198" s="9"/>
      <c r="R198" s="9"/>
      <c r="S198" s="707" t="str">
        <f>+IF(MAYO!S198=0,"",MAYO!S198)</f>
        <v>4100100-1</v>
      </c>
      <c r="T198" s="683" t="str">
        <f>+IF(MAYO!T198=0,"",MAYO!T198)</f>
        <v>Productos Farmaceuticos</v>
      </c>
      <c r="U198" s="27">
        <f>+ENERO!U198</f>
        <v>285000000</v>
      </c>
      <c r="V198" s="15">
        <f>MAYO!V198+JUNIO!AL198</f>
        <v>0</v>
      </c>
      <c r="W198" s="15">
        <f>MAYO!W198+JUNIO!AM198</f>
        <v>0</v>
      </c>
      <c r="X198" s="18">
        <f t="shared" ref="X198:X204" si="179">SUM(U198:W198)</f>
        <v>285000000</v>
      </c>
      <c r="Y198" s="19">
        <f>MAYO!AA198</f>
        <v>258419535</v>
      </c>
      <c r="Z198" s="374">
        <v>1582800</v>
      </c>
      <c r="AA198" s="18">
        <f t="shared" ref="AA198:AA204" si="180">SUM(Y198:Z198)</f>
        <v>260002335</v>
      </c>
      <c r="AB198" s="19">
        <f>MAYO!AD198</f>
        <v>130439518</v>
      </c>
      <c r="AC198" s="374">
        <v>34521859</v>
      </c>
      <c r="AD198" s="18">
        <f t="shared" ref="AD198:AD204" si="181">SUM(AB198:AC198)</f>
        <v>164961377</v>
      </c>
      <c r="AE198" s="19">
        <f>MAYO!AG198</f>
        <v>29256591</v>
      </c>
      <c r="AF198" s="374">
        <v>28435004</v>
      </c>
      <c r="AG198" s="18">
        <f t="shared" ref="AG198:AG204" si="182">SUM(AE198:AF198)</f>
        <v>57691595</v>
      </c>
      <c r="AH198" s="19">
        <f t="shared" ref="AH198:AH204" si="183">X198-AA198</f>
        <v>24997665</v>
      </c>
      <c r="AI198" s="15">
        <f t="shared" ref="AI198:AI204" si="184">X198-AD198</f>
        <v>120038623</v>
      </c>
      <c r="AJ198" s="16">
        <f t="shared" ref="AJ198:AJ204" si="185">X198-AG198</f>
        <v>227308405</v>
      </c>
      <c r="AK198" s="9"/>
      <c r="AL198" s="372">
        <v>0</v>
      </c>
      <c r="AM198" s="375">
        <v>0</v>
      </c>
      <c r="AN198" s="9"/>
    </row>
    <row r="199" spans="1:40" s="382" customFormat="1" ht="24.95" customHeight="1">
      <c r="A199" s="754"/>
      <c r="B199" s="661"/>
      <c r="N199" s="9"/>
      <c r="P199" s="9"/>
      <c r="Q199" s="9"/>
      <c r="R199" s="9"/>
      <c r="S199" s="707" t="str">
        <f>+IF(MAYO!S199=0,"",MAYO!S199)</f>
        <v>4100100-2</v>
      </c>
      <c r="T199" s="683" t="str">
        <f>+IF(MAYO!T199=0,"",MAYO!T199)</f>
        <v>Material Médico Quirúrgico</v>
      </c>
      <c r="U199" s="27">
        <f>+ENERO!U199</f>
        <v>67000000</v>
      </c>
      <c r="V199" s="15">
        <f>MAYO!V199+JUNIO!AL199</f>
        <v>0</v>
      </c>
      <c r="W199" s="15">
        <f>MAYO!W199+JUNIO!AM199</f>
        <v>0</v>
      </c>
      <c r="X199" s="18">
        <f t="shared" si="179"/>
        <v>67000000</v>
      </c>
      <c r="Y199" s="19">
        <f>MAYO!AA199</f>
        <v>57475981</v>
      </c>
      <c r="Z199" s="374">
        <v>2143975</v>
      </c>
      <c r="AA199" s="18">
        <f t="shared" si="180"/>
        <v>59619956</v>
      </c>
      <c r="AB199" s="19">
        <f>MAYO!AD199</f>
        <v>30740852</v>
      </c>
      <c r="AC199" s="374">
        <v>6268409</v>
      </c>
      <c r="AD199" s="18">
        <f t="shared" si="181"/>
        <v>37009261</v>
      </c>
      <c r="AE199" s="19">
        <f>MAYO!AG199</f>
        <v>9458822</v>
      </c>
      <c r="AF199" s="374">
        <v>4988238</v>
      </c>
      <c r="AG199" s="18">
        <f t="shared" si="182"/>
        <v>14447060</v>
      </c>
      <c r="AH199" s="19">
        <f t="shared" si="183"/>
        <v>7380044</v>
      </c>
      <c r="AI199" s="15">
        <f t="shared" si="184"/>
        <v>29990739</v>
      </c>
      <c r="AJ199" s="16">
        <f t="shared" si="185"/>
        <v>52552940</v>
      </c>
      <c r="AK199" s="9"/>
      <c r="AL199" s="372">
        <v>0</v>
      </c>
      <c r="AM199" s="375">
        <v>0</v>
      </c>
      <c r="AN199" s="9"/>
    </row>
    <row r="200" spans="1:40" s="382" customFormat="1" ht="24.95" customHeight="1">
      <c r="A200" s="754"/>
      <c r="B200" s="661"/>
      <c r="N200" s="9"/>
      <c r="P200" s="9"/>
      <c r="Q200" s="9"/>
      <c r="R200" s="9"/>
      <c r="S200" s="707" t="str">
        <f>+IF(MAYO!S200=0,"",MAYO!S200)</f>
        <v>4100100-3</v>
      </c>
      <c r="T200" s="683" t="str">
        <f>+IF(MAYO!T200=0,"",MAYO!T200)</f>
        <v>Material de Laboratorio</v>
      </c>
      <c r="U200" s="27">
        <f>+ENERO!U200</f>
        <v>55000000</v>
      </c>
      <c r="V200" s="15">
        <f>MAYO!V200+JUNIO!AL200</f>
        <v>0</v>
      </c>
      <c r="W200" s="15">
        <f>MAYO!W200+JUNIO!AM200</f>
        <v>0</v>
      </c>
      <c r="X200" s="18">
        <f t="shared" si="179"/>
        <v>55000000</v>
      </c>
      <c r="Y200" s="19">
        <f>MAYO!AA200</f>
        <v>32774552</v>
      </c>
      <c r="Z200" s="374">
        <v>5073129</v>
      </c>
      <c r="AA200" s="18">
        <f t="shared" si="180"/>
        <v>37847681</v>
      </c>
      <c r="AB200" s="19">
        <f>MAYO!AD200</f>
        <v>22481322</v>
      </c>
      <c r="AC200" s="374">
        <v>5073129</v>
      </c>
      <c r="AD200" s="18">
        <f t="shared" si="181"/>
        <v>27554451</v>
      </c>
      <c r="AE200" s="19">
        <f>MAYO!AG200</f>
        <v>3219104</v>
      </c>
      <c r="AF200" s="374">
        <v>0</v>
      </c>
      <c r="AG200" s="18">
        <f t="shared" si="182"/>
        <v>3219104</v>
      </c>
      <c r="AH200" s="19">
        <f t="shared" si="183"/>
        <v>17152319</v>
      </c>
      <c r="AI200" s="15">
        <f t="shared" si="184"/>
        <v>27445549</v>
      </c>
      <c r="AJ200" s="16">
        <f t="shared" si="185"/>
        <v>51780896</v>
      </c>
      <c r="AK200" s="9"/>
      <c r="AL200" s="372">
        <v>0</v>
      </c>
      <c r="AM200" s="375">
        <v>0</v>
      </c>
      <c r="AN200" s="9"/>
    </row>
    <row r="201" spans="1:40" s="382" customFormat="1" ht="24.95" customHeight="1">
      <c r="A201" s="754"/>
      <c r="B201" s="661"/>
      <c r="N201" s="9"/>
      <c r="P201" s="9"/>
      <c r="Q201" s="9"/>
      <c r="R201" s="9"/>
      <c r="S201" s="707" t="str">
        <f>+IF(MAYO!S201=0,"",MAYO!S201)</f>
        <v>4100100-4</v>
      </c>
      <c r="T201" s="683" t="str">
        <f>+IF(MAYO!T201=0,"",MAYO!T201)</f>
        <v>Material para Odontologia</v>
      </c>
      <c r="U201" s="27">
        <f>+ENERO!U201</f>
        <v>11300000</v>
      </c>
      <c r="V201" s="15">
        <f>MAYO!V201+JUNIO!AL201</f>
        <v>0</v>
      </c>
      <c r="W201" s="15">
        <f>MAYO!W201+JUNIO!AM201</f>
        <v>0</v>
      </c>
      <c r="X201" s="18">
        <f t="shared" si="179"/>
        <v>11300000</v>
      </c>
      <c r="Y201" s="19">
        <f>MAYO!AA201</f>
        <v>4276200</v>
      </c>
      <c r="Z201" s="374">
        <v>0</v>
      </c>
      <c r="AA201" s="18">
        <f t="shared" si="180"/>
        <v>4276200</v>
      </c>
      <c r="AB201" s="19">
        <f>MAYO!AD201</f>
        <v>4276200</v>
      </c>
      <c r="AC201" s="374">
        <v>0</v>
      </c>
      <c r="AD201" s="18">
        <f t="shared" si="181"/>
        <v>4276200</v>
      </c>
      <c r="AE201" s="19">
        <f>MAYO!AG201</f>
        <v>2532200</v>
      </c>
      <c r="AF201" s="374">
        <v>0</v>
      </c>
      <c r="AG201" s="18">
        <f t="shared" si="182"/>
        <v>2532200</v>
      </c>
      <c r="AH201" s="19">
        <f t="shared" si="183"/>
        <v>7023800</v>
      </c>
      <c r="AI201" s="15">
        <f t="shared" si="184"/>
        <v>7023800</v>
      </c>
      <c r="AJ201" s="16">
        <f t="shared" si="185"/>
        <v>8767800</v>
      </c>
      <c r="AK201" s="9"/>
      <c r="AL201" s="372">
        <v>0</v>
      </c>
      <c r="AM201" s="375">
        <v>0</v>
      </c>
      <c r="AN201" s="9"/>
    </row>
    <row r="202" spans="1:40" s="382" customFormat="1" ht="24.95" customHeight="1">
      <c r="A202" s="754"/>
      <c r="B202" s="661"/>
      <c r="N202" s="9"/>
      <c r="P202" s="9"/>
      <c r="Q202" s="9"/>
      <c r="R202" s="9"/>
      <c r="S202" s="707" t="str">
        <f>+IF(MAYO!S202=0,"",MAYO!S202)</f>
        <v>4100100-5</v>
      </c>
      <c r="T202" s="683" t="str">
        <f>+IF(MAYO!T202=0,"",MAYO!T202)</f>
        <v>Material para Rayos X</v>
      </c>
      <c r="U202" s="27">
        <f>+ENERO!U202</f>
        <v>3000000</v>
      </c>
      <c r="V202" s="15">
        <f>MAYO!V202+JUNIO!AL202</f>
        <v>-2821500</v>
      </c>
      <c r="W202" s="15">
        <f>MAYO!W202+JUNIO!AM202</f>
        <v>0</v>
      </c>
      <c r="X202" s="18">
        <f t="shared" si="179"/>
        <v>178500</v>
      </c>
      <c r="Y202" s="19">
        <f>MAYO!AA202</f>
        <v>178500</v>
      </c>
      <c r="Z202" s="374">
        <v>0</v>
      </c>
      <c r="AA202" s="18">
        <f t="shared" si="180"/>
        <v>178500</v>
      </c>
      <c r="AB202" s="19">
        <f>MAYO!AD202</f>
        <v>178500</v>
      </c>
      <c r="AC202" s="374">
        <v>0</v>
      </c>
      <c r="AD202" s="18">
        <f t="shared" si="181"/>
        <v>178500</v>
      </c>
      <c r="AE202" s="19">
        <f>MAYO!AG202</f>
        <v>178500</v>
      </c>
      <c r="AF202" s="374">
        <v>0</v>
      </c>
      <c r="AG202" s="18">
        <f t="shared" si="182"/>
        <v>178500</v>
      </c>
      <c r="AH202" s="19">
        <f t="shared" si="183"/>
        <v>0</v>
      </c>
      <c r="AI202" s="15">
        <f t="shared" si="184"/>
        <v>0</v>
      </c>
      <c r="AJ202" s="16">
        <f t="shared" si="185"/>
        <v>0</v>
      </c>
      <c r="AK202" s="9"/>
      <c r="AL202" s="372">
        <v>-2821500</v>
      </c>
      <c r="AM202" s="375">
        <v>0</v>
      </c>
      <c r="AN202" s="9"/>
    </row>
    <row r="203" spans="1:40" s="382" customFormat="1" ht="24.95" customHeight="1">
      <c r="A203" s="754"/>
      <c r="B203" s="661"/>
      <c r="N203" s="9"/>
      <c r="P203" s="9"/>
      <c r="Q203" s="9"/>
      <c r="R203" s="9"/>
      <c r="S203" s="707" t="str">
        <f>+IF(MAYO!S203=0,"",MAYO!S203)</f>
        <v/>
      </c>
      <c r="T203" s="683" t="str">
        <f>+IF(MAYO!T203=0,"",MAYO!T203)</f>
        <v/>
      </c>
      <c r="U203" s="27">
        <f>+ENERO!U203</f>
        <v>0</v>
      </c>
      <c r="V203" s="15">
        <f>MAYO!V203+JUNIO!AL203</f>
        <v>0</v>
      </c>
      <c r="W203" s="15">
        <f>MAYO!W203+JUNIO!AM203</f>
        <v>0</v>
      </c>
      <c r="X203" s="18">
        <f t="shared" si="179"/>
        <v>0</v>
      </c>
      <c r="Y203" s="19">
        <f>MAYO!AA203</f>
        <v>0</v>
      </c>
      <c r="Z203" s="374">
        <v>0</v>
      </c>
      <c r="AA203" s="18">
        <f t="shared" si="180"/>
        <v>0</v>
      </c>
      <c r="AB203" s="19">
        <f>MAYO!AD203</f>
        <v>0</v>
      </c>
      <c r="AC203" s="374">
        <v>0</v>
      </c>
      <c r="AD203" s="18">
        <f t="shared" si="181"/>
        <v>0</v>
      </c>
      <c r="AE203" s="19">
        <f>MAYO!AG203</f>
        <v>0</v>
      </c>
      <c r="AF203" s="374">
        <v>0</v>
      </c>
      <c r="AG203" s="18">
        <f t="shared" si="182"/>
        <v>0</v>
      </c>
      <c r="AH203" s="19">
        <f t="shared" si="183"/>
        <v>0</v>
      </c>
      <c r="AI203" s="15">
        <f t="shared" si="184"/>
        <v>0</v>
      </c>
      <c r="AJ203" s="16">
        <f t="shared" si="185"/>
        <v>0</v>
      </c>
      <c r="AK203" s="9"/>
      <c r="AL203" s="372">
        <v>0</v>
      </c>
      <c r="AM203" s="375">
        <v>0</v>
      </c>
      <c r="AN203" s="9"/>
    </row>
    <row r="204" spans="1:40" s="382" customFormat="1" ht="24.95" customHeight="1">
      <c r="A204" s="754"/>
      <c r="B204" s="661"/>
      <c r="N204" s="9"/>
      <c r="P204" s="9"/>
      <c r="Q204" s="9"/>
      <c r="R204" s="9"/>
      <c r="S204" s="707" t="str">
        <f>+IF(MAYO!S204=0,"",MAYO!S204)</f>
        <v/>
      </c>
      <c r="T204" s="683" t="str">
        <f>+IF(MAYO!T204=0,"",MAYO!T204)</f>
        <v/>
      </c>
      <c r="U204" s="27">
        <f>+ENERO!U204</f>
        <v>0</v>
      </c>
      <c r="V204" s="15">
        <f>MAYO!V204+JUNIO!AL204</f>
        <v>0</v>
      </c>
      <c r="W204" s="15">
        <f>MAYO!W204+JUNIO!AM204</f>
        <v>0</v>
      </c>
      <c r="X204" s="18">
        <f t="shared" si="179"/>
        <v>0</v>
      </c>
      <c r="Y204" s="19">
        <f>MAYO!AA204</f>
        <v>0</v>
      </c>
      <c r="Z204" s="374">
        <v>0</v>
      </c>
      <c r="AA204" s="18">
        <f t="shared" si="180"/>
        <v>0</v>
      </c>
      <c r="AB204" s="19">
        <f>MAYO!AD204</f>
        <v>0</v>
      </c>
      <c r="AC204" s="374">
        <v>0</v>
      </c>
      <c r="AD204" s="18">
        <f t="shared" si="181"/>
        <v>0</v>
      </c>
      <c r="AE204" s="19">
        <f>MAYO!AG204</f>
        <v>0</v>
      </c>
      <c r="AF204" s="374">
        <v>0</v>
      </c>
      <c r="AG204" s="18">
        <f t="shared" si="182"/>
        <v>0</v>
      </c>
      <c r="AH204" s="19">
        <f t="shared" si="183"/>
        <v>0</v>
      </c>
      <c r="AI204" s="15">
        <f t="shared" si="184"/>
        <v>0</v>
      </c>
      <c r="AJ204" s="16">
        <f t="shared" si="185"/>
        <v>0</v>
      </c>
      <c r="AK204" s="9"/>
      <c r="AL204" s="372">
        <v>0</v>
      </c>
      <c r="AM204" s="375">
        <v>0</v>
      </c>
      <c r="AN204" s="9"/>
    </row>
    <row r="205" spans="1:40" s="382" customFormat="1" ht="24.95" customHeight="1">
      <c r="A205" s="754"/>
      <c r="B205" s="661"/>
      <c r="N205" s="9"/>
      <c r="P205" s="9"/>
      <c r="Q205" s="9"/>
      <c r="R205" s="9"/>
      <c r="S205" s="706">
        <f>+IF(MAYO!S205=0,"",MAYO!S205)</f>
        <v>4100200</v>
      </c>
      <c r="T205" s="682" t="str">
        <f>+IF(MAYO!T205=0,"",MAYO!T205)</f>
        <v>Gastos Complementarios e Intermedios</v>
      </c>
      <c r="U205" s="27">
        <f t="shared" ref="U205:AJ205" si="186">U206</f>
        <v>43000000</v>
      </c>
      <c r="V205" s="15">
        <f t="shared" si="186"/>
        <v>2821500</v>
      </c>
      <c r="W205" s="15">
        <f t="shared" si="186"/>
        <v>0</v>
      </c>
      <c r="X205" s="18">
        <f t="shared" si="186"/>
        <v>45821500</v>
      </c>
      <c r="Y205" s="19">
        <f t="shared" si="186"/>
        <v>38242935</v>
      </c>
      <c r="Z205" s="142">
        <f t="shared" si="186"/>
        <v>1162500</v>
      </c>
      <c r="AA205" s="18">
        <f t="shared" si="186"/>
        <v>39405435</v>
      </c>
      <c r="AB205" s="19">
        <f t="shared" si="186"/>
        <v>22126435</v>
      </c>
      <c r="AC205" s="142">
        <f t="shared" si="186"/>
        <v>4109500</v>
      </c>
      <c r="AD205" s="18">
        <f t="shared" si="186"/>
        <v>26235935</v>
      </c>
      <c r="AE205" s="19">
        <f t="shared" si="186"/>
        <v>15743435</v>
      </c>
      <c r="AF205" s="142">
        <f t="shared" si="186"/>
        <v>4265000</v>
      </c>
      <c r="AG205" s="18">
        <f t="shared" si="186"/>
        <v>20008435</v>
      </c>
      <c r="AH205" s="19">
        <f t="shared" si="186"/>
        <v>6416065</v>
      </c>
      <c r="AI205" s="15">
        <f t="shared" si="186"/>
        <v>19585565</v>
      </c>
      <c r="AJ205" s="16">
        <f t="shared" si="186"/>
        <v>25813065</v>
      </c>
      <c r="AK205" s="9"/>
      <c r="AL205" s="29">
        <f>AL206</f>
        <v>2821500</v>
      </c>
      <c r="AM205" s="26">
        <f>AM206</f>
        <v>0</v>
      </c>
      <c r="AN205" s="9"/>
    </row>
    <row r="206" spans="1:40" s="382" customFormat="1" ht="24.95" customHeight="1">
      <c r="A206" s="754"/>
      <c r="B206" s="661"/>
      <c r="N206" s="9"/>
      <c r="P206" s="9"/>
      <c r="Q206" s="9"/>
      <c r="R206" s="9"/>
      <c r="S206" s="707" t="str">
        <f>+IF(MAYO!S206=0,"",MAYO!S206)</f>
        <v>4100200-1</v>
      </c>
      <c r="T206" s="683" t="str">
        <f>+IF(MAYO!T206=0,"",MAYO!T206)</f>
        <v>Alimentación</v>
      </c>
      <c r="U206" s="27">
        <f>+ENERO!U206</f>
        <v>43000000</v>
      </c>
      <c r="V206" s="15">
        <f>MAYO!V206+JUNIO!AL206</f>
        <v>2821500</v>
      </c>
      <c r="W206" s="15">
        <f>MAYO!W206+JUNIO!AM206</f>
        <v>0</v>
      </c>
      <c r="X206" s="18">
        <f>SUM(U206:W206)</f>
        <v>45821500</v>
      </c>
      <c r="Y206" s="19">
        <f>MAYO!AA206</f>
        <v>38242935</v>
      </c>
      <c r="Z206" s="374">
        <v>1162500</v>
      </c>
      <c r="AA206" s="18">
        <f>SUM(Y206:Z206)</f>
        <v>39405435</v>
      </c>
      <c r="AB206" s="19">
        <f>MAYO!AD206</f>
        <v>22126435</v>
      </c>
      <c r="AC206" s="374">
        <v>4109500</v>
      </c>
      <c r="AD206" s="18">
        <f>SUM(AB206:AC206)</f>
        <v>26235935</v>
      </c>
      <c r="AE206" s="19">
        <f>MAYO!AG206</f>
        <v>15743435</v>
      </c>
      <c r="AF206" s="374">
        <v>4265000</v>
      </c>
      <c r="AG206" s="18">
        <f>SUM(AE206:AF206)</f>
        <v>20008435</v>
      </c>
      <c r="AH206" s="19">
        <f>X206-AA206</f>
        <v>6416065</v>
      </c>
      <c r="AI206" s="15">
        <f>X206-AD206</f>
        <v>19585565</v>
      </c>
      <c r="AJ206" s="16">
        <f>X206-AG206</f>
        <v>25813065</v>
      </c>
      <c r="AK206" s="9"/>
      <c r="AL206" s="372">
        <v>2821500</v>
      </c>
      <c r="AM206" s="375">
        <v>0</v>
      </c>
      <c r="AN206" s="9"/>
    </row>
    <row r="207" spans="1:40" s="382" customFormat="1" ht="24.95" customHeight="1" thickBot="1">
      <c r="A207" s="754"/>
      <c r="B207" s="661"/>
      <c r="N207" s="9"/>
      <c r="P207" s="9"/>
      <c r="Q207" s="9"/>
      <c r="R207" s="9"/>
      <c r="S207" s="711">
        <f>+IF(MAYO!S207=0,"",MAYO!S207)</f>
        <v>4199999</v>
      </c>
      <c r="T207" s="688" t="str">
        <f>+IF(MAYO!T207=0,"",MAYO!T207)</f>
        <v>Vigencias Anteriores Gastos Operación Comercial</v>
      </c>
      <c r="U207" s="133">
        <f>+ENERO!U207</f>
        <v>152907026</v>
      </c>
      <c r="V207" s="121">
        <f>MAYO!V207+JUNIO!AL207</f>
        <v>44969121</v>
      </c>
      <c r="W207" s="121">
        <f>MAYO!W207+JUNIO!AM207</f>
        <v>0</v>
      </c>
      <c r="X207" s="126">
        <f>SUM(U207:W207)</f>
        <v>197876147</v>
      </c>
      <c r="Y207" s="124">
        <f>MAYO!AA207</f>
        <v>197876147</v>
      </c>
      <c r="Z207" s="388">
        <v>0</v>
      </c>
      <c r="AA207" s="126">
        <f>SUM(Y207:Z207)</f>
        <v>197876147</v>
      </c>
      <c r="AB207" s="124">
        <f>MAYO!AD207</f>
        <v>197876147</v>
      </c>
      <c r="AC207" s="388">
        <v>0</v>
      </c>
      <c r="AD207" s="126">
        <f>SUM(AB207:AC207)</f>
        <v>197876147</v>
      </c>
      <c r="AE207" s="124">
        <f>MAYO!AG207</f>
        <v>189898101</v>
      </c>
      <c r="AF207" s="388">
        <v>0</v>
      </c>
      <c r="AG207" s="126">
        <f>SUM(AE207:AF207)</f>
        <v>189898101</v>
      </c>
      <c r="AH207" s="124">
        <f>X207-AA207</f>
        <v>0</v>
      </c>
      <c r="AI207" s="121">
        <f>X207-AD207</f>
        <v>0</v>
      </c>
      <c r="AJ207" s="125">
        <f>X207-AG207</f>
        <v>7978046</v>
      </c>
      <c r="AK207" s="9"/>
      <c r="AL207" s="384">
        <v>0</v>
      </c>
      <c r="AM207" s="389">
        <v>0</v>
      </c>
      <c r="AN207" s="9"/>
    </row>
    <row r="208" spans="1:40" s="382" customFormat="1" ht="24.95" customHeight="1">
      <c r="A208" s="754"/>
      <c r="B208" s="661"/>
      <c r="N208" s="9"/>
      <c r="P208" s="9"/>
      <c r="Q208" s="9"/>
      <c r="R208" s="9"/>
      <c r="S208" s="489" t="str">
        <f>+IF(MAYO!S208=0,"",MAYO!S208)</f>
        <v/>
      </c>
      <c r="T208" s="689" t="str">
        <f>+IF(MAYO!T208=0,"",MAYO!T208)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c r="A209" s="754"/>
      <c r="B209" s="661"/>
      <c r="N209" s="9"/>
      <c r="P209" s="9"/>
      <c r="Q209" s="9"/>
      <c r="R209" s="9"/>
      <c r="S209" s="704">
        <f>+IF(MAYO!S209=0,"",MAYO!S209)</f>
        <v>5000000</v>
      </c>
      <c r="T209" s="728" t="str">
        <f>+IF(MAYO!T209=0,"",MAYO!T209)</f>
        <v>GASTOS DE COMERCIALIZACION</v>
      </c>
      <c r="U209" s="470">
        <f t="shared" ref="U209:AJ209" si="187">U210</f>
        <v>0</v>
      </c>
      <c r="V209" s="471">
        <f t="shared" si="187"/>
        <v>0</v>
      </c>
      <c r="W209" s="471">
        <f t="shared" si="187"/>
        <v>0</v>
      </c>
      <c r="X209" s="472">
        <f t="shared" si="187"/>
        <v>0</v>
      </c>
      <c r="Y209" s="379">
        <f t="shared" si="187"/>
        <v>0</v>
      </c>
      <c r="Z209" s="471">
        <f t="shared" si="187"/>
        <v>0</v>
      </c>
      <c r="AA209" s="472">
        <f t="shared" si="187"/>
        <v>0</v>
      </c>
      <c r="AB209" s="379">
        <f t="shared" si="187"/>
        <v>0</v>
      </c>
      <c r="AC209" s="471">
        <f t="shared" si="187"/>
        <v>0</v>
      </c>
      <c r="AD209" s="472">
        <f t="shared" si="187"/>
        <v>0</v>
      </c>
      <c r="AE209" s="379">
        <f t="shared" si="187"/>
        <v>0</v>
      </c>
      <c r="AF209" s="471">
        <f t="shared" si="187"/>
        <v>0</v>
      </c>
      <c r="AG209" s="472">
        <f t="shared" si="187"/>
        <v>0</v>
      </c>
      <c r="AH209" s="379">
        <f t="shared" si="187"/>
        <v>0</v>
      </c>
      <c r="AI209" s="471">
        <f t="shared" si="187"/>
        <v>0</v>
      </c>
      <c r="AJ209" s="380">
        <f t="shared" si="187"/>
        <v>0</v>
      </c>
      <c r="AK209" s="9"/>
      <c r="AL209" s="128">
        <f>AL210</f>
        <v>0</v>
      </c>
      <c r="AM209" s="130">
        <f>AM210</f>
        <v>0</v>
      </c>
      <c r="AN209" s="9"/>
    </row>
    <row r="210" spans="1:40" s="382" customFormat="1" ht="24.95" customHeight="1">
      <c r="A210" s="754"/>
      <c r="B210" s="661"/>
      <c r="N210" s="9"/>
      <c r="P210" s="9"/>
      <c r="Q210" s="9"/>
      <c r="R210" s="9"/>
      <c r="S210" s="705">
        <f>+IF(MAYO!S210=0,"",MAYO!S210)</f>
        <v>5100000</v>
      </c>
      <c r="T210" s="681" t="str">
        <f>+IF(MAYO!T210=0,"",MAYO!T210)</f>
        <v>Insumos y Suministros para Venta al Público</v>
      </c>
      <c r="U210" s="132">
        <f t="shared" ref="U210:AJ210" si="188">U211+U218</f>
        <v>0</v>
      </c>
      <c r="V210" s="122">
        <f t="shared" si="188"/>
        <v>0</v>
      </c>
      <c r="W210" s="122">
        <f t="shared" si="188"/>
        <v>0</v>
      </c>
      <c r="X210" s="129">
        <f t="shared" si="188"/>
        <v>0</v>
      </c>
      <c r="Y210" s="128">
        <f t="shared" si="188"/>
        <v>0</v>
      </c>
      <c r="Z210" s="122">
        <f t="shared" si="188"/>
        <v>0</v>
      </c>
      <c r="AA210" s="129">
        <f t="shared" si="188"/>
        <v>0</v>
      </c>
      <c r="AB210" s="128">
        <f t="shared" si="188"/>
        <v>0</v>
      </c>
      <c r="AC210" s="122">
        <f t="shared" si="188"/>
        <v>0</v>
      </c>
      <c r="AD210" s="129">
        <f t="shared" si="188"/>
        <v>0</v>
      </c>
      <c r="AE210" s="128">
        <f t="shared" si="188"/>
        <v>0</v>
      </c>
      <c r="AF210" s="122">
        <f t="shared" si="188"/>
        <v>0</v>
      </c>
      <c r="AG210" s="129">
        <f t="shared" si="188"/>
        <v>0</v>
      </c>
      <c r="AH210" s="128">
        <f t="shared" si="188"/>
        <v>0</v>
      </c>
      <c r="AI210" s="122">
        <f t="shared" si="188"/>
        <v>0</v>
      </c>
      <c r="AJ210" s="130">
        <f t="shared" si="188"/>
        <v>0</v>
      </c>
      <c r="AK210" s="9"/>
      <c r="AL210" s="128">
        <f>AL211+AL218</f>
        <v>0</v>
      </c>
      <c r="AM210" s="130">
        <f>AM211+AM218</f>
        <v>0</v>
      </c>
      <c r="AN210" s="9"/>
    </row>
    <row r="211" spans="1:40" s="382" customFormat="1" ht="24.95" customHeight="1">
      <c r="A211" s="754"/>
      <c r="B211" s="661"/>
      <c r="N211" s="9"/>
      <c r="P211" s="9"/>
      <c r="Q211" s="9"/>
      <c r="R211" s="9"/>
      <c r="S211" s="706">
        <f>+IF(MAYO!S211=0,"",MAYO!S211)</f>
        <v>5100100</v>
      </c>
      <c r="T211" s="682" t="str">
        <f>+IF(MAYO!T211=0,"",MAYO!T211)</f>
        <v>Compra de Bienes para la venta</v>
      </c>
      <c r="U211" s="27">
        <f t="shared" ref="U211:AJ211" si="189">SUM(U212:U217)</f>
        <v>0</v>
      </c>
      <c r="V211" s="15">
        <f t="shared" si="189"/>
        <v>0</v>
      </c>
      <c r="W211" s="15">
        <f t="shared" si="189"/>
        <v>0</v>
      </c>
      <c r="X211" s="18">
        <f t="shared" si="189"/>
        <v>0</v>
      </c>
      <c r="Y211" s="19">
        <f t="shared" si="189"/>
        <v>0</v>
      </c>
      <c r="Z211" s="142">
        <f t="shared" si="189"/>
        <v>0</v>
      </c>
      <c r="AA211" s="18">
        <f t="shared" si="189"/>
        <v>0</v>
      </c>
      <c r="AB211" s="19">
        <f t="shared" si="189"/>
        <v>0</v>
      </c>
      <c r="AC211" s="142">
        <f t="shared" si="189"/>
        <v>0</v>
      </c>
      <c r="AD211" s="18">
        <f t="shared" si="189"/>
        <v>0</v>
      </c>
      <c r="AE211" s="19">
        <f t="shared" si="189"/>
        <v>0</v>
      </c>
      <c r="AF211" s="142">
        <f t="shared" si="189"/>
        <v>0</v>
      </c>
      <c r="AG211" s="18">
        <f t="shared" si="189"/>
        <v>0</v>
      </c>
      <c r="AH211" s="19">
        <f t="shared" si="189"/>
        <v>0</v>
      </c>
      <c r="AI211" s="15">
        <f t="shared" si="189"/>
        <v>0</v>
      </c>
      <c r="AJ211" s="16">
        <f t="shared" si="189"/>
        <v>0</v>
      </c>
      <c r="AK211" s="10"/>
      <c r="AL211" s="29">
        <f>SUM(AL212:AL217)</f>
        <v>0</v>
      </c>
      <c r="AM211" s="26">
        <f>SUM(AM212:AM217)</f>
        <v>0</v>
      </c>
      <c r="AN211" s="9"/>
    </row>
    <row r="212" spans="1:40" s="382" customFormat="1" ht="24.95" customHeight="1">
      <c r="A212" s="754"/>
      <c r="B212" s="661"/>
      <c r="N212" s="9"/>
      <c r="P212" s="9"/>
      <c r="Q212" s="9"/>
      <c r="R212" s="9"/>
      <c r="S212" s="707" t="str">
        <f>+IF(MAYO!S212=0,"",MAYO!S212)</f>
        <v>5100100-1</v>
      </c>
      <c r="T212" s="683" t="str">
        <f>+IF(MAYO!T212=0,"",MAYO!T212)</f>
        <v>Productos Farmaceuticos</v>
      </c>
      <c r="U212" s="27">
        <f>+ENERO!U212</f>
        <v>0</v>
      </c>
      <c r="V212" s="15">
        <f>MAYO!V212+JUNIO!AL212</f>
        <v>0</v>
      </c>
      <c r="W212" s="15">
        <f>MAYO!W212+JUNIO!AM212</f>
        <v>0</v>
      </c>
      <c r="X212" s="18">
        <f t="shared" ref="X212:X218" si="190">SUM(U212:W212)</f>
        <v>0</v>
      </c>
      <c r="Y212" s="19">
        <f>MAYO!AA212</f>
        <v>0</v>
      </c>
      <c r="Z212" s="374">
        <v>0</v>
      </c>
      <c r="AA212" s="18">
        <f t="shared" ref="AA212:AA218" si="191">SUM(Y212:Z212)</f>
        <v>0</v>
      </c>
      <c r="AB212" s="19">
        <f>MAYO!AD212</f>
        <v>0</v>
      </c>
      <c r="AC212" s="374">
        <v>0</v>
      </c>
      <c r="AD212" s="18">
        <f t="shared" ref="AD212:AD218" si="192">SUM(AB212:AC212)</f>
        <v>0</v>
      </c>
      <c r="AE212" s="19">
        <f>MAYO!AG212</f>
        <v>0</v>
      </c>
      <c r="AF212" s="374">
        <v>0</v>
      </c>
      <c r="AG212" s="18">
        <f t="shared" ref="AG212:AG218" si="193">SUM(AE212:AF212)</f>
        <v>0</v>
      </c>
      <c r="AH212" s="19">
        <f t="shared" ref="AH212:AH218" si="194">X212-AA212</f>
        <v>0</v>
      </c>
      <c r="AI212" s="15">
        <f t="shared" ref="AI212:AI218" si="195">X212-AD212</f>
        <v>0</v>
      </c>
      <c r="AJ212" s="16">
        <f t="shared" ref="AJ212:AJ218" si="196">X212-AG212</f>
        <v>0</v>
      </c>
      <c r="AK212" s="9"/>
      <c r="AL212" s="372">
        <v>0</v>
      </c>
      <c r="AM212" s="375">
        <v>0</v>
      </c>
      <c r="AN212" s="9"/>
    </row>
    <row r="213" spans="1:40" s="382" customFormat="1" ht="24.95" customHeight="1">
      <c r="A213" s="754"/>
      <c r="B213" s="661"/>
      <c r="N213" s="9"/>
      <c r="P213" s="9"/>
      <c r="Q213" s="9"/>
      <c r="R213" s="9"/>
      <c r="S213" s="707" t="str">
        <f>+IF(MAYO!S213=0,"",MAYO!S213)</f>
        <v>5100100-2</v>
      </c>
      <c r="T213" s="683" t="str">
        <f>+IF(MAYO!T213=0,"",MAYO!T213)</f>
        <v>Material Médico Quirúrgico</v>
      </c>
      <c r="U213" s="27">
        <f>+ENERO!U213</f>
        <v>0</v>
      </c>
      <c r="V213" s="15">
        <f>MAYO!V213+JUNIO!AL213</f>
        <v>0</v>
      </c>
      <c r="W213" s="15">
        <f>MAYO!W213+JUNIO!AM213</f>
        <v>0</v>
      </c>
      <c r="X213" s="18">
        <f t="shared" si="190"/>
        <v>0</v>
      </c>
      <c r="Y213" s="19">
        <f>MAYO!AA213</f>
        <v>0</v>
      </c>
      <c r="Z213" s="374">
        <v>0</v>
      </c>
      <c r="AA213" s="18">
        <f t="shared" si="191"/>
        <v>0</v>
      </c>
      <c r="AB213" s="19">
        <f>MAYO!AD213</f>
        <v>0</v>
      </c>
      <c r="AC213" s="374">
        <v>0</v>
      </c>
      <c r="AD213" s="18">
        <f t="shared" si="192"/>
        <v>0</v>
      </c>
      <c r="AE213" s="19">
        <f>MAYO!AG213</f>
        <v>0</v>
      </c>
      <c r="AF213" s="374">
        <v>0</v>
      </c>
      <c r="AG213" s="18">
        <f t="shared" si="193"/>
        <v>0</v>
      </c>
      <c r="AH213" s="19">
        <f t="shared" si="194"/>
        <v>0</v>
      </c>
      <c r="AI213" s="15">
        <f t="shared" si="195"/>
        <v>0</v>
      </c>
      <c r="AJ213" s="16">
        <f t="shared" si="196"/>
        <v>0</v>
      </c>
      <c r="AK213" s="9"/>
      <c r="AL213" s="372">
        <v>0</v>
      </c>
      <c r="AM213" s="375">
        <v>0</v>
      </c>
      <c r="AN213" s="9"/>
    </row>
    <row r="214" spans="1:40" s="382" customFormat="1" ht="24.95" customHeight="1">
      <c r="A214" s="754"/>
      <c r="B214" s="661"/>
      <c r="N214" s="9"/>
      <c r="P214" s="9"/>
      <c r="Q214" s="9"/>
      <c r="R214" s="9"/>
      <c r="S214" s="707" t="str">
        <f>+IF(MAYO!S214=0,"",MAYO!S214)</f>
        <v>5100100-3</v>
      </c>
      <c r="T214" s="683" t="str">
        <f>+IF(MAYO!T214=0,"",MAYO!T214)</f>
        <v>Material de Laboratorio</v>
      </c>
      <c r="U214" s="27">
        <f>+ENERO!U214</f>
        <v>0</v>
      </c>
      <c r="V214" s="15">
        <f>MAYO!V214+JUNIO!AL214</f>
        <v>0</v>
      </c>
      <c r="W214" s="15">
        <f>MAYO!W214+JUNIO!AM214</f>
        <v>0</v>
      </c>
      <c r="X214" s="18">
        <f t="shared" si="190"/>
        <v>0</v>
      </c>
      <c r="Y214" s="19">
        <f>MAYO!AA214</f>
        <v>0</v>
      </c>
      <c r="Z214" s="374">
        <v>0</v>
      </c>
      <c r="AA214" s="18">
        <f t="shared" si="191"/>
        <v>0</v>
      </c>
      <c r="AB214" s="19">
        <f>MAYO!AD214</f>
        <v>0</v>
      </c>
      <c r="AC214" s="374">
        <v>0</v>
      </c>
      <c r="AD214" s="18">
        <f t="shared" si="192"/>
        <v>0</v>
      </c>
      <c r="AE214" s="19">
        <f>MAYO!AG214</f>
        <v>0</v>
      </c>
      <c r="AF214" s="374">
        <v>0</v>
      </c>
      <c r="AG214" s="18">
        <f t="shared" si="193"/>
        <v>0</v>
      </c>
      <c r="AH214" s="19">
        <f t="shared" si="194"/>
        <v>0</v>
      </c>
      <c r="AI214" s="15">
        <f t="shared" si="195"/>
        <v>0</v>
      </c>
      <c r="AJ214" s="16">
        <f t="shared" si="196"/>
        <v>0</v>
      </c>
      <c r="AK214" s="9"/>
      <c r="AL214" s="372">
        <v>0</v>
      </c>
      <c r="AM214" s="375">
        <v>0</v>
      </c>
      <c r="AN214" s="9"/>
    </row>
    <row r="215" spans="1:40" s="382" customFormat="1" ht="24.95" customHeight="1">
      <c r="A215" s="754"/>
      <c r="B215" s="661"/>
      <c r="N215" s="9"/>
      <c r="P215" s="9"/>
      <c r="Q215" s="9"/>
      <c r="R215" s="9"/>
      <c r="S215" s="707" t="str">
        <f>+IF(MAYO!S215=0,"",MAYO!S215)</f>
        <v>5100100-4</v>
      </c>
      <c r="T215" s="683" t="str">
        <f>+IF(MAYO!T215=0,"",MAYO!T215)</f>
        <v>Material para Odontologia</v>
      </c>
      <c r="U215" s="27">
        <f>+ENERO!U215</f>
        <v>0</v>
      </c>
      <c r="V215" s="15">
        <f>MAYO!V215+JUNIO!AL215</f>
        <v>0</v>
      </c>
      <c r="W215" s="15">
        <f>MAYO!W215+JUNIO!AM215</f>
        <v>0</v>
      </c>
      <c r="X215" s="18">
        <f t="shared" si="190"/>
        <v>0</v>
      </c>
      <c r="Y215" s="19">
        <f>MAYO!AA215</f>
        <v>0</v>
      </c>
      <c r="Z215" s="374">
        <v>0</v>
      </c>
      <c r="AA215" s="18">
        <f t="shared" si="191"/>
        <v>0</v>
      </c>
      <c r="AB215" s="19">
        <f>MAYO!AD215</f>
        <v>0</v>
      </c>
      <c r="AC215" s="374">
        <v>0</v>
      </c>
      <c r="AD215" s="18">
        <f t="shared" si="192"/>
        <v>0</v>
      </c>
      <c r="AE215" s="19">
        <f>MAYO!AG215</f>
        <v>0</v>
      </c>
      <c r="AF215" s="374">
        <v>0</v>
      </c>
      <c r="AG215" s="18">
        <f t="shared" si="193"/>
        <v>0</v>
      </c>
      <c r="AH215" s="19">
        <f t="shared" si="194"/>
        <v>0</v>
      </c>
      <c r="AI215" s="15">
        <f t="shared" si="195"/>
        <v>0</v>
      </c>
      <c r="AJ215" s="16">
        <f t="shared" si="196"/>
        <v>0</v>
      </c>
      <c r="AK215" s="9"/>
      <c r="AL215" s="372">
        <v>0</v>
      </c>
      <c r="AM215" s="375">
        <v>0</v>
      </c>
      <c r="AN215" s="9"/>
    </row>
    <row r="216" spans="1:40" s="382" customFormat="1" ht="24.95" customHeight="1">
      <c r="A216" s="754"/>
      <c r="B216" s="661"/>
      <c r="N216" s="9"/>
      <c r="P216" s="9"/>
      <c r="Q216" s="9"/>
      <c r="R216" s="9"/>
      <c r="S216" s="707" t="str">
        <f>+IF(MAYO!S216=0,"",MAYO!S216)</f>
        <v>5100100-5</v>
      </c>
      <c r="T216" s="683" t="str">
        <f>+IF(MAYO!T216=0,"",MAYO!T216)</f>
        <v>Material para Rayos X</v>
      </c>
      <c r="U216" s="27">
        <f>+ENERO!U216</f>
        <v>0</v>
      </c>
      <c r="V216" s="15">
        <f>MAYO!V216+JUNIO!AL216</f>
        <v>0</v>
      </c>
      <c r="W216" s="15">
        <f>MAYO!W216+JUNIO!AM216</f>
        <v>0</v>
      </c>
      <c r="X216" s="18">
        <f t="shared" si="190"/>
        <v>0</v>
      </c>
      <c r="Y216" s="19">
        <f>MAYO!AA216</f>
        <v>0</v>
      </c>
      <c r="Z216" s="374">
        <v>0</v>
      </c>
      <c r="AA216" s="18">
        <f t="shared" si="191"/>
        <v>0</v>
      </c>
      <c r="AB216" s="19">
        <f>MAYO!AD216</f>
        <v>0</v>
      </c>
      <c r="AC216" s="374">
        <v>0</v>
      </c>
      <c r="AD216" s="18">
        <f t="shared" si="192"/>
        <v>0</v>
      </c>
      <c r="AE216" s="19">
        <f>MAYO!AG216</f>
        <v>0</v>
      </c>
      <c r="AF216" s="374">
        <v>0</v>
      </c>
      <c r="AG216" s="18">
        <f t="shared" si="193"/>
        <v>0</v>
      </c>
      <c r="AH216" s="19">
        <f t="shared" si="194"/>
        <v>0</v>
      </c>
      <c r="AI216" s="15">
        <f t="shared" si="195"/>
        <v>0</v>
      </c>
      <c r="AJ216" s="16">
        <f t="shared" si="196"/>
        <v>0</v>
      </c>
      <c r="AK216" s="9"/>
      <c r="AL216" s="372">
        <v>0</v>
      </c>
      <c r="AM216" s="375">
        <v>0</v>
      </c>
      <c r="AN216" s="9"/>
    </row>
    <row r="217" spans="1:40" s="382" customFormat="1" ht="24.95" customHeight="1">
      <c r="A217" s="754"/>
      <c r="B217" s="661"/>
      <c r="N217" s="9"/>
      <c r="P217" s="9"/>
      <c r="Q217" s="9"/>
      <c r="R217" s="9"/>
      <c r="S217" s="707" t="str">
        <f>+IF(MAYO!S217=0,"",MAYO!S217)</f>
        <v>5100100-6</v>
      </c>
      <c r="T217" s="683" t="str">
        <f>+IF(MAYO!T217=0,"",MAYO!T217)</f>
        <v>Material aseo personal, etc.</v>
      </c>
      <c r="U217" s="27">
        <f>+ENERO!U217</f>
        <v>0</v>
      </c>
      <c r="V217" s="15">
        <f>MAYO!V217+JUNIO!AL217</f>
        <v>0</v>
      </c>
      <c r="W217" s="15">
        <f>MAYO!W217+JUNIO!AM217</f>
        <v>0</v>
      </c>
      <c r="X217" s="18">
        <f t="shared" si="190"/>
        <v>0</v>
      </c>
      <c r="Y217" s="19">
        <f>MAYO!AA217</f>
        <v>0</v>
      </c>
      <c r="Z217" s="374">
        <v>0</v>
      </c>
      <c r="AA217" s="18">
        <f t="shared" si="191"/>
        <v>0</v>
      </c>
      <c r="AB217" s="19">
        <f>MAYO!AD217</f>
        <v>0</v>
      </c>
      <c r="AC217" s="374">
        <v>0</v>
      </c>
      <c r="AD217" s="18">
        <f t="shared" si="192"/>
        <v>0</v>
      </c>
      <c r="AE217" s="19">
        <f>MAYO!AG217</f>
        <v>0</v>
      </c>
      <c r="AF217" s="374">
        <v>0</v>
      </c>
      <c r="AG217" s="18">
        <f t="shared" si="193"/>
        <v>0</v>
      </c>
      <c r="AH217" s="19">
        <f t="shared" si="194"/>
        <v>0</v>
      </c>
      <c r="AI217" s="15">
        <f t="shared" si="195"/>
        <v>0</v>
      </c>
      <c r="AJ217" s="16">
        <f t="shared" si="196"/>
        <v>0</v>
      </c>
      <c r="AK217" s="9"/>
      <c r="AL217" s="372">
        <v>0</v>
      </c>
      <c r="AM217" s="375">
        <v>0</v>
      </c>
      <c r="AN217" s="9"/>
    </row>
    <row r="218" spans="1:40" s="382" customFormat="1" ht="24.95" customHeight="1" thickBot="1">
      <c r="A218" s="754"/>
      <c r="B218" s="661"/>
      <c r="N218" s="9"/>
      <c r="P218" s="9"/>
      <c r="Q218" s="9"/>
      <c r="R218" s="9"/>
      <c r="S218" s="718">
        <f>+IF(MAYO!S218=0,"",MAYO!S218)</f>
        <v>5199999</v>
      </c>
      <c r="T218" s="698" t="str">
        <f>+IF(MAYO!T218=0,"",MAYO!T218)</f>
        <v>Vigencias Anteriores Gastos de Comercializacion</v>
      </c>
      <c r="U218" s="133">
        <f>+ENERO!U218</f>
        <v>0</v>
      </c>
      <c r="V218" s="121">
        <f>MAYO!V218+JUNIO!AL218</f>
        <v>0</v>
      </c>
      <c r="W218" s="121">
        <f>MAYO!W218+JUNIO!AM218</f>
        <v>0</v>
      </c>
      <c r="X218" s="126">
        <f t="shared" si="190"/>
        <v>0</v>
      </c>
      <c r="Y218" s="124">
        <f>MAYO!AA218</f>
        <v>0</v>
      </c>
      <c r="Z218" s="388">
        <v>0</v>
      </c>
      <c r="AA218" s="126">
        <f t="shared" si="191"/>
        <v>0</v>
      </c>
      <c r="AB218" s="124">
        <f>MAYO!AD218</f>
        <v>0</v>
      </c>
      <c r="AC218" s="388">
        <v>0</v>
      </c>
      <c r="AD218" s="126">
        <f t="shared" si="192"/>
        <v>0</v>
      </c>
      <c r="AE218" s="124">
        <f>MAYO!AG218</f>
        <v>0</v>
      </c>
      <c r="AF218" s="388">
        <v>0</v>
      </c>
      <c r="AG218" s="126">
        <f t="shared" si="193"/>
        <v>0</v>
      </c>
      <c r="AH218" s="124">
        <f t="shared" si="194"/>
        <v>0</v>
      </c>
      <c r="AI218" s="121">
        <f t="shared" si="195"/>
        <v>0</v>
      </c>
      <c r="AJ218" s="125">
        <f t="shared" si="196"/>
        <v>0</v>
      </c>
      <c r="AK218" s="9"/>
      <c r="AL218" s="501">
        <v>0</v>
      </c>
      <c r="AM218" s="502">
        <v>0</v>
      </c>
      <c r="AN218" s="9"/>
    </row>
    <row r="219" spans="1:40" s="382" customFormat="1" ht="24.95" customHeight="1" thickBot="1">
      <c r="A219" s="754"/>
      <c r="B219" s="661"/>
      <c r="N219" s="9"/>
      <c r="P219" s="9"/>
      <c r="Q219" s="9"/>
      <c r="R219" s="9"/>
      <c r="S219" s="495" t="str">
        <f>+IF(MAYO!S219=0,"",MAYO!S219)</f>
        <v/>
      </c>
      <c r="T219" s="695" t="str">
        <f>+IF(MAYO!T219=0,"",MAYO!T219)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4"/>
      <c r="B220" s="661"/>
      <c r="N220" s="9"/>
      <c r="P220" s="9"/>
      <c r="Q220" s="9"/>
      <c r="R220" s="9"/>
      <c r="S220" s="357" t="str">
        <f>+IF(MAYO!S220=0,"",MAYO!S220)</f>
        <v>C</v>
      </c>
      <c r="T220" s="677" t="str">
        <f>+IF(MAYO!T220=0,"",MAYO!T220)</f>
        <v xml:space="preserve">SERVICIO DE LA DEUDA </v>
      </c>
      <c r="U220" s="358">
        <f t="shared" ref="U220:AJ220" si="197">U222+U227</f>
        <v>0</v>
      </c>
      <c r="V220" s="359">
        <f t="shared" si="197"/>
        <v>0</v>
      </c>
      <c r="W220" s="359">
        <f t="shared" si="197"/>
        <v>0</v>
      </c>
      <c r="X220" s="362">
        <f t="shared" si="197"/>
        <v>0</v>
      </c>
      <c r="Y220" s="361">
        <f t="shared" si="197"/>
        <v>0</v>
      </c>
      <c r="Z220" s="359">
        <f t="shared" si="197"/>
        <v>0</v>
      </c>
      <c r="AA220" s="362">
        <f t="shared" si="197"/>
        <v>0</v>
      </c>
      <c r="AB220" s="361">
        <f t="shared" si="197"/>
        <v>0</v>
      </c>
      <c r="AC220" s="359">
        <f t="shared" si="197"/>
        <v>0</v>
      </c>
      <c r="AD220" s="362">
        <f t="shared" si="197"/>
        <v>0</v>
      </c>
      <c r="AE220" s="361">
        <f t="shared" si="197"/>
        <v>0</v>
      </c>
      <c r="AF220" s="359">
        <f t="shared" si="197"/>
        <v>0</v>
      </c>
      <c r="AG220" s="362">
        <f t="shared" si="197"/>
        <v>0</v>
      </c>
      <c r="AH220" s="361">
        <f t="shared" si="197"/>
        <v>0</v>
      </c>
      <c r="AI220" s="359">
        <f t="shared" si="197"/>
        <v>0</v>
      </c>
      <c r="AJ220" s="360">
        <f t="shared" si="197"/>
        <v>0</v>
      </c>
      <c r="AK220" s="500"/>
      <c r="AL220" s="361">
        <f>AL222+AL227</f>
        <v>0</v>
      </c>
      <c r="AM220" s="360">
        <f>AM222+AM227</f>
        <v>0</v>
      </c>
      <c r="AN220" s="9"/>
    </row>
    <row r="221" spans="1:40" s="382" customFormat="1" ht="24.95" customHeight="1">
      <c r="A221" s="754"/>
      <c r="B221" s="661"/>
      <c r="N221" s="9"/>
      <c r="P221" s="9"/>
      <c r="Q221" s="9"/>
      <c r="R221" s="9"/>
      <c r="S221" s="366" t="str">
        <f>+IF(MAYO!S221=0,"",MAYO!S221)</f>
        <v/>
      </c>
      <c r="T221" s="696" t="str">
        <f>+IF(MAYO!T221=0,"",MAYO!T221)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4"/>
      <c r="B222" s="661"/>
      <c r="N222" s="9"/>
      <c r="P222" s="9"/>
      <c r="Q222" s="9"/>
      <c r="R222" s="9"/>
      <c r="S222" s="705">
        <f>+IF(MAYO!S222=0,"",MAYO!S222)</f>
        <v>7001000</v>
      </c>
      <c r="T222" s="681" t="str">
        <f>+IF(MAYO!T222=0,"",MAYO!T222)</f>
        <v>SERVICIO DE LA DEUDA INTERNA</v>
      </c>
      <c r="U222" s="132">
        <f t="shared" ref="U222:AJ222" si="198">SUM(U223:U225)</f>
        <v>0</v>
      </c>
      <c r="V222" s="122">
        <f t="shared" si="198"/>
        <v>0</v>
      </c>
      <c r="W222" s="122">
        <f t="shared" si="198"/>
        <v>0</v>
      </c>
      <c r="X222" s="129">
        <f t="shared" si="198"/>
        <v>0</v>
      </c>
      <c r="Y222" s="128">
        <f t="shared" si="198"/>
        <v>0</v>
      </c>
      <c r="Z222" s="122">
        <f t="shared" si="198"/>
        <v>0</v>
      </c>
      <c r="AA222" s="129">
        <f t="shared" si="198"/>
        <v>0</v>
      </c>
      <c r="AB222" s="128">
        <f t="shared" si="198"/>
        <v>0</v>
      </c>
      <c r="AC222" s="122">
        <f t="shared" si="198"/>
        <v>0</v>
      </c>
      <c r="AD222" s="129">
        <f t="shared" si="198"/>
        <v>0</v>
      </c>
      <c r="AE222" s="128">
        <f t="shared" si="198"/>
        <v>0</v>
      </c>
      <c r="AF222" s="122">
        <f t="shared" si="198"/>
        <v>0</v>
      </c>
      <c r="AG222" s="129">
        <f t="shared" si="198"/>
        <v>0</v>
      </c>
      <c r="AH222" s="128">
        <f t="shared" si="198"/>
        <v>0</v>
      </c>
      <c r="AI222" s="122">
        <f t="shared" si="198"/>
        <v>0</v>
      </c>
      <c r="AJ222" s="130">
        <f t="shared" si="198"/>
        <v>0</v>
      </c>
      <c r="AK222" s="9"/>
      <c r="AL222" s="128">
        <f>SUM(AL223:AL225)</f>
        <v>0</v>
      </c>
      <c r="AM222" s="130">
        <f>SUM(AM223:AM225)</f>
        <v>0</v>
      </c>
      <c r="AN222" s="9"/>
    </row>
    <row r="223" spans="1:40" s="382" customFormat="1" ht="24.95" customHeight="1">
      <c r="A223" s="754"/>
      <c r="B223" s="661"/>
      <c r="N223" s="9"/>
      <c r="P223" s="9"/>
      <c r="Q223" s="9"/>
      <c r="R223" s="9"/>
      <c r="S223" s="706">
        <f>+IF(MAYO!S223=0,"",MAYO!S223)</f>
        <v>7001100</v>
      </c>
      <c r="T223" s="682" t="str">
        <f>+IF(MAYO!T223=0,"",MAYO!T223)</f>
        <v>Amortización deuda Pública Interna</v>
      </c>
      <c r="U223" s="27">
        <f>+ENERO!U223</f>
        <v>0</v>
      </c>
      <c r="V223" s="15">
        <f>MAYO!V223+JUNIO!AL223</f>
        <v>0</v>
      </c>
      <c r="W223" s="15">
        <f>MAYO!W223+JUNIO!AM223</f>
        <v>0</v>
      </c>
      <c r="X223" s="18">
        <f>SUM(U223:W223)</f>
        <v>0</v>
      </c>
      <c r="Y223" s="19">
        <f>MAYO!AA223</f>
        <v>0</v>
      </c>
      <c r="Z223" s="374">
        <v>0</v>
      </c>
      <c r="AA223" s="18">
        <f>SUM(Y223:Z223)</f>
        <v>0</v>
      </c>
      <c r="AB223" s="19">
        <f>MAYO!AD223</f>
        <v>0</v>
      </c>
      <c r="AC223" s="374">
        <v>0</v>
      </c>
      <c r="AD223" s="18">
        <f>SUM(AB223:AC223)</f>
        <v>0</v>
      </c>
      <c r="AE223" s="19">
        <f>MAYO!AG223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4"/>
      <c r="B224" s="661"/>
      <c r="N224" s="9"/>
      <c r="P224" s="9"/>
      <c r="Q224" s="9"/>
      <c r="R224" s="9"/>
      <c r="S224" s="706">
        <f>+IF(MAYO!S224=0,"",MAYO!S224)</f>
        <v>7001200</v>
      </c>
      <c r="T224" s="682" t="str">
        <f>+IF(MAYO!T224=0,"",MAYO!T224)</f>
        <v>Intereses Comisiones y gastos de la Deuda Pública</v>
      </c>
      <c r="U224" s="27">
        <f>+ENERO!U224</f>
        <v>0</v>
      </c>
      <c r="V224" s="15">
        <f>MAYO!V224+JUNIO!AL224</f>
        <v>0</v>
      </c>
      <c r="W224" s="15">
        <f>MAYO!W224+JUNIO!AM224</f>
        <v>0</v>
      </c>
      <c r="X224" s="18">
        <f>SUM(U224:W224)</f>
        <v>0</v>
      </c>
      <c r="Y224" s="19">
        <f>MAYO!AA224</f>
        <v>0</v>
      </c>
      <c r="Z224" s="374">
        <v>0</v>
      </c>
      <c r="AA224" s="18">
        <f>SUM(Y224:Z224)</f>
        <v>0</v>
      </c>
      <c r="AB224" s="19">
        <f>MAYO!AD224</f>
        <v>0</v>
      </c>
      <c r="AC224" s="374">
        <v>0</v>
      </c>
      <c r="AD224" s="18">
        <f>SUM(AB224:AC224)</f>
        <v>0</v>
      </c>
      <c r="AE224" s="19">
        <f>MAYO!AG224</f>
        <v>0</v>
      </c>
      <c r="AF224" s="374">
        <v>0</v>
      </c>
      <c r="AG224" s="18">
        <f>SUM(AE224:AF224)</f>
        <v>0</v>
      </c>
      <c r="AH224" s="19">
        <f>X224-AA224</f>
        <v>0</v>
      </c>
      <c r="AI224" s="15">
        <f>X224-AD224</f>
        <v>0</v>
      </c>
      <c r="AJ224" s="16">
        <f>X224-AG224</f>
        <v>0</v>
      </c>
      <c r="AK224" s="9"/>
      <c r="AL224" s="372">
        <v>0</v>
      </c>
      <c r="AM224" s="375">
        <v>0</v>
      </c>
      <c r="AN224" s="9"/>
    </row>
    <row r="225" spans="1:40" s="382" customFormat="1" ht="24.95" customHeight="1">
      <c r="A225" s="754"/>
      <c r="B225" s="661"/>
      <c r="N225" s="9"/>
      <c r="P225" s="9"/>
      <c r="Q225" s="9"/>
      <c r="R225" s="9"/>
      <c r="S225" s="706">
        <f>+IF(MAYO!S225=0,"",MAYO!S225)</f>
        <v>7001999</v>
      </c>
      <c r="T225" s="682" t="str">
        <f>+IF(MAYO!T225=0,"",MAYO!T225)</f>
        <v>Vigencias Anteriores Servicio de la Deuda Interna</v>
      </c>
      <c r="U225" s="27">
        <f>+ENERO!U225</f>
        <v>0</v>
      </c>
      <c r="V225" s="15">
        <f>MAYO!V225+JUNIO!AL225</f>
        <v>0</v>
      </c>
      <c r="W225" s="15">
        <f>MAYO!W225+JUNIO!AM225</f>
        <v>0</v>
      </c>
      <c r="X225" s="18">
        <f>SUM(U225:W225)</f>
        <v>0</v>
      </c>
      <c r="Y225" s="19">
        <f>MAYO!AA225</f>
        <v>0</v>
      </c>
      <c r="Z225" s="374">
        <v>0</v>
      </c>
      <c r="AA225" s="18">
        <f>SUM(Y225:Z225)</f>
        <v>0</v>
      </c>
      <c r="AB225" s="19">
        <f>MAYO!AD225</f>
        <v>0</v>
      </c>
      <c r="AC225" s="374">
        <v>0</v>
      </c>
      <c r="AD225" s="18">
        <f>SUM(AB225:AC225)</f>
        <v>0</v>
      </c>
      <c r="AE225" s="19">
        <f>MAYO!AG225</f>
        <v>0</v>
      </c>
      <c r="AF225" s="374">
        <v>0</v>
      </c>
      <c r="AG225" s="18">
        <f>SUM(AE225:AF225)</f>
        <v>0</v>
      </c>
      <c r="AH225" s="19">
        <f>X225-AA225</f>
        <v>0</v>
      </c>
      <c r="AI225" s="15">
        <f>X225-AD225</f>
        <v>0</v>
      </c>
      <c r="AJ225" s="16">
        <f>X225-AG225</f>
        <v>0</v>
      </c>
      <c r="AK225" s="9"/>
      <c r="AL225" s="372">
        <v>0</v>
      </c>
      <c r="AM225" s="375">
        <v>0</v>
      </c>
      <c r="AN225" s="9"/>
    </row>
    <row r="226" spans="1:40" s="382" customFormat="1" ht="24.95" customHeight="1">
      <c r="A226" s="754"/>
      <c r="B226" s="661"/>
      <c r="N226" s="9"/>
      <c r="P226" s="9"/>
      <c r="Q226" s="9"/>
      <c r="R226" s="9"/>
      <c r="S226" s="366" t="str">
        <f>+IF(MAYO!S226=0,"",MAYO!S226)</f>
        <v/>
      </c>
      <c r="T226" s="696" t="str">
        <f>+IF(MAYO!T226=0,"",MAYO!T226)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40" s="382" customFormat="1" ht="24.95" customHeight="1">
      <c r="A227" s="754"/>
      <c r="B227" s="661"/>
      <c r="N227" s="9"/>
      <c r="P227" s="9"/>
      <c r="Q227" s="9"/>
      <c r="R227" s="9"/>
      <c r="S227" s="705">
        <f>+IF(MAYO!S227=0,"",MAYO!S227)</f>
        <v>7002001</v>
      </c>
      <c r="T227" s="681" t="str">
        <f>+IF(MAYO!T227=0,"",MAYO!T227)</f>
        <v>SERVICIO DE LA DEUDA EXTERNA</v>
      </c>
      <c r="U227" s="132">
        <f t="shared" ref="U227:AJ227" si="199">SUM(U228:U230)</f>
        <v>0</v>
      </c>
      <c r="V227" s="122">
        <f t="shared" si="199"/>
        <v>0</v>
      </c>
      <c r="W227" s="122">
        <f t="shared" si="199"/>
        <v>0</v>
      </c>
      <c r="X227" s="129">
        <f t="shared" si="199"/>
        <v>0</v>
      </c>
      <c r="Y227" s="128">
        <f t="shared" si="199"/>
        <v>0</v>
      </c>
      <c r="Z227" s="122">
        <f t="shared" si="199"/>
        <v>0</v>
      </c>
      <c r="AA227" s="129">
        <f t="shared" si="199"/>
        <v>0</v>
      </c>
      <c r="AB227" s="128">
        <f t="shared" si="199"/>
        <v>0</v>
      </c>
      <c r="AC227" s="122">
        <f t="shared" si="199"/>
        <v>0</v>
      </c>
      <c r="AD227" s="129">
        <f t="shared" si="199"/>
        <v>0</v>
      </c>
      <c r="AE227" s="128">
        <f t="shared" si="199"/>
        <v>0</v>
      </c>
      <c r="AF227" s="122">
        <f t="shared" si="199"/>
        <v>0</v>
      </c>
      <c r="AG227" s="129">
        <f t="shared" si="199"/>
        <v>0</v>
      </c>
      <c r="AH227" s="128">
        <f t="shared" si="199"/>
        <v>0</v>
      </c>
      <c r="AI227" s="122">
        <f t="shared" si="199"/>
        <v>0</v>
      </c>
      <c r="AJ227" s="130">
        <f t="shared" si="199"/>
        <v>0</v>
      </c>
      <c r="AK227" s="10"/>
      <c r="AL227" s="128">
        <f>SUM(AL228:AL230)</f>
        <v>0</v>
      </c>
      <c r="AM227" s="130">
        <f>SUM(AM228:AM230)</f>
        <v>0</v>
      </c>
      <c r="AN227" s="9"/>
    </row>
    <row r="228" spans="1:40" s="382" customFormat="1" ht="24.95" customHeight="1">
      <c r="A228" s="754"/>
      <c r="B228" s="661"/>
      <c r="N228" s="9"/>
      <c r="P228" s="9"/>
      <c r="Q228" s="9"/>
      <c r="R228" s="9"/>
      <c r="S228" s="706">
        <f>+IF(MAYO!S228=0,"",MAYO!S228)</f>
        <v>7002100</v>
      </c>
      <c r="T228" s="682" t="str">
        <f>+IF(MAYO!T228=0,"",MAYO!T228)</f>
        <v>Amortización deuda Pública Externa</v>
      </c>
      <c r="U228" s="27">
        <f>+ENERO!U228</f>
        <v>0</v>
      </c>
      <c r="V228" s="15">
        <f>MAYO!V228+JUNIO!AL228</f>
        <v>0</v>
      </c>
      <c r="W228" s="15">
        <f>MAYO!W228+JUNIO!AM228</f>
        <v>0</v>
      </c>
      <c r="X228" s="18">
        <f>SUM(U228:W228)</f>
        <v>0</v>
      </c>
      <c r="Y228" s="19">
        <f>MAYO!AA228</f>
        <v>0</v>
      </c>
      <c r="Z228" s="374">
        <v>0</v>
      </c>
      <c r="AA228" s="18">
        <f>SUM(Y228:Z228)</f>
        <v>0</v>
      </c>
      <c r="AB228" s="19">
        <f>MAYO!AD228</f>
        <v>0</v>
      </c>
      <c r="AC228" s="374">
        <v>0</v>
      </c>
      <c r="AD228" s="18">
        <f>SUM(AB228:AC228)</f>
        <v>0</v>
      </c>
      <c r="AE228" s="19">
        <f>MAYO!AG228</f>
        <v>0</v>
      </c>
      <c r="AF228" s="374">
        <v>0</v>
      </c>
      <c r="AG228" s="18">
        <f>SUM(AE228:AF228)</f>
        <v>0</v>
      </c>
      <c r="AH228" s="19">
        <f>X228-AA228</f>
        <v>0</v>
      </c>
      <c r="AI228" s="15">
        <f>X228-AD228</f>
        <v>0</v>
      </c>
      <c r="AJ228" s="16">
        <f>X228-AG228</f>
        <v>0</v>
      </c>
      <c r="AK228" s="9"/>
      <c r="AL228" s="372">
        <v>0</v>
      </c>
      <c r="AM228" s="375">
        <v>0</v>
      </c>
      <c r="AN228" s="9"/>
    </row>
    <row r="229" spans="1:40" s="382" customFormat="1" ht="24.95" customHeight="1">
      <c r="A229" s="754"/>
      <c r="B229" s="661"/>
      <c r="N229" s="9"/>
      <c r="P229" s="9"/>
      <c r="Q229" s="9"/>
      <c r="R229" s="9"/>
      <c r="S229" s="706">
        <f>+IF(MAYO!S229=0,"",MAYO!S229)</f>
        <v>7002200</v>
      </c>
      <c r="T229" s="682" t="str">
        <f>+IF(MAYO!T229=0,"",MAYO!T229)</f>
        <v>Intereses Comisiones y gastos de la Deuda Pública</v>
      </c>
      <c r="U229" s="27">
        <f>+ENERO!U229</f>
        <v>0</v>
      </c>
      <c r="V229" s="15">
        <f>MAYO!V229+JUNIO!AL229</f>
        <v>0</v>
      </c>
      <c r="W229" s="15">
        <f>MAYO!W229+JUNIO!AM229</f>
        <v>0</v>
      </c>
      <c r="X229" s="18">
        <f>SUM(U229:W229)</f>
        <v>0</v>
      </c>
      <c r="Y229" s="19">
        <f>MAYO!AA229</f>
        <v>0</v>
      </c>
      <c r="Z229" s="374">
        <v>0</v>
      </c>
      <c r="AA229" s="18">
        <f>SUM(Y229:Z229)</f>
        <v>0</v>
      </c>
      <c r="AB229" s="19">
        <f>MAYO!AD229</f>
        <v>0</v>
      </c>
      <c r="AC229" s="374">
        <v>0</v>
      </c>
      <c r="AD229" s="18">
        <f>SUM(AB229:AC229)</f>
        <v>0</v>
      </c>
      <c r="AE229" s="19">
        <f>MAYO!AG229</f>
        <v>0</v>
      </c>
      <c r="AF229" s="374">
        <v>0</v>
      </c>
      <c r="AG229" s="18">
        <f>SUM(AE229:AF229)</f>
        <v>0</v>
      </c>
      <c r="AH229" s="19">
        <f>X229-AA229</f>
        <v>0</v>
      </c>
      <c r="AI229" s="15">
        <f>X229-AD229</f>
        <v>0</v>
      </c>
      <c r="AJ229" s="16">
        <f>X229-AG229</f>
        <v>0</v>
      </c>
      <c r="AK229" s="9"/>
      <c r="AL229" s="372">
        <v>0</v>
      </c>
      <c r="AM229" s="375">
        <v>0</v>
      </c>
      <c r="AN229" s="9"/>
    </row>
    <row r="230" spans="1:40" s="382" customFormat="1" ht="24.95" customHeight="1" thickBot="1">
      <c r="A230" s="754"/>
      <c r="B230" s="661"/>
      <c r="N230" s="9"/>
      <c r="P230" s="9"/>
      <c r="Q230" s="9"/>
      <c r="R230" s="9"/>
      <c r="S230" s="711">
        <f>+IF(MAYO!S230=0,"",MAYO!S230)</f>
        <v>7002999</v>
      </c>
      <c r="T230" s="688" t="str">
        <f>+IF(MAYO!T230=0,"",MAYO!T230)</f>
        <v>Vigencias Anteriores  Servicio de la Deuda Externa</v>
      </c>
      <c r="U230" s="133">
        <f>+ENERO!U230</f>
        <v>0</v>
      </c>
      <c r="V230" s="121">
        <f>MAYO!V230+JUNIO!AL230</f>
        <v>0</v>
      </c>
      <c r="W230" s="121">
        <f>MAYO!W230+JUNIO!AM230</f>
        <v>0</v>
      </c>
      <c r="X230" s="126">
        <f>SUM(U230:W230)</f>
        <v>0</v>
      </c>
      <c r="Y230" s="124">
        <f>MAYO!AA230</f>
        <v>0</v>
      </c>
      <c r="Z230" s="388">
        <v>0</v>
      </c>
      <c r="AA230" s="126">
        <f>SUM(Y230:Z230)</f>
        <v>0</v>
      </c>
      <c r="AB230" s="124">
        <f>MAYO!AD230</f>
        <v>0</v>
      </c>
      <c r="AC230" s="388">
        <v>0</v>
      </c>
      <c r="AD230" s="126">
        <f>SUM(AB230:AC230)</f>
        <v>0</v>
      </c>
      <c r="AE230" s="124">
        <f>MAYO!AG230</f>
        <v>0</v>
      </c>
      <c r="AF230" s="388">
        <v>0</v>
      </c>
      <c r="AG230" s="126">
        <f>SUM(AE230:AF230)</f>
        <v>0</v>
      </c>
      <c r="AH230" s="124">
        <f>X230-AA230</f>
        <v>0</v>
      </c>
      <c r="AI230" s="121">
        <f>X230-AD230</f>
        <v>0</v>
      </c>
      <c r="AJ230" s="125">
        <f>X230-AG230</f>
        <v>0</v>
      </c>
      <c r="AK230" s="9"/>
      <c r="AL230" s="501">
        <v>0</v>
      </c>
      <c r="AM230" s="502">
        <v>0</v>
      </c>
      <c r="AN230" s="9"/>
    </row>
    <row r="231" spans="1:40" s="382" customFormat="1" ht="24.95" customHeight="1">
      <c r="A231" s="754"/>
      <c r="B231" s="661"/>
      <c r="N231" s="9"/>
      <c r="P231" s="9"/>
      <c r="Q231" s="9"/>
      <c r="R231" s="9"/>
      <c r="S231" s="489" t="str">
        <f>+IF(MAYO!S231=0,"",MAYO!S231)</f>
        <v/>
      </c>
      <c r="T231" s="689" t="str">
        <f>+IF(MAYO!T231=0,"",MAYO!T231)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40" s="382" customFormat="1" ht="24.95" customHeight="1">
      <c r="A232" s="754"/>
      <c r="B232" s="661"/>
      <c r="N232" s="9"/>
      <c r="P232" s="9"/>
      <c r="Q232" s="9"/>
      <c r="R232" s="9"/>
      <c r="S232" s="505" t="str">
        <f>+IF(MAYO!S232=0,"",MAYO!S232)</f>
        <v>D</v>
      </c>
      <c r="T232" s="697" t="str">
        <f>+IF(MAYO!T232=0,"",MAYO!T232)</f>
        <v>INVERSION</v>
      </c>
      <c r="U232" s="470">
        <f>U234+U243</f>
        <v>1142681603</v>
      </c>
      <c r="V232" s="471">
        <f t="shared" ref="V232:AJ232" si="200">V234+V243</f>
        <v>0</v>
      </c>
      <c r="W232" s="471">
        <f t="shared" si="200"/>
        <v>330195564</v>
      </c>
      <c r="X232" s="472">
        <f t="shared" si="200"/>
        <v>1472877167</v>
      </c>
      <c r="Y232" s="379">
        <f t="shared" si="200"/>
        <v>1096529098</v>
      </c>
      <c r="Z232" s="471">
        <f t="shared" si="200"/>
        <v>52100670</v>
      </c>
      <c r="AA232" s="472">
        <f t="shared" si="200"/>
        <v>1148629768</v>
      </c>
      <c r="AB232" s="379">
        <f t="shared" si="200"/>
        <v>673393266</v>
      </c>
      <c r="AC232" s="471">
        <f t="shared" si="200"/>
        <v>129029117</v>
      </c>
      <c r="AD232" s="472">
        <f t="shared" si="200"/>
        <v>802422383</v>
      </c>
      <c r="AE232" s="379">
        <f t="shared" si="200"/>
        <v>516775245</v>
      </c>
      <c r="AF232" s="471">
        <f t="shared" si="200"/>
        <v>130147117</v>
      </c>
      <c r="AG232" s="472">
        <f t="shared" si="200"/>
        <v>646922362</v>
      </c>
      <c r="AH232" s="379">
        <f t="shared" si="200"/>
        <v>324247399</v>
      </c>
      <c r="AI232" s="471">
        <f t="shared" si="200"/>
        <v>670454784</v>
      </c>
      <c r="AJ232" s="380">
        <f t="shared" si="200"/>
        <v>825954805</v>
      </c>
      <c r="AK232" s="500"/>
      <c r="AL232" s="379">
        <f t="shared" ref="AL232:AM232" si="201">AL234+AL243</f>
        <v>0</v>
      </c>
      <c r="AM232" s="380">
        <f t="shared" si="201"/>
        <v>72000000</v>
      </c>
      <c r="AN232" s="9"/>
    </row>
    <row r="233" spans="1:40" s="382" customFormat="1" ht="24.95" customHeight="1">
      <c r="A233" s="754"/>
      <c r="B233" s="661"/>
      <c r="N233" s="9"/>
      <c r="P233" s="9"/>
      <c r="Q233" s="9"/>
      <c r="R233" s="9"/>
      <c r="S233" s="366" t="str">
        <f>+IF(MAYO!S233=0,"",MAYO!S233)</f>
        <v/>
      </c>
      <c r="T233" s="696" t="str">
        <f>+IF(MAYO!T233=0,"",MAYO!T233)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40" s="382" customFormat="1" ht="24.95" customHeight="1">
      <c r="A234" s="754"/>
      <c r="B234" s="661"/>
      <c r="N234" s="9"/>
      <c r="P234" s="9"/>
      <c r="Q234" s="9"/>
      <c r="R234" s="9"/>
      <c r="S234" s="705">
        <f>+IF(MAYO!S234=0,"",MAYO!S234)</f>
        <v>8000000</v>
      </c>
      <c r="T234" s="681" t="str">
        <f>+IF(MAYO!T234=0,"",MAYO!T234)</f>
        <v>Programas de Inversión</v>
      </c>
      <c r="U234" s="132">
        <f>U235</f>
        <v>0</v>
      </c>
      <c r="V234" s="122">
        <f t="shared" ref="V234:AJ234" si="202">V235</f>
        <v>73375958</v>
      </c>
      <c r="W234" s="122">
        <f t="shared" si="202"/>
        <v>114476591</v>
      </c>
      <c r="X234" s="129">
        <f t="shared" si="202"/>
        <v>187852549</v>
      </c>
      <c r="Y234" s="128">
        <f t="shared" si="202"/>
        <v>137263789</v>
      </c>
      <c r="Z234" s="122">
        <f t="shared" si="202"/>
        <v>1039500</v>
      </c>
      <c r="AA234" s="129">
        <f t="shared" si="202"/>
        <v>138303289</v>
      </c>
      <c r="AB234" s="128">
        <f t="shared" si="202"/>
        <v>95618247</v>
      </c>
      <c r="AC234" s="122">
        <f t="shared" si="202"/>
        <v>16840676</v>
      </c>
      <c r="AD234" s="129">
        <f t="shared" si="202"/>
        <v>112458923</v>
      </c>
      <c r="AE234" s="128">
        <f t="shared" si="202"/>
        <v>74165343</v>
      </c>
      <c r="AF234" s="122">
        <f t="shared" si="202"/>
        <v>21604676</v>
      </c>
      <c r="AG234" s="129">
        <f t="shared" si="202"/>
        <v>95770019</v>
      </c>
      <c r="AH234" s="128">
        <f t="shared" si="202"/>
        <v>49549260</v>
      </c>
      <c r="AI234" s="122">
        <f t="shared" si="202"/>
        <v>75393626</v>
      </c>
      <c r="AJ234" s="130">
        <f t="shared" si="202"/>
        <v>92082530</v>
      </c>
      <c r="AK234" s="9"/>
      <c r="AL234" s="128">
        <f t="shared" ref="AL234:AM234" si="203">AL235</f>
        <v>0</v>
      </c>
      <c r="AM234" s="130">
        <f t="shared" si="203"/>
        <v>0</v>
      </c>
      <c r="AN234" s="9"/>
    </row>
    <row r="235" spans="1:40" s="382" customFormat="1" ht="24.95" customHeight="1">
      <c r="A235" s="754"/>
      <c r="B235" s="661"/>
      <c r="N235" s="9"/>
      <c r="P235" s="9"/>
      <c r="Q235" s="9"/>
      <c r="R235" s="9"/>
      <c r="S235" s="706">
        <f>+IF(MAYO!S235=0,"",MAYO!S235)</f>
        <v>8001000</v>
      </c>
      <c r="T235" s="682" t="str">
        <f>+IF(MAYO!T235=0,"",MAYO!T235)</f>
        <v>Formación Bruta del Capital</v>
      </c>
      <c r="U235" s="27">
        <f t="shared" ref="U235:AJ235" si="204">SUM(U236:U241)</f>
        <v>0</v>
      </c>
      <c r="V235" s="15">
        <f t="shared" si="204"/>
        <v>73375958</v>
      </c>
      <c r="W235" s="15">
        <f t="shared" si="204"/>
        <v>114476591</v>
      </c>
      <c r="X235" s="18">
        <f t="shared" si="204"/>
        <v>187852549</v>
      </c>
      <c r="Y235" s="19">
        <f t="shared" si="204"/>
        <v>137263789</v>
      </c>
      <c r="Z235" s="142">
        <f t="shared" si="204"/>
        <v>1039500</v>
      </c>
      <c r="AA235" s="18">
        <f t="shared" si="204"/>
        <v>138303289</v>
      </c>
      <c r="AB235" s="19">
        <f t="shared" si="204"/>
        <v>95618247</v>
      </c>
      <c r="AC235" s="142">
        <f t="shared" si="204"/>
        <v>16840676</v>
      </c>
      <c r="AD235" s="18">
        <f t="shared" si="204"/>
        <v>112458923</v>
      </c>
      <c r="AE235" s="19">
        <f t="shared" si="204"/>
        <v>74165343</v>
      </c>
      <c r="AF235" s="142">
        <f t="shared" si="204"/>
        <v>21604676</v>
      </c>
      <c r="AG235" s="18">
        <f t="shared" si="204"/>
        <v>95770019</v>
      </c>
      <c r="AH235" s="19">
        <f t="shared" si="204"/>
        <v>49549260</v>
      </c>
      <c r="AI235" s="15">
        <f t="shared" si="204"/>
        <v>75393626</v>
      </c>
      <c r="AJ235" s="16">
        <f t="shared" si="204"/>
        <v>92082530</v>
      </c>
      <c r="AK235" s="9"/>
      <c r="AL235" s="29">
        <f>SUM(AL236:AL241)</f>
        <v>0</v>
      </c>
      <c r="AM235" s="26">
        <f>SUM(AM236:AM241)</f>
        <v>0</v>
      </c>
      <c r="AN235" s="9"/>
    </row>
    <row r="236" spans="1:40" s="382" customFormat="1" ht="24.95" customHeight="1">
      <c r="A236" s="754"/>
      <c r="B236" s="661"/>
      <c r="N236" s="9"/>
      <c r="P236" s="9"/>
      <c r="Q236" s="9"/>
      <c r="R236" s="9"/>
      <c r="S236" s="707" t="str">
        <f>+IF(MAYO!S236=0,"",MAYO!S236)</f>
        <v>8001000-1</v>
      </c>
      <c r="T236" s="683" t="str">
        <f>+IF(MAYO!T236=0,"",MAYO!T236)</f>
        <v>PROYECTO REMODELACION SALA DE PARTOS</v>
      </c>
      <c r="U236" s="27">
        <f>+ENERO!U236</f>
        <v>0</v>
      </c>
      <c r="V236" s="15">
        <f>MAYO!V236+JUNIO!AL236</f>
        <v>73375958</v>
      </c>
      <c r="W236" s="15">
        <f>MAYO!W236+JUNIO!AM236</f>
        <v>114476591</v>
      </c>
      <c r="X236" s="18">
        <f t="shared" ref="X236:X241" si="205">SUM(U236:W236)</f>
        <v>187852549</v>
      </c>
      <c r="Y236" s="19">
        <f>MAYO!AA236</f>
        <v>137263789</v>
      </c>
      <c r="Z236" s="374">
        <v>1039500</v>
      </c>
      <c r="AA236" s="18">
        <f t="shared" ref="AA236:AA241" si="206">SUM(Y236:Z236)</f>
        <v>138303289</v>
      </c>
      <c r="AB236" s="19">
        <f>MAYO!AD236</f>
        <v>95618247</v>
      </c>
      <c r="AC236" s="374">
        <v>16840676</v>
      </c>
      <c r="AD236" s="18">
        <f t="shared" ref="AD236:AD241" si="207">SUM(AB236:AC236)</f>
        <v>112458923</v>
      </c>
      <c r="AE236" s="19">
        <f>MAYO!AG236</f>
        <v>74165343</v>
      </c>
      <c r="AF236" s="374">
        <v>21604676</v>
      </c>
      <c r="AG236" s="18">
        <f t="shared" ref="AG236:AG241" si="208">SUM(AE236:AF236)</f>
        <v>95770019</v>
      </c>
      <c r="AH236" s="19">
        <f t="shared" ref="AH236:AH241" si="209">X236-AA236</f>
        <v>49549260</v>
      </c>
      <c r="AI236" s="15">
        <f t="shared" ref="AI236:AI241" si="210">X236-AD236</f>
        <v>75393626</v>
      </c>
      <c r="AJ236" s="16">
        <f t="shared" ref="AJ236:AJ241" si="211">X236-AG236</f>
        <v>92082530</v>
      </c>
      <c r="AK236" s="9"/>
      <c r="AL236" s="372">
        <v>0</v>
      </c>
      <c r="AM236" s="375">
        <v>0</v>
      </c>
      <c r="AN236" s="9"/>
    </row>
    <row r="237" spans="1:40" s="382" customFormat="1" ht="24.95" customHeight="1">
      <c r="A237" s="754"/>
      <c r="B237" s="661"/>
      <c r="N237" s="9"/>
      <c r="P237" s="9"/>
      <c r="Q237" s="9"/>
      <c r="R237" s="9"/>
      <c r="S237" s="707" t="str">
        <f>+IF(MAYO!S237=0,"",MAYO!S237)</f>
        <v>8001000-2</v>
      </c>
      <c r="T237" s="683" t="str">
        <f>+IF(MAYO!T237=0,"",MAYO!T237)</f>
        <v>Subprogr.Construc. Remodelac. Adecuación y Apliac.2</v>
      </c>
      <c r="U237" s="27">
        <f>+ENERO!U237</f>
        <v>0</v>
      </c>
      <c r="V237" s="15">
        <f>MAYO!V237+JUNIO!AL237</f>
        <v>0</v>
      </c>
      <c r="W237" s="15">
        <f>MAYO!W237+JUNIO!AM237</f>
        <v>0</v>
      </c>
      <c r="X237" s="18">
        <f t="shared" si="205"/>
        <v>0</v>
      </c>
      <c r="Y237" s="19">
        <f>MAYO!AA237</f>
        <v>0</v>
      </c>
      <c r="Z237" s="374">
        <v>0</v>
      </c>
      <c r="AA237" s="18">
        <f t="shared" si="206"/>
        <v>0</v>
      </c>
      <c r="AB237" s="19">
        <f>MAYO!AD237</f>
        <v>0</v>
      </c>
      <c r="AC237" s="374">
        <v>0</v>
      </c>
      <c r="AD237" s="18">
        <f t="shared" si="207"/>
        <v>0</v>
      </c>
      <c r="AE237" s="19">
        <f>MAYO!AG237</f>
        <v>0</v>
      </c>
      <c r="AF237" s="374">
        <v>0</v>
      </c>
      <c r="AG237" s="18">
        <f t="shared" si="208"/>
        <v>0</v>
      </c>
      <c r="AH237" s="19">
        <f t="shared" si="209"/>
        <v>0</v>
      </c>
      <c r="AI237" s="15">
        <f t="shared" si="210"/>
        <v>0</v>
      </c>
      <c r="AJ237" s="16">
        <f t="shared" si="211"/>
        <v>0</v>
      </c>
      <c r="AK237" s="9"/>
      <c r="AL237" s="372">
        <v>0</v>
      </c>
      <c r="AM237" s="375">
        <v>0</v>
      </c>
      <c r="AN237" s="9"/>
    </row>
    <row r="238" spans="1:40" s="382" customFormat="1" ht="24.95" customHeight="1">
      <c r="A238" s="754"/>
      <c r="B238" s="661"/>
      <c r="N238" s="9"/>
      <c r="P238" s="9"/>
      <c r="Q238" s="9"/>
      <c r="R238" s="9"/>
      <c r="S238" s="707" t="str">
        <f>+IF(MAYO!S238=0,"",MAYO!S238)</f>
        <v>8001000-3</v>
      </c>
      <c r="T238" s="683" t="str">
        <f>+IF(MAYO!T238=0,"",MAYO!T238)</f>
        <v>Subprogr.Construc. Remodelac. Adecuación y Apliac.3</v>
      </c>
      <c r="U238" s="27">
        <f>+ENERO!U238</f>
        <v>0</v>
      </c>
      <c r="V238" s="15">
        <f>MAYO!V238+JUNIO!AL238</f>
        <v>0</v>
      </c>
      <c r="W238" s="15">
        <f>MAYO!W238+JUNIO!AM238</f>
        <v>0</v>
      </c>
      <c r="X238" s="18">
        <f t="shared" si="205"/>
        <v>0</v>
      </c>
      <c r="Y238" s="19">
        <f>MAYO!AA238</f>
        <v>0</v>
      </c>
      <c r="Z238" s="374">
        <v>0</v>
      </c>
      <c r="AA238" s="18">
        <f t="shared" si="206"/>
        <v>0</v>
      </c>
      <c r="AB238" s="19">
        <f>MAYO!AD238</f>
        <v>0</v>
      </c>
      <c r="AC238" s="374">
        <v>0</v>
      </c>
      <c r="AD238" s="18">
        <f t="shared" si="207"/>
        <v>0</v>
      </c>
      <c r="AE238" s="19">
        <f>MAYO!AG238</f>
        <v>0</v>
      </c>
      <c r="AF238" s="374">
        <v>0</v>
      </c>
      <c r="AG238" s="18">
        <f t="shared" si="208"/>
        <v>0</v>
      </c>
      <c r="AH238" s="19">
        <f t="shared" si="209"/>
        <v>0</v>
      </c>
      <c r="AI238" s="15">
        <f t="shared" si="210"/>
        <v>0</v>
      </c>
      <c r="AJ238" s="16">
        <f t="shared" si="211"/>
        <v>0</v>
      </c>
      <c r="AK238" s="9"/>
      <c r="AL238" s="372">
        <v>0</v>
      </c>
      <c r="AM238" s="375">
        <v>0</v>
      </c>
      <c r="AN238" s="9"/>
    </row>
    <row r="239" spans="1:40" s="382" customFormat="1" ht="24.95" customHeight="1">
      <c r="A239" s="754"/>
      <c r="B239" s="661"/>
      <c r="N239" s="9"/>
      <c r="P239" s="9"/>
      <c r="Q239" s="9"/>
      <c r="S239" s="707" t="str">
        <f>+IF(MAYO!S239=0,"",MAYO!S239)</f>
        <v>8001000-4</v>
      </c>
      <c r="T239" s="683" t="str">
        <f>+IF(MAYO!T239=0,"",MAYO!T239)</f>
        <v>Subprogr.Construc. Remodelac. Adecuación y Apliac.4</v>
      </c>
      <c r="U239" s="27">
        <f>+ENERO!U239</f>
        <v>0</v>
      </c>
      <c r="V239" s="15">
        <f>MAYO!V239+JUNIO!AL239</f>
        <v>0</v>
      </c>
      <c r="W239" s="15">
        <f>MAYO!W239+JUNIO!AM239</f>
        <v>0</v>
      </c>
      <c r="X239" s="18">
        <f t="shared" si="205"/>
        <v>0</v>
      </c>
      <c r="Y239" s="19">
        <f>MAYO!AA239</f>
        <v>0</v>
      </c>
      <c r="Z239" s="374">
        <v>0</v>
      </c>
      <c r="AA239" s="18">
        <f t="shared" si="206"/>
        <v>0</v>
      </c>
      <c r="AB239" s="19">
        <f>MAYO!AD239</f>
        <v>0</v>
      </c>
      <c r="AC239" s="374">
        <v>0</v>
      </c>
      <c r="AD239" s="18">
        <f t="shared" si="207"/>
        <v>0</v>
      </c>
      <c r="AE239" s="19">
        <f>MAYO!AG239</f>
        <v>0</v>
      </c>
      <c r="AF239" s="374">
        <v>0</v>
      </c>
      <c r="AG239" s="18">
        <f t="shared" si="208"/>
        <v>0</v>
      </c>
      <c r="AH239" s="19">
        <f t="shared" si="209"/>
        <v>0</v>
      </c>
      <c r="AI239" s="15">
        <f t="shared" si="210"/>
        <v>0</v>
      </c>
      <c r="AJ239" s="16">
        <f t="shared" si="211"/>
        <v>0</v>
      </c>
      <c r="AK239" s="9"/>
      <c r="AL239" s="372">
        <v>0</v>
      </c>
      <c r="AM239" s="375">
        <v>0</v>
      </c>
      <c r="AN239" s="9"/>
    </row>
    <row r="240" spans="1:40" s="382" customFormat="1" ht="24.95" customHeight="1">
      <c r="A240" s="754"/>
      <c r="B240" s="661"/>
      <c r="N240" s="9"/>
      <c r="P240" s="9"/>
      <c r="Q240" s="9"/>
      <c r="S240" s="707" t="str">
        <f>+IF(MAYO!S240=0,"",MAYO!S240)</f>
        <v>8001000-7</v>
      </c>
      <c r="T240" s="683" t="str">
        <f>+IF(MAYO!T240=0,"",MAYO!T240)</f>
        <v>Subprogr.Construc. Remodelac. Adecuación y Apliac.5</v>
      </c>
      <c r="U240" s="27">
        <f>+ENERO!U240</f>
        <v>0</v>
      </c>
      <c r="V240" s="15">
        <f>MAYO!V240+JUNIO!AL240</f>
        <v>0</v>
      </c>
      <c r="W240" s="15">
        <f>MAYO!W240+JUNIO!AM240</f>
        <v>0</v>
      </c>
      <c r="X240" s="18">
        <f t="shared" si="205"/>
        <v>0</v>
      </c>
      <c r="Y240" s="19">
        <f>MAYO!AA240</f>
        <v>0</v>
      </c>
      <c r="Z240" s="374">
        <v>0</v>
      </c>
      <c r="AA240" s="18">
        <f t="shared" si="206"/>
        <v>0</v>
      </c>
      <c r="AB240" s="19">
        <f>MAYO!AD240</f>
        <v>0</v>
      </c>
      <c r="AC240" s="374">
        <v>0</v>
      </c>
      <c r="AD240" s="18">
        <f t="shared" si="207"/>
        <v>0</v>
      </c>
      <c r="AE240" s="19">
        <f>MAYO!AG240</f>
        <v>0</v>
      </c>
      <c r="AF240" s="374">
        <v>0</v>
      </c>
      <c r="AG240" s="18">
        <f t="shared" si="208"/>
        <v>0</v>
      </c>
      <c r="AH240" s="19">
        <f t="shared" si="209"/>
        <v>0</v>
      </c>
      <c r="AI240" s="15">
        <f t="shared" si="210"/>
        <v>0</v>
      </c>
      <c r="AJ240" s="16">
        <f t="shared" si="211"/>
        <v>0</v>
      </c>
      <c r="AK240" s="9"/>
      <c r="AL240" s="372">
        <v>0</v>
      </c>
      <c r="AM240" s="375">
        <v>0</v>
      </c>
      <c r="AN240" s="9"/>
    </row>
    <row r="241" spans="1:70" ht="24.95" customHeight="1">
      <c r="A241" s="754"/>
      <c r="B241" s="661"/>
      <c r="C241" s="382"/>
      <c r="D241" s="382"/>
      <c r="E241" s="382"/>
      <c r="F241" s="382"/>
      <c r="G241" s="382"/>
      <c r="H241" s="382"/>
      <c r="I241" s="382"/>
      <c r="J241" s="382"/>
      <c r="K241" s="382"/>
      <c r="L241" s="382"/>
      <c r="M241" s="382"/>
      <c r="N241" s="9"/>
      <c r="O241" s="382"/>
      <c r="P241" s="9"/>
      <c r="Q241" s="9"/>
      <c r="S241" s="717">
        <f>+IF(MAYO!S241=0,"",MAYO!S241)</f>
        <v>8001999</v>
      </c>
      <c r="T241" s="683" t="str">
        <f>+IF(MAYO!T241=0,"",MAYO!T241)</f>
        <v>Vigencias Anteriores Programas de Inversion</v>
      </c>
      <c r="U241" s="27">
        <f>+ENERO!U241</f>
        <v>0</v>
      </c>
      <c r="V241" s="15">
        <f>MAYO!V241+JUNIO!AL241</f>
        <v>0</v>
      </c>
      <c r="W241" s="15">
        <f>MAYO!W241+JUNIO!AM241</f>
        <v>0</v>
      </c>
      <c r="X241" s="18">
        <f t="shared" si="205"/>
        <v>0</v>
      </c>
      <c r="Y241" s="19">
        <f>MAYO!AA241</f>
        <v>0</v>
      </c>
      <c r="Z241" s="374">
        <v>0</v>
      </c>
      <c r="AA241" s="18">
        <f t="shared" si="206"/>
        <v>0</v>
      </c>
      <c r="AB241" s="19">
        <f>MAYO!AD241</f>
        <v>0</v>
      </c>
      <c r="AC241" s="374">
        <v>0</v>
      </c>
      <c r="AD241" s="18">
        <f t="shared" si="207"/>
        <v>0</v>
      </c>
      <c r="AE241" s="19">
        <f>MAYO!AG241</f>
        <v>0</v>
      </c>
      <c r="AF241" s="374">
        <v>0</v>
      </c>
      <c r="AG241" s="18">
        <f t="shared" si="208"/>
        <v>0</v>
      </c>
      <c r="AH241" s="19">
        <f t="shared" si="209"/>
        <v>0</v>
      </c>
      <c r="AI241" s="15">
        <f t="shared" si="210"/>
        <v>0</v>
      </c>
      <c r="AJ241" s="16">
        <f t="shared" si="211"/>
        <v>0</v>
      </c>
      <c r="AK241" s="9"/>
      <c r="AL241" s="372">
        <v>0</v>
      </c>
      <c r="AM241" s="375">
        <v>0</v>
      </c>
      <c r="BM241" s="382"/>
      <c r="BN241" s="382"/>
      <c r="BO241" s="382"/>
      <c r="BP241" s="382"/>
      <c r="BQ241" s="382"/>
      <c r="BR241" s="382"/>
    </row>
    <row r="242" spans="1:70" ht="24.95" customHeight="1">
      <c r="A242" s="754"/>
      <c r="B242" s="661"/>
      <c r="C242" s="382"/>
      <c r="D242" s="382"/>
      <c r="E242" s="382"/>
      <c r="F242" s="382"/>
      <c r="G242" s="382"/>
      <c r="H242" s="382"/>
      <c r="I242" s="382"/>
      <c r="J242" s="382"/>
      <c r="K242" s="382"/>
      <c r="L242" s="382"/>
      <c r="M242" s="382"/>
      <c r="N242" s="9"/>
      <c r="O242" s="382"/>
      <c r="P242" s="9"/>
      <c r="Q242" s="9"/>
      <c r="S242" s="366" t="str">
        <f>+IF(MAYO!S242=0,"",MAYO!S242)</f>
        <v/>
      </c>
      <c r="T242" s="696" t="str">
        <f>+IF(MAYO!T242=0,"",MAYO!T242)</f>
        <v/>
      </c>
      <c r="U242" s="161"/>
      <c r="V242" s="161"/>
      <c r="W242" s="161"/>
      <c r="X242" s="161"/>
      <c r="Y242" s="161"/>
      <c r="Z242" s="161"/>
      <c r="AA242" s="161"/>
      <c r="AB242" s="161"/>
      <c r="AC242" s="161"/>
      <c r="AD242" s="161"/>
      <c r="AE242" s="161"/>
      <c r="AF242" s="161"/>
      <c r="AG242" s="161"/>
      <c r="AH242" s="161"/>
      <c r="AI242" s="161"/>
      <c r="AJ242" s="166"/>
      <c r="AK242" s="9"/>
      <c r="AL242" s="172"/>
      <c r="AM242" s="173"/>
      <c r="BM242" s="382"/>
      <c r="BN242" s="382"/>
      <c r="BO242" s="382"/>
      <c r="BP242" s="382"/>
      <c r="BQ242" s="382"/>
      <c r="BR242" s="382"/>
    </row>
    <row r="243" spans="1:70" ht="24.95" customHeight="1">
      <c r="A243" s="754"/>
      <c r="B243" s="661"/>
      <c r="C243" s="382"/>
      <c r="D243" s="382"/>
      <c r="E243" s="382"/>
      <c r="F243" s="382"/>
      <c r="G243" s="382"/>
      <c r="H243" s="382"/>
      <c r="I243" s="382"/>
      <c r="J243" s="382"/>
      <c r="K243" s="382"/>
      <c r="L243" s="382"/>
      <c r="M243" s="382"/>
      <c r="N243" s="9"/>
      <c r="O243" s="382"/>
      <c r="P243" s="9"/>
      <c r="Q243" s="9"/>
      <c r="S243" s="705">
        <f>+IF(MAYO!S243=0,"",MAYO!S243)</f>
        <v>8002001</v>
      </c>
      <c r="T243" s="681" t="str">
        <f>+IF(MAYO!T243=0,"",MAYO!T243)</f>
        <v>Gastos Operativos de Inversion   (Programas Especiales)</v>
      </c>
      <c r="U243" s="132">
        <f t="shared" ref="U243:AJ243" si="212">SUM(U244:U256)</f>
        <v>1142681603</v>
      </c>
      <c r="V243" s="122">
        <f t="shared" si="212"/>
        <v>-73375958</v>
      </c>
      <c r="W243" s="122">
        <f t="shared" si="212"/>
        <v>215718973</v>
      </c>
      <c r="X243" s="129">
        <f t="shared" si="212"/>
        <v>1285024618</v>
      </c>
      <c r="Y243" s="128">
        <f t="shared" si="212"/>
        <v>959265309</v>
      </c>
      <c r="Z243" s="122">
        <f t="shared" si="212"/>
        <v>51061170</v>
      </c>
      <c r="AA243" s="129">
        <f t="shared" si="212"/>
        <v>1010326479</v>
      </c>
      <c r="AB243" s="128">
        <f t="shared" si="212"/>
        <v>577775019</v>
      </c>
      <c r="AC243" s="122">
        <f t="shared" si="212"/>
        <v>112188441</v>
      </c>
      <c r="AD243" s="129">
        <f t="shared" si="212"/>
        <v>689963460</v>
      </c>
      <c r="AE243" s="128">
        <f t="shared" si="212"/>
        <v>442609902</v>
      </c>
      <c r="AF243" s="122">
        <f t="shared" si="212"/>
        <v>108542441</v>
      </c>
      <c r="AG243" s="129">
        <f t="shared" si="212"/>
        <v>551152343</v>
      </c>
      <c r="AH243" s="128">
        <f t="shared" si="212"/>
        <v>274698139</v>
      </c>
      <c r="AI243" s="122">
        <f t="shared" si="212"/>
        <v>595061158</v>
      </c>
      <c r="AJ243" s="130">
        <f t="shared" si="212"/>
        <v>733872275</v>
      </c>
      <c r="AK243" s="9"/>
      <c r="AL243" s="128">
        <f>SUM(AL244:AL256)</f>
        <v>0</v>
      </c>
      <c r="AM243" s="130">
        <f>SUM(AM244:AM256)</f>
        <v>72000000</v>
      </c>
    </row>
    <row r="244" spans="1:70" ht="24.95" customHeight="1">
      <c r="A244" s="754"/>
      <c r="B244" s="661"/>
      <c r="C244" s="382"/>
      <c r="D244" s="382"/>
      <c r="E244" s="382"/>
      <c r="F244" s="382"/>
      <c r="G244" s="382"/>
      <c r="H244" s="382"/>
      <c r="I244" s="382"/>
      <c r="J244" s="382"/>
      <c r="K244" s="382"/>
      <c r="L244" s="382"/>
      <c r="M244" s="382"/>
      <c r="N244" s="9"/>
      <c r="O244" s="382"/>
      <c r="P244" s="9"/>
      <c r="Q244" s="9"/>
      <c r="S244" s="707" t="str">
        <f>+IF(MAYO!S244=0,"",MAYO!S244)</f>
        <v>8002100-1</v>
      </c>
      <c r="T244" s="683" t="str">
        <f>+IF(MAYO!T244=0,"",MAYO!T244)</f>
        <v>PROGRAMA ESPECIAL SALUD PUBLICA</v>
      </c>
      <c r="U244" s="27">
        <f>+ENERO!U244</f>
        <v>0</v>
      </c>
      <c r="V244" s="15">
        <f>MAYO!V244+JUNIO!AL244</f>
        <v>0</v>
      </c>
      <c r="W244" s="15">
        <f>MAYO!W244+JUNIO!AM244</f>
        <v>0</v>
      </c>
      <c r="X244" s="18">
        <f t="shared" ref="X244:X256" si="213">SUM(U244:W244)</f>
        <v>0</v>
      </c>
      <c r="Y244" s="19">
        <f>MAYO!AA244</f>
        <v>0</v>
      </c>
      <c r="Z244" s="374">
        <v>0</v>
      </c>
      <c r="AA244" s="18">
        <f t="shared" ref="AA244:AA256" si="214">SUM(Y244:Z244)</f>
        <v>0</v>
      </c>
      <c r="AB244" s="19">
        <f>MAYO!AD244</f>
        <v>0</v>
      </c>
      <c r="AC244" s="374">
        <v>0</v>
      </c>
      <c r="AD244" s="18">
        <f t="shared" ref="AD244:AD256" si="215">SUM(AB244:AC244)</f>
        <v>0</v>
      </c>
      <c r="AE244" s="19">
        <f>MAYO!AG244</f>
        <v>0</v>
      </c>
      <c r="AF244" s="374">
        <v>0</v>
      </c>
      <c r="AG244" s="18">
        <f t="shared" ref="AG244:AG256" si="216">SUM(AE244:AF244)</f>
        <v>0</v>
      </c>
      <c r="AH244" s="19">
        <f t="shared" ref="AH244:AH256" si="217">X244-AA244</f>
        <v>0</v>
      </c>
      <c r="AI244" s="15">
        <f t="shared" ref="AI244:AI256" si="218">X244-AD244</f>
        <v>0</v>
      </c>
      <c r="AJ244" s="16">
        <f t="shared" ref="AJ244:AJ256" si="219">X244-AG244</f>
        <v>0</v>
      </c>
      <c r="AK244" s="9"/>
      <c r="AL244" s="372">
        <v>0</v>
      </c>
      <c r="AM244" s="375">
        <v>0</v>
      </c>
    </row>
    <row r="245" spans="1:70" ht="24.95" customHeight="1">
      <c r="A245" s="754"/>
      <c r="B245" s="661"/>
      <c r="C245" s="382"/>
      <c r="D245" s="382"/>
      <c r="E245" s="382"/>
      <c r="F245" s="382"/>
      <c r="G245" s="382"/>
      <c r="H245" s="382"/>
      <c r="I245" s="382"/>
      <c r="J245" s="382"/>
      <c r="K245" s="382"/>
      <c r="L245" s="382"/>
      <c r="M245" s="382"/>
      <c r="N245" s="9"/>
      <c r="O245" s="382"/>
      <c r="P245" s="9"/>
      <c r="Q245" s="9"/>
      <c r="S245" s="707" t="str">
        <f>+IF(MAYO!S245=0,"",MAYO!S245)</f>
        <v>8002100-2</v>
      </c>
      <c r="T245" s="683" t="str">
        <f>+IF(MAYO!T245=0,"",MAYO!T245)</f>
        <v>PROYECTO BUEN COMIENZO ATENCION PRIMERA INFANCIA</v>
      </c>
      <c r="U245" s="27">
        <f>+ENERO!U245</f>
        <v>1066681603</v>
      </c>
      <c r="V245" s="15">
        <f>MAYO!V245+JUNIO!AL245</f>
        <v>-72000000</v>
      </c>
      <c r="W245" s="15">
        <f>MAYO!W245+JUNIO!AM245</f>
        <v>-228934160</v>
      </c>
      <c r="X245" s="18">
        <f t="shared" si="213"/>
        <v>765747443</v>
      </c>
      <c r="Y245" s="19">
        <f>MAYO!AA245</f>
        <v>696089580</v>
      </c>
      <c r="Z245" s="374">
        <v>2747638</v>
      </c>
      <c r="AA245" s="18">
        <f t="shared" si="214"/>
        <v>698837218</v>
      </c>
      <c r="AB245" s="19">
        <f>MAYO!AD245</f>
        <v>395464374</v>
      </c>
      <c r="AC245" s="374">
        <v>101819265</v>
      </c>
      <c r="AD245" s="18">
        <f t="shared" si="215"/>
        <v>497283639</v>
      </c>
      <c r="AE245" s="19">
        <f>MAYO!AG245</f>
        <v>335522988</v>
      </c>
      <c r="AF245" s="374">
        <v>97071065</v>
      </c>
      <c r="AG245" s="18">
        <f t="shared" si="216"/>
        <v>432594053</v>
      </c>
      <c r="AH245" s="19">
        <f t="shared" si="217"/>
        <v>66910225</v>
      </c>
      <c r="AI245" s="15">
        <f t="shared" si="218"/>
        <v>268463804</v>
      </c>
      <c r="AJ245" s="16">
        <f t="shared" si="219"/>
        <v>333153390</v>
      </c>
      <c r="AK245" s="9"/>
      <c r="AL245" s="372">
        <v>-33000000</v>
      </c>
      <c r="AM245" s="375">
        <v>0</v>
      </c>
    </row>
    <row r="246" spans="1:70" ht="24.95" customHeight="1">
      <c r="A246" s="754"/>
      <c r="B246" s="661"/>
      <c r="C246" s="382"/>
      <c r="D246" s="382"/>
      <c r="E246" s="382"/>
      <c r="F246" s="382"/>
      <c r="G246" s="382"/>
      <c r="H246" s="382"/>
      <c r="I246" s="382"/>
      <c r="J246" s="382"/>
      <c r="K246" s="382"/>
      <c r="L246" s="382"/>
      <c r="M246" s="382"/>
      <c r="N246" s="9"/>
      <c r="O246" s="382"/>
      <c r="P246" s="9"/>
      <c r="Q246" s="9"/>
      <c r="S246" s="707" t="str">
        <f>+IF(MAYO!S246=0,"",MAYO!S246)</f>
        <v>8002100-3</v>
      </c>
      <c r="T246" s="683" t="str">
        <f>+IF(MAYO!T246=0,"",MAYO!T246)</f>
        <v xml:space="preserve">CONVENIO SALUD PUBLICA CI-01-2018     </v>
      </c>
      <c r="U246" s="27">
        <f>+ENERO!U246</f>
        <v>76000000</v>
      </c>
      <c r="V246" s="15">
        <f>MAYO!V246+JUNIO!AL246</f>
        <v>-73375958</v>
      </c>
      <c r="W246" s="15">
        <f>MAYO!W246+JUNIO!AM246</f>
        <v>112375958</v>
      </c>
      <c r="X246" s="18">
        <f t="shared" si="213"/>
        <v>115000000</v>
      </c>
      <c r="Y246" s="19">
        <f>MAYO!AA246</f>
        <v>109775175</v>
      </c>
      <c r="Z246" s="374">
        <v>560000</v>
      </c>
      <c r="AA246" s="18">
        <f t="shared" si="214"/>
        <v>110335175</v>
      </c>
      <c r="AB246" s="19">
        <f>MAYO!AD246</f>
        <v>28910091</v>
      </c>
      <c r="AC246" s="374">
        <v>10369176</v>
      </c>
      <c r="AD246" s="18">
        <f t="shared" si="215"/>
        <v>39279267</v>
      </c>
      <c r="AE246" s="19">
        <f>MAYO!AG246</f>
        <v>18932215</v>
      </c>
      <c r="AF246" s="374">
        <v>9854376</v>
      </c>
      <c r="AG246" s="18">
        <f t="shared" si="216"/>
        <v>28786591</v>
      </c>
      <c r="AH246" s="19">
        <f t="shared" si="217"/>
        <v>4664825</v>
      </c>
      <c r="AI246" s="15">
        <f t="shared" si="218"/>
        <v>75720733</v>
      </c>
      <c r="AJ246" s="16">
        <f t="shared" si="219"/>
        <v>86213409</v>
      </c>
      <c r="AK246" s="9"/>
      <c r="AL246" s="372">
        <v>-39000000</v>
      </c>
      <c r="AM246" s="375">
        <v>0</v>
      </c>
    </row>
    <row r="247" spans="1:70" ht="24.95" customHeight="1">
      <c r="A247" s="754"/>
      <c r="B247" s="661"/>
      <c r="C247" s="382"/>
      <c r="D247" s="382"/>
      <c r="E247" s="382"/>
      <c r="F247" s="382"/>
      <c r="G247" s="382"/>
      <c r="H247" s="382"/>
      <c r="I247" s="382"/>
      <c r="J247" s="382"/>
      <c r="K247" s="382"/>
      <c r="L247" s="382"/>
      <c r="M247" s="382"/>
      <c r="N247" s="9"/>
      <c r="O247" s="382"/>
      <c r="P247" s="9"/>
      <c r="Q247" s="9"/>
      <c r="S247" s="707" t="str">
        <f>+IF(MAYO!S247=0,"",MAYO!S247)</f>
        <v>8002100-4</v>
      </c>
      <c r="T247" s="683" t="str">
        <f>+IF(MAYO!T247=0,"",MAYO!T247)</f>
        <v xml:space="preserve">CONVENIO APS CI-02-2018     </v>
      </c>
      <c r="U247" s="27">
        <f>+ENERO!U247</f>
        <v>0</v>
      </c>
      <c r="V247" s="15">
        <f>MAYO!V247+JUNIO!AL247</f>
        <v>72000000</v>
      </c>
      <c r="W247" s="15">
        <f>MAYO!W247+JUNIO!AM247</f>
        <v>72000000</v>
      </c>
      <c r="X247" s="18">
        <f t="shared" si="213"/>
        <v>144000000</v>
      </c>
      <c r="Y247" s="19">
        <f>MAYO!AA247</f>
        <v>0</v>
      </c>
      <c r="Z247" s="374">
        <v>47753532</v>
      </c>
      <c r="AA247" s="18">
        <f t="shared" si="214"/>
        <v>47753532</v>
      </c>
      <c r="AB247" s="19">
        <f>MAYO!AD247</f>
        <v>0</v>
      </c>
      <c r="AC247" s="374">
        <v>0</v>
      </c>
      <c r="AD247" s="18">
        <f t="shared" si="215"/>
        <v>0</v>
      </c>
      <c r="AE247" s="19">
        <f>MAYO!AG247</f>
        <v>0</v>
      </c>
      <c r="AF247" s="374">
        <v>0</v>
      </c>
      <c r="AG247" s="18">
        <f t="shared" si="216"/>
        <v>0</v>
      </c>
      <c r="AH247" s="19">
        <f t="shared" si="217"/>
        <v>96246468</v>
      </c>
      <c r="AI247" s="15">
        <f t="shared" si="218"/>
        <v>144000000</v>
      </c>
      <c r="AJ247" s="16">
        <f t="shared" si="219"/>
        <v>144000000</v>
      </c>
      <c r="AK247" s="9"/>
      <c r="AL247" s="372">
        <v>72000000</v>
      </c>
      <c r="AM247" s="375">
        <v>72000000</v>
      </c>
    </row>
    <row r="248" spans="1:70" ht="24.95" customHeight="1">
      <c r="A248" s="754"/>
      <c r="B248" s="661"/>
      <c r="C248" s="382"/>
      <c r="D248" s="382"/>
      <c r="E248" s="382"/>
      <c r="F248" s="382"/>
      <c r="G248" s="382"/>
      <c r="H248" s="382"/>
      <c r="I248" s="382"/>
      <c r="J248" s="382"/>
      <c r="K248" s="382"/>
      <c r="L248" s="382"/>
      <c r="M248" s="382"/>
      <c r="N248" s="9"/>
      <c r="O248" s="382"/>
      <c r="P248" s="9"/>
      <c r="Q248" s="9"/>
      <c r="S248" s="707" t="str">
        <f>+IF(MAYO!S248=0,"",MAYO!S248)</f>
        <v>8002100-5</v>
      </c>
      <c r="T248" s="683" t="str">
        <f>+IF(MAYO!T248=0,"",MAYO!T248)</f>
        <v>PROYECTO PLAN ALIMENTARIO Y NUTRICIONAL</v>
      </c>
      <c r="U248" s="27">
        <f>+ENERO!U248</f>
        <v>0</v>
      </c>
      <c r="V248" s="15">
        <f>MAYO!V248+JUNIO!AL248</f>
        <v>0</v>
      </c>
      <c r="W248" s="15">
        <f>MAYO!W248+JUNIO!AM248</f>
        <v>109024621</v>
      </c>
      <c r="X248" s="18">
        <f t="shared" si="213"/>
        <v>109024621</v>
      </c>
      <c r="Y248" s="19">
        <f>MAYO!AA248</f>
        <v>2148000</v>
      </c>
      <c r="Z248" s="374">
        <v>0</v>
      </c>
      <c r="AA248" s="18">
        <f t="shared" si="214"/>
        <v>2148000</v>
      </c>
      <c r="AB248" s="19">
        <f>MAYO!AD248</f>
        <v>2148000</v>
      </c>
      <c r="AC248" s="374">
        <v>0</v>
      </c>
      <c r="AD248" s="18">
        <f t="shared" si="215"/>
        <v>2148000</v>
      </c>
      <c r="AE248" s="19">
        <f>MAYO!AG248</f>
        <v>531000</v>
      </c>
      <c r="AF248" s="374">
        <v>1617000</v>
      </c>
      <c r="AG248" s="18">
        <f t="shared" si="216"/>
        <v>2148000</v>
      </c>
      <c r="AH248" s="19">
        <f t="shared" si="217"/>
        <v>106876621</v>
      </c>
      <c r="AI248" s="15">
        <f t="shared" si="218"/>
        <v>106876621</v>
      </c>
      <c r="AJ248" s="16">
        <f t="shared" si="219"/>
        <v>106876621</v>
      </c>
      <c r="AK248" s="9"/>
      <c r="AL248" s="372">
        <v>0</v>
      </c>
      <c r="AM248" s="375">
        <v>0</v>
      </c>
    </row>
    <row r="249" spans="1:70" ht="24.95" customHeight="1">
      <c r="A249" s="754"/>
      <c r="B249" s="661"/>
      <c r="C249" s="382"/>
      <c r="D249" s="382"/>
      <c r="E249" s="382"/>
      <c r="F249" s="382"/>
      <c r="G249" s="382"/>
      <c r="H249" s="382"/>
      <c r="I249" s="382"/>
      <c r="J249" s="382"/>
      <c r="K249" s="382"/>
      <c r="L249" s="382"/>
      <c r="M249" s="382"/>
      <c r="N249" s="9"/>
      <c r="O249" s="382"/>
      <c r="P249" s="9"/>
      <c r="Q249" s="9"/>
      <c r="S249" s="707" t="str">
        <f>+IF(MAYO!S249=0,"",MAYO!S249)</f>
        <v>8002100-6</v>
      </c>
      <c r="T249" s="683" t="str">
        <f>+IF(MAYO!T249=0,"",MAYO!T249)</f>
        <v>Programas Especial 05</v>
      </c>
      <c r="U249" s="27">
        <f>+ENERO!U249</f>
        <v>0</v>
      </c>
      <c r="V249" s="15">
        <f>MAYO!V249+JUNIO!AL249</f>
        <v>0</v>
      </c>
      <c r="W249" s="15">
        <f>MAYO!W249+JUNIO!AM249</f>
        <v>0</v>
      </c>
      <c r="X249" s="18">
        <f t="shared" si="213"/>
        <v>0</v>
      </c>
      <c r="Y249" s="19">
        <f>MAYO!AA249</f>
        <v>0</v>
      </c>
      <c r="Z249" s="374">
        <v>0</v>
      </c>
      <c r="AA249" s="18">
        <f t="shared" si="214"/>
        <v>0</v>
      </c>
      <c r="AB249" s="19">
        <f>MAYO!AD249</f>
        <v>0</v>
      </c>
      <c r="AC249" s="374">
        <v>0</v>
      </c>
      <c r="AD249" s="18">
        <f t="shared" si="215"/>
        <v>0</v>
      </c>
      <c r="AE249" s="19">
        <f>MAYO!AG249</f>
        <v>0</v>
      </c>
      <c r="AF249" s="374">
        <v>0</v>
      </c>
      <c r="AG249" s="18">
        <f t="shared" si="216"/>
        <v>0</v>
      </c>
      <c r="AH249" s="19">
        <f t="shared" si="217"/>
        <v>0</v>
      </c>
      <c r="AI249" s="15">
        <f t="shared" si="218"/>
        <v>0</v>
      </c>
      <c r="AJ249" s="16">
        <f t="shared" si="219"/>
        <v>0</v>
      </c>
      <c r="AK249" s="9"/>
      <c r="AL249" s="372">
        <v>0</v>
      </c>
      <c r="AM249" s="375">
        <v>0</v>
      </c>
    </row>
    <row r="250" spans="1:70" ht="24.95" customHeight="1">
      <c r="A250" s="754"/>
      <c r="B250" s="661"/>
      <c r="C250" s="382"/>
      <c r="D250" s="382"/>
      <c r="E250" s="382"/>
      <c r="F250" s="382"/>
      <c r="G250" s="382"/>
      <c r="H250" s="382"/>
      <c r="I250" s="382"/>
      <c r="J250" s="382"/>
      <c r="K250" s="382"/>
      <c r="L250" s="382"/>
      <c r="M250" s="382"/>
      <c r="N250" s="9"/>
      <c r="O250" s="382"/>
      <c r="P250" s="9"/>
      <c r="Q250" s="9"/>
      <c r="S250" s="707" t="str">
        <f>+IF(MAYO!S250=0,"",MAYO!S250)</f>
        <v>8002100-7</v>
      </c>
      <c r="T250" s="683" t="str">
        <f>+IF(MAYO!T250=0,"",MAYO!T250)</f>
        <v>Programas Especial 06</v>
      </c>
      <c r="U250" s="27">
        <f>+ENERO!U250</f>
        <v>0</v>
      </c>
      <c r="V250" s="15">
        <f>MAYO!V250+JUNIO!AL250</f>
        <v>0</v>
      </c>
      <c r="W250" s="15">
        <f>MAYO!W250+JUNIO!AM250</f>
        <v>0</v>
      </c>
      <c r="X250" s="18">
        <f>SUM(U250:W250)</f>
        <v>0</v>
      </c>
      <c r="Y250" s="19">
        <f>MAYO!AA250</f>
        <v>0</v>
      </c>
      <c r="Z250" s="374">
        <v>0</v>
      </c>
      <c r="AA250" s="18">
        <f>SUM(Y250:Z250)</f>
        <v>0</v>
      </c>
      <c r="AB250" s="19">
        <f>MAYO!AD250</f>
        <v>0</v>
      </c>
      <c r="AC250" s="374">
        <v>0</v>
      </c>
      <c r="AD250" s="18">
        <f>SUM(AB250:AC250)</f>
        <v>0</v>
      </c>
      <c r="AE250" s="19">
        <f>MAYO!AG250</f>
        <v>0</v>
      </c>
      <c r="AF250" s="374">
        <v>0</v>
      </c>
      <c r="AG250" s="18">
        <f>SUM(AE250:AF250)</f>
        <v>0</v>
      </c>
      <c r="AH250" s="19">
        <f>X250-AA250</f>
        <v>0</v>
      </c>
      <c r="AI250" s="15">
        <f>X250-AD250</f>
        <v>0</v>
      </c>
      <c r="AJ250" s="16">
        <f>X250-AG250</f>
        <v>0</v>
      </c>
      <c r="AK250" s="9"/>
      <c r="AL250" s="372">
        <v>0</v>
      </c>
      <c r="AM250" s="375">
        <v>0</v>
      </c>
    </row>
    <row r="251" spans="1:70" ht="24.95" customHeight="1">
      <c r="A251" s="754"/>
      <c r="B251" s="661"/>
      <c r="C251" s="382"/>
      <c r="D251" s="382"/>
      <c r="E251" s="382"/>
      <c r="F251" s="382"/>
      <c r="G251" s="382"/>
      <c r="H251" s="382"/>
      <c r="I251" s="382"/>
      <c r="J251" s="382"/>
      <c r="K251" s="382"/>
      <c r="L251" s="382"/>
      <c r="M251" s="382"/>
      <c r="N251" s="9"/>
      <c r="O251" s="382"/>
      <c r="P251" s="9"/>
      <c r="Q251" s="9"/>
      <c r="S251" s="707" t="str">
        <f>+IF(MAYO!S251=0,"",MAYO!S251)</f>
        <v>8002100-8</v>
      </c>
      <c r="T251" s="683" t="str">
        <f>+IF(MAYO!T251=0,"",MAYO!T251)</f>
        <v>Programas Especial 07</v>
      </c>
      <c r="U251" s="27">
        <f>+ENERO!U251</f>
        <v>0</v>
      </c>
      <c r="V251" s="15">
        <f>MAYO!V251+JUNIO!AL251</f>
        <v>0</v>
      </c>
      <c r="W251" s="15">
        <f>MAYO!W251+JUNIO!AM251</f>
        <v>0</v>
      </c>
      <c r="X251" s="18">
        <f>SUM(U251:W251)</f>
        <v>0</v>
      </c>
      <c r="Y251" s="19">
        <f>MAYO!AA251</f>
        <v>0</v>
      </c>
      <c r="Z251" s="374">
        <v>0</v>
      </c>
      <c r="AA251" s="18">
        <f>SUM(Y251:Z251)</f>
        <v>0</v>
      </c>
      <c r="AB251" s="19">
        <f>MAYO!AD251</f>
        <v>0</v>
      </c>
      <c r="AC251" s="374">
        <v>0</v>
      </c>
      <c r="AD251" s="18">
        <f>SUM(AB251:AC251)</f>
        <v>0</v>
      </c>
      <c r="AE251" s="19">
        <f>MAYO!AG251</f>
        <v>0</v>
      </c>
      <c r="AF251" s="374">
        <v>0</v>
      </c>
      <c r="AG251" s="18">
        <f>SUM(AE251:AF251)</f>
        <v>0</v>
      </c>
      <c r="AH251" s="19">
        <f>X251-AA251</f>
        <v>0</v>
      </c>
      <c r="AI251" s="15">
        <f>X251-AD251</f>
        <v>0</v>
      </c>
      <c r="AJ251" s="16">
        <f>X251-AG251</f>
        <v>0</v>
      </c>
      <c r="AK251" s="9"/>
      <c r="AL251" s="372">
        <v>0</v>
      </c>
      <c r="AM251" s="375">
        <v>0</v>
      </c>
    </row>
    <row r="252" spans="1:70" ht="24.95" customHeight="1">
      <c r="A252" s="754"/>
      <c r="B252" s="661"/>
      <c r="C252" s="382"/>
      <c r="D252" s="382"/>
      <c r="E252" s="382"/>
      <c r="F252" s="382"/>
      <c r="G252" s="382"/>
      <c r="H252" s="382"/>
      <c r="I252" s="382"/>
      <c r="J252" s="382"/>
      <c r="K252" s="382"/>
      <c r="L252" s="382"/>
      <c r="M252" s="382"/>
      <c r="N252" s="9"/>
      <c r="O252" s="382"/>
      <c r="P252" s="9"/>
      <c r="Q252" s="9"/>
      <c r="S252" s="707" t="str">
        <f>+IF(MAYO!S252=0,"",MAYO!S252)</f>
        <v>8002100-9</v>
      </c>
      <c r="T252" s="683" t="str">
        <f>+IF(MAYO!T252=0,"",MAYO!T252)</f>
        <v>Programas Especial 08</v>
      </c>
      <c r="U252" s="27">
        <f>+ENERO!U252</f>
        <v>0</v>
      </c>
      <c r="V252" s="15">
        <f>MAYO!V252+JUNIO!AL252</f>
        <v>0</v>
      </c>
      <c r="W252" s="15">
        <f>MAYO!W252+JUNIO!AM252</f>
        <v>0</v>
      </c>
      <c r="X252" s="18">
        <f>SUM(U252:W252)</f>
        <v>0</v>
      </c>
      <c r="Y252" s="19">
        <f>MAYO!AA252</f>
        <v>0</v>
      </c>
      <c r="Z252" s="374">
        <v>0</v>
      </c>
      <c r="AA252" s="18">
        <f>SUM(Y252:Z252)</f>
        <v>0</v>
      </c>
      <c r="AB252" s="19">
        <f>MAYO!AD252</f>
        <v>0</v>
      </c>
      <c r="AC252" s="374">
        <v>0</v>
      </c>
      <c r="AD252" s="18">
        <f>SUM(AB252:AC252)</f>
        <v>0</v>
      </c>
      <c r="AE252" s="19">
        <f>MAYO!AG252</f>
        <v>0</v>
      </c>
      <c r="AF252" s="374">
        <v>0</v>
      </c>
      <c r="AG252" s="18">
        <f>SUM(AE252:AF252)</f>
        <v>0</v>
      </c>
      <c r="AH252" s="19">
        <f>X252-AA252</f>
        <v>0</v>
      </c>
      <c r="AI252" s="15">
        <f>X252-AD252</f>
        <v>0</v>
      </c>
      <c r="AJ252" s="16">
        <f>X252-AG252</f>
        <v>0</v>
      </c>
      <c r="AK252" s="9"/>
      <c r="AL252" s="372">
        <v>0</v>
      </c>
      <c r="AM252" s="375">
        <v>0</v>
      </c>
    </row>
    <row r="253" spans="1:70" ht="24.95" customHeight="1">
      <c r="A253" s="754"/>
      <c r="B253" s="661"/>
      <c r="C253" s="382"/>
      <c r="D253" s="382"/>
      <c r="E253" s="382"/>
      <c r="F253" s="382"/>
      <c r="G253" s="382"/>
      <c r="H253" s="382"/>
      <c r="I253" s="382"/>
      <c r="J253" s="382"/>
      <c r="K253" s="382"/>
      <c r="L253" s="382"/>
      <c r="M253" s="382"/>
      <c r="N253" s="9"/>
      <c r="O253" s="382"/>
      <c r="P253" s="9"/>
      <c r="Q253" s="9"/>
      <c r="S253" s="707" t="str">
        <f>+IF(MAYO!S253=0,"",MAYO!S253)</f>
        <v>8002100-10</v>
      </c>
      <c r="T253" s="683" t="str">
        <f>+IF(MAYO!T253=0,"",MAYO!T253)</f>
        <v>Programas Especial 09</v>
      </c>
      <c r="U253" s="27">
        <f>+ENERO!U253</f>
        <v>0</v>
      </c>
      <c r="V253" s="15">
        <f>MAYO!V253+JUNIO!AL253</f>
        <v>0</v>
      </c>
      <c r="W253" s="15">
        <f>MAYO!W253+JUNIO!AM253</f>
        <v>0</v>
      </c>
      <c r="X253" s="18">
        <f>SUM(U253:W253)</f>
        <v>0</v>
      </c>
      <c r="Y253" s="19">
        <f>MAYO!AA253</f>
        <v>0</v>
      </c>
      <c r="Z253" s="374">
        <v>0</v>
      </c>
      <c r="AA253" s="18">
        <f>SUM(Y253:Z253)</f>
        <v>0</v>
      </c>
      <c r="AB253" s="19">
        <f>MAYO!AD253</f>
        <v>0</v>
      </c>
      <c r="AC253" s="374">
        <v>0</v>
      </c>
      <c r="AD253" s="18">
        <f>SUM(AB253:AC253)</f>
        <v>0</v>
      </c>
      <c r="AE253" s="19">
        <f>MAYO!AG253</f>
        <v>0</v>
      </c>
      <c r="AF253" s="374">
        <v>0</v>
      </c>
      <c r="AG253" s="18">
        <f>SUM(AE253:AF253)</f>
        <v>0</v>
      </c>
      <c r="AH253" s="19">
        <f>X253-AA253</f>
        <v>0</v>
      </c>
      <c r="AI253" s="15">
        <f>X253-AD253</f>
        <v>0</v>
      </c>
      <c r="AJ253" s="16">
        <f>X253-AG253</f>
        <v>0</v>
      </c>
      <c r="AK253" s="9"/>
      <c r="AL253" s="372">
        <v>0</v>
      </c>
      <c r="AM253" s="375">
        <v>0</v>
      </c>
    </row>
    <row r="254" spans="1:70" ht="24.95" customHeight="1">
      <c r="A254" s="754"/>
      <c r="B254" s="661"/>
      <c r="C254" s="382"/>
      <c r="D254" s="382"/>
      <c r="E254" s="382"/>
      <c r="F254" s="382"/>
      <c r="G254" s="382"/>
      <c r="H254" s="382"/>
      <c r="I254" s="382"/>
      <c r="J254" s="382"/>
      <c r="K254" s="382"/>
      <c r="L254" s="382"/>
      <c r="M254" s="382"/>
      <c r="N254" s="9"/>
      <c r="O254" s="382"/>
      <c r="P254" s="9"/>
      <c r="Q254" s="9"/>
      <c r="S254" s="707" t="str">
        <f>+IF(MAYO!S254=0,"",MAYO!S254)</f>
        <v>8002100-11</v>
      </c>
      <c r="T254" s="683" t="str">
        <f>+IF(MAYO!T254=0,"",MAYO!T254)</f>
        <v>Programas Especial 10</v>
      </c>
      <c r="U254" s="27">
        <f>+ENERO!U254</f>
        <v>0</v>
      </c>
      <c r="V254" s="15">
        <f>MAYO!V254+JUNIO!AL254</f>
        <v>0</v>
      </c>
      <c r="W254" s="15">
        <f>MAYO!W254+JUNIO!AM254</f>
        <v>0</v>
      </c>
      <c r="X254" s="18">
        <f>SUM(U254:W254)</f>
        <v>0</v>
      </c>
      <c r="Y254" s="19">
        <f>MAYO!AA254</f>
        <v>0</v>
      </c>
      <c r="Z254" s="374">
        <v>0</v>
      </c>
      <c r="AA254" s="18">
        <f>SUM(Y254:Z254)</f>
        <v>0</v>
      </c>
      <c r="AB254" s="19">
        <f>MAYO!AD254</f>
        <v>0</v>
      </c>
      <c r="AC254" s="374">
        <v>0</v>
      </c>
      <c r="AD254" s="18">
        <f>SUM(AB254:AC254)</f>
        <v>0</v>
      </c>
      <c r="AE254" s="19">
        <f>MAYO!AG254</f>
        <v>0</v>
      </c>
      <c r="AF254" s="374">
        <v>0</v>
      </c>
      <c r="AG254" s="18">
        <f>SUM(AE254:AF254)</f>
        <v>0</v>
      </c>
      <c r="AH254" s="19">
        <f>X254-AA254</f>
        <v>0</v>
      </c>
      <c r="AI254" s="15">
        <f>X254-AD254</f>
        <v>0</v>
      </c>
      <c r="AJ254" s="16">
        <f>X254-AG254</f>
        <v>0</v>
      </c>
      <c r="AK254" s="9"/>
      <c r="AL254" s="372">
        <v>0</v>
      </c>
      <c r="AM254" s="375">
        <v>0</v>
      </c>
    </row>
    <row r="255" spans="1:70" ht="24.95" customHeight="1">
      <c r="A255" s="754"/>
      <c r="B255" s="661"/>
      <c r="C255" s="382"/>
      <c r="D255" s="382"/>
      <c r="E255" s="382"/>
      <c r="F255" s="382"/>
      <c r="G255" s="382"/>
      <c r="H255" s="382"/>
      <c r="I255" s="382"/>
      <c r="J255" s="382"/>
      <c r="K255" s="382"/>
      <c r="L255" s="382"/>
      <c r="M255" s="382"/>
      <c r="N255" s="9"/>
      <c r="O255" s="382"/>
      <c r="P255" s="9"/>
      <c r="Q255" s="9"/>
      <c r="S255" s="707" t="str">
        <f>+IF(MAYO!S255=0,"",MAYO!S255)</f>
        <v>8002100-12</v>
      </c>
      <c r="T255" s="683" t="str">
        <f>+IF(MAYO!T255=0,"",MAYO!T255)</f>
        <v>Programas Especial 11</v>
      </c>
      <c r="U255" s="27">
        <f>+ENERO!U255</f>
        <v>0</v>
      </c>
      <c r="V255" s="15">
        <f>MAYO!V255+JUNIO!AL255</f>
        <v>0</v>
      </c>
      <c r="W255" s="15">
        <f>MAYO!W255+JUNIO!AM255</f>
        <v>0</v>
      </c>
      <c r="X255" s="18">
        <f t="shared" si="213"/>
        <v>0</v>
      </c>
      <c r="Y255" s="19">
        <f>MAYO!AA255</f>
        <v>0</v>
      </c>
      <c r="Z255" s="374">
        <v>0</v>
      </c>
      <c r="AA255" s="18">
        <f t="shared" si="214"/>
        <v>0</v>
      </c>
      <c r="AB255" s="19">
        <f>MAYO!AD255</f>
        <v>0</v>
      </c>
      <c r="AC255" s="374">
        <v>0</v>
      </c>
      <c r="AD255" s="18">
        <f t="shared" si="215"/>
        <v>0</v>
      </c>
      <c r="AE255" s="19">
        <f>MAYO!AG255</f>
        <v>0</v>
      </c>
      <c r="AF255" s="374">
        <v>0</v>
      </c>
      <c r="AG255" s="18">
        <f t="shared" si="216"/>
        <v>0</v>
      </c>
      <c r="AH255" s="19">
        <f t="shared" si="217"/>
        <v>0</v>
      </c>
      <c r="AI255" s="15">
        <f t="shared" si="218"/>
        <v>0</v>
      </c>
      <c r="AJ255" s="16">
        <f t="shared" si="219"/>
        <v>0</v>
      </c>
      <c r="AK255" s="9"/>
      <c r="AL255" s="372">
        <v>0</v>
      </c>
      <c r="AM255" s="375">
        <v>0</v>
      </c>
    </row>
    <row r="256" spans="1:70" ht="24.95" customHeight="1" thickBot="1">
      <c r="A256" s="754"/>
      <c r="B256" s="661"/>
      <c r="C256" s="382"/>
      <c r="D256" s="382"/>
      <c r="E256" s="382"/>
      <c r="F256" s="382"/>
      <c r="G256" s="382"/>
      <c r="H256" s="382"/>
      <c r="I256" s="382"/>
      <c r="J256" s="382"/>
      <c r="K256" s="382"/>
      <c r="L256" s="382"/>
      <c r="M256" s="382"/>
      <c r="N256" s="9"/>
      <c r="O256" s="382"/>
      <c r="P256" s="9"/>
      <c r="Q256" s="9"/>
      <c r="S256" s="718">
        <f>+IF(MAYO!S256=0,"",MAYO!S256)</f>
        <v>8002999</v>
      </c>
      <c r="T256" s="698" t="str">
        <f>+IF(MAYO!T256=0,"",MAYO!T256)</f>
        <v>Vigencias Anteriores Programas operativos de inversion</v>
      </c>
      <c r="U256" s="133">
        <f>+ENERO!U256</f>
        <v>0</v>
      </c>
      <c r="V256" s="121">
        <f>MAYO!V256+JUNIO!AL256</f>
        <v>0</v>
      </c>
      <c r="W256" s="121">
        <f>MAYO!W256+JUNIO!AM256</f>
        <v>151252554</v>
      </c>
      <c r="X256" s="126">
        <f t="shared" si="213"/>
        <v>151252554</v>
      </c>
      <c r="Y256" s="124">
        <f>MAYO!AA256</f>
        <v>151252554</v>
      </c>
      <c r="Z256" s="388">
        <v>0</v>
      </c>
      <c r="AA256" s="126">
        <f t="shared" si="214"/>
        <v>151252554</v>
      </c>
      <c r="AB256" s="124">
        <f>MAYO!AD256</f>
        <v>151252554</v>
      </c>
      <c r="AC256" s="388">
        <v>0</v>
      </c>
      <c r="AD256" s="126">
        <f t="shared" si="215"/>
        <v>151252554</v>
      </c>
      <c r="AE256" s="124">
        <f>MAYO!AG256</f>
        <v>87623699</v>
      </c>
      <c r="AF256" s="388">
        <v>0</v>
      </c>
      <c r="AG256" s="126">
        <f t="shared" si="216"/>
        <v>87623699</v>
      </c>
      <c r="AH256" s="124">
        <f t="shared" si="217"/>
        <v>0</v>
      </c>
      <c r="AI256" s="121">
        <f t="shared" si="218"/>
        <v>0</v>
      </c>
      <c r="AJ256" s="125">
        <f t="shared" si="219"/>
        <v>63628855</v>
      </c>
      <c r="AK256" s="9"/>
      <c r="AL256" s="384">
        <v>0</v>
      </c>
      <c r="AM256" s="389">
        <v>0</v>
      </c>
    </row>
    <row r="257" spans="1:39" ht="24.95" customHeight="1" thickBot="1">
      <c r="A257" s="754"/>
      <c r="B257" s="661"/>
      <c r="C257" s="382"/>
      <c r="D257" s="382"/>
      <c r="E257" s="382"/>
      <c r="F257" s="382"/>
      <c r="G257" s="382"/>
      <c r="H257" s="382"/>
      <c r="I257" s="382"/>
      <c r="J257" s="382"/>
      <c r="K257" s="382"/>
      <c r="L257" s="382"/>
      <c r="M257" s="382"/>
      <c r="N257" s="9"/>
      <c r="O257" s="382"/>
      <c r="P257" s="9"/>
      <c r="Q257" s="9"/>
      <c r="S257" s="495" t="str">
        <f>+IF(MAYO!S257=0,"",MAYO!S257)</f>
        <v/>
      </c>
      <c r="T257" s="695" t="str">
        <f>+IF(MAYO!T257=0,"",MAYO!T257)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S258" s="786" t="s">
        <v>360</v>
      </c>
      <c r="T258" s="787" t="s">
        <v>132</v>
      </c>
      <c r="U258" s="340">
        <f>+(C10+C17+C113)-(U10+U193+U220+U232)</f>
        <v>0</v>
      </c>
      <c r="V258" s="340">
        <f t="shared" ref="V258:AJ258" si="220">+(D10+D17+D113)-(V10+V193+V220+V232)</f>
        <v>0</v>
      </c>
      <c r="W258" s="340">
        <f t="shared" si="220"/>
        <v>0</v>
      </c>
      <c r="X258" s="340">
        <f t="shared" si="220"/>
        <v>0</v>
      </c>
      <c r="Y258" s="340">
        <f t="shared" si="220"/>
        <v>-711356823</v>
      </c>
      <c r="Z258" s="340">
        <f t="shared" si="220"/>
        <v>180490142</v>
      </c>
      <c r="AA258" s="340">
        <f t="shared" si="220"/>
        <v>-530866681</v>
      </c>
      <c r="AB258" s="340">
        <f t="shared" si="220"/>
        <v>-303896169</v>
      </c>
      <c r="AC258" s="340">
        <f t="shared" si="220"/>
        <v>-24680514</v>
      </c>
      <c r="AD258" s="340">
        <f t="shared" si="220"/>
        <v>-328576683</v>
      </c>
      <c r="AE258" s="340">
        <f t="shared" si="220"/>
        <v>452612352</v>
      </c>
      <c r="AF258" s="340">
        <f t="shared" si="220"/>
        <v>2924648382</v>
      </c>
      <c r="AG258" s="340">
        <f t="shared" si="220"/>
        <v>-3008703450</v>
      </c>
      <c r="AH258" s="340">
        <f t="shared" si="220"/>
        <v>-2433622830</v>
      </c>
      <c r="AI258" s="340">
        <f t="shared" si="220"/>
        <v>-3020897990</v>
      </c>
      <c r="AJ258" s="788">
        <f t="shared" si="220"/>
        <v>-3710223500</v>
      </c>
      <c r="AK258" s="9"/>
      <c r="AL258" s="338">
        <v>0</v>
      </c>
      <c r="AM258" s="339">
        <v>0</v>
      </c>
    </row>
    <row r="259" spans="1:39" ht="24.95" customHeight="1" thickBot="1">
      <c r="S259" s="904"/>
      <c r="T259" s="905"/>
      <c r="U259" s="801"/>
      <c r="V259" s="801"/>
      <c r="W259" s="801"/>
      <c r="X259" s="801"/>
      <c r="Y259" s="801"/>
      <c r="Z259" s="801"/>
      <c r="AA259" s="801"/>
      <c r="AB259" s="801"/>
      <c r="AC259" s="801"/>
      <c r="AD259" s="801"/>
      <c r="AE259" s="801"/>
      <c r="AF259" s="801"/>
      <c r="AG259" s="801"/>
      <c r="AH259" s="801"/>
      <c r="AI259" s="801"/>
      <c r="AJ259" s="802"/>
      <c r="AK259" s="10"/>
      <c r="AL259" s="123">
        <f>+SUMIF(AK8:AK256,AK33,AL8:AL256)</f>
        <v>0</v>
      </c>
      <c r="AM259" s="115">
        <f>+SUMIF(AL8:AL256,AL33,AM8:AM256)</f>
        <v>216000000</v>
      </c>
    </row>
    <row r="260" spans="1:39" ht="24.95" customHeight="1" thickBot="1">
      <c r="S260" s="805" t="s">
        <v>570</v>
      </c>
      <c r="T260" s="806"/>
      <c r="U260" s="781">
        <f>+U8-U262</f>
        <v>5736225671</v>
      </c>
      <c r="V260" s="781">
        <f t="shared" ref="V260:AJ260" si="221">+V8-V262</f>
        <v>-149147338</v>
      </c>
      <c r="W260" s="781">
        <f t="shared" si="221"/>
        <v>198025326</v>
      </c>
      <c r="X260" s="781">
        <f t="shared" si="221"/>
        <v>5785103659</v>
      </c>
      <c r="Y260" s="781">
        <f t="shared" si="221"/>
        <v>3084086345</v>
      </c>
      <c r="Z260" s="781">
        <f t="shared" si="221"/>
        <v>327664272</v>
      </c>
      <c r="AA260" s="781">
        <f t="shared" si="221"/>
        <v>3411750617</v>
      </c>
      <c r="AB260" s="781">
        <f t="shared" si="221"/>
        <v>2285599993</v>
      </c>
      <c r="AC260" s="781">
        <f t="shared" si="221"/>
        <v>466875464</v>
      </c>
      <c r="AD260" s="781">
        <f t="shared" si="221"/>
        <v>2752475457</v>
      </c>
      <c r="AE260" s="781">
        <f t="shared" si="221"/>
        <v>1758895470</v>
      </c>
      <c r="AF260" s="781">
        <f t="shared" si="221"/>
        <v>475008005</v>
      </c>
      <c r="AG260" s="781">
        <f t="shared" si="221"/>
        <v>2233903475</v>
      </c>
      <c r="AH260" s="781">
        <f t="shared" si="221"/>
        <v>2373353042</v>
      </c>
      <c r="AI260" s="781">
        <f t="shared" si="221"/>
        <v>3032628202</v>
      </c>
      <c r="AJ260" s="782">
        <f t="shared" si="221"/>
        <v>3551200184</v>
      </c>
      <c r="AK260" s="10"/>
      <c r="AL260" s="382"/>
      <c r="AM260" s="382"/>
    </row>
    <row r="261" spans="1:39" ht="24.95" customHeight="1" thickBot="1">
      <c r="S261" s="809"/>
      <c r="T261" s="810"/>
      <c r="U261" s="789"/>
      <c r="V261" s="789"/>
      <c r="W261" s="789"/>
      <c r="X261" s="789"/>
      <c r="Y261" s="789"/>
      <c r="Z261" s="789"/>
      <c r="AA261" s="789"/>
      <c r="AB261" s="789"/>
      <c r="AC261" s="789"/>
      <c r="AD261" s="789"/>
      <c r="AE261" s="789"/>
      <c r="AF261" s="789"/>
      <c r="AG261" s="789"/>
      <c r="AH261" s="789"/>
      <c r="AI261" s="789"/>
      <c r="AJ261" s="790"/>
    </row>
    <row r="262" spans="1:39" ht="24.95" customHeight="1" thickBot="1">
      <c r="S262" s="807" t="s">
        <v>571</v>
      </c>
      <c r="T262" s="808"/>
      <c r="U262" s="785">
        <f>+SUMIF($T$8:$T$256,"*Vigencias Anteriores*",U8:U256)</f>
        <v>362137316</v>
      </c>
      <c r="V262" s="785">
        <f t="shared" ref="V262:AJ262" si="222">+SUMIF($T$8:$T$256,"*Vigencias Anteriores*",V8:V256)</f>
        <v>149147338</v>
      </c>
      <c r="W262" s="785">
        <f t="shared" si="222"/>
        <v>422538637</v>
      </c>
      <c r="X262" s="785">
        <f t="shared" si="222"/>
        <v>933823291</v>
      </c>
      <c r="Y262" s="785">
        <f t="shared" si="222"/>
        <v>873553503</v>
      </c>
      <c r="Z262" s="785">
        <f t="shared" si="222"/>
        <v>0</v>
      </c>
      <c r="AA262" s="785">
        <f t="shared" si="222"/>
        <v>873553503</v>
      </c>
      <c r="AB262" s="785">
        <f t="shared" si="222"/>
        <v>873553503</v>
      </c>
      <c r="AC262" s="785">
        <f t="shared" si="222"/>
        <v>0</v>
      </c>
      <c r="AD262" s="785">
        <f t="shared" si="222"/>
        <v>873553503</v>
      </c>
      <c r="AE262" s="785">
        <f t="shared" si="222"/>
        <v>752981689</v>
      </c>
      <c r="AF262" s="785">
        <f t="shared" si="222"/>
        <v>21818286</v>
      </c>
      <c r="AG262" s="785">
        <f t="shared" si="222"/>
        <v>774799975</v>
      </c>
      <c r="AH262" s="785">
        <f t="shared" si="222"/>
        <v>60269788</v>
      </c>
      <c r="AI262" s="785">
        <f t="shared" si="222"/>
        <v>60269788</v>
      </c>
      <c r="AJ262" s="785">
        <f t="shared" si="222"/>
        <v>159023316</v>
      </c>
    </row>
    <row r="263" spans="1:39" ht="24.95" customHeight="1" thickBot="1">
      <c r="S263" s="809"/>
      <c r="T263" s="810"/>
      <c r="U263" s="810"/>
      <c r="V263" s="789"/>
      <c r="W263" s="789"/>
      <c r="X263" s="789"/>
      <c r="Y263" s="789"/>
      <c r="Z263" s="789"/>
      <c r="AA263" s="789"/>
      <c r="AB263" s="789"/>
      <c r="AC263" s="789"/>
      <c r="AD263" s="789"/>
      <c r="AE263" s="789"/>
      <c r="AF263" s="789"/>
      <c r="AG263" s="789"/>
      <c r="AH263" s="789"/>
      <c r="AI263" s="789"/>
      <c r="AJ263" s="789"/>
    </row>
    <row r="264" spans="1:39" ht="24.95" customHeight="1" thickBot="1">
      <c r="S264" s="783" t="s">
        <v>572</v>
      </c>
      <c r="T264" s="784"/>
      <c r="U264" s="803">
        <f>+U260+U262</f>
        <v>6098362987</v>
      </c>
      <c r="V264" s="803">
        <f t="shared" ref="V264:AJ264" si="223">+V260+V262</f>
        <v>0</v>
      </c>
      <c r="W264" s="803">
        <f t="shared" si="223"/>
        <v>620563963</v>
      </c>
      <c r="X264" s="803">
        <f t="shared" si="223"/>
        <v>6718926950</v>
      </c>
      <c r="Y264" s="803">
        <f t="shared" si="223"/>
        <v>3957639848</v>
      </c>
      <c r="Z264" s="803">
        <f t="shared" si="223"/>
        <v>327664272</v>
      </c>
      <c r="AA264" s="803">
        <f t="shared" si="223"/>
        <v>4285304120</v>
      </c>
      <c r="AB264" s="803">
        <f t="shared" si="223"/>
        <v>3159153496</v>
      </c>
      <c r="AC264" s="803">
        <f t="shared" si="223"/>
        <v>466875464</v>
      </c>
      <c r="AD264" s="803">
        <f t="shared" si="223"/>
        <v>3626028960</v>
      </c>
      <c r="AE264" s="803">
        <f t="shared" si="223"/>
        <v>2511877159</v>
      </c>
      <c r="AF264" s="803">
        <f t="shared" si="223"/>
        <v>496826291</v>
      </c>
      <c r="AG264" s="803">
        <f t="shared" si="223"/>
        <v>3008703450</v>
      </c>
      <c r="AH264" s="803">
        <f t="shared" si="223"/>
        <v>2433622830</v>
      </c>
      <c r="AI264" s="803">
        <f t="shared" si="223"/>
        <v>3092897990</v>
      </c>
      <c r="AJ264" s="804">
        <f t="shared" si="223"/>
        <v>3710223500</v>
      </c>
    </row>
  </sheetData>
  <sheetProtection algorithmName="SHA-512" hashValue="0aq1tu2E9viIu2SZmsBWn6NqpQj1xutfjVjYQ16OV2hJ8yFXoX2BrhhfKQaY2rqwIquYDe92IoztbXOnAYzuiw==" saltValue="4wVSOvQRMOD4oaS/yZaaMg==" spinCount="100000" sheet="1" objects="1" scenarios="1" formatCells="0" formatColumns="0"/>
  <mergeCells count="49">
    <mergeCell ref="AW19:AZ19"/>
    <mergeCell ref="BM5:BM6"/>
    <mergeCell ref="BM2:BO2"/>
    <mergeCell ref="BM3:BO3"/>
    <mergeCell ref="BL5:BL6"/>
    <mergeCell ref="AW4:AZ4"/>
    <mergeCell ref="BG3:BI3"/>
    <mergeCell ref="BG2:BI2"/>
    <mergeCell ref="BB2:BC2"/>
    <mergeCell ref="BH5:BK5"/>
    <mergeCell ref="BF5:BF6"/>
    <mergeCell ref="BB3:BC3"/>
    <mergeCell ref="A1:B1"/>
    <mergeCell ref="K1:N1"/>
    <mergeCell ref="P2:Q2"/>
    <mergeCell ref="C1:J1"/>
    <mergeCell ref="L2:M2"/>
    <mergeCell ref="D2:E2"/>
    <mergeCell ref="AL2:AM2"/>
    <mergeCell ref="N3:N4"/>
    <mergeCell ref="Y2:AG2"/>
    <mergeCell ref="AH3:AI4"/>
    <mergeCell ref="T3:T4"/>
    <mergeCell ref="AH2:AI2"/>
    <mergeCell ref="V3:X4"/>
    <mergeCell ref="V2:X2"/>
    <mergeCell ref="Y3:AG4"/>
    <mergeCell ref="AM3:AM5"/>
    <mergeCell ref="AL3:AL5"/>
    <mergeCell ref="AE5:AG5"/>
    <mergeCell ref="AJ3:AJ4"/>
    <mergeCell ref="AH5:AJ5"/>
    <mergeCell ref="T5:T6"/>
    <mergeCell ref="Y5:AA5"/>
    <mergeCell ref="AB5:AD5"/>
    <mergeCell ref="M5:N5"/>
    <mergeCell ref="S259:T259"/>
    <mergeCell ref="Q3:Q5"/>
    <mergeCell ref="S5:S6"/>
    <mergeCell ref="A5:A6"/>
    <mergeCell ref="B5:B6"/>
    <mergeCell ref="C5:F5"/>
    <mergeCell ref="G5:I5"/>
    <mergeCell ref="P3:P5"/>
    <mergeCell ref="B3:B4"/>
    <mergeCell ref="D3:E4"/>
    <mergeCell ref="L3:M4"/>
    <mergeCell ref="F3:K4"/>
    <mergeCell ref="J5:L5"/>
  </mergeCells>
  <phoneticPr fontId="1" type="noConversion"/>
  <conditionalFormatting sqref="B5:B7">
    <cfRule type="expression" dxfId="6" priority="1" stopIfTrue="1">
      <formula>$B$5="OJO - RECUERDE RECAUDAR LA DISPONIBLIDAD INICIAL EN ESTE TRIMESTRE, haga clik en H9 para ampliar la información"</formula>
    </cfRule>
  </conditionalFormatting>
  <dataValidations count="4">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 allowBlank="1" showInputMessage="1" showErrorMessage="1" promptTitle="RECONOCIMIENTO DE DISPON. INCIAL" prompt="Como la disponibilidad inicial son recaudos ciertos que quedaron de la vigencia anterior, deben ser reconocidos y recaudados en este trimestre. Usted debe efectuar el reconocimiento y el sistema calculará automáticamente el recaudo en el mismo periodo." sqref="H12"/>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S264"/>
  <sheetViews>
    <sheetView showGridLines="0" topLeftCell="R5" zoomScale="90" zoomScaleNormal="90" workbookViewId="0">
      <pane xSplit="3" ySplit="4" topLeftCell="Z9" activePane="bottomRight" state="frozen"/>
      <selection activeCell="R5" sqref="R5"/>
      <selection pane="topRight" activeCell="U5" sqref="U5"/>
      <selection pane="bottomLeft" activeCell="R9" sqref="R9"/>
      <selection pane="bottomRight" activeCell="AA10" sqref="AA10"/>
    </sheetView>
  </sheetViews>
  <sheetFormatPr baseColWidth="10" defaultColWidth="0" defaultRowHeight="24.95" customHeight="1"/>
  <cols>
    <col min="1" max="1" width="14.7109375" style="755" customWidth="1"/>
    <col min="2" max="2" width="50.42578125" style="662" customWidth="1"/>
    <col min="3" max="3" width="18.7109375" style="272" customWidth="1"/>
    <col min="4" max="4" width="16.140625" style="272" customWidth="1"/>
    <col min="5" max="6" width="14.42578125" style="272" customWidth="1"/>
    <col min="7" max="7" width="15.28515625" style="272" customWidth="1"/>
    <col min="8" max="9" width="14.42578125" style="272" customWidth="1"/>
    <col min="10" max="10" width="16.28515625" style="272" customWidth="1"/>
    <col min="11"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6.140625" style="699" customWidth="1"/>
    <col min="20" max="20" width="60.140625" style="675" customWidth="1"/>
    <col min="21" max="36" width="17.28515625" style="272" customWidth="1"/>
    <col min="37" max="37" width="8.85546875" style="1" customWidth="1"/>
    <col min="38" max="39" width="23.7109375" style="272" customWidth="1"/>
    <col min="40" max="40" width="4.85546875" style="272" customWidth="1"/>
    <col min="41" max="41" width="12.28515625" style="272" customWidth="1"/>
    <col min="42" max="42" width="50.140625"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c r="A1" s="944" t="str">
        <f>IF($F$8-$X$8=0," ","OJO: PRESUPUESTO DESEQUILIBRADO")</f>
        <v xml:space="preserve"> </v>
      </c>
      <c r="B1" s="944"/>
      <c r="C1" s="993"/>
      <c r="D1" s="993"/>
      <c r="E1" s="993"/>
      <c r="F1" s="993"/>
      <c r="G1" s="993"/>
      <c r="H1" s="993"/>
      <c r="I1" s="993"/>
      <c r="J1" s="993"/>
      <c r="K1" s="945" t="str">
        <f>+IF(L8&gt;I8,"OJO - SUS RECAUDOS SON SUPERIORES A SUS RECONOCIMIENTOS, VERIFIQUE","")</f>
        <v/>
      </c>
      <c r="L1" s="945"/>
      <c r="M1" s="945"/>
      <c r="N1" s="945"/>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2"/>
      <c r="B2" s="719" t="str">
        <f>+ENERO!B2</f>
        <v>SECRETARIA SECCIONAL DE SALUD Y PROTECCION SOCIAL DE ANTIOQUIA DE ANTIOQUIA</v>
      </c>
      <c r="C2" s="274"/>
      <c r="D2" s="954" t="str">
        <f>+IF(F2="","","MUNICIPIO:")</f>
        <v>MUNICIPIO:</v>
      </c>
      <c r="E2" s="954"/>
      <c r="F2" s="275" t="str">
        <f>IF(INSTRUCCIONES!B3=0,"",INSTRUCCIONES!B3)</f>
        <v>CONCORDIA</v>
      </c>
      <c r="G2" s="276"/>
      <c r="H2" s="276"/>
      <c r="I2" s="276"/>
      <c r="J2" s="276"/>
      <c r="K2" s="277"/>
      <c r="L2" s="955" t="s">
        <v>385</v>
      </c>
      <c r="M2" s="956"/>
      <c r="N2" s="278" t="s">
        <v>386</v>
      </c>
      <c r="P2" s="929" t="s">
        <v>460</v>
      </c>
      <c r="Q2" s="936"/>
      <c r="R2" s="279"/>
      <c r="S2" s="700"/>
      <c r="T2" s="719" t="str">
        <f>+ENERO!T2</f>
        <v>SECRETARIA SECCIONAL DE SALUD Y PROTECCION SOCIAL DE ANTIOQUIA DE ANTIOQUIA</v>
      </c>
      <c r="U2" s="274"/>
      <c r="V2" s="963" t="str">
        <f>+IF(Y2="","","M U N I C I P I O:")</f>
        <v>M U N I C I P I O:</v>
      </c>
      <c r="W2" s="963"/>
      <c r="X2" s="963"/>
      <c r="Y2" s="987" t="str">
        <f>IF(INSTRUCCIONES!B3=0,"",INSTRUCCIONES!B3)</f>
        <v>CONCORDIA</v>
      </c>
      <c r="Z2" s="987"/>
      <c r="AA2" s="987"/>
      <c r="AB2" s="987"/>
      <c r="AC2" s="987"/>
      <c r="AD2" s="987"/>
      <c r="AE2" s="987"/>
      <c r="AF2" s="987"/>
      <c r="AG2" s="988"/>
      <c r="AH2" s="956" t="s">
        <v>385</v>
      </c>
      <c r="AI2" s="986"/>
      <c r="AJ2" s="278" t="s">
        <v>386</v>
      </c>
      <c r="AL2" s="929" t="s">
        <v>460</v>
      </c>
      <c r="AM2" s="936"/>
      <c r="AO2" s="2">
        <v>7</v>
      </c>
      <c r="AP2" s="280" t="s">
        <v>7</v>
      </c>
      <c r="AQ2" s="281"/>
      <c r="AR2" s="3"/>
      <c r="AS2" s="3"/>
      <c r="AT2" s="3"/>
      <c r="AU2" s="3"/>
      <c r="AV2" s="3"/>
      <c r="AW2" s="3"/>
      <c r="AX2" s="3"/>
      <c r="AY2" s="3"/>
      <c r="AZ2" s="4"/>
      <c r="BB2" s="929" t="s">
        <v>597</v>
      </c>
      <c r="BC2" s="930"/>
      <c r="BD2" s="51" t="s">
        <v>385</v>
      </c>
      <c r="BE2" s="278" t="str">
        <f>+L3</f>
        <v>JULIO</v>
      </c>
      <c r="BF2" s="273"/>
      <c r="BG2" s="929" t="s">
        <v>598</v>
      </c>
      <c r="BH2" s="930"/>
      <c r="BI2" s="930"/>
      <c r="BJ2" s="51" t="s">
        <v>385</v>
      </c>
      <c r="BK2" s="278" t="str">
        <f>+BE2</f>
        <v>JULIO</v>
      </c>
      <c r="BM2" s="929" t="s">
        <v>598</v>
      </c>
      <c r="BN2" s="930"/>
      <c r="BO2" s="930"/>
      <c r="BP2" s="51" t="s">
        <v>385</v>
      </c>
      <c r="BQ2" s="278" t="str">
        <f>+BK2</f>
        <v>JULIO</v>
      </c>
    </row>
    <row r="3" spans="1:69" ht="24.95" customHeight="1" thickBot="1">
      <c r="A3" s="753"/>
      <c r="B3" s="906" t="s">
        <v>8</v>
      </c>
      <c r="C3" s="282"/>
      <c r="D3" s="922" t="str">
        <f>+IF(F3="","","INSTITUCION:")</f>
        <v>INSTITUCION:</v>
      </c>
      <c r="E3" s="922"/>
      <c r="F3" s="946" t="str">
        <f>IF(INSTRUCCIONES!B5=0,"",INSTRUCCIONES!B5)</f>
        <v xml:space="preserve">ESE HOSPITAL SAN JUAN DE DIOS </v>
      </c>
      <c r="G3" s="946"/>
      <c r="H3" s="946"/>
      <c r="I3" s="946"/>
      <c r="J3" s="946"/>
      <c r="K3" s="947"/>
      <c r="L3" s="907" t="s">
        <v>368</v>
      </c>
      <c r="M3" s="908"/>
      <c r="N3" s="952">
        <f>+INSTRUCCIONES!F3</f>
        <v>2018</v>
      </c>
      <c r="P3" s="933" t="s">
        <v>515</v>
      </c>
      <c r="Q3" s="926" t="s">
        <v>522</v>
      </c>
      <c r="R3" s="279"/>
      <c r="S3" s="701"/>
      <c r="T3" s="906" t="s">
        <v>10</v>
      </c>
      <c r="U3" s="283"/>
      <c r="V3" s="976" t="str">
        <f>+IF(Y3="","","E.S.E. H O S P I T A L:")</f>
        <v>E.S.E. H O S P I T A L:</v>
      </c>
      <c r="W3" s="976"/>
      <c r="X3" s="976"/>
      <c r="Y3" s="978" t="str">
        <f>IF(INSTRUCCIONES!B5=0,"",INSTRUCCIONES!B5)</f>
        <v xml:space="preserve">ESE HOSPITAL SAN JUAN DE DIOS </v>
      </c>
      <c r="Z3" s="978"/>
      <c r="AA3" s="978"/>
      <c r="AB3" s="978"/>
      <c r="AC3" s="978"/>
      <c r="AD3" s="978"/>
      <c r="AE3" s="978"/>
      <c r="AF3" s="978"/>
      <c r="AG3" s="979"/>
      <c r="AH3" s="982" t="str">
        <f>+L3</f>
        <v>JULIO</v>
      </c>
      <c r="AI3" s="983"/>
      <c r="AJ3" s="974">
        <f>+N3</f>
        <v>2018</v>
      </c>
      <c r="AL3" s="933" t="s">
        <v>523</v>
      </c>
      <c r="AM3" s="926" t="s">
        <v>522</v>
      </c>
      <c r="AO3" s="5"/>
      <c r="AP3" s="284" t="s">
        <v>11</v>
      </c>
      <c r="AQ3" s="285"/>
      <c r="AR3" s="285"/>
      <c r="AS3" s="285"/>
      <c r="AT3" s="285"/>
      <c r="AU3" s="285"/>
      <c r="AV3" s="285"/>
      <c r="AW3" s="285"/>
      <c r="AX3" s="285"/>
      <c r="AY3" s="285"/>
      <c r="AZ3" s="286"/>
      <c r="BB3" s="931" t="str">
        <f>+CONCATENATE(INSTRUCCIONES!B5, " - ", INSTRUCCIONES!B3)</f>
        <v>ESE HOSPITAL SAN JUAN DE DIOS  - CONCORDIA</v>
      </c>
      <c r="BC3" s="932"/>
      <c r="BD3" s="52" t="s">
        <v>386</v>
      </c>
      <c r="BE3" s="50">
        <f>+N3</f>
        <v>2018</v>
      </c>
      <c r="BF3" s="6" t="s">
        <v>12</v>
      </c>
      <c r="BG3" s="931" t="str">
        <f>+CONCATENATE(INSTRUCCIONES!B5, " - ", INSTRUCCIONES!B3)</f>
        <v>ESE HOSPITAL SAN JUAN DE DIOS  - CONCORDIA</v>
      </c>
      <c r="BH3" s="932"/>
      <c r="BI3" s="932"/>
      <c r="BJ3" s="52" t="s">
        <v>386</v>
      </c>
      <c r="BK3" s="50">
        <f>+BE3</f>
        <v>2018</v>
      </c>
      <c r="BM3" s="931" t="str">
        <f>+CONCATENATE(INSTRUCCIONES!B5, " - ", INSTRUCCIONES!B3)</f>
        <v>ESE HOSPITAL SAN JUAN DE DIOS  - CONCORDIA</v>
      </c>
      <c r="BN3" s="932"/>
      <c r="BO3" s="932"/>
      <c r="BP3" s="52" t="s">
        <v>386</v>
      </c>
      <c r="BQ3" s="50">
        <f>+BK3</f>
        <v>2018</v>
      </c>
    </row>
    <row r="4" spans="1:69" ht="24.95" customHeight="1" thickBot="1">
      <c r="A4" s="753"/>
      <c r="B4" s="997"/>
      <c r="C4" s="287"/>
      <c r="D4" s="923"/>
      <c r="E4" s="923"/>
      <c r="F4" s="948"/>
      <c r="G4" s="948"/>
      <c r="H4" s="948"/>
      <c r="I4" s="948"/>
      <c r="J4" s="948"/>
      <c r="K4" s="949"/>
      <c r="L4" s="909"/>
      <c r="M4" s="910"/>
      <c r="N4" s="953"/>
      <c r="P4" s="934"/>
      <c r="Q4" s="927"/>
      <c r="R4" s="279"/>
      <c r="S4" s="701"/>
      <c r="T4" s="906"/>
      <c r="U4" s="287"/>
      <c r="V4" s="977"/>
      <c r="W4" s="977"/>
      <c r="X4" s="977"/>
      <c r="Y4" s="980"/>
      <c r="Z4" s="980"/>
      <c r="AA4" s="980"/>
      <c r="AB4" s="980"/>
      <c r="AC4" s="980"/>
      <c r="AD4" s="980"/>
      <c r="AE4" s="980"/>
      <c r="AF4" s="980"/>
      <c r="AG4" s="981"/>
      <c r="AH4" s="984"/>
      <c r="AI4" s="985"/>
      <c r="AJ4" s="975"/>
      <c r="AL4" s="934"/>
      <c r="AM4" s="927"/>
      <c r="AO4" s="5"/>
      <c r="AP4" s="288"/>
      <c r="AQ4" s="289" t="s">
        <v>13</v>
      </c>
      <c r="AR4" s="289" t="s">
        <v>14</v>
      </c>
      <c r="AS4" s="289" t="s">
        <v>15</v>
      </c>
      <c r="AT4" s="289" t="s">
        <v>16</v>
      </c>
      <c r="AU4" s="289" t="s">
        <v>16</v>
      </c>
      <c r="AV4" s="290" t="s">
        <v>16</v>
      </c>
      <c r="AW4" s="967" t="str">
        <f>+CONCATENATE("PROYECCION A DICIEMBRE 31 DEL ",N3)</f>
        <v>PROYECCION A DICIEMBRE 31 DEL 2018</v>
      </c>
      <c r="AX4" s="968"/>
      <c r="AY4" s="968"/>
      <c r="AZ4" s="969"/>
      <c r="BB4" s="291"/>
      <c r="BC4" s="292"/>
      <c r="BD4" s="292"/>
      <c r="BE4" s="47"/>
      <c r="BF4" s="7"/>
      <c r="BG4" s="291"/>
      <c r="BH4" s="292"/>
      <c r="BI4" s="292"/>
      <c r="BJ4" s="48"/>
      <c r="BK4" s="293"/>
      <c r="BL4" s="8"/>
      <c r="BM4" s="291"/>
      <c r="BN4" s="294"/>
      <c r="BO4" s="294"/>
      <c r="BP4" s="49"/>
      <c r="BQ4" s="295"/>
    </row>
    <row r="5" spans="1:69" ht="42" customHeight="1" thickBot="1">
      <c r="A5" s="994" t="s">
        <v>17</v>
      </c>
      <c r="B5" s="924" t="s">
        <v>18</v>
      </c>
      <c r="C5" s="911" t="s">
        <v>19</v>
      </c>
      <c r="D5" s="912"/>
      <c r="E5" s="912"/>
      <c r="F5" s="913"/>
      <c r="G5" s="914" t="s">
        <v>519</v>
      </c>
      <c r="H5" s="915"/>
      <c r="I5" s="916"/>
      <c r="J5" s="917" t="str">
        <f>+IF(L8&gt;I8,"OJO - RECAUDOS MAYORES QUE RECONOCIMIENTOS","RECAUDO")</f>
        <v>RECAUDO</v>
      </c>
      <c r="K5" s="918"/>
      <c r="L5" s="919"/>
      <c r="M5" s="920" t="s">
        <v>21</v>
      </c>
      <c r="N5" s="921"/>
      <c r="P5" s="935"/>
      <c r="Q5" s="928"/>
      <c r="R5" s="279"/>
      <c r="S5" s="989" t="s">
        <v>471</v>
      </c>
      <c r="T5" s="991" t="s">
        <v>18</v>
      </c>
      <c r="U5" s="296" t="s">
        <v>19</v>
      </c>
      <c r="V5" s="297"/>
      <c r="W5" s="297"/>
      <c r="X5" s="298"/>
      <c r="Y5" s="299" t="s">
        <v>520</v>
      </c>
      <c r="Z5" s="297"/>
      <c r="AA5" s="297"/>
      <c r="AB5" s="971" t="s">
        <v>521</v>
      </c>
      <c r="AC5" s="972"/>
      <c r="AD5" s="973"/>
      <c r="AE5" s="971" t="s">
        <v>22</v>
      </c>
      <c r="AF5" s="972"/>
      <c r="AG5" s="973"/>
      <c r="AH5" s="971" t="s">
        <v>23</v>
      </c>
      <c r="AI5" s="972"/>
      <c r="AJ5" s="973"/>
      <c r="AL5" s="935"/>
      <c r="AM5" s="928"/>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2018</v>
      </c>
      <c r="BD5" s="305"/>
      <c r="BE5" s="509"/>
      <c r="BF5" s="307" t="s">
        <v>12</v>
      </c>
      <c r="BG5" s="512" t="s">
        <v>32</v>
      </c>
      <c r="BH5" s="939" t="str">
        <f>+CONCATENATE("ACUMULADO ",N3)</f>
        <v>ACUMULADO 2018</v>
      </c>
      <c r="BI5" s="940"/>
      <c r="BJ5" s="940"/>
      <c r="BK5" s="941"/>
      <c r="BM5" s="937" t="s">
        <v>32</v>
      </c>
      <c r="BN5" s="308" t="str">
        <f>+CONCATENATE("ACUMULADO ",BQ3)</f>
        <v>ACUMULADO 2018</v>
      </c>
      <c r="BO5" s="309"/>
      <c r="BP5" s="310"/>
      <c r="BQ5" s="311"/>
    </row>
    <row r="6" spans="1:69" ht="32.25" customHeight="1" thickBot="1">
      <c r="A6" s="995"/>
      <c r="B6" s="996"/>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461</v>
      </c>
      <c r="R6" s="279"/>
      <c r="S6" s="990" t="s">
        <v>42</v>
      </c>
      <c r="T6" s="992"/>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461</v>
      </c>
      <c r="AO6" s="314"/>
      <c r="AP6" s="315"/>
      <c r="AQ6" s="316" t="s">
        <v>36</v>
      </c>
      <c r="AR6" s="316" t="str">
        <f>+L3</f>
        <v>JULIO</v>
      </c>
      <c r="AS6" s="316" t="str">
        <f>AR6</f>
        <v>JULIO</v>
      </c>
      <c r="AT6" s="316" t="str">
        <f>AR6</f>
        <v>JULIO</v>
      </c>
      <c r="AU6" s="316" t="s">
        <v>14</v>
      </c>
      <c r="AV6" s="316" t="s">
        <v>29</v>
      </c>
      <c r="AW6" s="316"/>
      <c r="AX6" s="316"/>
      <c r="AY6" s="316" t="s">
        <v>14</v>
      </c>
      <c r="AZ6" s="317" t="s">
        <v>29</v>
      </c>
      <c r="BB6" s="318"/>
      <c r="BC6" s="319" t="s">
        <v>45</v>
      </c>
      <c r="BD6" s="320" t="s">
        <v>46</v>
      </c>
      <c r="BE6" s="321" t="s">
        <v>47</v>
      </c>
      <c r="BF6" s="322"/>
      <c r="BG6" s="514"/>
      <c r="BH6" s="515" t="s">
        <v>45</v>
      </c>
      <c r="BI6" s="515" t="s">
        <v>48</v>
      </c>
      <c r="BJ6" s="515" t="s">
        <v>49</v>
      </c>
      <c r="BK6" s="516" t="s">
        <v>50</v>
      </c>
      <c r="BM6" s="938"/>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879358852</v>
      </c>
      <c r="AR7" s="327">
        <f>I22</f>
        <v>680194098</v>
      </c>
      <c r="AS7" s="327">
        <f>L22</f>
        <v>416949739</v>
      </c>
      <c r="AT7" s="13"/>
      <c r="AU7" s="328">
        <f t="shared" ref="AU7:AU17" si="0">IF(AQ7=0," ",AR7/AQ7)</f>
        <v>0.77351140146366548</v>
      </c>
      <c r="AV7" s="328">
        <f t="shared" ref="AV7:AV17" si="1">IF(AQ7=0," ",AS7/AQ7)</f>
        <v>0.47415197794585912</v>
      </c>
      <c r="AW7" s="327">
        <f>I23/AO$2*12+I24</f>
        <v>1128568168</v>
      </c>
      <c r="AX7" s="327">
        <f>L23/AO$2*12+L24</f>
        <v>677292124</v>
      </c>
      <c r="AY7" s="327">
        <f t="shared" ref="AY7:AY16" si="2">AW7-AQ7</f>
        <v>249209316</v>
      </c>
      <c r="AZ7" s="329">
        <f t="shared" ref="AZ7:AZ16" si="3">AX7-AQ7</f>
        <v>-202066728</v>
      </c>
      <c r="BB7" s="330" t="s">
        <v>53</v>
      </c>
      <c r="BC7" s="54">
        <f>F10</f>
        <v>548920717</v>
      </c>
      <c r="BD7" s="55">
        <f>I10</f>
        <v>548920717</v>
      </c>
      <c r="BE7" s="56">
        <f>K10</f>
        <v>0</v>
      </c>
      <c r="BF7" s="57"/>
      <c r="BG7" s="91" t="s">
        <v>54</v>
      </c>
      <c r="BH7" s="116">
        <f>+SUM(BH8:BH11)</f>
        <v>4003992348</v>
      </c>
      <c r="BI7" s="116">
        <f>+SUM(BI8:BI11)</f>
        <v>2413227512</v>
      </c>
      <c r="BJ7" s="116">
        <f>+SUM(BJ8:BJ11)</f>
        <v>2283769908</v>
      </c>
      <c r="BK7" s="116">
        <f>+SUM(BK8:BK11)</f>
        <v>311832641</v>
      </c>
      <c r="BM7" s="61" t="s">
        <v>54</v>
      </c>
      <c r="BN7" s="62">
        <f>BN8+BN15+BN22</f>
        <v>4003992348</v>
      </c>
      <c r="BO7" s="63">
        <f>BO8+BO15+BO22</f>
        <v>2413227512</v>
      </c>
      <c r="BP7" s="63">
        <f>BP8+BP15+BP22</f>
        <v>2283769908</v>
      </c>
      <c r="BQ7" s="64">
        <f>BQ8+BQ15+BQ22</f>
        <v>311832641</v>
      </c>
    </row>
    <row r="8" spans="1:69" s="9" customFormat="1" ht="24.95" customHeight="1" thickBot="1">
      <c r="A8" s="731">
        <f>+IF(JUNIO!A8=0,"",JUNIO!A8)</f>
        <v>1</v>
      </c>
      <c r="B8" s="635" t="str">
        <f>+IF(JUNIO!B8=0,"",JUNIO!B8)</f>
        <v>INGRESOS</v>
      </c>
      <c r="C8" s="331">
        <f>C10+C17+C113</f>
        <v>6098362987</v>
      </c>
      <c r="D8" s="331">
        <f t="shared" ref="D8:Q8" si="4">D10+D17+D113</f>
        <v>0</v>
      </c>
      <c r="E8" s="331">
        <f t="shared" si="4"/>
        <v>620563963</v>
      </c>
      <c r="F8" s="331">
        <f t="shared" si="4"/>
        <v>6718926950</v>
      </c>
      <c r="G8" s="331">
        <f t="shared" si="4"/>
        <v>3754437439</v>
      </c>
      <c r="H8" s="331">
        <f t="shared" si="4"/>
        <v>546856846</v>
      </c>
      <c r="I8" s="331">
        <f t="shared" si="4"/>
        <v>4301294285</v>
      </c>
      <c r="J8" s="331">
        <f t="shared" si="4"/>
        <v>3297452277</v>
      </c>
      <c r="K8" s="331">
        <f t="shared" si="4"/>
        <v>410696671</v>
      </c>
      <c r="L8" s="331">
        <f t="shared" si="4"/>
        <v>3708148948</v>
      </c>
      <c r="M8" s="331">
        <f t="shared" si="4"/>
        <v>2417632665</v>
      </c>
      <c r="N8" s="331">
        <f t="shared" si="4"/>
        <v>3010778002</v>
      </c>
      <c r="O8" s="333"/>
      <c r="P8" s="334">
        <f t="shared" si="4"/>
        <v>0</v>
      </c>
      <c r="Q8" s="332">
        <f t="shared" si="4"/>
        <v>0</v>
      </c>
      <c r="S8" s="702" t="str">
        <f>+IF(JUNIO!S8=0,"",JUNIO!S8)</f>
        <v/>
      </c>
      <c r="T8" s="676" t="str">
        <f>+IF(JUNIO!T8=0,"",JUNIO!T8)</f>
        <v>GASTOS</v>
      </c>
      <c r="U8" s="335">
        <f>U10+U193+U220+U232</f>
        <v>6098362987</v>
      </c>
      <c r="V8" s="336">
        <f t="shared" ref="V8:AJ8" si="5">V10+V193+V220+V232</f>
        <v>0</v>
      </c>
      <c r="W8" s="336">
        <f t="shared" si="5"/>
        <v>620563963</v>
      </c>
      <c r="X8" s="337">
        <f t="shared" si="5"/>
        <v>6718926950</v>
      </c>
      <c r="Y8" s="338">
        <f t="shared" si="5"/>
        <v>4285304120</v>
      </c>
      <c r="Z8" s="336">
        <f t="shared" si="5"/>
        <v>429153506</v>
      </c>
      <c r="AA8" s="337">
        <f t="shared" si="5"/>
        <v>4714457626</v>
      </c>
      <c r="AB8" s="338">
        <f t="shared" si="5"/>
        <v>3626028960</v>
      </c>
      <c r="AC8" s="336">
        <f t="shared" si="5"/>
        <v>670433072</v>
      </c>
      <c r="AD8" s="337">
        <f t="shared" si="5"/>
        <v>4296462032</v>
      </c>
      <c r="AE8" s="338">
        <f t="shared" si="5"/>
        <v>3008703450</v>
      </c>
      <c r="AF8" s="336">
        <f t="shared" si="5"/>
        <v>565758719</v>
      </c>
      <c r="AG8" s="337">
        <f t="shared" si="5"/>
        <v>3574462169</v>
      </c>
      <c r="AH8" s="338">
        <f t="shared" si="5"/>
        <v>2004469324</v>
      </c>
      <c r="AI8" s="336">
        <f t="shared" si="5"/>
        <v>2422464918</v>
      </c>
      <c r="AJ8" s="339">
        <f t="shared" si="5"/>
        <v>3144464781</v>
      </c>
      <c r="AL8" s="340">
        <f t="shared" ref="AL8:AM8" si="6">AL10+AL193+AL220+AL232</f>
        <v>0</v>
      </c>
      <c r="AM8" s="341">
        <f t="shared" si="6"/>
        <v>0</v>
      </c>
      <c r="AO8" s="21"/>
      <c r="AP8" s="11" t="s">
        <v>56</v>
      </c>
      <c r="AQ8" s="12">
        <f>F25</f>
        <v>2997277173</v>
      </c>
      <c r="AR8" s="12">
        <f>I25</f>
        <v>1680653477</v>
      </c>
      <c r="AS8" s="12">
        <f>L25</f>
        <v>1560801072</v>
      </c>
      <c r="AT8" s="13"/>
      <c r="AU8" s="342">
        <f t="shared" si="0"/>
        <v>0.56072674630815666</v>
      </c>
      <c r="AV8" s="342">
        <f t="shared" si="1"/>
        <v>0.52073965199480732</v>
      </c>
      <c r="AW8" s="12">
        <f>I26/AO$2*12+I27</f>
        <v>2820464602.7142859</v>
      </c>
      <c r="AX8" s="12">
        <f>L26/AO$2*12+L27</f>
        <v>2615003337</v>
      </c>
      <c r="AY8" s="12">
        <f t="shared" si="2"/>
        <v>-176812570.28571415</v>
      </c>
      <c r="AZ8" s="343">
        <f t="shared" si="3"/>
        <v>-382273836</v>
      </c>
      <c r="BB8" s="140" t="s">
        <v>57</v>
      </c>
      <c r="BC8" s="65">
        <f>BC9+BC19</f>
        <v>5332208444</v>
      </c>
      <c r="BD8" s="66">
        <f>BD9+BD19</f>
        <v>3416940487</v>
      </c>
      <c r="BE8" s="67">
        <f>BE9+BE19</f>
        <v>351307918</v>
      </c>
      <c r="BF8" s="57"/>
      <c r="BG8" s="68" t="s">
        <v>58</v>
      </c>
      <c r="BH8" s="69">
        <f>BN9+BN13</f>
        <v>2928814672</v>
      </c>
      <c r="BI8" s="69">
        <f>BO9+BO13</f>
        <v>1671538268</v>
      </c>
      <c r="BJ8" s="69">
        <f>BP9+BP13</f>
        <v>1671538268</v>
      </c>
      <c r="BK8" s="69">
        <f>BQ9+BQ13</f>
        <v>222139872</v>
      </c>
      <c r="BM8" s="71" t="s">
        <v>59</v>
      </c>
      <c r="BN8" s="72">
        <f>BN9+BN14+BN13</f>
        <v>3200136374</v>
      </c>
      <c r="BO8" s="69">
        <f>BO9+BO14+BO13</f>
        <v>1920453871</v>
      </c>
      <c r="BP8" s="69">
        <f>BP9+BP14+BP13</f>
        <v>1824966658</v>
      </c>
      <c r="BQ8" s="70">
        <f>BQ9+BQ14+BQ13</f>
        <v>245279360</v>
      </c>
    </row>
    <row r="9" spans="1:69" s="9" customFormat="1" ht="24.95" customHeight="1" thickBot="1">
      <c r="A9" s="669"/>
      <c r="B9" s="636"/>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247152498</v>
      </c>
      <c r="AR9" s="12">
        <f>I28+I75</f>
        <v>144172294</v>
      </c>
      <c r="AS9" s="12">
        <f>L28+L75</f>
        <v>123576252</v>
      </c>
      <c r="AT9" s="13"/>
      <c r="AU9" s="350">
        <f t="shared" si="0"/>
        <v>0.58333334749463062</v>
      </c>
      <c r="AV9" s="350">
        <f t="shared" si="1"/>
        <v>0.50000001213825485</v>
      </c>
      <c r="AW9" s="351">
        <f>(I30+I33+I36+I76)/AO$2*12+I31+I34+I37+I38+I39+I40+I77</f>
        <v>144172294</v>
      </c>
      <c r="AX9" s="351">
        <f>(L30+L33+L36+L76)/AO$2*12+L31+L34+L37+L38+L39+L40+L77</f>
        <v>123576252</v>
      </c>
      <c r="AY9" s="351">
        <f t="shared" si="2"/>
        <v>-102980204</v>
      </c>
      <c r="AZ9" s="352">
        <f t="shared" si="3"/>
        <v>-123576246</v>
      </c>
      <c r="BB9" s="353" t="s">
        <v>421</v>
      </c>
      <c r="BC9" s="73">
        <f>BC10+BC18</f>
        <v>5317014834</v>
      </c>
      <c r="BD9" s="74">
        <f>BD10+BD18</f>
        <v>3410917858</v>
      </c>
      <c r="BE9" s="75">
        <f>BE10+BE18</f>
        <v>348544290</v>
      </c>
      <c r="BF9" s="76"/>
      <c r="BG9" s="77" t="s">
        <v>62</v>
      </c>
      <c r="BH9" s="78">
        <f t="shared" ref="BH9:BK10" si="7">BN14</f>
        <v>271321702</v>
      </c>
      <c r="BI9" s="78">
        <f t="shared" si="7"/>
        <v>248915603</v>
      </c>
      <c r="BJ9" s="78">
        <f t="shared" si="7"/>
        <v>153428390</v>
      </c>
      <c r="BK9" s="78">
        <f t="shared" si="7"/>
        <v>23139488</v>
      </c>
      <c r="BM9" s="137" t="s">
        <v>63</v>
      </c>
      <c r="BN9" s="80">
        <f>SUM(BN10:BN12)</f>
        <v>2307288541</v>
      </c>
      <c r="BO9" s="78">
        <f>SUM(BO10:BO12)</f>
        <v>1289964947</v>
      </c>
      <c r="BP9" s="78">
        <f>SUM(BP10:BP12)</f>
        <v>1289964947</v>
      </c>
      <c r="BQ9" s="79">
        <f>SUM(BQ10:BQ12)</f>
        <v>167508183</v>
      </c>
    </row>
    <row r="10" spans="1:69" s="9" customFormat="1" ht="24.95" customHeight="1">
      <c r="A10" s="732">
        <f>+IF(JUNIO!A10=0,"",JUNIO!A10)</f>
        <v>10</v>
      </c>
      <c r="B10" s="637" t="str">
        <f>+IF(JUNIO!B10=0,"",JUNIO!B10)</f>
        <v>DISPONIBILIDAD INICIAL</v>
      </c>
      <c r="C10" s="174">
        <f t="shared" ref="C10:N10" si="8">SUM(C12:C15)</f>
        <v>165000000</v>
      </c>
      <c r="D10" s="354">
        <f t="shared" si="8"/>
        <v>0</v>
      </c>
      <c r="E10" s="354">
        <f t="shared" si="8"/>
        <v>383920717</v>
      </c>
      <c r="F10" s="175">
        <f t="shared" si="8"/>
        <v>548920717</v>
      </c>
      <c r="G10" s="355">
        <f t="shared" si="8"/>
        <v>548920717</v>
      </c>
      <c r="H10" s="354">
        <f t="shared" si="8"/>
        <v>0</v>
      </c>
      <c r="I10" s="356">
        <f t="shared" si="8"/>
        <v>548920717</v>
      </c>
      <c r="J10" s="174">
        <f t="shared" si="8"/>
        <v>548920717</v>
      </c>
      <c r="K10" s="354">
        <f t="shared" si="8"/>
        <v>0</v>
      </c>
      <c r="L10" s="175">
        <f t="shared" si="8"/>
        <v>548920717</v>
      </c>
      <c r="M10" s="174">
        <f t="shared" si="8"/>
        <v>0</v>
      </c>
      <c r="N10" s="175">
        <f t="shared" si="8"/>
        <v>0</v>
      </c>
      <c r="O10" s="13"/>
      <c r="P10" s="174">
        <f>SUM(P12:P15)</f>
        <v>0</v>
      </c>
      <c r="Q10" s="175">
        <f>SUM(Q12:Q15)</f>
        <v>0</v>
      </c>
      <c r="S10" s="357" t="str">
        <f>+IF(JUNIO!S10=0,"",JUNIO!S10)</f>
        <v>A</v>
      </c>
      <c r="T10" s="677" t="str">
        <f>+IF(JUNIO!T10=0,"",JUNIO!T10)</f>
        <v>GASTOS DE FUNCIONAMIENTO</v>
      </c>
      <c r="U10" s="358">
        <f>U12+U110+U170</f>
        <v>4338474358</v>
      </c>
      <c r="V10" s="359">
        <f t="shared" ref="V10:AJ10" si="9">V12+V110+V170</f>
        <v>-44969121</v>
      </c>
      <c r="W10" s="359">
        <f t="shared" si="9"/>
        <v>290368399</v>
      </c>
      <c r="X10" s="362">
        <f t="shared" si="9"/>
        <v>4583873636</v>
      </c>
      <c r="Y10" s="361">
        <f t="shared" si="9"/>
        <v>2537468098</v>
      </c>
      <c r="Z10" s="359">
        <f t="shared" si="9"/>
        <v>409113064</v>
      </c>
      <c r="AA10" s="362">
        <f t="shared" si="9"/>
        <v>2946581162</v>
      </c>
      <c r="AB10" s="361">
        <f t="shared" si="9"/>
        <v>2365514706</v>
      </c>
      <c r="AC10" s="359">
        <f t="shared" si="9"/>
        <v>451608852</v>
      </c>
      <c r="AD10" s="362">
        <f t="shared" si="9"/>
        <v>2817123558</v>
      </c>
      <c r="AE10" s="361">
        <f t="shared" si="9"/>
        <v>2073806093</v>
      </c>
      <c r="AF10" s="359">
        <f t="shared" si="9"/>
        <v>316600123</v>
      </c>
      <c r="AG10" s="362">
        <f t="shared" si="9"/>
        <v>2390406216</v>
      </c>
      <c r="AH10" s="361">
        <f t="shared" si="9"/>
        <v>1637292474</v>
      </c>
      <c r="AI10" s="359">
        <f t="shared" si="9"/>
        <v>1766750078</v>
      </c>
      <c r="AJ10" s="360">
        <f t="shared" si="9"/>
        <v>2193467420</v>
      </c>
      <c r="AL10" s="363">
        <f t="shared" ref="AL10:AM10" si="10">AL12+AL110+AL170</f>
        <v>0</v>
      </c>
      <c r="AM10" s="364">
        <f t="shared" si="10"/>
        <v>0</v>
      </c>
      <c r="AO10" s="349"/>
      <c r="AP10" s="11" t="s">
        <v>65</v>
      </c>
      <c r="AQ10" s="12">
        <f>F42</f>
        <v>125000000</v>
      </c>
      <c r="AR10" s="12">
        <f>I42</f>
        <v>75135511</v>
      </c>
      <c r="AS10" s="12">
        <f>L42</f>
        <v>57299624</v>
      </c>
      <c r="AT10" s="13"/>
      <c r="AU10" s="350">
        <f t="shared" si="0"/>
        <v>0.60108408800000002</v>
      </c>
      <c r="AV10" s="350">
        <f t="shared" si="1"/>
        <v>0.458396992</v>
      </c>
      <c r="AW10" s="351">
        <f>I43/AO$2*12+I44</f>
        <v>121660876</v>
      </c>
      <c r="AX10" s="351">
        <f>L43/AO$2*12+L44</f>
        <v>91085069.714285716</v>
      </c>
      <c r="AY10" s="351">
        <f t="shared" si="2"/>
        <v>-3339124</v>
      </c>
      <c r="AZ10" s="352">
        <f t="shared" si="3"/>
        <v>-33914930.285714284</v>
      </c>
      <c r="BB10" s="365" t="s">
        <v>422</v>
      </c>
      <c r="BC10" s="73">
        <f>BC11+BC12+BC13+BC14+BC16+BC17+BC15</f>
        <v>5317014834</v>
      </c>
      <c r="BD10" s="74">
        <f>BD11+BD12+BD13+BD14+BD16+BD17+BD15</f>
        <v>3410917858</v>
      </c>
      <c r="BE10" s="75">
        <f>BE11+BE12+BE13+BE14+BE16+BE17+BE15</f>
        <v>348544290</v>
      </c>
      <c r="BF10" s="76"/>
      <c r="BG10" s="68" t="s">
        <v>66</v>
      </c>
      <c r="BH10" s="81">
        <f t="shared" si="7"/>
        <v>635357730</v>
      </c>
      <c r="BI10" s="81">
        <f t="shared" si="7"/>
        <v>412400467</v>
      </c>
      <c r="BJ10" s="81">
        <f t="shared" si="7"/>
        <v>378430076</v>
      </c>
      <c r="BK10" s="81">
        <f t="shared" si="7"/>
        <v>54218198</v>
      </c>
      <c r="BM10" s="134" t="s">
        <v>434</v>
      </c>
      <c r="BN10" s="83">
        <f>X17+X66</f>
        <v>1755379326</v>
      </c>
      <c r="BO10" s="81">
        <f>AA17+AA66</f>
        <v>1045941445</v>
      </c>
      <c r="BP10" s="81">
        <f>AD17+AD66</f>
        <v>1045941445</v>
      </c>
      <c r="BQ10" s="82">
        <f>AF17+AF66</f>
        <v>145651103</v>
      </c>
    </row>
    <row r="11" spans="1:69" s="9" customFormat="1" ht="24.95" customHeight="1">
      <c r="A11" s="669"/>
      <c r="B11" s="636"/>
      <c r="C11" s="344"/>
      <c r="D11" s="344"/>
      <c r="E11" s="344"/>
      <c r="F11" s="344"/>
      <c r="G11" s="344"/>
      <c r="H11" s="344"/>
      <c r="I11" s="344"/>
      <c r="J11" s="344"/>
      <c r="K11" s="344"/>
      <c r="L11" s="344"/>
      <c r="M11" s="344"/>
      <c r="N11" s="345"/>
      <c r="O11" s="333"/>
      <c r="P11" s="346"/>
      <c r="Q11" s="345"/>
      <c r="S11" s="366"/>
      <c r="T11" s="696"/>
      <c r="U11" s="161"/>
      <c r="V11" s="161"/>
      <c r="W11" s="161"/>
      <c r="X11" s="161"/>
      <c r="Y11" s="161"/>
      <c r="Z11" s="161"/>
      <c r="AA11" s="161"/>
      <c r="AB11" s="161"/>
      <c r="AC11" s="161"/>
      <c r="AD11" s="161"/>
      <c r="AE11" s="161"/>
      <c r="AF11" s="161"/>
      <c r="AG11" s="161"/>
      <c r="AH11" s="161"/>
      <c r="AI11" s="161"/>
      <c r="AJ11" s="166"/>
      <c r="AL11" s="368"/>
      <c r="AM11" s="369"/>
      <c r="AO11" s="370" t="s">
        <v>11</v>
      </c>
      <c r="AP11" s="527" t="s">
        <v>527</v>
      </c>
      <c r="AQ11" s="12">
        <f>F88</f>
        <v>0</v>
      </c>
      <c r="AR11" s="12">
        <f>I88</f>
        <v>0</v>
      </c>
      <c r="AS11" s="12">
        <f>L88</f>
        <v>0</v>
      </c>
      <c r="AT11" s="371">
        <f>AO2/12</f>
        <v>0.58333333333333337</v>
      </c>
      <c r="AU11" s="350" t="str">
        <f t="shared" si="0"/>
        <v xml:space="preserve"> </v>
      </c>
      <c r="AV11" s="350" t="str">
        <f t="shared" si="1"/>
        <v xml:space="preserve"> </v>
      </c>
      <c r="AW11" s="351">
        <f>I88</f>
        <v>0</v>
      </c>
      <c r="AX11" s="351">
        <f>L88</f>
        <v>0</v>
      </c>
      <c r="AY11" s="351">
        <f t="shared" si="2"/>
        <v>0</v>
      </c>
      <c r="AZ11" s="352">
        <f t="shared" si="3"/>
        <v>0</v>
      </c>
      <c r="BB11" s="365" t="s">
        <v>423</v>
      </c>
      <c r="BC11" s="73">
        <f>F26</f>
        <v>2868716784</v>
      </c>
      <c r="BD11" s="74">
        <f>I26</f>
        <v>1595735576</v>
      </c>
      <c r="BE11" s="75">
        <f>K26</f>
        <v>225261135</v>
      </c>
      <c r="BF11" s="76"/>
      <c r="BG11" s="68" t="s">
        <v>67</v>
      </c>
      <c r="BH11" s="84">
        <f>BN22</f>
        <v>168498244</v>
      </c>
      <c r="BI11" s="84">
        <f>BO22</f>
        <v>80373174</v>
      </c>
      <c r="BJ11" s="84">
        <f>BP22</f>
        <v>80373174</v>
      </c>
      <c r="BK11" s="84">
        <f>BQ22</f>
        <v>12335083</v>
      </c>
      <c r="BM11" s="135" t="s">
        <v>435</v>
      </c>
      <c r="BN11" s="86">
        <f>X18+X67</f>
        <v>157666955</v>
      </c>
      <c r="BO11" s="84">
        <f>AA18+AA67</f>
        <v>107169571</v>
      </c>
      <c r="BP11" s="84">
        <f>AD18+AD67</f>
        <v>107169571</v>
      </c>
      <c r="BQ11" s="85">
        <f>AF18+AF67</f>
        <v>12615667</v>
      </c>
    </row>
    <row r="12" spans="1:69" s="9" customFormat="1" ht="24.95" customHeight="1">
      <c r="A12" s="611">
        <f>+IF(JUNIO!A12=0,"",JUNIO!A12)</f>
        <v>1001</v>
      </c>
      <c r="B12" s="638" t="str">
        <f>+IF(JUNIO!B12=0,"",JUNIO!B12)</f>
        <v>Bienestar Social (Caja, Bancos, Inversiones Tempor.) a Dic-31-2017</v>
      </c>
      <c r="C12" s="673">
        <f>+ENERO!C12</f>
        <v>0</v>
      </c>
      <c r="D12" s="373">
        <f>JUNIO!D12+JULIO!P12</f>
        <v>0</v>
      </c>
      <c r="E12" s="373">
        <f>JUNIO!E12+JULIO!Q12</f>
        <v>0</v>
      </c>
      <c r="F12" s="143">
        <f>SUM(C12:E12)</f>
        <v>0</v>
      </c>
      <c r="G12" s="219">
        <f>JUNIO!I12</f>
        <v>0</v>
      </c>
      <c r="H12" s="374">
        <v>0</v>
      </c>
      <c r="I12" s="143">
        <f>SUM(G12:H12)</f>
        <v>0</v>
      </c>
      <c r="J12" s="219">
        <f>JUNIO!L12</f>
        <v>0</v>
      </c>
      <c r="K12" s="131">
        <f>+H12</f>
        <v>0</v>
      </c>
      <c r="L12" s="143">
        <f>SUM(J12:K12)</f>
        <v>0</v>
      </c>
      <c r="M12" s="219">
        <f>F12-I12</f>
        <v>0</v>
      </c>
      <c r="N12" s="143">
        <f>F12-L12</f>
        <v>0</v>
      </c>
      <c r="O12" s="294"/>
      <c r="P12" s="372">
        <v>0</v>
      </c>
      <c r="Q12" s="375">
        <v>0</v>
      </c>
      <c r="S12" s="703">
        <f>+IF(JUNIO!S12=0,"",JUNIO!S12)</f>
        <v>1000000</v>
      </c>
      <c r="T12" s="679" t="str">
        <f>+IF(JUNIO!T12=0,"",JUNIO!T12)</f>
        <v>GASTOS DE PERSONAL</v>
      </c>
      <c r="U12" s="376">
        <f t="shared" ref="U12:AJ12" si="11">U14+U63</f>
        <v>3452834077</v>
      </c>
      <c r="V12" s="377">
        <f t="shared" si="11"/>
        <v>13942123</v>
      </c>
      <c r="W12" s="377">
        <f t="shared" si="11"/>
        <v>121677224</v>
      </c>
      <c r="X12" s="378">
        <f t="shared" si="11"/>
        <v>3588453424</v>
      </c>
      <c r="Y12" s="363">
        <f t="shared" si="11"/>
        <v>1904369180</v>
      </c>
      <c r="Z12" s="377">
        <f t="shared" si="11"/>
        <v>357874103</v>
      </c>
      <c r="AA12" s="378">
        <f t="shared" si="11"/>
        <v>2262243283</v>
      </c>
      <c r="AB12" s="363">
        <f t="shared" si="11"/>
        <v>1788863200</v>
      </c>
      <c r="AC12" s="377">
        <f t="shared" si="11"/>
        <v>377892870</v>
      </c>
      <c r="AD12" s="378">
        <f t="shared" si="11"/>
        <v>2166756070</v>
      </c>
      <c r="AE12" s="363">
        <f t="shared" si="11"/>
        <v>1619313661</v>
      </c>
      <c r="AF12" s="377">
        <f t="shared" si="11"/>
        <v>245279360</v>
      </c>
      <c r="AG12" s="378">
        <f t="shared" si="11"/>
        <v>1864593021</v>
      </c>
      <c r="AH12" s="363">
        <f t="shared" si="11"/>
        <v>1326210141</v>
      </c>
      <c r="AI12" s="377">
        <f t="shared" si="11"/>
        <v>1421697354</v>
      </c>
      <c r="AJ12" s="364">
        <f t="shared" si="11"/>
        <v>1723860403</v>
      </c>
      <c r="AK12" s="10"/>
      <c r="AL12" s="379">
        <f>AL14+AL63</f>
        <v>0</v>
      </c>
      <c r="AM12" s="380">
        <f>AM14+AM63</f>
        <v>0</v>
      </c>
      <c r="AO12" s="370"/>
      <c r="AP12" s="528" t="s">
        <v>528</v>
      </c>
      <c r="AQ12" s="12">
        <f>F89</f>
        <v>837747443</v>
      </c>
      <c r="AR12" s="12">
        <f>I89</f>
        <v>726636389</v>
      </c>
      <c r="AS12" s="12">
        <f>L89</f>
        <v>653698735</v>
      </c>
      <c r="AT12" s="13"/>
      <c r="AU12" s="350">
        <f t="shared" si="0"/>
        <v>0.86736927109904649</v>
      </c>
      <c r="AV12" s="350">
        <f t="shared" si="1"/>
        <v>0.78030525841903409</v>
      </c>
      <c r="AW12" s="351">
        <f>I89</f>
        <v>726636389</v>
      </c>
      <c r="AX12" s="351">
        <f>L89</f>
        <v>653698735</v>
      </c>
      <c r="AY12" s="351">
        <f t="shared" si="2"/>
        <v>-111111054</v>
      </c>
      <c r="AZ12" s="352">
        <f t="shared" si="3"/>
        <v>-184048708</v>
      </c>
      <c r="BB12" s="365" t="s">
        <v>424</v>
      </c>
      <c r="BC12" s="73">
        <f>F23</f>
        <v>759358852</v>
      </c>
      <c r="BD12" s="74">
        <f>I23</f>
        <v>627723698</v>
      </c>
      <c r="BE12" s="75">
        <f>K23</f>
        <v>49108302</v>
      </c>
      <c r="BF12" s="76"/>
      <c r="BG12" s="381" t="s">
        <v>388</v>
      </c>
      <c r="BH12" s="84">
        <f>BN25</f>
        <v>464300000</v>
      </c>
      <c r="BI12" s="15">
        <f>BO25</f>
        <v>406440085</v>
      </c>
      <c r="BJ12" s="84">
        <f>BP25</f>
        <v>291950960</v>
      </c>
      <c r="BK12" s="84">
        <f>BQ25</f>
        <v>42501257</v>
      </c>
      <c r="BM12" s="136" t="s">
        <v>436</v>
      </c>
      <c r="BN12" s="86">
        <f>X16+X65-X81-X33-BN10-BN11</f>
        <v>394242260</v>
      </c>
      <c r="BO12" s="84">
        <f>AA16+AA65-AA81-AA33-BO10-BO11</f>
        <v>136853931</v>
      </c>
      <c r="BP12" s="84">
        <f>AD16+AD65-AD81-AD33-BP10-BP11</f>
        <v>136853931</v>
      </c>
      <c r="BQ12" s="85">
        <f>AF16+AF65-AF81-AF33-BQ10-BQ11</f>
        <v>9241413</v>
      </c>
    </row>
    <row r="13" spans="1:69" s="9" customFormat="1" ht="24.95" customHeight="1">
      <c r="A13" s="611">
        <f>+IF(JUNIO!A13=0,"",JUNIO!A13)</f>
        <v>1002</v>
      </c>
      <c r="B13" s="638" t="str">
        <f>+IF(JUNIO!B13=0,"",JUNIO!B13)</f>
        <v>Fondo Vivienda (Caja, Bancos, Inversiones Tempor.) a Dic-31-2017</v>
      </c>
      <c r="C13" s="673">
        <f>+ENERO!C13</f>
        <v>0</v>
      </c>
      <c r="D13" s="373">
        <f>JUNIO!D13+JULIO!P13</f>
        <v>0</v>
      </c>
      <c r="E13" s="373">
        <f>JUNIO!E13+JULIO!Q13</f>
        <v>0</v>
      </c>
      <c r="F13" s="143">
        <f>SUM(C13:E13)</f>
        <v>0</v>
      </c>
      <c r="G13" s="219">
        <f>JUNIO!I13</f>
        <v>0</v>
      </c>
      <c r="H13" s="374">
        <v>0</v>
      </c>
      <c r="I13" s="143">
        <f>SUM(G13:H13)</f>
        <v>0</v>
      </c>
      <c r="J13" s="219">
        <f>JUNIO!L13</f>
        <v>0</v>
      </c>
      <c r="K13" s="131">
        <f>+H13</f>
        <v>0</v>
      </c>
      <c r="L13" s="143">
        <f>SUM(J13:K13)</f>
        <v>0</v>
      </c>
      <c r="M13" s="219">
        <f>F13-I13</f>
        <v>0</v>
      </c>
      <c r="N13" s="143">
        <f>F13-L13</f>
        <v>0</v>
      </c>
      <c r="O13" s="382"/>
      <c r="P13" s="372">
        <v>0</v>
      </c>
      <c r="Q13" s="375">
        <v>0</v>
      </c>
      <c r="S13" s="366"/>
      <c r="T13" s="696"/>
      <c r="U13" s="161"/>
      <c r="V13" s="161"/>
      <c r="W13" s="161"/>
      <c r="X13" s="161"/>
      <c r="Y13" s="161"/>
      <c r="Z13" s="161"/>
      <c r="AA13" s="161"/>
      <c r="AB13" s="161"/>
      <c r="AC13" s="161"/>
      <c r="AD13" s="161"/>
      <c r="AE13" s="161"/>
      <c r="AF13" s="161"/>
      <c r="AG13" s="161"/>
      <c r="AH13" s="161"/>
      <c r="AI13" s="161"/>
      <c r="AJ13" s="166"/>
      <c r="AK13" s="10"/>
      <c r="AL13" s="368"/>
      <c r="AM13" s="369"/>
      <c r="AO13" s="20"/>
      <c r="AP13" s="528" t="s">
        <v>529</v>
      </c>
      <c r="AQ13" s="12">
        <f>F90</f>
        <v>72000000</v>
      </c>
      <c r="AR13" s="12">
        <f>I90</f>
        <v>22015000</v>
      </c>
      <c r="AS13" s="12">
        <f>L90</f>
        <v>7200000</v>
      </c>
      <c r="AT13" s="13"/>
      <c r="AU13" s="350">
        <f t="shared" si="0"/>
        <v>0.30576388888888889</v>
      </c>
      <c r="AV13" s="350">
        <f t="shared" si="1"/>
        <v>0.1</v>
      </c>
      <c r="AW13" s="351">
        <f>I90</f>
        <v>22015000</v>
      </c>
      <c r="AX13" s="351">
        <f>L90</f>
        <v>7200000</v>
      </c>
      <c r="AY13" s="351">
        <f t="shared" si="2"/>
        <v>-49985000</v>
      </c>
      <c r="AZ13" s="352">
        <f t="shared" si="3"/>
        <v>-64800000</v>
      </c>
      <c r="BA13" s="382"/>
      <c r="BB13" s="383" t="s">
        <v>425</v>
      </c>
      <c r="BC13" s="87">
        <f>+F30+F33+F36+F38+F39+F40</f>
        <v>247152498</v>
      </c>
      <c r="BD13" s="88">
        <f>+I30+I33+I36+I38+I39+I40</f>
        <v>144172294</v>
      </c>
      <c r="BE13" s="89">
        <f>+K30+K33+K36+K38+K39+K40</f>
        <v>20596042</v>
      </c>
      <c r="BF13" s="90"/>
      <c r="BG13" s="91" t="s">
        <v>70</v>
      </c>
      <c r="BH13" s="84">
        <f t="shared" ref="BH13:BK15" si="12">BN29</f>
        <v>1321624613</v>
      </c>
      <c r="BI13" s="84">
        <f t="shared" si="12"/>
        <v>1012307678</v>
      </c>
      <c r="BJ13" s="84">
        <f t="shared" si="12"/>
        <v>838258813</v>
      </c>
      <c r="BK13" s="84">
        <f t="shared" si="12"/>
        <v>138870147</v>
      </c>
      <c r="BM13" s="139" t="s">
        <v>437</v>
      </c>
      <c r="BN13" s="83">
        <f>X43-X55+X57-X61+X90-X102+X104-X108</f>
        <v>621526131</v>
      </c>
      <c r="BO13" s="81">
        <f>AA43-AA55+AA57-AA61+AA90-AA102+AA104-AA108</f>
        <v>381573321</v>
      </c>
      <c r="BP13" s="81">
        <f>AD43-AD55+AD57-AD61+AD90-AD102+AD104-AD108</f>
        <v>381573321</v>
      </c>
      <c r="BQ13" s="82">
        <f>AF43-AF55+AF57-AF61+AF90-AF102+AF104-AF108</f>
        <v>54631689</v>
      </c>
    </row>
    <row r="14" spans="1:69" s="9" customFormat="1" ht="24.95" customHeight="1">
      <c r="A14" s="611">
        <f>+IF(JUNIO!A14=0,"",JUNIO!A14)</f>
        <v>1003</v>
      </c>
      <c r="B14" s="638" t="str">
        <f>+IF(JUNIO!B14=0,"",JUNIO!B14)</f>
        <v>Fondos Comunes y Especiales (Caja, Bancos, Invers. Tempor.) a Dic-31-2017</v>
      </c>
      <c r="C14" s="673">
        <f>+ENERO!C14</f>
        <v>20000000</v>
      </c>
      <c r="D14" s="373">
        <f>JUNIO!D14+JULIO!P14</f>
        <v>0</v>
      </c>
      <c r="E14" s="373">
        <f>JUNIO!E14+JULIO!Q14</f>
        <v>383920717</v>
      </c>
      <c r="F14" s="143">
        <f>SUM(C14:E14)</f>
        <v>403920717</v>
      </c>
      <c r="G14" s="219">
        <f>JUNIO!I14</f>
        <v>403920717</v>
      </c>
      <c r="H14" s="374">
        <v>0</v>
      </c>
      <c r="I14" s="143">
        <f>SUM(G14:H14)</f>
        <v>403920717</v>
      </c>
      <c r="J14" s="219">
        <f>JUNIO!L14</f>
        <v>403920717</v>
      </c>
      <c r="K14" s="131">
        <f>+H14</f>
        <v>0</v>
      </c>
      <c r="L14" s="143">
        <f>SUM(J14:K14)</f>
        <v>403920717</v>
      </c>
      <c r="M14" s="219">
        <f>F14-I14</f>
        <v>0</v>
      </c>
      <c r="N14" s="143">
        <f>F14-L14</f>
        <v>0</v>
      </c>
      <c r="O14" s="382"/>
      <c r="P14" s="372">
        <v>0</v>
      </c>
      <c r="Q14" s="375">
        <v>0</v>
      </c>
      <c r="S14" s="704">
        <f>+IF(JUNIO!S14=0,"",JUNIO!S14)</f>
        <v>1010000</v>
      </c>
      <c r="T14" s="680" t="str">
        <f>+IF(JUNIO!T14=0,"",JUNIO!T14)</f>
        <v>Gastos de Administración</v>
      </c>
      <c r="U14" s="132">
        <f t="shared" ref="U14:AJ14" si="13">U16+U35+U43+U57</f>
        <v>993993872</v>
      </c>
      <c r="V14" s="122">
        <f t="shared" si="13"/>
        <v>51815574</v>
      </c>
      <c r="W14" s="122">
        <f t="shared" si="13"/>
        <v>30374979</v>
      </c>
      <c r="X14" s="129">
        <f t="shared" si="13"/>
        <v>1076184425</v>
      </c>
      <c r="Y14" s="128">
        <f t="shared" si="13"/>
        <v>629884013</v>
      </c>
      <c r="Z14" s="122">
        <f t="shared" si="13"/>
        <v>71898038</v>
      </c>
      <c r="AA14" s="129">
        <f t="shared" si="13"/>
        <v>701782051</v>
      </c>
      <c r="AB14" s="128">
        <f t="shared" si="13"/>
        <v>533748933</v>
      </c>
      <c r="AC14" s="122">
        <f t="shared" si="13"/>
        <v>87450417</v>
      </c>
      <c r="AD14" s="129">
        <f t="shared" si="13"/>
        <v>621199350</v>
      </c>
      <c r="AE14" s="128">
        <f t="shared" si="13"/>
        <v>471583243</v>
      </c>
      <c r="AF14" s="122">
        <f t="shared" si="13"/>
        <v>79637194</v>
      </c>
      <c r="AG14" s="129">
        <f t="shared" si="13"/>
        <v>551220437</v>
      </c>
      <c r="AH14" s="128">
        <f t="shared" si="13"/>
        <v>374402374</v>
      </c>
      <c r="AI14" s="122">
        <f t="shared" si="13"/>
        <v>454985075</v>
      </c>
      <c r="AJ14" s="130">
        <f t="shared" si="13"/>
        <v>524963988</v>
      </c>
      <c r="AK14" s="10"/>
      <c r="AL14" s="128">
        <f>AL16+AL35+AL43+AL57</f>
        <v>1773332</v>
      </c>
      <c r="AM14" s="130">
        <f>AM16+AM35+AM43+AM57</f>
        <v>0</v>
      </c>
      <c r="AO14" s="21"/>
      <c r="AP14" s="11" t="s">
        <v>73</v>
      </c>
      <c r="AQ14" s="12">
        <f>F19-AQ7-AQ8-AQ9-AQ10-AQ11-AQ12-AQ13</f>
        <v>676577463</v>
      </c>
      <c r="AR14" s="12">
        <f>I19-AR7-AR8-AR9-AR10-AR11-AR12-AR13</f>
        <v>395798055</v>
      </c>
      <c r="AS14" s="12">
        <f>L19-AS7-AS8-AS9-AS10-AS11-AS12-AS13</f>
        <v>312043062</v>
      </c>
      <c r="AT14" s="382"/>
      <c r="AU14" s="350">
        <f t="shared" si="0"/>
        <v>0.58500035346285251</v>
      </c>
      <c r="AV14" s="350">
        <f t="shared" si="1"/>
        <v>0.46120818245463785</v>
      </c>
      <c r="AW14" s="351">
        <f>(I41+I46+I49+I52+I55+I58+I61+I64+I67+I70+I73+I78+I81+I82+I83+I85+I94+I104)/AO$2*12+I47+I50+I53+I56+I59+I62+I65+I68+I71+I74</f>
        <v>1957410816.5714283</v>
      </c>
      <c r="AX14" s="351">
        <f>(L41+L46+L49+L52+L55+L58+L61+L64+L67+L70+L73+L78+L81+L82+L83+L85+L94+L104)/AO$2*12+L47+L50+L53+L56+L59+L62+L65+L68+L71+L74</f>
        <v>1663210855.4285717</v>
      </c>
      <c r="AY14" s="351">
        <f t="shared" si="2"/>
        <v>1280833353.5714283</v>
      </c>
      <c r="AZ14" s="352">
        <f t="shared" si="3"/>
        <v>986633392.4285717</v>
      </c>
      <c r="BB14" s="383" t="s">
        <v>426</v>
      </c>
      <c r="BC14" s="92">
        <f>+F64</f>
        <v>76217515</v>
      </c>
      <c r="BD14" s="93">
        <f>+I64</f>
        <v>54236205</v>
      </c>
      <c r="BE14" s="94">
        <f>K64</f>
        <v>7458931</v>
      </c>
      <c r="BF14" s="95"/>
      <c r="BG14" s="91" t="s">
        <v>74</v>
      </c>
      <c r="BH14" s="81">
        <f t="shared" si="12"/>
        <v>0</v>
      </c>
      <c r="BI14" s="81">
        <f t="shared" si="12"/>
        <v>0</v>
      </c>
      <c r="BJ14" s="81">
        <f t="shared" si="12"/>
        <v>0</v>
      </c>
      <c r="BK14" s="81">
        <f t="shared" si="12"/>
        <v>0</v>
      </c>
      <c r="BM14" s="138" t="s">
        <v>433</v>
      </c>
      <c r="BN14" s="86">
        <f>X35-X41+X83-X88</f>
        <v>271321702</v>
      </c>
      <c r="BO14" s="84">
        <f>AA35-AA41+AA83-AA88</f>
        <v>248915603</v>
      </c>
      <c r="BP14" s="84">
        <f>AD35-AD41+AD83-AD88</f>
        <v>153428390</v>
      </c>
      <c r="BQ14" s="85">
        <f>AF35-AF41+AF83-AF88</f>
        <v>23139488</v>
      </c>
    </row>
    <row r="15" spans="1:69" s="9" customFormat="1" ht="24.95" customHeight="1" thickBot="1">
      <c r="A15" s="612">
        <f>+IF(JUNIO!A15=0,"",JUNIO!A15)</f>
        <v>1004</v>
      </c>
      <c r="B15" s="638" t="str">
        <f>+IF(JUNIO!B15=0,"",JUNIO!B15)</f>
        <v>Cesantias Ley 50/1990 a Dic-31-2017</v>
      </c>
      <c r="C15" s="779">
        <f>+ENERO!C15</f>
        <v>145000000</v>
      </c>
      <c r="D15" s="385">
        <f>JUNIO!D15+JULIO!P15</f>
        <v>0</v>
      </c>
      <c r="E15" s="385">
        <f>JUNIO!E15+JULIO!Q15</f>
        <v>0</v>
      </c>
      <c r="F15" s="386">
        <f>SUM(C15:E15)</f>
        <v>145000000</v>
      </c>
      <c r="G15" s="387">
        <f>JUNIO!I15</f>
        <v>145000000</v>
      </c>
      <c r="H15" s="388">
        <v>0</v>
      </c>
      <c r="I15" s="386">
        <f>SUM(G15:H15)</f>
        <v>145000000</v>
      </c>
      <c r="J15" s="387">
        <f>JUNIO!L15</f>
        <v>145000000</v>
      </c>
      <c r="K15" s="165">
        <f>+H15</f>
        <v>0</v>
      </c>
      <c r="L15" s="386">
        <f>SUM(J15:K15)</f>
        <v>145000000</v>
      </c>
      <c r="M15" s="387">
        <f>F15-I15</f>
        <v>0</v>
      </c>
      <c r="N15" s="386">
        <f>F15-L15</f>
        <v>0</v>
      </c>
      <c r="O15" s="382"/>
      <c r="P15" s="384">
        <v>0</v>
      </c>
      <c r="Q15" s="389">
        <v>0</v>
      </c>
      <c r="S15" s="366" t="str">
        <f>+IF(JUNIO!S15=0,"",JUNIO!S15)</f>
        <v/>
      </c>
      <c r="T15" s="696" t="str">
        <f>+IF(JUNIO!T15=0,"",JUNIO!T15)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319699194</v>
      </c>
      <c r="AR15" s="12">
        <f>I113</f>
        <v>21746115</v>
      </c>
      <c r="AS15" s="12">
        <f>L113</f>
        <v>21746115</v>
      </c>
      <c r="AT15" s="13"/>
      <c r="AU15" s="342">
        <f t="shared" si="0"/>
        <v>6.8020549967354627E-2</v>
      </c>
      <c r="AV15" s="350">
        <f t="shared" si="1"/>
        <v>6.8020549967354627E-2</v>
      </c>
      <c r="AW15" s="12">
        <f>+AR15</f>
        <v>21746115</v>
      </c>
      <c r="AX15" s="12">
        <f>+AS15</f>
        <v>21746115</v>
      </c>
      <c r="AY15" s="12">
        <f t="shared" si="2"/>
        <v>-297953079</v>
      </c>
      <c r="AZ15" s="343">
        <f t="shared" si="3"/>
        <v>-297953079</v>
      </c>
      <c r="BA15" s="382"/>
      <c r="BB15" s="383" t="s">
        <v>77</v>
      </c>
      <c r="BC15" s="92">
        <f>F46+F49</f>
        <v>0</v>
      </c>
      <c r="BD15" s="93">
        <f>I46+I49</f>
        <v>0</v>
      </c>
      <c r="BE15" s="94">
        <f>K46+K49</f>
        <v>0</v>
      </c>
      <c r="BF15" s="95"/>
      <c r="BG15" s="91" t="s">
        <v>78</v>
      </c>
      <c r="BH15" s="81">
        <f t="shared" si="12"/>
        <v>929009989</v>
      </c>
      <c r="BI15" s="81">
        <f t="shared" si="12"/>
        <v>882482351</v>
      </c>
      <c r="BJ15" s="81">
        <f t="shared" si="12"/>
        <v>882482351</v>
      </c>
      <c r="BK15" s="81">
        <f t="shared" si="12"/>
        <v>72554674</v>
      </c>
      <c r="BM15" s="71" t="s">
        <v>66</v>
      </c>
      <c r="BN15" s="83">
        <f>SUM(BN16:BN21)</f>
        <v>635357730</v>
      </c>
      <c r="BO15" s="81">
        <f>SUM(BO16:BO21)</f>
        <v>412400467</v>
      </c>
      <c r="BP15" s="81">
        <f>SUM(BP16:BP21)</f>
        <v>378430076</v>
      </c>
      <c r="BQ15" s="82">
        <f>SUM(BQ16:BQ21)</f>
        <v>54218198</v>
      </c>
    </row>
    <row r="16" spans="1:69" s="9" customFormat="1" ht="24.95" customHeight="1" thickBot="1">
      <c r="A16" s="733" t="str">
        <f>+IF(JUNIO!A16=0,"",JUNIO!A16)</f>
        <v/>
      </c>
      <c r="B16" s="639" t="str">
        <f>+IF(JUNIO!B16=0,"",JUNIO!B16)</f>
        <v/>
      </c>
      <c r="C16" s="390"/>
      <c r="D16" s="390"/>
      <c r="E16" s="390"/>
      <c r="F16" s="390"/>
      <c r="G16" s="390"/>
      <c r="H16" s="390"/>
      <c r="I16" s="390"/>
      <c r="J16" s="390"/>
      <c r="K16" s="390"/>
      <c r="L16" s="390"/>
      <c r="M16" s="390"/>
      <c r="N16" s="391"/>
      <c r="O16" s="382"/>
      <c r="P16" s="392"/>
      <c r="Q16" s="393"/>
      <c r="S16" s="705">
        <f>+IF(JUNIO!S16=0,"",JUNIO!S16)</f>
        <v>1010100</v>
      </c>
      <c r="T16" s="681" t="str">
        <f>+IF(JUNIO!T16=0,"",JUNIO!T16)</f>
        <v>Servicios Personales Asociados a Nómina</v>
      </c>
      <c r="U16" s="132">
        <f t="shared" ref="U16:AJ16" si="14">SUM(U17:U20)+U33</f>
        <v>581632025</v>
      </c>
      <c r="V16" s="122">
        <f t="shared" si="14"/>
        <v>38614387</v>
      </c>
      <c r="W16" s="122">
        <f t="shared" si="14"/>
        <v>30374979</v>
      </c>
      <c r="X16" s="129">
        <f t="shared" si="14"/>
        <v>650621391</v>
      </c>
      <c r="Y16" s="128">
        <f t="shared" si="14"/>
        <v>302268398</v>
      </c>
      <c r="Z16" s="122">
        <f t="shared" si="14"/>
        <v>58379715</v>
      </c>
      <c r="AA16" s="129">
        <f t="shared" si="14"/>
        <v>360648113</v>
      </c>
      <c r="AB16" s="128">
        <f t="shared" si="14"/>
        <v>302268398</v>
      </c>
      <c r="AC16" s="122">
        <f t="shared" si="14"/>
        <v>58379715</v>
      </c>
      <c r="AD16" s="129">
        <f t="shared" si="14"/>
        <v>360648113</v>
      </c>
      <c r="AE16" s="128">
        <f t="shared" si="14"/>
        <v>277788854</v>
      </c>
      <c r="AF16" s="122">
        <f t="shared" si="14"/>
        <v>47485079</v>
      </c>
      <c r="AG16" s="129">
        <f t="shared" si="14"/>
        <v>325273933</v>
      </c>
      <c r="AH16" s="128">
        <f t="shared" si="14"/>
        <v>289973278</v>
      </c>
      <c r="AI16" s="122">
        <f t="shared" si="14"/>
        <v>289973278</v>
      </c>
      <c r="AJ16" s="130">
        <f t="shared" si="14"/>
        <v>325347458</v>
      </c>
      <c r="AK16" s="10"/>
      <c r="AL16" s="128">
        <f>SUM(AL17:AL20)+AL33</f>
        <v>-5503781</v>
      </c>
      <c r="AM16" s="130">
        <f>SUM(AM17:AM20)+AM33</f>
        <v>0</v>
      </c>
      <c r="AO16" s="21"/>
      <c r="AP16" s="394" t="s">
        <v>81</v>
      </c>
      <c r="AQ16" s="395">
        <f>F10</f>
        <v>548920717</v>
      </c>
      <c r="AR16" s="395">
        <f>I10</f>
        <v>548920717</v>
      </c>
      <c r="AS16" s="395">
        <f>L10</f>
        <v>548920717</v>
      </c>
      <c r="AT16" s="382"/>
      <c r="AU16" s="396">
        <f t="shared" si="0"/>
        <v>1</v>
      </c>
      <c r="AV16" s="396">
        <f t="shared" si="1"/>
        <v>1</v>
      </c>
      <c r="AW16" s="395">
        <f t="shared" ref="AW16:AX16" si="15">+AR16</f>
        <v>548920717</v>
      </c>
      <c r="AX16" s="395">
        <f t="shared" si="15"/>
        <v>548920717</v>
      </c>
      <c r="AY16" s="12">
        <f t="shared" si="2"/>
        <v>0</v>
      </c>
      <c r="AZ16" s="397">
        <f t="shared" si="3"/>
        <v>0</v>
      </c>
      <c r="BA16" s="382"/>
      <c r="BB16" s="365" t="s">
        <v>427</v>
      </c>
      <c r="BC16" s="73">
        <f>F43</f>
        <v>115000000</v>
      </c>
      <c r="BD16" s="74">
        <f>I43</f>
        <v>65135511</v>
      </c>
      <c r="BE16" s="75">
        <f>K43</f>
        <v>17199479</v>
      </c>
      <c r="BF16" s="76"/>
      <c r="BG16" s="91" t="s">
        <v>82</v>
      </c>
      <c r="BH16" s="96">
        <f>BH7+BH12+BH13+BH14+BH15</f>
        <v>6718926950</v>
      </c>
      <c r="BI16" s="96">
        <f>BI7+BI12+BI13+BI14+BI15</f>
        <v>4714457626</v>
      </c>
      <c r="BJ16" s="96">
        <f>BJ7+BJ12+BJ13+BJ14+BJ15</f>
        <v>4296462032</v>
      </c>
      <c r="BK16" s="96">
        <f>BK7+BK12+BK13+BK14+BK15</f>
        <v>565758719</v>
      </c>
      <c r="BM16" s="137" t="s">
        <v>83</v>
      </c>
      <c r="BN16" s="83">
        <f>X114-X121+X147-X148-X153</f>
        <v>76854685</v>
      </c>
      <c r="BO16" s="81">
        <f>AA114-AA121+AA147-AA148-AA153</f>
        <v>45611714</v>
      </c>
      <c r="BP16" s="81">
        <f>AD114-AD121+AD147-AD148-AD153</f>
        <v>45595979</v>
      </c>
      <c r="BQ16" s="82">
        <f>AF114-AF121+AF147-AF148-AF153</f>
        <v>6780444</v>
      </c>
    </row>
    <row r="17" spans="1:70" s="382" customFormat="1" ht="24.95" customHeight="1" thickBot="1">
      <c r="A17" s="732">
        <f>+IF(JUNIO!A17=0,"",JUNIO!A17)</f>
        <v>11</v>
      </c>
      <c r="B17" s="640" t="str">
        <f>+IF(JUNIO!B17=0,"",JUNIO!B17)</f>
        <v>INGRESOS  CORRIENTES</v>
      </c>
      <c r="C17" s="334">
        <f>C19+C94+C104</f>
        <v>5768854735</v>
      </c>
      <c r="D17" s="331">
        <f t="shared" ref="D17:Q17" si="16">D19+D94+D104</f>
        <v>0</v>
      </c>
      <c r="E17" s="331">
        <f t="shared" si="16"/>
        <v>81452304</v>
      </c>
      <c r="F17" s="331">
        <f t="shared" si="16"/>
        <v>5850307039</v>
      </c>
      <c r="G17" s="331">
        <f t="shared" si="16"/>
        <v>3184007386</v>
      </c>
      <c r="H17" s="331">
        <f t="shared" si="16"/>
        <v>546620067</v>
      </c>
      <c r="I17" s="331">
        <f t="shared" si="16"/>
        <v>3730627453</v>
      </c>
      <c r="J17" s="331">
        <f t="shared" si="16"/>
        <v>2727022224</v>
      </c>
      <c r="K17" s="331">
        <f t="shared" si="16"/>
        <v>410459892</v>
      </c>
      <c r="L17" s="331">
        <f t="shared" si="16"/>
        <v>3137482116</v>
      </c>
      <c r="M17" s="331">
        <f t="shared" si="16"/>
        <v>2119679586</v>
      </c>
      <c r="N17" s="332">
        <f t="shared" si="16"/>
        <v>2712824923</v>
      </c>
      <c r="P17" s="174">
        <f t="shared" si="16"/>
        <v>0</v>
      </c>
      <c r="Q17" s="175">
        <f t="shared" si="16"/>
        <v>0</v>
      </c>
      <c r="R17" s="9"/>
      <c r="S17" s="706">
        <f>+IF(JUNIO!S17=0,"",JUNIO!S17)</f>
        <v>1010101</v>
      </c>
      <c r="T17" s="682" t="str">
        <f>+IF(JUNIO!T17=0,"",JUNIO!T17)</f>
        <v>Sueldos del Personal de nómina</v>
      </c>
      <c r="U17" s="27">
        <f>+ENERO!U17</f>
        <v>438834836</v>
      </c>
      <c r="V17" s="15">
        <f>JUNIO!V17+JULIO!AL17</f>
        <v>44250409</v>
      </c>
      <c r="W17" s="15">
        <f>JUNIO!W17+JULIO!AM17</f>
        <v>0</v>
      </c>
      <c r="X17" s="18">
        <f>SUM(U17:W17)</f>
        <v>483085245</v>
      </c>
      <c r="Y17" s="19">
        <f>JUNIO!AA17</f>
        <v>241750949</v>
      </c>
      <c r="Z17" s="374">
        <v>44867760</v>
      </c>
      <c r="AA17" s="18">
        <f>SUM(Y17:Z17)</f>
        <v>286618709</v>
      </c>
      <c r="AB17" s="19">
        <f>JUNIO!AD17</f>
        <v>241750949</v>
      </c>
      <c r="AC17" s="374">
        <v>44867760</v>
      </c>
      <c r="AD17" s="18">
        <f>SUM(AB17:AC17)</f>
        <v>286618709</v>
      </c>
      <c r="AE17" s="19">
        <f>JUNIO!AG17</f>
        <v>221014066</v>
      </c>
      <c r="AF17" s="374">
        <v>41685615</v>
      </c>
      <c r="AG17" s="18">
        <f>SUM(AE17:AF17)</f>
        <v>262699681</v>
      </c>
      <c r="AH17" s="19">
        <f>X17-AA17</f>
        <v>196466536</v>
      </c>
      <c r="AI17" s="15">
        <f>X17-AD17</f>
        <v>196466536</v>
      </c>
      <c r="AJ17" s="16">
        <f>X17-AG17</f>
        <v>220385564</v>
      </c>
      <c r="AK17" s="9"/>
      <c r="AL17" s="372">
        <v>0</v>
      </c>
      <c r="AM17" s="375">
        <v>0</v>
      </c>
      <c r="AN17" s="9"/>
      <c r="AO17" s="349"/>
      <c r="AP17" s="399" t="s">
        <v>85</v>
      </c>
      <c r="AQ17" s="400">
        <f>SUM(AQ7:AQ16)</f>
        <v>6703733340</v>
      </c>
      <c r="AR17" s="401">
        <f>SUM(AR7:AR16)</f>
        <v>4295271656</v>
      </c>
      <c r="AS17" s="402">
        <f>SUM(AS7:AS16)</f>
        <v>3702235316</v>
      </c>
      <c r="AT17" s="403"/>
      <c r="AU17" s="401">
        <f t="shared" si="0"/>
        <v>0.64072829842005619</v>
      </c>
      <c r="AV17" s="401">
        <f t="shared" si="1"/>
        <v>0.55226470508744907</v>
      </c>
      <c r="AW17" s="404">
        <f>SUM(AX7:AX16)</f>
        <v>6401733205.1428576</v>
      </c>
      <c r="AX17" s="404">
        <f>SUM(AX7:AX16)</f>
        <v>6401733205.1428576</v>
      </c>
      <c r="AY17" s="404">
        <f>SUM(AY7:AY16)</f>
        <v>787861638.28571415</v>
      </c>
      <c r="AZ17" s="405">
        <f>SUM(AZ7:AZ16)</f>
        <v>-302000134.85714257</v>
      </c>
      <c r="BA17" s="9"/>
      <c r="BB17" s="365" t="s">
        <v>428</v>
      </c>
      <c r="BC17" s="73">
        <f>F41+F52+F55+F58+F61+F67+F70+F73+F76+F79+F82+F86+F87+F88+F89+F90+F91</f>
        <v>1250569185</v>
      </c>
      <c r="BD17" s="74">
        <f>I41+I52+I55+I58+I61+I67+I70+I73+I76+I79+I82+I86+I87+I88+I89+I90+I91</f>
        <v>923914574</v>
      </c>
      <c r="BE17" s="75">
        <f>K41+K52+K55+K58+K61+K67+K70+K73+K76+K79+K82+K86+K87+K88+K89+K90+K91</f>
        <v>28920401</v>
      </c>
      <c r="BF17" s="76"/>
      <c r="BG17" s="98" t="s">
        <v>86</v>
      </c>
      <c r="BH17" s="99">
        <f>BC23-BH16</f>
        <v>-6718926950</v>
      </c>
      <c r="BI17" s="99"/>
      <c r="BJ17" s="99"/>
      <c r="BK17" s="99"/>
      <c r="BM17" s="137" t="s">
        <v>443</v>
      </c>
      <c r="BN17" s="83">
        <f>X123-X126-X139+X155-X156-X167-X168</f>
        <v>221299368</v>
      </c>
      <c r="BO17" s="81">
        <f>AA123-AA126-AA139+AA155-AA156-AA167-AA168</f>
        <v>145427456</v>
      </c>
      <c r="BP17" s="81">
        <f>AD123-AD126-AD139+AD155-AD156-AD167-AD168</f>
        <v>119007253</v>
      </c>
      <c r="BQ17" s="82">
        <f>AF123-AF126-AF139+AF155-AF156-AF167-AF168</f>
        <v>14512300</v>
      </c>
      <c r="BR17" s="9"/>
    </row>
    <row r="18" spans="1:70" s="9" customFormat="1" ht="24.95" customHeight="1" thickBot="1">
      <c r="A18" s="611" t="str">
        <f>+IF(JUNIO!A18=0,"",JUNIO!A18)</f>
        <v/>
      </c>
      <c r="B18" s="641" t="str">
        <f>+IF(JUNIO!B18=0,"",JUNIO!B18)</f>
        <v/>
      </c>
      <c r="C18" s="294"/>
      <c r="D18" s="294"/>
      <c r="E18" s="294"/>
      <c r="F18" s="294"/>
      <c r="G18" s="294"/>
      <c r="H18" s="294"/>
      <c r="I18" s="294"/>
      <c r="J18" s="294"/>
      <c r="K18" s="294"/>
      <c r="L18" s="294"/>
      <c r="M18" s="294"/>
      <c r="N18" s="463"/>
      <c r="P18" s="407"/>
      <c r="Q18" s="406"/>
      <c r="S18" s="706">
        <f>+IF(JUNIO!S18=0,"",JUNIO!S18)</f>
        <v>1010102</v>
      </c>
      <c r="T18" s="682" t="str">
        <f>+IF(JUNIO!T18=0,"",JUNIO!T18)</f>
        <v>Horas Extras,Dominic.,Festivos y Rec. Nocturnos</v>
      </c>
      <c r="U18" s="27">
        <f>+ENERO!U18</f>
        <v>24789912</v>
      </c>
      <c r="V18" s="15">
        <f>JUNIO!V18+JULIO!AL18</f>
        <v>-7865537</v>
      </c>
      <c r="W18" s="15">
        <f>JUNIO!W18+JULIO!AM18</f>
        <v>0</v>
      </c>
      <c r="X18" s="18">
        <f>SUM(U18:W18)</f>
        <v>16924375</v>
      </c>
      <c r="Y18" s="19">
        <f>JUNIO!AA18</f>
        <v>8384990</v>
      </c>
      <c r="Z18" s="374">
        <v>1364848</v>
      </c>
      <c r="AA18" s="18">
        <f>SUM(Y18:Z18)</f>
        <v>9749838</v>
      </c>
      <c r="AB18" s="19">
        <f>JUNIO!AD18</f>
        <v>8384990</v>
      </c>
      <c r="AC18" s="374">
        <v>1364848</v>
      </c>
      <c r="AD18" s="18">
        <f>SUM(AB18:AC18)</f>
        <v>9749838</v>
      </c>
      <c r="AE18" s="19">
        <f>JUNIO!AG18</f>
        <v>8384990</v>
      </c>
      <c r="AF18" s="374">
        <v>1364848</v>
      </c>
      <c r="AG18" s="18">
        <f>SUM(AE18:AF18)</f>
        <v>9749838</v>
      </c>
      <c r="AH18" s="19">
        <f>X18-AA18</f>
        <v>7174537</v>
      </c>
      <c r="AI18" s="15">
        <f>X18-AD18</f>
        <v>7174537</v>
      </c>
      <c r="AJ18" s="16">
        <f>X18-AG18</f>
        <v>7174537</v>
      </c>
      <c r="AL18" s="372">
        <v>0</v>
      </c>
      <c r="AM18" s="375">
        <v>0</v>
      </c>
      <c r="AO18" s="21"/>
      <c r="AP18" s="294" t="s">
        <v>51</v>
      </c>
      <c r="AQ18" s="294"/>
      <c r="AR18" s="294"/>
      <c r="AS18" s="294"/>
      <c r="AT18" s="294"/>
      <c r="AU18" s="294"/>
      <c r="AV18" s="294"/>
      <c r="AW18" s="294"/>
      <c r="AX18" s="294"/>
      <c r="AY18" s="294"/>
      <c r="AZ18" s="294"/>
      <c r="BA18" s="382"/>
      <c r="BB18" s="383" t="s">
        <v>429</v>
      </c>
      <c r="BC18" s="73">
        <f>+F95+F96+F97+F99+F100+F101</f>
        <v>0</v>
      </c>
      <c r="BD18" s="74">
        <f>+I95+I96+I97+I99+I100+I101</f>
        <v>0</v>
      </c>
      <c r="BE18" s="75">
        <f>+K95+K96+K97+K99+K100+K101</f>
        <v>0</v>
      </c>
      <c r="BF18" s="95"/>
      <c r="BM18" s="137" t="s">
        <v>87</v>
      </c>
      <c r="BN18" s="83">
        <f>X148+X156</f>
        <v>264281718</v>
      </c>
      <c r="BO18" s="81">
        <f>AA148+AA156</f>
        <v>176022278</v>
      </c>
      <c r="BP18" s="81">
        <f>AD148+AD156</f>
        <v>168487825</v>
      </c>
      <c r="BQ18" s="82">
        <f>AF148+AF156</f>
        <v>26270632</v>
      </c>
      <c r="BR18" s="382"/>
    </row>
    <row r="19" spans="1:70" s="9" customFormat="1" ht="24.95" customHeight="1" thickBot="1">
      <c r="A19" s="734">
        <f>+IF(JUNIO!A19=0,"",JUNIO!A19)</f>
        <v>113</v>
      </c>
      <c r="B19" s="642" t="str">
        <f>+IF(JUNIO!B19=0,"",JUNIO!B19)</f>
        <v>VENTA DE SERVICIOS</v>
      </c>
      <c r="C19" s="334">
        <f t="shared" ref="C19:N19" si="17">C21+C85</f>
        <v>5753661125</v>
      </c>
      <c r="D19" s="331">
        <f t="shared" si="17"/>
        <v>0</v>
      </c>
      <c r="E19" s="331">
        <f t="shared" si="17"/>
        <v>81452304</v>
      </c>
      <c r="F19" s="332">
        <f t="shared" si="17"/>
        <v>5835113429</v>
      </c>
      <c r="G19" s="334">
        <f t="shared" si="17"/>
        <v>3179811485</v>
      </c>
      <c r="H19" s="331">
        <f t="shared" si="17"/>
        <v>544793339</v>
      </c>
      <c r="I19" s="332">
        <f t="shared" si="17"/>
        <v>3724604824</v>
      </c>
      <c r="J19" s="334">
        <f t="shared" si="17"/>
        <v>2723872220</v>
      </c>
      <c r="K19" s="331">
        <f t="shared" si="17"/>
        <v>407696264</v>
      </c>
      <c r="L19" s="332">
        <f t="shared" si="17"/>
        <v>3131568484</v>
      </c>
      <c r="M19" s="334">
        <f t="shared" si="17"/>
        <v>2110508605</v>
      </c>
      <c r="N19" s="332">
        <f t="shared" si="17"/>
        <v>2703544945</v>
      </c>
      <c r="O19" s="382"/>
      <c r="P19" s="43">
        <f>P21+P85</f>
        <v>0</v>
      </c>
      <c r="Q19" s="45">
        <f>Q21+Q85</f>
        <v>0</v>
      </c>
      <c r="S19" s="706">
        <f>+IF(JUNIO!S19=0,"",JUNIO!S19)</f>
        <v>1010103</v>
      </c>
      <c r="T19" s="682" t="str">
        <f>+IF(JUNIO!T19=0,"",JUNIO!T19)</f>
        <v>Prima Técnica</v>
      </c>
      <c r="U19" s="27">
        <f>+ENERO!U19</f>
        <v>0</v>
      </c>
      <c r="V19" s="15">
        <f>JUNIO!V19+JULIO!AL19</f>
        <v>0</v>
      </c>
      <c r="W19" s="15">
        <f>JUNIO!W19+JULIO!AM19</f>
        <v>0</v>
      </c>
      <c r="X19" s="18">
        <f>SUM(U19:W19)</f>
        <v>0</v>
      </c>
      <c r="Y19" s="19">
        <f>JUNIO!AA19</f>
        <v>0</v>
      </c>
      <c r="Z19" s="374">
        <v>0</v>
      </c>
      <c r="AA19" s="18">
        <f>SUM(Y19:Z19)</f>
        <v>0</v>
      </c>
      <c r="AB19" s="19">
        <f>JUNIO!AD19</f>
        <v>0</v>
      </c>
      <c r="AC19" s="374">
        <v>0</v>
      </c>
      <c r="AD19" s="18">
        <f>SUM(AB19:AC19)</f>
        <v>0</v>
      </c>
      <c r="AE19" s="19">
        <f>JUNIO!AG19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4" t="str">
        <f>+CONCATENATE("PROYECCION A DICIEMBRE 31 DEL ",N3)</f>
        <v>PROYECCION A DICIEMBRE 31 DEL 2018</v>
      </c>
      <c r="AX19" s="965"/>
      <c r="AY19" s="965"/>
      <c r="AZ19" s="966"/>
      <c r="BA19" s="382"/>
      <c r="BB19" s="414" t="s">
        <v>93</v>
      </c>
      <c r="BC19" s="621">
        <f>+F105+F106+F107+F108+F109+F110+F98</f>
        <v>15193610</v>
      </c>
      <c r="BD19" s="93">
        <f>+I105+I106+I107+I108+I109+I110+I98</f>
        <v>6022629</v>
      </c>
      <c r="BE19" s="94">
        <f>+K105+K106+K107+K108+K109+K110+K98</f>
        <v>2763628</v>
      </c>
      <c r="BF19" s="57"/>
      <c r="BG19" s="382"/>
      <c r="BH19" s="382">
        <f>BN33</f>
        <v>0</v>
      </c>
      <c r="BI19" s="382"/>
      <c r="BJ19" s="382"/>
      <c r="BK19" s="382"/>
      <c r="BM19" s="137" t="s">
        <v>94</v>
      </c>
      <c r="BN19" s="83">
        <f>X126+X167</f>
        <v>72921959</v>
      </c>
      <c r="BO19" s="81">
        <f>AA126+AA167</f>
        <v>45339019</v>
      </c>
      <c r="BP19" s="81">
        <f>AD126+AD167</f>
        <v>45339019</v>
      </c>
      <c r="BQ19" s="82">
        <f>AF126+AF167</f>
        <v>6654822</v>
      </c>
    </row>
    <row r="20" spans="1:70" s="422" customFormat="1" ht="24.95" customHeight="1" thickBot="1">
      <c r="A20" s="611" t="str">
        <f>+IF(JUNIO!A20=0,"",JUNIO!A20)</f>
        <v/>
      </c>
      <c r="B20" s="643" t="str">
        <f>+IF(JUNIO!B20=0,"",JUNIO!B20)</f>
        <v/>
      </c>
      <c r="C20" s="294"/>
      <c r="D20" s="294"/>
      <c r="E20" s="294"/>
      <c r="F20" s="294"/>
      <c r="G20" s="294"/>
      <c r="H20" s="294"/>
      <c r="I20" s="294"/>
      <c r="J20" s="294"/>
      <c r="K20" s="294"/>
      <c r="L20" s="294"/>
      <c r="M20" s="294"/>
      <c r="N20" s="463"/>
      <c r="O20" s="9"/>
      <c r="P20" s="407"/>
      <c r="Q20" s="406"/>
      <c r="R20" s="9"/>
      <c r="S20" s="706">
        <f>+IF(JUNIO!S20=0,"",JUNIO!S20)</f>
        <v>1010104</v>
      </c>
      <c r="T20" s="682" t="str">
        <f>+IF(JUNIO!T20=0,"",JUNIO!T20)</f>
        <v>Otros</v>
      </c>
      <c r="U20" s="27">
        <f t="shared" ref="U20:AJ20" si="18">SUM(U21:U32)</f>
        <v>116236154</v>
      </c>
      <c r="V20" s="15">
        <f t="shared" si="18"/>
        <v>4000638</v>
      </c>
      <c r="W20" s="15">
        <f t="shared" si="18"/>
        <v>0</v>
      </c>
      <c r="X20" s="18">
        <f t="shared" si="18"/>
        <v>120236792</v>
      </c>
      <c r="Y20" s="19">
        <f t="shared" si="18"/>
        <v>37010144</v>
      </c>
      <c r="Z20" s="142">
        <f t="shared" si="18"/>
        <v>10456337</v>
      </c>
      <c r="AA20" s="18">
        <f t="shared" si="18"/>
        <v>47466481</v>
      </c>
      <c r="AB20" s="19">
        <f t="shared" si="18"/>
        <v>37010144</v>
      </c>
      <c r="AC20" s="142">
        <f t="shared" si="18"/>
        <v>10456337</v>
      </c>
      <c r="AD20" s="18">
        <f t="shared" si="18"/>
        <v>47466481</v>
      </c>
      <c r="AE20" s="19">
        <f t="shared" si="18"/>
        <v>33267483</v>
      </c>
      <c r="AF20" s="142">
        <f t="shared" si="18"/>
        <v>4434616</v>
      </c>
      <c r="AG20" s="18">
        <f t="shared" si="18"/>
        <v>37702099</v>
      </c>
      <c r="AH20" s="19">
        <f t="shared" si="18"/>
        <v>72770311</v>
      </c>
      <c r="AI20" s="15">
        <f t="shared" si="18"/>
        <v>72770311</v>
      </c>
      <c r="AJ20" s="16">
        <f t="shared" si="18"/>
        <v>82534693</v>
      </c>
      <c r="AK20" s="9"/>
      <c r="AL20" s="29">
        <f>SUM(AL21:AL32)</f>
        <v>-5503781</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430</v>
      </c>
      <c r="BC20" s="65">
        <f>+F115+F117+F119+F120+F121+F123+F124</f>
        <v>0</v>
      </c>
      <c r="BD20" s="66">
        <f>+I115+I117+I119+I120+I121+I123+I124</f>
        <v>714775</v>
      </c>
      <c r="BE20" s="67">
        <f>+K115+K117+K119+K120+K121+K123+K124</f>
        <v>99087</v>
      </c>
      <c r="BF20" s="57"/>
      <c r="BG20" s="382"/>
      <c r="BH20" s="382">
        <f>BH19-BH16</f>
        <v>-6718926950</v>
      </c>
      <c r="BI20" s="382"/>
      <c r="BJ20" s="382"/>
      <c r="BK20" s="382"/>
      <c r="BL20" s="382"/>
      <c r="BM20" s="139" t="s">
        <v>438</v>
      </c>
      <c r="BN20" s="83">
        <f>+X141-X143</f>
        <v>0</v>
      </c>
      <c r="BO20" s="81">
        <f>+AA141-AA143</f>
        <v>0</v>
      </c>
      <c r="BP20" s="81">
        <f>+AD141-AD143</f>
        <v>0</v>
      </c>
      <c r="BQ20" s="82">
        <f>+AF141-AF143</f>
        <v>0</v>
      </c>
      <c r="BR20" s="9"/>
    </row>
    <row r="21" spans="1:70" s="422" customFormat="1" ht="24.95" customHeight="1" thickBot="1">
      <c r="A21" s="735">
        <f>+IF(JUNIO!A21=0,"",JUNIO!A21)</f>
        <v>11301</v>
      </c>
      <c r="B21" s="644" t="str">
        <f>+IF(JUNIO!B21=0,"",JUNIO!B21)</f>
        <v>Venta de Servicios de Salud</v>
      </c>
      <c r="C21" s="174">
        <f t="shared" ref="C21:N21" si="19">C22+C25+C28+C41+C42+C45+C48+C51+C54+C57+C60+C63+C66+C69+C72+C75+C78+C81</f>
        <v>4656979522</v>
      </c>
      <c r="D21" s="354">
        <f t="shared" si="19"/>
        <v>0</v>
      </c>
      <c r="E21" s="354">
        <f t="shared" si="19"/>
        <v>49000000</v>
      </c>
      <c r="F21" s="354">
        <f t="shared" si="19"/>
        <v>4705979522</v>
      </c>
      <c r="G21" s="354">
        <f t="shared" si="19"/>
        <v>2424254476</v>
      </c>
      <c r="H21" s="354">
        <f t="shared" si="19"/>
        <v>391417021</v>
      </c>
      <c r="I21" s="354">
        <f t="shared" si="19"/>
        <v>2815671497</v>
      </c>
      <c r="J21" s="354">
        <f t="shared" si="19"/>
        <v>1968315217</v>
      </c>
      <c r="K21" s="354">
        <f t="shared" si="19"/>
        <v>342072594</v>
      </c>
      <c r="L21" s="354">
        <f t="shared" si="19"/>
        <v>2310387811</v>
      </c>
      <c r="M21" s="354">
        <f t="shared" si="19"/>
        <v>1890308025</v>
      </c>
      <c r="N21" s="175">
        <f t="shared" si="19"/>
        <v>2395591711</v>
      </c>
      <c r="O21" s="382"/>
      <c r="P21" s="43">
        <f>P22+P25+P28+P41+P42+P45+P48+P51+P54+P57+P60+P63+P66+P69+P72+P75+P78+P81</f>
        <v>0</v>
      </c>
      <c r="Q21" s="45">
        <f>Q22+Q25+Q28+Q41+Q42+Q45+Q48+Q51+Q54+Q57+Q60+Q63+Q66+Q69+Q72+Q75+Q78+Q81</f>
        <v>0</v>
      </c>
      <c r="R21" s="9"/>
      <c r="S21" s="707" t="str">
        <f>+IF(JUNIO!S21=0,"",JUNIO!S21)</f>
        <v>1010104-1</v>
      </c>
      <c r="T21" s="683" t="str">
        <f>+IF(JUNIO!T21=0,"",JUNIO!T21)</f>
        <v xml:space="preserve">Prima de Navidad </v>
      </c>
      <c r="U21" s="27">
        <f>+ENERO!U21</f>
        <v>43218582</v>
      </c>
      <c r="V21" s="15">
        <f>JUNIO!V21+JULIO!AL21</f>
        <v>204980</v>
      </c>
      <c r="W21" s="15">
        <f>JUNIO!W21+JULIO!AM21</f>
        <v>0</v>
      </c>
      <c r="X21" s="18">
        <f t="shared" ref="X21:X33" si="20">SUM(U21:W21)</f>
        <v>43423562</v>
      </c>
      <c r="Y21" s="19">
        <f>JUNIO!AA21</f>
        <v>0</v>
      </c>
      <c r="Z21" s="374">
        <v>122010</v>
      </c>
      <c r="AA21" s="18">
        <f t="shared" ref="AA21:AA33" si="21">SUM(Y21:Z21)</f>
        <v>122010</v>
      </c>
      <c r="AB21" s="19">
        <f>JUNIO!AD21</f>
        <v>0</v>
      </c>
      <c r="AC21" s="374">
        <v>122010</v>
      </c>
      <c r="AD21" s="18">
        <f t="shared" ref="AD21:AD33" si="22">SUM(AB21:AC21)</f>
        <v>122010</v>
      </c>
      <c r="AE21" s="19">
        <f>JUNIO!AG21</f>
        <v>0</v>
      </c>
      <c r="AF21" s="374">
        <v>0</v>
      </c>
      <c r="AG21" s="18">
        <f t="shared" ref="AG21:AG33" si="23">SUM(AE21:AF21)</f>
        <v>0</v>
      </c>
      <c r="AH21" s="19">
        <f t="shared" ref="AH21:AH33" si="24">X21-AA21</f>
        <v>43301552</v>
      </c>
      <c r="AI21" s="15">
        <f t="shared" ref="AI21:AI33" si="25">X21-AD21</f>
        <v>43301552</v>
      </c>
      <c r="AJ21" s="16">
        <f t="shared" ref="AJ21:AJ33" si="26">X21-AG21</f>
        <v>43423562</v>
      </c>
      <c r="AK21" s="9"/>
      <c r="AL21" s="372">
        <v>0</v>
      </c>
      <c r="AM21" s="375">
        <v>0</v>
      </c>
      <c r="AN21" s="9"/>
      <c r="AO21" s="349"/>
      <c r="AP21" s="423"/>
      <c r="AQ21" s="424"/>
      <c r="AR21" s="425" t="str">
        <f>AR6</f>
        <v>JULIO</v>
      </c>
      <c r="AS21" s="426" t="str">
        <f>AR6</f>
        <v>JULIO</v>
      </c>
      <c r="AT21" s="425" t="str">
        <f>AR6</f>
        <v>JULIO</v>
      </c>
      <c r="AU21" s="425" t="s">
        <v>44</v>
      </c>
      <c r="AV21" s="425" t="s">
        <v>22</v>
      </c>
      <c r="AW21" s="427"/>
      <c r="AX21" s="427"/>
      <c r="AY21" s="425" t="s">
        <v>44</v>
      </c>
      <c r="AZ21" s="428" t="s">
        <v>22</v>
      </c>
      <c r="BA21" s="9"/>
      <c r="BB21" s="101" t="s">
        <v>431</v>
      </c>
      <c r="BC21" s="65">
        <f>SUMIF($B8:B122,"*Vigencia Anterior*",F8:F122)+F122</f>
        <v>837797789</v>
      </c>
      <c r="BD21" s="66">
        <f>SUMIF($B8:B122,"*Vigencia Anterior*",I8:I122)+I122</f>
        <v>334718306</v>
      </c>
      <c r="BE21" s="67">
        <f>SUMIF($B8:B122,"*Vigencia Anterior*",K8:K122)+K122</f>
        <v>59289666</v>
      </c>
      <c r="BF21" s="57"/>
      <c r="BG21" s="382"/>
      <c r="BH21" s="382"/>
      <c r="BI21" s="382"/>
      <c r="BJ21" s="382"/>
      <c r="BK21" s="382"/>
      <c r="BL21" s="382"/>
      <c r="BM21" s="137" t="s">
        <v>99</v>
      </c>
      <c r="BN21" s="83">
        <v>0</v>
      </c>
      <c r="BO21" s="81">
        <v>0</v>
      </c>
      <c r="BP21" s="81">
        <v>0</v>
      </c>
      <c r="BQ21" s="82">
        <v>0</v>
      </c>
      <c r="BR21" s="382"/>
    </row>
    <row r="22" spans="1:70" s="9" customFormat="1" ht="24.95" customHeight="1" thickBot="1">
      <c r="A22" s="734">
        <f>+IF(JUNIO!A22=0,"",JUNIO!A22)</f>
        <v>1130101</v>
      </c>
      <c r="B22" s="645" t="str">
        <f>+IF(JUNIO!B22=0,"",JUNIO!B22)</f>
        <v>EPS - REGIMEN CONTRIBUTIVO</v>
      </c>
      <c r="C22" s="43">
        <f t="shared" ref="C22:N22" si="27">SUM(C23:C24)</f>
        <v>879358852</v>
      </c>
      <c r="D22" s="44">
        <f t="shared" si="27"/>
        <v>0</v>
      </c>
      <c r="E22" s="44">
        <f t="shared" si="27"/>
        <v>0</v>
      </c>
      <c r="F22" s="44">
        <f t="shared" si="27"/>
        <v>879358852</v>
      </c>
      <c r="G22" s="44">
        <f t="shared" si="27"/>
        <v>590711586</v>
      </c>
      <c r="H22" s="44">
        <f t="shared" si="27"/>
        <v>89482512</v>
      </c>
      <c r="I22" s="44">
        <f t="shared" si="27"/>
        <v>680194098</v>
      </c>
      <c r="J22" s="44">
        <f t="shared" si="27"/>
        <v>367838433</v>
      </c>
      <c r="K22" s="44">
        <f t="shared" si="27"/>
        <v>49111306</v>
      </c>
      <c r="L22" s="44">
        <f t="shared" si="27"/>
        <v>416949739</v>
      </c>
      <c r="M22" s="44">
        <f t="shared" si="27"/>
        <v>199164754</v>
      </c>
      <c r="N22" s="45">
        <f t="shared" si="27"/>
        <v>462409113</v>
      </c>
      <c r="P22" s="43">
        <f>SUM(P23:P24)</f>
        <v>0</v>
      </c>
      <c r="Q22" s="45">
        <f>SUM(Q23:Q24)</f>
        <v>0</v>
      </c>
      <c r="S22" s="707" t="str">
        <f>+IF(JUNIO!S22=0,"",JUNIO!S22)</f>
        <v>1010104-2</v>
      </c>
      <c r="T22" s="683" t="str">
        <f>+IF(JUNIO!T22=0,"",JUNIO!T22)</f>
        <v>Prima Vida Cara</v>
      </c>
      <c r="U22" s="27">
        <f>+ENERO!U22</f>
        <v>0</v>
      </c>
      <c r="V22" s="15">
        <f>JUNIO!V22+JULIO!AL22</f>
        <v>0</v>
      </c>
      <c r="W22" s="15">
        <f>JUNIO!W22+JULIO!AM22</f>
        <v>0</v>
      </c>
      <c r="X22" s="18">
        <f t="shared" si="20"/>
        <v>0</v>
      </c>
      <c r="Y22" s="19">
        <f>JUNIO!AA22</f>
        <v>0</v>
      </c>
      <c r="Z22" s="374">
        <v>0</v>
      </c>
      <c r="AA22" s="18">
        <f t="shared" si="21"/>
        <v>0</v>
      </c>
      <c r="AB22" s="19">
        <f>JUNIO!AD22</f>
        <v>0</v>
      </c>
      <c r="AC22" s="374">
        <v>0</v>
      </c>
      <c r="AD22" s="18">
        <f t="shared" si="22"/>
        <v>0</v>
      </c>
      <c r="AE22" s="19">
        <f>JUNIO!AG22</f>
        <v>0</v>
      </c>
      <c r="AF22" s="374">
        <v>0</v>
      </c>
      <c r="AG22" s="18">
        <f t="shared" si="23"/>
        <v>0</v>
      </c>
      <c r="AH22" s="19">
        <f t="shared" si="24"/>
        <v>0</v>
      </c>
      <c r="AI22" s="15">
        <f t="shared" si="25"/>
        <v>0</v>
      </c>
      <c r="AJ22" s="16">
        <f t="shared" si="26"/>
        <v>0</v>
      </c>
      <c r="AL22" s="372">
        <v>0</v>
      </c>
      <c r="AM22" s="375">
        <v>0</v>
      </c>
      <c r="AO22" s="21"/>
      <c r="AP22" s="429" t="s">
        <v>104</v>
      </c>
      <c r="AQ22" s="430">
        <f>X17+X66</f>
        <v>1755379326</v>
      </c>
      <c r="AR22" s="430">
        <f>AD17+AD66</f>
        <v>1045941445</v>
      </c>
      <c r="AS22" s="430">
        <f>AG17+AG66</f>
        <v>951288095</v>
      </c>
      <c r="AT22" s="431"/>
      <c r="AU22" s="432">
        <f t="shared" ref="AU22:AU32" si="28">IF(AQ22=0," ",AR22/AQ22)</f>
        <v>0.59584924438149611</v>
      </c>
      <c r="AV22" s="432">
        <f t="shared" ref="AV22:AV32" si="29">IF(AQ22=0," ",AS22/AQ22)</f>
        <v>0.54192736630190896</v>
      </c>
      <c r="AW22" s="433">
        <f>AR22/$AO$2*12</f>
        <v>1793042477.1428571</v>
      </c>
      <c r="AX22" s="433">
        <f>AS22/$AO$2*12</f>
        <v>1630779591.4285717</v>
      </c>
      <c r="AY22" s="433">
        <f t="shared" ref="AY22:AY31" si="30">AW22-AQ22</f>
        <v>37663151.142857075</v>
      </c>
      <c r="AZ22" s="434">
        <f t="shared" ref="AZ22:AZ31" si="31">AQ22-AX22</f>
        <v>124599734.5714283</v>
      </c>
      <c r="BA22" s="382"/>
      <c r="BB22" s="102" t="s">
        <v>109</v>
      </c>
      <c r="BC22" s="103">
        <f>BC7+BC8+BC20+BC21</f>
        <v>6718926950</v>
      </c>
      <c r="BD22" s="104">
        <f>BD7+BD8+BD20+BD21</f>
        <v>4301294285</v>
      </c>
      <c r="BE22" s="105">
        <f>BE7+BE8+BE20+BE21</f>
        <v>410696671</v>
      </c>
      <c r="BF22" s="57"/>
      <c r="BG22" s="382"/>
      <c r="BH22" s="382"/>
      <c r="BI22" s="382"/>
      <c r="BJ22" s="382"/>
      <c r="BK22" s="382"/>
      <c r="BM22" s="71" t="s">
        <v>67</v>
      </c>
      <c r="BN22" s="83">
        <f>BN23+BN24</f>
        <v>168498244</v>
      </c>
      <c r="BO22" s="81">
        <f>BO23+BO24</f>
        <v>80373174</v>
      </c>
      <c r="BP22" s="81">
        <f>BP23+BP24</f>
        <v>80373174</v>
      </c>
      <c r="BQ22" s="82">
        <f>BQ23+BQ24</f>
        <v>12335083</v>
      </c>
      <c r="BR22" s="382"/>
    </row>
    <row r="23" spans="1:70" s="422" customFormat="1" ht="24.95" customHeight="1">
      <c r="A23" s="611" t="str">
        <f>+IF(JUNIO!A23=0,"",JUNIO!A23)</f>
        <v>1130101-1</v>
      </c>
      <c r="B23" s="646" t="str">
        <f>+CONCATENATE("Vigencia ",INSTRUCCIONES!$F$3)</f>
        <v>Vigencia 2018</v>
      </c>
      <c r="C23" s="673">
        <f>+ENERO!C23</f>
        <v>759358852</v>
      </c>
      <c r="D23" s="373">
        <f>JUNIO!D23+JULIO!P23</f>
        <v>0</v>
      </c>
      <c r="E23" s="373">
        <f>JUNIO!E23+JULIO!Q23</f>
        <v>0</v>
      </c>
      <c r="F23" s="373">
        <f>SUM(C23:E23)</f>
        <v>759358852</v>
      </c>
      <c r="G23" s="373">
        <f>JUNIO!I23</f>
        <v>538244190</v>
      </c>
      <c r="H23" s="374">
        <v>89479508</v>
      </c>
      <c r="I23" s="373">
        <f>SUM(G23:H23)</f>
        <v>627723698</v>
      </c>
      <c r="J23" s="373">
        <f>JUNIO!L23</f>
        <v>315371037</v>
      </c>
      <c r="K23" s="374">
        <v>49108302</v>
      </c>
      <c r="L23" s="373">
        <f>SUM(J23:K23)</f>
        <v>364479339</v>
      </c>
      <c r="M23" s="373">
        <f>F23-I23</f>
        <v>131635154</v>
      </c>
      <c r="N23" s="143">
        <f>F23-L23</f>
        <v>394879513</v>
      </c>
      <c r="O23" s="9"/>
      <c r="P23" s="372">
        <v>0</v>
      </c>
      <c r="Q23" s="375">
        <v>0</v>
      </c>
      <c r="R23" s="9"/>
      <c r="S23" s="707" t="str">
        <f>+IF(JUNIO!S23=0,"",JUNIO!S23)</f>
        <v>1010104-3</v>
      </c>
      <c r="T23" s="683" t="str">
        <f>+IF(JUNIO!T23=0,"",JUNIO!T23)</f>
        <v>Prima de Vacaciones</v>
      </c>
      <c r="U23" s="27">
        <f>+ENERO!U23</f>
        <v>19947038</v>
      </c>
      <c r="V23" s="15">
        <f>JUNIO!V23+JULIO!AL23</f>
        <v>-531696</v>
      </c>
      <c r="W23" s="15">
        <f>JUNIO!W23+JULIO!AM23</f>
        <v>0</v>
      </c>
      <c r="X23" s="18">
        <f t="shared" si="20"/>
        <v>19415342</v>
      </c>
      <c r="Y23" s="19">
        <f>JUNIO!AA23</f>
        <v>10193755</v>
      </c>
      <c r="Z23" s="374">
        <v>2344212</v>
      </c>
      <c r="AA23" s="18">
        <f t="shared" si="21"/>
        <v>12537967</v>
      </c>
      <c r="AB23" s="19">
        <f>JUNIO!AD23</f>
        <v>10193755</v>
      </c>
      <c r="AC23" s="374">
        <v>2344212</v>
      </c>
      <c r="AD23" s="18">
        <f t="shared" si="22"/>
        <v>12537967</v>
      </c>
      <c r="AE23" s="19">
        <f>JUNIO!AG23</f>
        <v>10193755</v>
      </c>
      <c r="AF23" s="374">
        <v>0</v>
      </c>
      <c r="AG23" s="18">
        <f t="shared" si="23"/>
        <v>10193755</v>
      </c>
      <c r="AH23" s="19">
        <f t="shared" si="24"/>
        <v>6877375</v>
      </c>
      <c r="AI23" s="15">
        <f t="shared" si="25"/>
        <v>6877375</v>
      </c>
      <c r="AJ23" s="16">
        <f t="shared" si="26"/>
        <v>9221587</v>
      </c>
      <c r="AK23" s="9"/>
      <c r="AL23" s="372">
        <v>0</v>
      </c>
      <c r="AM23" s="375">
        <v>0</v>
      </c>
      <c r="AN23" s="9"/>
      <c r="AO23" s="370"/>
      <c r="AP23" s="435" t="s">
        <v>108</v>
      </c>
      <c r="AQ23" s="436">
        <f>X16+X65-AQ22</f>
        <v>689986598</v>
      </c>
      <c r="AR23" s="436">
        <f>AD16+AD65-AR22</f>
        <v>344018717</v>
      </c>
      <c r="AS23" s="436">
        <f>AG16+AG65-AS22</f>
        <v>245790329</v>
      </c>
      <c r="AT23" s="327"/>
      <c r="AU23" s="342">
        <f t="shared" si="28"/>
        <v>0.49858753488426449</v>
      </c>
      <c r="AV23" s="342">
        <f t="shared" si="29"/>
        <v>0.35622478713709743</v>
      </c>
      <c r="AW23" s="436">
        <f>(AR23-AD21-AD22-AD23-AD25-AD30-AD33-AD70-AD71-AD72-AD74-AD78-AD81)/$AO$2*12+AX22/12*2.5+AD30+AD33+AD78+AD81</f>
        <v>752531048.35714293</v>
      </c>
      <c r="AX23" s="436">
        <f>(AS23-AG21-AG22-AG23-AG25-AG30-AG33-AG70-AG71-AG72-AG74-AG78-AG81)/$AO$2*12+AX22/12*2.5+AG30+AG33+AG78+AG81</f>
        <v>652009484.21428573</v>
      </c>
      <c r="AY23" s="436">
        <f t="shared" si="30"/>
        <v>62544450.357142925</v>
      </c>
      <c r="AZ23" s="46">
        <f t="shared" si="31"/>
        <v>37977113.785714269</v>
      </c>
      <c r="BA23" s="382"/>
      <c r="BF23" s="382"/>
      <c r="BG23" s="382"/>
      <c r="BH23" s="382"/>
      <c r="BI23" s="382"/>
      <c r="BJ23" s="382"/>
      <c r="BK23" s="382"/>
      <c r="BL23" s="382"/>
      <c r="BM23" s="137" t="s">
        <v>105</v>
      </c>
      <c r="BN23" s="83">
        <f>X177</f>
        <v>140230476</v>
      </c>
      <c r="BO23" s="81">
        <f>AA177</f>
        <v>71894704</v>
      </c>
      <c r="BP23" s="81">
        <f>AD177</f>
        <v>71894704</v>
      </c>
      <c r="BQ23" s="82">
        <f>AF177</f>
        <v>10270672</v>
      </c>
      <c r="BR23" s="9"/>
    </row>
    <row r="24" spans="1:70" s="422" customFormat="1" ht="24.95" customHeight="1">
      <c r="A24" s="611" t="str">
        <f>+IF(JUNIO!A24=0,"",JUNIO!A24)</f>
        <v>1130101-2</v>
      </c>
      <c r="B24" s="646" t="str">
        <f>+IF(JUNIO!B24=0,"",JUNIO!B24)</f>
        <v>(Vigencia Anterior) Regimen contributivo</v>
      </c>
      <c r="C24" s="673">
        <f>+ENERO!C24</f>
        <v>120000000</v>
      </c>
      <c r="D24" s="373">
        <f>JUNIO!D24+JULIO!P24</f>
        <v>0</v>
      </c>
      <c r="E24" s="373">
        <f>JUNIO!E24+JULIO!Q24</f>
        <v>0</v>
      </c>
      <c r="F24" s="373">
        <f>SUM(C24:E24)</f>
        <v>120000000</v>
      </c>
      <c r="G24" s="373">
        <f>JUNIO!I24</f>
        <v>52467396</v>
      </c>
      <c r="H24" s="374">
        <v>3004</v>
      </c>
      <c r="I24" s="373">
        <f>SUM(G24:H24)</f>
        <v>52470400</v>
      </c>
      <c r="J24" s="373">
        <f>JUNIO!L24</f>
        <v>52467396</v>
      </c>
      <c r="K24" s="374">
        <v>3004</v>
      </c>
      <c r="L24" s="373">
        <f>SUM(J24:K24)</f>
        <v>52470400</v>
      </c>
      <c r="M24" s="373">
        <f>F24-I24</f>
        <v>67529600</v>
      </c>
      <c r="N24" s="143">
        <f>F24-L24</f>
        <v>67529600</v>
      </c>
      <c r="O24" s="382"/>
      <c r="P24" s="372">
        <v>0</v>
      </c>
      <c r="Q24" s="375">
        <v>0</v>
      </c>
      <c r="R24" s="9"/>
      <c r="S24" s="707" t="str">
        <f>+IF(JUNIO!S24=0,"",JUNIO!S24)</f>
        <v>1010104-4</v>
      </c>
      <c r="T24" s="683" t="str">
        <f>+IF(JUNIO!T24=0,"",JUNIO!T24)</f>
        <v>Prima Clima</v>
      </c>
      <c r="U24" s="27">
        <f>+ENERO!U24</f>
        <v>0</v>
      </c>
      <c r="V24" s="15">
        <f>JUNIO!V24+JULIO!AL24</f>
        <v>0</v>
      </c>
      <c r="W24" s="15">
        <f>JUNIO!W24+JULIO!AM24</f>
        <v>0</v>
      </c>
      <c r="X24" s="18">
        <f t="shared" si="20"/>
        <v>0</v>
      </c>
      <c r="Y24" s="19">
        <f>JUNIO!AA24</f>
        <v>0</v>
      </c>
      <c r="Z24" s="374">
        <v>0</v>
      </c>
      <c r="AA24" s="18">
        <f t="shared" si="21"/>
        <v>0</v>
      </c>
      <c r="AB24" s="19">
        <f>JUNIO!AD24</f>
        <v>0</v>
      </c>
      <c r="AC24" s="374">
        <v>0</v>
      </c>
      <c r="AD24" s="18">
        <f t="shared" si="22"/>
        <v>0</v>
      </c>
      <c r="AE24" s="19">
        <f>JUNIO!AG24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338048631</v>
      </c>
      <c r="AR24" s="431">
        <f>AD35+AD83</f>
        <v>220155319</v>
      </c>
      <c r="AS24" s="431">
        <f>AG35+AG83</f>
        <v>183573174</v>
      </c>
      <c r="AT24" s="431"/>
      <c r="AU24" s="373">
        <f t="shared" si="28"/>
        <v>0.65125339614228461</v>
      </c>
      <c r="AV24" s="373">
        <f t="shared" si="29"/>
        <v>0.54303776784116009</v>
      </c>
      <c r="AW24" s="373">
        <f>(AR24-AD41-AD88)/$AO$2*12+AD41+AD88</f>
        <v>329747026.14285713</v>
      </c>
      <c r="AX24" s="373">
        <f>(AS24-AG41-AG88)/$AO$2*12+AG41+AG88</f>
        <v>267036935.42857143</v>
      </c>
      <c r="AY24" s="373">
        <f t="shared" si="30"/>
        <v>-8301604.8571428657</v>
      </c>
      <c r="AZ24" s="143">
        <f t="shared" si="31"/>
        <v>71011695.571428567</v>
      </c>
      <c r="BA24" s="9"/>
      <c r="BB24" s="437"/>
      <c r="BC24" s="382"/>
      <c r="BD24" s="382"/>
      <c r="BE24" s="382"/>
      <c r="BF24" s="382"/>
      <c r="BG24" s="382"/>
      <c r="BH24" s="382"/>
      <c r="BI24" s="382"/>
      <c r="BJ24" s="382"/>
      <c r="BK24" s="382"/>
      <c r="BL24" s="382"/>
      <c r="BM24" s="137" t="s">
        <v>110</v>
      </c>
      <c r="BN24" s="83">
        <f>X170-X177-X174-X183-X191</f>
        <v>28267768</v>
      </c>
      <c r="BO24" s="81">
        <f>AA170-AA177-AA174-AA183-AA191</f>
        <v>8478470</v>
      </c>
      <c r="BP24" s="81">
        <f>AD170-AD177-AD174-AD183-AD191</f>
        <v>8478470</v>
      </c>
      <c r="BQ24" s="82">
        <f>AF170-AF177-AF174-AF183-AF191</f>
        <v>2064411</v>
      </c>
      <c r="BR24" s="382"/>
    </row>
    <row r="25" spans="1:70" s="382" customFormat="1" ht="24.95" customHeight="1">
      <c r="A25" s="734">
        <f>+IF(JUNIO!A25=0,"",JUNIO!A25)</f>
        <v>1130102</v>
      </c>
      <c r="B25" s="645" t="str">
        <f>+IF(JUNIO!B25=0,"",JUNIO!B25)</f>
        <v>ARS - REGIMEN SUBSIDIADO</v>
      </c>
      <c r="C25" s="43">
        <f t="shared" ref="C25:N25" si="32">SUM(C26:C27)</f>
        <v>2997277173</v>
      </c>
      <c r="D25" s="44">
        <f t="shared" si="32"/>
        <v>0</v>
      </c>
      <c r="E25" s="44">
        <f t="shared" si="32"/>
        <v>0</v>
      </c>
      <c r="F25" s="44">
        <f t="shared" si="32"/>
        <v>2997277173</v>
      </c>
      <c r="G25" s="44">
        <f t="shared" si="32"/>
        <v>1446370074</v>
      </c>
      <c r="H25" s="44">
        <f t="shared" si="32"/>
        <v>234283403</v>
      </c>
      <c r="I25" s="44">
        <f t="shared" si="32"/>
        <v>1680653477</v>
      </c>
      <c r="J25" s="44">
        <f t="shared" si="32"/>
        <v>1333887603</v>
      </c>
      <c r="K25" s="44">
        <f t="shared" si="32"/>
        <v>226913469</v>
      </c>
      <c r="L25" s="44">
        <f t="shared" si="32"/>
        <v>1560801072</v>
      </c>
      <c r="M25" s="44">
        <f t="shared" si="32"/>
        <v>1316623696</v>
      </c>
      <c r="N25" s="45">
        <f t="shared" si="32"/>
        <v>1436476101</v>
      </c>
      <c r="P25" s="43">
        <f>SUM(P26:P27)</f>
        <v>0</v>
      </c>
      <c r="Q25" s="45">
        <f>SUM(Q26:Q27)</f>
        <v>0</v>
      </c>
      <c r="R25" s="9"/>
      <c r="S25" s="707" t="str">
        <f>+IF(JUNIO!S25=0,"",JUNIO!S25)</f>
        <v>1010104-5</v>
      </c>
      <c r="T25" s="683" t="str">
        <f>+IF(JUNIO!T25=0,"",JUNIO!T25)</f>
        <v>Prima de Servicios</v>
      </c>
      <c r="U25" s="27">
        <f>+ENERO!U25</f>
        <v>19947038</v>
      </c>
      <c r="V25" s="15">
        <f>JUNIO!V25+JULIO!AL25</f>
        <v>-6538530</v>
      </c>
      <c r="W25" s="15">
        <f>JUNIO!W25+JULIO!AM25</f>
        <v>0</v>
      </c>
      <c r="X25" s="18">
        <f t="shared" si="20"/>
        <v>13408508</v>
      </c>
      <c r="Y25" s="19">
        <f>JUNIO!AA25</f>
        <v>0</v>
      </c>
      <c r="Z25" s="374">
        <v>1296016</v>
      </c>
      <c r="AA25" s="18">
        <f t="shared" si="21"/>
        <v>1296016</v>
      </c>
      <c r="AB25" s="19">
        <f>JUNIO!AD25</f>
        <v>0</v>
      </c>
      <c r="AC25" s="374">
        <v>1296016</v>
      </c>
      <c r="AD25" s="18">
        <f t="shared" si="22"/>
        <v>1296016</v>
      </c>
      <c r="AE25" s="19">
        <f>JUNIO!AG25</f>
        <v>0</v>
      </c>
      <c r="AF25" s="374">
        <v>0</v>
      </c>
      <c r="AG25" s="18">
        <f t="shared" si="23"/>
        <v>0</v>
      </c>
      <c r="AH25" s="19">
        <f t="shared" si="24"/>
        <v>12112492</v>
      </c>
      <c r="AI25" s="15">
        <f t="shared" si="25"/>
        <v>12112492</v>
      </c>
      <c r="AJ25" s="16">
        <f t="shared" si="26"/>
        <v>13408508</v>
      </c>
      <c r="AK25" s="9"/>
      <c r="AL25" s="372">
        <v>-5503781</v>
      </c>
      <c r="AM25" s="375">
        <v>0</v>
      </c>
      <c r="AN25" s="9"/>
      <c r="AO25" s="21"/>
      <c r="AP25" s="438" t="s">
        <v>116</v>
      </c>
      <c r="AQ25" s="373">
        <f>X43+X57+X90+X104</f>
        <v>805038869</v>
      </c>
      <c r="AR25" s="373">
        <f>AD43+AD57+AD90+AD104</f>
        <v>556640589</v>
      </c>
      <c r="AS25" s="373">
        <f>AG43+AG57+AG90+AG104</f>
        <v>483941423</v>
      </c>
      <c r="AT25" s="431"/>
      <c r="AU25" s="373">
        <f t="shared" si="28"/>
        <v>0.69144560646052478</v>
      </c>
      <c r="AV25" s="373">
        <f t="shared" si="29"/>
        <v>0.60114044381625997</v>
      </c>
      <c r="AW25" s="373">
        <f>(AR25-AD55-AD61-AD102-AD108)/$AO$2*12+AD55+AD61+AD102+AD108</f>
        <v>829192961.14285707</v>
      </c>
      <c r="AX25" s="373">
        <f>(AS25-AG55-AG61-AG102-AG108)/$AO$2*12+AG55+AG61+AG102+AG108</f>
        <v>704569045.14285707</v>
      </c>
      <c r="AY25" s="373">
        <f t="shared" si="30"/>
        <v>24154092.142857075</v>
      </c>
      <c r="AZ25" s="143">
        <f t="shared" si="31"/>
        <v>100469823.85714293</v>
      </c>
      <c r="BM25" s="140" t="s">
        <v>439</v>
      </c>
      <c r="BN25" s="106">
        <f>+SUM(BN26:BN28)</f>
        <v>464300000</v>
      </c>
      <c r="BO25" s="107">
        <f>+SUM(BO26:BO28)</f>
        <v>406440085</v>
      </c>
      <c r="BP25" s="107">
        <f>+SUM(BP26:BP28)</f>
        <v>291950960</v>
      </c>
      <c r="BQ25" s="108">
        <f>+SUM(BQ26:BQ28)</f>
        <v>42501257</v>
      </c>
    </row>
    <row r="26" spans="1:70" s="9" customFormat="1" ht="24.95" customHeight="1">
      <c r="A26" s="611" t="str">
        <f>+IF(JUNIO!A26=0,"",JUNIO!A26)</f>
        <v>1130102-1</v>
      </c>
      <c r="B26" s="646" t="str">
        <f>+CONCATENATE("Vigencia ",INSTRUCCIONES!$F$3)</f>
        <v>Vigencia 2018</v>
      </c>
      <c r="C26" s="673">
        <f>+ENERO!C26</f>
        <v>2868716784</v>
      </c>
      <c r="D26" s="373">
        <f>JUNIO!D26+JULIO!P26</f>
        <v>0</v>
      </c>
      <c r="E26" s="373">
        <f>JUNIO!E26+JULIO!Q26</f>
        <v>0</v>
      </c>
      <c r="F26" s="373">
        <f>SUM(C26:E26)</f>
        <v>2868716784</v>
      </c>
      <c r="G26" s="373">
        <f>JUNIO!I26</f>
        <v>1363104507</v>
      </c>
      <c r="H26" s="374">
        <v>232631069</v>
      </c>
      <c r="I26" s="373">
        <f>SUM(G26:H26)</f>
        <v>1595735576</v>
      </c>
      <c r="J26" s="373">
        <f>JUNIO!L26</f>
        <v>1250622036</v>
      </c>
      <c r="K26" s="374">
        <v>225261135</v>
      </c>
      <c r="L26" s="373">
        <f>SUM(J26:K26)</f>
        <v>1475883171</v>
      </c>
      <c r="M26" s="373">
        <f>F26-I26</f>
        <v>1272981208</v>
      </c>
      <c r="N26" s="143">
        <f>F26-L26</f>
        <v>1392833613</v>
      </c>
      <c r="P26" s="372">
        <v>0</v>
      </c>
      <c r="Q26" s="375">
        <v>0</v>
      </c>
      <c r="S26" s="707" t="str">
        <f>+IF(JUNIO!S26=0,"",JUNIO!S26)</f>
        <v>1010104-8</v>
      </c>
      <c r="T26" s="683" t="str">
        <f>+IF(JUNIO!T26=0,"",JUNIO!T26)</f>
        <v>Bonific. por Servicios Prestados</v>
      </c>
      <c r="U26" s="27">
        <f>+ENERO!U26</f>
        <v>16690680</v>
      </c>
      <c r="V26" s="15">
        <f>JUNIO!V26+JULIO!AL26</f>
        <v>9383436</v>
      </c>
      <c r="W26" s="15">
        <f>JUNIO!W26+JULIO!AM26</f>
        <v>0</v>
      </c>
      <c r="X26" s="18">
        <f t="shared" si="20"/>
        <v>26074116</v>
      </c>
      <c r="Y26" s="19">
        <f>JUNIO!AA26</f>
        <v>18000241</v>
      </c>
      <c r="Z26" s="374">
        <v>4984041</v>
      </c>
      <c r="AA26" s="18">
        <f t="shared" si="21"/>
        <v>22984282</v>
      </c>
      <c r="AB26" s="19">
        <f>JUNIO!AD26</f>
        <v>18000241</v>
      </c>
      <c r="AC26" s="374">
        <v>4984041</v>
      </c>
      <c r="AD26" s="18">
        <f t="shared" si="22"/>
        <v>22984282</v>
      </c>
      <c r="AE26" s="19">
        <f>JUNIO!AG26</f>
        <v>14937501</v>
      </c>
      <c r="AF26" s="374">
        <v>3062740</v>
      </c>
      <c r="AG26" s="18">
        <f t="shared" si="23"/>
        <v>18000241</v>
      </c>
      <c r="AH26" s="19">
        <f t="shared" si="24"/>
        <v>3089834</v>
      </c>
      <c r="AI26" s="15">
        <f t="shared" si="25"/>
        <v>3089834</v>
      </c>
      <c r="AJ26" s="16">
        <f t="shared" si="26"/>
        <v>8073875</v>
      </c>
      <c r="AL26" s="372">
        <v>0</v>
      </c>
      <c r="AM26" s="375">
        <v>0</v>
      </c>
      <c r="AO26" s="21"/>
      <c r="AP26" s="439" t="s">
        <v>120</v>
      </c>
      <c r="AQ26" s="327">
        <f>X110</f>
        <v>749840134</v>
      </c>
      <c r="AR26" s="327">
        <f>AD110</f>
        <v>492912480</v>
      </c>
      <c r="AS26" s="327">
        <f>AG110</f>
        <v>383106178</v>
      </c>
      <c r="AT26" s="371">
        <f>AO2/12</f>
        <v>0.58333333333333337</v>
      </c>
      <c r="AU26" s="342">
        <f t="shared" si="28"/>
        <v>0.65735675866077337</v>
      </c>
      <c r="AV26" s="342">
        <f t="shared" si="29"/>
        <v>0.51091714170636804</v>
      </c>
      <c r="AW26" s="436">
        <f>(AR26-AD121-AD139-AD143-AD153-AD168)/$AO$2*12+AD121+AD139+AD143+AD153+AD168</f>
        <v>763219677.14285707</v>
      </c>
      <c r="AX26" s="436">
        <f>(AS26-AG121-AG139-AG143-AG153-AG168)/$AO$2*12+AG121+AG139+AG143+AG153+AG168</f>
        <v>588654577.28571427</v>
      </c>
      <c r="AY26" s="436">
        <f t="shared" si="30"/>
        <v>13379543.142857075</v>
      </c>
      <c r="AZ26" s="46">
        <f t="shared" si="31"/>
        <v>161185556.71428573</v>
      </c>
      <c r="BA26" s="382"/>
      <c r="BB26" s="382"/>
      <c r="BC26" s="382"/>
      <c r="BD26" s="382"/>
      <c r="BE26" s="382"/>
      <c r="BF26" s="382"/>
      <c r="BG26" s="382"/>
      <c r="BH26" s="382"/>
      <c r="BI26" s="382"/>
      <c r="BJ26" s="382"/>
      <c r="BK26" s="382"/>
      <c r="BM26" s="109" t="s">
        <v>440</v>
      </c>
      <c r="BN26" s="86">
        <f>+X198+X212</f>
        <v>285000000</v>
      </c>
      <c r="BO26" s="84">
        <f>+AA198+AA212</f>
        <v>261123153</v>
      </c>
      <c r="BP26" s="84">
        <f>+AD198+AD212</f>
        <v>187069249</v>
      </c>
      <c r="BQ26" s="85">
        <f>+AF198+AF212</f>
        <v>27353807</v>
      </c>
      <c r="BR26" s="382"/>
    </row>
    <row r="27" spans="1:70" s="422" customFormat="1" ht="24.95" customHeight="1">
      <c r="A27" s="611" t="str">
        <f>+IF(JUNIO!A27=0,"",JUNIO!A27)</f>
        <v>1130102-2</v>
      </c>
      <c r="B27" s="646" t="str">
        <f>+IF(JUNIO!B27=0,"",JUNIO!B27)</f>
        <v>Vigencia Anterior Regimen Subsidiado</v>
      </c>
      <c r="C27" s="673">
        <f>+ENERO!C27</f>
        <v>128560389</v>
      </c>
      <c r="D27" s="373">
        <f>JUNIO!D27+JULIO!P27</f>
        <v>0</v>
      </c>
      <c r="E27" s="373">
        <f>JUNIO!E27+JULIO!Q27</f>
        <v>0</v>
      </c>
      <c r="F27" s="373">
        <f>SUM(C27:E27)</f>
        <v>128560389</v>
      </c>
      <c r="G27" s="373">
        <f>JUNIO!I27</f>
        <v>83265567</v>
      </c>
      <c r="H27" s="374">
        <v>1652334</v>
      </c>
      <c r="I27" s="373">
        <f>SUM(G27:H27)</f>
        <v>84917901</v>
      </c>
      <c r="J27" s="373">
        <f>JUNIO!L27</f>
        <v>83265567</v>
      </c>
      <c r="K27" s="374">
        <v>1652334</v>
      </c>
      <c r="L27" s="373">
        <f>SUM(J27:K27)</f>
        <v>84917901</v>
      </c>
      <c r="M27" s="373">
        <f>F27-I27</f>
        <v>43642488</v>
      </c>
      <c r="N27" s="143">
        <f>F27-L27</f>
        <v>43642488</v>
      </c>
      <c r="O27" s="382"/>
      <c r="P27" s="372">
        <v>0</v>
      </c>
      <c r="Q27" s="375">
        <v>0</v>
      </c>
      <c r="R27" s="9"/>
      <c r="S27" s="707" t="str">
        <f>+IF(JUNIO!S27=0,"",JUNIO!S27)</f>
        <v>1010104-9</v>
      </c>
      <c r="T27" s="683" t="str">
        <f>+IF(JUNIO!T27=0,"",JUNIO!T27)</f>
        <v>Auxilio de Transporte</v>
      </c>
      <c r="U27" s="27">
        <f>+ENERO!U27</f>
        <v>0</v>
      </c>
      <c r="V27" s="15">
        <f>JUNIO!V27+JULIO!AL27</f>
        <v>0</v>
      </c>
      <c r="W27" s="15">
        <f>JUNIO!W27+JULIO!AM27</f>
        <v>0</v>
      </c>
      <c r="X27" s="18">
        <f t="shared" si="20"/>
        <v>0</v>
      </c>
      <c r="Y27" s="19">
        <f>JUNIO!AA27</f>
        <v>0</v>
      </c>
      <c r="Z27" s="374">
        <v>0</v>
      </c>
      <c r="AA27" s="18">
        <f t="shared" si="21"/>
        <v>0</v>
      </c>
      <c r="AB27" s="19">
        <f>JUNIO!AD27</f>
        <v>0</v>
      </c>
      <c r="AC27" s="374">
        <v>0</v>
      </c>
      <c r="AD27" s="18">
        <f t="shared" si="22"/>
        <v>0</v>
      </c>
      <c r="AE27" s="19">
        <f>JUNIO!AG27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245580078</v>
      </c>
      <c r="AR27" s="373">
        <f>AD170</f>
        <v>157455008</v>
      </c>
      <c r="AS27" s="373">
        <f>AG170</f>
        <v>142707017</v>
      </c>
      <c r="AT27" s="431"/>
      <c r="AU27" s="373">
        <f t="shared" si="28"/>
        <v>0.64115546050115679</v>
      </c>
      <c r="AV27" s="373">
        <f t="shared" si="29"/>
        <v>0.58110176591767349</v>
      </c>
      <c r="AW27" s="373">
        <f>(AR27-AD174-AD183-AD191)/$AO$2*12+AD174+AD183+AD191</f>
        <v>214864418</v>
      </c>
      <c r="AX27" s="373">
        <f>(AS27-AG174-AG183-AG191)/$AO$2*12+AG174+AG183+AG191</f>
        <v>191866859.14285713</v>
      </c>
      <c r="AY27" s="373">
        <f t="shared" si="30"/>
        <v>-30715660</v>
      </c>
      <c r="AZ27" s="143">
        <f t="shared" si="31"/>
        <v>53713218.857142866</v>
      </c>
      <c r="BA27" s="9"/>
      <c r="BB27" s="382"/>
      <c r="BC27" s="382"/>
      <c r="BD27" s="382"/>
      <c r="BE27" s="382"/>
      <c r="BF27" s="382"/>
      <c r="BG27" s="382"/>
      <c r="BH27" s="382"/>
      <c r="BI27" s="382"/>
      <c r="BJ27" s="382"/>
      <c r="BK27" s="382"/>
      <c r="BL27" s="382"/>
      <c r="BM27" s="109" t="s">
        <v>441</v>
      </c>
      <c r="BN27" s="86">
        <f>+X209-X212-X218</f>
        <v>0</v>
      </c>
      <c r="BO27" s="84">
        <f>+AA209-AA212-AA218</f>
        <v>0</v>
      </c>
      <c r="BP27" s="84">
        <f>+AD209-AD212-AD218</f>
        <v>0</v>
      </c>
      <c r="BQ27" s="85">
        <f>+AF209-AF212-AF218</f>
        <v>0</v>
      </c>
      <c r="BR27" s="382"/>
    </row>
    <row r="28" spans="1:70" s="422" customFormat="1" ht="24.95" customHeight="1">
      <c r="A28" s="734">
        <f>+IF(JUNIO!A28=0,"",JUNIO!A28)</f>
        <v>1130103</v>
      </c>
      <c r="B28" s="622" t="str">
        <f>+IF(JUNIO!B28=0,"",JUNIO!B28)</f>
        <v>SUBSIDIO A LA OFERTA- ATENCION PERSONAS POBRES NO CUBIERTOS CON SUBSIDIO A LA DEMANDA</v>
      </c>
      <c r="C28" s="43">
        <f>C29+C32+C35+C38+C39+C40</f>
        <v>247152498</v>
      </c>
      <c r="D28" s="44">
        <f>+D29+D32+D35+D38+D39+D40</f>
        <v>0</v>
      </c>
      <c r="E28" s="44">
        <f>+E29+E32+E35+E38+E39+E40</f>
        <v>0</v>
      </c>
      <c r="F28" s="44">
        <f>+F29+F32+F35+F38+F39+F40</f>
        <v>247152498</v>
      </c>
      <c r="G28" s="44">
        <f t="shared" ref="G28:N28" si="33">G29+G32+G35+G38+G39+G40</f>
        <v>123576252</v>
      </c>
      <c r="H28" s="44">
        <f t="shared" si="33"/>
        <v>20596042</v>
      </c>
      <c r="I28" s="44">
        <f t="shared" si="33"/>
        <v>144172294</v>
      </c>
      <c r="J28" s="44">
        <f t="shared" si="33"/>
        <v>102980210</v>
      </c>
      <c r="K28" s="44">
        <f t="shared" si="33"/>
        <v>20596042</v>
      </c>
      <c r="L28" s="44">
        <f t="shared" si="33"/>
        <v>123576252</v>
      </c>
      <c r="M28" s="44">
        <f t="shared" si="33"/>
        <v>102980204</v>
      </c>
      <c r="N28" s="45">
        <f t="shared" si="33"/>
        <v>123576246</v>
      </c>
      <c r="O28" s="382"/>
      <c r="P28" s="43">
        <f>P29+P32+P35+P38+P39+P940</f>
        <v>0</v>
      </c>
      <c r="Q28" s="45">
        <f>Q29+Q32+Q35+Q38+Q39+Q40</f>
        <v>0</v>
      </c>
      <c r="R28" s="9"/>
      <c r="S28" s="707" t="str">
        <f>+IF(JUNIO!S28=0,"",JUNIO!S28)</f>
        <v>1010104-10</v>
      </c>
      <c r="T28" s="683" t="str">
        <f>+IF(JUNIO!T28=0,"",JUNIO!T28)</f>
        <v>Subsidio de Alimentación</v>
      </c>
      <c r="U28" s="27">
        <f>+ENERO!U28</f>
        <v>13773211</v>
      </c>
      <c r="V28" s="15">
        <f>JUNIO!V28+JULIO!AL28</f>
        <v>1482448</v>
      </c>
      <c r="W28" s="15">
        <f>JUNIO!W28+JULIO!AM28</f>
        <v>0</v>
      </c>
      <c r="X28" s="18">
        <f t="shared" si="20"/>
        <v>15255659</v>
      </c>
      <c r="Y28" s="19">
        <f>JUNIO!AA28</f>
        <v>7333928</v>
      </c>
      <c r="Z28" s="374">
        <v>1413995</v>
      </c>
      <c r="AA28" s="18">
        <f t="shared" si="21"/>
        <v>8747923</v>
      </c>
      <c r="AB28" s="19">
        <f>JUNIO!AD28</f>
        <v>7333928</v>
      </c>
      <c r="AC28" s="374">
        <v>1413995</v>
      </c>
      <c r="AD28" s="18">
        <f t="shared" si="22"/>
        <v>8747923</v>
      </c>
      <c r="AE28" s="19">
        <f>JUNIO!AG28</f>
        <v>6654007</v>
      </c>
      <c r="AF28" s="374">
        <v>1371876</v>
      </c>
      <c r="AG28" s="18">
        <f t="shared" si="23"/>
        <v>8025883</v>
      </c>
      <c r="AH28" s="19">
        <f t="shared" si="24"/>
        <v>6507736</v>
      </c>
      <c r="AI28" s="15">
        <f t="shared" si="25"/>
        <v>6507736</v>
      </c>
      <c r="AJ28" s="16">
        <f t="shared" si="26"/>
        <v>7229776</v>
      </c>
      <c r="AK28" s="9"/>
      <c r="AL28" s="372">
        <v>0</v>
      </c>
      <c r="AM28" s="375">
        <v>0</v>
      </c>
      <c r="AN28" s="9"/>
      <c r="AO28" s="349"/>
      <c r="AP28" s="797" t="s">
        <v>574</v>
      </c>
      <c r="AQ28" s="373">
        <f>X195</f>
        <v>662176147</v>
      </c>
      <c r="AR28" s="373">
        <f>AD195</f>
        <v>489827107</v>
      </c>
      <c r="AS28" s="373">
        <f>AG195</f>
        <v>334634589</v>
      </c>
      <c r="AT28" s="431"/>
      <c r="AU28" s="373">
        <f t="shared" si="28"/>
        <v>0.73972327336037369</v>
      </c>
      <c r="AV28" s="373">
        <f t="shared" si="29"/>
        <v>0.50535584906835973</v>
      </c>
      <c r="AW28" s="373">
        <f>(AR28-AD207)/$AO$2*12+AD207</f>
        <v>698363507</v>
      </c>
      <c r="AX28" s="373">
        <f>(AS28-AG207)/$AO$2*12+AG207</f>
        <v>435047554</v>
      </c>
      <c r="AY28" s="373">
        <f t="shared" si="30"/>
        <v>36187360</v>
      </c>
      <c r="AZ28" s="143">
        <f t="shared" si="31"/>
        <v>227128593</v>
      </c>
      <c r="BA28" s="382"/>
      <c r="BB28" s="382"/>
      <c r="BC28" s="382"/>
      <c r="BD28" s="382"/>
      <c r="BE28" s="382"/>
      <c r="BF28" s="382"/>
      <c r="BG28" s="382"/>
      <c r="BH28" s="382"/>
      <c r="BI28" s="382"/>
      <c r="BJ28" s="382"/>
      <c r="BK28" s="382"/>
      <c r="BL28" s="382"/>
      <c r="BM28" s="71" t="s">
        <v>442</v>
      </c>
      <c r="BN28" s="83">
        <f>+X196-X198-X207</f>
        <v>179300000</v>
      </c>
      <c r="BO28" s="81">
        <f>+AA196-AA198-AA207</f>
        <v>145316932</v>
      </c>
      <c r="BP28" s="81">
        <f>+AD196-AD198-AD207</f>
        <v>104881711</v>
      </c>
      <c r="BQ28" s="82">
        <f>+AF196-AF198-AF207</f>
        <v>15147450</v>
      </c>
      <c r="BR28" s="9"/>
    </row>
    <row r="29" spans="1:70" s="9" customFormat="1" ht="24.95" customHeight="1">
      <c r="A29" s="611" t="str">
        <f>+IF(JUNIO!A29=0,"",JUNIO!A29)</f>
        <v>1130103-1</v>
      </c>
      <c r="B29" s="647" t="str">
        <f>+IF(JUNIO!B29=0,"",JUNIO!B29)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07" t="str">
        <f>+IF(JUNIO!S29=0,"",JUNIO!S29)</f>
        <v>1010104-11</v>
      </c>
      <c r="T29" s="683" t="str">
        <f>+IF(JUNIO!T29=0,"",JUNIO!T29)</f>
        <v>Gastos de Representación</v>
      </c>
      <c r="U29" s="27">
        <f>+ENERO!U29</f>
        <v>0</v>
      </c>
      <c r="V29" s="15">
        <f>JUNIO!V29+JULIO!AL29</f>
        <v>0</v>
      </c>
      <c r="W29" s="15">
        <f>JUNIO!W29+JULIO!AM29</f>
        <v>0</v>
      </c>
      <c r="X29" s="18">
        <f t="shared" si="20"/>
        <v>0</v>
      </c>
      <c r="Y29" s="19">
        <f>JUNIO!AA29</f>
        <v>0</v>
      </c>
      <c r="Z29" s="374">
        <v>0</v>
      </c>
      <c r="AA29" s="18">
        <f t="shared" si="21"/>
        <v>0</v>
      </c>
      <c r="AB29" s="19">
        <f>JUNIO!AD29</f>
        <v>0</v>
      </c>
      <c r="AC29" s="374">
        <v>0</v>
      </c>
      <c r="AD29" s="18">
        <f t="shared" si="22"/>
        <v>0</v>
      </c>
      <c r="AE29" s="19">
        <f>JUNIO!AG29</f>
        <v>0</v>
      </c>
      <c r="AF29" s="374">
        <v>0</v>
      </c>
      <c r="AG29" s="18">
        <f t="shared" si="23"/>
        <v>0</v>
      </c>
      <c r="AH29" s="19">
        <f t="shared" si="24"/>
        <v>0</v>
      </c>
      <c r="AI29" s="15">
        <f t="shared" si="25"/>
        <v>0</v>
      </c>
      <c r="AJ29" s="16">
        <f t="shared" si="26"/>
        <v>0</v>
      </c>
      <c r="AL29" s="372">
        <v>0</v>
      </c>
      <c r="AM29" s="375">
        <v>0</v>
      </c>
      <c r="AO29" s="21"/>
      <c r="AP29" s="797" t="s">
        <v>573</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1321624613</v>
      </c>
      <c r="BO29" s="107">
        <f>AA232-AA256-AA241</f>
        <v>1012307678</v>
      </c>
      <c r="BP29" s="107">
        <f>AD232-AD256-AD241</f>
        <v>838258813</v>
      </c>
      <c r="BQ29" s="108">
        <f>AF232-AF256-AF241</f>
        <v>138870147</v>
      </c>
      <c r="BR29" s="382"/>
    </row>
    <row r="30" spans="1:70" s="422" customFormat="1" ht="24.95" customHeight="1">
      <c r="A30" s="611" t="str">
        <f>+IF(JUNIO!A30=0,"",JUNIO!A30)</f>
        <v>1130103-1-1</v>
      </c>
      <c r="B30" s="646" t="str">
        <f>+CONCATENATE("Vigencia ",INSTRUCCIONES!$F$3)</f>
        <v>Vigencia 2018</v>
      </c>
      <c r="C30" s="673">
        <f>+ENERO!C30</f>
        <v>0</v>
      </c>
      <c r="D30" s="373">
        <f>JUNIO!D30+JULIO!P30</f>
        <v>0</v>
      </c>
      <c r="E30" s="373">
        <f>JUNIO!E30+JULIO!Q30</f>
        <v>0</v>
      </c>
      <c r="F30" s="373">
        <f>SUM(C30:E30)</f>
        <v>0</v>
      </c>
      <c r="G30" s="373">
        <f>JUNIO!I30</f>
        <v>0</v>
      </c>
      <c r="H30" s="374">
        <v>0</v>
      </c>
      <c r="I30" s="373">
        <f>SUM(G30:H30)</f>
        <v>0</v>
      </c>
      <c r="J30" s="373">
        <f>JUNIO!L30</f>
        <v>0</v>
      </c>
      <c r="K30" s="374">
        <v>0</v>
      </c>
      <c r="L30" s="373">
        <f>SUM(J30:K30)</f>
        <v>0</v>
      </c>
      <c r="M30" s="373">
        <f>F30-I30</f>
        <v>0</v>
      </c>
      <c r="N30" s="143">
        <f>F30-L30</f>
        <v>0</v>
      </c>
      <c r="O30" s="9"/>
      <c r="P30" s="372">
        <v>0</v>
      </c>
      <c r="Q30" s="375">
        <v>0</v>
      </c>
      <c r="R30" s="9"/>
      <c r="S30" s="707" t="str">
        <f>+IF(JUNIO!S30=0,"",JUNIO!S30)</f>
        <v>1010104-12</v>
      </c>
      <c r="T30" s="683" t="str">
        <f>+IF(JUNIO!T30=0,"",JUNIO!T30)</f>
        <v xml:space="preserve"> Indemnizaciones por Vacaciones o Supresión de Cargos por Reestructuración</v>
      </c>
      <c r="U30" s="27">
        <f>+ENERO!U30</f>
        <v>0</v>
      </c>
      <c r="V30" s="15">
        <f>JUNIO!V30+JULIO!AL30</f>
        <v>0</v>
      </c>
      <c r="W30" s="15">
        <f>JUNIO!W30+JULIO!AM30</f>
        <v>0</v>
      </c>
      <c r="X30" s="18">
        <f t="shared" si="20"/>
        <v>0</v>
      </c>
      <c r="Y30" s="19">
        <f>JUNIO!AA30</f>
        <v>0</v>
      </c>
      <c r="Z30" s="374">
        <v>0</v>
      </c>
      <c r="AA30" s="18">
        <f t="shared" si="21"/>
        <v>0</v>
      </c>
      <c r="AB30" s="19">
        <f>JUNIO!AD30</f>
        <v>0</v>
      </c>
      <c r="AC30" s="374">
        <v>0</v>
      </c>
      <c r="AD30" s="18">
        <f t="shared" si="22"/>
        <v>0</v>
      </c>
      <c r="AE30" s="19">
        <f>JUNIO!AG30</f>
        <v>0</v>
      </c>
      <c r="AF30" s="374">
        <v>0</v>
      </c>
      <c r="AG30" s="18">
        <f t="shared" si="23"/>
        <v>0</v>
      </c>
      <c r="AH30" s="19">
        <f t="shared" si="24"/>
        <v>0</v>
      </c>
      <c r="AI30" s="15">
        <f t="shared" si="25"/>
        <v>0</v>
      </c>
      <c r="AJ30" s="16">
        <f t="shared" si="26"/>
        <v>0</v>
      </c>
      <c r="AK30" s="9"/>
      <c r="AL30" s="372">
        <v>0</v>
      </c>
      <c r="AM30" s="375">
        <v>0</v>
      </c>
      <c r="AN30" s="9"/>
      <c r="AO30" s="370" t="s">
        <v>51</v>
      </c>
      <c r="AP30" s="438" t="s">
        <v>131</v>
      </c>
      <c r="AQ30" s="373">
        <f>X220+X232</f>
        <v>1472877167</v>
      </c>
      <c r="AR30" s="373">
        <f>AD220+AD232</f>
        <v>989511367</v>
      </c>
      <c r="AS30" s="373">
        <f>AG220+AG232</f>
        <v>849421364</v>
      </c>
      <c r="AT30" s="431"/>
      <c r="AU30" s="373">
        <f t="shared" si="28"/>
        <v>0.67182205629235614</v>
      </c>
      <c r="AV30" s="373">
        <f t="shared" si="29"/>
        <v>0.57670889537253589</v>
      </c>
      <c r="AW30" s="373">
        <f>(AR30-AD225-AD230-AD241-AD256)/$AO$2*12+AD225+AD230+AD241+AD256</f>
        <v>1588267662</v>
      </c>
      <c r="AX30" s="373">
        <f>(AS30-AG225-AG230-AG241-AG256)/$AO$2*12+AG225+AG230+AG241+AG256</f>
        <v>1348113371.1428571</v>
      </c>
      <c r="AY30" s="373">
        <f t="shared" si="30"/>
        <v>115390495</v>
      </c>
      <c r="AZ30" s="143">
        <f t="shared" si="31"/>
        <v>124763795.85714293</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+IF(JUNIO!A31=0,"",JUNIO!A31)</f>
        <v>1130103-1-2</v>
      </c>
      <c r="B31" s="646" t="str">
        <f>+IF(JUNIO!B31=0,"",JUNIO!B31)</f>
        <v>Vigencia Anterior Prestacion Svcios 1er nivel</v>
      </c>
      <c r="C31" s="673">
        <f>+ENERO!C31</f>
        <v>0</v>
      </c>
      <c r="D31" s="373">
        <f>JUNIO!D31+JULIO!P31</f>
        <v>0</v>
      </c>
      <c r="E31" s="373">
        <f>JUNIO!E31+JULIO!Q31</f>
        <v>0</v>
      </c>
      <c r="F31" s="373">
        <f>SUM(C31:E31)</f>
        <v>0</v>
      </c>
      <c r="G31" s="373">
        <f>JUNIO!I31</f>
        <v>0</v>
      </c>
      <c r="H31" s="374">
        <v>0</v>
      </c>
      <c r="I31" s="373">
        <f>SUM(G31:H31)</f>
        <v>0</v>
      </c>
      <c r="J31" s="373">
        <f>JUNIO!L31</f>
        <v>0</v>
      </c>
      <c r="K31" s="374">
        <v>0</v>
      </c>
      <c r="L31" s="373">
        <f>SUM(J31:K31)</f>
        <v>0</v>
      </c>
      <c r="M31" s="373">
        <f>F31-I31</f>
        <v>0</v>
      </c>
      <c r="N31" s="143">
        <f>F31-L31</f>
        <v>0</v>
      </c>
      <c r="O31" s="382"/>
      <c r="P31" s="372">
        <v>0</v>
      </c>
      <c r="Q31" s="375">
        <v>0</v>
      </c>
      <c r="R31" s="9"/>
      <c r="S31" s="707" t="str">
        <f>+IF(JUNIO!S31=0,"",JUNIO!S31)</f>
        <v>1010104-13</v>
      </c>
      <c r="T31" s="683" t="str">
        <f>+IF(JUNIO!T31=0,"",JUNIO!T31)</f>
        <v>Bonificación Especial por Recreación</v>
      </c>
      <c r="U31" s="27">
        <f>+ENERO!U31</f>
        <v>2659605</v>
      </c>
      <c r="V31" s="15">
        <f>JUNIO!V31+JULIO!AL31</f>
        <v>0</v>
      </c>
      <c r="W31" s="15">
        <f>JUNIO!W31+JULIO!AM31</f>
        <v>0</v>
      </c>
      <c r="X31" s="18">
        <f t="shared" si="20"/>
        <v>2659605</v>
      </c>
      <c r="Y31" s="19">
        <f>JUNIO!AA31</f>
        <v>1482220</v>
      </c>
      <c r="Z31" s="374">
        <v>296063</v>
      </c>
      <c r="AA31" s="18">
        <f t="shared" si="21"/>
        <v>1778283</v>
      </c>
      <c r="AB31" s="19">
        <f>JUNIO!AD31</f>
        <v>1482220</v>
      </c>
      <c r="AC31" s="374">
        <v>296063</v>
      </c>
      <c r="AD31" s="18">
        <f t="shared" si="22"/>
        <v>1778283</v>
      </c>
      <c r="AE31" s="19">
        <f>JUNIO!AG31</f>
        <v>1482220</v>
      </c>
      <c r="AF31" s="374">
        <v>0</v>
      </c>
      <c r="AG31" s="18">
        <f t="shared" si="23"/>
        <v>1482220</v>
      </c>
      <c r="AH31" s="19">
        <f t="shared" si="24"/>
        <v>881322</v>
      </c>
      <c r="AI31" s="15">
        <f t="shared" si="25"/>
        <v>881322</v>
      </c>
      <c r="AJ31" s="16">
        <f t="shared" si="26"/>
        <v>1177385</v>
      </c>
      <c r="AK31" s="9"/>
      <c r="AL31" s="372">
        <v>0</v>
      </c>
      <c r="AM31" s="375">
        <v>0</v>
      </c>
      <c r="AN31" s="9"/>
      <c r="AO31" s="349"/>
      <c r="AP31" s="415" t="s">
        <v>134</v>
      </c>
      <c r="AQ31" s="431">
        <f>X258</f>
        <v>0</v>
      </c>
      <c r="AR31" s="431">
        <f>AD258</f>
        <v>-588313084</v>
      </c>
      <c r="AS31" s="431">
        <f>AG258</f>
        <v>-3574462169</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129</v>
      </c>
      <c r="BN31" s="106">
        <f>X33+X41+X55+X61+X81+X88+X102+X108+X121+X139+X143+X153+X168+X174+X183+X191+X207+X218+X230+X241+X256+X225</f>
        <v>929009989</v>
      </c>
      <c r="BO31" s="107">
        <f>AA33+AA41+AA55+AA61+AA81+AA88+AA102+AA108+AA121+AA139+AA143+AA153+AA168+AA174+AA183+AA191+AA207+AA218+AA230+AA241+AA256+AA225</f>
        <v>882482351</v>
      </c>
      <c r="BP31" s="107">
        <f>AD33+AD41+AD55+AD61+AD81+AD88+AD102+AD108+AD121+AD139+AD143+AD153+AD168+AD174+AD183+AD191+AD207+AD218+AD230+AD241+AD256+AD225</f>
        <v>882482351</v>
      </c>
      <c r="BQ31" s="108">
        <f>AF33+AF41+AF55+AF61+AF81+AF88+AF102+AF108+AF121+AF139+AF143+AF153+AF168+AF174+AF183+AF191+AF207+AF218+AF230+AF241+AF256+AF225</f>
        <v>72554674</v>
      </c>
      <c r="BR31" s="9"/>
    </row>
    <row r="32" spans="1:70" s="9" customFormat="1" ht="24.95" customHeight="1" thickBot="1">
      <c r="A32" s="611" t="str">
        <f>+IF(JUNIO!A32=0,"",JUNIO!A32)</f>
        <v>1130103-2</v>
      </c>
      <c r="B32" s="647" t="str">
        <f>+IF(JUNIO!B32=0,"",JUNIO!B32)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07" t="str">
        <f>+IF(JUNIO!S32=0,"",JUNIO!S32)</f>
        <v>1010104-14</v>
      </c>
      <c r="T32" s="683" t="str">
        <f>+IF(JUNIO!T32=0,"",JUNIO!T32)</f>
        <v/>
      </c>
      <c r="U32" s="27">
        <f>+ENERO!U32</f>
        <v>0</v>
      </c>
      <c r="V32" s="15">
        <f>JUNIO!V32+JULIO!AL32</f>
        <v>0</v>
      </c>
      <c r="W32" s="15">
        <f>JUNIO!W32+JULIO!AM32</f>
        <v>0</v>
      </c>
      <c r="X32" s="18">
        <f t="shared" si="20"/>
        <v>0</v>
      </c>
      <c r="Y32" s="19">
        <f>JUNIO!AA32</f>
        <v>0</v>
      </c>
      <c r="Z32" s="374">
        <v>0</v>
      </c>
      <c r="AA32" s="18">
        <f t="shared" si="21"/>
        <v>0</v>
      </c>
      <c r="AB32" s="19">
        <f>JUNIO!AD32</f>
        <v>0</v>
      </c>
      <c r="AC32" s="374">
        <v>0</v>
      </c>
      <c r="AD32" s="18">
        <f t="shared" si="22"/>
        <v>0</v>
      </c>
      <c r="AE32" s="19">
        <f>JUNIO!AG32</f>
        <v>0</v>
      </c>
      <c r="AF32" s="374">
        <v>0</v>
      </c>
      <c r="AG32" s="18">
        <f t="shared" si="23"/>
        <v>0</v>
      </c>
      <c r="AH32" s="19">
        <f t="shared" si="24"/>
        <v>0</v>
      </c>
      <c r="AI32" s="15">
        <f t="shared" si="25"/>
        <v>0</v>
      </c>
      <c r="AJ32" s="16">
        <f t="shared" si="26"/>
        <v>0</v>
      </c>
      <c r="AL32" s="372">
        <v>0</v>
      </c>
      <c r="AM32" s="375">
        <v>0</v>
      </c>
      <c r="AO32" s="21"/>
      <c r="AP32" s="440" t="s">
        <v>139</v>
      </c>
      <c r="AQ32" s="395">
        <f>SUM(AQ22:AQ31)</f>
        <v>6718926950</v>
      </c>
      <c r="AR32" s="395">
        <f>SUM(AR22:AR31)</f>
        <v>3708148948</v>
      </c>
      <c r="AS32" s="395">
        <f>SUM(AS22:AS31)</f>
        <v>0</v>
      </c>
      <c r="AT32" s="441"/>
      <c r="AU32" s="442">
        <f t="shared" si="28"/>
        <v>0.55189600595374833</v>
      </c>
      <c r="AV32" s="442">
        <f t="shared" si="29"/>
        <v>0</v>
      </c>
      <c r="AW32" s="351">
        <f>SUM(AW22:AW31)</f>
        <v>6969228776.9285717</v>
      </c>
      <c r="AX32" s="351">
        <f>SUM(AX22:AX31)</f>
        <v>5818077417.7857132</v>
      </c>
      <c r="AY32" s="351">
        <f>SUM(AY22:AY31)</f>
        <v>250301826.92857128</v>
      </c>
      <c r="AZ32" s="352">
        <f>SUM(AZ22:AZ31)</f>
        <v>900849532.21428561</v>
      </c>
      <c r="BA32" s="382"/>
      <c r="BB32" s="422"/>
      <c r="BC32" s="422"/>
      <c r="BD32" s="422"/>
      <c r="BE32" s="422"/>
      <c r="BF32" s="422"/>
      <c r="BG32" s="382"/>
      <c r="BH32" s="382"/>
      <c r="BI32" s="382"/>
      <c r="BJ32" s="382"/>
      <c r="BK32" s="382"/>
      <c r="BM32" s="110" t="s">
        <v>135</v>
      </c>
      <c r="BN32" s="106">
        <f>+BN7+BN25+BN29+BN30+BN31</f>
        <v>6718926950</v>
      </c>
      <c r="BO32" s="107">
        <f t="shared" ref="BO32:BQ32" si="36">+BO7+BO25+BO29+BO30+BO31</f>
        <v>4714457626</v>
      </c>
      <c r="BP32" s="107">
        <f t="shared" si="36"/>
        <v>4296462032</v>
      </c>
      <c r="BQ32" s="108">
        <f t="shared" si="36"/>
        <v>565758719</v>
      </c>
      <c r="BR32" s="382"/>
    </row>
    <row r="33" spans="1:70" s="422" customFormat="1" ht="24.95" customHeight="1" thickBot="1">
      <c r="A33" s="611" t="str">
        <f>+IF(JUNIO!A33=0,"",JUNIO!A33)</f>
        <v>1130103-2-1</v>
      </c>
      <c r="B33" s="646" t="str">
        <f>+CONCATENATE("Vigencia ",INSTRUCCIONES!$F$3)</f>
        <v>Vigencia 2018</v>
      </c>
      <c r="C33" s="673">
        <f>+ENERO!C33</f>
        <v>0</v>
      </c>
      <c r="D33" s="373">
        <f>JUNIO!D33+JULIO!P33</f>
        <v>0</v>
      </c>
      <c r="E33" s="373">
        <f>JUNIO!E33+JULIO!Q33</f>
        <v>0</v>
      </c>
      <c r="F33" s="373">
        <f>SUM(C33:E33)</f>
        <v>0</v>
      </c>
      <c r="G33" s="373">
        <f>JUNIO!I33</f>
        <v>0</v>
      </c>
      <c r="H33" s="374">
        <v>0</v>
      </c>
      <c r="I33" s="373">
        <f>SUM(G33:H33)</f>
        <v>0</v>
      </c>
      <c r="J33" s="373">
        <f>JUNIO!L33</f>
        <v>0</v>
      </c>
      <c r="K33" s="374">
        <v>0</v>
      </c>
      <c r="L33" s="373">
        <f>SUM(J33:K33)</f>
        <v>0</v>
      </c>
      <c r="M33" s="373">
        <f>F33-I33</f>
        <v>0</v>
      </c>
      <c r="N33" s="143">
        <f>F33-L33</f>
        <v>0</v>
      </c>
      <c r="O33" s="9"/>
      <c r="P33" s="372">
        <v>0</v>
      </c>
      <c r="Q33" s="375">
        <v>0</v>
      </c>
      <c r="R33" s="9"/>
      <c r="S33" s="706">
        <f>+IF(JUNIO!S33=0,"",JUNIO!S33)</f>
        <v>1010199</v>
      </c>
      <c r="T33" s="682" t="str">
        <f>+IF(JUNIO!T33=0,"",JUNIO!T33)</f>
        <v>Vigencias Anteriores Servicios Asociados a nomina Admón.</v>
      </c>
      <c r="U33" s="27">
        <f>+ENERO!U33</f>
        <v>1771123</v>
      </c>
      <c r="V33" s="15">
        <f>JUNIO!V33+JULIO!AL33</f>
        <v>-1771123</v>
      </c>
      <c r="W33" s="15">
        <f>JUNIO!W33+JULIO!AM33</f>
        <v>30374979</v>
      </c>
      <c r="X33" s="18">
        <f t="shared" si="20"/>
        <v>30374979</v>
      </c>
      <c r="Y33" s="19">
        <f>JUNIO!AA33</f>
        <v>15122315</v>
      </c>
      <c r="Z33" s="374">
        <v>1690770</v>
      </c>
      <c r="AA33" s="18">
        <f t="shared" si="21"/>
        <v>16813085</v>
      </c>
      <c r="AB33" s="19">
        <f>JUNIO!AD33</f>
        <v>15122315</v>
      </c>
      <c r="AC33" s="374">
        <v>1690770</v>
      </c>
      <c r="AD33" s="18">
        <f t="shared" si="22"/>
        <v>16813085</v>
      </c>
      <c r="AE33" s="19">
        <f>JUNIO!AG33</f>
        <v>15122315</v>
      </c>
      <c r="AF33" s="374">
        <v>0</v>
      </c>
      <c r="AG33" s="18">
        <f t="shared" si="23"/>
        <v>15122315</v>
      </c>
      <c r="AH33" s="19">
        <f t="shared" si="24"/>
        <v>13561894</v>
      </c>
      <c r="AI33" s="15">
        <f t="shared" si="25"/>
        <v>13561894</v>
      </c>
      <c r="AJ33" s="16">
        <f t="shared" si="26"/>
        <v>15252664</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132</v>
      </c>
      <c r="BN33" s="112">
        <f>X258</f>
        <v>0</v>
      </c>
      <c r="BO33" s="113">
        <f>AA258</f>
        <v>-413163341</v>
      </c>
      <c r="BP33" s="113">
        <f>AD258</f>
        <v>-588313084</v>
      </c>
      <c r="BQ33" s="114">
        <f>AF258</f>
        <v>2445019283</v>
      </c>
      <c r="BR33" s="382"/>
    </row>
    <row r="34" spans="1:70" s="422" customFormat="1" ht="24.95" customHeight="1" thickBot="1">
      <c r="A34" s="611" t="str">
        <f>+IF(JUNIO!A34=0,"",JUNIO!A34)</f>
        <v>1130103-2-2</v>
      </c>
      <c r="B34" s="646" t="str">
        <f>+IF(JUNIO!B34=0,"",JUNIO!B34)</f>
        <v>Vigencia Anterior</v>
      </c>
      <c r="C34" s="673">
        <f>+ENERO!C34</f>
        <v>0</v>
      </c>
      <c r="D34" s="373">
        <f>JUNIO!D34+JULIO!P34</f>
        <v>0</v>
      </c>
      <c r="E34" s="373">
        <f>JUNIO!E34+JULIO!Q34</f>
        <v>0</v>
      </c>
      <c r="F34" s="373">
        <f>SUM(C34:E34)</f>
        <v>0</v>
      </c>
      <c r="G34" s="373">
        <f>JUNIO!I34</f>
        <v>0</v>
      </c>
      <c r="H34" s="374">
        <v>0</v>
      </c>
      <c r="I34" s="373">
        <f>SUM(G34:H34)</f>
        <v>0</v>
      </c>
      <c r="J34" s="373">
        <f>JUNIO!L34</f>
        <v>0</v>
      </c>
      <c r="K34" s="374">
        <v>0</v>
      </c>
      <c r="L34" s="373">
        <f>SUM(J34:K34)</f>
        <v>0</v>
      </c>
      <c r="M34" s="373">
        <f>F34-I34</f>
        <v>0</v>
      </c>
      <c r="N34" s="143">
        <f>F34-L34</f>
        <v>0</v>
      </c>
      <c r="O34" s="382"/>
      <c r="P34" s="372">
        <v>0</v>
      </c>
      <c r="Q34" s="375">
        <v>0</v>
      </c>
      <c r="R34" s="9"/>
      <c r="S34" s="366" t="str">
        <f>+IF(JUNIO!S34=0,"",JUNIO!S34)</f>
        <v/>
      </c>
      <c r="T34" s="696" t="str">
        <f>+IF(JUNIO!T34=0,"",JUNIO!T34)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146</v>
      </c>
      <c r="AT34" s="13"/>
      <c r="AU34" s="447" t="s">
        <v>147</v>
      </c>
      <c r="AV34" s="448" t="s">
        <v>148</v>
      </c>
      <c r="AW34" s="385" t="s">
        <v>146</v>
      </c>
      <c r="AX34" s="449"/>
      <c r="AY34" s="385" t="s">
        <v>149</v>
      </c>
      <c r="AZ34" s="386" t="s">
        <v>150</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+IF(JUNIO!A35=0,"",JUNIO!A35)</f>
        <v>1130103-3</v>
      </c>
      <c r="B35" s="647" t="str">
        <f>+IF(JUNIO!B35=0,"",JUNIO!B35)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5">
        <f>+IF(JUNIO!S35=0,"",JUNIO!S35)</f>
        <v>1010200</v>
      </c>
      <c r="T35" s="681" t="str">
        <f>+IF(JUNIO!T35=0,"",JUNIO!T35)</f>
        <v>Servicios Personales Indirectos</v>
      </c>
      <c r="U35" s="132">
        <f t="shared" ref="U35:AJ35" si="38">SUM(U36:U41)</f>
        <v>189117672</v>
      </c>
      <c r="V35" s="122">
        <f t="shared" si="38"/>
        <v>27808874</v>
      </c>
      <c r="W35" s="122">
        <f t="shared" si="38"/>
        <v>0</v>
      </c>
      <c r="X35" s="129">
        <f t="shared" si="38"/>
        <v>216926546</v>
      </c>
      <c r="Y35" s="128">
        <f t="shared" si="38"/>
        <v>208349377</v>
      </c>
      <c r="Z35" s="122">
        <f t="shared" si="38"/>
        <v>234372</v>
      </c>
      <c r="AA35" s="129">
        <f t="shared" si="38"/>
        <v>208583749</v>
      </c>
      <c r="AB35" s="128">
        <f t="shared" si="38"/>
        <v>112214297</v>
      </c>
      <c r="AC35" s="122">
        <f t="shared" si="38"/>
        <v>15786751</v>
      </c>
      <c r="AD35" s="129">
        <f t="shared" si="38"/>
        <v>128001048</v>
      </c>
      <c r="AE35" s="128">
        <f t="shared" si="38"/>
        <v>88007166</v>
      </c>
      <c r="AF35" s="122">
        <f t="shared" si="38"/>
        <v>18673100</v>
      </c>
      <c r="AG35" s="129">
        <f t="shared" si="38"/>
        <v>106680266</v>
      </c>
      <c r="AH35" s="128">
        <f t="shared" si="38"/>
        <v>8342797</v>
      </c>
      <c r="AI35" s="122">
        <f t="shared" si="38"/>
        <v>88925498</v>
      </c>
      <c r="AJ35" s="130">
        <f t="shared" si="38"/>
        <v>110246280</v>
      </c>
      <c r="AK35" s="9"/>
      <c r="AL35" s="128">
        <f>SUM(AL36:AL41)</f>
        <v>7277113</v>
      </c>
      <c r="AM35" s="130">
        <f>SUM(AM36:AM41)</f>
        <v>0</v>
      </c>
      <c r="AN35" s="9"/>
      <c r="AO35" s="349"/>
      <c r="AP35" s="450"/>
      <c r="AQ35" s="292"/>
      <c r="AR35" s="451"/>
      <c r="AS35" s="451"/>
      <c r="AT35" s="451"/>
      <c r="AU35" s="452">
        <f>AR17-AR32</f>
        <v>587122708</v>
      </c>
      <c r="AV35" s="453">
        <f>AS17-AR32</f>
        <v>-5913632</v>
      </c>
      <c r="AW35" s="453" t="s">
        <v>152</v>
      </c>
      <c r="AX35" s="454"/>
      <c r="AY35" s="453">
        <f>AY17+AY32</f>
        <v>1038163465.2142854</v>
      </c>
      <c r="AZ35" s="455">
        <f>AZ17+AY32</f>
        <v>-51698307.928571284</v>
      </c>
      <c r="BB35" s="422"/>
      <c r="BC35" s="422"/>
      <c r="BD35" s="422"/>
      <c r="BE35" s="422"/>
      <c r="BF35" s="422"/>
    </row>
    <row r="36" spans="1:70" s="382" customFormat="1" ht="24.95" customHeight="1" thickBot="1">
      <c r="A36" s="611" t="str">
        <f>+IF(JUNIO!A36=0,"",JUNIO!A36)</f>
        <v>1130103-3-1</v>
      </c>
      <c r="B36" s="646" t="str">
        <f>+CONCATENATE("Vigencia ",INSTRUCCIONES!$F$3)</f>
        <v>Vigencia 2018</v>
      </c>
      <c r="C36" s="673">
        <f>+ENERO!C36</f>
        <v>0</v>
      </c>
      <c r="D36" s="373">
        <f>JUNIO!D36+JULIO!P36</f>
        <v>0</v>
      </c>
      <c r="E36" s="373">
        <f>JUNIO!E36+JULIO!Q36</f>
        <v>0</v>
      </c>
      <c r="F36" s="373">
        <f>SUM(C36:E36)</f>
        <v>0</v>
      </c>
      <c r="G36" s="373">
        <f>JUNIO!I36</f>
        <v>0</v>
      </c>
      <c r="H36" s="374">
        <v>0</v>
      </c>
      <c r="I36" s="373">
        <f>SUM(G36:H36)</f>
        <v>0</v>
      </c>
      <c r="J36" s="373">
        <f>JUNIO!L36</f>
        <v>0</v>
      </c>
      <c r="K36" s="374">
        <v>0</v>
      </c>
      <c r="L36" s="373">
        <f>SUM(J36:K36)</f>
        <v>0</v>
      </c>
      <c r="M36" s="373">
        <f>F36-I36</f>
        <v>0</v>
      </c>
      <c r="N36" s="143">
        <f>F36-L36</f>
        <v>0</v>
      </c>
      <c r="O36" s="9"/>
      <c r="P36" s="372">
        <v>0</v>
      </c>
      <c r="Q36" s="375">
        <v>0</v>
      </c>
      <c r="R36" s="9"/>
      <c r="S36" s="706" t="str">
        <f>+IF(JUNIO!S36=0,"",JUNIO!S36)</f>
        <v>1010200-1</v>
      </c>
      <c r="T36" s="682" t="str">
        <f>+IF(JUNIO!T36=0,"",JUNIO!T36)</f>
        <v>Remuneración y Honorarios por Servicios Técnicos y Profesionales</v>
      </c>
      <c r="U36" s="27">
        <f>+ENERO!U36</f>
        <v>66358680</v>
      </c>
      <c r="V36" s="15">
        <f>JUNIO!V36+JULIO!AL36</f>
        <v>11029750</v>
      </c>
      <c r="W36" s="15">
        <f>JUNIO!W36+JULIO!AM36</f>
        <v>0</v>
      </c>
      <c r="X36" s="18">
        <f t="shared" ref="X36:X41" si="39">SUM(U36:W36)</f>
        <v>77388430</v>
      </c>
      <c r="Y36" s="19">
        <f>JUNIO!AA36</f>
        <v>70111317</v>
      </c>
      <c r="Z36" s="374">
        <v>0</v>
      </c>
      <c r="AA36" s="18">
        <f t="shared" ref="AA36:AA41" si="40">SUM(Y36:Z36)</f>
        <v>70111317</v>
      </c>
      <c r="AB36" s="19">
        <f>JUNIO!AD36</f>
        <v>34405284</v>
      </c>
      <c r="AC36" s="374">
        <v>5022367</v>
      </c>
      <c r="AD36" s="18">
        <f t="shared" ref="AD36:AD41" si="41">SUM(AB36:AC36)</f>
        <v>39427651</v>
      </c>
      <c r="AE36" s="19">
        <f>JUNIO!AG36</f>
        <v>26941991</v>
      </c>
      <c r="AF36" s="374">
        <v>7463293</v>
      </c>
      <c r="AG36" s="18">
        <f t="shared" ref="AG36:AG41" si="42">SUM(AE36:AF36)</f>
        <v>34405284</v>
      </c>
      <c r="AH36" s="19">
        <f t="shared" ref="AH36:AH41" si="43">X36-AA36</f>
        <v>7277113</v>
      </c>
      <c r="AI36" s="15">
        <f t="shared" ref="AI36:AI41" si="44">X36-AD36</f>
        <v>37960779</v>
      </c>
      <c r="AJ36" s="16">
        <f t="shared" ref="AJ36:AJ41" si="45">X36-AG36</f>
        <v>42983146</v>
      </c>
      <c r="AK36" s="9"/>
      <c r="AL36" s="372">
        <v>7277113</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+IF(JUNIO!A37=0,"",JUNIO!A37)</f>
        <v>1130103-3-2</v>
      </c>
      <c r="B37" s="646" t="str">
        <f>+IF(JUNIO!B37=0,"",JUNIO!B37)</f>
        <v>Vigencia Anterior</v>
      </c>
      <c r="C37" s="673">
        <f>+ENERO!C37</f>
        <v>0</v>
      </c>
      <c r="D37" s="373">
        <f>JUNIO!D37+JULIO!P37</f>
        <v>0</v>
      </c>
      <c r="E37" s="373">
        <f>JUNIO!E37+JULIO!Q37</f>
        <v>0</v>
      </c>
      <c r="F37" s="373">
        <f>SUM(C37:E37)</f>
        <v>0</v>
      </c>
      <c r="G37" s="373">
        <f>JUNIO!I37</f>
        <v>0</v>
      </c>
      <c r="H37" s="374">
        <v>0</v>
      </c>
      <c r="I37" s="373">
        <f>SUM(G37:H37)</f>
        <v>0</v>
      </c>
      <c r="J37" s="373">
        <f>JUNIO!L37</f>
        <v>0</v>
      </c>
      <c r="K37" s="374">
        <v>0</v>
      </c>
      <c r="L37" s="373">
        <f>SUM(J37:K37)</f>
        <v>0</v>
      </c>
      <c r="M37" s="373">
        <f>F37-I37</f>
        <v>0</v>
      </c>
      <c r="N37" s="143">
        <f>F37-L37</f>
        <v>0</v>
      </c>
      <c r="P37" s="372">
        <v>0</v>
      </c>
      <c r="Q37" s="375">
        <v>0</v>
      </c>
      <c r="R37" s="9"/>
      <c r="S37" s="706" t="str">
        <f>+IF(JUNIO!S37=0,"",JUNIO!S37)</f>
        <v>1010200-2</v>
      </c>
      <c r="T37" s="682" t="str">
        <f>+IF(JUNIO!T37=0,"",JUNIO!T37)</f>
        <v>Personal Supernumerario</v>
      </c>
      <c r="U37" s="27">
        <f>+ENERO!U37</f>
        <v>0</v>
      </c>
      <c r="V37" s="15">
        <f>JUNIO!V37+JULIO!AL37</f>
        <v>0</v>
      </c>
      <c r="W37" s="15">
        <f>JUNIO!W37+JULIO!AM37</f>
        <v>0</v>
      </c>
      <c r="X37" s="18">
        <f t="shared" si="39"/>
        <v>0</v>
      </c>
      <c r="Y37" s="19">
        <f>JUNIO!AA37</f>
        <v>0</v>
      </c>
      <c r="Z37" s="374">
        <v>0</v>
      </c>
      <c r="AA37" s="18">
        <f t="shared" si="40"/>
        <v>0</v>
      </c>
      <c r="AB37" s="19">
        <f>JUNIO!AD37</f>
        <v>0</v>
      </c>
      <c r="AC37" s="374">
        <v>0</v>
      </c>
      <c r="AD37" s="18">
        <f t="shared" si="41"/>
        <v>0</v>
      </c>
      <c r="AE37" s="19">
        <f>JUNIO!AG37</f>
        <v>0</v>
      </c>
      <c r="AF37" s="374">
        <v>0</v>
      </c>
      <c r="AG37" s="18">
        <f t="shared" si="42"/>
        <v>0</v>
      </c>
      <c r="AH37" s="19">
        <f t="shared" si="43"/>
        <v>0</v>
      </c>
      <c r="AI37" s="15">
        <f t="shared" si="44"/>
        <v>0</v>
      </c>
      <c r="AJ37" s="16">
        <f t="shared" si="45"/>
        <v>0</v>
      </c>
      <c r="AK37" s="9"/>
      <c r="AL37" s="372">
        <v>0</v>
      </c>
      <c r="AM37" s="375">
        <v>0</v>
      </c>
      <c r="AN37" s="9"/>
      <c r="AO37" s="24" t="s">
        <v>155</v>
      </c>
    </row>
    <row r="38" spans="1:70" s="382" customFormat="1" ht="24.95" customHeight="1">
      <c r="A38" s="736" t="str">
        <f>+IF(JUNIO!A38=0,"",JUNIO!A38)</f>
        <v>1130103-4</v>
      </c>
      <c r="B38" s="648" t="str">
        <f>+IF(JUNIO!B38=0,"",JUNIO!B38)</f>
        <v xml:space="preserve"> Aportes Patronales  1o. Nivel</v>
      </c>
      <c r="C38" s="673">
        <f>+ENERO!C38</f>
        <v>247152498</v>
      </c>
      <c r="D38" s="373">
        <f>JUNIO!D38+JULIO!P38</f>
        <v>0</v>
      </c>
      <c r="E38" s="373">
        <f>JUNIO!E38+JULIO!Q38</f>
        <v>0</v>
      </c>
      <c r="F38" s="373">
        <f t="shared" ref="F38:F41" si="46">SUM(C38:E38)</f>
        <v>247152498</v>
      </c>
      <c r="G38" s="373">
        <f>JUNIO!I38</f>
        <v>123576252</v>
      </c>
      <c r="H38" s="374">
        <v>20596042</v>
      </c>
      <c r="I38" s="373">
        <f t="shared" ref="I38:I41" si="47">SUM(G38:H38)</f>
        <v>144172294</v>
      </c>
      <c r="J38" s="373">
        <f>JUNIO!L38</f>
        <v>102980210</v>
      </c>
      <c r="K38" s="374">
        <v>20596042</v>
      </c>
      <c r="L38" s="373">
        <f t="shared" ref="L38:L41" si="48">SUM(J38:K38)</f>
        <v>123576252</v>
      </c>
      <c r="M38" s="373">
        <f t="shared" ref="M38:M41" si="49">F38-I38</f>
        <v>102980204</v>
      </c>
      <c r="N38" s="143">
        <f t="shared" ref="N38:N41" si="50">F38-L38</f>
        <v>123576246</v>
      </c>
      <c r="O38" s="525"/>
      <c r="P38" s="372">
        <v>0</v>
      </c>
      <c r="Q38" s="375">
        <v>0</v>
      </c>
      <c r="R38" s="9"/>
      <c r="S38" s="706" t="str">
        <f>+IF(JUNIO!S38=0,"",JUNIO!S38)</f>
        <v>1010200-3</v>
      </c>
      <c r="T38" s="682" t="str">
        <f>+IF(JUNIO!T38=0,"",JUNIO!T38)</f>
        <v>Honorarios de la Junta Directiva</v>
      </c>
      <c r="U38" s="27">
        <f>+ENERO!U38</f>
        <v>1768800</v>
      </c>
      <c r="V38" s="15">
        <f>JUNIO!V38+JULIO!AL38</f>
        <v>0</v>
      </c>
      <c r="W38" s="15">
        <f>JUNIO!W38+JULIO!AM38</f>
        <v>0</v>
      </c>
      <c r="X38" s="18">
        <f t="shared" si="39"/>
        <v>1768800</v>
      </c>
      <c r="Y38" s="19">
        <f>JUNIO!AA38</f>
        <v>468744</v>
      </c>
      <c r="Z38" s="374">
        <v>234372</v>
      </c>
      <c r="AA38" s="18">
        <f t="shared" si="40"/>
        <v>703116</v>
      </c>
      <c r="AB38" s="19">
        <f>JUNIO!AD38</f>
        <v>468744</v>
      </c>
      <c r="AC38" s="374">
        <v>234372</v>
      </c>
      <c r="AD38" s="18">
        <f t="shared" si="41"/>
        <v>703116</v>
      </c>
      <c r="AE38" s="19">
        <f>JUNIO!AG38</f>
        <v>0</v>
      </c>
      <c r="AF38" s="374">
        <v>0</v>
      </c>
      <c r="AG38" s="18">
        <f t="shared" si="42"/>
        <v>0</v>
      </c>
      <c r="AH38" s="19">
        <f t="shared" si="43"/>
        <v>1065684</v>
      </c>
      <c r="AI38" s="15">
        <f t="shared" si="44"/>
        <v>1065684</v>
      </c>
      <c r="AJ38" s="16">
        <f t="shared" si="45"/>
        <v>1768800</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6" t="str">
        <f>+IF(JUNIO!A39=0,"",JUNIO!A39)</f>
        <v>1130103-5</v>
      </c>
      <c r="B39" s="648" t="str">
        <f>+IF(JUNIO!B39=0,"",JUNIO!B39)</f>
        <v xml:space="preserve"> Aportes Patronales  2o. Nivel</v>
      </c>
      <c r="C39" s="673">
        <f>+ENERO!C39</f>
        <v>0</v>
      </c>
      <c r="D39" s="373">
        <f>JUNIO!D39+JULIO!P39</f>
        <v>0</v>
      </c>
      <c r="E39" s="373">
        <f>JUNIO!E39+JULIO!Q39</f>
        <v>0</v>
      </c>
      <c r="F39" s="373">
        <f t="shared" si="46"/>
        <v>0</v>
      </c>
      <c r="G39" s="373">
        <f>JUNIO!I39</f>
        <v>0</v>
      </c>
      <c r="H39" s="374">
        <v>0</v>
      </c>
      <c r="I39" s="373">
        <f t="shared" si="47"/>
        <v>0</v>
      </c>
      <c r="J39" s="373">
        <f>JUNIO!L39</f>
        <v>0</v>
      </c>
      <c r="K39" s="374">
        <v>0</v>
      </c>
      <c r="L39" s="373">
        <f t="shared" si="48"/>
        <v>0</v>
      </c>
      <c r="M39" s="373">
        <f t="shared" si="49"/>
        <v>0</v>
      </c>
      <c r="N39" s="143">
        <f t="shared" si="50"/>
        <v>0</v>
      </c>
      <c r="O39" s="525"/>
      <c r="P39" s="372">
        <v>0</v>
      </c>
      <c r="Q39" s="375">
        <v>0</v>
      </c>
      <c r="R39" s="9"/>
      <c r="S39" s="706" t="str">
        <f>+IF(JUNIO!S39=0,"",JUNIO!S39)</f>
        <v>1010200-4</v>
      </c>
      <c r="T39" s="682" t="str">
        <f>+IF(JUNIO!T39=0,"",JUNIO!T39)</f>
        <v>Otros Honorarios</v>
      </c>
      <c r="U39" s="27">
        <f>+ENERO!U39</f>
        <v>120990192</v>
      </c>
      <c r="V39" s="15">
        <f>JUNIO!V39+JULIO!AL39</f>
        <v>-9487426</v>
      </c>
      <c r="W39" s="15">
        <f>JUNIO!W39+JULIO!AM39</f>
        <v>0</v>
      </c>
      <c r="X39" s="18">
        <f t="shared" si="39"/>
        <v>111502766</v>
      </c>
      <c r="Y39" s="19">
        <f>JUNIO!AA39</f>
        <v>111502766</v>
      </c>
      <c r="Z39" s="374">
        <v>0</v>
      </c>
      <c r="AA39" s="18">
        <f t="shared" si="40"/>
        <v>111502766</v>
      </c>
      <c r="AB39" s="19">
        <f>JUNIO!AD39</f>
        <v>51073719</v>
      </c>
      <c r="AC39" s="374">
        <v>10530012</v>
      </c>
      <c r="AD39" s="18">
        <f t="shared" si="41"/>
        <v>61603731</v>
      </c>
      <c r="AE39" s="19">
        <f>JUNIO!AG39</f>
        <v>34798625</v>
      </c>
      <c r="AF39" s="374">
        <v>11209807</v>
      </c>
      <c r="AG39" s="18">
        <f t="shared" si="42"/>
        <v>46008432</v>
      </c>
      <c r="AH39" s="19">
        <f t="shared" si="43"/>
        <v>0</v>
      </c>
      <c r="AI39" s="15">
        <f t="shared" si="44"/>
        <v>49899035</v>
      </c>
      <c r="AJ39" s="16">
        <f t="shared" si="45"/>
        <v>65494334</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6" t="str">
        <f>+IF(JUNIO!A40=0,"",JUNIO!A40)</f>
        <v>1130103-6</v>
      </c>
      <c r="B40" s="648" t="str">
        <f>+IF(JUNIO!B40=0,"",JUNIO!B40)</f>
        <v xml:space="preserve"> Aportes Patronales  3er. Nivel</v>
      </c>
      <c r="C40" s="673">
        <f>+ENERO!C40</f>
        <v>0</v>
      </c>
      <c r="D40" s="373">
        <f>JUNIO!D40+JULIO!P40</f>
        <v>0</v>
      </c>
      <c r="E40" s="373">
        <f>JUNIO!E40+JULIO!Q40</f>
        <v>0</v>
      </c>
      <c r="F40" s="373">
        <f t="shared" si="46"/>
        <v>0</v>
      </c>
      <c r="G40" s="373">
        <f>JUNIO!I40</f>
        <v>0</v>
      </c>
      <c r="H40" s="374">
        <v>0</v>
      </c>
      <c r="I40" s="373">
        <f t="shared" si="47"/>
        <v>0</v>
      </c>
      <c r="J40" s="373">
        <f>JUNIO!L40</f>
        <v>0</v>
      </c>
      <c r="K40" s="374">
        <v>0</v>
      </c>
      <c r="L40" s="373">
        <f t="shared" si="48"/>
        <v>0</v>
      </c>
      <c r="M40" s="373">
        <f t="shared" si="49"/>
        <v>0</v>
      </c>
      <c r="N40" s="143">
        <f t="shared" si="50"/>
        <v>0</v>
      </c>
      <c r="O40" s="525"/>
      <c r="P40" s="372">
        <v>0</v>
      </c>
      <c r="Q40" s="375">
        <v>0</v>
      </c>
      <c r="R40" s="9"/>
      <c r="S40" s="706" t="str">
        <f>+IF(JUNIO!S40=0,"",JUNIO!S40)</f>
        <v>1010200-6</v>
      </c>
      <c r="T40" s="682" t="str">
        <f>+IF(JUNIO!T40=0,"",JUNIO!T40)</f>
        <v>Certificación, Habilitación y Acreditación</v>
      </c>
      <c r="U40" s="27">
        <f>+ENERO!U40</f>
        <v>0</v>
      </c>
      <c r="V40" s="15">
        <f>JUNIO!V40+JULIO!AL40</f>
        <v>0</v>
      </c>
      <c r="W40" s="15">
        <f>JUNIO!W40+JULIO!AM40</f>
        <v>0</v>
      </c>
      <c r="X40" s="18">
        <f t="shared" si="39"/>
        <v>0</v>
      </c>
      <c r="Y40" s="19">
        <f>JUNIO!AA40</f>
        <v>0</v>
      </c>
      <c r="Z40" s="374">
        <v>0</v>
      </c>
      <c r="AA40" s="18">
        <f t="shared" si="40"/>
        <v>0</v>
      </c>
      <c r="AB40" s="19">
        <f>JUNIO!AD40</f>
        <v>0</v>
      </c>
      <c r="AC40" s="374">
        <v>0</v>
      </c>
      <c r="AD40" s="18">
        <f t="shared" si="41"/>
        <v>0</v>
      </c>
      <c r="AE40" s="19">
        <f>JUNIO!AG40</f>
        <v>0</v>
      </c>
      <c r="AF40" s="374">
        <v>0</v>
      </c>
      <c r="AG40" s="18">
        <f t="shared" si="42"/>
        <v>0</v>
      </c>
      <c r="AH40" s="19">
        <f t="shared" si="43"/>
        <v>0</v>
      </c>
      <c r="AI40" s="15">
        <f t="shared" si="44"/>
        <v>0</v>
      </c>
      <c r="AJ40" s="16">
        <f t="shared" si="45"/>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4">
        <f>+IF(JUNIO!A41=0,"",JUNIO!A41)</f>
        <v>1130104</v>
      </c>
      <c r="B41" s="645" t="str">
        <f>+IF(JUNIO!B41=0,"",JUNIO!B41)</f>
        <v>SUBSIDIO A LA OFERTA- ACTIVIDADES NO POS-S</v>
      </c>
      <c r="C41" s="673">
        <f>+ENERO!C41</f>
        <v>0</v>
      </c>
      <c r="D41" s="122">
        <f>JUNIO!D41+JULIO!P41</f>
        <v>0</v>
      </c>
      <c r="E41" s="122">
        <f>JUNIO!E41+JULIO!Q41</f>
        <v>0</v>
      </c>
      <c r="F41" s="122">
        <f t="shared" si="46"/>
        <v>0</v>
      </c>
      <c r="G41" s="122">
        <f>JUNIO!I41</f>
        <v>0</v>
      </c>
      <c r="H41" s="374">
        <v>0</v>
      </c>
      <c r="I41" s="122">
        <f t="shared" si="47"/>
        <v>0</v>
      </c>
      <c r="J41" s="122">
        <f>JUNIO!L41</f>
        <v>0</v>
      </c>
      <c r="K41" s="374">
        <v>0</v>
      </c>
      <c r="L41" s="122">
        <f t="shared" si="48"/>
        <v>0</v>
      </c>
      <c r="M41" s="122">
        <f t="shared" si="49"/>
        <v>0</v>
      </c>
      <c r="N41" s="130">
        <f t="shared" si="50"/>
        <v>0</v>
      </c>
      <c r="O41" s="382"/>
      <c r="P41" s="374">
        <v>0</v>
      </c>
      <c r="Q41" s="375">
        <v>0</v>
      </c>
      <c r="R41" s="9"/>
      <c r="S41" s="706">
        <f>+IF(JUNIO!S41=0,"",JUNIO!S41)</f>
        <v>1010299</v>
      </c>
      <c r="T41" s="682" t="str">
        <f>+IF(JUNIO!T41=0,"",JUNIO!T41)</f>
        <v>Vigencias Anteriores Servicios Asociados a nomina Operativo</v>
      </c>
      <c r="U41" s="27">
        <f>+ENERO!U41</f>
        <v>0</v>
      </c>
      <c r="V41" s="15">
        <f>JUNIO!V41+JULIO!AL41</f>
        <v>26266550</v>
      </c>
      <c r="W41" s="15">
        <f>JUNIO!W41+JULIO!AM41</f>
        <v>0</v>
      </c>
      <c r="X41" s="18">
        <f t="shared" si="39"/>
        <v>26266550</v>
      </c>
      <c r="Y41" s="19">
        <f>JUNIO!AA41</f>
        <v>26266550</v>
      </c>
      <c r="Z41" s="374">
        <v>0</v>
      </c>
      <c r="AA41" s="18">
        <f t="shared" si="40"/>
        <v>26266550</v>
      </c>
      <c r="AB41" s="19">
        <f>JUNIO!AD41</f>
        <v>26266550</v>
      </c>
      <c r="AC41" s="374">
        <v>0</v>
      </c>
      <c r="AD41" s="18">
        <f t="shared" si="41"/>
        <v>26266550</v>
      </c>
      <c r="AE41" s="19">
        <f>JUNIO!AG41</f>
        <v>26266550</v>
      </c>
      <c r="AF41" s="374">
        <v>0</v>
      </c>
      <c r="AG41" s="18">
        <f t="shared" si="42"/>
        <v>26266550</v>
      </c>
      <c r="AH41" s="19">
        <f t="shared" si="43"/>
        <v>0</v>
      </c>
      <c r="AI41" s="15">
        <f t="shared" si="44"/>
        <v>0</v>
      </c>
      <c r="AJ41" s="16">
        <f t="shared" si="45"/>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4">
        <f>+IF(JUNIO!A42=0,"",JUNIO!A42)</f>
        <v>1130106</v>
      </c>
      <c r="B42" s="645" t="str">
        <f>+IF(JUNIO!B42=0,"",JUNIO!B42)</f>
        <v>SALUD PUBLICA - PLAN DE INTERVENCIONES COLECTIVAS</v>
      </c>
      <c r="C42" s="43">
        <f t="shared" ref="C42:N42" si="51">SUM(C43:C44)</f>
        <v>76000000</v>
      </c>
      <c r="D42" s="44">
        <f t="shared" si="51"/>
        <v>0</v>
      </c>
      <c r="E42" s="44">
        <f t="shared" si="51"/>
        <v>49000000</v>
      </c>
      <c r="F42" s="44">
        <f t="shared" si="51"/>
        <v>125000000</v>
      </c>
      <c r="G42" s="44">
        <f t="shared" si="51"/>
        <v>65467661</v>
      </c>
      <c r="H42" s="44">
        <f t="shared" si="51"/>
        <v>9667850</v>
      </c>
      <c r="I42" s="44">
        <f t="shared" si="51"/>
        <v>75135511</v>
      </c>
      <c r="J42" s="44">
        <f t="shared" si="51"/>
        <v>40100145</v>
      </c>
      <c r="K42" s="44">
        <f t="shared" si="51"/>
        <v>17199479</v>
      </c>
      <c r="L42" s="44">
        <f t="shared" si="51"/>
        <v>57299624</v>
      </c>
      <c r="M42" s="44">
        <f t="shared" si="51"/>
        <v>49864489</v>
      </c>
      <c r="N42" s="45">
        <f t="shared" si="51"/>
        <v>67700376</v>
      </c>
      <c r="P42" s="43">
        <f>SUM(P43:P44)</f>
        <v>0</v>
      </c>
      <c r="Q42" s="45">
        <f>SUM(Q43:Q44)</f>
        <v>0</v>
      </c>
      <c r="R42" s="9"/>
      <c r="S42" s="366" t="str">
        <f>+IF(JUNIO!S42=0,"",JUNIO!S42)</f>
        <v/>
      </c>
      <c r="T42" s="696" t="str">
        <f>+IF(JUNIO!T42=0,"",JUNIO!T42)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+IF(JUNIO!A43=0,"",JUNIO!A43)</f>
        <v>1130106-1</v>
      </c>
      <c r="B43" s="646" t="str">
        <f>+CONCATENATE("Vigencia ",INSTRUCCIONES!$F$3)</f>
        <v>Vigencia 2018</v>
      </c>
      <c r="C43" s="673">
        <f>+ENERO!C43</f>
        <v>76000000</v>
      </c>
      <c r="D43" s="373">
        <f>JUNIO!D43+JULIO!P43</f>
        <v>0</v>
      </c>
      <c r="E43" s="373">
        <f>JUNIO!E43+JULIO!Q43</f>
        <v>39000000</v>
      </c>
      <c r="F43" s="373">
        <f>SUM(C43:E43)</f>
        <v>115000000</v>
      </c>
      <c r="G43" s="373">
        <f>JUNIO!I43</f>
        <v>55467661</v>
      </c>
      <c r="H43" s="374">
        <v>9667850</v>
      </c>
      <c r="I43" s="373">
        <f>SUM(G43:H43)</f>
        <v>65135511</v>
      </c>
      <c r="J43" s="373">
        <f>JUNIO!L43</f>
        <v>30100145</v>
      </c>
      <c r="K43" s="374">
        <v>17199479</v>
      </c>
      <c r="L43" s="373">
        <f>SUM(J43:K43)</f>
        <v>47299624</v>
      </c>
      <c r="M43" s="373">
        <f>F43-I43</f>
        <v>49864489</v>
      </c>
      <c r="N43" s="143">
        <f>F43-L43</f>
        <v>67700376</v>
      </c>
      <c r="O43" s="382"/>
      <c r="P43" s="372">
        <v>0</v>
      </c>
      <c r="Q43" s="375">
        <v>0</v>
      </c>
      <c r="R43" s="9"/>
      <c r="S43" s="705">
        <f>+IF(JUNIO!S43=0,"",JUNIO!S43)</f>
        <v>1010300</v>
      </c>
      <c r="T43" s="681" t="str">
        <f>+IF(JUNIO!T43=0,"",JUNIO!T43)</f>
        <v>Contribuciones Inherentes nómina al Sector Privado</v>
      </c>
      <c r="U43" s="132">
        <f t="shared" ref="U43:AJ43" si="52">U44+U49+U55</f>
        <v>193912600</v>
      </c>
      <c r="V43" s="122">
        <f t="shared" si="52"/>
        <v>-10756447</v>
      </c>
      <c r="W43" s="122">
        <f t="shared" si="52"/>
        <v>0</v>
      </c>
      <c r="X43" s="129">
        <f t="shared" si="52"/>
        <v>183156153</v>
      </c>
      <c r="Y43" s="128">
        <f t="shared" si="52"/>
        <v>106783838</v>
      </c>
      <c r="Z43" s="122">
        <f t="shared" si="52"/>
        <v>11118551</v>
      </c>
      <c r="AA43" s="129">
        <f t="shared" si="52"/>
        <v>117902389</v>
      </c>
      <c r="AB43" s="128">
        <f t="shared" si="52"/>
        <v>106783838</v>
      </c>
      <c r="AC43" s="122">
        <f t="shared" si="52"/>
        <v>11118551</v>
      </c>
      <c r="AD43" s="129">
        <f t="shared" si="52"/>
        <v>117902389</v>
      </c>
      <c r="AE43" s="128">
        <f t="shared" si="52"/>
        <v>95461723</v>
      </c>
      <c r="AF43" s="122">
        <f t="shared" si="52"/>
        <v>11322115</v>
      </c>
      <c r="AG43" s="129">
        <f t="shared" si="52"/>
        <v>106783838</v>
      </c>
      <c r="AH43" s="128">
        <f t="shared" si="52"/>
        <v>65253764</v>
      </c>
      <c r="AI43" s="122">
        <f t="shared" si="52"/>
        <v>65253764</v>
      </c>
      <c r="AJ43" s="130">
        <f t="shared" si="52"/>
        <v>76372315</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+IF(JUNIO!A44=0,"",JUNIO!A44)</f>
        <v>1130106-2</v>
      </c>
      <c r="B44" s="646" t="str">
        <f>+IF(JUNIO!B44=0,"",JUNIO!B44)</f>
        <v>Vigencia Anterior Salud Publica</v>
      </c>
      <c r="C44" s="673">
        <f>+ENERO!C44</f>
        <v>0</v>
      </c>
      <c r="D44" s="373">
        <f>JUNIO!D44+JULIO!P44</f>
        <v>0</v>
      </c>
      <c r="E44" s="373">
        <f>JUNIO!E44+JULIO!Q44</f>
        <v>10000000</v>
      </c>
      <c r="F44" s="373">
        <f>SUM(C44:E44)</f>
        <v>10000000</v>
      </c>
      <c r="G44" s="373">
        <f>JUNIO!I44</f>
        <v>10000000</v>
      </c>
      <c r="H44" s="374">
        <v>0</v>
      </c>
      <c r="I44" s="373">
        <f>SUM(G44:H44)</f>
        <v>10000000</v>
      </c>
      <c r="J44" s="373">
        <f>JUNIO!L44</f>
        <v>10000000</v>
      </c>
      <c r="K44" s="374">
        <v>0</v>
      </c>
      <c r="L44" s="373">
        <f>SUM(J44:K44)</f>
        <v>10000000</v>
      </c>
      <c r="M44" s="373">
        <f>F44-I44</f>
        <v>0</v>
      </c>
      <c r="N44" s="143">
        <f>F44-L44</f>
        <v>0</v>
      </c>
      <c r="O44" s="382"/>
      <c r="P44" s="372">
        <v>0</v>
      </c>
      <c r="Q44" s="375">
        <v>0</v>
      </c>
      <c r="R44" s="9"/>
      <c r="S44" s="706">
        <f>+IF(JUNIO!S44=0,"",JUNIO!S44)</f>
        <v>1010301</v>
      </c>
      <c r="T44" s="682" t="str">
        <f>+IF(JUNIO!T44=0,"",JUNIO!T44)</f>
        <v>Contribuciones - SGP - Aportes Patronales - Cuenta Maestra</v>
      </c>
      <c r="U44" s="27">
        <f t="shared" ref="U44:AJ44" si="53">SUM(U45:U48)</f>
        <v>54094142</v>
      </c>
      <c r="V44" s="15">
        <f t="shared" si="53"/>
        <v>36297561</v>
      </c>
      <c r="W44" s="15">
        <f t="shared" si="53"/>
        <v>0</v>
      </c>
      <c r="X44" s="18">
        <f t="shared" si="53"/>
        <v>90391703</v>
      </c>
      <c r="Y44" s="19">
        <f t="shared" si="53"/>
        <v>51669914</v>
      </c>
      <c r="Z44" s="142">
        <f t="shared" si="53"/>
        <v>8779343</v>
      </c>
      <c r="AA44" s="18">
        <f t="shared" si="53"/>
        <v>60449257</v>
      </c>
      <c r="AB44" s="19">
        <f t="shared" si="53"/>
        <v>51669914</v>
      </c>
      <c r="AC44" s="142">
        <f t="shared" si="53"/>
        <v>8779343</v>
      </c>
      <c r="AD44" s="18">
        <f t="shared" si="53"/>
        <v>60449257</v>
      </c>
      <c r="AE44" s="19">
        <f t="shared" si="53"/>
        <v>42836561</v>
      </c>
      <c r="AF44" s="142">
        <f t="shared" si="53"/>
        <v>8833353</v>
      </c>
      <c r="AG44" s="18">
        <f t="shared" si="53"/>
        <v>51669914</v>
      </c>
      <c r="AH44" s="19">
        <f t="shared" si="53"/>
        <v>29942446</v>
      </c>
      <c r="AI44" s="15">
        <f t="shared" si="53"/>
        <v>29942446</v>
      </c>
      <c r="AJ44" s="16">
        <f t="shared" si="53"/>
        <v>38721789</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4">
        <f>+IF(JUNIO!A45=0,"",JUNIO!A45)</f>
        <v>1130107</v>
      </c>
      <c r="B45" s="645" t="str">
        <f>+IF(JUNIO!B45=0,"",JUNIO!B45)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07" t="str">
        <f>+IF(JUNIO!S45=0,"",JUNIO!S45)</f>
        <v>1010301-1</v>
      </c>
      <c r="T45" s="683" t="str">
        <f>+IF(JUNIO!T45=0,"",JUNIO!T45)</f>
        <v>E.P.S. - Aportes cuenta maestra</v>
      </c>
      <c r="U45" s="27">
        <f>+ENERO!U45</f>
        <v>20661530</v>
      </c>
      <c r="V45" s="15">
        <f>JUNIO!V45+JULIO!AL45</f>
        <v>16669381</v>
      </c>
      <c r="W45" s="15">
        <f>JUNIO!W45+JULIO!AM45</f>
        <v>0</v>
      </c>
      <c r="X45" s="18">
        <f>SUM(U45:W45)</f>
        <v>37330911</v>
      </c>
      <c r="Y45" s="19">
        <f>JUNIO!AA45</f>
        <v>21277255</v>
      </c>
      <c r="Z45" s="374">
        <v>3587511</v>
      </c>
      <c r="AA45" s="18">
        <f>SUM(Y45:Z45)</f>
        <v>24864766</v>
      </c>
      <c r="AB45" s="19">
        <f>JUNIO!AD45</f>
        <v>21277255</v>
      </c>
      <c r="AC45" s="374">
        <v>3587511</v>
      </c>
      <c r="AD45" s="18">
        <f>SUM(AB45:AC45)</f>
        <v>24864766</v>
      </c>
      <c r="AE45" s="19">
        <f>JUNIO!AG45</f>
        <v>17614645</v>
      </c>
      <c r="AF45" s="374">
        <v>3662610</v>
      </c>
      <c r="AG45" s="18">
        <f>SUM(AE45:AF45)</f>
        <v>21277255</v>
      </c>
      <c r="AH45" s="19">
        <f>X45-AA45</f>
        <v>12466145</v>
      </c>
      <c r="AI45" s="15">
        <f>X45-AD45</f>
        <v>12466145</v>
      </c>
      <c r="AJ45" s="16">
        <f>X45-AG45</f>
        <v>16053656</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c r="A46" s="611" t="str">
        <f>+IF(JUNIO!A46=0,"",JUNIO!A46)</f>
        <v>1130107-1</v>
      </c>
      <c r="B46" s="646" t="str">
        <f>+CONCATENATE("Vigencia ",INSTRUCCIONES!$F$3)</f>
        <v>Vigencia 2018</v>
      </c>
      <c r="C46" s="673">
        <f>+ENERO!C46</f>
        <v>0</v>
      </c>
      <c r="D46" s="373">
        <f>JUNIO!D46+JULIO!P46</f>
        <v>0</v>
      </c>
      <c r="E46" s="373">
        <f>JUNIO!E46+JULIO!Q46</f>
        <v>0</v>
      </c>
      <c r="F46" s="373">
        <f>SUM(C46:E46)</f>
        <v>0</v>
      </c>
      <c r="G46" s="373">
        <f>JUNIO!I46</f>
        <v>0</v>
      </c>
      <c r="H46" s="374">
        <v>0</v>
      </c>
      <c r="I46" s="373">
        <f>SUM(G46:H46)</f>
        <v>0</v>
      </c>
      <c r="J46" s="373">
        <f>JUNIO!L46</f>
        <v>0</v>
      </c>
      <c r="K46" s="374">
        <v>0</v>
      </c>
      <c r="L46" s="373">
        <f>SUM(J46:K46)</f>
        <v>0</v>
      </c>
      <c r="M46" s="373">
        <f>F46-I46</f>
        <v>0</v>
      </c>
      <c r="N46" s="143">
        <f>F46-L46</f>
        <v>0</v>
      </c>
      <c r="O46" s="382"/>
      <c r="P46" s="372">
        <v>0</v>
      </c>
      <c r="Q46" s="375">
        <v>0</v>
      </c>
      <c r="R46" s="9"/>
      <c r="S46" s="707" t="str">
        <f>+IF(JUNIO!S46=0,"",JUNIO!S46)</f>
        <v>1010301-2</v>
      </c>
      <c r="T46" s="683" t="str">
        <f>+IF(JUNIO!T46=0,"",JUNIO!T46)</f>
        <v>Fondos pensionales - Aportes cuenta maestra</v>
      </c>
      <c r="U46" s="27">
        <f>+ENERO!U46</f>
        <v>26366539</v>
      </c>
      <c r="V46" s="15">
        <f>JUNIO!V46+JULIO!AL46</f>
        <v>26694253</v>
      </c>
      <c r="W46" s="15">
        <f>JUNIO!W46+JULIO!AM46</f>
        <v>0</v>
      </c>
      <c r="X46" s="18">
        <f>SUM(U46:W46)</f>
        <v>53060792</v>
      </c>
      <c r="Y46" s="19">
        <f>JUNIO!AA46</f>
        <v>30392659</v>
      </c>
      <c r="Z46" s="374">
        <v>5191832</v>
      </c>
      <c r="AA46" s="18">
        <f>SUM(Y46:Z46)</f>
        <v>35584491</v>
      </c>
      <c r="AB46" s="19">
        <f>JUNIO!AD46</f>
        <v>30392659</v>
      </c>
      <c r="AC46" s="374">
        <v>5191832</v>
      </c>
      <c r="AD46" s="18">
        <f>SUM(AB46:AC46)</f>
        <v>35584491</v>
      </c>
      <c r="AE46" s="19">
        <f>JUNIO!AG46</f>
        <v>25221916</v>
      </c>
      <c r="AF46" s="374">
        <v>5170743</v>
      </c>
      <c r="AG46" s="18">
        <f>SUM(AE46:AF46)</f>
        <v>30392659</v>
      </c>
      <c r="AH46" s="19">
        <f>X46-AA46</f>
        <v>17476301</v>
      </c>
      <c r="AI46" s="15">
        <f>X46-AD46</f>
        <v>17476301</v>
      </c>
      <c r="AJ46" s="16">
        <f>X46-AG46</f>
        <v>22668133</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+IF(JUNIO!A47=0,"",JUNIO!A47)</f>
        <v>1130107-2</v>
      </c>
      <c r="B47" s="646" t="str">
        <f>+IF(JUNIO!B47=0,"",JUNIO!B47)</f>
        <v>Vigencia Anterior</v>
      </c>
      <c r="C47" s="673">
        <f>+ENERO!C47</f>
        <v>0</v>
      </c>
      <c r="D47" s="373">
        <f>JUNIO!D47+JULIO!P47</f>
        <v>0</v>
      </c>
      <c r="E47" s="373">
        <f>JUNIO!E47+JULIO!Q47</f>
        <v>0</v>
      </c>
      <c r="F47" s="373">
        <f>SUM(C47:E47)</f>
        <v>0</v>
      </c>
      <c r="G47" s="373">
        <f>JUNIO!I47</f>
        <v>0</v>
      </c>
      <c r="H47" s="374">
        <v>0</v>
      </c>
      <c r="I47" s="373">
        <f>SUM(G47:H47)</f>
        <v>0</v>
      </c>
      <c r="J47" s="373">
        <f>JUNIO!L47</f>
        <v>0</v>
      </c>
      <c r="K47" s="374">
        <v>0</v>
      </c>
      <c r="L47" s="373">
        <f>SUM(J47:K47)</f>
        <v>0</v>
      </c>
      <c r="M47" s="373">
        <f>F47-I47</f>
        <v>0</v>
      </c>
      <c r="N47" s="143">
        <f>F47-L47</f>
        <v>0</v>
      </c>
      <c r="O47" s="382"/>
      <c r="P47" s="372">
        <v>0</v>
      </c>
      <c r="Q47" s="375">
        <v>0</v>
      </c>
      <c r="R47" s="9"/>
      <c r="S47" s="707" t="str">
        <f>+IF(JUNIO!S47=0,"",JUNIO!S47)</f>
        <v>1010301-3</v>
      </c>
      <c r="T47" s="683" t="str">
        <f>+IF(JUNIO!T47=0,"",JUNIO!T47)</f>
        <v>Fondos de cesantías - Aportes cuenta maestra</v>
      </c>
      <c r="U47" s="27">
        <f>+ENERO!U47</f>
        <v>7066073</v>
      </c>
      <c r="V47" s="15">
        <f>JUNIO!V47+JULIO!AL47</f>
        <v>-7066073</v>
      </c>
      <c r="W47" s="15">
        <f>JUNIO!W47+JULIO!AM47</f>
        <v>0</v>
      </c>
      <c r="X47" s="18">
        <f>SUM(U47:W47)</f>
        <v>0</v>
      </c>
      <c r="Y47" s="19">
        <f>JUNIO!AA47</f>
        <v>0</v>
      </c>
      <c r="Z47" s="374">
        <v>0</v>
      </c>
      <c r="AA47" s="18">
        <f>SUM(Y47:Z47)</f>
        <v>0</v>
      </c>
      <c r="AB47" s="19">
        <f>JUNIO!AD47</f>
        <v>0</v>
      </c>
      <c r="AC47" s="374">
        <v>0</v>
      </c>
      <c r="AD47" s="18">
        <f>SUM(AB47:AC47)</f>
        <v>0</v>
      </c>
      <c r="AE47" s="19">
        <f>JUNIO!AG47</f>
        <v>0</v>
      </c>
      <c r="AF47" s="374">
        <v>0</v>
      </c>
      <c r="AG47" s="18">
        <f>SUM(AE47:AF47)</f>
        <v>0</v>
      </c>
      <c r="AH47" s="19">
        <f>X47-AA47</f>
        <v>0</v>
      </c>
      <c r="AI47" s="15">
        <f>X47-AD47</f>
        <v>0</v>
      </c>
      <c r="AJ47" s="16">
        <f>X47-AG47</f>
        <v>0</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4">
        <f>+IF(JUNIO!A48=0,"",JUNIO!A48)</f>
        <v>1130108</v>
      </c>
      <c r="B48" s="645" t="str">
        <f>+IF(JUNIO!B48=0,"",JUNIO!B48)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07" t="str">
        <f>+IF(JUNIO!S48=0,"",JUNIO!S48)</f>
        <v>1010301-4</v>
      </c>
      <c r="T48" s="683" t="str">
        <f>+IF(JUNIO!T48=0,"",JUNIO!T48)</f>
        <v>Riesgos laborales - Aportes cuenta maestra</v>
      </c>
      <c r="U48" s="27">
        <f>+ENERO!U48</f>
        <v>0</v>
      </c>
      <c r="V48" s="15">
        <f>JUNIO!V48+JULIO!AL48</f>
        <v>0</v>
      </c>
      <c r="W48" s="15">
        <f>JUNIO!W48+JULIO!AM48</f>
        <v>0</v>
      </c>
      <c r="X48" s="18">
        <f>SUM(U48:W48)</f>
        <v>0</v>
      </c>
      <c r="Y48" s="19">
        <f>JUNIO!AA48</f>
        <v>0</v>
      </c>
      <c r="Z48" s="374">
        <v>0</v>
      </c>
      <c r="AA48" s="18">
        <f>SUM(Y48:Z48)</f>
        <v>0</v>
      </c>
      <c r="AB48" s="19">
        <f>JUNIO!AD48</f>
        <v>0</v>
      </c>
      <c r="AC48" s="374">
        <v>0</v>
      </c>
      <c r="AD48" s="18">
        <f>SUM(AB48:AC48)</f>
        <v>0</v>
      </c>
      <c r="AE48" s="19">
        <f>JUNIO!AG48</f>
        <v>0</v>
      </c>
      <c r="AF48" s="374">
        <v>0</v>
      </c>
      <c r="AG48" s="18">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c r="A49" s="611" t="str">
        <f>+IF(JUNIO!A49=0,"",JUNIO!A49)</f>
        <v>1130108-1</v>
      </c>
      <c r="B49" s="646" t="str">
        <f>+CONCATENATE("Vigencia ",INSTRUCCIONES!$F$3)</f>
        <v>Vigencia 2018</v>
      </c>
      <c r="C49" s="673">
        <f>+ENERO!C49</f>
        <v>0</v>
      </c>
      <c r="D49" s="373">
        <f>JUNIO!D49+JULIO!P49</f>
        <v>0</v>
      </c>
      <c r="E49" s="373">
        <f>JUNIO!E49+JULIO!Q49</f>
        <v>0</v>
      </c>
      <c r="F49" s="373">
        <f>SUM(C49:E49)</f>
        <v>0</v>
      </c>
      <c r="G49" s="373">
        <f>JUNIO!I49</f>
        <v>0</v>
      </c>
      <c r="H49" s="374">
        <v>0</v>
      </c>
      <c r="I49" s="373">
        <f>SUM(G49:H49)</f>
        <v>0</v>
      </c>
      <c r="J49" s="373">
        <f>JUNIO!L49</f>
        <v>0</v>
      </c>
      <c r="K49" s="374">
        <v>0</v>
      </c>
      <c r="L49" s="373">
        <f>SUM(J49:K49)</f>
        <v>0</v>
      </c>
      <c r="M49" s="373">
        <f>F49-I49</f>
        <v>0</v>
      </c>
      <c r="N49" s="143">
        <f>F49-L49</f>
        <v>0</v>
      </c>
      <c r="O49" s="382"/>
      <c r="P49" s="372">
        <v>0</v>
      </c>
      <c r="Q49" s="375">
        <v>0</v>
      </c>
      <c r="R49" s="9"/>
      <c r="S49" s="706">
        <f>+IF(JUNIO!S49=0,"",JUNIO!S49)</f>
        <v>1010302</v>
      </c>
      <c r="T49" s="682" t="str">
        <f>+IF(JUNIO!T49=0,"",JUNIO!T49)</f>
        <v>Contribuciones - Otros</v>
      </c>
      <c r="U49" s="27">
        <f t="shared" ref="U49:AJ49" si="56">SUM(U50:U54)</f>
        <v>98818458</v>
      </c>
      <c r="V49" s="15">
        <f t="shared" si="56"/>
        <v>-51084391</v>
      </c>
      <c r="W49" s="15">
        <f t="shared" si="56"/>
        <v>0</v>
      </c>
      <c r="X49" s="18">
        <f t="shared" si="56"/>
        <v>47734067</v>
      </c>
      <c r="Y49" s="19">
        <f t="shared" si="56"/>
        <v>12917028</v>
      </c>
      <c r="Z49" s="142">
        <f t="shared" si="56"/>
        <v>2339208</v>
      </c>
      <c r="AA49" s="18">
        <f t="shared" si="56"/>
        <v>15256236</v>
      </c>
      <c r="AB49" s="19">
        <f t="shared" si="56"/>
        <v>12917028</v>
      </c>
      <c r="AC49" s="142">
        <f t="shared" si="56"/>
        <v>2339208</v>
      </c>
      <c r="AD49" s="18">
        <f t="shared" si="56"/>
        <v>15256236</v>
      </c>
      <c r="AE49" s="19">
        <f t="shared" si="56"/>
        <v>10428266</v>
      </c>
      <c r="AF49" s="142">
        <f t="shared" si="56"/>
        <v>2488762</v>
      </c>
      <c r="AG49" s="18">
        <f t="shared" si="56"/>
        <v>12917028</v>
      </c>
      <c r="AH49" s="19">
        <f t="shared" si="56"/>
        <v>32477831</v>
      </c>
      <c r="AI49" s="15">
        <f t="shared" si="56"/>
        <v>32477831</v>
      </c>
      <c r="AJ49" s="16">
        <f t="shared" si="56"/>
        <v>34817039</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+IF(JUNIO!A50=0,"",JUNIO!A50)</f>
        <v>1130108-2</v>
      </c>
      <c r="B50" s="646" t="str">
        <f>+IF(JUNIO!B50=0,"",JUNIO!B50)</f>
        <v>Vigencia Anterior Fosyga</v>
      </c>
      <c r="C50" s="673">
        <f>+ENERO!C50</f>
        <v>0</v>
      </c>
      <c r="D50" s="373">
        <f>JUNIO!D50+JULIO!P50</f>
        <v>0</v>
      </c>
      <c r="E50" s="373">
        <f>JUNIO!E50+JULIO!Q50</f>
        <v>0</v>
      </c>
      <c r="F50" s="373">
        <f>SUM(C50:E50)</f>
        <v>0</v>
      </c>
      <c r="G50" s="373">
        <f>JUNIO!I50</f>
        <v>0</v>
      </c>
      <c r="H50" s="374">
        <v>0</v>
      </c>
      <c r="I50" s="373">
        <f>SUM(G50:H50)</f>
        <v>0</v>
      </c>
      <c r="J50" s="373">
        <f>JUNIO!L50</f>
        <v>0</v>
      </c>
      <c r="K50" s="374">
        <v>0</v>
      </c>
      <c r="L50" s="373">
        <f>SUM(J50:K50)</f>
        <v>0</v>
      </c>
      <c r="M50" s="373">
        <f>F50-I50</f>
        <v>0</v>
      </c>
      <c r="N50" s="143">
        <f>F50-L50</f>
        <v>0</v>
      </c>
      <c r="O50" s="382"/>
      <c r="P50" s="372">
        <v>0</v>
      </c>
      <c r="Q50" s="375">
        <v>0</v>
      </c>
      <c r="R50" s="9"/>
      <c r="S50" s="707" t="str">
        <f>+IF(JUNIO!S50=0,"",JUNIO!S50)</f>
        <v>1010302-1</v>
      </c>
      <c r="T50" s="683" t="str">
        <f>+IF(JUNIO!T50=0,"",JUNIO!T50)</f>
        <v>Aportes a E.P.S. - recursos propios</v>
      </c>
      <c r="U50" s="27">
        <f>+ENERO!U50</f>
        <v>22137574</v>
      </c>
      <c r="V50" s="15">
        <f>JUNIO!V50+JULIO!AL50</f>
        <v>-10000000</v>
      </c>
      <c r="W50" s="15">
        <f>JUNIO!W50+JULIO!AM50</f>
        <v>0</v>
      </c>
      <c r="X50" s="18">
        <f t="shared" ref="X50:X55" si="57">SUM(U50:W50)</f>
        <v>12137574</v>
      </c>
      <c r="Y50" s="19">
        <f>JUNIO!AA50</f>
        <v>595028</v>
      </c>
      <c r="Z50" s="374">
        <v>109207</v>
      </c>
      <c r="AA50" s="18">
        <f t="shared" ref="AA50:AA55" si="58">SUM(Y50:Z50)</f>
        <v>704235</v>
      </c>
      <c r="AB50" s="19">
        <f>JUNIO!AD50</f>
        <v>595028</v>
      </c>
      <c r="AC50" s="374">
        <v>109207</v>
      </c>
      <c r="AD50" s="18">
        <f t="shared" ref="AD50:AD55" si="59">SUM(AB50:AC50)</f>
        <v>704235</v>
      </c>
      <c r="AE50" s="19">
        <f>JUNIO!AG50</f>
        <v>250866</v>
      </c>
      <c r="AF50" s="374">
        <v>344162</v>
      </c>
      <c r="AG50" s="18">
        <f t="shared" ref="AG50:AG55" si="60">SUM(AE50:AF50)</f>
        <v>595028</v>
      </c>
      <c r="AH50" s="19">
        <f t="shared" ref="AH50:AH55" si="61">X50-AA50</f>
        <v>11433339</v>
      </c>
      <c r="AI50" s="15">
        <f t="shared" ref="AI50:AI55" si="62">X50-AD50</f>
        <v>11433339</v>
      </c>
      <c r="AJ50" s="16">
        <f t="shared" ref="AJ50:AJ55" si="63">X50-AG50</f>
        <v>11542546</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4">
        <f>+IF(JUNIO!A51=0,"",JUNIO!A51)</f>
        <v>1130109</v>
      </c>
      <c r="B51" s="645" t="str">
        <f>+IF(JUNIO!B51=0,"",JUNIO!B51)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07" t="str">
        <f>+IF(JUNIO!S51=0,"",JUNIO!S51)</f>
        <v>1010302-2</v>
      </c>
      <c r="T51" s="683" t="str">
        <f>+IF(JUNIO!T51=0,"",JUNIO!T51)</f>
        <v>Aportes Fondos Pensionales - recursos propios</v>
      </c>
      <c r="U51" s="27">
        <f>+ENERO!U51</f>
        <v>8767373</v>
      </c>
      <c r="V51" s="15">
        <f>JUNIO!V51+JULIO!AL51</f>
        <v>0</v>
      </c>
      <c r="W51" s="15">
        <f>JUNIO!W51+JULIO!AM51</f>
        <v>0</v>
      </c>
      <c r="X51" s="18">
        <f t="shared" si="57"/>
        <v>8767373</v>
      </c>
      <c r="Y51" s="19">
        <f>JUNIO!AA51</f>
        <v>0</v>
      </c>
      <c r="Z51" s="374">
        <v>0</v>
      </c>
      <c r="AA51" s="18">
        <f t="shared" si="58"/>
        <v>0</v>
      </c>
      <c r="AB51" s="19">
        <f>JUNIO!AD51</f>
        <v>0</v>
      </c>
      <c r="AC51" s="374">
        <v>0</v>
      </c>
      <c r="AD51" s="18">
        <f t="shared" si="59"/>
        <v>0</v>
      </c>
      <c r="AE51" s="19">
        <f>JUNIO!AG51</f>
        <v>0</v>
      </c>
      <c r="AF51" s="374">
        <v>0</v>
      </c>
      <c r="AG51" s="18">
        <f t="shared" si="60"/>
        <v>0</v>
      </c>
      <c r="AH51" s="19">
        <f t="shared" si="61"/>
        <v>8767373</v>
      </c>
      <c r="AI51" s="15">
        <f t="shared" si="62"/>
        <v>8767373</v>
      </c>
      <c r="AJ51" s="16">
        <f t="shared" si="63"/>
        <v>8767373</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c r="A52" s="611" t="str">
        <f>+IF(JUNIO!A52=0,"",JUNIO!A52)</f>
        <v>1130109-1</v>
      </c>
      <c r="B52" s="646" t="str">
        <f>+CONCATENATE("Vigencia ",INSTRUCCIONES!$F$3)</f>
        <v>Vigencia 2018</v>
      </c>
      <c r="C52" s="673">
        <f>+ENERO!C52</f>
        <v>0</v>
      </c>
      <c r="D52" s="373">
        <f>JUNIO!D52+JULIO!P52</f>
        <v>0</v>
      </c>
      <c r="E52" s="373">
        <f>JUNIO!E52+JULIO!Q52</f>
        <v>0</v>
      </c>
      <c r="F52" s="373">
        <f>SUM(C52:E52)</f>
        <v>0</v>
      </c>
      <c r="G52" s="373">
        <f>JUNIO!I52</f>
        <v>0</v>
      </c>
      <c r="H52" s="374">
        <v>0</v>
      </c>
      <c r="I52" s="373">
        <f>SUM(G52:H52)</f>
        <v>0</v>
      </c>
      <c r="J52" s="373">
        <f>JUNIO!L52</f>
        <v>0</v>
      </c>
      <c r="K52" s="374">
        <v>0</v>
      </c>
      <c r="L52" s="373">
        <f>SUM(J52:K52)</f>
        <v>0</v>
      </c>
      <c r="M52" s="373">
        <f>F52-I52</f>
        <v>0</v>
      </c>
      <c r="N52" s="143">
        <f>F52-L52</f>
        <v>0</v>
      </c>
      <c r="O52" s="382"/>
      <c r="P52" s="372">
        <v>0</v>
      </c>
      <c r="Q52" s="375">
        <v>0</v>
      </c>
      <c r="R52" s="9"/>
      <c r="S52" s="707" t="str">
        <f>+IF(JUNIO!S52=0,"",JUNIO!S52)</f>
        <v>1010302-3</v>
      </c>
      <c r="T52" s="683" t="str">
        <f>+IF(JUNIO!T52=0,"",JUNIO!T52)</f>
        <v>Aportes a Fondos de Cesantia - recursos propios</v>
      </c>
      <c r="U52" s="27">
        <f>+ENERO!U52</f>
        <v>41819883</v>
      </c>
      <c r="V52" s="15">
        <f>JUNIO!V52+JULIO!AL52</f>
        <v>-38000000</v>
      </c>
      <c r="W52" s="15">
        <f>JUNIO!W52+JULIO!AM52</f>
        <v>0</v>
      </c>
      <c r="X52" s="18">
        <f t="shared" si="57"/>
        <v>3819883</v>
      </c>
      <c r="Y52" s="19">
        <f>JUNIO!AA52</f>
        <v>0</v>
      </c>
      <c r="Z52" s="374">
        <v>210533</v>
      </c>
      <c r="AA52" s="18">
        <f t="shared" si="58"/>
        <v>210533</v>
      </c>
      <c r="AB52" s="19">
        <f>JUNIO!AD52</f>
        <v>0</v>
      </c>
      <c r="AC52" s="374">
        <v>210533</v>
      </c>
      <c r="AD52" s="18">
        <f t="shared" si="59"/>
        <v>210533</v>
      </c>
      <c r="AE52" s="19">
        <f>JUNIO!AG52</f>
        <v>0</v>
      </c>
      <c r="AF52" s="374">
        <v>0</v>
      </c>
      <c r="AG52" s="18">
        <f t="shared" si="60"/>
        <v>0</v>
      </c>
      <c r="AH52" s="19">
        <f t="shared" si="61"/>
        <v>3609350</v>
      </c>
      <c r="AI52" s="15">
        <f t="shared" si="62"/>
        <v>3609350</v>
      </c>
      <c r="AJ52" s="16">
        <f t="shared" si="63"/>
        <v>3819883</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+IF(JUNIO!A53=0,"",JUNIO!A53)</f>
        <v>1130109-2</v>
      </c>
      <c r="B53" s="646" t="str">
        <f>+IF(JUNIO!B53=0,"",JUNIO!B53)</f>
        <v>Vigencia Anterior Planes Complementarios</v>
      </c>
      <c r="C53" s="673">
        <f>+ENERO!C53</f>
        <v>0</v>
      </c>
      <c r="D53" s="373">
        <f>JUNIO!D53+JULIO!P53</f>
        <v>0</v>
      </c>
      <c r="E53" s="373">
        <f>JUNIO!E53+JULIO!Q53</f>
        <v>0</v>
      </c>
      <c r="F53" s="373">
        <f>SUM(C53:E53)</f>
        <v>0</v>
      </c>
      <c r="G53" s="373">
        <f>JUNIO!I53</f>
        <v>0</v>
      </c>
      <c r="H53" s="374">
        <v>0</v>
      </c>
      <c r="I53" s="373">
        <f>SUM(G53:H53)</f>
        <v>0</v>
      </c>
      <c r="J53" s="373">
        <f>JUNIO!L53</f>
        <v>0</v>
      </c>
      <c r="K53" s="374">
        <v>0</v>
      </c>
      <c r="L53" s="373">
        <f>SUM(J53:K53)</f>
        <v>0</v>
      </c>
      <c r="M53" s="373">
        <f>F53-I53</f>
        <v>0</v>
      </c>
      <c r="N53" s="143">
        <f>F53-L53</f>
        <v>0</v>
      </c>
      <c r="O53" s="382"/>
      <c r="P53" s="372">
        <v>0</v>
      </c>
      <c r="Q53" s="375">
        <v>0</v>
      </c>
      <c r="R53" s="9"/>
      <c r="S53" s="707" t="str">
        <f>+IF(JUNIO!S53=0,"",JUNIO!S53)</f>
        <v>1010302-4</v>
      </c>
      <c r="T53" s="683" t="str">
        <f>+IF(JUNIO!T53=0,"",JUNIO!T53)</f>
        <v>Aporte a ARL. - recursos propios</v>
      </c>
      <c r="U53" s="27">
        <f>+ENERO!U53</f>
        <v>2628368</v>
      </c>
      <c r="V53" s="15">
        <f>JUNIO!V53+JULIO!AL53</f>
        <v>0</v>
      </c>
      <c r="W53" s="15">
        <f>JUNIO!W53+JULIO!AM53</f>
        <v>0</v>
      </c>
      <c r="X53" s="18">
        <f t="shared" si="57"/>
        <v>2628368</v>
      </c>
      <c r="Y53" s="19">
        <f>JUNIO!AA53</f>
        <v>2340400</v>
      </c>
      <c r="Z53" s="374">
        <v>287968</v>
      </c>
      <c r="AA53" s="18">
        <f t="shared" si="58"/>
        <v>2628368</v>
      </c>
      <c r="AB53" s="19">
        <f>JUNIO!AD53</f>
        <v>2340400</v>
      </c>
      <c r="AC53" s="374">
        <v>287968</v>
      </c>
      <c r="AD53" s="18">
        <f t="shared" si="59"/>
        <v>2628368</v>
      </c>
      <c r="AE53" s="19">
        <f>JUNIO!AG53</f>
        <v>1920400</v>
      </c>
      <c r="AF53" s="374">
        <v>420000</v>
      </c>
      <c r="AG53" s="18">
        <f t="shared" si="60"/>
        <v>2340400</v>
      </c>
      <c r="AH53" s="19">
        <f t="shared" si="61"/>
        <v>0</v>
      </c>
      <c r="AI53" s="15">
        <f t="shared" si="62"/>
        <v>0</v>
      </c>
      <c r="AJ53" s="16">
        <f t="shared" si="63"/>
        <v>287968</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4">
        <f>+IF(JUNIO!A54=0,"",JUNIO!A54)</f>
        <v>1130110</v>
      </c>
      <c r="B54" s="645" t="str">
        <f>+IF(JUNIO!B54=0,"",JUNIO!B54)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07" t="str">
        <f>+IF(JUNIO!S54=0,"",JUNIO!S54)</f>
        <v>1010302-5</v>
      </c>
      <c r="T54" s="683" t="str">
        <f>+IF(JUNIO!T54=0,"",JUNIO!T54)</f>
        <v>Aporte a Caja Compensación Familiar</v>
      </c>
      <c r="U54" s="27">
        <f>+ENERO!U54</f>
        <v>23465260</v>
      </c>
      <c r="V54" s="15">
        <f>JUNIO!V54+JULIO!AL54</f>
        <v>-3084391</v>
      </c>
      <c r="W54" s="15">
        <f>JUNIO!W54+JULIO!AM54</f>
        <v>0</v>
      </c>
      <c r="X54" s="18">
        <f t="shared" si="57"/>
        <v>20380869</v>
      </c>
      <c r="Y54" s="19">
        <f>JUNIO!AA54</f>
        <v>9981600</v>
      </c>
      <c r="Z54" s="374">
        <v>1731500</v>
      </c>
      <c r="AA54" s="18">
        <f t="shared" si="58"/>
        <v>11713100</v>
      </c>
      <c r="AB54" s="19">
        <f>JUNIO!AD54</f>
        <v>9981600</v>
      </c>
      <c r="AC54" s="374">
        <v>1731500</v>
      </c>
      <c r="AD54" s="18">
        <f t="shared" si="59"/>
        <v>11713100</v>
      </c>
      <c r="AE54" s="19">
        <f>JUNIO!AG54</f>
        <v>8257000</v>
      </c>
      <c r="AF54" s="374">
        <v>1724600</v>
      </c>
      <c r="AG54" s="18">
        <f t="shared" si="60"/>
        <v>9981600</v>
      </c>
      <c r="AH54" s="19">
        <f t="shared" si="61"/>
        <v>8667769</v>
      </c>
      <c r="AI54" s="15">
        <f t="shared" si="62"/>
        <v>8667769</v>
      </c>
      <c r="AJ54" s="16">
        <f t="shared" si="63"/>
        <v>10399269</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c r="A55" s="611" t="str">
        <f>+IF(JUNIO!A55=0,"",JUNIO!A55)</f>
        <v>1130110-1</v>
      </c>
      <c r="B55" s="646" t="str">
        <f>+CONCATENATE("Vigencia ",INSTRUCCIONES!$F$3)</f>
        <v>Vigencia 2018</v>
      </c>
      <c r="C55" s="673">
        <f>+ENERO!C55</f>
        <v>0</v>
      </c>
      <c r="D55" s="373">
        <f>JUNIO!D55+JULIO!P55</f>
        <v>0</v>
      </c>
      <c r="E55" s="373">
        <f>JUNIO!E55+JULIO!Q55</f>
        <v>0</v>
      </c>
      <c r="F55" s="373">
        <f>SUM(C55:E55)</f>
        <v>0</v>
      </c>
      <c r="G55" s="373">
        <f>JUNIO!I55</f>
        <v>0</v>
      </c>
      <c r="H55" s="374">
        <v>0</v>
      </c>
      <c r="I55" s="373">
        <f>SUM(G55:H55)</f>
        <v>0</v>
      </c>
      <c r="J55" s="373">
        <f>JUNIO!L55</f>
        <v>0</v>
      </c>
      <c r="K55" s="374">
        <v>0</v>
      </c>
      <c r="L55" s="373">
        <f>SUM(J55:K55)</f>
        <v>0</v>
      </c>
      <c r="M55" s="373">
        <f>F55-I55</f>
        <v>0</v>
      </c>
      <c r="N55" s="143">
        <f>F55-L55</f>
        <v>0</v>
      </c>
      <c r="O55" s="382"/>
      <c r="P55" s="372">
        <v>0</v>
      </c>
      <c r="Q55" s="375">
        <v>0</v>
      </c>
      <c r="R55" s="9"/>
      <c r="S55" s="706">
        <f>+IF(JUNIO!S55=0,"",JUNIO!S55)</f>
        <v>1010399</v>
      </c>
      <c r="T55" s="682" t="str">
        <f>+IF(JUNIO!T55=0,"",JUNIO!T55)</f>
        <v>Vigencias Anteriores Contribuciones Inherentes de nómina sector publico</v>
      </c>
      <c r="U55" s="27">
        <f>+ENERO!U55</f>
        <v>41000000</v>
      </c>
      <c r="V55" s="15">
        <f>JUNIO!V55+JULIO!AL55</f>
        <v>4030383</v>
      </c>
      <c r="W55" s="15">
        <f>JUNIO!W55+JULIO!AM55</f>
        <v>0</v>
      </c>
      <c r="X55" s="18">
        <f t="shared" si="57"/>
        <v>45030383</v>
      </c>
      <c r="Y55" s="19">
        <f>JUNIO!AA55</f>
        <v>42196896</v>
      </c>
      <c r="Z55" s="374">
        <v>0</v>
      </c>
      <c r="AA55" s="18">
        <f t="shared" si="58"/>
        <v>42196896</v>
      </c>
      <c r="AB55" s="19">
        <f>JUNIO!AD55</f>
        <v>42196896</v>
      </c>
      <c r="AC55" s="374">
        <v>0</v>
      </c>
      <c r="AD55" s="18">
        <f t="shared" si="59"/>
        <v>42196896</v>
      </c>
      <c r="AE55" s="19">
        <f>JUNIO!AG55</f>
        <v>42196896</v>
      </c>
      <c r="AF55" s="374">
        <v>0</v>
      </c>
      <c r="AG55" s="18">
        <f t="shared" si="60"/>
        <v>42196896</v>
      </c>
      <c r="AH55" s="19">
        <f t="shared" si="61"/>
        <v>2833487</v>
      </c>
      <c r="AI55" s="15">
        <f t="shared" si="62"/>
        <v>2833487</v>
      </c>
      <c r="AJ55" s="16">
        <f t="shared" si="63"/>
        <v>2833487</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+IF(JUNIO!A56=0,"",JUNIO!A56)</f>
        <v>1130110-2</v>
      </c>
      <c r="B56" s="646" t="str">
        <f>+IF(JUNIO!B56=0,"",JUNIO!B56)</f>
        <v>Vigencia Anterior Medicina Prepagada</v>
      </c>
      <c r="C56" s="673">
        <f>+ENERO!C56</f>
        <v>0</v>
      </c>
      <c r="D56" s="373">
        <f>JUNIO!D56+JULIO!P56</f>
        <v>0</v>
      </c>
      <c r="E56" s="373">
        <f>JUNIO!E56+JULIO!Q56</f>
        <v>0</v>
      </c>
      <c r="F56" s="373">
        <f>SUM(C56:E56)</f>
        <v>0</v>
      </c>
      <c r="G56" s="373">
        <f>JUNIO!I56</f>
        <v>0</v>
      </c>
      <c r="H56" s="374">
        <v>0</v>
      </c>
      <c r="I56" s="373">
        <f>SUM(G56:H56)</f>
        <v>0</v>
      </c>
      <c r="J56" s="373">
        <f>JUNIO!L56</f>
        <v>0</v>
      </c>
      <c r="K56" s="374">
        <v>0</v>
      </c>
      <c r="L56" s="373">
        <f>SUM(J56:K56)</f>
        <v>0</v>
      </c>
      <c r="M56" s="373">
        <f>F56-I56</f>
        <v>0</v>
      </c>
      <c r="N56" s="143">
        <f>F56-L56</f>
        <v>0</v>
      </c>
      <c r="O56" s="382"/>
      <c r="P56" s="372">
        <v>0</v>
      </c>
      <c r="Q56" s="375">
        <v>0</v>
      </c>
      <c r="R56" s="9"/>
      <c r="S56" s="366" t="str">
        <f>+IF(JUNIO!S56=0,"",JUNIO!S56)</f>
        <v/>
      </c>
      <c r="T56" s="696" t="str">
        <f>+IF(JUNIO!T56=0,"",JUNIO!T56)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4">
        <f>+IF(JUNIO!A57=0,"",JUNIO!A57)</f>
        <v>1130111</v>
      </c>
      <c r="B57" s="645" t="str">
        <f>+IF(JUNIO!B57=0,"",JUNIO!B57)</f>
        <v>IPS PRIVADAS</v>
      </c>
      <c r="C57" s="43">
        <f t="shared" ref="C57:N57" si="66">SUM(C58:C59)</f>
        <v>0</v>
      </c>
      <c r="D57" s="44">
        <f t="shared" si="66"/>
        <v>0</v>
      </c>
      <c r="E57" s="44">
        <f t="shared" si="66"/>
        <v>0</v>
      </c>
      <c r="F57" s="44">
        <f t="shared" si="66"/>
        <v>0</v>
      </c>
      <c r="G57" s="44">
        <f t="shared" si="66"/>
        <v>0</v>
      </c>
      <c r="H57" s="44">
        <f t="shared" si="66"/>
        <v>0</v>
      </c>
      <c r="I57" s="44">
        <f t="shared" si="66"/>
        <v>0</v>
      </c>
      <c r="J57" s="44">
        <f t="shared" si="66"/>
        <v>0</v>
      </c>
      <c r="K57" s="44">
        <f t="shared" si="66"/>
        <v>0</v>
      </c>
      <c r="L57" s="44">
        <f t="shared" si="66"/>
        <v>0</v>
      </c>
      <c r="M57" s="44">
        <f t="shared" si="66"/>
        <v>0</v>
      </c>
      <c r="N57" s="45">
        <f t="shared" si="66"/>
        <v>0</v>
      </c>
      <c r="P57" s="43">
        <f>SUM(P58:P59)</f>
        <v>0</v>
      </c>
      <c r="Q57" s="45">
        <f>SUM(Q58:Q59)</f>
        <v>0</v>
      </c>
      <c r="R57" s="9"/>
      <c r="S57" s="705">
        <f>+IF(JUNIO!S57=0,"",JUNIO!S57)</f>
        <v>1010400</v>
      </c>
      <c r="T57" s="681" t="str">
        <f>+IF(JUNIO!T57=0,"",JUNIO!T57)</f>
        <v>Contribuciones Inherentes nómina del Sector Publico</v>
      </c>
      <c r="U57" s="132">
        <f t="shared" ref="U57:AJ57" si="67">U58+U61</f>
        <v>29331575</v>
      </c>
      <c r="V57" s="122">
        <f t="shared" si="67"/>
        <v>-3851240</v>
      </c>
      <c r="W57" s="122">
        <f t="shared" si="67"/>
        <v>0</v>
      </c>
      <c r="X57" s="129">
        <f t="shared" si="67"/>
        <v>25480335</v>
      </c>
      <c r="Y57" s="128">
        <f t="shared" si="67"/>
        <v>12482400</v>
      </c>
      <c r="Z57" s="122">
        <f t="shared" si="67"/>
        <v>2165400</v>
      </c>
      <c r="AA57" s="129">
        <f t="shared" si="67"/>
        <v>14647800</v>
      </c>
      <c r="AB57" s="128">
        <f t="shared" si="67"/>
        <v>12482400</v>
      </c>
      <c r="AC57" s="122">
        <f t="shared" si="67"/>
        <v>2165400</v>
      </c>
      <c r="AD57" s="129">
        <f t="shared" si="67"/>
        <v>14647800</v>
      </c>
      <c r="AE57" s="128">
        <f t="shared" si="67"/>
        <v>10325500</v>
      </c>
      <c r="AF57" s="122">
        <f t="shared" si="67"/>
        <v>2156900</v>
      </c>
      <c r="AG57" s="129">
        <f t="shared" si="67"/>
        <v>12482400</v>
      </c>
      <c r="AH57" s="128">
        <f t="shared" si="67"/>
        <v>10832535</v>
      </c>
      <c r="AI57" s="122">
        <f t="shared" si="67"/>
        <v>10832535</v>
      </c>
      <c r="AJ57" s="130">
        <f t="shared" si="67"/>
        <v>12997935</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+IF(JUNIO!A58=0,"",JUNIO!A58)</f>
        <v>1130111-1</v>
      </c>
      <c r="B58" s="646" t="str">
        <f>+CONCATENATE("Vigencia ",INSTRUCCIONES!$F$3)</f>
        <v>Vigencia 2018</v>
      </c>
      <c r="C58" s="673">
        <f>+ENERO!C58</f>
        <v>0</v>
      </c>
      <c r="D58" s="373">
        <f>JUNIO!D58+JULIO!P58</f>
        <v>0</v>
      </c>
      <c r="E58" s="373">
        <f>JUNIO!E58+JULIO!Q58</f>
        <v>0</v>
      </c>
      <c r="F58" s="373">
        <f>SUM(C58:E58)</f>
        <v>0</v>
      </c>
      <c r="G58" s="373">
        <f>JUNIO!I58</f>
        <v>0</v>
      </c>
      <c r="H58" s="374">
        <v>0</v>
      </c>
      <c r="I58" s="373">
        <f>SUM(G58:H58)</f>
        <v>0</v>
      </c>
      <c r="J58" s="373">
        <f>JUNIO!L58</f>
        <v>0</v>
      </c>
      <c r="K58" s="374">
        <v>0</v>
      </c>
      <c r="L58" s="373">
        <f>SUM(J58:K58)</f>
        <v>0</v>
      </c>
      <c r="M58" s="373">
        <f>F58-I58</f>
        <v>0</v>
      </c>
      <c r="N58" s="143">
        <f>F58-L58</f>
        <v>0</v>
      </c>
      <c r="O58" s="382"/>
      <c r="P58" s="372">
        <v>0</v>
      </c>
      <c r="Q58" s="375">
        <v>0</v>
      </c>
      <c r="R58" s="9"/>
      <c r="S58" s="706">
        <f>+IF(JUNIO!S58=0,"",JUNIO!S58)</f>
        <v>1010402</v>
      </c>
      <c r="T58" s="682" t="str">
        <f>+IF(JUNIO!T58=0,"",JUNIO!T58)</f>
        <v>Contribuciones - Otros</v>
      </c>
      <c r="U58" s="27">
        <f t="shared" ref="U58:AJ58" si="68">SUM(U59:U60)</f>
        <v>29331575</v>
      </c>
      <c r="V58" s="15">
        <f t="shared" si="68"/>
        <v>-3851240</v>
      </c>
      <c r="W58" s="15">
        <f t="shared" si="68"/>
        <v>0</v>
      </c>
      <c r="X58" s="18">
        <f t="shared" si="68"/>
        <v>25480335</v>
      </c>
      <c r="Y58" s="19">
        <f t="shared" si="68"/>
        <v>12482400</v>
      </c>
      <c r="Z58" s="142">
        <f t="shared" si="68"/>
        <v>2165400</v>
      </c>
      <c r="AA58" s="18">
        <f t="shared" si="68"/>
        <v>14647800</v>
      </c>
      <c r="AB58" s="19">
        <f t="shared" si="68"/>
        <v>12482400</v>
      </c>
      <c r="AC58" s="142">
        <f t="shared" si="68"/>
        <v>2165400</v>
      </c>
      <c r="AD58" s="18">
        <f t="shared" si="68"/>
        <v>14647800</v>
      </c>
      <c r="AE58" s="19">
        <f t="shared" si="68"/>
        <v>10325500</v>
      </c>
      <c r="AF58" s="142">
        <f t="shared" si="68"/>
        <v>2156900</v>
      </c>
      <c r="AG58" s="18">
        <f t="shared" si="68"/>
        <v>12482400</v>
      </c>
      <c r="AH58" s="19">
        <f t="shared" si="68"/>
        <v>10832535</v>
      </c>
      <c r="AI58" s="15">
        <f t="shared" si="68"/>
        <v>10832535</v>
      </c>
      <c r="AJ58" s="16">
        <f t="shared" si="68"/>
        <v>12997935</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+IF(JUNIO!A59=0,"",JUNIO!A59)</f>
        <v>1130111-2</v>
      </c>
      <c r="B59" s="646" t="str">
        <f>+IF(JUNIO!B59=0,"",JUNIO!B59)</f>
        <v>Vigencia Anterior</v>
      </c>
      <c r="C59" s="673">
        <f>+ENERO!C59</f>
        <v>0</v>
      </c>
      <c r="D59" s="373">
        <f>JUNIO!D59+JULIO!P59</f>
        <v>0</v>
      </c>
      <c r="E59" s="373">
        <f>JUNIO!E59+JULIO!Q59</f>
        <v>0</v>
      </c>
      <c r="F59" s="373">
        <f>SUM(C59:E59)</f>
        <v>0</v>
      </c>
      <c r="G59" s="373">
        <f>JUNIO!I59</f>
        <v>0</v>
      </c>
      <c r="H59" s="374">
        <v>0</v>
      </c>
      <c r="I59" s="373">
        <f>SUM(G59:H59)</f>
        <v>0</v>
      </c>
      <c r="J59" s="373">
        <f>JUNIO!L59</f>
        <v>0</v>
      </c>
      <c r="K59" s="374">
        <v>0</v>
      </c>
      <c r="L59" s="373">
        <f>SUM(J59:K59)</f>
        <v>0</v>
      </c>
      <c r="M59" s="373">
        <f>F59-I59</f>
        <v>0</v>
      </c>
      <c r="N59" s="143">
        <f>F59-L59</f>
        <v>0</v>
      </c>
      <c r="O59" s="382"/>
      <c r="P59" s="372">
        <v>0</v>
      </c>
      <c r="Q59" s="375">
        <v>0</v>
      </c>
      <c r="R59" s="9"/>
      <c r="S59" s="707" t="str">
        <f>+IF(JUNIO!S59=0,"",JUNIO!S59)</f>
        <v>1010402-1</v>
      </c>
      <c r="T59" s="682" t="str">
        <f>+IF(JUNIO!T59=0,"",JUNIO!T59)</f>
        <v>S.E.N.A.</v>
      </c>
      <c r="U59" s="27">
        <f>+ENERO!U59</f>
        <v>11732630</v>
      </c>
      <c r="V59" s="15">
        <f>JUNIO!V59+JULIO!AL59</f>
        <v>-1539896</v>
      </c>
      <c r="W59" s="15">
        <f>JUNIO!W59+JULIO!AM59</f>
        <v>0</v>
      </c>
      <c r="X59" s="18">
        <f>SUM(U59:W59)</f>
        <v>10192734</v>
      </c>
      <c r="Y59" s="19">
        <f>JUNIO!AA59</f>
        <v>4993900</v>
      </c>
      <c r="Z59" s="374">
        <v>866500</v>
      </c>
      <c r="AA59" s="18">
        <f>SUM(Y59:Z59)</f>
        <v>5860400</v>
      </c>
      <c r="AB59" s="19">
        <f>JUNIO!AD59</f>
        <v>4993900</v>
      </c>
      <c r="AC59" s="374">
        <v>866500</v>
      </c>
      <c r="AD59" s="18">
        <f>SUM(AB59:AC59)</f>
        <v>5860400</v>
      </c>
      <c r="AE59" s="19">
        <f>JUNIO!AG59</f>
        <v>4130800</v>
      </c>
      <c r="AF59" s="374">
        <v>863100</v>
      </c>
      <c r="AG59" s="18">
        <f>SUM(AE59:AF59)</f>
        <v>4993900</v>
      </c>
      <c r="AH59" s="19">
        <f>X59-AA59</f>
        <v>4332334</v>
      </c>
      <c r="AI59" s="15">
        <f>X59-AD59</f>
        <v>4332334</v>
      </c>
      <c r="AJ59" s="16">
        <f>X59-AG59</f>
        <v>5198834</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4">
        <f>+IF(JUNIO!A60=0,"",JUNIO!A60)</f>
        <v>1130112</v>
      </c>
      <c r="B60" s="645" t="str">
        <f>+IF(JUNIO!B60=0,"",JUNIO!B60)</f>
        <v>IPS PUBLICAS</v>
      </c>
      <c r="C60" s="43">
        <f t="shared" ref="C60:N60" si="69">SUM(C61:C62)</f>
        <v>9643484</v>
      </c>
      <c r="D60" s="44">
        <f t="shared" si="69"/>
        <v>0</v>
      </c>
      <c r="E60" s="44">
        <f t="shared" si="69"/>
        <v>0</v>
      </c>
      <c r="F60" s="44">
        <f t="shared" si="69"/>
        <v>9643484</v>
      </c>
      <c r="G60" s="44">
        <f t="shared" si="69"/>
        <v>4684493</v>
      </c>
      <c r="H60" s="44">
        <f t="shared" si="69"/>
        <v>4653600</v>
      </c>
      <c r="I60" s="44">
        <f t="shared" si="69"/>
        <v>9338093</v>
      </c>
      <c r="J60" s="44">
        <f t="shared" si="69"/>
        <v>0</v>
      </c>
      <c r="K60" s="44">
        <f t="shared" si="69"/>
        <v>0</v>
      </c>
      <c r="L60" s="44">
        <f t="shared" si="69"/>
        <v>0</v>
      </c>
      <c r="M60" s="44">
        <f t="shared" si="69"/>
        <v>305391</v>
      </c>
      <c r="N60" s="45">
        <f t="shared" si="69"/>
        <v>9643484</v>
      </c>
      <c r="P60" s="43">
        <f>SUM(P61:P62)</f>
        <v>0</v>
      </c>
      <c r="Q60" s="45">
        <f>SUM(Q61:Q62)</f>
        <v>0</v>
      </c>
      <c r="R60" s="9"/>
      <c r="S60" s="707" t="str">
        <f>+IF(JUNIO!S60=0,"",JUNIO!S60)</f>
        <v>1010402-2</v>
      </c>
      <c r="T60" s="682" t="str">
        <f>+IF(JUNIO!T60=0,"",JUNIO!T60)</f>
        <v>I.C.B.F.</v>
      </c>
      <c r="U60" s="27">
        <f>+ENERO!U60</f>
        <v>17598945</v>
      </c>
      <c r="V60" s="15">
        <f>JUNIO!V60+JULIO!AL60</f>
        <v>-2311344</v>
      </c>
      <c r="W60" s="15">
        <f>JUNIO!W60+JULIO!AM60</f>
        <v>0</v>
      </c>
      <c r="X60" s="18">
        <f>SUM(U60:W60)</f>
        <v>15287601</v>
      </c>
      <c r="Y60" s="19">
        <f>JUNIO!AA60</f>
        <v>7488500</v>
      </c>
      <c r="Z60" s="374">
        <v>1298900</v>
      </c>
      <c r="AA60" s="18">
        <f>SUM(Y60:Z60)</f>
        <v>8787400</v>
      </c>
      <c r="AB60" s="19">
        <f>JUNIO!AD60</f>
        <v>7488500</v>
      </c>
      <c r="AC60" s="374">
        <v>1298900</v>
      </c>
      <c r="AD60" s="18">
        <f>SUM(AB60:AC60)</f>
        <v>8787400</v>
      </c>
      <c r="AE60" s="19">
        <f>JUNIO!AG60</f>
        <v>6194700</v>
      </c>
      <c r="AF60" s="374">
        <v>1293800</v>
      </c>
      <c r="AG60" s="18">
        <f>SUM(AE60:AF60)</f>
        <v>7488500</v>
      </c>
      <c r="AH60" s="19">
        <f>X60-AA60</f>
        <v>6500201</v>
      </c>
      <c r="AI60" s="15">
        <f>X60-AD60</f>
        <v>6500201</v>
      </c>
      <c r="AJ60" s="16">
        <f>X60-AG60</f>
        <v>7799101</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c r="A61" s="611" t="str">
        <f>+IF(JUNIO!A61=0,"",JUNIO!A61)</f>
        <v>1130112-1</v>
      </c>
      <c r="B61" s="646" t="str">
        <f>+CONCATENATE("Vigencia ",INSTRUCCIONES!$F$3)</f>
        <v>Vigencia 2018</v>
      </c>
      <c r="C61" s="673">
        <f>+ENERO!C61</f>
        <v>4821742</v>
      </c>
      <c r="D61" s="373">
        <f>JUNIO!D61+JULIO!P61</f>
        <v>0</v>
      </c>
      <c r="E61" s="373">
        <f>JUNIO!E61+JULIO!Q61</f>
        <v>0</v>
      </c>
      <c r="F61" s="373">
        <f>SUM(C61:E61)</f>
        <v>4821742</v>
      </c>
      <c r="G61" s="373">
        <f>JUNIO!I61</f>
        <v>4684493</v>
      </c>
      <c r="H61" s="374">
        <v>4653600</v>
      </c>
      <c r="I61" s="373">
        <f>SUM(G61:H61)</f>
        <v>9338093</v>
      </c>
      <c r="J61" s="373">
        <f>JUNIO!L61</f>
        <v>0</v>
      </c>
      <c r="K61" s="374">
        <v>0</v>
      </c>
      <c r="L61" s="373">
        <f>SUM(J61:K61)</f>
        <v>0</v>
      </c>
      <c r="M61" s="373">
        <f>F61-I61</f>
        <v>-4516351</v>
      </c>
      <c r="N61" s="143">
        <f>F61-L61</f>
        <v>4821742</v>
      </c>
      <c r="O61" s="382"/>
      <c r="P61" s="372">
        <v>0</v>
      </c>
      <c r="Q61" s="375">
        <v>0</v>
      </c>
      <c r="R61" s="9"/>
      <c r="S61" s="706">
        <f>+IF(JUNIO!S61=0,"",JUNIO!S61)</f>
        <v>1010499</v>
      </c>
      <c r="T61" s="682" t="str">
        <f>+IF(JUNIO!T61=0,"",JUNIO!T61)</f>
        <v>Vigencias Anteriores Contribuciones Inherentes de nómina sector publico administrativo</v>
      </c>
      <c r="U61" s="27">
        <f>+ENERO!U61</f>
        <v>0</v>
      </c>
      <c r="V61" s="15">
        <f>JUNIO!V61+JULIO!AL61</f>
        <v>0</v>
      </c>
      <c r="W61" s="15">
        <f>JUNIO!W61+JULIO!AM61</f>
        <v>0</v>
      </c>
      <c r="X61" s="18">
        <f>SUM(U61:W61)</f>
        <v>0</v>
      </c>
      <c r="Y61" s="19">
        <f>JUNIO!AA61</f>
        <v>0</v>
      </c>
      <c r="Z61" s="374">
        <v>0</v>
      </c>
      <c r="AA61" s="18">
        <f>SUM(Y61:Z61)</f>
        <v>0</v>
      </c>
      <c r="AB61" s="19">
        <f>JUNIO!AD61</f>
        <v>0</v>
      </c>
      <c r="AC61" s="374">
        <v>0</v>
      </c>
      <c r="AD61" s="18">
        <f>SUM(AB61:AC61)</f>
        <v>0</v>
      </c>
      <c r="AE61" s="19">
        <f>JUNIO!AG61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+IF(JUNIO!A62=0,"",JUNIO!A62)</f>
        <v>1130112-2</v>
      </c>
      <c r="B62" s="646" t="str">
        <f>+IF(JUNIO!B62=0,"",JUNIO!B62)</f>
        <v>Vigencia Anterior IPS Privadas</v>
      </c>
      <c r="C62" s="673">
        <f>+ENERO!C62</f>
        <v>4821742</v>
      </c>
      <c r="D62" s="373">
        <f>JUNIO!D62+JULIO!P62</f>
        <v>0</v>
      </c>
      <c r="E62" s="373">
        <f>JUNIO!E62+JULIO!Q62</f>
        <v>0</v>
      </c>
      <c r="F62" s="373">
        <f>SUM(C62:E62)</f>
        <v>4821742</v>
      </c>
      <c r="G62" s="373">
        <f>JUNIO!I62</f>
        <v>0</v>
      </c>
      <c r="H62" s="374">
        <v>0</v>
      </c>
      <c r="I62" s="373">
        <f>SUM(G62:H62)</f>
        <v>0</v>
      </c>
      <c r="J62" s="373">
        <f>JUNIO!L62</f>
        <v>0</v>
      </c>
      <c r="K62" s="374">
        <v>0</v>
      </c>
      <c r="L62" s="373">
        <f>SUM(J62:K62)</f>
        <v>0</v>
      </c>
      <c r="M62" s="373">
        <f>F62-I62</f>
        <v>4821742</v>
      </c>
      <c r="N62" s="143">
        <f>F62-L62</f>
        <v>4821742</v>
      </c>
      <c r="O62" s="382"/>
      <c r="P62" s="372">
        <v>0</v>
      </c>
      <c r="Q62" s="375">
        <v>0</v>
      </c>
      <c r="R62" s="9"/>
      <c r="S62" s="366" t="str">
        <f>+IF(JUNIO!S62=0,"",JUNIO!S62)</f>
        <v/>
      </c>
      <c r="T62" s="696" t="str">
        <f>+IF(JUNIO!T62=0,"",JUNIO!T62)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4">
        <f>+IF(JUNIO!A63=0,"",JUNIO!A63)</f>
        <v>1130113</v>
      </c>
      <c r="B63" s="645" t="str">
        <f>+IF(JUNIO!B63=0,"",JUNIO!B63)</f>
        <v>COMPAÑIAS DE SEGUROS  - ACCIDENTES DE TRANSITO (SOAT)</v>
      </c>
      <c r="C63" s="43">
        <f t="shared" ref="C63:N63" si="70">SUM(C64:C65)</f>
        <v>101217515</v>
      </c>
      <c r="D63" s="44">
        <f t="shared" si="70"/>
        <v>0</v>
      </c>
      <c r="E63" s="44">
        <f t="shared" si="70"/>
        <v>0</v>
      </c>
      <c r="F63" s="44">
        <f t="shared" si="70"/>
        <v>101217515</v>
      </c>
      <c r="G63" s="44">
        <f t="shared" si="70"/>
        <v>57061325</v>
      </c>
      <c r="H63" s="44">
        <f t="shared" si="70"/>
        <v>10507607</v>
      </c>
      <c r="I63" s="44">
        <f t="shared" si="70"/>
        <v>67568932</v>
      </c>
      <c r="J63" s="44">
        <f t="shared" si="70"/>
        <v>32558569</v>
      </c>
      <c r="K63" s="44">
        <f t="shared" si="70"/>
        <v>7653517</v>
      </c>
      <c r="L63" s="44">
        <f t="shared" si="70"/>
        <v>40212086</v>
      </c>
      <c r="M63" s="44">
        <f t="shared" si="70"/>
        <v>33648583</v>
      </c>
      <c r="N63" s="45">
        <f t="shared" si="70"/>
        <v>61005429</v>
      </c>
      <c r="P63" s="43">
        <f>SUM(P64:P65)</f>
        <v>0</v>
      </c>
      <c r="Q63" s="45">
        <f>SUM(Q64:Q65)</f>
        <v>0</v>
      </c>
      <c r="R63" s="9"/>
      <c r="S63" s="704">
        <f>+IF(JUNIO!S63=0,"",JUNIO!S63)</f>
        <v>1020010</v>
      </c>
      <c r="T63" s="680" t="str">
        <f>+IF(JUNIO!T63=0,"",JUNIO!T63)</f>
        <v>Gastos de Operación</v>
      </c>
      <c r="U63" s="132">
        <f t="shared" ref="U63:AJ63" si="71">U65+U83+U90+U104</f>
        <v>2458840205</v>
      </c>
      <c r="V63" s="122">
        <f t="shared" si="71"/>
        <v>-37873451</v>
      </c>
      <c r="W63" s="122">
        <f t="shared" si="71"/>
        <v>91302245</v>
      </c>
      <c r="X63" s="129">
        <f t="shared" si="71"/>
        <v>2512268999</v>
      </c>
      <c r="Y63" s="128">
        <f t="shared" si="71"/>
        <v>1274485167</v>
      </c>
      <c r="Z63" s="122">
        <f t="shared" si="71"/>
        <v>285976065</v>
      </c>
      <c r="AA63" s="129">
        <f t="shared" si="71"/>
        <v>1560461232</v>
      </c>
      <c r="AB63" s="128">
        <f t="shared" si="71"/>
        <v>1255114267</v>
      </c>
      <c r="AC63" s="122">
        <f t="shared" si="71"/>
        <v>290442453</v>
      </c>
      <c r="AD63" s="129">
        <f t="shared" si="71"/>
        <v>1545556720</v>
      </c>
      <c r="AE63" s="128">
        <f t="shared" si="71"/>
        <v>1147730418</v>
      </c>
      <c r="AF63" s="122">
        <f t="shared" si="71"/>
        <v>165642166</v>
      </c>
      <c r="AG63" s="129">
        <f t="shared" si="71"/>
        <v>1313372584</v>
      </c>
      <c r="AH63" s="128">
        <f t="shared" si="71"/>
        <v>951807767</v>
      </c>
      <c r="AI63" s="122">
        <f t="shared" si="71"/>
        <v>966712279</v>
      </c>
      <c r="AJ63" s="130">
        <f t="shared" si="71"/>
        <v>1198896415</v>
      </c>
      <c r="AK63" s="9"/>
      <c r="AL63" s="128">
        <f>AL65+AL83+AL90+AL104</f>
        <v>-1773332</v>
      </c>
      <c r="AM63" s="130">
        <f>AM65+AM83+AM90+AM104</f>
        <v>0</v>
      </c>
      <c r="AN63" s="9"/>
      <c r="AO63" s="294"/>
      <c r="AP63" s="294"/>
      <c r="AQ63" s="294"/>
      <c r="AR63" s="294"/>
      <c r="AS63" s="294"/>
      <c r="AT63" s="294"/>
      <c r="AU63" s="294"/>
      <c r="AV63" s="294"/>
      <c r="AW63" s="294"/>
      <c r="AX63" s="294"/>
      <c r="AY63" s="294"/>
      <c r="AZ63" s="294"/>
    </row>
    <row r="64" spans="1:70" s="422" customFormat="1" ht="24.95" customHeight="1">
      <c r="A64" s="611" t="str">
        <f>+IF(JUNIO!A64=0,"",JUNIO!A64)</f>
        <v>1130113-1</v>
      </c>
      <c r="B64" s="646" t="str">
        <f>+CONCATENATE("Vigencia ",INSTRUCCIONES!$F$3)</f>
        <v>Vigencia 2018</v>
      </c>
      <c r="C64" s="673">
        <f>+ENERO!C64</f>
        <v>76217515</v>
      </c>
      <c r="D64" s="373">
        <f>JUNIO!D64+JULIO!P64</f>
        <v>0</v>
      </c>
      <c r="E64" s="373">
        <f>JUNIO!E64+JULIO!Q64</f>
        <v>0</v>
      </c>
      <c r="F64" s="373">
        <f>SUM(C64:E64)</f>
        <v>76217515</v>
      </c>
      <c r="G64" s="373">
        <f>JUNIO!I64</f>
        <v>43923184</v>
      </c>
      <c r="H64" s="374">
        <v>10313021</v>
      </c>
      <c r="I64" s="373">
        <f>SUM(G64:H64)</f>
        <v>54236205</v>
      </c>
      <c r="J64" s="373">
        <f>JUNIO!L64</f>
        <v>19420428</v>
      </c>
      <c r="K64" s="374">
        <v>7458931</v>
      </c>
      <c r="L64" s="373">
        <f>SUM(J64:K64)</f>
        <v>26879359</v>
      </c>
      <c r="M64" s="373">
        <f>F64-I64</f>
        <v>21981310</v>
      </c>
      <c r="N64" s="143">
        <f>F64-L64</f>
        <v>49338156</v>
      </c>
      <c r="O64" s="382"/>
      <c r="P64" s="372">
        <v>0</v>
      </c>
      <c r="Q64" s="375">
        <v>0</v>
      </c>
      <c r="R64" s="9"/>
      <c r="S64" s="366" t="str">
        <f>+IF(JUNIO!S64=0,"",JUNIO!S64)</f>
        <v/>
      </c>
      <c r="T64" s="696" t="str">
        <f>+IF(JUNIO!T64=0,"",JUNIO!T64)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+IF(JUNIO!A65=0,"",JUNIO!A65)</f>
        <v>1130113-2</v>
      </c>
      <c r="B65" s="646" t="str">
        <f>+IF(JUNIO!B65=0,"",JUNIO!B65)</f>
        <v>Vigencia Anterior Accidentes de Transito</v>
      </c>
      <c r="C65" s="673">
        <f>+ENERO!C65</f>
        <v>25000000</v>
      </c>
      <c r="D65" s="373">
        <f>JUNIO!D65+JULIO!P65</f>
        <v>0</v>
      </c>
      <c r="E65" s="373">
        <f>JUNIO!E65+JULIO!Q65</f>
        <v>0</v>
      </c>
      <c r="F65" s="373">
        <f>SUM(C65:E65)</f>
        <v>25000000</v>
      </c>
      <c r="G65" s="373">
        <f>JUNIO!I65</f>
        <v>13138141</v>
      </c>
      <c r="H65" s="374">
        <v>194586</v>
      </c>
      <c r="I65" s="373">
        <f>SUM(G65:H65)</f>
        <v>13332727</v>
      </c>
      <c r="J65" s="373">
        <f>JUNIO!L65</f>
        <v>13138141</v>
      </c>
      <c r="K65" s="374">
        <v>194586</v>
      </c>
      <c r="L65" s="373">
        <f>SUM(J65:K65)</f>
        <v>13332727</v>
      </c>
      <c r="M65" s="373">
        <f>F65-I65</f>
        <v>11667273</v>
      </c>
      <c r="N65" s="143">
        <f>F65-L65</f>
        <v>11667273</v>
      </c>
      <c r="O65" s="382"/>
      <c r="P65" s="372">
        <v>0</v>
      </c>
      <c r="Q65" s="375">
        <v>0</v>
      </c>
      <c r="R65" s="9"/>
      <c r="S65" s="705">
        <f>+IF(JUNIO!S65=0,"",JUNIO!S65)</f>
        <v>1020100</v>
      </c>
      <c r="T65" s="681" t="str">
        <f>+IF(JUNIO!T65=0,"",JUNIO!T65)</f>
        <v>Servicios Personales Asociados a Nómina</v>
      </c>
      <c r="U65" s="132">
        <f t="shared" ref="U65:AJ65" si="72">SUM(U66:U69)+U81</f>
        <v>1674033669</v>
      </c>
      <c r="V65" s="122">
        <f t="shared" si="72"/>
        <v>80258000</v>
      </c>
      <c r="W65" s="122">
        <f t="shared" si="72"/>
        <v>40452864</v>
      </c>
      <c r="X65" s="129">
        <f t="shared" si="72"/>
        <v>1794744533</v>
      </c>
      <c r="Y65" s="128">
        <f t="shared" si="72"/>
        <v>808392385</v>
      </c>
      <c r="Z65" s="122">
        <f t="shared" si="72"/>
        <v>220919664</v>
      </c>
      <c r="AA65" s="129">
        <f t="shared" si="72"/>
        <v>1029312049</v>
      </c>
      <c r="AB65" s="128">
        <f t="shared" si="72"/>
        <v>808392385</v>
      </c>
      <c r="AC65" s="122">
        <f t="shared" si="72"/>
        <v>220919664</v>
      </c>
      <c r="AD65" s="129">
        <f t="shared" si="72"/>
        <v>1029312049</v>
      </c>
      <c r="AE65" s="128">
        <f t="shared" si="72"/>
        <v>751781387</v>
      </c>
      <c r="AF65" s="122">
        <f t="shared" si="72"/>
        <v>120023104</v>
      </c>
      <c r="AG65" s="129">
        <f t="shared" si="72"/>
        <v>871804491</v>
      </c>
      <c r="AH65" s="128">
        <f t="shared" si="72"/>
        <v>765432484</v>
      </c>
      <c r="AI65" s="122">
        <f t="shared" si="72"/>
        <v>765432484</v>
      </c>
      <c r="AJ65" s="130">
        <f t="shared" si="72"/>
        <v>922940042</v>
      </c>
      <c r="AK65" s="9"/>
      <c r="AL65" s="128">
        <f>SUM(AL66:AL69)+AL81</f>
        <v>-1773332</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4">
        <f>+IF(JUNIO!A66=0,"",JUNIO!A66)</f>
        <v>1130114</v>
      </c>
      <c r="B66" s="645" t="str">
        <f>+IF(JUNIO!B66=0,"",JUNIO!B66)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706">
        <f>+IF(JUNIO!S66=0,"",JUNIO!S66)</f>
        <v>1020101</v>
      </c>
      <c r="T66" s="682" t="str">
        <f>+IF(JUNIO!T66=0,"",JUNIO!T66)</f>
        <v>Sueldos del Personal de nómina</v>
      </c>
      <c r="U66" s="27">
        <f>+ENERO!U66</f>
        <v>1142841348</v>
      </c>
      <c r="V66" s="15">
        <f>JUNIO!V66+JULIO!AL66</f>
        <v>120759419</v>
      </c>
      <c r="W66" s="15">
        <f>JUNIO!W66+JULIO!AM66</f>
        <v>8693314</v>
      </c>
      <c r="X66" s="18">
        <f>SUM(U66:W66)</f>
        <v>1272294081</v>
      </c>
      <c r="Y66" s="19">
        <f>JUNIO!AA66</f>
        <v>636705121</v>
      </c>
      <c r="Z66" s="374">
        <v>122617615</v>
      </c>
      <c r="AA66" s="18">
        <f>SUM(Y66:Z66)</f>
        <v>759322736</v>
      </c>
      <c r="AB66" s="19">
        <f>JUNIO!AD66</f>
        <v>636705121</v>
      </c>
      <c r="AC66" s="374">
        <v>122617615</v>
      </c>
      <c r="AD66" s="18">
        <f>SUM(AB66:AC66)</f>
        <v>759322736</v>
      </c>
      <c r="AE66" s="19">
        <f>JUNIO!AG66</f>
        <v>584622926</v>
      </c>
      <c r="AF66" s="374">
        <v>103965488</v>
      </c>
      <c r="AG66" s="18">
        <f>SUM(AE66:AF66)</f>
        <v>688588414</v>
      </c>
      <c r="AH66" s="19">
        <f>X66-AA66</f>
        <v>512971345</v>
      </c>
      <c r="AI66" s="15">
        <f>X66-AD66</f>
        <v>512971345</v>
      </c>
      <c r="AJ66" s="16">
        <f>X66-AG66</f>
        <v>583705667</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c r="A67" s="611" t="str">
        <f>+IF(JUNIO!A67=0,"",JUNIO!A67)</f>
        <v>1130114-1</v>
      </c>
      <c r="B67" s="646" t="str">
        <f>+CONCATENATE("Vigencia ",INSTRUCCIONES!$F$3)</f>
        <v>Vigencia 2018</v>
      </c>
      <c r="C67" s="673">
        <f>+ENERO!C67</f>
        <v>0</v>
      </c>
      <c r="D67" s="373">
        <f>JUNIO!D67+JULIO!P67</f>
        <v>0</v>
      </c>
      <c r="E67" s="373">
        <f>JUNIO!E67+JULIO!Q67</f>
        <v>0</v>
      </c>
      <c r="F67" s="373">
        <f>SUM(C67:E67)</f>
        <v>0</v>
      </c>
      <c r="G67" s="373">
        <f>JUNIO!I67</f>
        <v>0</v>
      </c>
      <c r="H67" s="374">
        <v>0</v>
      </c>
      <c r="I67" s="373">
        <f>SUM(G67:H67)</f>
        <v>0</v>
      </c>
      <c r="J67" s="373">
        <f>JUNIO!L67</f>
        <v>0</v>
      </c>
      <c r="K67" s="374">
        <v>0</v>
      </c>
      <c r="L67" s="373">
        <f>SUM(J67:K67)</f>
        <v>0</v>
      </c>
      <c r="M67" s="373">
        <f>F67-I67</f>
        <v>0</v>
      </c>
      <c r="N67" s="143">
        <f>F67-L67</f>
        <v>0</v>
      </c>
      <c r="O67" s="382"/>
      <c r="P67" s="372">
        <v>0</v>
      </c>
      <c r="Q67" s="375">
        <v>0</v>
      </c>
      <c r="R67" s="9"/>
      <c r="S67" s="706">
        <f>+IF(JUNIO!S67=0,"",JUNIO!S67)</f>
        <v>1020102</v>
      </c>
      <c r="T67" s="682" t="str">
        <f>+IF(JUNIO!T67=0,"",JUNIO!T67)</f>
        <v>Horas Extras,Dominic.,Festivos y Rec. Nocturnos</v>
      </c>
      <c r="U67" s="27">
        <f>+ENERO!U67</f>
        <v>200000000</v>
      </c>
      <c r="V67" s="15">
        <f>JUNIO!V67+JULIO!AL67</f>
        <v>-59257420</v>
      </c>
      <c r="W67" s="15">
        <f>JUNIO!W67+JULIO!AM67</f>
        <v>0</v>
      </c>
      <c r="X67" s="18">
        <f>SUM(U67:W67)</f>
        <v>140742580</v>
      </c>
      <c r="Y67" s="19">
        <f>JUNIO!AA67</f>
        <v>57933216</v>
      </c>
      <c r="Z67" s="374">
        <v>39486517</v>
      </c>
      <c r="AA67" s="18">
        <f>SUM(Y67:Z67)</f>
        <v>97419733</v>
      </c>
      <c r="AB67" s="19">
        <f>JUNIO!AD67</f>
        <v>57933216</v>
      </c>
      <c r="AC67" s="374">
        <v>39486517</v>
      </c>
      <c r="AD67" s="18">
        <f>SUM(AB67:AC67)</f>
        <v>97419733</v>
      </c>
      <c r="AE67" s="19">
        <f>JUNIO!AG67</f>
        <v>57233734</v>
      </c>
      <c r="AF67" s="374">
        <v>11250819</v>
      </c>
      <c r="AG67" s="18">
        <f>SUM(AE67:AF67)</f>
        <v>68484553</v>
      </c>
      <c r="AH67" s="19">
        <f>X67-AA67</f>
        <v>43322847</v>
      </c>
      <c r="AI67" s="15">
        <f>X67-AD67</f>
        <v>43322847</v>
      </c>
      <c r="AJ67" s="16">
        <f>X67-AG67</f>
        <v>72258027</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+IF(JUNIO!A68=0,"",JUNIO!A68)</f>
        <v>1130114-2</v>
      </c>
      <c r="B68" s="646" t="str">
        <f>+IF(JUNIO!B68=0,"",JUNIO!B68)</f>
        <v>Vigencia Anterior Compañias de Seguros</v>
      </c>
      <c r="C68" s="673">
        <f>+ENERO!C68</f>
        <v>0</v>
      </c>
      <c r="D68" s="373">
        <f>JUNIO!D68+JULIO!P68</f>
        <v>0</v>
      </c>
      <c r="E68" s="373">
        <f>JUNIO!E68+JULIO!Q68</f>
        <v>0</v>
      </c>
      <c r="F68" s="373">
        <f>SUM(C68:E68)</f>
        <v>0</v>
      </c>
      <c r="G68" s="373">
        <f>JUNIO!I68</f>
        <v>0</v>
      </c>
      <c r="H68" s="374">
        <v>0</v>
      </c>
      <c r="I68" s="373">
        <f>SUM(G68:H68)</f>
        <v>0</v>
      </c>
      <c r="J68" s="373">
        <f>JUNIO!L68</f>
        <v>0</v>
      </c>
      <c r="K68" s="374">
        <v>0</v>
      </c>
      <c r="L68" s="373">
        <f>SUM(J68:K68)</f>
        <v>0</v>
      </c>
      <c r="M68" s="373">
        <f>F68-I68</f>
        <v>0</v>
      </c>
      <c r="N68" s="143">
        <f>F68-L68</f>
        <v>0</v>
      </c>
      <c r="O68" s="382"/>
      <c r="P68" s="372">
        <v>0</v>
      </c>
      <c r="Q68" s="375">
        <v>0</v>
      </c>
      <c r="R68" s="9"/>
      <c r="S68" s="706">
        <f>+IF(JUNIO!S68=0,"",JUNIO!S68)</f>
        <v>1020103</v>
      </c>
      <c r="T68" s="682" t="str">
        <f>+IF(JUNIO!T68=0,"",JUNIO!T68)</f>
        <v>Prima Técnica</v>
      </c>
      <c r="U68" s="27">
        <f>+ENERO!U68</f>
        <v>0</v>
      </c>
      <c r="V68" s="15">
        <f>JUNIO!V68+JULIO!AL68</f>
        <v>0</v>
      </c>
      <c r="W68" s="15">
        <f>JUNIO!W68+JULIO!AM68</f>
        <v>0</v>
      </c>
      <c r="X68" s="18">
        <f>SUM(U68:W68)</f>
        <v>0</v>
      </c>
      <c r="Y68" s="19">
        <f>JUNIO!AA68</f>
        <v>0</v>
      </c>
      <c r="Z68" s="374">
        <v>0</v>
      </c>
      <c r="AA68" s="18">
        <f>SUM(Y68:Z68)</f>
        <v>0</v>
      </c>
      <c r="AB68" s="19">
        <f>JUNIO!AD68</f>
        <v>0</v>
      </c>
      <c r="AC68" s="374">
        <v>0</v>
      </c>
      <c r="AD68" s="18">
        <f>SUM(AB68:AC68)</f>
        <v>0</v>
      </c>
      <c r="AE68" s="19">
        <f>JUNIO!AG68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4">
        <f>+IF(JUNIO!A69=0,"",JUNIO!A69)</f>
        <v>1130115</v>
      </c>
      <c r="B69" s="645" t="str">
        <f>+IF(JUNIO!B69=0,"",JUNIO!B69)</f>
        <v>ENTIDADES DE REGIMEN ESPECIAL (Magisterio, Fuerza Pca.)</v>
      </c>
      <c r="C69" s="43">
        <f t="shared" ref="C69:N69" si="74">SUM(C70:C71)</f>
        <v>154330000</v>
      </c>
      <c r="D69" s="44">
        <f t="shared" si="74"/>
        <v>0</v>
      </c>
      <c r="E69" s="44">
        <f t="shared" si="74"/>
        <v>0</v>
      </c>
      <c r="F69" s="44">
        <f t="shared" si="74"/>
        <v>154330000</v>
      </c>
      <c r="G69" s="44">
        <f t="shared" si="74"/>
        <v>55398391</v>
      </c>
      <c r="H69" s="44">
        <f t="shared" si="74"/>
        <v>9518042</v>
      </c>
      <c r="I69" s="44">
        <f t="shared" si="74"/>
        <v>64916433</v>
      </c>
      <c r="J69" s="44">
        <f t="shared" si="74"/>
        <v>20168251</v>
      </c>
      <c r="K69" s="44">
        <f t="shared" si="74"/>
        <v>7909762</v>
      </c>
      <c r="L69" s="44">
        <f t="shared" si="74"/>
        <v>28078013</v>
      </c>
      <c r="M69" s="44">
        <f t="shared" si="74"/>
        <v>89413567</v>
      </c>
      <c r="N69" s="45">
        <f t="shared" si="74"/>
        <v>126251987</v>
      </c>
      <c r="P69" s="43">
        <f>SUM(P70:P71)</f>
        <v>0</v>
      </c>
      <c r="Q69" s="45">
        <f>SUM(Q70:Q71)</f>
        <v>0</v>
      </c>
      <c r="R69" s="9"/>
      <c r="S69" s="706">
        <f>+IF(JUNIO!S69=0,"",JUNIO!S69)</f>
        <v>1020104</v>
      </c>
      <c r="T69" s="682" t="str">
        <f>+IF(JUNIO!T69=0,"",JUNIO!T69)</f>
        <v>Otros</v>
      </c>
      <c r="U69" s="27">
        <f t="shared" ref="U69:AJ69" si="75">SUM(U70:U80)</f>
        <v>268733154</v>
      </c>
      <c r="V69" s="15">
        <f t="shared" si="75"/>
        <v>5272314</v>
      </c>
      <c r="W69" s="15">
        <f t="shared" si="75"/>
        <v>0</v>
      </c>
      <c r="X69" s="18">
        <f t="shared" si="75"/>
        <v>274005468</v>
      </c>
      <c r="Y69" s="19">
        <f t="shared" si="75"/>
        <v>37809996</v>
      </c>
      <c r="Z69" s="142">
        <f t="shared" si="75"/>
        <v>51577454</v>
      </c>
      <c r="AA69" s="18">
        <f t="shared" si="75"/>
        <v>89387450</v>
      </c>
      <c r="AB69" s="19">
        <f t="shared" si="75"/>
        <v>37809996</v>
      </c>
      <c r="AC69" s="142">
        <f t="shared" si="75"/>
        <v>51577454</v>
      </c>
      <c r="AD69" s="18">
        <f t="shared" si="75"/>
        <v>89387450</v>
      </c>
      <c r="AE69" s="19">
        <f t="shared" si="75"/>
        <v>34009702</v>
      </c>
      <c r="AF69" s="142">
        <f t="shared" si="75"/>
        <v>4806797</v>
      </c>
      <c r="AG69" s="18">
        <f t="shared" si="75"/>
        <v>38816499</v>
      </c>
      <c r="AH69" s="19">
        <f t="shared" si="75"/>
        <v>184618018</v>
      </c>
      <c r="AI69" s="15">
        <f t="shared" si="75"/>
        <v>184618018</v>
      </c>
      <c r="AJ69" s="16">
        <f t="shared" si="75"/>
        <v>235188969</v>
      </c>
      <c r="AK69" s="9"/>
      <c r="AL69" s="29">
        <f>SUM(AL70:AL80)</f>
        <v>-1773332</v>
      </c>
      <c r="AM69" s="26">
        <f>SUM(AM70:AM80)</f>
        <v>0</v>
      </c>
      <c r="AN69" s="9"/>
      <c r="AO69" s="294"/>
      <c r="AP69" s="294"/>
      <c r="AQ69" s="294"/>
      <c r="AR69" s="294"/>
      <c r="AS69" s="294"/>
      <c r="AT69" s="294"/>
      <c r="AU69" s="294"/>
      <c r="AV69" s="294"/>
      <c r="AW69" s="294"/>
      <c r="AX69" s="294"/>
      <c r="AY69" s="294"/>
      <c r="AZ69" s="294"/>
    </row>
    <row r="70" spans="1:70" s="422" customFormat="1" ht="24.95" customHeight="1">
      <c r="A70" s="611" t="str">
        <f>+IF(JUNIO!A70=0,"",JUNIO!A70)</f>
        <v>1130115-1</v>
      </c>
      <c r="B70" s="646" t="str">
        <f>+CONCATENATE("Vigencia ",INSTRUCCIONES!$F$3)</f>
        <v>Vigencia 2018</v>
      </c>
      <c r="C70" s="673">
        <f>+ENERO!C70</f>
        <v>118000000</v>
      </c>
      <c r="D70" s="373">
        <f>JUNIO!D70+JULIO!P70</f>
        <v>0</v>
      </c>
      <c r="E70" s="373">
        <f>JUNIO!E70+JULIO!Q70</f>
        <v>0</v>
      </c>
      <c r="F70" s="373">
        <f>SUM(C70:E70)</f>
        <v>118000000</v>
      </c>
      <c r="G70" s="373">
        <f>JUNIO!I70</f>
        <v>51477126</v>
      </c>
      <c r="H70" s="374">
        <v>8253606</v>
      </c>
      <c r="I70" s="373">
        <f>SUM(G70:H70)</f>
        <v>59730732</v>
      </c>
      <c r="J70" s="373">
        <f>JUNIO!L70</f>
        <v>16246986</v>
      </c>
      <c r="K70" s="374">
        <v>6645326</v>
      </c>
      <c r="L70" s="373">
        <f>SUM(J70:K70)</f>
        <v>22892312</v>
      </c>
      <c r="M70" s="373">
        <f>F70-I70</f>
        <v>58269268</v>
      </c>
      <c r="N70" s="143">
        <f>F70-L70</f>
        <v>95107688</v>
      </c>
      <c r="O70" s="382"/>
      <c r="P70" s="372">
        <v>0</v>
      </c>
      <c r="Q70" s="375">
        <v>0</v>
      </c>
      <c r="R70" s="9"/>
      <c r="S70" s="707" t="str">
        <f>+IF(JUNIO!S70=0,"",JUNIO!S70)</f>
        <v>1020104-1</v>
      </c>
      <c r="T70" s="683" t="str">
        <f>+IF(JUNIO!T70=0,"",JUNIO!T70)</f>
        <v xml:space="preserve">Prima de Navidad </v>
      </c>
      <c r="U70" s="27">
        <f>+ENERO!U70</f>
        <v>112552557</v>
      </c>
      <c r="V70" s="15">
        <f>JUNIO!V70+JULIO!AL70</f>
        <v>3061727</v>
      </c>
      <c r="W70" s="15">
        <f>JUNIO!W70+JULIO!AM70</f>
        <v>0</v>
      </c>
      <c r="X70" s="18">
        <f t="shared" ref="X70:X81" si="76">SUM(U70:W70)</f>
        <v>115614284</v>
      </c>
      <c r="Y70" s="19">
        <f>JUNIO!AA70</f>
        <v>0</v>
      </c>
      <c r="Z70" s="374">
        <v>5032482</v>
      </c>
      <c r="AA70" s="18">
        <f t="shared" ref="AA70:AA81" si="77">SUM(Y70:Z70)</f>
        <v>5032482</v>
      </c>
      <c r="AB70" s="19">
        <f>JUNIO!AD70</f>
        <v>0</v>
      </c>
      <c r="AC70" s="374">
        <v>5032482</v>
      </c>
      <c r="AD70" s="18">
        <f t="shared" ref="AD70:AD81" si="78">SUM(AB70:AC70)</f>
        <v>5032482</v>
      </c>
      <c r="AE70" s="19">
        <f>JUNIO!AG70</f>
        <v>0</v>
      </c>
      <c r="AF70" s="374">
        <v>0</v>
      </c>
      <c r="AG70" s="18">
        <f t="shared" ref="AG70:AG81" si="79">SUM(AE70:AF70)</f>
        <v>0</v>
      </c>
      <c r="AH70" s="19">
        <f t="shared" ref="AH70:AH81" si="80">X70-AA70</f>
        <v>110581802</v>
      </c>
      <c r="AI70" s="15">
        <f t="shared" ref="AI70:AI81" si="81">X70-AD70</f>
        <v>110581802</v>
      </c>
      <c r="AJ70" s="16">
        <f t="shared" ref="AJ70:AJ81" si="82">X70-AG70</f>
        <v>115614284</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+IF(JUNIO!A71=0,"",JUNIO!A71)</f>
        <v>1130115-2</v>
      </c>
      <c r="B71" s="646" t="str">
        <f>+IF(JUNIO!B71=0,"",JUNIO!B71)</f>
        <v>Vigencia Anterior Regimen Especial</v>
      </c>
      <c r="C71" s="673">
        <f>+ENERO!C71</f>
        <v>36330000</v>
      </c>
      <c r="D71" s="373">
        <f>JUNIO!D71+JULIO!P71</f>
        <v>0</v>
      </c>
      <c r="E71" s="373">
        <f>JUNIO!E71+JULIO!Q71</f>
        <v>0</v>
      </c>
      <c r="F71" s="373">
        <f>SUM(C71:E71)</f>
        <v>36330000</v>
      </c>
      <c r="G71" s="373">
        <f>JUNIO!I71</f>
        <v>3921265</v>
      </c>
      <c r="H71" s="374">
        <v>1264436</v>
      </c>
      <c r="I71" s="373">
        <f>SUM(G71:H71)</f>
        <v>5185701</v>
      </c>
      <c r="J71" s="373">
        <f>JUNIO!L71</f>
        <v>3921265</v>
      </c>
      <c r="K71" s="374">
        <v>1264436</v>
      </c>
      <c r="L71" s="373">
        <f>SUM(J71:K71)</f>
        <v>5185701</v>
      </c>
      <c r="M71" s="373">
        <f>F71-I71</f>
        <v>31144299</v>
      </c>
      <c r="N71" s="143">
        <f>F71-L71</f>
        <v>31144299</v>
      </c>
      <c r="O71" s="382"/>
      <c r="P71" s="372">
        <v>0</v>
      </c>
      <c r="Q71" s="375">
        <v>0</v>
      </c>
      <c r="R71" s="9"/>
      <c r="S71" s="707" t="str">
        <f>+IF(JUNIO!S71=0,"",JUNIO!S71)</f>
        <v>1020104-2</v>
      </c>
      <c r="T71" s="683" t="str">
        <f>+IF(JUNIO!T71=0,"",JUNIO!T71)</f>
        <v>Prima Vida Cara</v>
      </c>
      <c r="U71" s="27">
        <f>+ENERO!U71</f>
        <v>0</v>
      </c>
      <c r="V71" s="15">
        <f>JUNIO!V71+JULIO!AL71</f>
        <v>0</v>
      </c>
      <c r="W71" s="15">
        <f>JUNIO!W71+JULIO!AM71</f>
        <v>0</v>
      </c>
      <c r="X71" s="18">
        <f t="shared" si="76"/>
        <v>0</v>
      </c>
      <c r="Y71" s="19">
        <f>JUNIO!AA71</f>
        <v>0</v>
      </c>
      <c r="Z71" s="374">
        <v>0</v>
      </c>
      <c r="AA71" s="18">
        <f t="shared" si="77"/>
        <v>0</v>
      </c>
      <c r="AB71" s="19">
        <f>JUNIO!AD71</f>
        <v>0</v>
      </c>
      <c r="AC71" s="374">
        <v>0</v>
      </c>
      <c r="AD71" s="18">
        <f t="shared" si="78"/>
        <v>0</v>
      </c>
      <c r="AE71" s="19">
        <f>JUNIO!AG71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4">
        <f>+IF(JUNIO!A72=0,"",JUNIO!A72)</f>
        <v>1130116</v>
      </c>
      <c r="B72" s="645" t="str">
        <f>+IF(JUNIO!B72=0,"",JUNIO!B72)</f>
        <v>ADMINISTRADORAS DE RIESGOS LABORALES</v>
      </c>
      <c r="C72" s="43">
        <f t="shared" ref="C72:N72" si="83">SUM(C73:C74)</f>
        <v>32000000</v>
      </c>
      <c r="D72" s="44">
        <f t="shared" si="83"/>
        <v>0</v>
      </c>
      <c r="E72" s="44">
        <f t="shared" si="83"/>
        <v>0</v>
      </c>
      <c r="F72" s="44">
        <f t="shared" si="83"/>
        <v>32000000</v>
      </c>
      <c r="G72" s="44">
        <f t="shared" si="83"/>
        <v>16947978</v>
      </c>
      <c r="H72" s="44">
        <f t="shared" si="83"/>
        <v>2073824</v>
      </c>
      <c r="I72" s="44">
        <f t="shared" si="83"/>
        <v>19021802</v>
      </c>
      <c r="J72" s="44">
        <f t="shared" si="83"/>
        <v>10581608</v>
      </c>
      <c r="K72" s="44">
        <f t="shared" si="83"/>
        <v>2663562</v>
      </c>
      <c r="L72" s="44">
        <f t="shared" si="83"/>
        <v>13245170</v>
      </c>
      <c r="M72" s="44">
        <f t="shared" si="83"/>
        <v>12978198</v>
      </c>
      <c r="N72" s="45">
        <f t="shared" si="83"/>
        <v>18754830</v>
      </c>
      <c r="P72" s="43">
        <f>SUM(P73:P74)</f>
        <v>0</v>
      </c>
      <c r="Q72" s="45">
        <f>SUM(Q73:Q74)</f>
        <v>0</v>
      </c>
      <c r="R72" s="9"/>
      <c r="S72" s="707" t="str">
        <f>+IF(JUNIO!S72=0,"",JUNIO!S72)</f>
        <v>1020104-3</v>
      </c>
      <c r="T72" s="683" t="str">
        <f>+IF(JUNIO!T72=0,"",JUNIO!T72)</f>
        <v>Prima de Vacaciones</v>
      </c>
      <c r="U72" s="27">
        <f>+ENERO!U72</f>
        <v>51947334</v>
      </c>
      <c r="V72" s="15">
        <f>JUNIO!V72+JULIO!AL72</f>
        <v>-2641464</v>
      </c>
      <c r="W72" s="15">
        <f>JUNIO!W72+JULIO!AM72</f>
        <v>0</v>
      </c>
      <c r="X72" s="18">
        <f t="shared" si="76"/>
        <v>49305870</v>
      </c>
      <c r="Y72" s="19">
        <f>JUNIO!AA72</f>
        <v>14966601</v>
      </c>
      <c r="Z72" s="374">
        <v>14552798</v>
      </c>
      <c r="AA72" s="18">
        <f t="shared" si="77"/>
        <v>29519399</v>
      </c>
      <c r="AB72" s="19">
        <f>JUNIO!AD72</f>
        <v>14966601</v>
      </c>
      <c r="AC72" s="374">
        <v>14552798</v>
      </c>
      <c r="AD72" s="18">
        <f t="shared" si="78"/>
        <v>29519399</v>
      </c>
      <c r="AE72" s="19">
        <f>JUNIO!AG72</f>
        <v>14120826</v>
      </c>
      <c r="AF72" s="374">
        <v>1138138</v>
      </c>
      <c r="AG72" s="18">
        <f t="shared" si="79"/>
        <v>15258964</v>
      </c>
      <c r="AH72" s="19">
        <f t="shared" si="80"/>
        <v>19786471</v>
      </c>
      <c r="AI72" s="15">
        <f t="shared" si="81"/>
        <v>19786471</v>
      </c>
      <c r="AJ72" s="16">
        <f t="shared" si="82"/>
        <v>34046906</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tr">
        <f>+IF(JUNIO!A73=0,"",JUNIO!A73)</f>
        <v>1130116-1</v>
      </c>
      <c r="B73" s="646" t="str">
        <f>+CONCATENATE("Vigencia ",INSTRUCCIONES!$F$3)</f>
        <v>Vigencia 2018</v>
      </c>
      <c r="C73" s="673">
        <f>+ENERO!C73</f>
        <v>28000000</v>
      </c>
      <c r="D73" s="373">
        <f>JUNIO!D73+JULIO!P73</f>
        <v>0</v>
      </c>
      <c r="E73" s="373">
        <f>JUNIO!E73+JULIO!Q73</f>
        <v>0</v>
      </c>
      <c r="F73" s="373">
        <f>SUM(C73:E73)</f>
        <v>28000000</v>
      </c>
      <c r="G73" s="373">
        <f>JUNIO!I73</f>
        <v>14708574</v>
      </c>
      <c r="H73" s="374">
        <v>2073824</v>
      </c>
      <c r="I73" s="373">
        <f>SUM(G73:H73)</f>
        <v>16782398</v>
      </c>
      <c r="J73" s="373">
        <f>JUNIO!L73</f>
        <v>8342204</v>
      </c>
      <c r="K73" s="374">
        <v>2663562</v>
      </c>
      <c r="L73" s="373">
        <f>SUM(J73:K73)</f>
        <v>11005766</v>
      </c>
      <c r="M73" s="373">
        <f>F73-I73</f>
        <v>11217602</v>
      </c>
      <c r="N73" s="143">
        <f>F73-L73</f>
        <v>16994234</v>
      </c>
      <c r="O73" s="382"/>
      <c r="P73" s="372">
        <v>0</v>
      </c>
      <c r="Q73" s="375">
        <v>0</v>
      </c>
      <c r="R73" s="9"/>
      <c r="S73" s="707" t="str">
        <f>+IF(JUNIO!S73=0,"",JUNIO!S73)</f>
        <v>1020104-4</v>
      </c>
      <c r="T73" s="683" t="str">
        <f>+IF(JUNIO!T73=0,"",JUNIO!T73)</f>
        <v>Prima Clima</v>
      </c>
      <c r="U73" s="27">
        <f>+ENERO!U73</f>
        <v>0</v>
      </c>
      <c r="V73" s="15">
        <f>JUNIO!V73+JULIO!AL73</f>
        <v>0</v>
      </c>
      <c r="W73" s="15">
        <f>JUNIO!W73+JULIO!AM73</f>
        <v>0</v>
      </c>
      <c r="X73" s="18">
        <f t="shared" si="76"/>
        <v>0</v>
      </c>
      <c r="Y73" s="19">
        <f>JUNIO!AA73</f>
        <v>0</v>
      </c>
      <c r="Z73" s="374">
        <v>0</v>
      </c>
      <c r="AA73" s="18">
        <f t="shared" si="77"/>
        <v>0</v>
      </c>
      <c r="AB73" s="19">
        <f>JUNIO!AD73</f>
        <v>0</v>
      </c>
      <c r="AC73" s="374">
        <v>0</v>
      </c>
      <c r="AD73" s="18">
        <f t="shared" si="78"/>
        <v>0</v>
      </c>
      <c r="AE73" s="19">
        <f>JUNIO!AG73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+IF(JUNIO!A74=0,"",JUNIO!A74)</f>
        <v>1130116-2</v>
      </c>
      <c r="B74" s="646" t="str">
        <f>+IF(JUNIO!B74=0,"",JUNIO!B74)</f>
        <v>Vigencia Anterior Riesgos Laborales</v>
      </c>
      <c r="C74" s="673">
        <f>+ENERO!C74</f>
        <v>4000000</v>
      </c>
      <c r="D74" s="373">
        <f>JUNIO!D74+JULIO!P74</f>
        <v>0</v>
      </c>
      <c r="E74" s="373">
        <f>JUNIO!E74+JULIO!Q74</f>
        <v>0</v>
      </c>
      <c r="F74" s="373">
        <f>SUM(C74:E74)</f>
        <v>4000000</v>
      </c>
      <c r="G74" s="373">
        <f>JUNIO!I74</f>
        <v>2239404</v>
      </c>
      <c r="H74" s="374">
        <v>0</v>
      </c>
      <c r="I74" s="373">
        <f>SUM(G74:H74)</f>
        <v>2239404</v>
      </c>
      <c r="J74" s="373">
        <f>JUNIO!L74</f>
        <v>2239404</v>
      </c>
      <c r="K74" s="374">
        <v>0</v>
      </c>
      <c r="L74" s="373">
        <f>SUM(J74:K74)</f>
        <v>2239404</v>
      </c>
      <c r="M74" s="373">
        <f>F74-I74</f>
        <v>1760596</v>
      </c>
      <c r="N74" s="143">
        <f>F74-L74</f>
        <v>1760596</v>
      </c>
      <c r="O74" s="382"/>
      <c r="P74" s="372">
        <v>0</v>
      </c>
      <c r="Q74" s="375">
        <v>0</v>
      </c>
      <c r="R74" s="9"/>
      <c r="S74" s="707" t="str">
        <f>+IF(JUNIO!S74=0,"",JUNIO!S74)</f>
        <v>1020104-5</v>
      </c>
      <c r="T74" s="683" t="str">
        <f>+IF(JUNIO!T74=0,"",JUNIO!T74)</f>
        <v>Prima de Servicios</v>
      </c>
      <c r="U74" s="27">
        <f>+ENERO!U74</f>
        <v>51947334</v>
      </c>
      <c r="V74" s="15">
        <f>JUNIO!V74+JULIO!AL74</f>
        <v>-3618043</v>
      </c>
      <c r="W74" s="15">
        <f>JUNIO!W74+JULIO!AM74</f>
        <v>0</v>
      </c>
      <c r="X74" s="18">
        <f t="shared" si="76"/>
        <v>48329291</v>
      </c>
      <c r="Y74" s="19">
        <f>JUNIO!AA74</f>
        <v>112770</v>
      </c>
      <c r="Z74" s="374">
        <v>12941975</v>
      </c>
      <c r="AA74" s="18">
        <f t="shared" si="77"/>
        <v>13054745</v>
      </c>
      <c r="AB74" s="19">
        <f>JUNIO!AD74</f>
        <v>112770</v>
      </c>
      <c r="AC74" s="374">
        <v>12941975</v>
      </c>
      <c r="AD74" s="18">
        <f t="shared" si="78"/>
        <v>13054745</v>
      </c>
      <c r="AE74" s="19">
        <f>JUNIO!AG74</f>
        <v>112770</v>
      </c>
      <c r="AF74" s="374">
        <v>138769</v>
      </c>
      <c r="AG74" s="18">
        <f t="shared" si="79"/>
        <v>251539</v>
      </c>
      <c r="AH74" s="19">
        <f t="shared" si="80"/>
        <v>35274546</v>
      </c>
      <c r="AI74" s="15">
        <f t="shared" si="81"/>
        <v>35274546</v>
      </c>
      <c r="AJ74" s="16">
        <f t="shared" si="82"/>
        <v>48077752</v>
      </c>
      <c r="AK74" s="9"/>
      <c r="AL74" s="372">
        <v>-1773332</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4">
        <f>+IF(JUNIO!A75=0,"",JUNIO!A75)</f>
        <v>1130117</v>
      </c>
      <c r="B75" s="645" t="str">
        <f>+IF(JUNIO!B75=0,"",JUNIO!B75)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07" t="str">
        <f>+IF(JUNIO!S75=0,"",JUNIO!S75)</f>
        <v>1020104-8</v>
      </c>
      <c r="T75" s="683" t="str">
        <f>+IF(JUNIO!T75=0,"",JUNIO!T75)</f>
        <v>Bonific. por Servicios Prestados</v>
      </c>
      <c r="U75" s="27">
        <f>+ENERO!U75</f>
        <v>39850334</v>
      </c>
      <c r="V75" s="15">
        <f>JUNIO!V75+JULIO!AL75</f>
        <v>8624668</v>
      </c>
      <c r="W75" s="15">
        <f>JUNIO!W75+JULIO!AM75</f>
        <v>0</v>
      </c>
      <c r="X75" s="18">
        <f t="shared" si="76"/>
        <v>48475002</v>
      </c>
      <c r="Y75" s="19">
        <f>JUNIO!AA75</f>
        <v>18344149</v>
      </c>
      <c r="Z75" s="374">
        <v>16747575</v>
      </c>
      <c r="AA75" s="18">
        <f t="shared" si="77"/>
        <v>35091724</v>
      </c>
      <c r="AB75" s="19">
        <f>JUNIO!AD75</f>
        <v>18344149</v>
      </c>
      <c r="AC75" s="374">
        <v>16747575</v>
      </c>
      <c r="AD75" s="18">
        <f t="shared" si="78"/>
        <v>35091724</v>
      </c>
      <c r="AE75" s="19">
        <f>JUNIO!AG75</f>
        <v>15739069</v>
      </c>
      <c r="AF75" s="374">
        <v>2904288</v>
      </c>
      <c r="AG75" s="18">
        <f t="shared" si="79"/>
        <v>18643357</v>
      </c>
      <c r="AH75" s="19">
        <f t="shared" si="80"/>
        <v>13383278</v>
      </c>
      <c r="AI75" s="15">
        <f t="shared" si="81"/>
        <v>13383278</v>
      </c>
      <c r="AJ75" s="16">
        <f t="shared" si="82"/>
        <v>29831645</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tr">
        <f>+IF(JUNIO!A76=0,"",JUNIO!A76)</f>
        <v>1130117-1</v>
      </c>
      <c r="B76" s="646" t="str">
        <f>+CONCATENATE("Vigencia ",INSTRUCCIONES!$F$3)</f>
        <v>Vigencia 2018</v>
      </c>
      <c r="C76" s="673">
        <f>+ENERO!C76</f>
        <v>0</v>
      </c>
      <c r="D76" s="373">
        <f>JUNIO!D76+JULIO!P76</f>
        <v>0</v>
      </c>
      <c r="E76" s="373">
        <f>JUNIO!E76+JULIO!Q76</f>
        <v>0</v>
      </c>
      <c r="F76" s="373">
        <f t="shared" ref="F76:F83" si="85">SUM(C76:E76)</f>
        <v>0</v>
      </c>
      <c r="G76" s="373">
        <f>JUNIO!I76</f>
        <v>0</v>
      </c>
      <c r="H76" s="374">
        <v>0</v>
      </c>
      <c r="I76" s="373">
        <f t="shared" ref="I76:I83" si="86">SUM(G76:H76)</f>
        <v>0</v>
      </c>
      <c r="J76" s="373">
        <f>JUNIO!L76</f>
        <v>0</v>
      </c>
      <c r="K76" s="374">
        <v>0</v>
      </c>
      <c r="L76" s="373">
        <f t="shared" ref="L76:L83" si="87">SUM(J76:K76)</f>
        <v>0</v>
      </c>
      <c r="M76" s="373">
        <f t="shared" ref="M76:M83" si="88">F76-I76</f>
        <v>0</v>
      </c>
      <c r="N76" s="143">
        <f t="shared" ref="N76:N83" si="89">F76-L76</f>
        <v>0</v>
      </c>
      <c r="O76" s="382"/>
      <c r="P76" s="372">
        <v>0</v>
      </c>
      <c r="Q76" s="375">
        <v>0</v>
      </c>
      <c r="R76" s="9"/>
      <c r="S76" s="707" t="str">
        <f>+IF(JUNIO!S76=0,"",JUNIO!S76)</f>
        <v>1020104-9</v>
      </c>
      <c r="T76" s="683" t="str">
        <f>+IF(JUNIO!T76=0,"",JUNIO!T76)</f>
        <v>Auxilio de Transporte</v>
      </c>
      <c r="U76" s="27">
        <f>+ENERO!U76</f>
        <v>0</v>
      </c>
      <c r="V76" s="15">
        <f>JUNIO!V76+JULIO!AL76</f>
        <v>0</v>
      </c>
      <c r="W76" s="15">
        <f>JUNIO!W76+JULIO!AM76</f>
        <v>0</v>
      </c>
      <c r="X76" s="18">
        <f t="shared" si="76"/>
        <v>0</v>
      </c>
      <c r="Y76" s="19">
        <f>JUNIO!AA76</f>
        <v>0</v>
      </c>
      <c r="Z76" s="374">
        <v>0</v>
      </c>
      <c r="AA76" s="18">
        <f t="shared" si="77"/>
        <v>0</v>
      </c>
      <c r="AB76" s="19">
        <f>JUNIO!AD76</f>
        <v>0</v>
      </c>
      <c r="AC76" s="374">
        <v>0</v>
      </c>
      <c r="AD76" s="18">
        <f t="shared" si="78"/>
        <v>0</v>
      </c>
      <c r="AE76" s="19">
        <f>JUNIO!AG76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+IF(JUNIO!A77=0,"",JUNIO!A77)</f>
        <v>1130117-2</v>
      </c>
      <c r="B77" s="646" t="str">
        <f>+IF(JUNIO!B77=0,"",JUNIO!B77)</f>
        <v>Vigencia Anterior Cuotas de Recuperacion</v>
      </c>
      <c r="C77" s="673">
        <f>+ENERO!C77</f>
        <v>0</v>
      </c>
      <c r="D77" s="373">
        <f>JUNIO!D77+JULIO!P77</f>
        <v>0</v>
      </c>
      <c r="E77" s="373">
        <f>JUNIO!E77+JULIO!Q77</f>
        <v>0</v>
      </c>
      <c r="F77" s="373">
        <f t="shared" si="85"/>
        <v>0</v>
      </c>
      <c r="G77" s="373">
        <f>JUNIO!I77</f>
        <v>0</v>
      </c>
      <c r="H77" s="374">
        <v>0</v>
      </c>
      <c r="I77" s="373">
        <f t="shared" si="86"/>
        <v>0</v>
      </c>
      <c r="J77" s="373">
        <f>JUNIO!L77</f>
        <v>0</v>
      </c>
      <c r="K77" s="374">
        <v>0</v>
      </c>
      <c r="L77" s="373">
        <f t="shared" si="87"/>
        <v>0</v>
      </c>
      <c r="M77" s="373">
        <f t="shared" si="88"/>
        <v>0</v>
      </c>
      <c r="N77" s="143">
        <f t="shared" si="89"/>
        <v>0</v>
      </c>
      <c r="O77" s="382"/>
      <c r="P77" s="372">
        <v>0</v>
      </c>
      <c r="Q77" s="375">
        <v>0</v>
      </c>
      <c r="R77" s="9"/>
      <c r="S77" s="707" t="str">
        <f>+IF(JUNIO!S77=0,"",JUNIO!S77)</f>
        <v>1020104-10</v>
      </c>
      <c r="T77" s="683" t="str">
        <f>+IF(JUNIO!T77=0,"",JUNIO!T77)</f>
        <v>Subsidio de Alimentación</v>
      </c>
      <c r="U77" s="27">
        <f>+ENERO!U77</f>
        <v>5509284</v>
      </c>
      <c r="V77" s="15">
        <f>JUNIO!V77+JULIO!AL77</f>
        <v>-114106</v>
      </c>
      <c r="W77" s="15">
        <f>JUNIO!W77+JULIO!AM77</f>
        <v>0</v>
      </c>
      <c r="X77" s="18">
        <f t="shared" si="76"/>
        <v>5395178</v>
      </c>
      <c r="Y77" s="19">
        <f>JUNIO!AA77</f>
        <v>2626758</v>
      </c>
      <c r="Z77" s="374">
        <v>481360</v>
      </c>
      <c r="AA77" s="18">
        <f t="shared" si="77"/>
        <v>3108118</v>
      </c>
      <c r="AB77" s="19">
        <f>JUNIO!AD77</f>
        <v>2626758</v>
      </c>
      <c r="AC77" s="374">
        <v>481360</v>
      </c>
      <c r="AD77" s="18">
        <f t="shared" si="78"/>
        <v>3108118</v>
      </c>
      <c r="AE77" s="19">
        <f>JUNIO!AG77</f>
        <v>2390089</v>
      </c>
      <c r="AF77" s="374">
        <v>477349</v>
      </c>
      <c r="AG77" s="18">
        <f t="shared" si="79"/>
        <v>2867438</v>
      </c>
      <c r="AH77" s="19">
        <f t="shared" si="80"/>
        <v>2287060</v>
      </c>
      <c r="AI77" s="15">
        <f t="shared" si="81"/>
        <v>2287060</v>
      </c>
      <c r="AJ77" s="16">
        <f t="shared" si="82"/>
        <v>2527740</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4">
        <f>+IF(JUNIO!A78=0,"",JUNIO!A78)</f>
        <v>1130118</v>
      </c>
      <c r="B78" s="645" t="str">
        <f>+IF(JUNIO!B78=0,"",JUNIO!B78)</f>
        <v>PARTICULARES   (Venta de Contado)</v>
      </c>
      <c r="C78" s="43">
        <f>SUM(C79:C80)</f>
        <v>160000000</v>
      </c>
      <c r="D78" s="44">
        <f>SUM(D79:D80)</f>
        <v>0</v>
      </c>
      <c r="E78" s="44">
        <f>SUM(E79:E80)</f>
        <v>0</v>
      </c>
      <c r="F78" s="44">
        <f t="shared" si="85"/>
        <v>160000000</v>
      </c>
      <c r="G78" s="44">
        <f>SUM(G79:G80)</f>
        <v>64036716</v>
      </c>
      <c r="H78" s="44">
        <f>SUM(H79:H80)</f>
        <v>10634141</v>
      </c>
      <c r="I78" s="44">
        <f t="shared" si="86"/>
        <v>74670857</v>
      </c>
      <c r="J78" s="44">
        <f>SUM(J79:J80)</f>
        <v>60200398</v>
      </c>
      <c r="K78" s="44">
        <f>SUM(K79:K80)</f>
        <v>10025457</v>
      </c>
      <c r="L78" s="44">
        <f t="shared" si="87"/>
        <v>70225855</v>
      </c>
      <c r="M78" s="44">
        <f t="shared" si="88"/>
        <v>85329143</v>
      </c>
      <c r="N78" s="45">
        <f t="shared" si="89"/>
        <v>89774145</v>
      </c>
      <c r="O78" s="382"/>
      <c r="P78" s="43">
        <f>SUM(P79:P80)</f>
        <v>0</v>
      </c>
      <c r="Q78" s="45">
        <f>SUM(Q79:Q80)</f>
        <v>0</v>
      </c>
      <c r="R78" s="9"/>
      <c r="S78" s="707" t="str">
        <f>+IF(JUNIO!S78=0,"",JUNIO!S78)</f>
        <v>1020104-12</v>
      </c>
      <c r="T78" s="683" t="str">
        <f>+IF(JUNIO!T78=0,"",JUNIO!T78)</f>
        <v>Indemnizaciones por Vacaciones o Supresión de Cargos por Reestructuración</v>
      </c>
      <c r="U78" s="27">
        <f>+ENERO!U78</f>
        <v>0</v>
      </c>
      <c r="V78" s="15">
        <f>JUNIO!V78+JULIO!AL78</f>
        <v>0</v>
      </c>
      <c r="W78" s="15">
        <f>JUNIO!W78+JULIO!AM78</f>
        <v>0</v>
      </c>
      <c r="X78" s="18">
        <f t="shared" si="76"/>
        <v>0</v>
      </c>
      <c r="Y78" s="19">
        <f>JUNIO!AA78</f>
        <v>0</v>
      </c>
      <c r="Z78" s="374">
        <v>0</v>
      </c>
      <c r="AA78" s="18">
        <f t="shared" si="77"/>
        <v>0</v>
      </c>
      <c r="AB78" s="19">
        <f>JUNIO!AD78</f>
        <v>0</v>
      </c>
      <c r="AC78" s="374">
        <v>0</v>
      </c>
      <c r="AD78" s="18">
        <f t="shared" si="78"/>
        <v>0</v>
      </c>
      <c r="AE78" s="19">
        <f>JUNIO!AG78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+IF(JUNIO!A79=0,"",JUNIO!A79)</f>
        <v>1130118-1</v>
      </c>
      <c r="B79" s="646" t="str">
        <f>+CONCATENATE("Vigencia ",INSTRUCCIONES!$F$3)</f>
        <v>Vigencia 2018</v>
      </c>
      <c r="C79" s="673">
        <f>+ENERO!C79</f>
        <v>160000000</v>
      </c>
      <c r="D79" s="373">
        <f>JUNIO!D79+JULIO!P79</f>
        <v>0</v>
      </c>
      <c r="E79" s="373">
        <f>JUNIO!E79+JULIO!Q79</f>
        <v>0</v>
      </c>
      <c r="F79" s="373">
        <f t="shared" si="85"/>
        <v>160000000</v>
      </c>
      <c r="G79" s="373">
        <f>JUNIO!I79</f>
        <v>64036716</v>
      </c>
      <c r="H79" s="374">
        <v>10634141</v>
      </c>
      <c r="I79" s="373">
        <f t="shared" si="86"/>
        <v>74670857</v>
      </c>
      <c r="J79" s="373">
        <f>JUNIO!L79</f>
        <v>60200398</v>
      </c>
      <c r="K79" s="374">
        <v>10025457</v>
      </c>
      <c r="L79" s="373">
        <f t="shared" si="87"/>
        <v>70225855</v>
      </c>
      <c r="M79" s="373">
        <f t="shared" si="88"/>
        <v>85329143</v>
      </c>
      <c r="N79" s="143">
        <f t="shared" si="89"/>
        <v>89774145</v>
      </c>
      <c r="P79" s="372">
        <v>0</v>
      </c>
      <c r="Q79" s="375">
        <v>0</v>
      </c>
      <c r="R79" s="9"/>
      <c r="S79" s="707" t="str">
        <f>+IF(JUNIO!S79=0,"",JUNIO!S79)</f>
        <v>1020104-13</v>
      </c>
      <c r="T79" s="683" t="str">
        <f>+IF(JUNIO!T79=0,"",JUNIO!T79)</f>
        <v>Bonificación Especial por Recreación</v>
      </c>
      <c r="U79" s="27">
        <f>+ENERO!U79</f>
        <v>6926311</v>
      </c>
      <c r="V79" s="15">
        <f>JUNIO!V79+JULIO!AL79</f>
        <v>-40468</v>
      </c>
      <c r="W79" s="15">
        <f>JUNIO!W79+JULIO!AM79</f>
        <v>0</v>
      </c>
      <c r="X79" s="18">
        <f t="shared" si="76"/>
        <v>6885843</v>
      </c>
      <c r="Y79" s="19">
        <f>JUNIO!AA79</f>
        <v>1759718</v>
      </c>
      <c r="Z79" s="374">
        <v>1821264</v>
      </c>
      <c r="AA79" s="18">
        <f t="shared" si="77"/>
        <v>3580982</v>
      </c>
      <c r="AB79" s="19">
        <f>JUNIO!AD79</f>
        <v>1759718</v>
      </c>
      <c r="AC79" s="374">
        <v>1821264</v>
      </c>
      <c r="AD79" s="18">
        <f t="shared" si="78"/>
        <v>3580982</v>
      </c>
      <c r="AE79" s="19">
        <f>JUNIO!AG79</f>
        <v>1646948</v>
      </c>
      <c r="AF79" s="374">
        <v>148253</v>
      </c>
      <c r="AG79" s="18">
        <f t="shared" si="79"/>
        <v>1795201</v>
      </c>
      <c r="AH79" s="19">
        <f t="shared" si="80"/>
        <v>3304861</v>
      </c>
      <c r="AI79" s="15">
        <f t="shared" si="81"/>
        <v>3304861</v>
      </c>
      <c r="AJ79" s="16">
        <f t="shared" si="82"/>
        <v>5090642</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+IF(JUNIO!A80=0,"",JUNIO!A80)</f>
        <v>1130118-2</v>
      </c>
      <c r="B80" s="646" t="str">
        <f>+IF(JUNIO!B80=0,"",JUNIO!B80)</f>
        <v>Vigencia Anterior Particulares</v>
      </c>
      <c r="C80" s="673">
        <f>+ENERO!C80</f>
        <v>0</v>
      </c>
      <c r="D80" s="373">
        <f>JUNIO!D80+JULIO!P80</f>
        <v>0</v>
      </c>
      <c r="E80" s="373">
        <f>JUNIO!E80+JULIO!Q80</f>
        <v>0</v>
      </c>
      <c r="F80" s="373">
        <f t="shared" si="85"/>
        <v>0</v>
      </c>
      <c r="G80" s="373">
        <f>JUNIO!I80</f>
        <v>0</v>
      </c>
      <c r="H80" s="374">
        <v>0</v>
      </c>
      <c r="I80" s="373">
        <f t="shared" si="86"/>
        <v>0</v>
      </c>
      <c r="J80" s="373">
        <f>JUNIO!L80</f>
        <v>0</v>
      </c>
      <c r="K80" s="374">
        <v>0</v>
      </c>
      <c r="L80" s="373">
        <f t="shared" si="87"/>
        <v>0</v>
      </c>
      <c r="M80" s="373">
        <f t="shared" si="88"/>
        <v>0</v>
      </c>
      <c r="N80" s="143">
        <f t="shared" si="89"/>
        <v>0</v>
      </c>
      <c r="O80" s="382"/>
      <c r="P80" s="372">
        <v>0</v>
      </c>
      <c r="Q80" s="375">
        <v>0</v>
      </c>
      <c r="S80" s="707" t="str">
        <f>+IF(JUNIO!S80=0,"",JUNIO!S80)</f>
        <v>1020104-14</v>
      </c>
      <c r="T80" s="683" t="str">
        <f>+IF(JUNIO!T80=0,"",JUNIO!T80)</f>
        <v/>
      </c>
      <c r="U80" s="27">
        <f>+ENERO!U80</f>
        <v>0</v>
      </c>
      <c r="V80" s="15">
        <f>JUNIO!V80+JULIO!AL80</f>
        <v>0</v>
      </c>
      <c r="W80" s="15">
        <f>JUNIO!W80+JULIO!AM80</f>
        <v>0</v>
      </c>
      <c r="X80" s="18">
        <f t="shared" si="76"/>
        <v>0</v>
      </c>
      <c r="Y80" s="19">
        <f>JUNIO!AA80</f>
        <v>0</v>
      </c>
      <c r="Z80" s="374">
        <v>0</v>
      </c>
      <c r="AA80" s="18">
        <f t="shared" si="77"/>
        <v>0</v>
      </c>
      <c r="AB80" s="19">
        <f>JUNIO!AD80</f>
        <v>0</v>
      </c>
      <c r="AC80" s="374">
        <v>0</v>
      </c>
      <c r="AD80" s="18">
        <f t="shared" si="78"/>
        <v>0</v>
      </c>
      <c r="AE80" s="19">
        <f>JUNIO!AG80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382"/>
    </row>
    <row r="81" spans="1:70" s="382" customFormat="1" ht="24.95" customHeight="1">
      <c r="A81" s="734">
        <f>+IF(JUNIO!A81=0,"",JUNIO!A81)</f>
        <v>1130119</v>
      </c>
      <c r="B81" s="649" t="str">
        <f>+IF(JUNIO!B81=0,"",JUNIO!B81)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6">
        <f>+IF(JUNIO!S81=0,"",JUNIO!S81)</f>
        <v>1020199</v>
      </c>
      <c r="T81" s="682" t="str">
        <f>+IF(JUNIO!T81=0,"",JUNIO!T81)</f>
        <v>Vigencias Anteriores Servicios Asociados a nomina Operativo</v>
      </c>
      <c r="U81" s="27">
        <f>+ENERO!U81</f>
        <v>62459167</v>
      </c>
      <c r="V81" s="15">
        <f>JUNIO!V81+JULIO!AL81</f>
        <v>13483687</v>
      </c>
      <c r="W81" s="15">
        <f>JUNIO!W81+JULIO!AM81</f>
        <v>31759550</v>
      </c>
      <c r="X81" s="18">
        <f t="shared" si="76"/>
        <v>107702404</v>
      </c>
      <c r="Y81" s="19">
        <f>JUNIO!AA81</f>
        <v>75944052</v>
      </c>
      <c r="Z81" s="374">
        <v>7238078</v>
      </c>
      <c r="AA81" s="18">
        <f t="shared" si="77"/>
        <v>83182130</v>
      </c>
      <c r="AB81" s="19">
        <f>JUNIO!AD81</f>
        <v>75944052</v>
      </c>
      <c r="AC81" s="374">
        <v>7238078</v>
      </c>
      <c r="AD81" s="18">
        <f t="shared" si="78"/>
        <v>83182130</v>
      </c>
      <c r="AE81" s="19">
        <f>JUNIO!AG81</f>
        <v>75915025</v>
      </c>
      <c r="AF81" s="374">
        <v>0</v>
      </c>
      <c r="AG81" s="18">
        <f t="shared" si="79"/>
        <v>75915025</v>
      </c>
      <c r="AH81" s="19">
        <f t="shared" si="80"/>
        <v>24520274</v>
      </c>
      <c r="AI81" s="15">
        <f t="shared" si="81"/>
        <v>24520274</v>
      </c>
      <c r="AJ81" s="16">
        <f t="shared" si="82"/>
        <v>31787379</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+IF(JUNIO!A82=0,"",JUNIO!A82)</f>
        <v>1130119-1</v>
      </c>
      <c r="B82" s="646" t="str">
        <f>+CONCATENATE("Vigencia ",INSTRUCCIONES!$F$3)</f>
        <v>Vigencia 2018</v>
      </c>
      <c r="C82" s="673">
        <f>+ENERO!C82</f>
        <v>0</v>
      </c>
      <c r="D82" s="373">
        <f>JUNIO!D82+JULIO!P82</f>
        <v>0</v>
      </c>
      <c r="E82" s="373">
        <f>JUNIO!E82+JULIO!Q82</f>
        <v>0</v>
      </c>
      <c r="F82" s="373">
        <f t="shared" si="85"/>
        <v>0</v>
      </c>
      <c r="G82" s="373">
        <f>JUNIO!I82</f>
        <v>0</v>
      </c>
      <c r="H82" s="374">
        <v>0</v>
      </c>
      <c r="I82" s="373">
        <f t="shared" si="86"/>
        <v>0</v>
      </c>
      <c r="J82" s="373">
        <f>JUNIO!L82</f>
        <v>0</v>
      </c>
      <c r="K82" s="374">
        <v>0</v>
      </c>
      <c r="L82" s="373">
        <f t="shared" si="87"/>
        <v>0</v>
      </c>
      <c r="M82" s="373">
        <f t="shared" si="88"/>
        <v>0</v>
      </c>
      <c r="N82" s="143">
        <f t="shared" si="89"/>
        <v>0</v>
      </c>
      <c r="P82" s="372">
        <v>0</v>
      </c>
      <c r="Q82" s="375">
        <v>0</v>
      </c>
      <c r="R82" s="9"/>
      <c r="S82" s="366" t="str">
        <f>+IF(JUNIO!S82=0,"",JUNIO!S82)</f>
        <v/>
      </c>
      <c r="T82" s="696" t="str">
        <f>+IF(JUNIO!T82=0,"",JUNIO!T82)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+IF(JUNIO!A83=0,"",JUNIO!A83)</f>
        <v>1130119-2</v>
      </c>
      <c r="B83" s="650" t="str">
        <f>+IF(JUNIO!B83=0,"",JUNIO!B83)</f>
        <v>Vigencia Anterior</v>
      </c>
      <c r="C83" s="779">
        <f>+ENERO!C83</f>
        <v>0</v>
      </c>
      <c r="D83" s="385">
        <f>JUNIO!D83+JULIO!P83</f>
        <v>0</v>
      </c>
      <c r="E83" s="385">
        <f>JUNIO!E83+JULIO!Q83</f>
        <v>0</v>
      </c>
      <c r="F83" s="385">
        <f t="shared" si="85"/>
        <v>0</v>
      </c>
      <c r="G83" s="385">
        <f>JUNIO!I83</f>
        <v>0</v>
      </c>
      <c r="H83" s="388">
        <v>0</v>
      </c>
      <c r="I83" s="385">
        <f t="shared" si="86"/>
        <v>0</v>
      </c>
      <c r="J83" s="385">
        <f>JUNIO!L83</f>
        <v>0</v>
      </c>
      <c r="K83" s="388">
        <v>0</v>
      </c>
      <c r="L83" s="385">
        <f t="shared" si="87"/>
        <v>0</v>
      </c>
      <c r="M83" s="385">
        <f t="shared" si="88"/>
        <v>0</v>
      </c>
      <c r="N83" s="386">
        <f t="shared" si="89"/>
        <v>0</v>
      </c>
      <c r="P83" s="372">
        <v>0</v>
      </c>
      <c r="Q83" s="375">
        <v>0</v>
      </c>
      <c r="R83" s="9"/>
      <c r="S83" s="705">
        <f>+IF(JUNIO!S83=0,"",JUNIO!S83)</f>
        <v>1020200</v>
      </c>
      <c r="T83" s="681" t="str">
        <f>+IF(JUNIO!T83=0,"",JUNIO!T83)</f>
        <v>Servicios Personales Indirectos</v>
      </c>
      <c r="U83" s="132">
        <f t="shared" ref="U83:AJ83" si="91">SUM(U84:U88)</f>
        <v>66928769</v>
      </c>
      <c r="V83" s="122">
        <f t="shared" si="91"/>
        <v>3343935</v>
      </c>
      <c r="W83" s="122">
        <f t="shared" si="91"/>
        <v>50849381</v>
      </c>
      <c r="X83" s="129">
        <f t="shared" si="91"/>
        <v>121122085</v>
      </c>
      <c r="Y83" s="128">
        <f t="shared" si="91"/>
        <v>102162783</v>
      </c>
      <c r="Z83" s="122">
        <f t="shared" si="91"/>
        <v>4896000</v>
      </c>
      <c r="AA83" s="129">
        <f t="shared" si="91"/>
        <v>107058783</v>
      </c>
      <c r="AB83" s="128">
        <f t="shared" si="91"/>
        <v>82791883</v>
      </c>
      <c r="AC83" s="122">
        <f t="shared" si="91"/>
        <v>9362388</v>
      </c>
      <c r="AD83" s="129">
        <f t="shared" si="91"/>
        <v>92154271</v>
      </c>
      <c r="AE83" s="128">
        <f t="shared" si="91"/>
        <v>72426520</v>
      </c>
      <c r="AF83" s="122">
        <f t="shared" si="91"/>
        <v>4466388</v>
      </c>
      <c r="AG83" s="129">
        <f t="shared" si="91"/>
        <v>76892908</v>
      </c>
      <c r="AH83" s="128">
        <f t="shared" si="91"/>
        <v>14063302</v>
      </c>
      <c r="AI83" s="122">
        <f t="shared" si="91"/>
        <v>28967814</v>
      </c>
      <c r="AJ83" s="130">
        <f t="shared" si="91"/>
        <v>44229177</v>
      </c>
      <c r="AK83" s="9"/>
      <c r="AL83" s="128">
        <f>SUM(AL84:AL88)</f>
        <v>4813302</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c r="A84" s="737" t="str">
        <f>+IF(JUNIO!A84=0,"",JUNIO!A84)</f>
        <v/>
      </c>
      <c r="B84" s="651" t="str">
        <f>+IF(JUNIO!B84=0,"",JUNIO!B84)</f>
        <v/>
      </c>
      <c r="C84" s="294"/>
      <c r="D84" s="294"/>
      <c r="E84" s="294"/>
      <c r="F84" s="294"/>
      <c r="G84" s="294"/>
      <c r="H84" s="294"/>
      <c r="I84" s="294"/>
      <c r="J84" s="294"/>
      <c r="K84" s="294"/>
      <c r="L84" s="294"/>
      <c r="M84" s="294"/>
      <c r="N84" s="463"/>
      <c r="O84" s="461"/>
      <c r="P84" s="467"/>
      <c r="Q84" s="391"/>
      <c r="R84" s="9"/>
      <c r="S84" s="706" t="str">
        <f>+IF(JUNIO!S84=0,"",JUNIO!S84)</f>
        <v>1020200-1</v>
      </c>
      <c r="T84" s="682" t="str">
        <f>+IF(JUNIO!T84=0,"",JUNIO!T84)</f>
        <v>Remuneración y Honorarios por Servicios Técnicos y Profesionales</v>
      </c>
      <c r="U84" s="27">
        <f>+ENERO!U84</f>
        <v>9984769</v>
      </c>
      <c r="V84" s="15">
        <f>JUNIO!V84+JULIO!AL84</f>
        <v>174487</v>
      </c>
      <c r="W84" s="15">
        <f>JUNIO!W84+JULIO!AM84</f>
        <v>10389002</v>
      </c>
      <c r="X84" s="18">
        <f>SUM(U84:W84)</f>
        <v>20548258</v>
      </c>
      <c r="Y84" s="19">
        <f>JUNIO!AA84</f>
        <v>15734956</v>
      </c>
      <c r="Z84" s="374">
        <v>0</v>
      </c>
      <c r="AA84" s="18">
        <f>SUM(Y84:Z84)</f>
        <v>15734956</v>
      </c>
      <c r="AB84" s="19">
        <f>JUNIO!AD84</f>
        <v>13535780</v>
      </c>
      <c r="AC84" s="374">
        <v>1604434</v>
      </c>
      <c r="AD84" s="18">
        <f>SUM(AB84:AC84)</f>
        <v>15140214</v>
      </c>
      <c r="AE84" s="19">
        <f>JUNIO!AG84</f>
        <v>11931346</v>
      </c>
      <c r="AF84" s="374">
        <v>1604434</v>
      </c>
      <c r="AG84" s="18">
        <f>SUM(AE84:AF84)</f>
        <v>13535780</v>
      </c>
      <c r="AH84" s="19">
        <f>X84-AA84</f>
        <v>4813302</v>
      </c>
      <c r="AI84" s="15">
        <f>X84-AD84</f>
        <v>5408044</v>
      </c>
      <c r="AJ84" s="16">
        <f>X84-AG84</f>
        <v>7012478</v>
      </c>
      <c r="AK84" s="9"/>
      <c r="AL84" s="372">
        <v>4813302</v>
      </c>
      <c r="AM84" s="375">
        <v>0</v>
      </c>
      <c r="AN84" s="9"/>
      <c r="AO84" s="294"/>
      <c r="AP84" s="294"/>
      <c r="AQ84" s="294"/>
      <c r="AR84" s="294"/>
      <c r="AS84" s="294"/>
      <c r="AT84" s="294"/>
      <c r="AU84" s="294"/>
      <c r="AV84" s="294"/>
      <c r="AW84" s="294"/>
      <c r="AX84" s="294"/>
      <c r="AY84" s="294"/>
      <c r="AZ84" s="294"/>
    </row>
    <row r="85" spans="1:70" s="382" customFormat="1" ht="24.95" customHeight="1">
      <c r="A85" s="738">
        <f>+IF(JUNIO!A85=0,"",JUNIO!A85)</f>
        <v>11302</v>
      </c>
      <c r="B85" s="652" t="str">
        <f>+IF(JUNIO!B85=0,"",JUNIO!B85)</f>
        <v>Otras Ventas de Servicios de Salud</v>
      </c>
      <c r="C85" s="617">
        <f t="shared" ref="C85:N85" si="92">SUM(C86:C92)</f>
        <v>1096681603</v>
      </c>
      <c r="D85" s="615">
        <f t="shared" si="92"/>
        <v>0</v>
      </c>
      <c r="E85" s="615">
        <f t="shared" si="92"/>
        <v>32452304</v>
      </c>
      <c r="F85" s="615">
        <f t="shared" si="92"/>
        <v>1129133907</v>
      </c>
      <c r="G85" s="615">
        <f t="shared" si="92"/>
        <v>755557009</v>
      </c>
      <c r="H85" s="615">
        <f t="shared" si="92"/>
        <v>153376318</v>
      </c>
      <c r="I85" s="615">
        <f t="shared" si="92"/>
        <v>908933327</v>
      </c>
      <c r="J85" s="615">
        <f t="shared" si="92"/>
        <v>755557003</v>
      </c>
      <c r="K85" s="615">
        <f t="shared" si="92"/>
        <v>65623670</v>
      </c>
      <c r="L85" s="615">
        <f t="shared" si="92"/>
        <v>821180673</v>
      </c>
      <c r="M85" s="615">
        <f t="shared" si="92"/>
        <v>220200580</v>
      </c>
      <c r="N85" s="616">
        <f t="shared" si="92"/>
        <v>307953234</v>
      </c>
      <c r="P85" s="43">
        <f>SUM(P86:P92)</f>
        <v>0</v>
      </c>
      <c r="Q85" s="45">
        <f>SUM(Q86:Q92)</f>
        <v>0</v>
      </c>
      <c r="R85" s="9"/>
      <c r="S85" s="706" t="str">
        <f>+IF(JUNIO!S85=0,"",JUNIO!S85)</f>
        <v>1020200-2</v>
      </c>
      <c r="T85" s="682" t="str">
        <f>+IF(JUNIO!T85=0,"",JUNIO!T85)</f>
        <v>Personal Supernumerario</v>
      </c>
      <c r="U85" s="27">
        <f>+ENERO!U85</f>
        <v>0</v>
      </c>
      <c r="V85" s="15">
        <f>JUNIO!V85+JULIO!AL85</f>
        <v>0</v>
      </c>
      <c r="W85" s="15">
        <f>JUNIO!W85+JULIO!AM85</f>
        <v>0</v>
      </c>
      <c r="X85" s="18">
        <f>SUM(U85:W85)</f>
        <v>0</v>
      </c>
      <c r="Y85" s="19">
        <f>JUNIO!AA85</f>
        <v>0</v>
      </c>
      <c r="Z85" s="374">
        <v>0</v>
      </c>
      <c r="AA85" s="18">
        <f>SUM(Y85:Z85)</f>
        <v>0</v>
      </c>
      <c r="AB85" s="19">
        <f>JUNIO!AD85</f>
        <v>0</v>
      </c>
      <c r="AC85" s="374">
        <v>0</v>
      </c>
      <c r="AD85" s="18">
        <f>SUM(AB85:AC85)</f>
        <v>0</v>
      </c>
      <c r="AE85" s="19">
        <f>JUNIO!AG85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39">
        <f>+IF(JUNIO!A86=0,"",JUNIO!A86)</f>
        <v>1130201</v>
      </c>
      <c r="B86" s="626" t="str">
        <f>+IF(JUNIO!B86=0,"",JUNIO!B86)</f>
        <v/>
      </c>
      <c r="C86" s="672">
        <f>+ENERO!C86</f>
        <v>0</v>
      </c>
      <c r="D86" s="373">
        <f>JUNIO!D86+JULIO!P86</f>
        <v>0</v>
      </c>
      <c r="E86" s="373">
        <f>JUNIO!E86+JULIO!Q86</f>
        <v>0</v>
      </c>
      <c r="F86" s="373">
        <f t="shared" ref="F86:F92" si="93">SUM(C86:E86)</f>
        <v>0</v>
      </c>
      <c r="G86" s="373">
        <f>JUNIO!I86</f>
        <v>0</v>
      </c>
      <c r="H86" s="374">
        <v>0</v>
      </c>
      <c r="I86" s="373">
        <f t="shared" ref="I86:I92" si="94">SUM(G86:H86)</f>
        <v>0</v>
      </c>
      <c r="J86" s="373">
        <f>JUNIO!L86</f>
        <v>0</v>
      </c>
      <c r="K86" s="374">
        <v>0</v>
      </c>
      <c r="L86" s="373">
        <f t="shared" ref="L86:L92" si="95">SUM(J86:K86)</f>
        <v>0</v>
      </c>
      <c r="M86" s="373">
        <f t="shared" ref="M86:M92" si="96">F86-I86</f>
        <v>0</v>
      </c>
      <c r="N86" s="143">
        <f t="shared" ref="N86:N92" si="97">F86-L86</f>
        <v>0</v>
      </c>
      <c r="O86" s="382"/>
      <c r="P86" s="372">
        <v>0</v>
      </c>
      <c r="Q86" s="375">
        <v>0</v>
      </c>
      <c r="S86" s="706" t="str">
        <f>+IF(JUNIO!S86=0,"",JUNIO!S86)</f>
        <v>1020200-4</v>
      </c>
      <c r="T86" s="682" t="str">
        <f>+IF(JUNIO!T86=0,"",JUNIO!T86)</f>
        <v>Otros Honorarios</v>
      </c>
      <c r="U86" s="27">
        <f>+ENERO!U86</f>
        <v>56944000</v>
      </c>
      <c r="V86" s="15">
        <f>JUNIO!V86+JULIO!AL86</f>
        <v>3169448</v>
      </c>
      <c r="W86" s="15">
        <f>JUNIO!W86+JULIO!AM86</f>
        <v>0</v>
      </c>
      <c r="X86" s="18">
        <f>SUM(U86:W86)</f>
        <v>60113448</v>
      </c>
      <c r="Y86" s="19">
        <f>JUNIO!AA86</f>
        <v>45967448</v>
      </c>
      <c r="Z86" s="374">
        <v>4896000</v>
      </c>
      <c r="AA86" s="18">
        <f>SUM(Y86:Z86)</f>
        <v>50863448</v>
      </c>
      <c r="AB86" s="19">
        <f>JUNIO!AD86</f>
        <v>28795724</v>
      </c>
      <c r="AC86" s="374">
        <v>7757954</v>
      </c>
      <c r="AD86" s="18">
        <f>SUM(AB86:AC86)</f>
        <v>36553678</v>
      </c>
      <c r="AE86" s="19">
        <f>JUNIO!AG86</f>
        <v>20037816</v>
      </c>
      <c r="AF86" s="374">
        <v>2861954</v>
      </c>
      <c r="AG86" s="18">
        <f>SUM(AE86:AF86)</f>
        <v>22899770</v>
      </c>
      <c r="AH86" s="19">
        <f>X86-AA86</f>
        <v>9250000</v>
      </c>
      <c r="AI86" s="15">
        <f>X86-AD86</f>
        <v>23559770</v>
      </c>
      <c r="AJ86" s="16">
        <f>X86-AG86</f>
        <v>37213678</v>
      </c>
      <c r="AL86" s="372">
        <v>0</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c r="A87" s="739">
        <f>+IF(JUNIO!A87=0,"",JUNIO!A87)</f>
        <v>1130202</v>
      </c>
      <c r="B87" s="626" t="str">
        <f>+IF(JUNIO!B87=0,"",JUNIO!B87)</f>
        <v>COMERCIALIZACION DE MERCANCIAS</v>
      </c>
      <c r="C87" s="672">
        <f>+ENERO!C87</f>
        <v>30000000</v>
      </c>
      <c r="D87" s="373">
        <f>JUNIO!D87+JULIO!P87</f>
        <v>0</v>
      </c>
      <c r="E87" s="373">
        <f>JUNIO!E87+JULIO!Q87</f>
        <v>0</v>
      </c>
      <c r="F87" s="373">
        <f t="shared" si="93"/>
        <v>30000000</v>
      </c>
      <c r="G87" s="373">
        <f>JUNIO!I87</f>
        <v>12355049</v>
      </c>
      <c r="H87" s="374">
        <v>2386056</v>
      </c>
      <c r="I87" s="373">
        <f t="shared" si="94"/>
        <v>14741105</v>
      </c>
      <c r="J87" s="373">
        <f>JUNIO!L87</f>
        <v>12355049</v>
      </c>
      <c r="K87" s="374">
        <v>2386056</v>
      </c>
      <c r="L87" s="373">
        <f t="shared" si="95"/>
        <v>14741105</v>
      </c>
      <c r="M87" s="373">
        <f t="shared" si="96"/>
        <v>15258895</v>
      </c>
      <c r="N87" s="143">
        <f t="shared" si="97"/>
        <v>15258895</v>
      </c>
      <c r="P87" s="372">
        <v>0</v>
      </c>
      <c r="Q87" s="375">
        <v>0</v>
      </c>
      <c r="R87" s="9"/>
      <c r="S87" s="706" t="str">
        <f>+IF(JUNIO!S87=0,"",JUNIO!S87)</f>
        <v/>
      </c>
      <c r="T87" s="682" t="str">
        <f>+IF(JUNIO!T87=0,"",JUNIO!T87)</f>
        <v/>
      </c>
      <c r="U87" s="27">
        <f>+ENERO!U87</f>
        <v>0</v>
      </c>
      <c r="V87" s="15">
        <f>JUNIO!V87+JULIO!AL87</f>
        <v>0</v>
      </c>
      <c r="W87" s="15">
        <f>JUNIO!W87+JULIO!AM87</f>
        <v>0</v>
      </c>
      <c r="X87" s="18">
        <f>SUM(U87:W87)</f>
        <v>0</v>
      </c>
      <c r="Y87" s="19">
        <f>JUNIO!AA87</f>
        <v>0</v>
      </c>
      <c r="Z87" s="374">
        <v>0</v>
      </c>
      <c r="AA87" s="18">
        <f>SUM(Y87:Z87)</f>
        <v>0</v>
      </c>
      <c r="AB87" s="19">
        <f>JUNIO!AD87</f>
        <v>0</v>
      </c>
      <c r="AC87" s="374">
        <v>0</v>
      </c>
      <c r="AD87" s="18">
        <f>SUM(AB87:AC87)</f>
        <v>0</v>
      </c>
      <c r="AE87" s="19">
        <f>JUNIO!AG87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c r="A88" s="739">
        <f>+IF(JUNIO!A88=0,"",JUNIO!A88)</f>
        <v>1130203</v>
      </c>
      <c r="B88" s="627" t="str">
        <f>+IF(JUNIO!B88=0,"",JUNIO!B88)</f>
        <v>CONVENIOS CON LA NACION LIGADOS A LA VENTA DE SERVICIOS</v>
      </c>
      <c r="C88" s="672">
        <f>+ENERO!C88</f>
        <v>0</v>
      </c>
      <c r="D88" s="373">
        <f>JUNIO!D88+JULIO!P88</f>
        <v>0</v>
      </c>
      <c r="E88" s="373">
        <f>JUNIO!E88+JULIO!Q88</f>
        <v>0</v>
      </c>
      <c r="F88" s="373">
        <f t="shared" si="93"/>
        <v>0</v>
      </c>
      <c r="G88" s="373">
        <f>JUNIO!I88</f>
        <v>0</v>
      </c>
      <c r="H88" s="374">
        <v>0</v>
      </c>
      <c r="I88" s="373">
        <f t="shared" si="94"/>
        <v>0</v>
      </c>
      <c r="J88" s="373">
        <f>JUNIO!L88</f>
        <v>0</v>
      </c>
      <c r="K88" s="374">
        <v>0</v>
      </c>
      <c r="L88" s="373">
        <f t="shared" si="95"/>
        <v>0</v>
      </c>
      <c r="M88" s="373">
        <f t="shared" si="96"/>
        <v>0</v>
      </c>
      <c r="N88" s="143">
        <f t="shared" si="97"/>
        <v>0</v>
      </c>
      <c r="P88" s="372">
        <v>0</v>
      </c>
      <c r="Q88" s="375">
        <v>0</v>
      </c>
      <c r="R88" s="9"/>
      <c r="S88" s="706">
        <f>+IF(JUNIO!S88=0,"",JUNIO!S88)</f>
        <v>1020299</v>
      </c>
      <c r="T88" s="682" t="str">
        <f>+IF(JUNIO!T88=0,"",JUNIO!T88)</f>
        <v>Vigencias Anteriores Servicios personales Indirectos operativo</v>
      </c>
      <c r="U88" s="27">
        <f>+ENERO!U88</f>
        <v>0</v>
      </c>
      <c r="V88" s="15">
        <f>JUNIO!V88+JULIO!AL88</f>
        <v>0</v>
      </c>
      <c r="W88" s="15">
        <f>JUNIO!W88+JULIO!AM88</f>
        <v>40460379</v>
      </c>
      <c r="X88" s="18">
        <f>SUM(U88:W88)</f>
        <v>40460379</v>
      </c>
      <c r="Y88" s="19">
        <f>JUNIO!AA88</f>
        <v>40460379</v>
      </c>
      <c r="Z88" s="374">
        <v>0</v>
      </c>
      <c r="AA88" s="18">
        <f>SUM(Y88:Z88)</f>
        <v>40460379</v>
      </c>
      <c r="AB88" s="19">
        <f>JUNIO!AD88</f>
        <v>40460379</v>
      </c>
      <c r="AC88" s="374">
        <v>0</v>
      </c>
      <c r="AD88" s="18">
        <f>SUM(AB88:AC88)</f>
        <v>40460379</v>
      </c>
      <c r="AE88" s="19">
        <f>JUNIO!AG88</f>
        <v>40457358</v>
      </c>
      <c r="AF88" s="374">
        <v>0</v>
      </c>
      <c r="AG88" s="18">
        <f>SUM(AE88:AF88)</f>
        <v>40457358</v>
      </c>
      <c r="AH88" s="19">
        <f>X88-AA88</f>
        <v>0</v>
      </c>
      <c r="AI88" s="15">
        <f>X88-AD88</f>
        <v>0</v>
      </c>
      <c r="AJ88" s="16">
        <f>X88-AG88</f>
        <v>3021</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c r="A89" s="739">
        <f>+IF(JUNIO!A89=0,"",JUNIO!A89)</f>
        <v>1130204</v>
      </c>
      <c r="B89" s="627" t="str">
        <f>+IF(JUNIO!B89=0,"",JUNIO!B89)</f>
        <v>CONVENIOS CON EL DEPARTAMENTO LIGADOS A LA VENTA SERVICIOS</v>
      </c>
      <c r="C89" s="672">
        <f>+ENERO!C89</f>
        <v>1066681603</v>
      </c>
      <c r="D89" s="373">
        <f>JUNIO!D89+JULIO!P89</f>
        <v>0</v>
      </c>
      <c r="E89" s="373">
        <f>JUNIO!E89+JULIO!Q89</f>
        <v>-228934160</v>
      </c>
      <c r="F89" s="373">
        <f t="shared" si="93"/>
        <v>837747443</v>
      </c>
      <c r="G89" s="373">
        <f>JUNIO!I89</f>
        <v>653698741</v>
      </c>
      <c r="H89" s="374">
        <v>72937648</v>
      </c>
      <c r="I89" s="373">
        <f t="shared" si="94"/>
        <v>726636389</v>
      </c>
      <c r="J89" s="373">
        <f>JUNIO!L89</f>
        <v>653698735</v>
      </c>
      <c r="K89" s="374">
        <v>0</v>
      </c>
      <c r="L89" s="373">
        <f t="shared" si="95"/>
        <v>653698735</v>
      </c>
      <c r="M89" s="373">
        <f t="shared" si="96"/>
        <v>111111054</v>
      </c>
      <c r="N89" s="143">
        <f t="shared" si="97"/>
        <v>184048708</v>
      </c>
      <c r="P89" s="372">
        <v>0</v>
      </c>
      <c r="Q89" s="375">
        <v>0</v>
      </c>
      <c r="R89" s="9"/>
      <c r="S89" s="366" t="str">
        <f>+IF(JUNIO!S89=0,"",JUNIO!S89)</f>
        <v/>
      </c>
      <c r="T89" s="696" t="str">
        <f>+IF(JUNIO!T89=0,"",JUNIO!T89)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c r="A90" s="739">
        <f>+IF(JUNIO!A90=0,"",JUNIO!A90)</f>
        <v>1130205</v>
      </c>
      <c r="B90" s="627" t="str">
        <f>+IF(JUNIO!B90=0,"",JUNIO!B90)</f>
        <v>CONVENIOS CON EL MUNICIPIO LIGADOS A LA VENTA DE SERVICIOS</v>
      </c>
      <c r="C90" s="672">
        <f>+ENERO!C90</f>
        <v>0</v>
      </c>
      <c r="D90" s="373">
        <f>JUNIO!D90+JULIO!P90</f>
        <v>0</v>
      </c>
      <c r="E90" s="373">
        <f>JUNIO!E90+JULIO!Q90</f>
        <v>72000000</v>
      </c>
      <c r="F90" s="373">
        <f t="shared" si="93"/>
        <v>72000000</v>
      </c>
      <c r="G90" s="373">
        <f>JUNIO!I90</f>
        <v>0</v>
      </c>
      <c r="H90" s="374">
        <v>22015000</v>
      </c>
      <c r="I90" s="373">
        <f t="shared" si="94"/>
        <v>22015000</v>
      </c>
      <c r="J90" s="373">
        <f>JUNIO!L90</f>
        <v>0</v>
      </c>
      <c r="K90" s="374">
        <v>7200000</v>
      </c>
      <c r="L90" s="373">
        <f t="shared" si="95"/>
        <v>7200000</v>
      </c>
      <c r="M90" s="373">
        <f t="shared" si="96"/>
        <v>49985000</v>
      </c>
      <c r="N90" s="143">
        <f t="shared" si="97"/>
        <v>64800000</v>
      </c>
      <c r="O90" s="382"/>
      <c r="P90" s="372">
        <v>0</v>
      </c>
      <c r="Q90" s="375">
        <v>0</v>
      </c>
      <c r="R90" s="30"/>
      <c r="S90" s="705">
        <f>+IF(JUNIO!S90=0,"",JUNIO!S90)</f>
        <v>1020300</v>
      </c>
      <c r="T90" s="681" t="str">
        <f>+IF(JUNIO!T90=0,"",JUNIO!T90)</f>
        <v>Contribuciones Inherentes nómina al Sector Privado</v>
      </c>
      <c r="U90" s="132">
        <f t="shared" ref="U90:AJ90" si="98">U91+U96+U102</f>
        <v>630980140</v>
      </c>
      <c r="V90" s="122">
        <f t="shared" si="98"/>
        <v>-113996377</v>
      </c>
      <c r="W90" s="122">
        <f t="shared" si="98"/>
        <v>0</v>
      </c>
      <c r="X90" s="129">
        <f t="shared" si="98"/>
        <v>516983763</v>
      </c>
      <c r="Y90" s="128">
        <f t="shared" si="98"/>
        <v>322064399</v>
      </c>
      <c r="Z90" s="122">
        <f t="shared" si="98"/>
        <v>53671301</v>
      </c>
      <c r="AA90" s="129">
        <f t="shared" si="98"/>
        <v>375735700</v>
      </c>
      <c r="AB90" s="128">
        <f t="shared" si="98"/>
        <v>322064399</v>
      </c>
      <c r="AC90" s="122">
        <f t="shared" si="98"/>
        <v>53671301</v>
      </c>
      <c r="AD90" s="129">
        <f t="shared" si="98"/>
        <v>375735700</v>
      </c>
      <c r="AE90" s="128">
        <f t="shared" si="98"/>
        <v>287961511</v>
      </c>
      <c r="AF90" s="122">
        <f t="shared" si="98"/>
        <v>34848074</v>
      </c>
      <c r="AG90" s="129">
        <f t="shared" si="98"/>
        <v>322809585</v>
      </c>
      <c r="AH90" s="128">
        <f t="shared" si="98"/>
        <v>141248063</v>
      </c>
      <c r="AI90" s="122">
        <f t="shared" si="98"/>
        <v>141248063</v>
      </c>
      <c r="AJ90" s="130">
        <f t="shared" si="98"/>
        <v>194174178</v>
      </c>
      <c r="AK90" s="9"/>
      <c r="AL90" s="128">
        <f>AL91+AL96+AL102</f>
        <v>-4813302</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c r="A91" s="739">
        <f>+IF(JUNIO!A91=0,"",JUNIO!A91)</f>
        <v>1130206</v>
      </c>
      <c r="B91" s="627" t="str">
        <f>+IF(JUNIO!B91=0,"",JUNIO!B91)</f>
        <v>OTROS CONVENIOS LIGADOS A LA VENTA DE SERVICIOS</v>
      </c>
      <c r="C91" s="672">
        <f>+ENERO!C91</f>
        <v>0</v>
      </c>
      <c r="D91" s="373">
        <f>JUNIO!D91+JULIO!P91</f>
        <v>0</v>
      </c>
      <c r="E91" s="373">
        <f>JUNIO!E91+JULIO!Q91</f>
        <v>0</v>
      </c>
      <c r="F91" s="373">
        <f t="shared" si="93"/>
        <v>0</v>
      </c>
      <c r="G91" s="373">
        <f>JUNIO!I91</f>
        <v>0</v>
      </c>
      <c r="H91" s="374">
        <v>0</v>
      </c>
      <c r="I91" s="373">
        <f t="shared" si="94"/>
        <v>0</v>
      </c>
      <c r="J91" s="373">
        <f>JUNIO!L91</f>
        <v>0</v>
      </c>
      <c r="K91" s="374">
        <v>0</v>
      </c>
      <c r="L91" s="373">
        <f t="shared" si="95"/>
        <v>0</v>
      </c>
      <c r="M91" s="373">
        <f t="shared" si="96"/>
        <v>0</v>
      </c>
      <c r="N91" s="143">
        <f t="shared" si="97"/>
        <v>0</v>
      </c>
      <c r="O91" s="382"/>
      <c r="P91" s="372">
        <v>0</v>
      </c>
      <c r="Q91" s="375">
        <v>0</v>
      </c>
      <c r="R91" s="30"/>
      <c r="S91" s="706">
        <f>+IF(JUNIO!S91=0,"",JUNIO!S91)</f>
        <v>1020301</v>
      </c>
      <c r="T91" s="682" t="str">
        <f>+IF(JUNIO!T91=0,"",JUNIO!T91)</f>
        <v>Contribuciones - SGP - Aportes Patronales - Cuenta Maestra</v>
      </c>
      <c r="U91" s="27">
        <f t="shared" ref="U91:AJ91" si="99">SUM(U92:U95)</f>
        <v>193058356</v>
      </c>
      <c r="V91" s="15">
        <f t="shared" si="99"/>
        <v>-36297561</v>
      </c>
      <c r="W91" s="15">
        <f t="shared" si="99"/>
        <v>0</v>
      </c>
      <c r="X91" s="18">
        <f t="shared" si="99"/>
        <v>156760795</v>
      </c>
      <c r="Y91" s="19">
        <f t="shared" si="99"/>
        <v>78293051</v>
      </c>
      <c r="Z91" s="142">
        <f t="shared" si="99"/>
        <v>11816698</v>
      </c>
      <c r="AA91" s="18">
        <f t="shared" si="99"/>
        <v>90109749</v>
      </c>
      <c r="AB91" s="19">
        <f t="shared" si="99"/>
        <v>78293051</v>
      </c>
      <c r="AC91" s="142">
        <f t="shared" si="99"/>
        <v>11816698</v>
      </c>
      <c r="AD91" s="18">
        <f t="shared" si="99"/>
        <v>90109749</v>
      </c>
      <c r="AE91" s="19">
        <f t="shared" si="99"/>
        <v>63795680</v>
      </c>
      <c r="AF91" s="142">
        <f t="shared" si="99"/>
        <v>14497371</v>
      </c>
      <c r="AG91" s="18">
        <f t="shared" si="99"/>
        <v>78293051</v>
      </c>
      <c r="AH91" s="19">
        <f t="shared" si="99"/>
        <v>66651046</v>
      </c>
      <c r="AI91" s="15">
        <f t="shared" si="99"/>
        <v>66651046</v>
      </c>
      <c r="AJ91" s="16">
        <f t="shared" si="99"/>
        <v>78467744</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39">
        <f>+IF(JUNIO!A92=0,"",JUNIO!A92)</f>
        <v>1130207</v>
      </c>
      <c r="B92" s="628" t="str">
        <f>+IF(JUNIO!B92=0,"",JUNIO!B92)</f>
        <v>Vigencia Anterior Venta Otros Svcios de Salud</v>
      </c>
      <c r="C92" s="780">
        <f>+ENERO!C92</f>
        <v>0</v>
      </c>
      <c r="D92" s="385">
        <f>JUNIO!D92+JULIO!P92</f>
        <v>0</v>
      </c>
      <c r="E92" s="385">
        <f>JUNIO!E92+JULIO!Q92</f>
        <v>189386464</v>
      </c>
      <c r="F92" s="385">
        <f t="shared" si="93"/>
        <v>189386464</v>
      </c>
      <c r="G92" s="385">
        <f>JUNIO!I92</f>
        <v>89503219</v>
      </c>
      <c r="H92" s="388">
        <v>56037614</v>
      </c>
      <c r="I92" s="385">
        <f t="shared" si="94"/>
        <v>145540833</v>
      </c>
      <c r="J92" s="385">
        <f>JUNIO!L92</f>
        <v>89503219</v>
      </c>
      <c r="K92" s="388">
        <v>56037614</v>
      </c>
      <c r="L92" s="385">
        <f t="shared" si="95"/>
        <v>145540833</v>
      </c>
      <c r="M92" s="385">
        <f t="shared" si="96"/>
        <v>43845631</v>
      </c>
      <c r="N92" s="386">
        <f t="shared" si="97"/>
        <v>43845631</v>
      </c>
      <c r="O92" s="382"/>
      <c r="P92" s="372">
        <v>0</v>
      </c>
      <c r="Q92" s="375">
        <v>0</v>
      </c>
      <c r="R92" s="30"/>
      <c r="S92" s="707" t="str">
        <f>+IF(JUNIO!S92=0,"",JUNIO!S92)</f>
        <v>1020301-1</v>
      </c>
      <c r="T92" s="683" t="str">
        <f>+IF(JUNIO!T92=0,"",JUNIO!T92)</f>
        <v>E.P.S. - Aportes cuenta maestra</v>
      </c>
      <c r="U92" s="27">
        <f>+ENERO!U92</f>
        <v>62490968</v>
      </c>
      <c r="V92" s="15">
        <f>JUNIO!V92+JULIO!AL92</f>
        <v>45413603</v>
      </c>
      <c r="W92" s="15">
        <f>JUNIO!W92+JULIO!AM92</f>
        <v>0</v>
      </c>
      <c r="X92" s="18">
        <f>SUM(U92:W92)</f>
        <v>107904571</v>
      </c>
      <c r="Y92" s="19">
        <f>JUNIO!AA92</f>
        <v>60306428</v>
      </c>
      <c r="Z92" s="374">
        <v>10619480</v>
      </c>
      <c r="AA92" s="18">
        <f>SUM(Y92:Z92)</f>
        <v>70925908</v>
      </c>
      <c r="AB92" s="19">
        <f>JUNIO!AD92</f>
        <v>60306428</v>
      </c>
      <c r="AC92" s="374">
        <v>10619480</v>
      </c>
      <c r="AD92" s="18">
        <f>SUM(AB92:AC92)</f>
        <v>70925908</v>
      </c>
      <c r="AE92" s="19">
        <f>JUNIO!AG92</f>
        <v>50136756</v>
      </c>
      <c r="AF92" s="374">
        <v>10169672</v>
      </c>
      <c r="AG92" s="18">
        <f>SUM(AE92:AF92)</f>
        <v>60306428</v>
      </c>
      <c r="AH92" s="19">
        <f>X92-AA92</f>
        <v>36978663</v>
      </c>
      <c r="AI92" s="15">
        <f>X92-AD92</f>
        <v>36978663</v>
      </c>
      <c r="AJ92" s="16">
        <f>X92-AG92</f>
        <v>47598143</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37" t="str">
        <f>+IF(JUNIO!A93=0,"",JUNIO!A93)</f>
        <v/>
      </c>
      <c r="B93" s="651" t="str">
        <f>+IF(JUNIO!B93=0,"",JUNIO!B93)</f>
        <v/>
      </c>
      <c r="C93" s="294"/>
      <c r="D93" s="294"/>
      <c r="E93" s="294"/>
      <c r="F93" s="294"/>
      <c r="G93" s="294"/>
      <c r="H93" s="294"/>
      <c r="I93" s="294"/>
      <c r="J93" s="294"/>
      <c r="K93" s="294"/>
      <c r="L93" s="294"/>
      <c r="M93" s="294"/>
      <c r="N93" s="463"/>
      <c r="P93" s="467"/>
      <c r="Q93" s="391"/>
      <c r="R93" s="30"/>
      <c r="S93" s="707" t="str">
        <f>+IF(JUNIO!S93=0,"",JUNIO!S93)</f>
        <v>1020301-2</v>
      </c>
      <c r="T93" s="683" t="str">
        <f>+IF(JUNIO!T93=0,"",JUNIO!T93)</f>
        <v>Fondos pensionales - Aportes cuenta maestra</v>
      </c>
      <c r="U93" s="27">
        <f>+ENERO!U93</f>
        <v>109633461</v>
      </c>
      <c r="V93" s="15">
        <f>JUNIO!V93+JULIO!AL93</f>
        <v>-60777237</v>
      </c>
      <c r="W93" s="15">
        <f>JUNIO!W93+JULIO!AM93</f>
        <v>0</v>
      </c>
      <c r="X93" s="18">
        <f>SUM(U93:W93)</f>
        <v>48856224</v>
      </c>
      <c r="Y93" s="19">
        <f>JUNIO!AA93</f>
        <v>17986623</v>
      </c>
      <c r="Z93" s="374">
        <v>1197218</v>
      </c>
      <c r="AA93" s="18">
        <f>SUM(Y93:Z93)</f>
        <v>19183841</v>
      </c>
      <c r="AB93" s="19">
        <f>JUNIO!AD93</f>
        <v>17986623</v>
      </c>
      <c r="AC93" s="374">
        <v>1197218</v>
      </c>
      <c r="AD93" s="18">
        <f>SUM(AB93:AC93)</f>
        <v>19183841</v>
      </c>
      <c r="AE93" s="19">
        <f>JUNIO!AG93</f>
        <v>13658924</v>
      </c>
      <c r="AF93" s="374">
        <v>4327699</v>
      </c>
      <c r="AG93" s="18">
        <f>SUM(AE93:AF93)</f>
        <v>17986623</v>
      </c>
      <c r="AH93" s="19">
        <f>X93-AA93</f>
        <v>29672383</v>
      </c>
      <c r="AI93" s="15">
        <f>X93-AD93</f>
        <v>29672383</v>
      </c>
      <c r="AJ93" s="16">
        <f>X93-AG93</f>
        <v>30869601</v>
      </c>
      <c r="AK93" s="9"/>
      <c r="AL93" s="372">
        <v>0</v>
      </c>
      <c r="AM93" s="375">
        <v>0</v>
      </c>
      <c r="AN93" s="30"/>
      <c r="AO93" s="460"/>
      <c r="AP93" s="460"/>
      <c r="AQ93" s="460"/>
      <c r="AR93" s="460"/>
      <c r="AS93" s="460"/>
      <c r="AT93" s="460"/>
      <c r="AU93" s="460"/>
      <c r="AV93" s="460"/>
      <c r="AW93" s="460"/>
      <c r="AX93" s="460"/>
      <c r="AY93" s="460"/>
      <c r="AZ93" s="460"/>
      <c r="BL93" s="30"/>
    </row>
    <row r="94" spans="1:70" s="461" customFormat="1" ht="29.25" customHeight="1">
      <c r="A94" s="740">
        <f>+IF(JUNIO!A94=0,"",JUNIO!A94)</f>
        <v>11303</v>
      </c>
      <c r="B94" s="618" t="str">
        <f>+IF(JUNIO!B94=0,"",JUNIO!B94)</f>
        <v>Aportes (No ligados a la venta de servicios de salud)</v>
      </c>
      <c r="C94" s="617">
        <f>SUM(C95:C102)</f>
        <v>0</v>
      </c>
      <c r="D94" s="615">
        <f t="shared" ref="D94:N94" si="100">SUM(D95:D102)</f>
        <v>0</v>
      </c>
      <c r="E94" s="615">
        <f t="shared" si="100"/>
        <v>0</v>
      </c>
      <c r="F94" s="615">
        <f t="shared" si="100"/>
        <v>0</v>
      </c>
      <c r="G94" s="615">
        <f t="shared" si="100"/>
        <v>0</v>
      </c>
      <c r="H94" s="615">
        <f t="shared" si="100"/>
        <v>0</v>
      </c>
      <c r="I94" s="615">
        <f t="shared" si="100"/>
        <v>0</v>
      </c>
      <c r="J94" s="615">
        <f t="shared" si="100"/>
        <v>0</v>
      </c>
      <c r="K94" s="615">
        <f t="shared" si="100"/>
        <v>0</v>
      </c>
      <c r="L94" s="615">
        <f t="shared" si="100"/>
        <v>0</v>
      </c>
      <c r="M94" s="615">
        <f t="shared" si="100"/>
        <v>0</v>
      </c>
      <c r="N94" s="616">
        <f t="shared" si="100"/>
        <v>0</v>
      </c>
      <c r="O94" s="382"/>
      <c r="P94" s="43">
        <f>SUM(P95:P102)</f>
        <v>0</v>
      </c>
      <c r="Q94" s="45">
        <f>SUM(Q95:Q102)</f>
        <v>0</v>
      </c>
      <c r="R94" s="30"/>
      <c r="S94" s="707" t="str">
        <f>+IF(JUNIO!S94=0,"",JUNIO!S94)</f>
        <v>1020301-3</v>
      </c>
      <c r="T94" s="683" t="str">
        <f>+IF(JUNIO!T94=0,"",JUNIO!T94)</f>
        <v>Fondos de cesantías - Aportes cuenta maestra</v>
      </c>
      <c r="U94" s="27">
        <f>+ENERO!U94</f>
        <v>20933927</v>
      </c>
      <c r="V94" s="15">
        <f>JUNIO!V94+JULIO!AL94</f>
        <v>-20933927</v>
      </c>
      <c r="W94" s="15">
        <f>JUNIO!W94+JULIO!AM94</f>
        <v>0</v>
      </c>
      <c r="X94" s="18">
        <f>SUM(U94:W94)</f>
        <v>0</v>
      </c>
      <c r="Y94" s="19">
        <f>JUNIO!AA94</f>
        <v>0</v>
      </c>
      <c r="Z94" s="374">
        <v>0</v>
      </c>
      <c r="AA94" s="18">
        <f>SUM(Y94:Z94)</f>
        <v>0</v>
      </c>
      <c r="AB94" s="19">
        <f>JUNIO!AD94</f>
        <v>0</v>
      </c>
      <c r="AC94" s="374">
        <v>0</v>
      </c>
      <c r="AD94" s="18">
        <f>SUM(AB94:AC94)</f>
        <v>0</v>
      </c>
      <c r="AE94" s="19">
        <f>JUNIO!AG94</f>
        <v>0</v>
      </c>
      <c r="AF94" s="374">
        <v>0</v>
      </c>
      <c r="AG94" s="18">
        <f>SUM(AE94:AF94)</f>
        <v>0</v>
      </c>
      <c r="AH94" s="19">
        <f>X94-AA94</f>
        <v>0</v>
      </c>
      <c r="AI94" s="15">
        <f>X94-AD94</f>
        <v>0</v>
      </c>
      <c r="AJ94" s="16">
        <f>X94-AG94</f>
        <v>0</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1" t="str">
        <f>+IF(JUNIO!A95=0,"",JUNIO!A95)</f>
        <v>11303-1</v>
      </c>
      <c r="B95" s="619" t="str">
        <f>+IF(JUNIO!B95=0,"",JUNIO!B95)</f>
        <v>CONVENIOS CON LA NACION NO LIGADOS A LA VENTA DE SERVICIOS</v>
      </c>
      <c r="C95" s="672">
        <f>+ENERO!C95</f>
        <v>0</v>
      </c>
      <c r="D95" s="373">
        <f>JUNIO!D95+JULIO!P95</f>
        <v>0</v>
      </c>
      <c r="E95" s="373">
        <f>JUNIO!E95+JULIO!Q95</f>
        <v>0</v>
      </c>
      <c r="F95" s="373">
        <f t="shared" ref="F95:F102" si="101">SUM(C95:E95)</f>
        <v>0</v>
      </c>
      <c r="G95" s="373">
        <f>JUNIO!I95</f>
        <v>0</v>
      </c>
      <c r="H95" s="374">
        <v>0</v>
      </c>
      <c r="I95" s="373">
        <f t="shared" ref="I95:I102" si="102">SUM(G95:H95)</f>
        <v>0</v>
      </c>
      <c r="J95" s="373">
        <f>JUNIO!L95</f>
        <v>0</v>
      </c>
      <c r="K95" s="374">
        <v>0</v>
      </c>
      <c r="L95" s="373">
        <f t="shared" ref="L95:L102" si="103">SUM(J95:K95)</f>
        <v>0</v>
      </c>
      <c r="M95" s="373">
        <f t="shared" ref="M95:M102" si="104">F95-I95</f>
        <v>0</v>
      </c>
      <c r="N95" s="143">
        <f t="shared" ref="N95:N102" si="105">F95-L95</f>
        <v>0</v>
      </c>
      <c r="O95" s="382"/>
      <c r="P95" s="372">
        <v>0</v>
      </c>
      <c r="Q95" s="375">
        <v>0</v>
      </c>
      <c r="R95" s="30"/>
      <c r="S95" s="707" t="str">
        <f>+IF(JUNIO!S95=0,"",JUNIO!S95)</f>
        <v>1020301-4</v>
      </c>
      <c r="T95" s="683" t="str">
        <f>+IF(JUNIO!T95=0,"",JUNIO!T95)</f>
        <v>Riesgos laborales - Aportes cuenta maestra</v>
      </c>
      <c r="U95" s="27">
        <f>+ENERO!U95</f>
        <v>0</v>
      </c>
      <c r="V95" s="15">
        <f>JUNIO!V95+JULIO!AL95</f>
        <v>0</v>
      </c>
      <c r="W95" s="15">
        <f>JUNIO!W95+JULIO!AM95</f>
        <v>0</v>
      </c>
      <c r="X95" s="18">
        <f>SUM(U95:W95)</f>
        <v>0</v>
      </c>
      <c r="Y95" s="19">
        <f>JUNIO!AA95</f>
        <v>0</v>
      </c>
      <c r="Z95" s="374">
        <v>0</v>
      </c>
      <c r="AA95" s="18">
        <f>SUM(Y95:Z95)</f>
        <v>0</v>
      </c>
      <c r="AB95" s="19">
        <f>JUNIO!AD95</f>
        <v>0</v>
      </c>
      <c r="AC95" s="374">
        <v>0</v>
      </c>
      <c r="AD95" s="18">
        <f>SUM(AB95:AC95)</f>
        <v>0</v>
      </c>
      <c r="AE95" s="19">
        <f>JUNIO!AG95</f>
        <v>0</v>
      </c>
      <c r="AF95" s="374">
        <v>0</v>
      </c>
      <c r="AG95" s="18">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1" t="str">
        <f>+IF(JUNIO!A96=0,"",JUNIO!A96)</f>
        <v>11303-2</v>
      </c>
      <c r="B96" s="619" t="str">
        <f>+IF(JUNIO!B96=0,"",JUNIO!B96)</f>
        <v>CONVENIOS CON EL DEPARTAMENTO NO LIGADOS A LA VENTA SERVICIOS</v>
      </c>
      <c r="C96" s="672">
        <f>+ENERO!C96</f>
        <v>0</v>
      </c>
      <c r="D96" s="373">
        <f>JUNIO!D96+JULIO!P96</f>
        <v>0</v>
      </c>
      <c r="E96" s="373">
        <f>JUNIO!E96+JULIO!Q96</f>
        <v>0</v>
      </c>
      <c r="F96" s="373">
        <f t="shared" si="101"/>
        <v>0</v>
      </c>
      <c r="G96" s="373">
        <f>JUNIO!I96</f>
        <v>0</v>
      </c>
      <c r="H96" s="374">
        <v>0</v>
      </c>
      <c r="I96" s="373">
        <f t="shared" si="102"/>
        <v>0</v>
      </c>
      <c r="J96" s="373">
        <f>JUNIO!L96</f>
        <v>0</v>
      </c>
      <c r="K96" s="374">
        <v>0</v>
      </c>
      <c r="L96" s="373">
        <f t="shared" si="103"/>
        <v>0</v>
      </c>
      <c r="M96" s="373">
        <f t="shared" si="104"/>
        <v>0</v>
      </c>
      <c r="N96" s="143">
        <f t="shared" si="105"/>
        <v>0</v>
      </c>
      <c r="O96" s="382"/>
      <c r="P96" s="372">
        <v>0</v>
      </c>
      <c r="Q96" s="375">
        <v>0</v>
      </c>
      <c r="S96" s="706">
        <f>+IF(JUNIO!S96=0,"",JUNIO!S96)</f>
        <v>1020302</v>
      </c>
      <c r="T96" s="682" t="str">
        <f>+IF(JUNIO!T96=0,"",JUNIO!T96)</f>
        <v>Contribuciones - Otros</v>
      </c>
      <c r="U96" s="27">
        <f t="shared" ref="U96:AJ96" si="106">SUM(U97:U101)</f>
        <v>333921784</v>
      </c>
      <c r="V96" s="15">
        <f t="shared" si="106"/>
        <v>-106416271</v>
      </c>
      <c r="W96" s="15">
        <f t="shared" si="106"/>
        <v>0</v>
      </c>
      <c r="X96" s="18">
        <f t="shared" si="106"/>
        <v>227505513</v>
      </c>
      <c r="Y96" s="19">
        <f t="shared" si="106"/>
        <v>116665876</v>
      </c>
      <c r="Z96" s="142">
        <f t="shared" si="106"/>
        <v>41854603</v>
      </c>
      <c r="AA96" s="18">
        <f t="shared" si="106"/>
        <v>158520479</v>
      </c>
      <c r="AB96" s="19">
        <f t="shared" si="106"/>
        <v>116665876</v>
      </c>
      <c r="AC96" s="142">
        <f t="shared" si="106"/>
        <v>41854603</v>
      </c>
      <c r="AD96" s="18">
        <f t="shared" si="106"/>
        <v>158520479</v>
      </c>
      <c r="AE96" s="19">
        <f t="shared" si="106"/>
        <v>97064875</v>
      </c>
      <c r="AF96" s="142">
        <f t="shared" si="106"/>
        <v>20350703</v>
      </c>
      <c r="AG96" s="18">
        <f t="shared" si="106"/>
        <v>117415578</v>
      </c>
      <c r="AH96" s="19">
        <f t="shared" si="106"/>
        <v>68985034</v>
      </c>
      <c r="AI96" s="15">
        <f t="shared" si="106"/>
        <v>68985034</v>
      </c>
      <c r="AJ96" s="16">
        <f t="shared" si="106"/>
        <v>110089935</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c r="A97" s="741" t="str">
        <f>+IF(JUNIO!A97=0,"",JUNIO!A97)</f>
        <v>11303-3</v>
      </c>
      <c r="B97" s="619" t="str">
        <f>+IF(JUNIO!B97=0,"",JUNIO!B97)</f>
        <v>CONVENIOS CON EL MUNICIPIO NO LIGADOS A LA VENTA DE SERVICIOS</v>
      </c>
      <c r="C97" s="672">
        <f>+ENERO!C97</f>
        <v>0</v>
      </c>
      <c r="D97" s="373">
        <f>JUNIO!D97+JULIO!P97</f>
        <v>0</v>
      </c>
      <c r="E97" s="373">
        <f>JUNIO!E97+JULIO!Q97</f>
        <v>0</v>
      </c>
      <c r="F97" s="373">
        <f t="shared" si="101"/>
        <v>0</v>
      </c>
      <c r="G97" s="373">
        <f>JUNIO!I97</f>
        <v>0</v>
      </c>
      <c r="H97" s="374">
        <v>0</v>
      </c>
      <c r="I97" s="373">
        <f t="shared" si="102"/>
        <v>0</v>
      </c>
      <c r="J97" s="373">
        <f>JUNIO!L97</f>
        <v>0</v>
      </c>
      <c r="K97" s="374">
        <v>0</v>
      </c>
      <c r="L97" s="373">
        <f t="shared" si="103"/>
        <v>0</v>
      </c>
      <c r="M97" s="373">
        <f t="shared" si="104"/>
        <v>0</v>
      </c>
      <c r="N97" s="143">
        <f t="shared" si="105"/>
        <v>0</v>
      </c>
      <c r="O97" s="382"/>
      <c r="P97" s="372">
        <v>0</v>
      </c>
      <c r="Q97" s="375">
        <v>0</v>
      </c>
      <c r="R97" s="30"/>
      <c r="S97" s="707" t="str">
        <f>+IF(JUNIO!S97=0,"",JUNIO!S97)</f>
        <v>1020302-1</v>
      </c>
      <c r="T97" s="683" t="str">
        <f>+IF(JUNIO!T97=0,"",JUNIO!T97)</f>
        <v>Aportes a E.P.S. - recursos propios</v>
      </c>
      <c r="U97" s="27">
        <f>+ENERO!U97</f>
        <v>66955276</v>
      </c>
      <c r="V97" s="15">
        <f>JUNIO!V97+JULIO!AL97</f>
        <v>-50000000</v>
      </c>
      <c r="W97" s="15">
        <f>JUNIO!W97+JULIO!AM97</f>
        <v>0</v>
      </c>
      <c r="X97" s="18">
        <f t="shared" ref="X97:X102" si="107">SUM(U97:W97)</f>
        <v>16955276</v>
      </c>
      <c r="Y97" s="19">
        <f>JUNIO!AA97</f>
        <v>1094685</v>
      </c>
      <c r="Z97" s="374">
        <v>672366</v>
      </c>
      <c r="AA97" s="18">
        <f t="shared" ref="AA97:AA102" si="108">SUM(Y97:Z97)</f>
        <v>1767051</v>
      </c>
      <c r="AB97" s="19">
        <f>JUNIO!AD97</f>
        <v>1094685</v>
      </c>
      <c r="AC97" s="374">
        <v>672366</v>
      </c>
      <c r="AD97" s="18">
        <f t="shared" ref="AD97:AD102" si="109">SUM(AB97:AC97)</f>
        <v>1767051</v>
      </c>
      <c r="AE97" s="19">
        <f>JUNIO!AG97</f>
        <v>671562</v>
      </c>
      <c r="AF97" s="374">
        <v>423123</v>
      </c>
      <c r="AG97" s="18">
        <f t="shared" ref="AG97:AG102" si="110">SUM(AE97:AF97)</f>
        <v>1094685</v>
      </c>
      <c r="AH97" s="19">
        <f t="shared" ref="AH97:AH102" si="111">X97-AA97</f>
        <v>15188225</v>
      </c>
      <c r="AI97" s="15">
        <f t="shared" ref="AI97:AI102" si="112">X97-AD97</f>
        <v>15188225</v>
      </c>
      <c r="AJ97" s="16">
        <f t="shared" ref="AJ97:AJ102" si="113">X97-AG97</f>
        <v>15860591</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1" t="str">
        <f>+IF(JUNIO!A98=0,"",JUNIO!A98)</f>
        <v>11303-4</v>
      </c>
      <c r="B98" s="619" t="str">
        <f>+IF(JUNIO!B98=0,"",JUNIO!B98)</f>
        <v>OTROS CONVENIOS NO LIGADOS A LA VENTA DE SERVICIOS</v>
      </c>
      <c r="C98" s="672">
        <f>+ENERO!C98</f>
        <v>0</v>
      </c>
      <c r="D98" s="373">
        <f>JUNIO!D98+JULIO!P98</f>
        <v>0</v>
      </c>
      <c r="E98" s="373">
        <f>JUNIO!E98+JULIO!Q98</f>
        <v>0</v>
      </c>
      <c r="F98" s="373">
        <f t="shared" si="101"/>
        <v>0</v>
      </c>
      <c r="G98" s="373">
        <f>JUNIO!I98</f>
        <v>0</v>
      </c>
      <c r="H98" s="374">
        <v>0</v>
      </c>
      <c r="I98" s="373">
        <f t="shared" si="102"/>
        <v>0</v>
      </c>
      <c r="J98" s="373">
        <f>JUNIO!L98</f>
        <v>0</v>
      </c>
      <c r="K98" s="374">
        <v>0</v>
      </c>
      <c r="L98" s="373">
        <f t="shared" si="103"/>
        <v>0</v>
      </c>
      <c r="M98" s="373">
        <f t="shared" si="104"/>
        <v>0</v>
      </c>
      <c r="N98" s="143">
        <f t="shared" si="105"/>
        <v>0</v>
      </c>
      <c r="O98" s="382"/>
      <c r="P98" s="372">
        <v>0</v>
      </c>
      <c r="Q98" s="375">
        <v>0</v>
      </c>
      <c r="R98" s="30"/>
      <c r="S98" s="707" t="str">
        <f>+IF(JUNIO!S98=0,"",JUNIO!S98)</f>
        <v>1020302-2</v>
      </c>
      <c r="T98" s="683" t="str">
        <f>+IF(JUNIO!T98=0,"",JUNIO!T98)</f>
        <v>Aportes Fondos Pensionales - recursos propios</v>
      </c>
      <c r="U98" s="27">
        <f>+ENERO!U98</f>
        <v>36455199</v>
      </c>
      <c r="V98" s="15">
        <f>JUNIO!V98+JULIO!AL98</f>
        <v>60000000</v>
      </c>
      <c r="W98" s="15">
        <f>JUNIO!W98+JULIO!AM98</f>
        <v>0</v>
      </c>
      <c r="X98" s="18">
        <f t="shared" si="107"/>
        <v>96455199</v>
      </c>
      <c r="Y98" s="19">
        <f>JUNIO!AA98</f>
        <v>70140991</v>
      </c>
      <c r="Z98" s="374">
        <v>14967272</v>
      </c>
      <c r="AA98" s="18">
        <f t="shared" si="108"/>
        <v>85108263</v>
      </c>
      <c r="AB98" s="19">
        <f>JUNIO!AD98</f>
        <v>70140991</v>
      </c>
      <c r="AC98" s="374">
        <v>14967272</v>
      </c>
      <c r="AD98" s="18">
        <f t="shared" si="109"/>
        <v>85108263</v>
      </c>
      <c r="AE98" s="19">
        <f>JUNIO!AG98</f>
        <v>58832013</v>
      </c>
      <c r="AF98" s="374">
        <v>11308978</v>
      </c>
      <c r="AG98" s="18">
        <f t="shared" si="110"/>
        <v>70140991</v>
      </c>
      <c r="AH98" s="19">
        <f t="shared" si="111"/>
        <v>11346936</v>
      </c>
      <c r="AI98" s="15">
        <f t="shared" si="112"/>
        <v>11346936</v>
      </c>
      <c r="AJ98" s="16">
        <f t="shared" si="113"/>
        <v>26314208</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1" t="str">
        <f>+IF(JUNIO!A99=0,"",JUNIO!A99)</f>
        <v>11303-5</v>
      </c>
      <c r="B99" s="619" t="str">
        <f>+IF(JUNIO!B99=0,"",JUNIO!B99)</f>
        <v>APORTES PATRONALES - MUNICIPIO / DEPARTAMENTO</v>
      </c>
      <c r="C99" s="672">
        <f>+ENERO!C99</f>
        <v>0</v>
      </c>
      <c r="D99" s="373">
        <f>JUNIO!D99+JULIO!P99</f>
        <v>0</v>
      </c>
      <c r="E99" s="373">
        <f>JUNIO!E99+JULIO!Q99</f>
        <v>0</v>
      </c>
      <c r="F99" s="373">
        <f t="shared" si="101"/>
        <v>0</v>
      </c>
      <c r="G99" s="373">
        <f>JUNIO!I99</f>
        <v>0</v>
      </c>
      <c r="H99" s="374">
        <v>0</v>
      </c>
      <c r="I99" s="373">
        <f t="shared" si="102"/>
        <v>0</v>
      </c>
      <c r="J99" s="373">
        <f>JUNIO!L99</f>
        <v>0</v>
      </c>
      <c r="K99" s="374">
        <v>0</v>
      </c>
      <c r="L99" s="373">
        <f t="shared" si="103"/>
        <v>0</v>
      </c>
      <c r="M99" s="373">
        <f t="shared" si="104"/>
        <v>0</v>
      </c>
      <c r="N99" s="143">
        <f t="shared" si="105"/>
        <v>0</v>
      </c>
      <c r="O99" s="382"/>
      <c r="P99" s="372">
        <v>0</v>
      </c>
      <c r="Q99" s="375">
        <v>0</v>
      </c>
      <c r="R99" s="30"/>
      <c r="S99" s="707" t="str">
        <f>+IF(JUNIO!S99=0,"",JUNIO!S99)</f>
        <v>1020302-3</v>
      </c>
      <c r="T99" s="683" t="str">
        <f>+IF(JUNIO!T99=0,"",JUNIO!T99)</f>
        <v>Aportes a Fondos de Cesantia - recursos propios</v>
      </c>
      <c r="U99" s="27">
        <f>+ENERO!U99</f>
        <v>123895451</v>
      </c>
      <c r="V99" s="15">
        <f>JUNIO!V99+JULIO!AL99</f>
        <v>-105813363</v>
      </c>
      <c r="W99" s="15">
        <f>JUNIO!W99+JULIO!AM99</f>
        <v>0</v>
      </c>
      <c r="X99" s="18">
        <f t="shared" si="107"/>
        <v>18082088</v>
      </c>
      <c r="Y99" s="19">
        <f>JUNIO!AA99</f>
        <v>0</v>
      </c>
      <c r="Z99" s="374">
        <v>17867633</v>
      </c>
      <c r="AA99" s="18">
        <f t="shared" si="108"/>
        <v>17867633</v>
      </c>
      <c r="AB99" s="19">
        <f>JUNIO!AD99</f>
        <v>0</v>
      </c>
      <c r="AC99" s="374">
        <v>17867633</v>
      </c>
      <c r="AD99" s="18">
        <f t="shared" si="109"/>
        <v>17867633</v>
      </c>
      <c r="AE99" s="19">
        <f>JUNIO!AG99</f>
        <v>0</v>
      </c>
      <c r="AF99" s="374">
        <v>749702</v>
      </c>
      <c r="AG99" s="18">
        <f t="shared" si="110"/>
        <v>749702</v>
      </c>
      <c r="AH99" s="19">
        <f t="shared" si="111"/>
        <v>214455</v>
      </c>
      <c r="AI99" s="15">
        <f t="shared" si="112"/>
        <v>214455</v>
      </c>
      <c r="AJ99" s="16">
        <f t="shared" si="113"/>
        <v>17332386</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1" t="str">
        <f>+IF(JUNIO!A100=0,"",JUNIO!A100)</f>
        <v>11303-6</v>
      </c>
      <c r="B100" s="619" t="str">
        <f>+IF(JUNIO!B100=0,"",JUNIO!B100)</f>
        <v>RECURSOS PARA PROGRAMA DE SANEAMIENTO FINANCIERO</v>
      </c>
      <c r="C100" s="672">
        <f>+ENERO!C100</f>
        <v>0</v>
      </c>
      <c r="D100" s="373">
        <f>JUNIO!D100+JULIO!P100</f>
        <v>0</v>
      </c>
      <c r="E100" s="373">
        <f>JUNIO!E100+JULIO!Q100</f>
        <v>0</v>
      </c>
      <c r="F100" s="373">
        <f t="shared" si="101"/>
        <v>0</v>
      </c>
      <c r="G100" s="373">
        <f>JUNIO!I100</f>
        <v>0</v>
      </c>
      <c r="H100" s="374">
        <v>0</v>
      </c>
      <c r="I100" s="373">
        <f t="shared" si="102"/>
        <v>0</v>
      </c>
      <c r="J100" s="373">
        <f>JUNIO!L100</f>
        <v>0</v>
      </c>
      <c r="K100" s="374">
        <v>0</v>
      </c>
      <c r="L100" s="373">
        <f t="shared" si="103"/>
        <v>0</v>
      </c>
      <c r="M100" s="373">
        <f t="shared" si="104"/>
        <v>0</v>
      </c>
      <c r="N100" s="143">
        <f t="shared" si="105"/>
        <v>0</v>
      </c>
      <c r="P100" s="372">
        <v>0</v>
      </c>
      <c r="Q100" s="375">
        <v>0</v>
      </c>
      <c r="R100" s="9"/>
      <c r="S100" s="707" t="str">
        <f>+IF(JUNIO!S100=0,"",JUNIO!S100)</f>
        <v>1020302-4</v>
      </c>
      <c r="T100" s="683" t="str">
        <f>+IF(JUNIO!T100=0,"",JUNIO!T100)</f>
        <v>Aporte a ARL. - recursos propios</v>
      </c>
      <c r="U100" s="27">
        <f>+ENERO!U100</f>
        <v>37097756</v>
      </c>
      <c r="V100" s="15">
        <f>JUNIO!V100+JULIO!AL100</f>
        <v>0</v>
      </c>
      <c r="W100" s="15">
        <f>JUNIO!W100+JULIO!AM100</f>
        <v>0</v>
      </c>
      <c r="X100" s="18">
        <f t="shared" si="107"/>
        <v>37097756</v>
      </c>
      <c r="Y100" s="19">
        <f>JUNIO!AA100</f>
        <v>16559000</v>
      </c>
      <c r="Z100" s="374">
        <v>3158032</v>
      </c>
      <c r="AA100" s="18">
        <f t="shared" si="108"/>
        <v>19717032</v>
      </c>
      <c r="AB100" s="19">
        <f>JUNIO!AD100</f>
        <v>16559000</v>
      </c>
      <c r="AC100" s="374">
        <v>3158032</v>
      </c>
      <c r="AD100" s="18">
        <f t="shared" si="109"/>
        <v>19717032</v>
      </c>
      <c r="AE100" s="19">
        <f>JUNIO!AG100</f>
        <v>13732200</v>
      </c>
      <c r="AF100" s="374">
        <v>2826800</v>
      </c>
      <c r="AG100" s="18">
        <f t="shared" si="110"/>
        <v>16559000</v>
      </c>
      <c r="AH100" s="19">
        <f t="shared" si="111"/>
        <v>17380724</v>
      </c>
      <c r="AI100" s="15">
        <f t="shared" si="112"/>
        <v>17380724</v>
      </c>
      <c r="AJ100" s="16">
        <f t="shared" si="113"/>
        <v>20538756</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1" t="str">
        <f>+IF(JUNIO!A101=0,"",JUNIO!A101)</f>
        <v>11303-7</v>
      </c>
      <c r="B101" s="619" t="str">
        <f>+IF(JUNIO!B101=0,"",JUNIO!B101)</f>
        <v/>
      </c>
      <c r="C101" s="672">
        <f>+ENERO!C101</f>
        <v>0</v>
      </c>
      <c r="D101" s="373">
        <f>JUNIO!D101+JULIO!P101</f>
        <v>0</v>
      </c>
      <c r="E101" s="373">
        <f>JUNIO!E101+JULIO!Q101</f>
        <v>0</v>
      </c>
      <c r="F101" s="373">
        <f t="shared" si="101"/>
        <v>0</v>
      </c>
      <c r="G101" s="373">
        <f>JUNIO!I101</f>
        <v>0</v>
      </c>
      <c r="H101" s="374">
        <v>0</v>
      </c>
      <c r="I101" s="373">
        <f t="shared" si="102"/>
        <v>0</v>
      </c>
      <c r="J101" s="373">
        <f>JUNIO!L101</f>
        <v>0</v>
      </c>
      <c r="K101" s="374">
        <v>0</v>
      </c>
      <c r="L101" s="373">
        <f t="shared" si="103"/>
        <v>0</v>
      </c>
      <c r="M101" s="373">
        <f t="shared" si="104"/>
        <v>0</v>
      </c>
      <c r="N101" s="143">
        <f t="shared" si="105"/>
        <v>0</v>
      </c>
      <c r="P101" s="372">
        <v>0</v>
      </c>
      <c r="Q101" s="375">
        <v>0</v>
      </c>
      <c r="R101" s="9"/>
      <c r="S101" s="707" t="str">
        <f>+IF(JUNIO!S101=0,"",JUNIO!S101)</f>
        <v>1020302-5</v>
      </c>
      <c r="T101" s="683" t="str">
        <f>+IF(JUNIO!T101=0,"",JUNIO!T101)</f>
        <v>Aporte a Caja Compensación Familiar</v>
      </c>
      <c r="U101" s="27">
        <f>+ENERO!U101</f>
        <v>69518102</v>
      </c>
      <c r="V101" s="15">
        <f>JUNIO!V101+JULIO!AL101</f>
        <v>-10602908</v>
      </c>
      <c r="W101" s="15">
        <f>JUNIO!W101+JULIO!AM101</f>
        <v>0</v>
      </c>
      <c r="X101" s="18">
        <f t="shared" si="107"/>
        <v>58915194</v>
      </c>
      <c r="Y101" s="19">
        <f>JUNIO!AA101</f>
        <v>28871200</v>
      </c>
      <c r="Z101" s="374">
        <v>5189300</v>
      </c>
      <c r="AA101" s="18">
        <f t="shared" si="108"/>
        <v>34060500</v>
      </c>
      <c r="AB101" s="19">
        <f>JUNIO!AD101</f>
        <v>28871200</v>
      </c>
      <c r="AC101" s="374">
        <v>5189300</v>
      </c>
      <c r="AD101" s="18">
        <f t="shared" si="109"/>
        <v>34060500</v>
      </c>
      <c r="AE101" s="19">
        <f>JUNIO!AG101</f>
        <v>23829100</v>
      </c>
      <c r="AF101" s="374">
        <v>5042100</v>
      </c>
      <c r="AG101" s="18">
        <f t="shared" si="110"/>
        <v>28871200</v>
      </c>
      <c r="AH101" s="19">
        <f t="shared" si="111"/>
        <v>24854694</v>
      </c>
      <c r="AI101" s="15">
        <f t="shared" si="112"/>
        <v>24854694</v>
      </c>
      <c r="AJ101" s="16">
        <f t="shared" si="113"/>
        <v>30043994</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1" t="str">
        <f>+IF(JUNIO!A102=0,"",JUNIO!A102)</f>
        <v>11303-8</v>
      </c>
      <c r="B102" s="628" t="str">
        <f>+IF(JUNIO!B102=0,"",JUNIO!B102)</f>
        <v>Vigencia Anterior Aportes no Ligados a la Venta de Svcios</v>
      </c>
      <c r="C102" s="780">
        <f>+ENERO!C102</f>
        <v>0</v>
      </c>
      <c r="D102" s="385">
        <f>JUNIO!D102+JULIO!P102</f>
        <v>0</v>
      </c>
      <c r="E102" s="385">
        <f>JUNIO!E102+JULIO!Q102</f>
        <v>0</v>
      </c>
      <c r="F102" s="385">
        <f t="shared" si="101"/>
        <v>0</v>
      </c>
      <c r="G102" s="385">
        <f>JUNIO!I102</f>
        <v>0</v>
      </c>
      <c r="H102" s="388">
        <v>0</v>
      </c>
      <c r="I102" s="385">
        <f t="shared" si="102"/>
        <v>0</v>
      </c>
      <c r="J102" s="385">
        <f>JUNIO!L102</f>
        <v>0</v>
      </c>
      <c r="K102" s="388">
        <v>0</v>
      </c>
      <c r="L102" s="385">
        <f t="shared" si="103"/>
        <v>0</v>
      </c>
      <c r="M102" s="385">
        <f t="shared" si="104"/>
        <v>0</v>
      </c>
      <c r="N102" s="386">
        <f t="shared" si="105"/>
        <v>0</v>
      </c>
      <c r="P102" s="372">
        <v>0</v>
      </c>
      <c r="Q102" s="375">
        <v>0</v>
      </c>
      <c r="R102" s="9"/>
      <c r="S102" s="706">
        <f>+IF(JUNIO!S102=0,"",JUNIO!S102)</f>
        <v>1020399</v>
      </c>
      <c r="T102" s="682" t="str">
        <f>+IF(JUNIO!T102=0,"",JUNIO!T102)</f>
        <v>Vigencias Anteriores Contribuciones Inherentes de nómina sector privado operativo</v>
      </c>
      <c r="U102" s="27">
        <f>+ENERO!U102</f>
        <v>104000000</v>
      </c>
      <c r="V102" s="15">
        <f>JUNIO!V102+JULIO!AL102</f>
        <v>28717455</v>
      </c>
      <c r="W102" s="15">
        <f>JUNIO!W102+JULIO!AM102</f>
        <v>0</v>
      </c>
      <c r="X102" s="18">
        <f t="shared" si="107"/>
        <v>132717455</v>
      </c>
      <c r="Y102" s="19">
        <f>JUNIO!AA102</f>
        <v>127105472</v>
      </c>
      <c r="Z102" s="374">
        <v>0</v>
      </c>
      <c r="AA102" s="18">
        <f t="shared" si="108"/>
        <v>127105472</v>
      </c>
      <c r="AB102" s="19">
        <f>JUNIO!AD102</f>
        <v>127105472</v>
      </c>
      <c r="AC102" s="374">
        <v>0</v>
      </c>
      <c r="AD102" s="18">
        <f t="shared" si="109"/>
        <v>127105472</v>
      </c>
      <c r="AE102" s="19">
        <f>JUNIO!AG102</f>
        <v>127100956</v>
      </c>
      <c r="AF102" s="374">
        <v>0</v>
      </c>
      <c r="AG102" s="18">
        <f t="shared" si="110"/>
        <v>127100956</v>
      </c>
      <c r="AH102" s="19">
        <f t="shared" si="111"/>
        <v>5611983</v>
      </c>
      <c r="AI102" s="15">
        <f t="shared" si="112"/>
        <v>5611983</v>
      </c>
      <c r="AJ102" s="16">
        <f t="shared" si="113"/>
        <v>5616499</v>
      </c>
      <c r="AK102" s="9"/>
      <c r="AL102" s="372">
        <v>-4813302</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2" t="str">
        <f>+IF(JUNIO!A103=0,"",JUNIO!A103)</f>
        <v/>
      </c>
      <c r="B103" s="653" t="str">
        <f>+IF(JUNIO!B103=0,"",JUNIO!B103)</f>
        <v/>
      </c>
      <c r="C103" s="480"/>
      <c r="D103" s="480"/>
      <c r="E103" s="480"/>
      <c r="F103" s="480"/>
      <c r="G103" s="480"/>
      <c r="H103" s="480"/>
      <c r="I103" s="480"/>
      <c r="J103" s="480"/>
      <c r="K103" s="480"/>
      <c r="L103" s="480"/>
      <c r="M103" s="480"/>
      <c r="N103" s="481"/>
      <c r="P103" s="482"/>
      <c r="Q103" s="481"/>
      <c r="R103" s="9"/>
      <c r="S103" s="366" t="str">
        <f>+IF(JUNIO!S103=0,"",JUNIO!S103)</f>
        <v/>
      </c>
      <c r="T103" s="696" t="str">
        <f>+IF(JUNIO!T103=0,"",JUNIO!T103)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40">
        <f>+IF(JUNIO!A104=0,"",JUNIO!A104)</f>
        <v>11304</v>
      </c>
      <c r="B104" s="618" t="str">
        <f>+IF(JUNIO!B104=0,"",JUNIO!B104)</f>
        <v>Otros ingresos corrientes</v>
      </c>
      <c r="C104" s="617">
        <f>SUM(C105:C111)</f>
        <v>15193610</v>
      </c>
      <c r="D104" s="615">
        <f t="shared" ref="D104:N104" si="114">SUM(D105:D111)</f>
        <v>0</v>
      </c>
      <c r="E104" s="615">
        <f t="shared" si="114"/>
        <v>0</v>
      </c>
      <c r="F104" s="615">
        <f t="shared" si="114"/>
        <v>15193610</v>
      </c>
      <c r="G104" s="615">
        <f t="shared" si="114"/>
        <v>4195901</v>
      </c>
      <c r="H104" s="615">
        <f t="shared" si="114"/>
        <v>1826728</v>
      </c>
      <c r="I104" s="615">
        <f t="shared" si="114"/>
        <v>6022629</v>
      </c>
      <c r="J104" s="615">
        <f t="shared" si="114"/>
        <v>3150004</v>
      </c>
      <c r="K104" s="615">
        <f t="shared" si="114"/>
        <v>2763628</v>
      </c>
      <c r="L104" s="615">
        <f t="shared" si="114"/>
        <v>5913632</v>
      </c>
      <c r="M104" s="615">
        <f t="shared" si="114"/>
        <v>9170981</v>
      </c>
      <c r="N104" s="616">
        <f t="shared" si="114"/>
        <v>9279978</v>
      </c>
      <c r="P104" s="43">
        <f>SUM(P105:P111)</f>
        <v>0</v>
      </c>
      <c r="Q104" s="45">
        <f>SUM(Q105:Q111)</f>
        <v>0</v>
      </c>
      <c r="R104" s="9"/>
      <c r="S104" s="705">
        <f>+IF(JUNIO!S104=0,"",JUNIO!S104)</f>
        <v>1020400</v>
      </c>
      <c r="T104" s="681" t="str">
        <f>+IF(JUNIO!T104=0,"",JUNIO!T104)</f>
        <v>Contribuciones Inherentes nómina del Sector Publico</v>
      </c>
      <c r="U104" s="132">
        <f t="shared" ref="U104:AJ104" si="115">U105+U108</f>
        <v>86897627</v>
      </c>
      <c r="V104" s="122">
        <f t="shared" si="115"/>
        <v>-7479009</v>
      </c>
      <c r="W104" s="122">
        <f t="shared" si="115"/>
        <v>0</v>
      </c>
      <c r="X104" s="129">
        <f t="shared" si="115"/>
        <v>79418618</v>
      </c>
      <c r="Y104" s="128">
        <f t="shared" si="115"/>
        <v>41865600</v>
      </c>
      <c r="Z104" s="122">
        <f t="shared" si="115"/>
        <v>6489100</v>
      </c>
      <c r="AA104" s="129">
        <f t="shared" si="115"/>
        <v>48354700</v>
      </c>
      <c r="AB104" s="128">
        <f t="shared" si="115"/>
        <v>41865600</v>
      </c>
      <c r="AC104" s="122">
        <f t="shared" si="115"/>
        <v>6489100</v>
      </c>
      <c r="AD104" s="129">
        <f t="shared" si="115"/>
        <v>48354700</v>
      </c>
      <c r="AE104" s="128">
        <f t="shared" si="115"/>
        <v>35561000</v>
      </c>
      <c r="AF104" s="122">
        <f t="shared" si="115"/>
        <v>6304600</v>
      </c>
      <c r="AG104" s="129">
        <f t="shared" si="115"/>
        <v>41865600</v>
      </c>
      <c r="AH104" s="128">
        <f t="shared" si="115"/>
        <v>31063918</v>
      </c>
      <c r="AI104" s="122">
        <f t="shared" si="115"/>
        <v>31063918</v>
      </c>
      <c r="AJ104" s="130">
        <f t="shared" si="115"/>
        <v>37553018</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1" t="str">
        <f>+IF(JUNIO!A105=0,"",JUNIO!A105)</f>
        <v>11304-1</v>
      </c>
      <c r="B105" s="619" t="str">
        <f>+IF(JUNIO!B105=0,"",JUNIO!B105)</f>
        <v>ARRENDAMIENTO Y ALQUILER DE BIENES MUEBLES E INMUEBLES</v>
      </c>
      <c r="C105" s="672">
        <f>+ENERO!C105</f>
        <v>0</v>
      </c>
      <c r="D105" s="373">
        <f>JUNIO!D105+JULIO!P105</f>
        <v>0</v>
      </c>
      <c r="E105" s="373">
        <f>JUNIO!E105+JULIO!Q105</f>
        <v>0</v>
      </c>
      <c r="F105" s="373">
        <f t="shared" ref="F105:F111" si="116">SUM(C105:E105)</f>
        <v>0</v>
      </c>
      <c r="G105" s="373">
        <f>JUNIO!I105</f>
        <v>0</v>
      </c>
      <c r="H105" s="374">
        <v>0</v>
      </c>
      <c r="I105" s="373">
        <f t="shared" ref="I105:I111" si="117">SUM(G105:H105)</f>
        <v>0</v>
      </c>
      <c r="J105" s="373">
        <f>JUNIO!L105</f>
        <v>0</v>
      </c>
      <c r="K105" s="374">
        <v>0</v>
      </c>
      <c r="L105" s="373">
        <f t="shared" ref="L105:L111" si="118">SUM(J105:K105)</f>
        <v>0</v>
      </c>
      <c r="M105" s="373">
        <f t="shared" ref="M105:M111" si="119">F105-I105</f>
        <v>0</v>
      </c>
      <c r="N105" s="143">
        <f t="shared" ref="N105:N111" si="120">F105-L105</f>
        <v>0</v>
      </c>
      <c r="P105" s="372">
        <v>0</v>
      </c>
      <c r="Q105" s="375">
        <v>0</v>
      </c>
      <c r="R105" s="9"/>
      <c r="S105" s="706">
        <f>+IF(JUNIO!S105=0,"",JUNIO!S105)</f>
        <v>1020402</v>
      </c>
      <c r="T105" s="682" t="str">
        <f>+IF(JUNIO!T105=0,"",JUNIO!T105)</f>
        <v>Contribuciones - Otros</v>
      </c>
      <c r="U105" s="27">
        <f t="shared" ref="U105:AJ105" si="121">SUM(U106:U107)</f>
        <v>86897627</v>
      </c>
      <c r="V105" s="15">
        <f t="shared" si="121"/>
        <v>-13243909</v>
      </c>
      <c r="W105" s="15">
        <f t="shared" si="121"/>
        <v>0</v>
      </c>
      <c r="X105" s="18">
        <f t="shared" si="121"/>
        <v>73653718</v>
      </c>
      <c r="Y105" s="19">
        <f t="shared" si="121"/>
        <v>36100700</v>
      </c>
      <c r="Z105" s="142">
        <f t="shared" si="121"/>
        <v>6489100</v>
      </c>
      <c r="AA105" s="18">
        <f t="shared" si="121"/>
        <v>42589800</v>
      </c>
      <c r="AB105" s="19">
        <f t="shared" si="121"/>
        <v>36100700</v>
      </c>
      <c r="AC105" s="142">
        <f t="shared" si="121"/>
        <v>6489100</v>
      </c>
      <c r="AD105" s="18">
        <f t="shared" si="121"/>
        <v>42589800</v>
      </c>
      <c r="AE105" s="19">
        <f t="shared" si="121"/>
        <v>29796100</v>
      </c>
      <c r="AF105" s="142">
        <f t="shared" si="121"/>
        <v>6304600</v>
      </c>
      <c r="AG105" s="18">
        <f t="shared" si="121"/>
        <v>36100700</v>
      </c>
      <c r="AH105" s="19">
        <f t="shared" si="121"/>
        <v>31063918</v>
      </c>
      <c r="AI105" s="15">
        <f t="shared" si="121"/>
        <v>31063918</v>
      </c>
      <c r="AJ105" s="16">
        <f t="shared" si="121"/>
        <v>37553018</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1" t="str">
        <f>+IF(JUNIO!A106=0,"",JUNIO!A106)</f>
        <v>11304-2</v>
      </c>
      <c r="B106" s="620" t="str">
        <f>+IF(JUNIO!B106=0,"",JUNIO!B106)</f>
        <v>COMERCIALIZACIÓN DE MERCANCÍAS</v>
      </c>
      <c r="C106" s="672">
        <f>+ENERO!C106</f>
        <v>0</v>
      </c>
      <c r="D106" s="373">
        <f>JUNIO!D106+JULIO!P106</f>
        <v>0</v>
      </c>
      <c r="E106" s="373">
        <f>JUNIO!E106+JULIO!Q106</f>
        <v>0</v>
      </c>
      <c r="F106" s="373">
        <f t="shared" si="116"/>
        <v>0</v>
      </c>
      <c r="G106" s="373">
        <f>JUNIO!I106</f>
        <v>0</v>
      </c>
      <c r="H106" s="374">
        <v>0</v>
      </c>
      <c r="I106" s="373">
        <f t="shared" si="117"/>
        <v>0</v>
      </c>
      <c r="J106" s="373">
        <f>JUNIO!L106</f>
        <v>0</v>
      </c>
      <c r="K106" s="374">
        <v>0</v>
      </c>
      <c r="L106" s="373">
        <f t="shared" si="118"/>
        <v>0</v>
      </c>
      <c r="M106" s="373">
        <f t="shared" si="119"/>
        <v>0</v>
      </c>
      <c r="N106" s="143">
        <f t="shared" si="120"/>
        <v>0</v>
      </c>
      <c r="P106" s="372">
        <v>0</v>
      </c>
      <c r="Q106" s="375">
        <v>0</v>
      </c>
      <c r="R106" s="9"/>
      <c r="S106" s="707" t="str">
        <f>+IF(JUNIO!S106=0,"",JUNIO!S106)</f>
        <v>1020402-1</v>
      </c>
      <c r="T106" s="682" t="str">
        <f>+IF(JUNIO!T106=0,"",JUNIO!T106)</f>
        <v>S.E.N.A.</v>
      </c>
      <c r="U106" s="27">
        <f>+ENERO!U106</f>
        <v>34759051</v>
      </c>
      <c r="V106" s="15">
        <f>JUNIO!V106+JULIO!AL106</f>
        <v>-5295004</v>
      </c>
      <c r="W106" s="15">
        <f>JUNIO!W106+JULIO!AM106</f>
        <v>0</v>
      </c>
      <c r="X106" s="18">
        <f>SUM(U106:W106)</f>
        <v>29464047</v>
      </c>
      <c r="Y106" s="19">
        <f>JUNIO!AA106</f>
        <v>14443300</v>
      </c>
      <c r="Z106" s="374">
        <v>2596400</v>
      </c>
      <c r="AA106" s="18">
        <f>SUM(Y106:Z106)</f>
        <v>17039700</v>
      </c>
      <c r="AB106" s="19">
        <f>JUNIO!AD106</f>
        <v>14443300</v>
      </c>
      <c r="AC106" s="374">
        <v>2596400</v>
      </c>
      <c r="AD106" s="18">
        <f>SUM(AB106:AC106)</f>
        <v>17039700</v>
      </c>
      <c r="AE106" s="19">
        <f>JUNIO!AG106</f>
        <v>11921000</v>
      </c>
      <c r="AF106" s="374">
        <v>2522300</v>
      </c>
      <c r="AG106" s="18">
        <f>SUM(AE106:AF106)</f>
        <v>14443300</v>
      </c>
      <c r="AH106" s="19">
        <f>X106-AA106</f>
        <v>12424347</v>
      </c>
      <c r="AI106" s="15">
        <f>X106-AD106</f>
        <v>12424347</v>
      </c>
      <c r="AJ106" s="16">
        <f>X106-AG106</f>
        <v>15020747</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1" t="str">
        <f>+IF(JUNIO!A107=0,"",JUNIO!A107)</f>
        <v>11304-3</v>
      </c>
      <c r="B107" s="619" t="str">
        <f>+IF(JUNIO!B107=0,"",JUNIO!B107)</f>
        <v>Bienestar Social</v>
      </c>
      <c r="C107" s="672">
        <f>+ENERO!C107</f>
        <v>0</v>
      </c>
      <c r="D107" s="373">
        <f>JUNIO!D107+JULIO!P107</f>
        <v>0</v>
      </c>
      <c r="E107" s="373">
        <f>JUNIO!E107+JULIO!Q107</f>
        <v>0</v>
      </c>
      <c r="F107" s="373">
        <f t="shared" si="116"/>
        <v>0</v>
      </c>
      <c r="G107" s="373">
        <f>JUNIO!I107</f>
        <v>0</v>
      </c>
      <c r="H107" s="374">
        <v>0</v>
      </c>
      <c r="I107" s="373">
        <f t="shared" si="117"/>
        <v>0</v>
      </c>
      <c r="J107" s="373">
        <f>JUNIO!L107</f>
        <v>0</v>
      </c>
      <c r="K107" s="374">
        <v>0</v>
      </c>
      <c r="L107" s="373">
        <f t="shared" si="118"/>
        <v>0</v>
      </c>
      <c r="M107" s="373">
        <f t="shared" si="119"/>
        <v>0</v>
      </c>
      <c r="N107" s="143">
        <f t="shared" si="120"/>
        <v>0</v>
      </c>
      <c r="P107" s="372">
        <v>0</v>
      </c>
      <c r="Q107" s="375">
        <v>0</v>
      </c>
      <c r="R107" s="9"/>
      <c r="S107" s="707" t="str">
        <f>+IF(JUNIO!S107=0,"",JUNIO!S107)</f>
        <v>1020402-2</v>
      </c>
      <c r="T107" s="682" t="str">
        <f>+IF(JUNIO!T107=0,"",JUNIO!T107)</f>
        <v>I.C.B.F.</v>
      </c>
      <c r="U107" s="27">
        <f>+ENERO!U107</f>
        <v>52138576</v>
      </c>
      <c r="V107" s="15">
        <f>JUNIO!V107+JULIO!AL107</f>
        <v>-7948905</v>
      </c>
      <c r="W107" s="15">
        <f>JUNIO!W107+JULIO!AM107</f>
        <v>0</v>
      </c>
      <c r="X107" s="18">
        <f>SUM(U107:W107)</f>
        <v>44189671</v>
      </c>
      <c r="Y107" s="19">
        <f>JUNIO!AA107</f>
        <v>21657400</v>
      </c>
      <c r="Z107" s="374">
        <v>3892700</v>
      </c>
      <c r="AA107" s="18">
        <f>SUM(Y107:Z107)</f>
        <v>25550100</v>
      </c>
      <c r="AB107" s="19">
        <f>JUNIO!AD107</f>
        <v>21657400</v>
      </c>
      <c r="AC107" s="374">
        <v>3892700</v>
      </c>
      <c r="AD107" s="18">
        <f>SUM(AB107:AC107)</f>
        <v>25550100</v>
      </c>
      <c r="AE107" s="19">
        <f>JUNIO!AG107</f>
        <v>17875100</v>
      </c>
      <c r="AF107" s="374">
        <v>3782300</v>
      </c>
      <c r="AG107" s="18">
        <f>SUM(AE107:AF107)</f>
        <v>21657400</v>
      </c>
      <c r="AH107" s="19">
        <f>X107-AA107</f>
        <v>18639571</v>
      </c>
      <c r="AI107" s="15">
        <f>X107-AD107</f>
        <v>18639571</v>
      </c>
      <c r="AJ107" s="16">
        <f>X107-AG107</f>
        <v>22532271</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1" t="str">
        <f>+IF(JUNIO!A108=0,"",JUNIO!A108)</f>
        <v>11304-4</v>
      </c>
      <c r="B108" s="619" t="str">
        <f>+IF(JUNIO!B108=0,"",JUNIO!B108)</f>
        <v>Fondo de la Vivienda</v>
      </c>
      <c r="C108" s="672">
        <f>+ENERO!C108</f>
        <v>0</v>
      </c>
      <c r="D108" s="373">
        <f>JUNIO!D108+JULIO!P108</f>
        <v>0</v>
      </c>
      <c r="E108" s="373">
        <f>JUNIO!E108+JULIO!Q108</f>
        <v>0</v>
      </c>
      <c r="F108" s="373">
        <f t="shared" si="116"/>
        <v>0</v>
      </c>
      <c r="G108" s="373">
        <f>JUNIO!I108</f>
        <v>0</v>
      </c>
      <c r="H108" s="374">
        <v>0</v>
      </c>
      <c r="I108" s="373">
        <f t="shared" si="117"/>
        <v>0</v>
      </c>
      <c r="J108" s="373">
        <f>JUNIO!L108</f>
        <v>0</v>
      </c>
      <c r="K108" s="374">
        <v>0</v>
      </c>
      <c r="L108" s="373">
        <f t="shared" si="118"/>
        <v>0</v>
      </c>
      <c r="M108" s="373">
        <f t="shared" si="119"/>
        <v>0</v>
      </c>
      <c r="N108" s="143">
        <f t="shared" si="120"/>
        <v>0</v>
      </c>
      <c r="P108" s="372">
        <v>0</v>
      </c>
      <c r="Q108" s="375">
        <v>0</v>
      </c>
      <c r="R108" s="9"/>
      <c r="S108" s="706">
        <f>+IF(JUNIO!S108=0,"",JUNIO!S108)</f>
        <v>1020499</v>
      </c>
      <c r="T108" s="682" t="str">
        <f>+IF(JUNIO!T108=0,"",JUNIO!T108)</f>
        <v>Vigencias Anteriores Contribuciones Inherentes de nómina sector publico operativo</v>
      </c>
      <c r="U108" s="27">
        <f>+ENERO!U108</f>
        <v>0</v>
      </c>
      <c r="V108" s="15">
        <f>JUNIO!V108+JULIO!AL108</f>
        <v>5764900</v>
      </c>
      <c r="W108" s="15">
        <f>JUNIO!W108+JULIO!AM108</f>
        <v>0</v>
      </c>
      <c r="X108" s="18">
        <f>SUM(U108:W108)</f>
        <v>5764900</v>
      </c>
      <c r="Y108" s="19">
        <f>JUNIO!AA108</f>
        <v>5764900</v>
      </c>
      <c r="Z108" s="374">
        <v>0</v>
      </c>
      <c r="AA108" s="18">
        <f>SUM(Y108:Z108)</f>
        <v>5764900</v>
      </c>
      <c r="AB108" s="19">
        <f>JUNIO!AD108</f>
        <v>5764900</v>
      </c>
      <c r="AC108" s="374">
        <v>0</v>
      </c>
      <c r="AD108" s="18">
        <f>SUM(AB108:AC108)</f>
        <v>5764900</v>
      </c>
      <c r="AE108" s="19">
        <f>JUNIO!AG108</f>
        <v>5764900</v>
      </c>
      <c r="AF108" s="374">
        <v>0</v>
      </c>
      <c r="AG108" s="18">
        <f>SUM(AE108:AF108)</f>
        <v>5764900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1" t="str">
        <f>+IF(JUNIO!A109=0,"",JUNIO!A109)</f>
        <v>11304-5</v>
      </c>
      <c r="B109" s="619" t="str">
        <f>+IF(JUNIO!B109=0,"",JUNIO!B109)</f>
        <v xml:space="preserve">Aprovechamientos </v>
      </c>
      <c r="C109" s="672">
        <f>+ENERO!C109</f>
        <v>15193610</v>
      </c>
      <c r="D109" s="373">
        <f>JUNIO!D109+JULIO!P109</f>
        <v>0</v>
      </c>
      <c r="E109" s="373">
        <f>JUNIO!E109+JULIO!Q109</f>
        <v>0</v>
      </c>
      <c r="F109" s="373">
        <f t="shared" si="116"/>
        <v>15193610</v>
      </c>
      <c r="G109" s="373">
        <f>JUNIO!I109</f>
        <v>4195901</v>
      </c>
      <c r="H109" s="374">
        <v>1826728</v>
      </c>
      <c r="I109" s="373">
        <f t="shared" si="117"/>
        <v>6022629</v>
      </c>
      <c r="J109" s="373">
        <f>JUNIO!L109</f>
        <v>3150004</v>
      </c>
      <c r="K109" s="374">
        <v>2763628</v>
      </c>
      <c r="L109" s="373">
        <f t="shared" si="118"/>
        <v>5913632</v>
      </c>
      <c r="M109" s="373">
        <f t="shared" si="119"/>
        <v>9170981</v>
      </c>
      <c r="N109" s="143">
        <f t="shared" si="120"/>
        <v>9279978</v>
      </c>
      <c r="P109" s="372">
        <v>0</v>
      </c>
      <c r="Q109" s="375">
        <v>0</v>
      </c>
      <c r="R109" s="9"/>
      <c r="S109" s="366" t="str">
        <f>+IF(JUNIO!S109=0,"",JUNIO!S109)</f>
        <v/>
      </c>
      <c r="T109" s="696" t="str">
        <f>+IF(JUNIO!T109=0,"",JUNIO!T109)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1" t="str">
        <f>+IF(JUNIO!A110=0,"",JUNIO!A110)</f>
        <v>11304-6</v>
      </c>
      <c r="B110" s="619" t="str">
        <f>+IF(JUNIO!B110=0,"",JUNIO!B110)</f>
        <v>Otros</v>
      </c>
      <c r="C110" s="672">
        <f>+ENERO!C110</f>
        <v>0</v>
      </c>
      <c r="D110" s="373">
        <f>JUNIO!D110+JULIO!P110</f>
        <v>0</v>
      </c>
      <c r="E110" s="373">
        <f>JUNIO!E110+JULIO!Q110</f>
        <v>0</v>
      </c>
      <c r="F110" s="373">
        <f t="shared" si="116"/>
        <v>0</v>
      </c>
      <c r="G110" s="373">
        <f>JUNIO!I110</f>
        <v>0</v>
      </c>
      <c r="H110" s="374">
        <v>0</v>
      </c>
      <c r="I110" s="373">
        <f t="shared" si="117"/>
        <v>0</v>
      </c>
      <c r="J110" s="373">
        <f>JUNIO!L110</f>
        <v>0</v>
      </c>
      <c r="K110" s="374">
        <v>0</v>
      </c>
      <c r="L110" s="373">
        <f t="shared" si="118"/>
        <v>0</v>
      </c>
      <c r="M110" s="373">
        <f t="shared" si="119"/>
        <v>0</v>
      </c>
      <c r="N110" s="143">
        <f t="shared" si="120"/>
        <v>0</v>
      </c>
      <c r="P110" s="372">
        <v>0</v>
      </c>
      <c r="Q110" s="375">
        <v>0</v>
      </c>
      <c r="R110" s="9"/>
      <c r="S110" s="704">
        <f>+IF(JUNIO!S110=0,"",JUNIO!S110)</f>
        <v>2000000</v>
      </c>
      <c r="T110" s="686" t="str">
        <f>+IF(JUNIO!T110=0,"",JUNIO!T110)</f>
        <v>GASTOS GENERALES</v>
      </c>
      <c r="U110" s="470">
        <f t="shared" ref="U110:AJ110" si="122">U112+U145</f>
        <v>718663965</v>
      </c>
      <c r="V110" s="471">
        <f t="shared" si="122"/>
        <v>-64594566</v>
      </c>
      <c r="W110" s="471">
        <f t="shared" si="122"/>
        <v>95770735</v>
      </c>
      <c r="X110" s="472">
        <f t="shared" si="122"/>
        <v>749840134</v>
      </c>
      <c r="Y110" s="379">
        <f t="shared" si="122"/>
        <v>488643172</v>
      </c>
      <c r="Z110" s="471">
        <f t="shared" si="122"/>
        <v>38239699</v>
      </c>
      <c r="AA110" s="472">
        <f t="shared" si="122"/>
        <v>526882871</v>
      </c>
      <c r="AB110" s="379">
        <f t="shared" si="122"/>
        <v>432195760</v>
      </c>
      <c r="AC110" s="471">
        <f t="shared" si="122"/>
        <v>60716720</v>
      </c>
      <c r="AD110" s="472">
        <f t="shared" si="122"/>
        <v>492912480</v>
      </c>
      <c r="AE110" s="379">
        <f t="shared" si="122"/>
        <v>324120498</v>
      </c>
      <c r="AF110" s="471">
        <f t="shared" si="122"/>
        <v>58985680</v>
      </c>
      <c r="AG110" s="472">
        <f t="shared" si="122"/>
        <v>383106178</v>
      </c>
      <c r="AH110" s="379">
        <f t="shared" si="122"/>
        <v>222957263</v>
      </c>
      <c r="AI110" s="471">
        <f t="shared" si="122"/>
        <v>256927654</v>
      </c>
      <c r="AJ110" s="380">
        <f t="shared" si="122"/>
        <v>366733956</v>
      </c>
      <c r="AK110" s="10"/>
      <c r="AL110" s="128">
        <f>AL112+AL145</f>
        <v>0</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c r="A111" s="741" t="str">
        <f>+IF(JUNIO!A111=0,"",JUNIO!A111)</f>
        <v>11304-7</v>
      </c>
      <c r="B111" s="654" t="str">
        <f>+IF(JUNIO!B111=0,"",JUNIO!B111)</f>
        <v>Vigencia Anterior Otros Ingresos Corrientes</v>
      </c>
      <c r="C111" s="780">
        <f>+ENERO!C111</f>
        <v>0</v>
      </c>
      <c r="D111" s="385">
        <f>JUNIO!D111+JULIO!P111</f>
        <v>0</v>
      </c>
      <c r="E111" s="385">
        <f>JUNIO!E111+JULIO!Q111</f>
        <v>0</v>
      </c>
      <c r="F111" s="385">
        <f t="shared" si="116"/>
        <v>0</v>
      </c>
      <c r="G111" s="385">
        <f>JUNIO!I111</f>
        <v>0</v>
      </c>
      <c r="H111" s="388">
        <v>0</v>
      </c>
      <c r="I111" s="385">
        <f t="shared" si="117"/>
        <v>0</v>
      </c>
      <c r="J111" s="385">
        <f>JUNIO!L111</f>
        <v>0</v>
      </c>
      <c r="K111" s="388">
        <v>0</v>
      </c>
      <c r="L111" s="385">
        <f t="shared" si="118"/>
        <v>0</v>
      </c>
      <c r="M111" s="385">
        <f t="shared" si="119"/>
        <v>0</v>
      </c>
      <c r="N111" s="386">
        <f t="shared" si="120"/>
        <v>0</v>
      </c>
      <c r="P111" s="372">
        <v>0</v>
      </c>
      <c r="Q111" s="375">
        <v>0</v>
      </c>
      <c r="R111" s="9"/>
      <c r="S111" s="366" t="str">
        <f>+IF(JUNIO!S111=0,"",JUNIO!S111)</f>
        <v/>
      </c>
      <c r="T111" s="696" t="str">
        <f>+IF(JUNIO!T111=0,"",JUNIO!T111)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2" t="str">
        <f>+IF(JUNIO!A112=0,"",JUNIO!A112)</f>
        <v/>
      </c>
      <c r="B112" s="653" t="str">
        <f>+IF(JUNIO!B112=0,"",JUNIO!B112)</f>
        <v/>
      </c>
      <c r="C112" s="480"/>
      <c r="D112" s="480"/>
      <c r="E112" s="480"/>
      <c r="F112" s="480"/>
      <c r="G112" s="480"/>
      <c r="H112" s="480"/>
      <c r="I112" s="480"/>
      <c r="J112" s="480"/>
      <c r="K112" s="480"/>
      <c r="L112" s="480"/>
      <c r="M112" s="480"/>
      <c r="N112" s="481"/>
      <c r="P112" s="482"/>
      <c r="Q112" s="481"/>
      <c r="R112" s="9"/>
      <c r="S112" s="704">
        <f>+IF(JUNIO!S112=0,"",JUNIO!S112)</f>
        <v>2010000</v>
      </c>
      <c r="T112" s="680" t="str">
        <f>+IF(JUNIO!T112=0,"",JUNIO!T112)</f>
        <v>Gastos de Administración</v>
      </c>
      <c r="U112" s="132">
        <f t="shared" ref="U112:AJ112" si="123">U114+U123+U141</f>
        <v>190227325</v>
      </c>
      <c r="V112" s="122">
        <f t="shared" si="123"/>
        <v>20539342</v>
      </c>
      <c r="W112" s="122">
        <f t="shared" si="123"/>
        <v>1603319</v>
      </c>
      <c r="X112" s="129">
        <f t="shared" si="123"/>
        <v>212369986</v>
      </c>
      <c r="Y112" s="128">
        <f t="shared" si="123"/>
        <v>128621896</v>
      </c>
      <c r="Z112" s="122">
        <f t="shared" si="123"/>
        <v>15854108</v>
      </c>
      <c r="AA112" s="129">
        <f t="shared" si="123"/>
        <v>144476004</v>
      </c>
      <c r="AB112" s="128">
        <f t="shared" si="123"/>
        <v>110973751</v>
      </c>
      <c r="AC112" s="122">
        <f t="shared" si="123"/>
        <v>33474232</v>
      </c>
      <c r="AD112" s="129">
        <f t="shared" si="123"/>
        <v>144447983</v>
      </c>
      <c r="AE112" s="128">
        <f t="shared" si="123"/>
        <v>83816242</v>
      </c>
      <c r="AF112" s="122">
        <f t="shared" si="123"/>
        <v>13000026</v>
      </c>
      <c r="AG112" s="129">
        <f t="shared" si="123"/>
        <v>96816268</v>
      </c>
      <c r="AH112" s="128">
        <f t="shared" si="123"/>
        <v>67893982</v>
      </c>
      <c r="AI112" s="122">
        <f t="shared" si="123"/>
        <v>67922003</v>
      </c>
      <c r="AJ112" s="130">
        <f t="shared" si="123"/>
        <v>115553718</v>
      </c>
      <c r="AK112" s="9"/>
      <c r="AL112" s="128">
        <f>AL114+AL123+AL141</f>
        <v>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c r="A113" s="731">
        <f>+IF(JUNIO!A113=0,"",JUNIO!A113)</f>
        <v>2000</v>
      </c>
      <c r="B113" s="640" t="str">
        <f>+IF(JUNIO!B113=0,"",JUNIO!B113)</f>
        <v>INGRESOS DE CAPITAL</v>
      </c>
      <c r="C113" s="623">
        <f>SUM(C115:C124)</f>
        <v>164508252</v>
      </c>
      <c r="D113" s="624">
        <f>SUM(D115:D124)</f>
        <v>0</v>
      </c>
      <c r="E113" s="624">
        <f t="shared" ref="E113:N113" si="124">SUM(E115:E124)</f>
        <v>155190942</v>
      </c>
      <c r="F113" s="624">
        <f t="shared" si="124"/>
        <v>319699194</v>
      </c>
      <c r="G113" s="624">
        <f t="shared" si="124"/>
        <v>21509336</v>
      </c>
      <c r="H113" s="624">
        <f t="shared" si="124"/>
        <v>236779</v>
      </c>
      <c r="I113" s="624">
        <f t="shared" si="124"/>
        <v>21746115</v>
      </c>
      <c r="J113" s="624">
        <f t="shared" si="124"/>
        <v>21509336</v>
      </c>
      <c r="K113" s="624">
        <f t="shared" si="124"/>
        <v>236779</v>
      </c>
      <c r="L113" s="624">
        <f t="shared" si="124"/>
        <v>21746115</v>
      </c>
      <c r="M113" s="624">
        <f t="shared" si="124"/>
        <v>297953079</v>
      </c>
      <c r="N113" s="625">
        <f t="shared" si="124"/>
        <v>297953079</v>
      </c>
      <c r="O113" s="461"/>
      <c r="P113" s="174">
        <f>SUM(P115:P124)</f>
        <v>0</v>
      </c>
      <c r="Q113" s="175">
        <f>SUM(Q115:Q124)</f>
        <v>0</v>
      </c>
      <c r="R113" s="9"/>
      <c r="S113" s="366" t="str">
        <f>+IF(JUNIO!S113=0,"",JUNIO!S113)</f>
        <v/>
      </c>
      <c r="T113" s="696" t="str">
        <f>+IF(JUNIO!T113=0,"",JUNIO!T113)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2" t="str">
        <f>+IF(JUNIO!A114=0,"",JUNIO!A114)</f>
        <v/>
      </c>
      <c r="B114" s="653" t="str">
        <f>+IF(JUNIO!B114=0,"",JUNIO!B114)</f>
        <v/>
      </c>
      <c r="C114" s="480"/>
      <c r="D114" s="480"/>
      <c r="E114" s="480"/>
      <c r="F114" s="480"/>
      <c r="G114" s="480"/>
      <c r="H114" s="480"/>
      <c r="I114" s="480"/>
      <c r="J114" s="480"/>
      <c r="K114" s="480"/>
      <c r="L114" s="480"/>
      <c r="M114" s="480"/>
      <c r="N114" s="481"/>
      <c r="P114" s="482"/>
      <c r="Q114" s="481"/>
      <c r="R114" s="9"/>
      <c r="S114" s="705">
        <f>+IF(JUNIO!S114=0,"",JUNIO!S114)</f>
        <v>2010100</v>
      </c>
      <c r="T114" s="681" t="str">
        <f>+IF(JUNIO!T114=0,"",JUNIO!T114)</f>
        <v>Adquisición de bienes</v>
      </c>
      <c r="U114" s="132">
        <f t="shared" ref="U114:AJ114" si="125">SUM(U115:U121)</f>
        <v>98600000</v>
      </c>
      <c r="V114" s="122">
        <f t="shared" si="125"/>
        <v>-28555420</v>
      </c>
      <c r="W114" s="122">
        <f t="shared" si="125"/>
        <v>0</v>
      </c>
      <c r="X114" s="129">
        <f t="shared" si="125"/>
        <v>70044580</v>
      </c>
      <c r="Y114" s="128">
        <f t="shared" si="125"/>
        <v>42878980</v>
      </c>
      <c r="Z114" s="122">
        <f t="shared" si="125"/>
        <v>8152179</v>
      </c>
      <c r="AA114" s="129">
        <f t="shared" si="125"/>
        <v>51031159</v>
      </c>
      <c r="AB114" s="128">
        <f t="shared" si="125"/>
        <v>42816449</v>
      </c>
      <c r="AC114" s="122">
        <f t="shared" si="125"/>
        <v>8198979</v>
      </c>
      <c r="AD114" s="129">
        <f t="shared" si="125"/>
        <v>51015428</v>
      </c>
      <c r="AE114" s="128">
        <f t="shared" si="125"/>
        <v>28394135</v>
      </c>
      <c r="AF114" s="122">
        <f t="shared" si="125"/>
        <v>5298097</v>
      </c>
      <c r="AG114" s="129">
        <f t="shared" si="125"/>
        <v>33692232</v>
      </c>
      <c r="AH114" s="128">
        <f t="shared" si="125"/>
        <v>19013421</v>
      </c>
      <c r="AI114" s="122">
        <f t="shared" si="125"/>
        <v>19029152</v>
      </c>
      <c r="AJ114" s="130">
        <f t="shared" si="125"/>
        <v>36352348</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c r="A115" s="743">
        <f>+IF(JUNIO!A115=0,"",JUNIO!A115)</f>
        <v>2100</v>
      </c>
      <c r="B115" s="626" t="str">
        <f>+IF(JUNIO!B115=0,"",JUNIO!B115)</f>
        <v>CREDITO INTERNO</v>
      </c>
      <c r="C115" s="673">
        <f>+ENERO!C115</f>
        <v>0</v>
      </c>
      <c r="D115" s="464">
        <f>JUNIO!D115+JULIO!P115</f>
        <v>0</v>
      </c>
      <c r="E115" s="464">
        <f>JUNIO!E115+JULIO!Q115</f>
        <v>0</v>
      </c>
      <c r="F115" s="468">
        <f t="shared" ref="F115:F124" si="126">SUM(C115:E115)</f>
        <v>0</v>
      </c>
      <c r="G115" s="466">
        <f>JUNIO!I115</f>
        <v>0</v>
      </c>
      <c r="H115" s="374">
        <v>0</v>
      </c>
      <c r="I115" s="468">
        <f t="shared" ref="I115:I124" si="127">SUM(G115:H115)</f>
        <v>0</v>
      </c>
      <c r="J115" s="466">
        <f>JUNIO!L115</f>
        <v>0</v>
      </c>
      <c r="K115" s="374">
        <v>0</v>
      </c>
      <c r="L115" s="465">
        <f t="shared" ref="L115:L124" si="128">SUM(J115:K115)</f>
        <v>0</v>
      </c>
      <c r="M115" s="469">
        <f t="shared" ref="M115:M124" si="129">F115-I115</f>
        <v>0</v>
      </c>
      <c r="N115" s="465">
        <f t="shared" ref="N115:N124" si="130">F115-L115</f>
        <v>0</v>
      </c>
      <c r="O115" s="461"/>
      <c r="P115" s="372">
        <v>0</v>
      </c>
      <c r="Q115" s="375">
        <v>0</v>
      </c>
      <c r="R115" s="9"/>
      <c r="S115" s="706" t="str">
        <f>+IF(JUNIO!S115=0,"",JUNIO!S115)</f>
        <v>2010100-1</v>
      </c>
      <c r="T115" s="682" t="str">
        <f>+IF(JUNIO!T115=0,"",JUNIO!T115)</f>
        <v>Compra de Equipos</v>
      </c>
      <c r="U115" s="27">
        <f>+ENERO!U115</f>
        <v>20000000</v>
      </c>
      <c r="V115" s="15">
        <f>JUNIO!V115+JULIO!AL115</f>
        <v>-20000000</v>
      </c>
      <c r="W115" s="15">
        <f>JUNIO!W115+JULIO!AM115</f>
        <v>0</v>
      </c>
      <c r="X115" s="18">
        <f t="shared" ref="X115:X121" si="131">SUM(U115:W115)</f>
        <v>0</v>
      </c>
      <c r="Y115" s="19">
        <f>JUNIO!AA115</f>
        <v>0</v>
      </c>
      <c r="Z115" s="374">
        <v>0</v>
      </c>
      <c r="AA115" s="18">
        <f t="shared" ref="AA115:AA121" si="132">SUM(Y115:Z115)</f>
        <v>0</v>
      </c>
      <c r="AB115" s="19">
        <f>JUNIO!AD115</f>
        <v>0</v>
      </c>
      <c r="AC115" s="374">
        <v>0</v>
      </c>
      <c r="AD115" s="18">
        <f t="shared" ref="AD115:AD121" si="133">SUM(AB115:AC115)</f>
        <v>0</v>
      </c>
      <c r="AE115" s="19">
        <f>JUNIO!AG115</f>
        <v>0</v>
      </c>
      <c r="AF115" s="374">
        <v>0</v>
      </c>
      <c r="AG115" s="18">
        <f t="shared" ref="AG115:AG121" si="134">SUM(AE115:AF115)</f>
        <v>0</v>
      </c>
      <c r="AH115" s="19">
        <f t="shared" ref="AH115:AH121" si="135">X115-AA115</f>
        <v>0</v>
      </c>
      <c r="AI115" s="15">
        <f t="shared" ref="AI115:AI121" si="136">X115-AD115</f>
        <v>0</v>
      </c>
      <c r="AJ115" s="16">
        <f t="shared" ref="AJ115:AJ121" si="137">X115-AG115</f>
        <v>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3" t="str">
        <f>+IF(JUNIO!A116=0,"",JUNIO!A116)</f>
        <v>2100-1</v>
      </c>
      <c r="B116" s="627" t="str">
        <f>+IF(JUNIO!B116=0,"",JUNIO!B116)</f>
        <v>Vigencia Anterior</v>
      </c>
      <c r="C116" s="673">
        <f>+ENERO!C116</f>
        <v>0</v>
      </c>
      <c r="D116" s="464">
        <f>JUNIO!D116+JULIO!P116</f>
        <v>0</v>
      </c>
      <c r="E116" s="464">
        <f>JUNIO!E116+JULIO!Q116</f>
        <v>0</v>
      </c>
      <c r="F116" s="468">
        <f t="shared" si="126"/>
        <v>0</v>
      </c>
      <c r="G116" s="466">
        <f>JUNIO!I116</f>
        <v>0</v>
      </c>
      <c r="H116" s="374">
        <v>0</v>
      </c>
      <c r="I116" s="468">
        <f t="shared" si="127"/>
        <v>0</v>
      </c>
      <c r="J116" s="466">
        <f>JUNIO!L116</f>
        <v>0</v>
      </c>
      <c r="K116" s="374">
        <v>0</v>
      </c>
      <c r="L116" s="465">
        <f t="shared" si="128"/>
        <v>0</v>
      </c>
      <c r="M116" s="469">
        <f t="shared" si="129"/>
        <v>0</v>
      </c>
      <c r="N116" s="465">
        <f t="shared" si="130"/>
        <v>0</v>
      </c>
      <c r="O116" s="461"/>
      <c r="P116" s="372">
        <v>0</v>
      </c>
      <c r="Q116" s="375">
        <v>0</v>
      </c>
      <c r="R116" s="9"/>
      <c r="S116" s="706" t="str">
        <f>+IF(JUNIO!S116=0,"",JUNIO!S116)</f>
        <v>2010100-2</v>
      </c>
      <c r="T116" s="682" t="str">
        <f>+IF(JUNIO!T116=0,"",JUNIO!T116)</f>
        <v>Materiales</v>
      </c>
      <c r="U116" s="27">
        <f>+ENERO!U116</f>
        <v>75600000</v>
      </c>
      <c r="V116" s="15">
        <f>JUNIO!V116+JULIO!AL116</f>
        <v>-25120750</v>
      </c>
      <c r="W116" s="15">
        <f>JUNIO!W116+JULIO!AM116</f>
        <v>0</v>
      </c>
      <c r="X116" s="18">
        <f t="shared" si="131"/>
        <v>50479250</v>
      </c>
      <c r="Y116" s="19">
        <f>JUNIO!AA116</f>
        <v>26313650</v>
      </c>
      <c r="Z116" s="374">
        <v>8152179</v>
      </c>
      <c r="AA116" s="18">
        <f t="shared" si="132"/>
        <v>34465829</v>
      </c>
      <c r="AB116" s="19">
        <f>JUNIO!AD116</f>
        <v>26251119</v>
      </c>
      <c r="AC116" s="374">
        <v>8198979</v>
      </c>
      <c r="AD116" s="18">
        <f t="shared" si="133"/>
        <v>34450098</v>
      </c>
      <c r="AE116" s="19">
        <f>JUNIO!AG116</f>
        <v>11828805</v>
      </c>
      <c r="AF116" s="374">
        <v>5298097</v>
      </c>
      <c r="AG116" s="18">
        <f t="shared" si="134"/>
        <v>17126902</v>
      </c>
      <c r="AH116" s="19">
        <f t="shared" si="135"/>
        <v>16013421</v>
      </c>
      <c r="AI116" s="15">
        <f t="shared" si="136"/>
        <v>16029152</v>
      </c>
      <c r="AJ116" s="16">
        <f t="shared" si="137"/>
        <v>33352348</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3">
        <f>+IF(JUNIO!A117=0,"",JUNIO!A117)</f>
        <v>2200</v>
      </c>
      <c r="B117" s="626" t="str">
        <f>+IF(JUNIO!B117=0,"",JUNIO!B117)</f>
        <v>CREDITO EXTERNO</v>
      </c>
      <c r="C117" s="673">
        <f>+ENERO!C117</f>
        <v>0</v>
      </c>
      <c r="D117" s="464">
        <f>JUNIO!D117+JULIO!P117</f>
        <v>0</v>
      </c>
      <c r="E117" s="464">
        <f>JUNIO!E117+JULIO!Q117</f>
        <v>0</v>
      </c>
      <c r="F117" s="468">
        <f t="shared" si="126"/>
        <v>0</v>
      </c>
      <c r="G117" s="466">
        <f>JUNIO!I117</f>
        <v>0</v>
      </c>
      <c r="H117" s="374">
        <v>0</v>
      </c>
      <c r="I117" s="468">
        <f t="shared" si="127"/>
        <v>0</v>
      </c>
      <c r="J117" s="466">
        <f>JUNIO!L117</f>
        <v>0</v>
      </c>
      <c r="K117" s="374">
        <v>0</v>
      </c>
      <c r="L117" s="465">
        <f t="shared" si="128"/>
        <v>0</v>
      </c>
      <c r="M117" s="469">
        <f t="shared" si="129"/>
        <v>0</v>
      </c>
      <c r="N117" s="465">
        <f t="shared" si="130"/>
        <v>0</v>
      </c>
      <c r="O117" s="461"/>
      <c r="P117" s="372">
        <v>0</v>
      </c>
      <c r="Q117" s="375">
        <v>0</v>
      </c>
      <c r="R117" s="9"/>
      <c r="S117" s="706" t="str">
        <f>+IF(JUNIO!S117=0,"",JUNIO!S117)</f>
        <v>2010100-3</v>
      </c>
      <c r="T117" s="682" t="str">
        <f>+IF(JUNIO!T117=0,"",JUNIO!T117)</f>
        <v>Salud Ocupacional</v>
      </c>
      <c r="U117" s="27">
        <f>+ENERO!U117</f>
        <v>3000000</v>
      </c>
      <c r="V117" s="15">
        <f>JUNIO!V117+JULIO!AL117</f>
        <v>0</v>
      </c>
      <c r="W117" s="15">
        <f>JUNIO!W117+JULIO!AM117</f>
        <v>0</v>
      </c>
      <c r="X117" s="18">
        <f t="shared" si="131"/>
        <v>3000000</v>
      </c>
      <c r="Y117" s="19">
        <f>JUNIO!AA117</f>
        <v>0</v>
      </c>
      <c r="Z117" s="374">
        <v>0</v>
      </c>
      <c r="AA117" s="18">
        <f t="shared" si="132"/>
        <v>0</v>
      </c>
      <c r="AB117" s="19">
        <f>JUNIO!AD117</f>
        <v>0</v>
      </c>
      <c r="AC117" s="374">
        <v>0</v>
      </c>
      <c r="AD117" s="18">
        <f t="shared" si="133"/>
        <v>0</v>
      </c>
      <c r="AE117" s="19">
        <f>JUNIO!AG117</f>
        <v>0</v>
      </c>
      <c r="AF117" s="374">
        <v>0</v>
      </c>
      <c r="AG117" s="18">
        <f t="shared" si="134"/>
        <v>0</v>
      </c>
      <c r="AH117" s="19">
        <f t="shared" si="135"/>
        <v>3000000</v>
      </c>
      <c r="AI117" s="15">
        <f t="shared" si="136"/>
        <v>3000000</v>
      </c>
      <c r="AJ117" s="16">
        <f t="shared" si="137"/>
        <v>3000000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4" t="str">
        <f>+IF(JUNIO!A118=0,"",JUNIO!A118)</f>
        <v>2200-1</v>
      </c>
      <c r="B118" s="627" t="str">
        <f>+IF(JUNIO!B118=0,"",JUNIO!B118)</f>
        <v>Vigencia Anterior Ingresos de Capital</v>
      </c>
      <c r="C118" s="673">
        <f>+ENERO!C118</f>
        <v>0</v>
      </c>
      <c r="D118" s="464">
        <f>JUNIO!D118+JULIO!P118</f>
        <v>0</v>
      </c>
      <c r="E118" s="464">
        <f>JUNIO!E118+JULIO!Q118</f>
        <v>0</v>
      </c>
      <c r="F118" s="468">
        <f t="shared" si="126"/>
        <v>0</v>
      </c>
      <c r="G118" s="466">
        <f>JUNIO!I118</f>
        <v>0</v>
      </c>
      <c r="H118" s="374">
        <v>0</v>
      </c>
      <c r="I118" s="468">
        <f t="shared" si="127"/>
        <v>0</v>
      </c>
      <c r="J118" s="466">
        <f>JUNIO!L118</f>
        <v>0</v>
      </c>
      <c r="K118" s="374">
        <v>0</v>
      </c>
      <c r="L118" s="465">
        <f t="shared" si="128"/>
        <v>0</v>
      </c>
      <c r="M118" s="469">
        <f t="shared" si="129"/>
        <v>0</v>
      </c>
      <c r="N118" s="465">
        <f t="shared" si="130"/>
        <v>0</v>
      </c>
      <c r="O118" s="461"/>
      <c r="P118" s="372">
        <v>0</v>
      </c>
      <c r="Q118" s="375">
        <v>0</v>
      </c>
      <c r="R118" s="9"/>
      <c r="S118" s="706" t="str">
        <f>+IF(JUNIO!S118=0,"",JUNIO!S118)</f>
        <v>2010100-4</v>
      </c>
      <c r="T118" s="682" t="str">
        <f>+IF(JUNIO!T118=0,"",JUNIO!T118)</f>
        <v/>
      </c>
      <c r="U118" s="27">
        <f>+ENERO!U118</f>
        <v>0</v>
      </c>
      <c r="V118" s="15">
        <f>JUNIO!V118+JULIO!AL118</f>
        <v>0</v>
      </c>
      <c r="W118" s="15">
        <f>JUNIO!W118+JULIO!AM118</f>
        <v>0</v>
      </c>
      <c r="X118" s="18">
        <f t="shared" si="131"/>
        <v>0</v>
      </c>
      <c r="Y118" s="19">
        <f>JUNIO!AA118</f>
        <v>0</v>
      </c>
      <c r="Z118" s="374">
        <v>0</v>
      </c>
      <c r="AA118" s="18">
        <f t="shared" si="132"/>
        <v>0</v>
      </c>
      <c r="AB118" s="19">
        <f>JUNIO!AD118</f>
        <v>0</v>
      </c>
      <c r="AC118" s="374">
        <v>0</v>
      </c>
      <c r="AD118" s="18">
        <f t="shared" si="133"/>
        <v>0</v>
      </c>
      <c r="AE118" s="19">
        <f>JUNIO!AG118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3">
        <f>+IF(JUNIO!A119=0,"",JUNIO!A119)</f>
        <v>2300</v>
      </c>
      <c r="B119" s="626" t="str">
        <f>+IF(JUNIO!B119=0,"",JUNIO!B119)</f>
        <v>RENDIMIENTOS FINANCIEROS</v>
      </c>
      <c r="C119" s="673">
        <f>+ENERO!C119</f>
        <v>0</v>
      </c>
      <c r="D119" s="464">
        <f>JUNIO!D119+JULIO!P119</f>
        <v>0</v>
      </c>
      <c r="E119" s="464">
        <f>JUNIO!E119+JULIO!Q119</f>
        <v>0</v>
      </c>
      <c r="F119" s="468">
        <f t="shared" si="126"/>
        <v>0</v>
      </c>
      <c r="G119" s="219">
        <f>JUNIO!I119</f>
        <v>615688</v>
      </c>
      <c r="H119" s="374">
        <v>99087</v>
      </c>
      <c r="I119" s="473">
        <f t="shared" si="127"/>
        <v>714775</v>
      </c>
      <c r="J119" s="219">
        <f>JUNIO!L119</f>
        <v>615688</v>
      </c>
      <c r="K119" s="374">
        <v>99087</v>
      </c>
      <c r="L119" s="143">
        <f t="shared" si="128"/>
        <v>714775</v>
      </c>
      <c r="M119" s="438">
        <f t="shared" si="129"/>
        <v>-714775</v>
      </c>
      <c r="N119" s="143">
        <f t="shared" si="130"/>
        <v>-714775</v>
      </c>
      <c r="O119" s="461"/>
      <c r="P119" s="372">
        <v>0</v>
      </c>
      <c r="Q119" s="375">
        <v>0</v>
      </c>
      <c r="R119" s="9"/>
      <c r="S119" s="706" t="str">
        <f>+IF(JUNIO!S119=0,"",JUNIO!S119)</f>
        <v>2010100-5</v>
      </c>
      <c r="T119" s="682" t="str">
        <f>+IF(JUNIO!T119=0,"",JUNIO!T119)</f>
        <v/>
      </c>
      <c r="U119" s="27">
        <f>+ENERO!U119</f>
        <v>0</v>
      </c>
      <c r="V119" s="15">
        <f>JUNIO!V119+JULIO!AL119</f>
        <v>0</v>
      </c>
      <c r="W119" s="15">
        <f>JUNIO!W119+JULIO!AM119</f>
        <v>0</v>
      </c>
      <c r="X119" s="18">
        <f t="shared" si="131"/>
        <v>0</v>
      </c>
      <c r="Y119" s="19">
        <f>JUNIO!AA119</f>
        <v>0</v>
      </c>
      <c r="Z119" s="374">
        <v>0</v>
      </c>
      <c r="AA119" s="18">
        <f t="shared" si="132"/>
        <v>0</v>
      </c>
      <c r="AB119" s="19">
        <f>JUNIO!AD119</f>
        <v>0</v>
      </c>
      <c r="AC119" s="374">
        <v>0</v>
      </c>
      <c r="AD119" s="18">
        <f t="shared" si="133"/>
        <v>0</v>
      </c>
      <c r="AE119" s="19">
        <f>JUNIO!AG119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5">
        <f>+IF(JUNIO!A120=0,"",JUNIO!A120)</f>
        <v>2400</v>
      </c>
      <c r="B120" s="627" t="str">
        <f>+IF(JUNIO!B120=0,"",JUNIO!B120)</f>
        <v>VENTA DE ACTIVOS</v>
      </c>
      <c r="C120" s="673">
        <f>+ENERO!C120</f>
        <v>0</v>
      </c>
      <c r="D120" s="464">
        <f>JUNIO!D120+JULIO!P120</f>
        <v>0</v>
      </c>
      <c r="E120" s="464">
        <f>JUNIO!E120+JULIO!Q120</f>
        <v>0</v>
      </c>
      <c r="F120" s="468">
        <f t="shared" si="126"/>
        <v>0</v>
      </c>
      <c r="G120" s="219">
        <f>JUNIO!I120</f>
        <v>0</v>
      </c>
      <c r="H120" s="374">
        <v>0</v>
      </c>
      <c r="I120" s="473">
        <f t="shared" si="127"/>
        <v>0</v>
      </c>
      <c r="J120" s="219">
        <f>JUNIO!L120</f>
        <v>0</v>
      </c>
      <c r="K120" s="374">
        <v>0</v>
      </c>
      <c r="L120" s="143">
        <f t="shared" si="128"/>
        <v>0</v>
      </c>
      <c r="M120" s="438">
        <f t="shared" si="129"/>
        <v>0</v>
      </c>
      <c r="N120" s="143">
        <f t="shared" si="130"/>
        <v>0</v>
      </c>
      <c r="P120" s="372">
        <v>0</v>
      </c>
      <c r="Q120" s="375">
        <v>0</v>
      </c>
      <c r="R120" s="9"/>
      <c r="S120" s="706" t="str">
        <f>+IF(JUNIO!S120=0,"",JUNIO!S120)</f>
        <v>2010100-6</v>
      </c>
      <c r="T120" s="682" t="str">
        <f>+IF(JUNIO!T120=0,"",JUNIO!T120)</f>
        <v/>
      </c>
      <c r="U120" s="27">
        <f>+ENERO!U120</f>
        <v>0</v>
      </c>
      <c r="V120" s="15">
        <f>JUNIO!V120+JULIO!AL120</f>
        <v>0</v>
      </c>
      <c r="W120" s="15">
        <f>JUNIO!W120+JULIO!AM120</f>
        <v>0</v>
      </c>
      <c r="X120" s="18">
        <f t="shared" si="131"/>
        <v>0</v>
      </c>
      <c r="Y120" s="19">
        <f>JUNIO!AA120</f>
        <v>0</v>
      </c>
      <c r="Z120" s="374">
        <v>0</v>
      </c>
      <c r="AA120" s="18">
        <f t="shared" si="132"/>
        <v>0</v>
      </c>
      <c r="AB120" s="19">
        <f>JUNIO!AD120</f>
        <v>0</v>
      </c>
      <c r="AC120" s="374">
        <v>0</v>
      </c>
      <c r="AD120" s="18">
        <f t="shared" si="133"/>
        <v>0</v>
      </c>
      <c r="AE120" s="19">
        <f>JUNIO!AG120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5">
        <f>+IF(JUNIO!A121=0,"",JUNIO!A121)</f>
        <v>2500</v>
      </c>
      <c r="B121" s="627" t="str">
        <f>+IF(JUNIO!B121=0,"",JUNIO!B121)</f>
        <v>DONACIONES</v>
      </c>
      <c r="C121" s="673">
        <f>+ENERO!C121</f>
        <v>0</v>
      </c>
      <c r="D121" s="464">
        <f>JUNIO!D121+JULIO!P121</f>
        <v>0</v>
      </c>
      <c r="E121" s="464">
        <f>JUNIO!E121+JULIO!Q121</f>
        <v>0</v>
      </c>
      <c r="F121" s="468">
        <f t="shared" si="126"/>
        <v>0</v>
      </c>
      <c r="G121" s="219">
        <f>JUNIO!I121</f>
        <v>0</v>
      </c>
      <c r="H121" s="374">
        <v>0</v>
      </c>
      <c r="I121" s="473">
        <f t="shared" si="127"/>
        <v>0</v>
      </c>
      <c r="J121" s="219">
        <f>JUNIO!L121</f>
        <v>0</v>
      </c>
      <c r="K121" s="374">
        <v>0</v>
      </c>
      <c r="L121" s="143">
        <f t="shared" si="128"/>
        <v>0</v>
      </c>
      <c r="M121" s="438">
        <f t="shared" si="129"/>
        <v>0</v>
      </c>
      <c r="N121" s="143">
        <f t="shared" si="130"/>
        <v>0</v>
      </c>
      <c r="P121" s="372">
        <v>0</v>
      </c>
      <c r="Q121" s="375">
        <v>0</v>
      </c>
      <c r="R121" s="9"/>
      <c r="S121" s="706">
        <f>+IF(JUNIO!S121=0,"",JUNIO!S121)</f>
        <v>2010199</v>
      </c>
      <c r="T121" s="682" t="str">
        <f>+IF(JUNIO!T121=0,"",JUNIO!T121)</f>
        <v>Vigencias Anteriores Adquisición de bienes Admón</v>
      </c>
      <c r="U121" s="27">
        <f>+ENERO!U121</f>
        <v>0</v>
      </c>
      <c r="V121" s="15">
        <f>JUNIO!V121+JULIO!AL121</f>
        <v>16565330</v>
      </c>
      <c r="W121" s="15">
        <f>JUNIO!W121+JULIO!AM121</f>
        <v>0</v>
      </c>
      <c r="X121" s="18">
        <f t="shared" si="131"/>
        <v>16565330</v>
      </c>
      <c r="Y121" s="19">
        <f>JUNIO!AA121</f>
        <v>16565330</v>
      </c>
      <c r="Z121" s="374">
        <v>0</v>
      </c>
      <c r="AA121" s="18">
        <f t="shared" si="132"/>
        <v>16565330</v>
      </c>
      <c r="AB121" s="19">
        <f>JUNIO!AD121</f>
        <v>16565330</v>
      </c>
      <c r="AC121" s="374">
        <v>0</v>
      </c>
      <c r="AD121" s="18">
        <f t="shared" si="133"/>
        <v>16565330</v>
      </c>
      <c r="AE121" s="19">
        <f>JUNIO!AG121</f>
        <v>16565330</v>
      </c>
      <c r="AF121" s="374">
        <v>0</v>
      </c>
      <c r="AG121" s="18">
        <f t="shared" si="134"/>
        <v>16565330</v>
      </c>
      <c r="AH121" s="19">
        <f t="shared" si="135"/>
        <v>0</v>
      </c>
      <c r="AI121" s="15">
        <f t="shared" si="136"/>
        <v>0</v>
      </c>
      <c r="AJ121" s="16">
        <f t="shared" si="137"/>
        <v>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c r="A122" s="745">
        <f>+IF(JUNIO!A122=0,"",JUNIO!A122)</f>
        <v>2600</v>
      </c>
      <c r="B122" s="627" t="str">
        <f>+IF(JUNIO!B122=0,"",JUNIO!B122)</f>
        <v>RECUPERACIÓN DE CARTERA (AÑO 2016 Y ANTERIORES)</v>
      </c>
      <c r="C122" s="673">
        <f>+ENERO!C122</f>
        <v>164508252</v>
      </c>
      <c r="D122" s="464">
        <f>JUNIO!D122+JULIO!P122</f>
        <v>0</v>
      </c>
      <c r="E122" s="464">
        <f>JUNIO!E122+JULIO!Q122</f>
        <v>155190942</v>
      </c>
      <c r="F122" s="468">
        <f t="shared" si="126"/>
        <v>319699194</v>
      </c>
      <c r="G122" s="219">
        <f>JUNIO!I122</f>
        <v>20893648</v>
      </c>
      <c r="H122" s="374">
        <v>137692</v>
      </c>
      <c r="I122" s="473">
        <f t="shared" si="127"/>
        <v>21031340</v>
      </c>
      <c r="J122" s="219">
        <f>JUNIO!L122</f>
        <v>20893648</v>
      </c>
      <c r="K122" s="374">
        <v>137692</v>
      </c>
      <c r="L122" s="143">
        <f t="shared" si="128"/>
        <v>21031340</v>
      </c>
      <c r="M122" s="438">
        <f t="shared" si="129"/>
        <v>298667854</v>
      </c>
      <c r="N122" s="143">
        <f t="shared" si="130"/>
        <v>298667854</v>
      </c>
      <c r="P122" s="372">
        <v>0</v>
      </c>
      <c r="Q122" s="375">
        <v>0</v>
      </c>
      <c r="R122" s="9"/>
      <c r="S122" s="366" t="str">
        <f>+IF(JUNIO!S122=0,"",JUNIO!S122)</f>
        <v/>
      </c>
      <c r="T122" s="696" t="str">
        <f>+IF(JUNIO!T122=0,"",JUNIO!T122)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6">
        <f>+IF(JUNIO!A123=0,"",JUNIO!A123)</f>
        <v>2700</v>
      </c>
      <c r="B123" s="627" t="str">
        <f>+IF(JUNIO!B123=0,"",JUNIO!B123)</f>
        <v>OTROS INGRESOS DE CAPITAL</v>
      </c>
      <c r="C123" s="673">
        <f>+ENERO!C123</f>
        <v>0</v>
      </c>
      <c r="D123" s="464">
        <f>JUNIO!D123+JULIO!P123</f>
        <v>0</v>
      </c>
      <c r="E123" s="464">
        <f>JUNIO!E123+JULIO!Q123</f>
        <v>0</v>
      </c>
      <c r="F123" s="468">
        <f t="shared" si="126"/>
        <v>0</v>
      </c>
      <c r="G123" s="219">
        <f>JUNIO!I123</f>
        <v>0</v>
      </c>
      <c r="H123" s="374">
        <v>0</v>
      </c>
      <c r="I123" s="473">
        <f t="shared" si="127"/>
        <v>0</v>
      </c>
      <c r="J123" s="219">
        <f>JUNIO!L123</f>
        <v>0</v>
      </c>
      <c r="K123" s="374">
        <v>0</v>
      </c>
      <c r="L123" s="143">
        <f t="shared" si="128"/>
        <v>0</v>
      </c>
      <c r="M123" s="438">
        <f t="shared" si="129"/>
        <v>0</v>
      </c>
      <c r="N123" s="143">
        <f t="shared" si="130"/>
        <v>0</v>
      </c>
      <c r="P123" s="372">
        <v>0</v>
      </c>
      <c r="Q123" s="375">
        <v>0</v>
      </c>
      <c r="R123" s="9"/>
      <c r="S123" s="705">
        <f>+IF(JUNIO!S123=0,"",JUNIO!S123)</f>
        <v>2010200</v>
      </c>
      <c r="T123" s="681" t="str">
        <f>+IF(JUNIO!T123=0,"",JUNIO!T123)</f>
        <v>Adquisición de Servicios</v>
      </c>
      <c r="U123" s="132">
        <f t="shared" ref="U123:AJ123" si="138">SUM(U124:U139)</f>
        <v>91627325</v>
      </c>
      <c r="V123" s="122">
        <f t="shared" si="138"/>
        <v>49094762</v>
      </c>
      <c r="W123" s="122">
        <f t="shared" si="138"/>
        <v>1603319</v>
      </c>
      <c r="X123" s="129">
        <f t="shared" si="138"/>
        <v>142325406</v>
      </c>
      <c r="Y123" s="128">
        <f t="shared" si="138"/>
        <v>85742916</v>
      </c>
      <c r="Z123" s="122">
        <f t="shared" si="138"/>
        <v>7701929</v>
      </c>
      <c r="AA123" s="129">
        <f t="shared" si="138"/>
        <v>93444845</v>
      </c>
      <c r="AB123" s="128">
        <f t="shared" si="138"/>
        <v>68157302</v>
      </c>
      <c r="AC123" s="122">
        <f t="shared" si="138"/>
        <v>25275253</v>
      </c>
      <c r="AD123" s="129">
        <f t="shared" si="138"/>
        <v>93432555</v>
      </c>
      <c r="AE123" s="128">
        <f t="shared" si="138"/>
        <v>55422107</v>
      </c>
      <c r="AF123" s="122">
        <f t="shared" si="138"/>
        <v>7701929</v>
      </c>
      <c r="AG123" s="129">
        <f t="shared" si="138"/>
        <v>63124036</v>
      </c>
      <c r="AH123" s="128">
        <f t="shared" si="138"/>
        <v>48880561</v>
      </c>
      <c r="AI123" s="122">
        <f t="shared" si="138"/>
        <v>48892851</v>
      </c>
      <c r="AJ123" s="130">
        <f t="shared" si="138"/>
        <v>79201370</v>
      </c>
      <c r="AK123" s="9"/>
      <c r="AL123" s="128">
        <f>SUM(AL124:AL139)</f>
        <v>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c r="A124" s="747">
        <f>+IF(JUNIO!A124=0,"",JUNIO!A124)</f>
        <v>2800</v>
      </c>
      <c r="B124" s="655" t="str">
        <f>+IF(JUNIO!B124=0,"",JUNIO!B124)</f>
        <v/>
      </c>
      <c r="C124" s="779">
        <f>+ENERO!C124</f>
        <v>0</v>
      </c>
      <c r="D124" s="462">
        <f>JUNIO!D124+JULIO!P124</f>
        <v>0</v>
      </c>
      <c r="E124" s="462">
        <f>JUNIO!E124+JULIO!Q124</f>
        <v>0</v>
      </c>
      <c r="F124" s="474">
        <f t="shared" si="126"/>
        <v>0</v>
      </c>
      <c r="G124" s="387">
        <f>JUNIO!I124</f>
        <v>0</v>
      </c>
      <c r="H124" s="388">
        <v>0</v>
      </c>
      <c r="I124" s="475">
        <f t="shared" si="127"/>
        <v>0</v>
      </c>
      <c r="J124" s="387">
        <f>JUNIO!L124</f>
        <v>0</v>
      </c>
      <c r="K124" s="388">
        <v>0</v>
      </c>
      <c r="L124" s="386">
        <f t="shared" si="128"/>
        <v>0</v>
      </c>
      <c r="M124" s="476">
        <f t="shared" si="129"/>
        <v>0</v>
      </c>
      <c r="N124" s="386">
        <f t="shared" si="130"/>
        <v>0</v>
      </c>
      <c r="P124" s="384">
        <v>0</v>
      </c>
      <c r="Q124" s="389">
        <v>0</v>
      </c>
      <c r="R124" s="9"/>
      <c r="S124" s="706" t="str">
        <f>+IF(JUNIO!S124=0,"",JUNIO!S124)</f>
        <v>2010200-1</v>
      </c>
      <c r="T124" s="682" t="str">
        <f>+IF(JUNIO!T124=0,"",JUNIO!T124)</f>
        <v>Seguros</v>
      </c>
      <c r="U124" s="27">
        <f>+ENERO!U124</f>
        <v>0</v>
      </c>
      <c r="V124" s="15">
        <f>JUNIO!V124+JULIO!AL124</f>
        <v>0</v>
      </c>
      <c r="W124" s="15">
        <f>JUNIO!W124+JULIO!AM124</f>
        <v>0</v>
      </c>
      <c r="X124" s="18">
        <f t="shared" ref="X124:X139" si="139">SUM(U124:W124)</f>
        <v>0</v>
      </c>
      <c r="Y124" s="19">
        <f>JUNIO!AA124</f>
        <v>0</v>
      </c>
      <c r="Z124" s="374">
        <v>0</v>
      </c>
      <c r="AA124" s="18">
        <f t="shared" ref="AA124:AA139" si="140">SUM(Y124:Z124)</f>
        <v>0</v>
      </c>
      <c r="AB124" s="19">
        <f>JUNIO!AD124</f>
        <v>0</v>
      </c>
      <c r="AC124" s="374">
        <v>0</v>
      </c>
      <c r="AD124" s="18">
        <f t="shared" ref="AD124:AD139" si="141">SUM(AB124:AC124)</f>
        <v>0</v>
      </c>
      <c r="AE124" s="19">
        <f>JUNIO!AG124</f>
        <v>0</v>
      </c>
      <c r="AF124" s="374">
        <v>0</v>
      </c>
      <c r="AG124" s="18">
        <f t="shared" ref="AG124:AG139" si="142">SUM(AE124:AF124)</f>
        <v>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2"/>
      <c r="B125" s="653"/>
      <c r="C125" s="480"/>
      <c r="D125" s="480"/>
      <c r="E125" s="480"/>
      <c r="F125" s="480"/>
      <c r="G125" s="480"/>
      <c r="H125" s="480"/>
      <c r="I125" s="480"/>
      <c r="J125" s="480"/>
      <c r="K125" s="480"/>
      <c r="L125" s="480"/>
      <c r="M125" s="480"/>
      <c r="N125" s="481"/>
      <c r="P125" s="482"/>
      <c r="Q125" s="481"/>
      <c r="R125" s="9"/>
      <c r="S125" s="706" t="str">
        <f>+IF(JUNIO!S125=0,"",JUNIO!S125)</f>
        <v>2010200-2</v>
      </c>
      <c r="T125" s="682" t="str">
        <f>+IF(JUNIO!T125=0,"",JUNIO!T125)</f>
        <v>Impresos y Publicaciones</v>
      </c>
      <c r="U125" s="27">
        <f>+ENERO!U125</f>
        <v>0</v>
      </c>
      <c r="V125" s="15">
        <f>JUNIO!V125+JULIO!AL125</f>
        <v>0</v>
      </c>
      <c r="W125" s="15">
        <f>JUNIO!W125+JULIO!AM125</f>
        <v>0</v>
      </c>
      <c r="X125" s="18">
        <f t="shared" si="139"/>
        <v>0</v>
      </c>
      <c r="Y125" s="19">
        <f>JUNIO!AA125</f>
        <v>0</v>
      </c>
      <c r="Z125" s="374">
        <v>0</v>
      </c>
      <c r="AA125" s="18">
        <f t="shared" si="140"/>
        <v>0</v>
      </c>
      <c r="AB125" s="19">
        <f>JUNIO!AD125</f>
        <v>0</v>
      </c>
      <c r="AC125" s="374">
        <v>0</v>
      </c>
      <c r="AD125" s="18">
        <f t="shared" si="141"/>
        <v>0</v>
      </c>
      <c r="AE125" s="19">
        <f>JUNIO!AG125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67" t="s">
        <v>244</v>
      </c>
      <c r="B126" s="656"/>
      <c r="C126" s="477">
        <f t="shared" ref="C126:N126" si="146">C8-C128</f>
        <v>5615142604</v>
      </c>
      <c r="D126" s="477">
        <f t="shared" si="146"/>
        <v>0</v>
      </c>
      <c r="E126" s="477">
        <f t="shared" si="146"/>
        <v>265986557</v>
      </c>
      <c r="F126" s="477">
        <f t="shared" si="146"/>
        <v>5881129161</v>
      </c>
      <c r="G126" s="477">
        <f t="shared" si="146"/>
        <v>3479008799</v>
      </c>
      <c r="H126" s="477">
        <f t="shared" si="146"/>
        <v>487567180</v>
      </c>
      <c r="I126" s="477">
        <f t="shared" si="146"/>
        <v>3966575979</v>
      </c>
      <c r="J126" s="477">
        <f t="shared" si="146"/>
        <v>3022023637</v>
      </c>
      <c r="K126" s="477">
        <f t="shared" si="146"/>
        <v>351407005</v>
      </c>
      <c r="L126" s="477">
        <f t="shared" si="146"/>
        <v>3373430642</v>
      </c>
      <c r="M126" s="477">
        <f t="shared" si="146"/>
        <v>1914553182</v>
      </c>
      <c r="N126" s="614">
        <f t="shared" si="146"/>
        <v>2507698519</v>
      </c>
      <c r="P126" s="478">
        <f>P8-P128</f>
        <v>0</v>
      </c>
      <c r="Q126" s="479">
        <f>Q8-Q128</f>
        <v>0</v>
      </c>
      <c r="R126" s="9"/>
      <c r="S126" s="706" t="str">
        <f>+IF(JUNIO!S126=0,"",JUNIO!S126)</f>
        <v>2010200-3</v>
      </c>
      <c r="T126" s="682" t="str">
        <f>+IF(JUNIO!T126=0,"",JUNIO!T126)</f>
        <v xml:space="preserve">Servicios Públicos </v>
      </c>
      <c r="U126" s="27">
        <f>+ENERO!U126</f>
        <v>70000000</v>
      </c>
      <c r="V126" s="15">
        <f>JUNIO!V126+JULIO!AL126</f>
        <v>2921959</v>
      </c>
      <c r="W126" s="15">
        <f>JUNIO!W126+JULIO!AM126</f>
        <v>0</v>
      </c>
      <c r="X126" s="18">
        <f t="shared" si="139"/>
        <v>72921959</v>
      </c>
      <c r="Y126" s="19">
        <f>JUNIO!AA126</f>
        <v>38684197</v>
      </c>
      <c r="Z126" s="374">
        <v>6654822</v>
      </c>
      <c r="AA126" s="18">
        <f t="shared" si="140"/>
        <v>45339019</v>
      </c>
      <c r="AB126" s="19">
        <f>JUNIO!AD126</f>
        <v>38684197</v>
      </c>
      <c r="AC126" s="374">
        <v>6654822</v>
      </c>
      <c r="AD126" s="18">
        <f t="shared" si="141"/>
        <v>45339019</v>
      </c>
      <c r="AE126" s="19">
        <f>JUNIO!AG126</f>
        <v>38657197</v>
      </c>
      <c r="AF126" s="374">
        <v>6654822</v>
      </c>
      <c r="AG126" s="18">
        <f t="shared" si="142"/>
        <v>45312019</v>
      </c>
      <c r="AH126" s="19">
        <f t="shared" si="143"/>
        <v>27582940</v>
      </c>
      <c r="AI126" s="15">
        <f t="shared" si="144"/>
        <v>27582940</v>
      </c>
      <c r="AJ126" s="16">
        <f t="shared" si="145"/>
        <v>27609940</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70"/>
      <c r="B127" s="653"/>
      <c r="C127" s="480"/>
      <c r="D127" s="480"/>
      <c r="E127" s="480"/>
      <c r="F127" s="480"/>
      <c r="G127" s="480"/>
      <c r="H127" s="480"/>
      <c r="I127" s="480"/>
      <c r="J127" s="480"/>
      <c r="K127" s="480"/>
      <c r="L127" s="480"/>
      <c r="M127" s="480"/>
      <c r="N127" s="481"/>
      <c r="P127" s="482"/>
      <c r="Q127" s="481"/>
      <c r="R127" s="9"/>
      <c r="S127" s="706" t="str">
        <f>+IF(JUNIO!S127=0,"",JUNIO!S127)</f>
        <v>2010200-4</v>
      </c>
      <c r="T127" s="682" t="str">
        <f>+IF(JUNIO!T127=0,"",JUNIO!T127)</f>
        <v>Comunicaciones y Transportes</v>
      </c>
      <c r="U127" s="27">
        <f>+ENERO!U127</f>
        <v>0</v>
      </c>
      <c r="V127" s="15">
        <f>JUNIO!V127+JULIO!AL127</f>
        <v>0</v>
      </c>
      <c r="W127" s="15">
        <f>JUNIO!W127+JULIO!AM127</f>
        <v>0</v>
      </c>
      <c r="X127" s="18">
        <f t="shared" si="139"/>
        <v>0</v>
      </c>
      <c r="Y127" s="19">
        <f>JUNIO!AA127</f>
        <v>0</v>
      </c>
      <c r="Z127" s="374">
        <v>0</v>
      </c>
      <c r="AA127" s="18">
        <f t="shared" si="140"/>
        <v>0</v>
      </c>
      <c r="AB127" s="19">
        <f>JUNIO!AD127</f>
        <v>0</v>
      </c>
      <c r="AC127" s="374">
        <v>0</v>
      </c>
      <c r="AD127" s="18">
        <f t="shared" si="141"/>
        <v>0</v>
      </c>
      <c r="AE127" s="19">
        <f>JUNIO!AG127</f>
        <v>0</v>
      </c>
      <c r="AF127" s="374">
        <v>0</v>
      </c>
      <c r="AG127" s="18">
        <f t="shared" si="142"/>
        <v>0</v>
      </c>
      <c r="AH127" s="19">
        <f t="shared" si="143"/>
        <v>0</v>
      </c>
      <c r="AI127" s="15">
        <f t="shared" si="144"/>
        <v>0</v>
      </c>
      <c r="AJ127" s="16">
        <f t="shared" si="145"/>
        <v>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68" t="s">
        <v>247</v>
      </c>
      <c r="B128" s="657"/>
      <c r="C128" s="483">
        <f t="shared" ref="C128:E128" si="147">SUMIF($B$8:$B$122,"*Vigencia Anterior*",C8:C122)+C122</f>
        <v>483220383</v>
      </c>
      <c r="D128" s="483">
        <f t="shared" si="147"/>
        <v>0</v>
      </c>
      <c r="E128" s="483">
        <f t="shared" si="147"/>
        <v>354577406</v>
      </c>
      <c r="F128" s="483">
        <f>SUMIF($B$8:$B$122,"*Vigencia Anterior*",F8:F122)+F122</f>
        <v>837797789</v>
      </c>
      <c r="G128" s="483">
        <f t="shared" ref="G128:N128" si="148">SUMIF($B$8:$B$122,"*Vigencia Anterior*",G8:G122)+G122</f>
        <v>275428640</v>
      </c>
      <c r="H128" s="483">
        <f t="shared" si="148"/>
        <v>59289666</v>
      </c>
      <c r="I128" s="483">
        <f t="shared" si="148"/>
        <v>334718306</v>
      </c>
      <c r="J128" s="483">
        <f t="shared" si="148"/>
        <v>275428640</v>
      </c>
      <c r="K128" s="483">
        <f t="shared" si="148"/>
        <v>59289666</v>
      </c>
      <c r="L128" s="483">
        <f t="shared" si="148"/>
        <v>334718306</v>
      </c>
      <c r="M128" s="483">
        <f t="shared" si="148"/>
        <v>503079483</v>
      </c>
      <c r="N128" s="483">
        <f t="shared" si="148"/>
        <v>503079483</v>
      </c>
      <c r="O128" s="461"/>
      <c r="P128" s="483">
        <f>SUMIF($B8:$B$122,$B$24,P8:P122)+P122</f>
        <v>0</v>
      </c>
      <c r="Q128" s="484">
        <f>SUMIF($B8:$B$122,$B$24,Q8:Q122)+Q122</f>
        <v>0</v>
      </c>
      <c r="R128" s="9"/>
      <c r="S128" s="706" t="str">
        <f>+IF(JUNIO!S128=0,"",JUNIO!S128)</f>
        <v>2010200-5</v>
      </c>
      <c r="T128" s="682" t="str">
        <f>+IF(JUNIO!T128=0,"",JUNIO!T128)</f>
        <v>Viáticos y Gastos de Viaje</v>
      </c>
      <c r="U128" s="27">
        <f>+ENERO!U128</f>
        <v>3000000</v>
      </c>
      <c r="V128" s="15">
        <f>JUNIO!V128+JULIO!AL128</f>
        <v>0</v>
      </c>
      <c r="W128" s="15">
        <f>JUNIO!W128+JULIO!AM128</f>
        <v>0</v>
      </c>
      <c r="X128" s="18">
        <f t="shared" si="139"/>
        <v>3000000</v>
      </c>
      <c r="Y128" s="19">
        <f>JUNIO!AA128</f>
        <v>934120</v>
      </c>
      <c r="Z128" s="374">
        <v>200905</v>
      </c>
      <c r="AA128" s="18">
        <f t="shared" si="140"/>
        <v>1135025</v>
      </c>
      <c r="AB128" s="19">
        <f>JUNIO!AD128</f>
        <v>934120</v>
      </c>
      <c r="AC128" s="374">
        <v>200905</v>
      </c>
      <c r="AD128" s="18">
        <f t="shared" si="141"/>
        <v>1135025</v>
      </c>
      <c r="AE128" s="19">
        <f>JUNIO!AG128</f>
        <v>934120</v>
      </c>
      <c r="AF128" s="374">
        <v>200905</v>
      </c>
      <c r="AG128" s="18">
        <f t="shared" si="142"/>
        <v>1135025</v>
      </c>
      <c r="AH128" s="19">
        <f t="shared" si="143"/>
        <v>1864975</v>
      </c>
      <c r="AI128" s="15">
        <f t="shared" si="144"/>
        <v>1864975</v>
      </c>
      <c r="AJ128" s="16">
        <f t="shared" si="145"/>
        <v>1864975</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70"/>
      <c r="B129" s="653"/>
      <c r="C129" s="480"/>
      <c r="D129" s="480"/>
      <c r="E129" s="480"/>
      <c r="F129" s="480"/>
      <c r="G129" s="480"/>
      <c r="H129" s="480"/>
      <c r="I129" s="480"/>
      <c r="J129" s="480"/>
      <c r="K129" s="480"/>
      <c r="L129" s="480"/>
      <c r="M129" s="480"/>
      <c r="N129" s="481"/>
      <c r="P129" s="482"/>
      <c r="Q129" s="481"/>
      <c r="R129" s="9"/>
      <c r="S129" s="706" t="str">
        <f>+IF(JUNIO!S129=0,"",JUNIO!S129)</f>
        <v>2010200-6</v>
      </c>
      <c r="T129" s="682" t="str">
        <f>+IF(JUNIO!T129=0,"",JUNIO!T129)</f>
        <v>Arrendamientos</v>
      </c>
      <c r="U129" s="27">
        <f>+ENERO!U129</f>
        <v>0</v>
      </c>
      <c r="V129" s="15">
        <f>JUNIO!V129+JULIO!AL129</f>
        <v>0</v>
      </c>
      <c r="W129" s="15">
        <f>JUNIO!W129+JULIO!AM129</f>
        <v>0</v>
      </c>
      <c r="X129" s="18">
        <f t="shared" si="139"/>
        <v>0</v>
      </c>
      <c r="Y129" s="19">
        <f>JUNIO!AA129</f>
        <v>0</v>
      </c>
      <c r="Z129" s="374">
        <v>0</v>
      </c>
      <c r="AA129" s="18">
        <f t="shared" si="140"/>
        <v>0</v>
      </c>
      <c r="AB129" s="19">
        <f>JUNIO!AD129</f>
        <v>0</v>
      </c>
      <c r="AC129" s="374">
        <v>0</v>
      </c>
      <c r="AD129" s="18">
        <f t="shared" si="141"/>
        <v>0</v>
      </c>
      <c r="AE129" s="19">
        <f>JUNIO!AG129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69" t="s">
        <v>250</v>
      </c>
      <c r="B130" s="658"/>
      <c r="C130" s="485">
        <f t="shared" ref="C130:N130" si="149">C128+C126</f>
        <v>6098362987</v>
      </c>
      <c r="D130" s="486">
        <f t="shared" si="149"/>
        <v>0</v>
      </c>
      <c r="E130" s="486">
        <f t="shared" si="149"/>
        <v>620563963</v>
      </c>
      <c r="F130" s="487">
        <f t="shared" si="149"/>
        <v>6718926950</v>
      </c>
      <c r="G130" s="485">
        <f t="shared" si="149"/>
        <v>3754437439</v>
      </c>
      <c r="H130" s="486">
        <f t="shared" si="149"/>
        <v>546856846</v>
      </c>
      <c r="I130" s="487">
        <f t="shared" si="149"/>
        <v>4301294285</v>
      </c>
      <c r="J130" s="485">
        <f t="shared" si="149"/>
        <v>3297452277</v>
      </c>
      <c r="K130" s="486">
        <f t="shared" si="149"/>
        <v>410696671</v>
      </c>
      <c r="L130" s="487">
        <f t="shared" si="149"/>
        <v>3708148948</v>
      </c>
      <c r="M130" s="485">
        <f t="shared" si="149"/>
        <v>2417632665</v>
      </c>
      <c r="N130" s="487">
        <f t="shared" si="149"/>
        <v>3010778002</v>
      </c>
      <c r="P130" s="478">
        <f>P128+P126</f>
        <v>0</v>
      </c>
      <c r="Q130" s="479">
        <f>Q128+Q126</f>
        <v>0</v>
      </c>
      <c r="R130" s="9"/>
      <c r="S130" s="706" t="str">
        <f>+IF(JUNIO!S130=0,"",JUNIO!S130)</f>
        <v>2010200-7</v>
      </c>
      <c r="T130" s="682" t="str">
        <f>+IF(JUNIO!T130=0,"",JUNIO!T130)</f>
        <v>Vigilancia y Aseo</v>
      </c>
      <c r="U130" s="27">
        <f>+ENERO!U130</f>
        <v>0</v>
      </c>
      <c r="V130" s="15">
        <f>JUNIO!V130+JULIO!AL130</f>
        <v>0</v>
      </c>
      <c r="W130" s="15">
        <f>JUNIO!W130+JULIO!AM130</f>
        <v>0</v>
      </c>
      <c r="X130" s="18">
        <f t="shared" si="139"/>
        <v>0</v>
      </c>
      <c r="Y130" s="19">
        <f>JUNIO!AA130</f>
        <v>0</v>
      </c>
      <c r="Z130" s="374">
        <v>0</v>
      </c>
      <c r="AA130" s="18">
        <f t="shared" si="140"/>
        <v>0</v>
      </c>
      <c r="AB130" s="19">
        <f>JUNIO!AD130</f>
        <v>0</v>
      </c>
      <c r="AC130" s="374">
        <v>0</v>
      </c>
      <c r="AD130" s="18">
        <f t="shared" si="141"/>
        <v>0</v>
      </c>
      <c r="AE130" s="19">
        <f>JUNIO!AG130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54"/>
      <c r="B131" s="660"/>
      <c r="N131" s="9"/>
      <c r="R131" s="9"/>
      <c r="S131" s="706" t="str">
        <f>+IF(JUNIO!S131=0,"",JUNIO!S131)</f>
        <v>2010200-8</v>
      </c>
      <c r="T131" s="682" t="str">
        <f>+IF(JUNIO!T131=0,"",JUNIO!T131)</f>
        <v>Bienestar Social</v>
      </c>
      <c r="U131" s="27">
        <f>+ENERO!U131</f>
        <v>8627325</v>
      </c>
      <c r="V131" s="15">
        <f>JUNIO!V131+JULIO!AL131</f>
        <v>0</v>
      </c>
      <c r="W131" s="15">
        <f>JUNIO!W131+JULIO!AM131</f>
        <v>0</v>
      </c>
      <c r="X131" s="18">
        <f t="shared" si="139"/>
        <v>8627325</v>
      </c>
      <c r="Y131" s="19">
        <f>JUNIO!AA131</f>
        <v>800000</v>
      </c>
      <c r="Z131" s="374">
        <v>0</v>
      </c>
      <c r="AA131" s="18">
        <f t="shared" si="140"/>
        <v>800000</v>
      </c>
      <c r="AB131" s="19">
        <f>JUNIO!AD131</f>
        <v>800000</v>
      </c>
      <c r="AC131" s="374">
        <v>0</v>
      </c>
      <c r="AD131" s="18">
        <f t="shared" si="141"/>
        <v>800000</v>
      </c>
      <c r="AE131" s="19">
        <f>JUNIO!AG131</f>
        <v>800000</v>
      </c>
      <c r="AF131" s="374">
        <v>0</v>
      </c>
      <c r="AG131" s="18">
        <f t="shared" si="142"/>
        <v>800000</v>
      </c>
      <c r="AH131" s="19">
        <f t="shared" si="143"/>
        <v>7827325</v>
      </c>
      <c r="AI131" s="15">
        <f t="shared" si="144"/>
        <v>7827325</v>
      </c>
      <c r="AJ131" s="16">
        <f t="shared" si="145"/>
        <v>7827325</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54"/>
      <c r="B132" s="660"/>
      <c r="N132" s="9"/>
      <c r="R132" s="9"/>
      <c r="S132" s="706" t="str">
        <f>+IF(JUNIO!S132=0,"",JUNIO!S132)</f>
        <v>2010200-9</v>
      </c>
      <c r="T132" s="682" t="str">
        <f>+IF(JUNIO!T132=0,"",JUNIO!T132)</f>
        <v>Capacitación, estimulos, incentivos, programa de calidad</v>
      </c>
      <c r="U132" s="27">
        <f>+ENERO!U132</f>
        <v>0</v>
      </c>
      <c r="V132" s="15">
        <f>JUNIO!V132+JULIO!AL132</f>
        <v>38000000</v>
      </c>
      <c r="W132" s="15">
        <f>JUNIO!W132+JULIO!AM132</f>
        <v>0</v>
      </c>
      <c r="X132" s="18">
        <f t="shared" si="139"/>
        <v>38000000</v>
      </c>
      <c r="Y132" s="19">
        <f>JUNIO!AA132</f>
        <v>35496650</v>
      </c>
      <c r="Z132" s="374">
        <v>0</v>
      </c>
      <c r="AA132" s="18">
        <f t="shared" si="140"/>
        <v>35496650</v>
      </c>
      <c r="AB132" s="19">
        <f>JUNIO!AD132</f>
        <v>17923326</v>
      </c>
      <c r="AC132" s="374">
        <v>17573324</v>
      </c>
      <c r="AD132" s="18">
        <f t="shared" si="141"/>
        <v>35496650</v>
      </c>
      <c r="AE132" s="19">
        <f>JUNIO!AG132</f>
        <v>9136663</v>
      </c>
      <c r="AF132" s="374">
        <v>0</v>
      </c>
      <c r="AG132" s="18">
        <f t="shared" si="142"/>
        <v>9136663</v>
      </c>
      <c r="AH132" s="19">
        <f t="shared" si="143"/>
        <v>2503350</v>
      </c>
      <c r="AI132" s="15">
        <f t="shared" si="144"/>
        <v>2503350</v>
      </c>
      <c r="AJ132" s="16">
        <f t="shared" si="145"/>
        <v>28863337</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4"/>
      <c r="B133" s="660"/>
      <c r="N133" s="9"/>
      <c r="R133" s="9"/>
      <c r="S133" s="706" t="str">
        <f>+IF(JUNIO!S133=0,"",JUNIO!S133)</f>
        <v>2010200-10</v>
      </c>
      <c r="T133" s="682" t="str">
        <f>+IF(JUNIO!T133=0,"",JUNIO!T133)</f>
        <v>Pagos otras IPS</v>
      </c>
      <c r="U133" s="27">
        <f>+ENERO!U133</f>
        <v>5000000</v>
      </c>
      <c r="V133" s="15">
        <f>JUNIO!V133+JULIO!AL133</f>
        <v>0</v>
      </c>
      <c r="W133" s="15">
        <f>JUNIO!W133+JULIO!AM133</f>
        <v>0</v>
      </c>
      <c r="X133" s="18">
        <f t="shared" si="139"/>
        <v>5000000</v>
      </c>
      <c r="Y133" s="19">
        <f>JUNIO!AA133</f>
        <v>374874</v>
      </c>
      <c r="Z133" s="374">
        <v>0</v>
      </c>
      <c r="AA133" s="18">
        <f t="shared" si="140"/>
        <v>374874</v>
      </c>
      <c r="AB133" s="19">
        <f>JUNIO!AD133</f>
        <v>374874</v>
      </c>
      <c r="AC133" s="374">
        <v>0</v>
      </c>
      <c r="AD133" s="18">
        <f t="shared" si="141"/>
        <v>374874</v>
      </c>
      <c r="AE133" s="19">
        <f>JUNIO!AG133</f>
        <v>0</v>
      </c>
      <c r="AF133" s="374">
        <v>0</v>
      </c>
      <c r="AG133" s="18">
        <f t="shared" si="142"/>
        <v>0</v>
      </c>
      <c r="AH133" s="19">
        <f t="shared" si="143"/>
        <v>4625126</v>
      </c>
      <c r="AI133" s="15">
        <f t="shared" si="144"/>
        <v>4625126</v>
      </c>
      <c r="AJ133" s="16">
        <f t="shared" si="145"/>
        <v>5000000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4"/>
      <c r="B134" s="660"/>
      <c r="N134" s="9"/>
      <c r="R134" s="9"/>
      <c r="S134" s="706" t="str">
        <f>+IF(JUNIO!S134=0,"",JUNIO!S134)</f>
        <v>2010200-11</v>
      </c>
      <c r="T134" s="682" t="str">
        <f>+IF(JUNIO!T134=0,"",JUNIO!T134)</f>
        <v>Gastos financieros</v>
      </c>
      <c r="U134" s="27">
        <f>+ENERO!U134</f>
        <v>5000000</v>
      </c>
      <c r="V134" s="15">
        <f>JUNIO!V134+JULIO!AL134</f>
        <v>6026464</v>
      </c>
      <c r="W134" s="15">
        <f>JUNIO!W134+JULIO!AM134</f>
        <v>0</v>
      </c>
      <c r="X134" s="18">
        <f t="shared" si="139"/>
        <v>11026464</v>
      </c>
      <c r="Y134" s="19">
        <f>JUNIO!AA134</f>
        <v>5703417</v>
      </c>
      <c r="Z134" s="374">
        <v>846202</v>
      </c>
      <c r="AA134" s="18">
        <f t="shared" si="140"/>
        <v>6549619</v>
      </c>
      <c r="AB134" s="19">
        <f>JUNIO!AD134</f>
        <v>5691127</v>
      </c>
      <c r="AC134" s="374">
        <v>846202</v>
      </c>
      <c r="AD134" s="18">
        <f t="shared" si="141"/>
        <v>6537329</v>
      </c>
      <c r="AE134" s="19">
        <f>JUNIO!AG134</f>
        <v>5691127</v>
      </c>
      <c r="AF134" s="374">
        <v>846202</v>
      </c>
      <c r="AG134" s="18">
        <f t="shared" si="142"/>
        <v>6537329</v>
      </c>
      <c r="AH134" s="19">
        <f t="shared" si="143"/>
        <v>4476845</v>
      </c>
      <c r="AI134" s="15">
        <f t="shared" si="144"/>
        <v>4489135</v>
      </c>
      <c r="AJ134" s="16">
        <f t="shared" si="145"/>
        <v>4489135</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c r="A135" s="754"/>
      <c r="B135" s="660"/>
      <c r="N135" s="9"/>
      <c r="R135" s="9"/>
      <c r="S135" s="706" t="str">
        <f>+IF(JUNIO!S135=0,"",JUNIO!S135)</f>
        <v>2010200-12</v>
      </c>
      <c r="T135" s="682" t="str">
        <f>+IF(JUNIO!T135=0,"",JUNIO!T135)</f>
        <v/>
      </c>
      <c r="U135" s="27">
        <f>+ENERO!U135</f>
        <v>0</v>
      </c>
      <c r="V135" s="15">
        <f>JUNIO!V135+JULIO!AL135</f>
        <v>0</v>
      </c>
      <c r="W135" s="15">
        <f>JUNIO!W135+JULIO!AM135</f>
        <v>0</v>
      </c>
      <c r="X135" s="18">
        <f t="shared" si="139"/>
        <v>0</v>
      </c>
      <c r="Y135" s="19">
        <f>JUNIO!AA135</f>
        <v>0</v>
      </c>
      <c r="Z135" s="374">
        <v>0</v>
      </c>
      <c r="AA135" s="18">
        <f t="shared" si="140"/>
        <v>0</v>
      </c>
      <c r="AB135" s="19">
        <f>JUNIO!AD135</f>
        <v>0</v>
      </c>
      <c r="AC135" s="374">
        <v>0</v>
      </c>
      <c r="AD135" s="18">
        <f t="shared" si="141"/>
        <v>0</v>
      </c>
      <c r="AE135" s="19">
        <f>JUNIO!AG135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4"/>
      <c r="B136" s="660"/>
      <c r="N136" s="9"/>
      <c r="R136" s="9"/>
      <c r="S136" s="706" t="str">
        <f>+IF(JUNIO!S136=0,"",JUNIO!S136)</f>
        <v>2010200-13</v>
      </c>
      <c r="T136" s="682" t="str">
        <f>+IF(JUNIO!T136=0,"",JUNIO!T136)</f>
        <v/>
      </c>
      <c r="U136" s="27">
        <f>+ENERO!U136</f>
        <v>0</v>
      </c>
      <c r="V136" s="15">
        <f>JUNIO!V136+JULIO!AL136</f>
        <v>0</v>
      </c>
      <c r="W136" s="15">
        <f>JUNIO!W136+JULIO!AM136</f>
        <v>0</v>
      </c>
      <c r="X136" s="18">
        <f t="shared" si="139"/>
        <v>0</v>
      </c>
      <c r="Y136" s="19">
        <f>JUNIO!AA136</f>
        <v>0</v>
      </c>
      <c r="Z136" s="374">
        <v>0</v>
      </c>
      <c r="AA136" s="18">
        <f t="shared" si="140"/>
        <v>0</v>
      </c>
      <c r="AB136" s="19">
        <f>JUNIO!AD136</f>
        <v>0</v>
      </c>
      <c r="AC136" s="374">
        <v>0</v>
      </c>
      <c r="AD136" s="18">
        <f t="shared" si="141"/>
        <v>0</v>
      </c>
      <c r="AE136" s="19">
        <f>JUNIO!AG136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4"/>
      <c r="B137" s="660"/>
      <c r="N137" s="9"/>
      <c r="R137" s="9"/>
      <c r="S137" s="706" t="str">
        <f>+IF(JUNIO!S137=0,"",JUNIO!S137)</f>
        <v>2010020-14</v>
      </c>
      <c r="T137" s="682" t="str">
        <f>+IF(JUNIO!T137=0,"",JUNIO!T137)</f>
        <v/>
      </c>
      <c r="U137" s="27">
        <f>+ENERO!U137</f>
        <v>0</v>
      </c>
      <c r="V137" s="15">
        <f>JUNIO!V137+JULIO!AL137</f>
        <v>0</v>
      </c>
      <c r="W137" s="15">
        <f>JUNIO!W137+JULIO!AM137</f>
        <v>0</v>
      </c>
      <c r="X137" s="18">
        <f t="shared" si="139"/>
        <v>0</v>
      </c>
      <c r="Y137" s="19">
        <f>JUNIO!AA137</f>
        <v>0</v>
      </c>
      <c r="Z137" s="374">
        <v>0</v>
      </c>
      <c r="AA137" s="18">
        <f t="shared" si="140"/>
        <v>0</v>
      </c>
      <c r="AB137" s="19">
        <f>JUNIO!AD137</f>
        <v>0</v>
      </c>
      <c r="AC137" s="374">
        <v>0</v>
      </c>
      <c r="AD137" s="18">
        <f t="shared" si="141"/>
        <v>0</v>
      </c>
      <c r="AE137" s="19">
        <f>JUNIO!AG137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4"/>
      <c r="B138" s="660"/>
      <c r="N138" s="9"/>
      <c r="R138" s="9"/>
      <c r="S138" s="706" t="str">
        <f>+IF(JUNIO!S138=0,"",JUNIO!S138)</f>
        <v>2010200-15</v>
      </c>
      <c r="T138" s="682" t="str">
        <f>+IF(JUNIO!T138=0,"",JUNIO!T138)</f>
        <v/>
      </c>
      <c r="U138" s="27">
        <f>+ENERO!U138</f>
        <v>0</v>
      </c>
      <c r="V138" s="15">
        <f>JUNIO!V138+JULIO!AL138</f>
        <v>0</v>
      </c>
      <c r="W138" s="15">
        <f>JUNIO!W138+JULIO!AM138</f>
        <v>0</v>
      </c>
      <c r="X138" s="18">
        <f t="shared" si="139"/>
        <v>0</v>
      </c>
      <c r="Y138" s="19">
        <f>JUNIO!AA138</f>
        <v>0</v>
      </c>
      <c r="Z138" s="374">
        <v>0</v>
      </c>
      <c r="AA138" s="18">
        <f t="shared" si="140"/>
        <v>0</v>
      </c>
      <c r="AB138" s="19">
        <f>JUNIO!AD138</f>
        <v>0</v>
      </c>
      <c r="AC138" s="374">
        <v>0</v>
      </c>
      <c r="AD138" s="18">
        <f t="shared" si="141"/>
        <v>0</v>
      </c>
      <c r="AE138" s="19">
        <f>JUNIO!AG138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4"/>
      <c r="B139" s="660"/>
      <c r="N139" s="9"/>
      <c r="R139" s="9"/>
      <c r="S139" s="706">
        <f>+IF(JUNIO!S139=0,"",JUNIO!S139)</f>
        <v>2010299</v>
      </c>
      <c r="T139" s="682" t="str">
        <f>+IF(JUNIO!T139=0,"",JUNIO!T139)</f>
        <v>Vigencias Anteriores Adquisición de Servicios Admón.</v>
      </c>
      <c r="U139" s="27">
        <f>+ENERO!U139</f>
        <v>0</v>
      </c>
      <c r="V139" s="15">
        <f>JUNIO!V139+JULIO!AL139</f>
        <v>2146339</v>
      </c>
      <c r="W139" s="15">
        <f>JUNIO!W139+JULIO!AM139</f>
        <v>1603319</v>
      </c>
      <c r="X139" s="18">
        <f t="shared" si="139"/>
        <v>3749658</v>
      </c>
      <c r="Y139" s="19">
        <f>JUNIO!AA139</f>
        <v>3749658</v>
      </c>
      <c r="Z139" s="374">
        <v>0</v>
      </c>
      <c r="AA139" s="18">
        <f t="shared" si="140"/>
        <v>3749658</v>
      </c>
      <c r="AB139" s="19">
        <f>JUNIO!AD139</f>
        <v>3749658</v>
      </c>
      <c r="AC139" s="374">
        <v>0</v>
      </c>
      <c r="AD139" s="18">
        <f t="shared" si="141"/>
        <v>3749658</v>
      </c>
      <c r="AE139" s="19">
        <f>JUNIO!AG139</f>
        <v>203000</v>
      </c>
      <c r="AF139" s="374">
        <v>0</v>
      </c>
      <c r="AG139" s="18">
        <f t="shared" si="142"/>
        <v>203000</v>
      </c>
      <c r="AH139" s="19">
        <f t="shared" si="143"/>
        <v>0</v>
      </c>
      <c r="AI139" s="15">
        <f t="shared" si="144"/>
        <v>0</v>
      </c>
      <c r="AJ139" s="16">
        <f t="shared" si="145"/>
        <v>3546658</v>
      </c>
      <c r="AK139" s="9"/>
      <c r="AL139" s="372">
        <v>0</v>
      </c>
      <c r="AM139" s="375">
        <v>0</v>
      </c>
      <c r="AN139" s="9"/>
      <c r="AO139" s="294"/>
      <c r="AP139" s="294"/>
      <c r="AQ139" s="294"/>
    </row>
    <row r="140" spans="1:52" s="382" customFormat="1" ht="24.95" customHeight="1">
      <c r="A140" s="754"/>
      <c r="B140" s="660"/>
      <c r="N140" s="9"/>
      <c r="R140" s="9"/>
      <c r="S140" s="366" t="str">
        <f>+IF(JUNIO!S140=0,"",JUNIO!S140)</f>
        <v/>
      </c>
      <c r="T140" s="696" t="str">
        <f>+IF(JUNIO!T140=0,"",JUNIO!T140)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c r="A141" s="754"/>
      <c r="B141" s="660"/>
      <c r="N141" s="9"/>
      <c r="R141" s="9"/>
      <c r="S141" s="705">
        <f>+IF(JUNIO!S141=0,"",JUNIO!S141)</f>
        <v>2010300</v>
      </c>
      <c r="T141" s="681" t="str">
        <f>+IF(JUNIO!T141=0,"",JUNIO!T141)</f>
        <v>Impuestos y Multas</v>
      </c>
      <c r="U141" s="132">
        <f t="shared" ref="U141:AJ141" si="150">U142+U143</f>
        <v>0</v>
      </c>
      <c r="V141" s="122">
        <f t="shared" si="150"/>
        <v>0</v>
      </c>
      <c r="W141" s="122">
        <f t="shared" si="150"/>
        <v>0</v>
      </c>
      <c r="X141" s="129">
        <f t="shared" si="150"/>
        <v>0</v>
      </c>
      <c r="Y141" s="128">
        <f t="shared" si="150"/>
        <v>0</v>
      </c>
      <c r="Z141" s="122">
        <f t="shared" si="150"/>
        <v>0</v>
      </c>
      <c r="AA141" s="129">
        <f t="shared" si="150"/>
        <v>0</v>
      </c>
      <c r="AB141" s="128">
        <f t="shared" si="150"/>
        <v>0</v>
      </c>
      <c r="AC141" s="122">
        <f t="shared" si="150"/>
        <v>0</v>
      </c>
      <c r="AD141" s="129">
        <f t="shared" si="150"/>
        <v>0</v>
      </c>
      <c r="AE141" s="128">
        <f t="shared" si="150"/>
        <v>0</v>
      </c>
      <c r="AF141" s="122">
        <f t="shared" si="150"/>
        <v>0</v>
      </c>
      <c r="AG141" s="129">
        <f t="shared" si="150"/>
        <v>0</v>
      </c>
      <c r="AH141" s="128">
        <f t="shared" si="150"/>
        <v>0</v>
      </c>
      <c r="AI141" s="122">
        <f t="shared" si="150"/>
        <v>0</v>
      </c>
      <c r="AJ141" s="130">
        <f t="shared" si="150"/>
        <v>0</v>
      </c>
      <c r="AK141" s="10"/>
      <c r="AL141" s="128">
        <f>AL142+AL143</f>
        <v>0</v>
      </c>
      <c r="AM141" s="130">
        <f>AM142+AM143</f>
        <v>0</v>
      </c>
      <c r="AN141" s="9"/>
    </row>
    <row r="142" spans="1:52" s="382" customFormat="1" ht="24.95" customHeight="1">
      <c r="A142" s="754"/>
      <c r="B142" s="660"/>
      <c r="N142" s="9"/>
      <c r="R142" s="9"/>
      <c r="S142" s="706" t="str">
        <f>+IF(JUNIO!S142=0,"",JUNIO!S142)</f>
        <v>2010300-1</v>
      </c>
      <c r="T142" s="682" t="str">
        <f>+IF(JUNIO!T142=0,"",JUNIO!T142)</f>
        <v>Impuestos (Predial, Vehiculos, Otros)</v>
      </c>
      <c r="U142" s="27">
        <f>+ENERO!U142</f>
        <v>0</v>
      </c>
      <c r="V142" s="15">
        <f>JUNIO!V142+JULIO!AL142</f>
        <v>0</v>
      </c>
      <c r="W142" s="15">
        <f>JUNIO!W142+JULIO!AM142</f>
        <v>0</v>
      </c>
      <c r="X142" s="18">
        <f>SUM(U142:W142)</f>
        <v>0</v>
      </c>
      <c r="Y142" s="19">
        <f>JUNIO!AA142</f>
        <v>0</v>
      </c>
      <c r="Z142" s="374">
        <v>0</v>
      </c>
      <c r="AA142" s="18">
        <f>SUM(Y142:Z142)</f>
        <v>0</v>
      </c>
      <c r="AB142" s="19">
        <f>JUNIO!AD142</f>
        <v>0</v>
      </c>
      <c r="AC142" s="374">
        <v>0</v>
      </c>
      <c r="AD142" s="18">
        <f>SUM(AB142:AC142)</f>
        <v>0</v>
      </c>
      <c r="AE142" s="19">
        <f>JUNIO!AG142</f>
        <v>0</v>
      </c>
      <c r="AF142" s="374">
        <v>0</v>
      </c>
      <c r="AG142" s="18">
        <f>SUM(AE142:AF142)</f>
        <v>0</v>
      </c>
      <c r="AH142" s="19">
        <f>X142-AA142</f>
        <v>0</v>
      </c>
      <c r="AI142" s="15">
        <f>X142-AD142</f>
        <v>0</v>
      </c>
      <c r="AJ142" s="16">
        <f>X142-AG142</f>
        <v>0</v>
      </c>
      <c r="AK142" s="9"/>
      <c r="AL142" s="372">
        <v>0</v>
      </c>
      <c r="AM142" s="375">
        <v>0</v>
      </c>
      <c r="AN142" s="9"/>
    </row>
    <row r="143" spans="1:52" s="382" customFormat="1" ht="24.95" customHeight="1">
      <c r="A143" s="754"/>
      <c r="B143" s="660"/>
      <c r="N143" s="9"/>
      <c r="R143" s="9"/>
      <c r="S143" s="706">
        <f>+IF(JUNIO!S143=0,"",JUNIO!S143)</f>
        <v>2010399</v>
      </c>
      <c r="T143" s="682" t="str">
        <f>+IF(JUNIO!T143=0,"",JUNIO!T143)</f>
        <v>Vigencias AnterioresImpuestos y Multas</v>
      </c>
      <c r="U143" s="27">
        <f>+ENERO!U143</f>
        <v>0</v>
      </c>
      <c r="V143" s="15">
        <f>JUNIO!V143+JULIO!AL143</f>
        <v>0</v>
      </c>
      <c r="W143" s="15">
        <f>JUNIO!W143+JULIO!AM143</f>
        <v>0</v>
      </c>
      <c r="X143" s="18">
        <f>SUM(U143:W143)</f>
        <v>0</v>
      </c>
      <c r="Y143" s="19">
        <f>JUNIO!AA143</f>
        <v>0</v>
      </c>
      <c r="Z143" s="374">
        <v>0</v>
      </c>
      <c r="AA143" s="18">
        <f>SUM(Y143:Z143)</f>
        <v>0</v>
      </c>
      <c r="AB143" s="19">
        <f>JUNIO!AD143</f>
        <v>0</v>
      </c>
      <c r="AC143" s="374">
        <v>0</v>
      </c>
      <c r="AD143" s="18">
        <f>SUM(AB143:AC143)</f>
        <v>0</v>
      </c>
      <c r="AE143" s="19">
        <f>JUNIO!AG143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c r="A144" s="754"/>
      <c r="B144" s="660"/>
      <c r="N144" s="9"/>
      <c r="R144" s="9"/>
      <c r="S144" s="366" t="str">
        <f>+IF(JUNIO!S144=0,"",JUNIO!S144)</f>
        <v/>
      </c>
      <c r="T144" s="696" t="str">
        <f>+IF(JUNIO!T144=0,"",JUNIO!T144)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c r="A145" s="754"/>
      <c r="B145" s="660"/>
      <c r="N145" s="9"/>
      <c r="R145" s="9"/>
      <c r="S145" s="704">
        <f>+IF(JUNIO!S145=0,"",JUNIO!S145)</f>
        <v>2020010</v>
      </c>
      <c r="T145" s="680" t="str">
        <f>+IF(JUNIO!T145=0,"",JUNIO!T145)</f>
        <v>Gastos de Operación</v>
      </c>
      <c r="U145" s="132">
        <f t="shared" ref="U145:AJ145" si="151">U147+U155</f>
        <v>528436640</v>
      </c>
      <c r="V145" s="122">
        <f t="shared" si="151"/>
        <v>-85133908</v>
      </c>
      <c r="W145" s="122">
        <f t="shared" si="151"/>
        <v>94167416</v>
      </c>
      <c r="X145" s="129">
        <f t="shared" si="151"/>
        <v>537470148</v>
      </c>
      <c r="Y145" s="128">
        <f t="shared" si="151"/>
        <v>360021276</v>
      </c>
      <c r="Z145" s="122">
        <f t="shared" si="151"/>
        <v>22385591</v>
      </c>
      <c r="AA145" s="129">
        <f t="shared" si="151"/>
        <v>382406867</v>
      </c>
      <c r="AB145" s="128">
        <f t="shared" si="151"/>
        <v>321222009</v>
      </c>
      <c r="AC145" s="122">
        <f t="shared" si="151"/>
        <v>27242488</v>
      </c>
      <c r="AD145" s="129">
        <f t="shared" si="151"/>
        <v>348464497</v>
      </c>
      <c r="AE145" s="128">
        <f t="shared" si="151"/>
        <v>240304256</v>
      </c>
      <c r="AF145" s="122">
        <f t="shared" si="151"/>
        <v>45985654</v>
      </c>
      <c r="AG145" s="129">
        <f t="shared" si="151"/>
        <v>286289910</v>
      </c>
      <c r="AH145" s="128">
        <f t="shared" si="151"/>
        <v>155063281</v>
      </c>
      <c r="AI145" s="122">
        <f t="shared" si="151"/>
        <v>189005651</v>
      </c>
      <c r="AJ145" s="130">
        <f t="shared" si="151"/>
        <v>251180238</v>
      </c>
      <c r="AK145" s="10"/>
      <c r="AL145" s="128">
        <f>AL147+AL155</f>
        <v>0</v>
      </c>
      <c r="AM145" s="130">
        <f>AM147+AM155</f>
        <v>0</v>
      </c>
      <c r="AN145" s="9"/>
    </row>
    <row r="146" spans="1:40" s="382" customFormat="1" ht="24.95" customHeight="1">
      <c r="A146" s="754"/>
      <c r="B146" s="660"/>
      <c r="N146" s="9"/>
      <c r="R146" s="9"/>
      <c r="S146" s="707" t="str">
        <f>+IF(JUNIO!S146=0,"",JUNIO!S146)</f>
        <v/>
      </c>
      <c r="T146" s="683" t="str">
        <f>+IF(JUNIO!T146=0,"",JUNIO!T146)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c r="A147" s="754"/>
      <c r="B147" s="660"/>
      <c r="N147" s="9"/>
      <c r="R147" s="9"/>
      <c r="S147" s="705">
        <f>+IF(JUNIO!S147=0,"",JUNIO!S147)</f>
        <v>2020100</v>
      </c>
      <c r="T147" s="681" t="str">
        <f>+IF(JUNIO!T147=0,"",JUNIO!T147)</f>
        <v>Adquisición de bienes</v>
      </c>
      <c r="U147" s="132">
        <f t="shared" ref="U147:AJ147" si="152">SUM(U148:U149)+U153</f>
        <v>187400000</v>
      </c>
      <c r="V147" s="122">
        <f t="shared" si="152"/>
        <v>-36624565</v>
      </c>
      <c r="W147" s="122">
        <f t="shared" si="152"/>
        <v>32823293</v>
      </c>
      <c r="X147" s="129">
        <f t="shared" si="152"/>
        <v>183598728</v>
      </c>
      <c r="Y147" s="128">
        <f t="shared" si="152"/>
        <v>137388913</v>
      </c>
      <c r="Z147" s="122">
        <f t="shared" si="152"/>
        <v>9137672</v>
      </c>
      <c r="AA147" s="129">
        <f t="shared" si="152"/>
        <v>146526585</v>
      </c>
      <c r="AB147" s="128">
        <f t="shared" si="152"/>
        <v>136285407</v>
      </c>
      <c r="AC147" s="122">
        <f t="shared" si="152"/>
        <v>9197671</v>
      </c>
      <c r="AD147" s="129">
        <f t="shared" si="152"/>
        <v>145483078</v>
      </c>
      <c r="AE147" s="128">
        <f t="shared" si="152"/>
        <v>105358029</v>
      </c>
      <c r="AF147" s="122">
        <f t="shared" si="152"/>
        <v>17359563</v>
      </c>
      <c r="AG147" s="129">
        <f t="shared" si="152"/>
        <v>122717592</v>
      </c>
      <c r="AH147" s="128">
        <f t="shared" si="152"/>
        <v>37072143</v>
      </c>
      <c r="AI147" s="122">
        <f t="shared" si="152"/>
        <v>38115650</v>
      </c>
      <c r="AJ147" s="130">
        <f t="shared" si="152"/>
        <v>60881136</v>
      </c>
      <c r="AK147" s="9"/>
      <c r="AL147" s="128">
        <f>SUM(AL148:AL149)+AL153</f>
        <v>0</v>
      </c>
      <c r="AM147" s="130">
        <f>SUM(AM148:AM149)+AM153</f>
        <v>0</v>
      </c>
      <c r="AN147" s="9"/>
    </row>
    <row r="148" spans="1:40" s="382" customFormat="1" ht="24.95" customHeight="1">
      <c r="A148" s="754"/>
      <c r="B148" s="660"/>
      <c r="N148" s="9"/>
      <c r="R148" s="9"/>
      <c r="S148" s="706">
        <f>+IF(JUNIO!S148=0,"",JUNIO!S148)</f>
        <v>2020101</v>
      </c>
      <c r="T148" s="682" t="str">
        <f>+IF(JUNIO!T148=0,"",JUNIO!T148)</f>
        <v>Mantenimiento Hospitalario</v>
      </c>
      <c r="U148" s="27">
        <f>+ENERO!U148</f>
        <v>127400000</v>
      </c>
      <c r="V148" s="15">
        <f>JUNIO!V148+JULIO!AL148</f>
        <v>0</v>
      </c>
      <c r="W148" s="15">
        <f>JUNIO!W148+JULIO!AM148</f>
        <v>0</v>
      </c>
      <c r="X148" s="18">
        <f>SUM(U148:W148)</f>
        <v>127400000</v>
      </c>
      <c r="Y148" s="19">
        <f>JUNIO!AA148</f>
        <v>99783835</v>
      </c>
      <c r="Z148" s="374">
        <v>2773572</v>
      </c>
      <c r="AA148" s="18">
        <f>SUM(Y148:Z148)</f>
        <v>102557407</v>
      </c>
      <c r="AB148" s="19">
        <f>JUNIO!AD148</f>
        <v>98680332</v>
      </c>
      <c r="AC148" s="374">
        <v>2833572</v>
      </c>
      <c r="AD148" s="18">
        <f>SUM(AB148:AC148)</f>
        <v>101513904</v>
      </c>
      <c r="AE148" s="19">
        <f>JUNIO!AG148</f>
        <v>73823670</v>
      </c>
      <c r="AF148" s="374">
        <v>15877216</v>
      </c>
      <c r="AG148" s="18">
        <f>SUM(AE148:AF148)</f>
        <v>89700886</v>
      </c>
      <c r="AH148" s="19">
        <f>X148-AA148</f>
        <v>24842593</v>
      </c>
      <c r="AI148" s="15">
        <f>X148-AD148</f>
        <v>25886096</v>
      </c>
      <c r="AJ148" s="16">
        <f>X148-AG148</f>
        <v>37699114</v>
      </c>
      <c r="AK148" s="9"/>
      <c r="AL148" s="372">
        <v>0</v>
      </c>
      <c r="AM148" s="375">
        <v>0</v>
      </c>
      <c r="AN148" s="9"/>
    </row>
    <row r="149" spans="1:40" s="382" customFormat="1" ht="24.95" customHeight="1">
      <c r="A149" s="754"/>
      <c r="B149" s="660"/>
      <c r="N149" s="9"/>
      <c r="R149" s="9"/>
      <c r="S149" s="706">
        <f>+IF(JUNIO!S149=0,"",JUNIO!S149)</f>
        <v>2020102</v>
      </c>
      <c r="T149" s="682" t="str">
        <f>+IF(JUNIO!T149=0,"",JUNIO!T149)</f>
        <v>Otros</v>
      </c>
      <c r="U149" s="27">
        <f t="shared" ref="U149:AJ149" si="153">SUM(U150:U152)</f>
        <v>60000000</v>
      </c>
      <c r="V149" s="15">
        <f t="shared" si="153"/>
        <v>-36624565</v>
      </c>
      <c r="W149" s="15">
        <f t="shared" si="153"/>
        <v>0</v>
      </c>
      <c r="X149" s="18">
        <f t="shared" si="153"/>
        <v>23375435</v>
      </c>
      <c r="Y149" s="19">
        <f t="shared" si="153"/>
        <v>4781785</v>
      </c>
      <c r="Z149" s="142">
        <f t="shared" si="153"/>
        <v>6364100</v>
      </c>
      <c r="AA149" s="18">
        <f t="shared" si="153"/>
        <v>11145885</v>
      </c>
      <c r="AB149" s="19">
        <f t="shared" si="153"/>
        <v>4781782</v>
      </c>
      <c r="AC149" s="142">
        <f t="shared" si="153"/>
        <v>6364099</v>
      </c>
      <c r="AD149" s="18">
        <f t="shared" si="153"/>
        <v>11145881</v>
      </c>
      <c r="AE149" s="19">
        <f t="shared" si="153"/>
        <v>2584545</v>
      </c>
      <c r="AF149" s="142">
        <f t="shared" si="153"/>
        <v>1482347</v>
      </c>
      <c r="AG149" s="18">
        <f t="shared" si="153"/>
        <v>4066892</v>
      </c>
      <c r="AH149" s="19">
        <f t="shared" si="153"/>
        <v>12229550</v>
      </c>
      <c r="AI149" s="15">
        <f t="shared" si="153"/>
        <v>12229554</v>
      </c>
      <c r="AJ149" s="16">
        <f t="shared" si="153"/>
        <v>19308543</v>
      </c>
      <c r="AK149" s="9"/>
      <c r="AL149" s="29">
        <f>SUM(AL150:AL152)</f>
        <v>0</v>
      </c>
      <c r="AM149" s="26">
        <f>SUM(AM150:AM152)</f>
        <v>0</v>
      </c>
      <c r="AN149" s="9"/>
    </row>
    <row r="150" spans="1:40" s="382" customFormat="1" ht="24.95" customHeight="1">
      <c r="A150" s="754"/>
      <c r="B150" s="660"/>
      <c r="N150" s="9"/>
      <c r="R150" s="9"/>
      <c r="S150" s="707" t="str">
        <f>+IF(JUNIO!S150=0,"",JUNIO!S150)</f>
        <v>2020102-1</v>
      </c>
      <c r="T150" s="682" t="str">
        <f>+IF(JUNIO!T150=0,"",JUNIO!T150)</f>
        <v>Compra de Equipo e Instr. Mco. y Laborat.</v>
      </c>
      <c r="U150" s="27">
        <f>+ENERO!U150</f>
        <v>40000000</v>
      </c>
      <c r="V150" s="15">
        <f>JUNIO!V150+JULIO!AL150</f>
        <v>-32000000</v>
      </c>
      <c r="W150" s="15">
        <f>JUNIO!W150+JULIO!AM150</f>
        <v>0</v>
      </c>
      <c r="X150" s="18">
        <f>SUM(U150:W150)</f>
        <v>8000000</v>
      </c>
      <c r="Y150" s="19">
        <f>JUNIO!AA150</f>
        <v>902020</v>
      </c>
      <c r="Z150" s="374">
        <v>6364100</v>
      </c>
      <c r="AA150" s="18">
        <f>SUM(Y150:Z150)</f>
        <v>7266120</v>
      </c>
      <c r="AB150" s="19">
        <f>JUNIO!AD150</f>
        <v>902020</v>
      </c>
      <c r="AC150" s="374">
        <v>6364099</v>
      </c>
      <c r="AD150" s="18">
        <f>SUM(AB150:AC150)</f>
        <v>7266119</v>
      </c>
      <c r="AE150" s="19">
        <f>JUNIO!AG150</f>
        <v>0</v>
      </c>
      <c r="AF150" s="374">
        <v>464100</v>
      </c>
      <c r="AG150" s="18">
        <f>SUM(AE150:AF150)</f>
        <v>464100</v>
      </c>
      <c r="AH150" s="19">
        <f>X150-AA150</f>
        <v>733880</v>
      </c>
      <c r="AI150" s="15">
        <f>X150-AD150</f>
        <v>733881</v>
      </c>
      <c r="AJ150" s="16">
        <f>X150-AG150</f>
        <v>7535900</v>
      </c>
      <c r="AK150" s="9"/>
      <c r="AL150" s="372">
        <v>0</v>
      </c>
      <c r="AM150" s="375">
        <v>0</v>
      </c>
      <c r="AN150" s="9"/>
    </row>
    <row r="151" spans="1:40" s="382" customFormat="1" ht="24.95" customHeight="1">
      <c r="A151" s="754"/>
      <c r="B151" s="660"/>
      <c r="N151" s="9"/>
      <c r="R151" s="9"/>
      <c r="S151" s="707" t="str">
        <f>+IF(JUNIO!S151=0,"",JUNIO!S151)</f>
        <v>2020102-2</v>
      </c>
      <c r="T151" s="682" t="str">
        <f>+IF(JUNIO!T151=0,"",JUNIO!T151)</f>
        <v>Materiales</v>
      </c>
      <c r="U151" s="27">
        <f>+ENERO!U151</f>
        <v>20000000</v>
      </c>
      <c r="V151" s="15">
        <f>JUNIO!V151+JULIO!AL151</f>
        <v>-4624565</v>
      </c>
      <c r="W151" s="15">
        <f>JUNIO!W151+JULIO!AM151</f>
        <v>0</v>
      </c>
      <c r="X151" s="18">
        <f>SUM(U151:W151)</f>
        <v>15375435</v>
      </c>
      <c r="Y151" s="19">
        <f>JUNIO!AA151</f>
        <v>3879765</v>
      </c>
      <c r="Z151" s="374">
        <v>0</v>
      </c>
      <c r="AA151" s="18">
        <f>SUM(Y151:Z151)</f>
        <v>3879765</v>
      </c>
      <c r="AB151" s="19">
        <f>JUNIO!AD151</f>
        <v>3879762</v>
      </c>
      <c r="AC151" s="374">
        <v>0</v>
      </c>
      <c r="AD151" s="18">
        <f>SUM(AB151:AC151)</f>
        <v>3879762</v>
      </c>
      <c r="AE151" s="19">
        <f>JUNIO!AG151</f>
        <v>2584545</v>
      </c>
      <c r="AF151" s="374">
        <v>1018247</v>
      </c>
      <c r="AG151" s="18">
        <f>SUM(AE151:AF151)</f>
        <v>3602792</v>
      </c>
      <c r="AH151" s="19">
        <f>X151-AA151</f>
        <v>11495670</v>
      </c>
      <c r="AI151" s="15">
        <f>X151-AD151</f>
        <v>11495673</v>
      </c>
      <c r="AJ151" s="16">
        <f>X151-AG151</f>
        <v>11772643</v>
      </c>
      <c r="AK151" s="9"/>
      <c r="AL151" s="372">
        <v>0</v>
      </c>
      <c r="AM151" s="375">
        <v>0</v>
      </c>
      <c r="AN151" s="9"/>
    </row>
    <row r="152" spans="1:40" s="382" customFormat="1" ht="24.95" customHeight="1">
      <c r="A152" s="754"/>
      <c r="B152" s="660"/>
      <c r="N152" s="9"/>
      <c r="R152" s="9"/>
      <c r="S152" s="707" t="str">
        <f>+IF(JUNIO!S152=0,"",JUNIO!S152)</f>
        <v>2020102-3</v>
      </c>
      <c r="T152" s="682" t="str">
        <f>+IF(JUNIO!T152=0,"",JUNIO!T152)</f>
        <v/>
      </c>
      <c r="U152" s="27">
        <f>+ENERO!U152</f>
        <v>0</v>
      </c>
      <c r="V152" s="15">
        <f>JUNIO!V152+JULIO!AL152</f>
        <v>0</v>
      </c>
      <c r="W152" s="15">
        <f>JUNIO!W152+JULIO!AM152</f>
        <v>0</v>
      </c>
      <c r="X152" s="18">
        <f>SUM(U152:W152)</f>
        <v>0</v>
      </c>
      <c r="Y152" s="19">
        <f>JUNIO!AA152</f>
        <v>0</v>
      </c>
      <c r="Z152" s="374">
        <v>0</v>
      </c>
      <c r="AA152" s="18">
        <f>SUM(Y152:Z152)</f>
        <v>0</v>
      </c>
      <c r="AB152" s="19">
        <f>JUNIO!AD152</f>
        <v>0</v>
      </c>
      <c r="AC152" s="374">
        <v>0</v>
      </c>
      <c r="AD152" s="18">
        <f>SUM(AB152:AC152)</f>
        <v>0</v>
      </c>
      <c r="AE152" s="19">
        <f>JUNIO!AG152</f>
        <v>0</v>
      </c>
      <c r="AF152" s="374">
        <v>0</v>
      </c>
      <c r="AG152" s="18">
        <f>SUM(AE152:AF152)</f>
        <v>0</v>
      </c>
      <c r="AH152" s="19">
        <f>X152-AA152</f>
        <v>0</v>
      </c>
      <c r="AI152" s="15">
        <f>X152-AD152</f>
        <v>0</v>
      </c>
      <c r="AJ152" s="16">
        <f>X152-AG152</f>
        <v>0</v>
      </c>
      <c r="AK152" s="9"/>
      <c r="AL152" s="372">
        <v>0</v>
      </c>
      <c r="AM152" s="375">
        <v>0</v>
      </c>
      <c r="AN152" s="9"/>
    </row>
    <row r="153" spans="1:40" s="382" customFormat="1" ht="24.95" customHeight="1">
      <c r="A153" s="754"/>
      <c r="B153" s="660"/>
      <c r="N153" s="9"/>
      <c r="R153" s="9"/>
      <c r="S153" s="706">
        <f>+IF(JUNIO!S153=0,"",JUNIO!S153)</f>
        <v>2020199</v>
      </c>
      <c r="T153" s="682" t="str">
        <f>+IF(JUNIO!T153=0,"",JUNIO!T153)</f>
        <v>Vigencias Anteriores Adquisición de Bienes Operativo</v>
      </c>
      <c r="U153" s="27">
        <f>+ENERO!U153</f>
        <v>0</v>
      </c>
      <c r="V153" s="15">
        <f>JUNIO!V153+JULIO!AL153</f>
        <v>0</v>
      </c>
      <c r="W153" s="15">
        <f>JUNIO!W153+JULIO!AM153</f>
        <v>32823293</v>
      </c>
      <c r="X153" s="18">
        <f>SUM(U153:W153)</f>
        <v>32823293</v>
      </c>
      <c r="Y153" s="19">
        <f>JUNIO!AA153</f>
        <v>32823293</v>
      </c>
      <c r="Z153" s="374">
        <v>0</v>
      </c>
      <c r="AA153" s="18">
        <f>SUM(Y153:Z153)</f>
        <v>32823293</v>
      </c>
      <c r="AB153" s="19">
        <f>JUNIO!AD153</f>
        <v>32823293</v>
      </c>
      <c r="AC153" s="374">
        <v>0</v>
      </c>
      <c r="AD153" s="18">
        <f>SUM(AB153:AC153)</f>
        <v>32823293</v>
      </c>
      <c r="AE153" s="19">
        <f>JUNIO!AG153</f>
        <v>28949814</v>
      </c>
      <c r="AF153" s="374">
        <v>0</v>
      </c>
      <c r="AG153" s="18">
        <f>SUM(AE153:AF153)</f>
        <v>28949814</v>
      </c>
      <c r="AH153" s="19">
        <f>X153-AA153</f>
        <v>0</v>
      </c>
      <c r="AI153" s="15">
        <f>X153-AD153</f>
        <v>0</v>
      </c>
      <c r="AJ153" s="16">
        <f>X153-AG153</f>
        <v>3873479</v>
      </c>
      <c r="AK153" s="9"/>
      <c r="AL153" s="372">
        <v>0</v>
      </c>
      <c r="AM153" s="375">
        <v>0</v>
      </c>
      <c r="AN153" s="9"/>
    </row>
    <row r="154" spans="1:40" s="382" customFormat="1" ht="24.95" customHeight="1">
      <c r="A154" s="754"/>
      <c r="B154" s="660"/>
      <c r="N154" s="9"/>
      <c r="R154" s="9"/>
      <c r="S154" s="366" t="str">
        <f>+IF(JUNIO!S154=0,"",JUNIO!S154)</f>
        <v/>
      </c>
      <c r="T154" s="696" t="str">
        <f>+IF(JUNIO!T154=0,"",JUNIO!T154)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c r="A155" s="754"/>
      <c r="B155" s="660"/>
      <c r="N155" s="9"/>
      <c r="R155" s="9"/>
      <c r="S155" s="705">
        <f>+IF(JUNIO!S155=0,"",JUNIO!S155)</f>
        <v>2020200</v>
      </c>
      <c r="T155" s="681" t="str">
        <f>+IF(JUNIO!T155=0,"",JUNIO!T155)</f>
        <v>Adquisición de Servicios</v>
      </c>
      <c r="U155" s="132">
        <f t="shared" ref="U155:AJ155" si="154">SUM(U156:U157)+U168</f>
        <v>341036640</v>
      </c>
      <c r="V155" s="122">
        <f t="shared" si="154"/>
        <v>-48509343</v>
      </c>
      <c r="W155" s="122">
        <f t="shared" si="154"/>
        <v>61344123</v>
      </c>
      <c r="X155" s="129">
        <f t="shared" si="154"/>
        <v>353871420</v>
      </c>
      <c r="Y155" s="128">
        <f t="shared" si="154"/>
        <v>222632363</v>
      </c>
      <c r="Z155" s="122">
        <f t="shared" si="154"/>
        <v>13247919</v>
      </c>
      <c r="AA155" s="129">
        <f t="shared" si="154"/>
        <v>235880282</v>
      </c>
      <c r="AB155" s="128">
        <f t="shared" si="154"/>
        <v>184936602</v>
      </c>
      <c r="AC155" s="122">
        <f t="shared" si="154"/>
        <v>18044817</v>
      </c>
      <c r="AD155" s="129">
        <f t="shared" si="154"/>
        <v>202981419</v>
      </c>
      <c r="AE155" s="128">
        <f t="shared" si="154"/>
        <v>134946227</v>
      </c>
      <c r="AF155" s="122">
        <f t="shared" si="154"/>
        <v>28626091</v>
      </c>
      <c r="AG155" s="129">
        <f t="shared" si="154"/>
        <v>163572318</v>
      </c>
      <c r="AH155" s="128">
        <f t="shared" si="154"/>
        <v>117991138</v>
      </c>
      <c r="AI155" s="122">
        <f t="shared" si="154"/>
        <v>150890001</v>
      </c>
      <c r="AJ155" s="130">
        <f t="shared" si="154"/>
        <v>190299102</v>
      </c>
      <c r="AK155" s="9"/>
      <c r="AL155" s="128">
        <f>SUM(AL156:AL157)+AL168</f>
        <v>0</v>
      </c>
      <c r="AM155" s="130">
        <f>SUM(AM156:AM157)+AM168</f>
        <v>0</v>
      </c>
      <c r="AN155" s="9"/>
    </row>
    <row r="156" spans="1:40" s="382" customFormat="1" ht="24.95" customHeight="1">
      <c r="A156" s="754"/>
      <c r="B156" s="660"/>
      <c r="N156" s="9"/>
      <c r="P156" s="9"/>
      <c r="Q156" s="9"/>
      <c r="R156" s="9"/>
      <c r="S156" s="706">
        <f>+IF(JUNIO!S156=0,"",JUNIO!S156)</f>
        <v>2020201</v>
      </c>
      <c r="T156" s="682" t="str">
        <f>+IF(JUNIO!T156=0,"",JUNIO!T156)</f>
        <v>Mantenimiento Hospitalario</v>
      </c>
      <c r="U156" s="27">
        <f>+ENERO!U156</f>
        <v>136881718</v>
      </c>
      <c r="V156" s="15">
        <f>JUNIO!V156+JULIO!AL156</f>
        <v>0</v>
      </c>
      <c r="W156" s="15">
        <f>JUNIO!W156+JULIO!AM156</f>
        <v>0</v>
      </c>
      <c r="X156" s="18">
        <f>SUM(U156:W156)</f>
        <v>136881718</v>
      </c>
      <c r="Y156" s="19">
        <f>JUNIO!AA156</f>
        <v>65339637</v>
      </c>
      <c r="Z156" s="374">
        <v>8125234</v>
      </c>
      <c r="AA156" s="18">
        <f>SUM(Y156:Z156)</f>
        <v>73464871</v>
      </c>
      <c r="AB156" s="19">
        <f>JUNIO!AD156</f>
        <v>58818629</v>
      </c>
      <c r="AC156" s="374">
        <v>8155292</v>
      </c>
      <c r="AD156" s="18">
        <f>SUM(AB156:AC156)</f>
        <v>66973921</v>
      </c>
      <c r="AE156" s="19">
        <f>JUNIO!AG156</f>
        <v>37451387</v>
      </c>
      <c r="AF156" s="374">
        <v>10393416</v>
      </c>
      <c r="AG156" s="18">
        <f>SUM(AE156:AF156)</f>
        <v>47844803</v>
      </c>
      <c r="AH156" s="19">
        <f>X156-AA156</f>
        <v>63416847</v>
      </c>
      <c r="AI156" s="15">
        <f>X156-AD156</f>
        <v>69907797</v>
      </c>
      <c r="AJ156" s="16">
        <f>X156-AG156</f>
        <v>89036915</v>
      </c>
      <c r="AK156" s="9"/>
      <c r="AL156" s="372">
        <v>0</v>
      </c>
      <c r="AM156" s="375">
        <v>0</v>
      </c>
      <c r="AN156" s="9"/>
    </row>
    <row r="157" spans="1:40" s="382" customFormat="1" ht="24.95" customHeight="1">
      <c r="A157" s="754"/>
      <c r="B157" s="660"/>
      <c r="N157" s="9"/>
      <c r="P157" s="9"/>
      <c r="Q157" s="9"/>
      <c r="R157" s="9"/>
      <c r="S157" s="706">
        <f>+IF(JUNIO!S157=0,"",JUNIO!S157)</f>
        <v>2020202</v>
      </c>
      <c r="T157" s="682" t="str">
        <f>+IF(JUNIO!T157=0,"",JUNIO!T157)</f>
        <v>Otros</v>
      </c>
      <c r="U157" s="27">
        <f t="shared" ref="U157:AJ157" si="155">SUM(U158:U167)</f>
        <v>204154922</v>
      </c>
      <c r="V157" s="15">
        <f t="shared" si="155"/>
        <v>-48509343</v>
      </c>
      <c r="W157" s="15">
        <f t="shared" si="155"/>
        <v>0</v>
      </c>
      <c r="X157" s="18">
        <f t="shared" si="155"/>
        <v>155645579</v>
      </c>
      <c r="Y157" s="19">
        <f t="shared" si="155"/>
        <v>95948603</v>
      </c>
      <c r="Z157" s="142">
        <f t="shared" si="155"/>
        <v>5122685</v>
      </c>
      <c r="AA157" s="18">
        <f t="shared" si="155"/>
        <v>101071288</v>
      </c>
      <c r="AB157" s="19">
        <f t="shared" si="155"/>
        <v>64773850</v>
      </c>
      <c r="AC157" s="142">
        <f t="shared" si="155"/>
        <v>9889525</v>
      </c>
      <c r="AD157" s="18">
        <f t="shared" si="155"/>
        <v>74663375</v>
      </c>
      <c r="AE157" s="19">
        <f t="shared" si="155"/>
        <v>52642047</v>
      </c>
      <c r="AF157" s="142">
        <f t="shared" si="155"/>
        <v>13465193</v>
      </c>
      <c r="AG157" s="18">
        <f t="shared" si="155"/>
        <v>66107240</v>
      </c>
      <c r="AH157" s="19">
        <f t="shared" si="155"/>
        <v>54574291</v>
      </c>
      <c r="AI157" s="15">
        <f t="shared" si="155"/>
        <v>80982204</v>
      </c>
      <c r="AJ157" s="16">
        <f t="shared" si="155"/>
        <v>89538339</v>
      </c>
      <c r="AK157" s="10"/>
      <c r="AL157" s="29">
        <f>SUM(AL158:AL167)</f>
        <v>0</v>
      </c>
      <c r="AM157" s="26">
        <f>SUM(AM158:AM167)</f>
        <v>0</v>
      </c>
      <c r="AN157" s="9"/>
    </row>
    <row r="158" spans="1:40" s="382" customFormat="1" ht="24.95" customHeight="1">
      <c r="A158" s="754"/>
      <c r="B158" s="660"/>
      <c r="N158" s="9"/>
      <c r="P158" s="9"/>
      <c r="Q158" s="9"/>
      <c r="R158" s="9"/>
      <c r="S158" s="707" t="str">
        <f>+IF(JUNIO!S158=0,"",JUNIO!S158)</f>
        <v>2020202-1</v>
      </c>
      <c r="T158" s="683" t="str">
        <f>+IF(JUNIO!T158=0,"",JUNIO!T158)</f>
        <v>Seguros</v>
      </c>
      <c r="U158" s="27">
        <f>+ENERO!U158</f>
        <v>47640589</v>
      </c>
      <c r="V158" s="15">
        <f>JUNIO!V158+JULIO!AL158</f>
        <v>0</v>
      </c>
      <c r="W158" s="15">
        <f>JUNIO!W158+JULIO!AM158</f>
        <v>0</v>
      </c>
      <c r="X158" s="18">
        <f t="shared" ref="X158:X168" si="156">SUM(U158:W158)</f>
        <v>47640589</v>
      </c>
      <c r="Y158" s="19">
        <f>JUNIO!AA158</f>
        <v>24360950</v>
      </c>
      <c r="Z158" s="374">
        <v>0</v>
      </c>
      <c r="AA158" s="18">
        <f t="shared" ref="AA158:AA168" si="157">SUM(Y158:Z158)</f>
        <v>24360950</v>
      </c>
      <c r="AB158" s="19">
        <f>JUNIO!AD158</f>
        <v>18303016</v>
      </c>
      <c r="AC158" s="374">
        <v>2638276</v>
      </c>
      <c r="AD158" s="18">
        <f t="shared" ref="AD158:AD168" si="158">SUM(AB158:AC158)</f>
        <v>20941292</v>
      </c>
      <c r="AE158" s="19">
        <f>JUNIO!AG158</f>
        <v>17289916</v>
      </c>
      <c r="AF158" s="374">
        <v>3651376</v>
      </c>
      <c r="AG158" s="18">
        <f t="shared" ref="AG158:AG168" si="159">SUM(AE158:AF158)</f>
        <v>20941292</v>
      </c>
      <c r="AH158" s="19">
        <f t="shared" ref="AH158:AH168" si="160">X158-AA158</f>
        <v>23279639</v>
      </c>
      <c r="AI158" s="15">
        <f t="shared" ref="AI158:AI168" si="161">X158-AD158</f>
        <v>26699297</v>
      </c>
      <c r="AJ158" s="16">
        <f t="shared" ref="AJ158:AJ168" si="162">X158-AG158</f>
        <v>26699297</v>
      </c>
      <c r="AK158" s="9"/>
      <c r="AL158" s="372">
        <v>0</v>
      </c>
      <c r="AM158" s="375">
        <v>0</v>
      </c>
      <c r="AN158" s="9"/>
    </row>
    <row r="159" spans="1:40" s="382" customFormat="1" ht="24.95" customHeight="1">
      <c r="A159" s="754"/>
      <c r="B159" s="660"/>
      <c r="N159" s="9"/>
      <c r="P159" s="9"/>
      <c r="Q159" s="9"/>
      <c r="R159" s="9"/>
      <c r="S159" s="707" t="str">
        <f>+IF(JUNIO!S159=0,"",JUNIO!S159)</f>
        <v>2020202-2</v>
      </c>
      <c r="T159" s="683" t="str">
        <f>+IF(JUNIO!T159=0,"",JUNIO!T159)</f>
        <v>Impresos y Publicaciones</v>
      </c>
      <c r="U159" s="27">
        <f>+ENERO!U159</f>
        <v>8000000</v>
      </c>
      <c r="V159" s="15">
        <f>JUNIO!V159+JULIO!AL159</f>
        <v>0</v>
      </c>
      <c r="W159" s="15">
        <f>JUNIO!W159+JULIO!AM159</f>
        <v>0</v>
      </c>
      <c r="X159" s="18">
        <f t="shared" si="156"/>
        <v>8000000</v>
      </c>
      <c r="Y159" s="19">
        <f>JUNIO!AA159</f>
        <v>4892611</v>
      </c>
      <c r="Z159" s="374">
        <v>959330</v>
      </c>
      <c r="AA159" s="18">
        <f t="shared" si="157"/>
        <v>5851941</v>
      </c>
      <c r="AB159" s="19">
        <f>JUNIO!AD159</f>
        <v>4188858</v>
      </c>
      <c r="AC159" s="374">
        <v>1041330</v>
      </c>
      <c r="AD159" s="18">
        <f t="shared" si="158"/>
        <v>5230188</v>
      </c>
      <c r="AE159" s="19">
        <f>JUNIO!AG159</f>
        <v>3321229</v>
      </c>
      <c r="AF159" s="374">
        <v>893175</v>
      </c>
      <c r="AG159" s="18">
        <f t="shared" si="159"/>
        <v>4214404</v>
      </c>
      <c r="AH159" s="19">
        <f t="shared" si="160"/>
        <v>2148059</v>
      </c>
      <c r="AI159" s="15">
        <f t="shared" si="161"/>
        <v>2769812</v>
      </c>
      <c r="AJ159" s="16">
        <f t="shared" si="162"/>
        <v>3785596</v>
      </c>
      <c r="AK159" s="9"/>
      <c r="AL159" s="372">
        <v>0</v>
      </c>
      <c r="AM159" s="375">
        <v>0</v>
      </c>
      <c r="AN159" s="9"/>
    </row>
    <row r="160" spans="1:40" s="382" customFormat="1" ht="24.95" customHeight="1">
      <c r="A160" s="754"/>
      <c r="B160" s="660"/>
      <c r="N160" s="9"/>
      <c r="P160" s="9"/>
      <c r="Q160" s="9"/>
      <c r="R160" s="9"/>
      <c r="S160" s="707" t="str">
        <f>+IF(JUNIO!S160=0,"",JUNIO!S160)</f>
        <v>2020202-3</v>
      </c>
      <c r="T160" s="683" t="str">
        <f>+IF(JUNIO!T160=0,"",JUNIO!T160)</f>
        <v>Pago a otras IPS</v>
      </c>
      <c r="U160" s="27">
        <f>+ENERO!U160</f>
        <v>67117184</v>
      </c>
      <c r="V160" s="15">
        <f>JUNIO!V160+JULIO!AL160</f>
        <v>-50938576</v>
      </c>
      <c r="W160" s="15">
        <f>JUNIO!W160+JULIO!AM160</f>
        <v>0</v>
      </c>
      <c r="X160" s="18">
        <f t="shared" si="156"/>
        <v>16178608</v>
      </c>
      <c r="Y160" s="19">
        <f>JUNIO!AA160</f>
        <v>13224187</v>
      </c>
      <c r="Z160" s="374">
        <v>249762</v>
      </c>
      <c r="AA160" s="18">
        <f t="shared" si="157"/>
        <v>13473949</v>
      </c>
      <c r="AB160" s="19">
        <f>JUNIO!AD160</f>
        <v>2862937</v>
      </c>
      <c r="AC160" s="374">
        <v>249762</v>
      </c>
      <c r="AD160" s="18">
        <f t="shared" si="158"/>
        <v>3112699</v>
      </c>
      <c r="AE160" s="19">
        <f>JUNIO!AG160</f>
        <v>1303000</v>
      </c>
      <c r="AF160" s="374">
        <v>1198250</v>
      </c>
      <c r="AG160" s="18">
        <f t="shared" si="159"/>
        <v>2501250</v>
      </c>
      <c r="AH160" s="19">
        <f t="shared" si="160"/>
        <v>2704659</v>
      </c>
      <c r="AI160" s="15">
        <f t="shared" si="161"/>
        <v>13065909</v>
      </c>
      <c r="AJ160" s="16">
        <f t="shared" si="162"/>
        <v>13677358</v>
      </c>
      <c r="AK160" s="9"/>
      <c r="AL160" s="372">
        <v>0</v>
      </c>
      <c r="AM160" s="375">
        <v>0</v>
      </c>
      <c r="AN160" s="9"/>
    </row>
    <row r="161" spans="1:40" s="382" customFormat="1" ht="24.95" customHeight="1">
      <c r="A161" s="754"/>
      <c r="B161" s="660"/>
      <c r="N161" s="9"/>
      <c r="P161" s="9"/>
      <c r="Q161" s="9"/>
      <c r="R161" s="9"/>
      <c r="S161" s="707" t="str">
        <f>+IF(JUNIO!S161=0,"",JUNIO!S161)</f>
        <v>2020202-4</v>
      </c>
      <c r="T161" s="683" t="str">
        <f>+IF(JUNIO!T161=0,"",JUNIO!T161)</f>
        <v>Comunicaciones y Transportes</v>
      </c>
      <c r="U161" s="27">
        <f>+ENERO!U161</f>
        <v>24000000</v>
      </c>
      <c r="V161" s="15">
        <f>JUNIO!V161+JULIO!AL161</f>
        <v>13929233</v>
      </c>
      <c r="W161" s="15">
        <f>JUNIO!W161+JULIO!AM161</f>
        <v>0</v>
      </c>
      <c r="X161" s="18">
        <f t="shared" si="156"/>
        <v>37929233</v>
      </c>
      <c r="Y161" s="19">
        <f>JUNIO!AA161</f>
        <v>17996014</v>
      </c>
      <c r="Z161" s="374">
        <v>2126853</v>
      </c>
      <c r="AA161" s="18">
        <f t="shared" si="157"/>
        <v>20122867</v>
      </c>
      <c r="AB161" s="19">
        <f>JUNIO!AD161</f>
        <v>14638014</v>
      </c>
      <c r="AC161" s="374">
        <v>2915753</v>
      </c>
      <c r="AD161" s="18">
        <f t="shared" si="158"/>
        <v>17553767</v>
      </c>
      <c r="AE161" s="19">
        <f>JUNIO!AG161</f>
        <v>10091954</v>
      </c>
      <c r="AF161" s="374">
        <v>4137795</v>
      </c>
      <c r="AG161" s="18">
        <f t="shared" si="159"/>
        <v>14229749</v>
      </c>
      <c r="AH161" s="19">
        <f t="shared" si="160"/>
        <v>17806366</v>
      </c>
      <c r="AI161" s="15">
        <f t="shared" si="161"/>
        <v>20375466</v>
      </c>
      <c r="AJ161" s="16">
        <f t="shared" si="162"/>
        <v>23699484</v>
      </c>
      <c r="AK161" s="9"/>
      <c r="AL161" s="372">
        <v>0</v>
      </c>
      <c r="AM161" s="375">
        <v>0</v>
      </c>
      <c r="AN161" s="9"/>
    </row>
    <row r="162" spans="1:40" s="382" customFormat="1" ht="24.95" customHeight="1">
      <c r="A162" s="754"/>
      <c r="B162" s="660"/>
      <c r="N162" s="9"/>
      <c r="P162" s="9"/>
      <c r="Q162" s="9"/>
      <c r="R162" s="9"/>
      <c r="S162" s="707" t="str">
        <f>+IF(JUNIO!S162=0,"",JUNIO!S162)</f>
        <v>2020202-5</v>
      </c>
      <c r="T162" s="683" t="str">
        <f>+IF(JUNIO!T162=0,"",JUNIO!T162)</f>
        <v>Viáticos y Gastos de Viaje</v>
      </c>
      <c r="U162" s="27">
        <f>+ENERO!U162</f>
        <v>24397149</v>
      </c>
      <c r="V162" s="15">
        <f>JUNIO!V162+JULIO!AL162</f>
        <v>0</v>
      </c>
      <c r="W162" s="15">
        <f>JUNIO!W162+JULIO!AM162</f>
        <v>0</v>
      </c>
      <c r="X162" s="18">
        <f t="shared" si="156"/>
        <v>24397149</v>
      </c>
      <c r="Y162" s="19">
        <f>JUNIO!AA162</f>
        <v>13974841</v>
      </c>
      <c r="Z162" s="374">
        <v>1786740</v>
      </c>
      <c r="AA162" s="18">
        <f t="shared" si="157"/>
        <v>15761581</v>
      </c>
      <c r="AB162" s="19">
        <f>JUNIO!AD162</f>
        <v>13974841</v>
      </c>
      <c r="AC162" s="374">
        <v>1786740</v>
      </c>
      <c r="AD162" s="18">
        <f t="shared" si="158"/>
        <v>15761581</v>
      </c>
      <c r="AE162" s="19">
        <f>JUNIO!AG162</f>
        <v>13974841</v>
      </c>
      <c r="AF162" s="374">
        <v>1702105</v>
      </c>
      <c r="AG162" s="18">
        <f t="shared" si="159"/>
        <v>15676946</v>
      </c>
      <c r="AH162" s="19">
        <f t="shared" si="160"/>
        <v>8635568</v>
      </c>
      <c r="AI162" s="15">
        <f t="shared" si="161"/>
        <v>8635568</v>
      </c>
      <c r="AJ162" s="16">
        <f t="shared" si="162"/>
        <v>8720203</v>
      </c>
      <c r="AK162" s="9"/>
      <c r="AL162" s="372">
        <v>0</v>
      </c>
      <c r="AM162" s="375">
        <v>0</v>
      </c>
      <c r="AN162" s="9"/>
    </row>
    <row r="163" spans="1:40" s="382" customFormat="1" ht="24.95" customHeight="1">
      <c r="A163" s="754"/>
      <c r="B163" s="660"/>
      <c r="N163" s="9"/>
      <c r="P163" s="9"/>
      <c r="Q163" s="9"/>
      <c r="R163" s="9"/>
      <c r="S163" s="707" t="str">
        <f>+IF(JUNIO!S163=0,"",JUNIO!S163)</f>
        <v>2020202-6</v>
      </c>
      <c r="T163" s="683" t="str">
        <f>+IF(JUNIO!T163=0,"",JUNIO!T163)</f>
        <v>Plan Integral de Manejo de Residuos Sólidos Hospitalarios</v>
      </c>
      <c r="U163" s="27">
        <f>+ENERO!U163</f>
        <v>10000000</v>
      </c>
      <c r="V163" s="15">
        <f>JUNIO!V163+JULIO!AL163</f>
        <v>-500000</v>
      </c>
      <c r="W163" s="15">
        <f>JUNIO!W163+JULIO!AM163</f>
        <v>0</v>
      </c>
      <c r="X163" s="18">
        <f t="shared" si="156"/>
        <v>9500000</v>
      </c>
      <c r="Y163" s="19">
        <f>JUNIO!AA163</f>
        <v>9500000</v>
      </c>
      <c r="Z163" s="374">
        <v>0</v>
      </c>
      <c r="AA163" s="18">
        <f t="shared" si="157"/>
        <v>9500000</v>
      </c>
      <c r="AB163" s="19">
        <f>JUNIO!AD163</f>
        <v>4347467</v>
      </c>
      <c r="AC163" s="374">
        <v>0</v>
      </c>
      <c r="AD163" s="18">
        <f t="shared" si="158"/>
        <v>4347467</v>
      </c>
      <c r="AE163" s="19">
        <f>JUNIO!AG163</f>
        <v>1788209</v>
      </c>
      <c r="AF163" s="374">
        <v>1882492</v>
      </c>
      <c r="AG163" s="18">
        <f t="shared" si="159"/>
        <v>3670701</v>
      </c>
      <c r="AH163" s="19">
        <f t="shared" si="160"/>
        <v>0</v>
      </c>
      <c r="AI163" s="15">
        <f t="shared" si="161"/>
        <v>5152533</v>
      </c>
      <c r="AJ163" s="16">
        <f t="shared" si="162"/>
        <v>5829299</v>
      </c>
      <c r="AK163" s="9"/>
      <c r="AL163" s="372">
        <v>0</v>
      </c>
      <c r="AM163" s="375">
        <v>0</v>
      </c>
      <c r="AN163" s="9"/>
    </row>
    <row r="164" spans="1:40" s="382" customFormat="1" ht="24.95" customHeight="1">
      <c r="A164" s="754"/>
      <c r="B164" s="660"/>
      <c r="N164" s="9"/>
      <c r="P164" s="9"/>
      <c r="Q164" s="9"/>
      <c r="R164" s="9"/>
      <c r="S164" s="707" t="str">
        <f>+IF(JUNIO!S164=0,"",JUNIO!S164)</f>
        <v>2020202-7</v>
      </c>
      <c r="T164" s="683" t="str">
        <f>+IF(JUNIO!T164=0,"",JUNIO!T164)</f>
        <v>Servicios de Laboratorio contratados con terceros</v>
      </c>
      <c r="U164" s="27">
        <f>+ENERO!U164</f>
        <v>23000000</v>
      </c>
      <c r="V164" s="15">
        <f>JUNIO!V164+JULIO!AL164</f>
        <v>-11000000</v>
      </c>
      <c r="W164" s="15">
        <f>JUNIO!W164+JULIO!AM164</f>
        <v>0</v>
      </c>
      <c r="X164" s="18">
        <f t="shared" si="156"/>
        <v>12000000</v>
      </c>
      <c r="Y164" s="19">
        <f>JUNIO!AA164</f>
        <v>12000000</v>
      </c>
      <c r="Z164" s="374">
        <v>0</v>
      </c>
      <c r="AA164" s="18">
        <f t="shared" si="157"/>
        <v>12000000</v>
      </c>
      <c r="AB164" s="19">
        <f>JUNIO!AD164</f>
        <v>6458717</v>
      </c>
      <c r="AC164" s="374">
        <v>1257664</v>
      </c>
      <c r="AD164" s="18">
        <f t="shared" si="158"/>
        <v>7716381</v>
      </c>
      <c r="AE164" s="19">
        <f>JUNIO!AG164</f>
        <v>4872898</v>
      </c>
      <c r="AF164" s="374">
        <v>0</v>
      </c>
      <c r="AG164" s="18">
        <f t="shared" si="159"/>
        <v>4872898</v>
      </c>
      <c r="AH164" s="19">
        <f t="shared" si="160"/>
        <v>0</v>
      </c>
      <c r="AI164" s="15">
        <f t="shared" si="161"/>
        <v>4283619</v>
      </c>
      <c r="AJ164" s="16">
        <f t="shared" si="162"/>
        <v>7127102</v>
      </c>
      <c r="AK164" s="9"/>
      <c r="AL164" s="372">
        <v>0</v>
      </c>
      <c r="AM164" s="375">
        <v>0</v>
      </c>
      <c r="AN164" s="9"/>
    </row>
    <row r="165" spans="1:40" s="382" customFormat="1" ht="24.95" customHeight="1">
      <c r="A165" s="754"/>
      <c r="B165" s="660"/>
      <c r="N165" s="9"/>
      <c r="P165" s="9"/>
      <c r="Q165" s="9"/>
      <c r="R165" s="9"/>
      <c r="S165" s="707" t="str">
        <f>+IF(JUNIO!S165=0,"",JUNIO!S165)</f>
        <v>2020202-8</v>
      </c>
      <c r="T165" s="683" t="str">
        <f>+IF(JUNIO!T165=0,"",JUNIO!T165)</f>
        <v>Servicios de Rayos X e Imaginología contratado con terceros</v>
      </c>
      <c r="U165" s="27">
        <f>+ENERO!U165</f>
        <v>0</v>
      </c>
      <c r="V165" s="15">
        <f>JUNIO!V165+JULIO!AL165</f>
        <v>0</v>
      </c>
      <c r="W165" s="15">
        <f>JUNIO!W165+JULIO!AM165</f>
        <v>0</v>
      </c>
      <c r="X165" s="18">
        <f t="shared" si="156"/>
        <v>0</v>
      </c>
      <c r="Y165" s="19">
        <f>JUNIO!AA165</f>
        <v>0</v>
      </c>
      <c r="Z165" s="374">
        <v>0</v>
      </c>
      <c r="AA165" s="18">
        <f t="shared" si="157"/>
        <v>0</v>
      </c>
      <c r="AB165" s="19">
        <f>JUNIO!AD165</f>
        <v>0</v>
      </c>
      <c r="AC165" s="374">
        <v>0</v>
      </c>
      <c r="AD165" s="18">
        <f t="shared" si="158"/>
        <v>0</v>
      </c>
      <c r="AE165" s="19">
        <f>JUNIO!AG165</f>
        <v>0</v>
      </c>
      <c r="AF165" s="374">
        <v>0</v>
      </c>
      <c r="AG165" s="18">
        <f t="shared" si="159"/>
        <v>0</v>
      </c>
      <c r="AH165" s="19">
        <f t="shared" si="160"/>
        <v>0</v>
      </c>
      <c r="AI165" s="15">
        <f t="shared" si="161"/>
        <v>0</v>
      </c>
      <c r="AJ165" s="16">
        <f t="shared" si="162"/>
        <v>0</v>
      </c>
      <c r="AK165" s="9"/>
      <c r="AL165" s="372">
        <v>0</v>
      </c>
      <c r="AM165" s="375">
        <v>0</v>
      </c>
      <c r="AN165" s="9"/>
    </row>
    <row r="166" spans="1:40" s="382" customFormat="1" ht="24.95" customHeight="1">
      <c r="A166" s="754"/>
      <c r="B166" s="660"/>
      <c r="N166" s="9"/>
      <c r="P166" s="9"/>
      <c r="Q166" s="9"/>
      <c r="R166" s="9"/>
      <c r="S166" s="707" t="str">
        <f>+IF(JUNIO!S166=0,"",JUNIO!S166)</f>
        <v>2020202-9</v>
      </c>
      <c r="T166" s="683" t="str">
        <f>+IF(JUNIO!T166=0,"",JUNIO!T166)</f>
        <v>Arrendamientos</v>
      </c>
      <c r="U166" s="27">
        <f>+ENERO!U166</f>
        <v>0</v>
      </c>
      <c r="V166" s="15">
        <f>JUNIO!V166+JULIO!AL166</f>
        <v>0</v>
      </c>
      <c r="W166" s="15">
        <f>JUNIO!W166+JULIO!AM166</f>
        <v>0</v>
      </c>
      <c r="X166" s="18">
        <f t="shared" si="156"/>
        <v>0</v>
      </c>
      <c r="Y166" s="19">
        <f>JUNIO!AA166</f>
        <v>0</v>
      </c>
      <c r="Z166" s="374">
        <v>0</v>
      </c>
      <c r="AA166" s="18">
        <f t="shared" si="157"/>
        <v>0</v>
      </c>
      <c r="AB166" s="19">
        <f>JUNIO!AD166</f>
        <v>0</v>
      </c>
      <c r="AC166" s="374">
        <v>0</v>
      </c>
      <c r="AD166" s="18">
        <f t="shared" si="158"/>
        <v>0</v>
      </c>
      <c r="AE166" s="19">
        <f>JUNIO!AG166</f>
        <v>0</v>
      </c>
      <c r="AF166" s="374">
        <v>0</v>
      </c>
      <c r="AG166" s="18">
        <f t="shared" si="159"/>
        <v>0</v>
      </c>
      <c r="AH166" s="19">
        <f t="shared" si="160"/>
        <v>0</v>
      </c>
      <c r="AI166" s="15">
        <f t="shared" si="161"/>
        <v>0</v>
      </c>
      <c r="AJ166" s="16">
        <f t="shared" si="162"/>
        <v>0</v>
      </c>
      <c r="AK166" s="9"/>
      <c r="AL166" s="372">
        <v>0</v>
      </c>
      <c r="AM166" s="375">
        <v>0</v>
      </c>
      <c r="AN166" s="9"/>
    </row>
    <row r="167" spans="1:40" s="382" customFormat="1" ht="24.95" customHeight="1">
      <c r="A167" s="754"/>
      <c r="B167" s="660"/>
      <c r="N167" s="9"/>
      <c r="P167" s="9"/>
      <c r="Q167" s="9"/>
      <c r="R167" s="9"/>
      <c r="S167" s="707" t="str">
        <f>+IF(JUNIO!S167=0,"",JUNIO!S167)</f>
        <v>2020202-10</v>
      </c>
      <c r="T167" s="683" t="str">
        <f>+IF(JUNIO!T167=0,"",JUNIO!T167)</f>
        <v>Servicios Públicos</v>
      </c>
      <c r="U167" s="27">
        <f>+ENERO!U167</f>
        <v>0</v>
      </c>
      <c r="V167" s="15">
        <f>JUNIO!V167+JULIO!AL167</f>
        <v>0</v>
      </c>
      <c r="W167" s="15">
        <f>JUNIO!W167+JULIO!AM167</f>
        <v>0</v>
      </c>
      <c r="X167" s="18">
        <f>SUM(U167:W167)</f>
        <v>0</v>
      </c>
      <c r="Y167" s="19">
        <f>JUNIO!AA167</f>
        <v>0</v>
      </c>
      <c r="Z167" s="374">
        <v>0</v>
      </c>
      <c r="AA167" s="18">
        <f>SUM(Y167:Z167)</f>
        <v>0</v>
      </c>
      <c r="AB167" s="19">
        <f>JUNIO!AD167</f>
        <v>0</v>
      </c>
      <c r="AC167" s="374">
        <v>0</v>
      </c>
      <c r="AD167" s="18">
        <f>SUM(AB167:AC167)</f>
        <v>0</v>
      </c>
      <c r="AE167" s="19">
        <f>JUNIO!AG167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c r="A168" s="754"/>
      <c r="B168" s="660"/>
      <c r="N168" s="9"/>
      <c r="P168" s="9"/>
      <c r="Q168" s="9"/>
      <c r="R168" s="9"/>
      <c r="S168" s="706">
        <f>+IF(JUNIO!S168=0,"",JUNIO!S168)</f>
        <v>2020299</v>
      </c>
      <c r="T168" s="682" t="str">
        <f>+IF(JUNIO!T168=0,"",JUNIO!T168)</f>
        <v>Vigencias Anteriores Adquisición de servicios Operativo</v>
      </c>
      <c r="U168" s="27">
        <f>+ENERO!U168</f>
        <v>0</v>
      </c>
      <c r="V168" s="15">
        <f>JUNIO!V168+JULIO!AL168</f>
        <v>0</v>
      </c>
      <c r="W168" s="15">
        <f>JUNIO!W168+JULIO!AM168</f>
        <v>61344123</v>
      </c>
      <c r="X168" s="18">
        <f t="shared" si="156"/>
        <v>61344123</v>
      </c>
      <c r="Y168" s="19">
        <f>JUNIO!AA168</f>
        <v>61344123</v>
      </c>
      <c r="Z168" s="374">
        <v>0</v>
      </c>
      <c r="AA168" s="18">
        <f t="shared" si="157"/>
        <v>61344123</v>
      </c>
      <c r="AB168" s="19">
        <f>JUNIO!AD168</f>
        <v>61344123</v>
      </c>
      <c r="AC168" s="374">
        <v>0</v>
      </c>
      <c r="AD168" s="18">
        <f t="shared" si="158"/>
        <v>61344123</v>
      </c>
      <c r="AE168" s="19">
        <f>JUNIO!AG168</f>
        <v>44852793</v>
      </c>
      <c r="AF168" s="374">
        <v>4767482</v>
      </c>
      <c r="AG168" s="18">
        <f t="shared" si="159"/>
        <v>49620275</v>
      </c>
      <c r="AH168" s="19">
        <f t="shared" si="160"/>
        <v>0</v>
      </c>
      <c r="AI168" s="15">
        <f t="shared" si="161"/>
        <v>0</v>
      </c>
      <c r="AJ168" s="16">
        <f t="shared" si="162"/>
        <v>11723848</v>
      </c>
      <c r="AK168" s="9"/>
      <c r="AL168" s="372">
        <v>0</v>
      </c>
      <c r="AM168" s="375">
        <v>0</v>
      </c>
      <c r="AN168" s="9"/>
    </row>
    <row r="169" spans="1:40" s="382" customFormat="1" ht="24.95" customHeight="1">
      <c r="A169" s="754"/>
      <c r="B169" s="660"/>
      <c r="N169" s="9"/>
      <c r="P169" s="9"/>
      <c r="Q169" s="9"/>
      <c r="R169" s="9"/>
      <c r="S169" s="366" t="str">
        <f>+IF(JUNIO!S169=0,"",JUNIO!S169)</f>
        <v/>
      </c>
      <c r="T169" s="696" t="str">
        <f>+IF(JUNIO!T169=0,"",JUNIO!T169)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c r="A170" s="754"/>
      <c r="B170" s="660"/>
      <c r="N170" s="9"/>
      <c r="P170" s="9"/>
      <c r="Q170" s="9"/>
      <c r="R170" s="9"/>
      <c r="S170" s="704">
        <f>+IF(JUNIO!S170=0,"",JUNIO!S170)</f>
        <v>3000000</v>
      </c>
      <c r="T170" s="686" t="str">
        <f>+IF(JUNIO!T170=0,"",JUNIO!T170)</f>
        <v>TRANSFERENCIAS CORRIENTES</v>
      </c>
      <c r="U170" s="470">
        <f t="shared" ref="U170:AJ170" si="163">U172+U176+U185</f>
        <v>166976316</v>
      </c>
      <c r="V170" s="471">
        <f t="shared" si="163"/>
        <v>5683322</v>
      </c>
      <c r="W170" s="471">
        <f t="shared" si="163"/>
        <v>72920440</v>
      </c>
      <c r="X170" s="472">
        <f t="shared" si="163"/>
        <v>245580078</v>
      </c>
      <c r="Y170" s="379">
        <f t="shared" si="163"/>
        <v>144455746</v>
      </c>
      <c r="Z170" s="471">
        <f t="shared" si="163"/>
        <v>12999262</v>
      </c>
      <c r="AA170" s="472">
        <f t="shared" si="163"/>
        <v>157455008</v>
      </c>
      <c r="AB170" s="379">
        <f t="shared" si="163"/>
        <v>144455746</v>
      </c>
      <c r="AC170" s="471">
        <f t="shared" si="163"/>
        <v>12999262</v>
      </c>
      <c r="AD170" s="472">
        <f t="shared" si="163"/>
        <v>157455008</v>
      </c>
      <c r="AE170" s="379">
        <f t="shared" si="163"/>
        <v>130371934</v>
      </c>
      <c r="AF170" s="471">
        <f t="shared" si="163"/>
        <v>12335083</v>
      </c>
      <c r="AG170" s="472">
        <f t="shared" si="163"/>
        <v>142707017</v>
      </c>
      <c r="AH170" s="379">
        <f t="shared" si="163"/>
        <v>88125070</v>
      </c>
      <c r="AI170" s="471">
        <f t="shared" si="163"/>
        <v>88125070</v>
      </c>
      <c r="AJ170" s="380">
        <f t="shared" si="163"/>
        <v>102873061</v>
      </c>
      <c r="AK170" s="9"/>
      <c r="AL170" s="128">
        <f>AL172+AL176+AL185</f>
        <v>0</v>
      </c>
      <c r="AM170" s="130">
        <f>AM172+AM176+AM185</f>
        <v>0</v>
      </c>
      <c r="AN170" s="9"/>
    </row>
    <row r="171" spans="1:40" s="382" customFormat="1" ht="24.95" customHeight="1">
      <c r="A171" s="754"/>
      <c r="B171" s="660"/>
      <c r="N171" s="9"/>
      <c r="P171" s="9"/>
      <c r="Q171" s="9"/>
      <c r="R171" s="9"/>
      <c r="S171" s="366" t="str">
        <f>+IF(JUNIO!S171=0,"",JUNIO!S171)</f>
        <v/>
      </c>
      <c r="T171" s="696" t="str">
        <f>+IF(JUNIO!T171=0,"",JUNIO!T171)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c r="A172" s="754"/>
      <c r="B172" s="660"/>
      <c r="N172" s="9"/>
      <c r="P172" s="9"/>
      <c r="Q172" s="9"/>
      <c r="R172" s="9"/>
      <c r="S172" s="705">
        <f>+IF(JUNIO!S172=0,"",JUNIO!S172)</f>
        <v>3100000</v>
      </c>
      <c r="T172" s="681" t="str">
        <f>+IF(JUNIO!T172=0,"",JUNIO!T172)</f>
        <v>Transferencias al Sector Público</v>
      </c>
      <c r="U172" s="132">
        <f t="shared" ref="U172:AJ172" si="164">SUM(U173:U174)</f>
        <v>3500000</v>
      </c>
      <c r="V172" s="122">
        <f t="shared" si="164"/>
        <v>4161394</v>
      </c>
      <c r="W172" s="122">
        <f t="shared" si="164"/>
        <v>0</v>
      </c>
      <c r="X172" s="129">
        <f t="shared" si="164"/>
        <v>7661394</v>
      </c>
      <c r="Y172" s="128">
        <f t="shared" si="164"/>
        <v>6143338</v>
      </c>
      <c r="Z172" s="122">
        <f t="shared" si="164"/>
        <v>0</v>
      </c>
      <c r="AA172" s="129">
        <f t="shared" si="164"/>
        <v>6143338</v>
      </c>
      <c r="AB172" s="128">
        <f t="shared" si="164"/>
        <v>6143338</v>
      </c>
      <c r="AC172" s="122">
        <f t="shared" si="164"/>
        <v>0</v>
      </c>
      <c r="AD172" s="129">
        <f t="shared" si="164"/>
        <v>6143338</v>
      </c>
      <c r="AE172" s="128">
        <f t="shared" si="164"/>
        <v>4161394</v>
      </c>
      <c r="AF172" s="122">
        <f t="shared" si="164"/>
        <v>1981944</v>
      </c>
      <c r="AG172" s="129">
        <f t="shared" si="164"/>
        <v>6143338</v>
      </c>
      <c r="AH172" s="128">
        <f t="shared" si="164"/>
        <v>1518056</v>
      </c>
      <c r="AI172" s="122">
        <f t="shared" si="164"/>
        <v>1518056</v>
      </c>
      <c r="AJ172" s="130">
        <f t="shared" si="164"/>
        <v>1518056</v>
      </c>
      <c r="AK172" s="9"/>
      <c r="AL172" s="128">
        <f>SUM(AL173:AL174)</f>
        <v>0</v>
      </c>
      <c r="AM172" s="130">
        <f>SUM(AM173:AM174)</f>
        <v>0</v>
      </c>
      <c r="AN172" s="9"/>
    </row>
    <row r="173" spans="1:40" s="382" customFormat="1" ht="24.95" customHeight="1">
      <c r="A173" s="754"/>
      <c r="B173" s="660"/>
      <c r="N173" s="9"/>
      <c r="P173" s="9"/>
      <c r="Q173" s="9"/>
      <c r="R173" s="9"/>
      <c r="S173" s="706">
        <f>+IF(JUNIO!S173=0,"",JUNIO!S173)</f>
        <v>3100003</v>
      </c>
      <c r="T173" s="682" t="str">
        <f>+IF(JUNIO!T173=0,"",JUNIO!T173)</f>
        <v>Entidades Públicas (Contraloria, Supersalud,…)</v>
      </c>
      <c r="U173" s="27">
        <f>+ENERO!U173</f>
        <v>3500000</v>
      </c>
      <c r="V173" s="15">
        <f>JUNIO!V173+JULIO!AL173</f>
        <v>0</v>
      </c>
      <c r="W173" s="15">
        <f>JUNIO!W173+JULIO!AM173</f>
        <v>0</v>
      </c>
      <c r="X173" s="18">
        <f>SUM(U173:W173)</f>
        <v>3500000</v>
      </c>
      <c r="Y173" s="19">
        <f>JUNIO!AA173</f>
        <v>1981944</v>
      </c>
      <c r="Z173" s="374">
        <v>0</v>
      </c>
      <c r="AA173" s="18">
        <f>SUM(Y173:Z173)</f>
        <v>1981944</v>
      </c>
      <c r="AB173" s="19">
        <f>JUNIO!AD173</f>
        <v>1981944</v>
      </c>
      <c r="AC173" s="374">
        <v>0</v>
      </c>
      <c r="AD173" s="18">
        <f>SUM(AB173:AC173)</f>
        <v>1981944</v>
      </c>
      <c r="AE173" s="19">
        <f>JUNIO!AG173</f>
        <v>0</v>
      </c>
      <c r="AF173" s="374">
        <v>1981944</v>
      </c>
      <c r="AG173" s="18">
        <f>SUM(AE173:AF173)</f>
        <v>1981944</v>
      </c>
      <c r="AH173" s="19">
        <f>X173-AA173</f>
        <v>1518056</v>
      </c>
      <c r="AI173" s="15">
        <f>X173-AD173</f>
        <v>1518056</v>
      </c>
      <c r="AJ173" s="16">
        <f>X173-AG173</f>
        <v>1518056</v>
      </c>
      <c r="AK173" s="9"/>
      <c r="AL173" s="372">
        <v>0</v>
      </c>
      <c r="AM173" s="375">
        <v>0</v>
      </c>
      <c r="AN173" s="9"/>
    </row>
    <row r="174" spans="1:40" s="382" customFormat="1" ht="24.95" customHeight="1">
      <c r="A174" s="754"/>
      <c r="B174" s="660"/>
      <c r="N174" s="9"/>
      <c r="P174" s="9"/>
      <c r="Q174" s="9"/>
      <c r="R174" s="9"/>
      <c r="S174" s="706">
        <f>+IF(JUNIO!S174=0,"",JUNIO!S174)</f>
        <v>3199999</v>
      </c>
      <c r="T174" s="682" t="str">
        <f>+IF(JUNIO!T174=0,"",JUNIO!T174)</f>
        <v>Vigencias Anteriores Tranf. Sector publico</v>
      </c>
      <c r="U174" s="27">
        <f>+ENERO!U174</f>
        <v>0</v>
      </c>
      <c r="V174" s="15">
        <f>JUNIO!V174+JULIO!AL174</f>
        <v>4161394</v>
      </c>
      <c r="W174" s="15">
        <f>JUNIO!W174+JULIO!AM174</f>
        <v>0</v>
      </c>
      <c r="X174" s="18">
        <f>SUM(U174:W174)</f>
        <v>4161394</v>
      </c>
      <c r="Y174" s="19">
        <f>JUNIO!AA174</f>
        <v>4161394</v>
      </c>
      <c r="Z174" s="374">
        <v>0</v>
      </c>
      <c r="AA174" s="18">
        <f>SUM(Y174:Z174)</f>
        <v>4161394</v>
      </c>
      <c r="AB174" s="19">
        <f>JUNIO!AD174</f>
        <v>4161394</v>
      </c>
      <c r="AC174" s="374">
        <v>0</v>
      </c>
      <c r="AD174" s="18">
        <f>SUM(AB174:AC174)</f>
        <v>4161394</v>
      </c>
      <c r="AE174" s="19">
        <f>JUNIO!AG174</f>
        <v>4161394</v>
      </c>
      <c r="AF174" s="374">
        <v>0</v>
      </c>
      <c r="AG174" s="18">
        <f>SUM(AE174:AF174)</f>
        <v>4161394</v>
      </c>
      <c r="AH174" s="19">
        <f>X174-AA174</f>
        <v>0</v>
      </c>
      <c r="AI174" s="15">
        <f>X174-AD174</f>
        <v>0</v>
      </c>
      <c r="AJ174" s="16">
        <f>X174-AG174</f>
        <v>0</v>
      </c>
      <c r="AK174" s="9"/>
      <c r="AL174" s="372">
        <v>0</v>
      </c>
      <c r="AM174" s="375">
        <v>0</v>
      </c>
      <c r="AN174" s="9"/>
    </row>
    <row r="175" spans="1:40" s="382" customFormat="1" ht="24.95" customHeight="1">
      <c r="A175" s="754"/>
      <c r="B175" s="660"/>
      <c r="N175" s="9"/>
      <c r="P175" s="9"/>
      <c r="Q175" s="9"/>
      <c r="R175" s="9"/>
      <c r="S175" s="366" t="str">
        <f>+IF(JUNIO!S175=0,"",JUNIO!S175)</f>
        <v/>
      </c>
      <c r="T175" s="696" t="str">
        <f>+IF(JUNIO!T175=0,"",JUNIO!T175)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c r="A176" s="754"/>
      <c r="B176" s="660"/>
      <c r="N176" s="9"/>
      <c r="P176" s="9"/>
      <c r="Q176" s="9"/>
      <c r="R176" s="9"/>
      <c r="S176" s="705">
        <f>+IF(JUNIO!S176=0,"",JUNIO!S176)</f>
        <v>320000</v>
      </c>
      <c r="T176" s="681" t="str">
        <f>+IF(JUNIO!T176=0,"",JUNIO!T176)</f>
        <v>Transf. Previsión y Seguridad Social</v>
      </c>
      <c r="U176" s="132">
        <f t="shared" ref="U176:AJ176" si="165">SUM(U177:U183)</f>
        <v>163476316</v>
      </c>
      <c r="V176" s="122">
        <f t="shared" si="165"/>
        <v>-1745840</v>
      </c>
      <c r="W176" s="122">
        <f t="shared" si="165"/>
        <v>72920440</v>
      </c>
      <c r="X176" s="129">
        <f t="shared" si="165"/>
        <v>234650916</v>
      </c>
      <c r="Y176" s="128">
        <f t="shared" si="165"/>
        <v>135044640</v>
      </c>
      <c r="Z176" s="122">
        <f t="shared" si="165"/>
        <v>12999262</v>
      </c>
      <c r="AA176" s="129">
        <f t="shared" si="165"/>
        <v>148043902</v>
      </c>
      <c r="AB176" s="128">
        <f t="shared" si="165"/>
        <v>135044640</v>
      </c>
      <c r="AC176" s="122">
        <f t="shared" si="165"/>
        <v>12999262</v>
      </c>
      <c r="AD176" s="129">
        <f t="shared" si="165"/>
        <v>148043902</v>
      </c>
      <c r="AE176" s="128">
        <f t="shared" si="165"/>
        <v>126210540</v>
      </c>
      <c r="AF176" s="122">
        <f t="shared" si="165"/>
        <v>10353139</v>
      </c>
      <c r="AG176" s="129">
        <f t="shared" si="165"/>
        <v>136563679</v>
      </c>
      <c r="AH176" s="128">
        <f t="shared" si="165"/>
        <v>86607014</v>
      </c>
      <c r="AI176" s="122">
        <f t="shared" si="165"/>
        <v>86607014</v>
      </c>
      <c r="AJ176" s="130">
        <f t="shared" si="165"/>
        <v>98087237</v>
      </c>
      <c r="AK176" s="9"/>
      <c r="AL176" s="128">
        <f>SUM(AL177:AL183)</f>
        <v>0</v>
      </c>
      <c r="AM176" s="130">
        <f>SUM(AM177:AM183)</f>
        <v>0</v>
      </c>
      <c r="AN176" s="9"/>
    </row>
    <row r="177" spans="1:40" s="382" customFormat="1" ht="24.95" customHeight="1">
      <c r="A177" s="754"/>
      <c r="B177" s="660"/>
      <c r="N177" s="9"/>
      <c r="P177" s="9"/>
      <c r="Q177" s="9"/>
      <c r="R177" s="9"/>
      <c r="S177" s="706">
        <f>+IF(JUNIO!S177=0,"",JUNIO!S177)</f>
        <v>3200100</v>
      </c>
      <c r="T177" s="682" t="str">
        <f>+IF(JUNIO!T177=0,"",JUNIO!T177)</f>
        <v>Pensiones y Jubilaciones (Pago Directo)</v>
      </c>
      <c r="U177" s="27">
        <f>+ENERO!U177</f>
        <v>140230476</v>
      </c>
      <c r="V177" s="15">
        <f>JUNIO!V177+JULIO!AL177</f>
        <v>0</v>
      </c>
      <c r="W177" s="15">
        <f>JUNIO!W177+JULIO!AM177</f>
        <v>0</v>
      </c>
      <c r="X177" s="18">
        <f t="shared" ref="X177:X183" si="166">SUM(U177:W177)</f>
        <v>140230476</v>
      </c>
      <c r="Y177" s="19">
        <f>JUNIO!AA177</f>
        <v>61624032</v>
      </c>
      <c r="Z177" s="374">
        <v>10270672</v>
      </c>
      <c r="AA177" s="18">
        <f t="shared" ref="AA177:AA183" si="167">SUM(Y177:Z177)</f>
        <v>71894704</v>
      </c>
      <c r="AB177" s="19">
        <f>JUNIO!AD177</f>
        <v>61624032</v>
      </c>
      <c r="AC177" s="374">
        <v>10270672</v>
      </c>
      <c r="AD177" s="18">
        <f t="shared" ref="AD177:AD183" si="168">SUM(AB177:AC177)</f>
        <v>71894704</v>
      </c>
      <c r="AE177" s="19">
        <f>JUNIO!AG177</f>
        <v>56488696</v>
      </c>
      <c r="AF177" s="374">
        <v>10270672</v>
      </c>
      <c r="AG177" s="18">
        <f t="shared" ref="AG177:AG183" si="169">SUM(AE177:AF177)</f>
        <v>66759368</v>
      </c>
      <c r="AH177" s="19">
        <f t="shared" ref="AH177:AH183" si="170">X177-AA177</f>
        <v>68335772</v>
      </c>
      <c r="AI177" s="15">
        <f t="shared" ref="AI177:AI183" si="171">X177-AD177</f>
        <v>68335772</v>
      </c>
      <c r="AJ177" s="16">
        <f t="shared" ref="AJ177:AJ183" si="172">X177-AG177</f>
        <v>73471108</v>
      </c>
      <c r="AK177" s="9"/>
      <c r="AL177" s="372">
        <v>0</v>
      </c>
      <c r="AM177" s="375">
        <v>0</v>
      </c>
      <c r="AN177" s="9"/>
    </row>
    <row r="178" spans="1:40" s="382" customFormat="1" ht="24.95" customHeight="1">
      <c r="A178" s="754"/>
      <c r="B178" s="660"/>
      <c r="N178" s="9"/>
      <c r="P178" s="9"/>
      <c r="Q178" s="9"/>
      <c r="R178" s="9"/>
      <c r="S178" s="706">
        <f>+IF(JUNIO!S178=0,"",JUNIO!S178)</f>
        <v>3200200</v>
      </c>
      <c r="T178" s="682" t="str">
        <f>+IF(JUNIO!T178=0,"",JUNIO!T178)</f>
        <v>Cesantías Pago Directo (Pago Directo)</v>
      </c>
      <c r="U178" s="27">
        <f>+ENERO!U178</f>
        <v>0</v>
      </c>
      <c r="V178" s="15">
        <f>JUNIO!V178+JULIO!AL178</f>
        <v>0</v>
      </c>
      <c r="W178" s="15">
        <f>JUNIO!W178+JULIO!AM178</f>
        <v>0</v>
      </c>
      <c r="X178" s="18">
        <f t="shared" si="166"/>
        <v>0</v>
      </c>
      <c r="Y178" s="19">
        <f>JUNIO!AA178</f>
        <v>0</v>
      </c>
      <c r="Z178" s="374">
        <v>0</v>
      </c>
      <c r="AA178" s="18">
        <f t="shared" si="167"/>
        <v>0</v>
      </c>
      <c r="AB178" s="19">
        <f>JUNIO!AD178</f>
        <v>0</v>
      </c>
      <c r="AC178" s="374">
        <v>0</v>
      </c>
      <c r="AD178" s="18">
        <f t="shared" si="168"/>
        <v>0</v>
      </c>
      <c r="AE178" s="19">
        <f>JUNIO!AG178</f>
        <v>0</v>
      </c>
      <c r="AF178" s="374">
        <v>0</v>
      </c>
      <c r="AG178" s="18">
        <f t="shared" si="169"/>
        <v>0</v>
      </c>
      <c r="AH178" s="19">
        <f t="shared" si="170"/>
        <v>0</v>
      </c>
      <c r="AI178" s="15">
        <f t="shared" si="171"/>
        <v>0</v>
      </c>
      <c r="AJ178" s="16">
        <f t="shared" si="172"/>
        <v>0</v>
      </c>
      <c r="AK178" s="9"/>
      <c r="AL178" s="372">
        <v>0</v>
      </c>
      <c r="AM178" s="375">
        <v>0</v>
      </c>
      <c r="AN178" s="9"/>
    </row>
    <row r="179" spans="1:40" s="382" customFormat="1" ht="24.95" customHeight="1">
      <c r="A179" s="754"/>
      <c r="B179" s="660"/>
      <c r="N179" s="9"/>
      <c r="P179" s="9"/>
      <c r="Q179" s="9"/>
      <c r="R179" s="9"/>
      <c r="S179" s="706">
        <f>+IF(JUNIO!S179=0,"",JUNIO!S179)</f>
        <v>3200300</v>
      </c>
      <c r="T179" s="682" t="str">
        <f>+IF(JUNIO!T179=0,"",JUNIO!T179)</f>
        <v>Bonos, Cuotas de Bonos y cuotas partes jubilatorias</v>
      </c>
      <c r="U179" s="27">
        <f>+ENERO!U179</f>
        <v>0</v>
      </c>
      <c r="V179" s="15">
        <f>JUNIO!V179+JULIO!AL179</f>
        <v>1500000</v>
      </c>
      <c r="W179" s="15">
        <f>JUNIO!W179+JULIO!AM179</f>
        <v>0</v>
      </c>
      <c r="X179" s="18">
        <f t="shared" si="166"/>
        <v>1500000</v>
      </c>
      <c r="Y179" s="19">
        <f>JUNIO!AA179</f>
        <v>500168</v>
      </c>
      <c r="Z179" s="374">
        <v>375126</v>
      </c>
      <c r="AA179" s="18">
        <f t="shared" si="167"/>
        <v>875294</v>
      </c>
      <c r="AB179" s="19">
        <f>JUNIO!AD179</f>
        <v>500168</v>
      </c>
      <c r="AC179" s="374">
        <v>375126</v>
      </c>
      <c r="AD179" s="18">
        <f t="shared" si="168"/>
        <v>875294</v>
      </c>
      <c r="AE179" s="19">
        <f>JUNIO!AG179</f>
        <v>0</v>
      </c>
      <c r="AF179" s="374">
        <v>0</v>
      </c>
      <c r="AG179" s="18">
        <f t="shared" si="169"/>
        <v>0</v>
      </c>
      <c r="AH179" s="19">
        <f t="shared" si="170"/>
        <v>624706</v>
      </c>
      <c r="AI179" s="15">
        <f t="shared" si="171"/>
        <v>624706</v>
      </c>
      <c r="AJ179" s="16">
        <f t="shared" si="172"/>
        <v>1500000</v>
      </c>
      <c r="AK179" s="9"/>
      <c r="AL179" s="372">
        <v>0</v>
      </c>
      <c r="AM179" s="375">
        <v>0</v>
      </c>
      <c r="AN179" s="9"/>
    </row>
    <row r="180" spans="1:40" s="382" customFormat="1" ht="24.95" customHeight="1">
      <c r="A180" s="754"/>
      <c r="B180" s="660"/>
      <c r="N180" s="9"/>
      <c r="P180" s="9"/>
      <c r="Q180" s="9"/>
      <c r="R180" s="9"/>
      <c r="S180" s="706">
        <f>+IF(JUNIO!S180=0,"",JUNIO!S180)</f>
        <v>3200400</v>
      </c>
      <c r="T180" s="682" t="str">
        <f>+IF(JUNIO!T180=0,"",JUNIO!T180)</f>
        <v>Intereses a las cesantias</v>
      </c>
      <c r="U180" s="27">
        <f>+ENERO!U180</f>
        <v>23245840</v>
      </c>
      <c r="V180" s="15">
        <f>JUNIO!V180+JULIO!AL180</f>
        <v>-3245840</v>
      </c>
      <c r="W180" s="15">
        <f>JUNIO!W180+JULIO!AM180</f>
        <v>0</v>
      </c>
      <c r="X180" s="18">
        <f t="shared" si="166"/>
        <v>20000000</v>
      </c>
      <c r="Y180" s="19">
        <f>JUNIO!AA180</f>
        <v>0</v>
      </c>
      <c r="Z180" s="374">
        <v>2353464</v>
      </c>
      <c r="AA180" s="18">
        <f t="shared" si="167"/>
        <v>2353464</v>
      </c>
      <c r="AB180" s="19">
        <f>JUNIO!AD180</f>
        <v>0</v>
      </c>
      <c r="AC180" s="374">
        <v>2353464</v>
      </c>
      <c r="AD180" s="18">
        <f t="shared" si="168"/>
        <v>2353464</v>
      </c>
      <c r="AE180" s="19">
        <f>JUNIO!AG180</f>
        <v>0</v>
      </c>
      <c r="AF180" s="374">
        <v>82467</v>
      </c>
      <c r="AG180" s="18">
        <f t="shared" si="169"/>
        <v>82467</v>
      </c>
      <c r="AH180" s="19">
        <f t="shared" si="170"/>
        <v>17646536</v>
      </c>
      <c r="AI180" s="15">
        <f t="shared" si="171"/>
        <v>17646536</v>
      </c>
      <c r="AJ180" s="16">
        <f t="shared" si="172"/>
        <v>19917533</v>
      </c>
      <c r="AK180" s="9"/>
      <c r="AL180" s="372">
        <v>0</v>
      </c>
      <c r="AM180" s="375">
        <v>0</v>
      </c>
      <c r="AN180" s="9"/>
    </row>
    <row r="181" spans="1:40" s="382" customFormat="1" ht="24.95" customHeight="1">
      <c r="A181" s="754"/>
      <c r="B181" s="660"/>
      <c r="N181" s="9"/>
      <c r="P181" s="9"/>
      <c r="Q181" s="9"/>
      <c r="R181" s="9"/>
      <c r="S181" s="706" t="str">
        <f>+IF(JUNIO!S181=0,"",JUNIO!S181)</f>
        <v/>
      </c>
      <c r="T181" s="682" t="str">
        <f>+IF(JUNIO!T181=0,"",JUNIO!T181)</f>
        <v/>
      </c>
      <c r="U181" s="27">
        <f>+ENERO!U181</f>
        <v>0</v>
      </c>
      <c r="V181" s="15">
        <f>JUNIO!V181+JULIO!AL181</f>
        <v>0</v>
      </c>
      <c r="W181" s="15">
        <f>JUNIO!W181+JULIO!AM181</f>
        <v>0</v>
      </c>
      <c r="X181" s="18">
        <f t="shared" si="166"/>
        <v>0</v>
      </c>
      <c r="Y181" s="19">
        <f>JUNIO!AA181</f>
        <v>0</v>
      </c>
      <c r="Z181" s="374">
        <v>0</v>
      </c>
      <c r="AA181" s="18">
        <f t="shared" si="167"/>
        <v>0</v>
      </c>
      <c r="AB181" s="19">
        <f>JUNIO!AD181</f>
        <v>0</v>
      </c>
      <c r="AC181" s="374">
        <v>0</v>
      </c>
      <c r="AD181" s="18">
        <f t="shared" si="168"/>
        <v>0</v>
      </c>
      <c r="AE181" s="19">
        <f>JUNIO!AG181</f>
        <v>0</v>
      </c>
      <c r="AF181" s="374">
        <v>0</v>
      </c>
      <c r="AG181" s="18">
        <f t="shared" si="169"/>
        <v>0</v>
      </c>
      <c r="AH181" s="19">
        <f t="shared" si="170"/>
        <v>0</v>
      </c>
      <c r="AI181" s="15">
        <f t="shared" si="171"/>
        <v>0</v>
      </c>
      <c r="AJ181" s="16">
        <f t="shared" si="172"/>
        <v>0</v>
      </c>
      <c r="AK181" s="9"/>
      <c r="AL181" s="372">
        <v>0</v>
      </c>
      <c r="AM181" s="375">
        <v>0</v>
      </c>
      <c r="AN181" s="9"/>
    </row>
    <row r="182" spans="1:40" s="382" customFormat="1" ht="24.95" customHeight="1">
      <c r="A182" s="754"/>
      <c r="B182" s="660"/>
      <c r="N182" s="9"/>
      <c r="P182" s="9"/>
      <c r="Q182" s="9"/>
      <c r="R182" s="9"/>
      <c r="S182" s="706" t="str">
        <f>+IF(JUNIO!S182=0,"",JUNIO!S182)</f>
        <v/>
      </c>
      <c r="T182" s="682" t="str">
        <f>+IF(JUNIO!T182=0,"",JUNIO!T182)</f>
        <v/>
      </c>
      <c r="U182" s="27">
        <f>+ENERO!U182</f>
        <v>0</v>
      </c>
      <c r="V182" s="15">
        <f>JUNIO!V182+JULIO!AL182</f>
        <v>0</v>
      </c>
      <c r="W182" s="15">
        <f>JUNIO!W182+JULIO!AM182</f>
        <v>0</v>
      </c>
      <c r="X182" s="18">
        <f t="shared" si="166"/>
        <v>0</v>
      </c>
      <c r="Y182" s="19">
        <f>JUNIO!AA182</f>
        <v>0</v>
      </c>
      <c r="Z182" s="374">
        <v>0</v>
      </c>
      <c r="AA182" s="18">
        <f t="shared" si="167"/>
        <v>0</v>
      </c>
      <c r="AB182" s="19">
        <f>JUNIO!AD182</f>
        <v>0</v>
      </c>
      <c r="AC182" s="374">
        <v>0</v>
      </c>
      <c r="AD182" s="18">
        <f t="shared" si="168"/>
        <v>0</v>
      </c>
      <c r="AE182" s="19">
        <f>JUNIO!AG182</f>
        <v>0</v>
      </c>
      <c r="AF182" s="374">
        <v>0</v>
      </c>
      <c r="AG182" s="18">
        <f t="shared" si="169"/>
        <v>0</v>
      </c>
      <c r="AH182" s="19">
        <f t="shared" si="170"/>
        <v>0</v>
      </c>
      <c r="AI182" s="15">
        <f t="shared" si="171"/>
        <v>0</v>
      </c>
      <c r="AJ182" s="16">
        <f t="shared" si="172"/>
        <v>0</v>
      </c>
      <c r="AK182" s="9"/>
      <c r="AL182" s="372">
        <v>0</v>
      </c>
      <c r="AM182" s="375">
        <v>0</v>
      </c>
      <c r="AN182" s="9"/>
    </row>
    <row r="183" spans="1:40" s="382" customFormat="1" ht="24.95" customHeight="1">
      <c r="A183" s="754"/>
      <c r="B183" s="660"/>
      <c r="N183" s="9"/>
      <c r="P183" s="9"/>
      <c r="Q183" s="9"/>
      <c r="R183" s="9"/>
      <c r="S183" s="706">
        <f>+IF(JUNIO!S183=0,"",JUNIO!S183)</f>
        <v>3299999</v>
      </c>
      <c r="T183" s="682" t="str">
        <f>+IF(JUNIO!T183=0,"",JUNIO!T183)</f>
        <v>Vigencias Anteriores Transf. Previsión y Seguridad Social</v>
      </c>
      <c r="U183" s="27">
        <f>+ENERO!U183</f>
        <v>0</v>
      </c>
      <c r="V183" s="15">
        <f>JUNIO!V183+JULIO!AL183</f>
        <v>0</v>
      </c>
      <c r="W183" s="15">
        <f>JUNIO!W183+JULIO!AM183</f>
        <v>72920440</v>
      </c>
      <c r="X183" s="18">
        <f t="shared" si="166"/>
        <v>72920440</v>
      </c>
      <c r="Y183" s="19">
        <f>JUNIO!AA183</f>
        <v>72920440</v>
      </c>
      <c r="Z183" s="374">
        <v>0</v>
      </c>
      <c r="AA183" s="18">
        <f t="shared" si="167"/>
        <v>72920440</v>
      </c>
      <c r="AB183" s="19">
        <f>JUNIO!AD183</f>
        <v>72920440</v>
      </c>
      <c r="AC183" s="374">
        <v>0</v>
      </c>
      <c r="AD183" s="18">
        <f t="shared" si="168"/>
        <v>72920440</v>
      </c>
      <c r="AE183" s="19">
        <f>JUNIO!AG183</f>
        <v>69721844</v>
      </c>
      <c r="AF183" s="374">
        <v>0</v>
      </c>
      <c r="AG183" s="18">
        <f t="shared" si="169"/>
        <v>69721844</v>
      </c>
      <c r="AH183" s="19">
        <f t="shared" si="170"/>
        <v>0</v>
      </c>
      <c r="AI183" s="15">
        <f t="shared" si="171"/>
        <v>0</v>
      </c>
      <c r="AJ183" s="16">
        <f t="shared" si="172"/>
        <v>3198596</v>
      </c>
      <c r="AK183" s="9"/>
      <c r="AL183" s="372">
        <v>0</v>
      </c>
      <c r="AM183" s="375">
        <v>0</v>
      </c>
      <c r="AN183" s="9"/>
    </row>
    <row r="184" spans="1:40" s="382" customFormat="1" ht="24.95" customHeight="1">
      <c r="A184" s="754"/>
      <c r="B184" s="660"/>
      <c r="N184" s="9"/>
      <c r="P184" s="9"/>
      <c r="Q184" s="9"/>
      <c r="R184" s="9"/>
      <c r="S184" s="366" t="str">
        <f>+IF(JUNIO!S184=0,"",JUNIO!S184)</f>
        <v/>
      </c>
      <c r="T184" s="696" t="str">
        <f>+IF(JUNIO!T184=0,"",JUNIO!T184)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c r="A185" s="754"/>
      <c r="B185" s="660"/>
      <c r="N185" s="9"/>
      <c r="P185" s="9"/>
      <c r="Q185" s="9"/>
      <c r="R185" s="9"/>
      <c r="S185" s="705">
        <f>+IF(JUNIO!S185=0,"",JUNIO!S185)</f>
        <v>3300000</v>
      </c>
      <c r="T185" s="681" t="str">
        <f>+IF(JUNIO!T185=0,"",JUNIO!T185)</f>
        <v>Otras Transferencias</v>
      </c>
      <c r="U185" s="132">
        <f t="shared" ref="U185:AJ185" si="173">U186+U187+U191</f>
        <v>0</v>
      </c>
      <c r="V185" s="122">
        <f t="shared" si="173"/>
        <v>3267768</v>
      </c>
      <c r="W185" s="122">
        <f t="shared" si="173"/>
        <v>0</v>
      </c>
      <c r="X185" s="129">
        <f t="shared" si="173"/>
        <v>3267768</v>
      </c>
      <c r="Y185" s="128">
        <f t="shared" si="173"/>
        <v>3267768</v>
      </c>
      <c r="Z185" s="122">
        <f t="shared" si="173"/>
        <v>0</v>
      </c>
      <c r="AA185" s="129">
        <f t="shared" si="173"/>
        <v>3267768</v>
      </c>
      <c r="AB185" s="128">
        <f t="shared" si="173"/>
        <v>3267768</v>
      </c>
      <c r="AC185" s="122">
        <f t="shared" si="173"/>
        <v>0</v>
      </c>
      <c r="AD185" s="129">
        <f t="shared" si="173"/>
        <v>3267768</v>
      </c>
      <c r="AE185" s="128">
        <f t="shared" si="173"/>
        <v>0</v>
      </c>
      <c r="AF185" s="122">
        <f t="shared" si="173"/>
        <v>0</v>
      </c>
      <c r="AG185" s="129">
        <f t="shared" si="173"/>
        <v>0</v>
      </c>
      <c r="AH185" s="128">
        <f t="shared" si="173"/>
        <v>0</v>
      </c>
      <c r="AI185" s="122">
        <f t="shared" si="173"/>
        <v>0</v>
      </c>
      <c r="AJ185" s="130">
        <f t="shared" si="173"/>
        <v>3267768</v>
      </c>
      <c r="AK185" s="9"/>
      <c r="AL185" s="128">
        <f>AL186+AL187+AL191</f>
        <v>0</v>
      </c>
      <c r="AM185" s="130">
        <f>AM186+AM187+AM191</f>
        <v>0</v>
      </c>
      <c r="AN185" s="9"/>
    </row>
    <row r="186" spans="1:40" s="382" customFormat="1" ht="24.95" customHeight="1">
      <c r="A186" s="754"/>
      <c r="B186" s="660"/>
      <c r="N186" s="9"/>
      <c r="P186" s="9"/>
      <c r="Q186" s="9"/>
      <c r="R186" s="9"/>
      <c r="S186" s="706">
        <f>+IF(JUNIO!S186=0,"",JUNIO!S186)</f>
        <v>3300100</v>
      </c>
      <c r="T186" s="682" t="str">
        <f>+IF(JUNIO!T186=0,"",JUNIO!T186)</f>
        <v>Sentencias y Conciliaciones</v>
      </c>
      <c r="U186" s="27">
        <f>+ENERO!U186</f>
        <v>0</v>
      </c>
      <c r="V186" s="15">
        <f>JUNIO!V186+JULIO!AL186</f>
        <v>0</v>
      </c>
      <c r="W186" s="15">
        <f>JUNIO!W186+JULIO!AM186</f>
        <v>0</v>
      </c>
      <c r="X186" s="18">
        <f>SUM(U186:W186)</f>
        <v>0</v>
      </c>
      <c r="Y186" s="19">
        <f>JUNIO!AA186</f>
        <v>0</v>
      </c>
      <c r="Z186" s="374">
        <v>0</v>
      </c>
      <c r="AA186" s="18">
        <f>SUM(Y186:Z186)</f>
        <v>0</v>
      </c>
      <c r="AB186" s="19">
        <f>JUNIO!AD186</f>
        <v>0</v>
      </c>
      <c r="AC186" s="374">
        <v>0</v>
      </c>
      <c r="AD186" s="18">
        <f>SUM(AB186:AC186)</f>
        <v>0</v>
      </c>
      <c r="AE186" s="19">
        <f>JUNIO!AG186</f>
        <v>0</v>
      </c>
      <c r="AF186" s="374">
        <v>0</v>
      </c>
      <c r="AG186" s="18">
        <f>SUM(AE186:AF186)</f>
        <v>0</v>
      </c>
      <c r="AH186" s="19">
        <f>X186-AA186</f>
        <v>0</v>
      </c>
      <c r="AI186" s="15">
        <f>X186-AD186</f>
        <v>0</v>
      </c>
      <c r="AJ186" s="16">
        <f>X186-AG186</f>
        <v>0</v>
      </c>
      <c r="AK186" s="9"/>
      <c r="AL186" s="372">
        <v>0</v>
      </c>
      <c r="AM186" s="375">
        <v>0</v>
      </c>
      <c r="AN186" s="9"/>
    </row>
    <row r="187" spans="1:40" s="382" customFormat="1" ht="24.95" customHeight="1">
      <c r="A187" s="754"/>
      <c r="B187" s="660"/>
      <c r="N187" s="9"/>
      <c r="P187" s="9"/>
      <c r="Q187" s="9"/>
      <c r="R187" s="9"/>
      <c r="S187" s="706">
        <f>+IF(JUNIO!S187=0,"",JUNIO!S187)</f>
        <v>3300200</v>
      </c>
      <c r="T187" s="682" t="str">
        <f>+IF(JUNIO!T187=0,"",JUNIO!T187)</f>
        <v>Destinatarios de otras transferencias</v>
      </c>
      <c r="U187" s="27">
        <f t="shared" ref="U187:AM187" si="174">SUM(U188:U190)</f>
        <v>0</v>
      </c>
      <c r="V187" s="15">
        <f t="shared" si="174"/>
        <v>3267768</v>
      </c>
      <c r="W187" s="15">
        <f t="shared" si="174"/>
        <v>0</v>
      </c>
      <c r="X187" s="18">
        <f t="shared" si="174"/>
        <v>3267768</v>
      </c>
      <c r="Y187" s="19">
        <f t="shared" si="174"/>
        <v>3267768</v>
      </c>
      <c r="Z187" s="142">
        <f t="shared" si="174"/>
        <v>0</v>
      </c>
      <c r="AA187" s="18">
        <f t="shared" si="174"/>
        <v>3267768</v>
      </c>
      <c r="AB187" s="19">
        <f t="shared" si="174"/>
        <v>3267768</v>
      </c>
      <c r="AC187" s="142">
        <f t="shared" si="174"/>
        <v>0</v>
      </c>
      <c r="AD187" s="18">
        <f t="shared" si="174"/>
        <v>3267768</v>
      </c>
      <c r="AE187" s="19">
        <f t="shared" si="174"/>
        <v>0</v>
      </c>
      <c r="AF187" s="142">
        <f t="shared" si="174"/>
        <v>0</v>
      </c>
      <c r="AG187" s="18">
        <f t="shared" si="174"/>
        <v>0</v>
      </c>
      <c r="AH187" s="19">
        <f t="shared" si="174"/>
        <v>0</v>
      </c>
      <c r="AI187" s="15">
        <f t="shared" si="174"/>
        <v>0</v>
      </c>
      <c r="AJ187" s="16">
        <f t="shared" si="174"/>
        <v>3267768</v>
      </c>
      <c r="AK187" s="9"/>
      <c r="AL187" s="29">
        <f t="shared" si="174"/>
        <v>0</v>
      </c>
      <c r="AM187" s="26">
        <f t="shared" si="174"/>
        <v>0</v>
      </c>
      <c r="AN187" s="9"/>
    </row>
    <row r="188" spans="1:40" s="382" customFormat="1" ht="24.95" customHeight="1">
      <c r="A188" s="754"/>
      <c r="B188" s="661"/>
      <c r="N188" s="9"/>
      <c r="P188" s="9"/>
      <c r="Q188" s="9"/>
      <c r="R188" s="9"/>
      <c r="S188" s="707" t="str">
        <f>+IF(JUNIO!S188=0,"",JUNIO!S188)</f>
        <v>3300200-1</v>
      </c>
      <c r="T188" s="682" t="str">
        <f>+IF(JUNIO!T188=0,"",JUNIO!T188)</f>
        <v>COHAN</v>
      </c>
      <c r="U188" s="27">
        <f>+ENERO!U188</f>
        <v>0</v>
      </c>
      <c r="V188" s="15">
        <f>JUNIO!V188+JULIO!AL188</f>
        <v>3267768</v>
      </c>
      <c r="W188" s="15">
        <f>JUNIO!W188+JULIO!AM188</f>
        <v>0</v>
      </c>
      <c r="X188" s="18">
        <f>SUM(U188:W188)</f>
        <v>3267768</v>
      </c>
      <c r="Y188" s="19">
        <f>JUNIO!AA188</f>
        <v>3267768</v>
      </c>
      <c r="Z188" s="374">
        <v>0</v>
      </c>
      <c r="AA188" s="18">
        <f>SUM(Y188:Z188)</f>
        <v>3267768</v>
      </c>
      <c r="AB188" s="19">
        <f>JUNIO!AD188</f>
        <v>3267768</v>
      </c>
      <c r="AC188" s="374">
        <v>0</v>
      </c>
      <c r="AD188" s="18">
        <f>SUM(AB188:AC188)</f>
        <v>3267768</v>
      </c>
      <c r="AE188" s="19">
        <f>JUNIO!AG188</f>
        <v>0</v>
      </c>
      <c r="AF188" s="374">
        <v>0</v>
      </c>
      <c r="AG188" s="18">
        <f>SUM(AE188:AF188)</f>
        <v>0</v>
      </c>
      <c r="AH188" s="19">
        <f>X188-AA188</f>
        <v>0</v>
      </c>
      <c r="AI188" s="15">
        <f>X188-AD188</f>
        <v>0</v>
      </c>
      <c r="AJ188" s="16">
        <f>X188-AG188</f>
        <v>3267768</v>
      </c>
      <c r="AK188" s="9"/>
      <c r="AL188" s="372">
        <v>0</v>
      </c>
      <c r="AM188" s="375">
        <v>0</v>
      </c>
      <c r="AN188" s="9"/>
    </row>
    <row r="189" spans="1:40" s="382" customFormat="1" ht="24.95" customHeight="1">
      <c r="A189" s="754"/>
      <c r="B189" s="661"/>
      <c r="N189" s="9"/>
      <c r="P189" s="9"/>
      <c r="Q189" s="9"/>
      <c r="R189" s="9"/>
      <c r="S189" s="707" t="str">
        <f>+IF(JUNIO!S189=0,"",JUNIO!S189)</f>
        <v>3300200-2</v>
      </c>
      <c r="T189" s="682" t="str">
        <f>+IF(JUNIO!T189=0,"",JUNIO!T189)</f>
        <v>AESA</v>
      </c>
      <c r="U189" s="27">
        <f>+ENERO!U189</f>
        <v>0</v>
      </c>
      <c r="V189" s="15">
        <f>JUNIO!V189+JULIO!AL189</f>
        <v>0</v>
      </c>
      <c r="W189" s="15">
        <f>JUNIO!W189+JULIO!AM189</f>
        <v>0</v>
      </c>
      <c r="X189" s="18">
        <f>SUM(U189:W189)</f>
        <v>0</v>
      </c>
      <c r="Y189" s="19">
        <f>JUNIO!AA189</f>
        <v>0</v>
      </c>
      <c r="Z189" s="374">
        <v>0</v>
      </c>
      <c r="AA189" s="18">
        <f>SUM(Y189:Z189)</f>
        <v>0</v>
      </c>
      <c r="AB189" s="19">
        <f>JUNIO!AD189</f>
        <v>0</v>
      </c>
      <c r="AC189" s="374">
        <v>0</v>
      </c>
      <c r="AD189" s="18">
        <f>SUM(AB189:AC189)</f>
        <v>0</v>
      </c>
      <c r="AE189" s="19">
        <f>JUNIO!AG189</f>
        <v>0</v>
      </c>
      <c r="AF189" s="374">
        <v>0</v>
      </c>
      <c r="AG189" s="18">
        <f>SUM(AE189:AF189)</f>
        <v>0</v>
      </c>
      <c r="AH189" s="19">
        <f>X189-AA189</f>
        <v>0</v>
      </c>
      <c r="AI189" s="15">
        <f>X189-AD189</f>
        <v>0</v>
      </c>
      <c r="AJ189" s="16">
        <f>X189-AG189</f>
        <v>0</v>
      </c>
      <c r="AK189" s="9"/>
      <c r="AL189" s="372">
        <v>0</v>
      </c>
      <c r="AM189" s="375">
        <v>0</v>
      </c>
      <c r="AN189" s="9"/>
    </row>
    <row r="190" spans="1:40" s="382" customFormat="1" ht="24.95" customHeight="1">
      <c r="A190" s="754"/>
      <c r="B190" s="661"/>
      <c r="N190" s="9"/>
      <c r="P190" s="9"/>
      <c r="Q190" s="9"/>
      <c r="R190" s="9"/>
      <c r="S190" s="707" t="str">
        <f>+IF(JUNIO!S190=0,"",JUNIO!S190)</f>
        <v>3300200-3</v>
      </c>
      <c r="T190" s="682" t="str">
        <f>+IF(JUNIO!T190=0,"",JUNIO!T190)</f>
        <v xml:space="preserve">OTRAS </v>
      </c>
      <c r="U190" s="27">
        <f>+ENERO!U190</f>
        <v>0</v>
      </c>
      <c r="V190" s="15">
        <f>JUNIO!V190+JULIO!AL190</f>
        <v>0</v>
      </c>
      <c r="W190" s="15">
        <f>JUNIO!W190+JULIO!AM190</f>
        <v>0</v>
      </c>
      <c r="X190" s="18">
        <f>SUM(U190:W190)</f>
        <v>0</v>
      </c>
      <c r="Y190" s="19">
        <f>JUNIO!AA190</f>
        <v>0</v>
      </c>
      <c r="Z190" s="374">
        <v>0</v>
      </c>
      <c r="AA190" s="18">
        <f>SUM(Y190:Z190)</f>
        <v>0</v>
      </c>
      <c r="AB190" s="19">
        <f>JUNIO!AD190</f>
        <v>0</v>
      </c>
      <c r="AC190" s="374">
        <v>0</v>
      </c>
      <c r="AD190" s="18">
        <f>SUM(AB190:AC190)</f>
        <v>0</v>
      </c>
      <c r="AE190" s="19">
        <f>JUNIO!AG190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c r="A191" s="754"/>
      <c r="B191" s="661"/>
      <c r="N191" s="9"/>
      <c r="P191" s="9"/>
      <c r="Q191" s="9"/>
      <c r="R191" s="9"/>
      <c r="S191" s="706">
        <f>+IF(JUNIO!S191=0,"",JUNIO!S191)</f>
        <v>3399999</v>
      </c>
      <c r="T191" s="682" t="str">
        <f>+IF(JUNIO!T191=0,"",JUNIO!T191)</f>
        <v>Vigencias Anteriores Otras Transferencias</v>
      </c>
      <c r="U191" s="27">
        <f>+ENERO!U191</f>
        <v>0</v>
      </c>
      <c r="V191" s="15">
        <f>JUNIO!V191+JULIO!AL191</f>
        <v>0</v>
      </c>
      <c r="W191" s="15">
        <f>JUNIO!W191+JULIO!AM191</f>
        <v>0</v>
      </c>
      <c r="X191" s="18">
        <f>SUM(U191:W191)</f>
        <v>0</v>
      </c>
      <c r="Y191" s="19">
        <f>JUNIO!AA191</f>
        <v>0</v>
      </c>
      <c r="Z191" s="374">
        <v>0</v>
      </c>
      <c r="AA191" s="18">
        <f>SUM(Y191:Z191)</f>
        <v>0</v>
      </c>
      <c r="AB191" s="19">
        <f>JUNIO!AD191</f>
        <v>0</v>
      </c>
      <c r="AC191" s="374">
        <v>0</v>
      </c>
      <c r="AD191" s="18">
        <f>SUM(AB191:AC191)</f>
        <v>0</v>
      </c>
      <c r="AE191" s="19">
        <f>JUNIO!AG191</f>
        <v>0</v>
      </c>
      <c r="AF191" s="374">
        <v>0</v>
      </c>
      <c r="AG191" s="18">
        <f>SUM(AE191:AF191)</f>
        <v>0</v>
      </c>
      <c r="AH191" s="19">
        <f>X191-AA191</f>
        <v>0</v>
      </c>
      <c r="AI191" s="15">
        <f>X191-AD191</f>
        <v>0</v>
      </c>
      <c r="AJ191" s="16">
        <f>X191-AG191</f>
        <v>0</v>
      </c>
      <c r="AK191" s="9"/>
      <c r="AL191" s="372">
        <v>0</v>
      </c>
      <c r="AM191" s="375">
        <v>0</v>
      </c>
      <c r="AN191" s="9"/>
    </row>
    <row r="192" spans="1:40" s="382" customFormat="1" ht="24.95" customHeight="1">
      <c r="A192" s="754"/>
      <c r="B192" s="661"/>
      <c r="N192" s="9"/>
      <c r="P192" s="9"/>
      <c r="Q192" s="9"/>
      <c r="R192" s="9"/>
      <c r="S192" s="814"/>
      <c r="T192" s="815"/>
      <c r="U192" s="188"/>
      <c r="V192" s="816"/>
      <c r="W192" s="816"/>
      <c r="X192" s="816"/>
      <c r="Y192" s="816"/>
      <c r="Z192" s="817"/>
      <c r="AA192" s="816"/>
      <c r="AB192" s="816"/>
      <c r="AC192" s="817"/>
      <c r="AD192" s="816"/>
      <c r="AE192" s="816"/>
      <c r="AF192" s="817"/>
      <c r="AG192" s="816"/>
      <c r="AH192" s="816"/>
      <c r="AI192" s="816"/>
      <c r="AJ192" s="173"/>
      <c r="AK192" s="9"/>
      <c r="AL192" s="818"/>
      <c r="AM192" s="819"/>
      <c r="AN192" s="9"/>
    </row>
    <row r="193" spans="1:40" s="382" customFormat="1" ht="49.5" customHeight="1">
      <c r="A193" s="754"/>
      <c r="B193" s="661"/>
      <c r="N193" s="9"/>
      <c r="P193" s="9"/>
      <c r="Q193" s="9"/>
      <c r="R193" s="9"/>
      <c r="S193" s="493" t="s">
        <v>323</v>
      </c>
      <c r="T193" s="690" t="s">
        <v>569</v>
      </c>
      <c r="U193" s="470">
        <f>U195+U209</f>
        <v>617207026</v>
      </c>
      <c r="V193" s="471">
        <f t="shared" ref="V193:AJ193" si="175">V195+V209</f>
        <v>44969121</v>
      </c>
      <c r="W193" s="471">
        <f t="shared" si="175"/>
        <v>0</v>
      </c>
      <c r="X193" s="380">
        <f t="shared" si="175"/>
        <v>662176147</v>
      </c>
      <c r="Y193" s="379">
        <f t="shared" si="175"/>
        <v>599206254</v>
      </c>
      <c r="Z193" s="494">
        <f t="shared" si="175"/>
        <v>5109978</v>
      </c>
      <c r="AA193" s="380">
        <f t="shared" si="175"/>
        <v>604316232</v>
      </c>
      <c r="AB193" s="470">
        <f t="shared" si="175"/>
        <v>458091871</v>
      </c>
      <c r="AC193" s="494">
        <f t="shared" si="175"/>
        <v>31735236</v>
      </c>
      <c r="AD193" s="472">
        <f t="shared" si="175"/>
        <v>489827107</v>
      </c>
      <c r="AE193" s="379">
        <f t="shared" si="175"/>
        <v>287974995</v>
      </c>
      <c r="AF193" s="494">
        <f t="shared" si="175"/>
        <v>46659594</v>
      </c>
      <c r="AG193" s="380">
        <f t="shared" si="175"/>
        <v>334634589</v>
      </c>
      <c r="AH193" s="379">
        <f t="shared" si="175"/>
        <v>57859915</v>
      </c>
      <c r="AI193" s="471">
        <f t="shared" si="175"/>
        <v>172349040</v>
      </c>
      <c r="AJ193" s="380">
        <f t="shared" si="175"/>
        <v>327541558</v>
      </c>
      <c r="AK193" s="9"/>
      <c r="AL193" s="379">
        <f t="shared" ref="AL193:AM193" si="176">AL195+AL209</f>
        <v>0</v>
      </c>
      <c r="AM193" s="380">
        <f t="shared" si="176"/>
        <v>0</v>
      </c>
      <c r="AN193" s="9"/>
    </row>
    <row r="194" spans="1:40" s="382" customFormat="1" ht="24.95" customHeight="1">
      <c r="A194" s="754"/>
      <c r="B194" s="661"/>
      <c r="N194" s="9"/>
      <c r="P194" s="9"/>
      <c r="Q194" s="9"/>
      <c r="R194" s="9"/>
      <c r="S194" s="366" t="str">
        <f>+IF(JUNIO!S194=0,"",JUNIO!S194)</f>
        <v/>
      </c>
      <c r="T194" s="696" t="str">
        <f>+IF(JUNIO!T194=0,"",JUNIO!T194)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c r="A195" s="754"/>
      <c r="B195" s="661"/>
      <c r="N195" s="9"/>
      <c r="P195" s="9"/>
      <c r="Q195" s="9"/>
      <c r="R195" s="9"/>
      <c r="S195" s="704">
        <f>+IF(JUNIO!S195=0,"",JUNIO!S195)</f>
        <v>4000000</v>
      </c>
      <c r="T195" s="686" t="str">
        <f>+IF(JUNIO!T195=0,"",JUNIO!T195)</f>
        <v>GASTOS  DE PRESTACION DE SERVICIOS</v>
      </c>
      <c r="U195" s="470">
        <f t="shared" ref="U195:AJ195" si="177">U196</f>
        <v>617207026</v>
      </c>
      <c r="V195" s="471">
        <f t="shared" si="177"/>
        <v>44969121</v>
      </c>
      <c r="W195" s="471">
        <f t="shared" si="177"/>
        <v>0</v>
      </c>
      <c r="X195" s="472">
        <f t="shared" si="177"/>
        <v>662176147</v>
      </c>
      <c r="Y195" s="379">
        <f t="shared" si="177"/>
        <v>599206254</v>
      </c>
      <c r="Z195" s="471">
        <f t="shared" si="177"/>
        <v>5109978</v>
      </c>
      <c r="AA195" s="472">
        <f t="shared" si="177"/>
        <v>604316232</v>
      </c>
      <c r="AB195" s="379">
        <f t="shared" si="177"/>
        <v>458091871</v>
      </c>
      <c r="AC195" s="471">
        <f t="shared" si="177"/>
        <v>31735236</v>
      </c>
      <c r="AD195" s="472">
        <f t="shared" si="177"/>
        <v>489827107</v>
      </c>
      <c r="AE195" s="379">
        <f t="shared" si="177"/>
        <v>287974995</v>
      </c>
      <c r="AF195" s="471">
        <f t="shared" si="177"/>
        <v>46659594</v>
      </c>
      <c r="AG195" s="472">
        <f t="shared" si="177"/>
        <v>334634589</v>
      </c>
      <c r="AH195" s="379">
        <f t="shared" si="177"/>
        <v>57859915</v>
      </c>
      <c r="AI195" s="471">
        <f t="shared" si="177"/>
        <v>172349040</v>
      </c>
      <c r="AJ195" s="380">
        <f t="shared" si="177"/>
        <v>327541558</v>
      </c>
      <c r="AK195" s="9"/>
      <c r="AL195" s="128">
        <f>AL196</f>
        <v>0</v>
      </c>
      <c r="AM195" s="130">
        <f>AM196</f>
        <v>0</v>
      </c>
      <c r="AN195" s="9"/>
    </row>
    <row r="196" spans="1:40" s="382" customFormat="1" ht="24.95" customHeight="1">
      <c r="A196" s="754"/>
      <c r="B196" s="661"/>
      <c r="N196" s="9"/>
      <c r="P196" s="9"/>
      <c r="Q196" s="9"/>
      <c r="R196" s="9"/>
      <c r="S196" s="705">
        <f>+IF(JUNIO!S196=0,"",JUNIO!S196)</f>
        <v>4100000</v>
      </c>
      <c r="T196" s="681" t="str">
        <f>+IF(JUNIO!T196=0,"",JUNIO!T196)</f>
        <v>Insumos y Suministros Hospitalarios</v>
      </c>
      <c r="U196" s="132">
        <f t="shared" ref="U196:AJ196" si="178">U197+U205+U207</f>
        <v>617207026</v>
      </c>
      <c r="V196" s="122">
        <f t="shared" si="178"/>
        <v>44969121</v>
      </c>
      <c r="W196" s="122">
        <f t="shared" si="178"/>
        <v>0</v>
      </c>
      <c r="X196" s="129">
        <f t="shared" si="178"/>
        <v>662176147</v>
      </c>
      <c r="Y196" s="128">
        <f t="shared" si="178"/>
        <v>599206254</v>
      </c>
      <c r="Z196" s="122">
        <f t="shared" si="178"/>
        <v>5109978</v>
      </c>
      <c r="AA196" s="129">
        <f t="shared" si="178"/>
        <v>604316232</v>
      </c>
      <c r="AB196" s="128">
        <f t="shared" si="178"/>
        <v>458091871</v>
      </c>
      <c r="AC196" s="122">
        <f t="shared" si="178"/>
        <v>31735236</v>
      </c>
      <c r="AD196" s="129">
        <f t="shared" si="178"/>
        <v>489827107</v>
      </c>
      <c r="AE196" s="128">
        <f t="shared" si="178"/>
        <v>287974995</v>
      </c>
      <c r="AF196" s="122">
        <f t="shared" si="178"/>
        <v>46659594</v>
      </c>
      <c r="AG196" s="129">
        <f t="shared" si="178"/>
        <v>334634589</v>
      </c>
      <c r="AH196" s="128">
        <f t="shared" si="178"/>
        <v>57859915</v>
      </c>
      <c r="AI196" s="122">
        <f t="shared" si="178"/>
        <v>172349040</v>
      </c>
      <c r="AJ196" s="130">
        <f t="shared" si="178"/>
        <v>327541558</v>
      </c>
      <c r="AK196" s="10"/>
      <c r="AL196" s="128">
        <f>AL197+AL205+AL207</f>
        <v>0</v>
      </c>
      <c r="AM196" s="130">
        <f>AM197+AM205+AM207</f>
        <v>0</v>
      </c>
      <c r="AN196" s="9"/>
    </row>
    <row r="197" spans="1:40" s="382" customFormat="1" ht="24.95" customHeight="1">
      <c r="A197" s="754"/>
      <c r="B197" s="661"/>
      <c r="N197" s="9"/>
      <c r="P197" s="9"/>
      <c r="Q197" s="9"/>
      <c r="R197" s="9"/>
      <c r="S197" s="706">
        <f>+IF(JUNIO!S197=0,"",JUNIO!S197)</f>
        <v>4100100</v>
      </c>
      <c r="T197" s="682" t="str">
        <f>+IF(JUNIO!T197=0,"",JUNIO!T197)</f>
        <v>Compra de Bienes para la Prestacion de servicios</v>
      </c>
      <c r="U197" s="27">
        <f t="shared" ref="U197:AJ197" si="179">SUM(U198:U204)</f>
        <v>421300000</v>
      </c>
      <c r="V197" s="15">
        <f t="shared" si="179"/>
        <v>-2821500</v>
      </c>
      <c r="W197" s="15">
        <f t="shared" si="179"/>
        <v>0</v>
      </c>
      <c r="X197" s="18">
        <f t="shared" si="179"/>
        <v>418478500</v>
      </c>
      <c r="Y197" s="19">
        <f t="shared" si="179"/>
        <v>361924672</v>
      </c>
      <c r="Z197" s="142">
        <f t="shared" si="179"/>
        <v>4244818</v>
      </c>
      <c r="AA197" s="18">
        <f t="shared" si="179"/>
        <v>366169490</v>
      </c>
      <c r="AB197" s="19">
        <f t="shared" si="179"/>
        <v>233979789</v>
      </c>
      <c r="AC197" s="142">
        <f t="shared" si="179"/>
        <v>28497076</v>
      </c>
      <c r="AD197" s="18">
        <f t="shared" si="179"/>
        <v>262476865</v>
      </c>
      <c r="AE197" s="19">
        <f t="shared" si="179"/>
        <v>78068459</v>
      </c>
      <c r="AF197" s="142">
        <f t="shared" si="179"/>
        <v>36744257</v>
      </c>
      <c r="AG197" s="18">
        <f t="shared" si="179"/>
        <v>114812716</v>
      </c>
      <c r="AH197" s="19">
        <f t="shared" si="179"/>
        <v>52309010</v>
      </c>
      <c r="AI197" s="15">
        <f t="shared" si="179"/>
        <v>156001635</v>
      </c>
      <c r="AJ197" s="16">
        <f t="shared" si="179"/>
        <v>303665784</v>
      </c>
      <c r="AK197" s="9"/>
      <c r="AL197" s="29">
        <f>SUM(AL198:AL204)</f>
        <v>0</v>
      </c>
      <c r="AM197" s="26">
        <f>SUM(AM198:AM204)</f>
        <v>0</v>
      </c>
      <c r="AN197" s="9"/>
    </row>
    <row r="198" spans="1:40" s="382" customFormat="1" ht="24.95" customHeight="1">
      <c r="A198" s="754"/>
      <c r="B198" s="661"/>
      <c r="N198" s="9"/>
      <c r="P198" s="9"/>
      <c r="Q198" s="9"/>
      <c r="R198" s="9"/>
      <c r="S198" s="707" t="str">
        <f>+IF(JUNIO!S198=0,"",JUNIO!S198)</f>
        <v>4100100-1</v>
      </c>
      <c r="T198" s="683" t="str">
        <f>+IF(JUNIO!T198=0,"",JUNIO!T198)</f>
        <v>Productos Farmaceuticos</v>
      </c>
      <c r="U198" s="27">
        <f>+ENERO!U198</f>
        <v>285000000</v>
      </c>
      <c r="V198" s="15">
        <f>JUNIO!V198+JULIO!AL198</f>
        <v>0</v>
      </c>
      <c r="W198" s="15">
        <f>JUNIO!W198+JULIO!AM198</f>
        <v>0</v>
      </c>
      <c r="X198" s="18">
        <f t="shared" ref="X198:X204" si="180">SUM(U198:W198)</f>
        <v>285000000</v>
      </c>
      <c r="Y198" s="19">
        <f>JUNIO!AA198</f>
        <v>260002335</v>
      </c>
      <c r="Z198" s="374">
        <v>1120818</v>
      </c>
      <c r="AA198" s="18">
        <f t="shared" ref="AA198:AA204" si="181">SUM(Y198:Z198)</f>
        <v>261123153</v>
      </c>
      <c r="AB198" s="19">
        <f>JUNIO!AD198</f>
        <v>164961377</v>
      </c>
      <c r="AC198" s="374">
        <v>22107872</v>
      </c>
      <c r="AD198" s="18">
        <f t="shared" ref="AD198:AD204" si="182">SUM(AB198:AC198)</f>
        <v>187069249</v>
      </c>
      <c r="AE198" s="19">
        <f>JUNIO!AG198</f>
        <v>57691595</v>
      </c>
      <c r="AF198" s="374">
        <v>27353807</v>
      </c>
      <c r="AG198" s="18">
        <f t="shared" ref="AG198:AG204" si="183">SUM(AE198:AF198)</f>
        <v>85045402</v>
      </c>
      <c r="AH198" s="19">
        <f t="shared" ref="AH198:AH204" si="184">X198-AA198</f>
        <v>23876847</v>
      </c>
      <c r="AI198" s="15">
        <f t="shared" ref="AI198:AI204" si="185">X198-AD198</f>
        <v>97930751</v>
      </c>
      <c r="AJ198" s="16">
        <f t="shared" ref="AJ198:AJ204" si="186">X198-AG198</f>
        <v>199954598</v>
      </c>
      <c r="AK198" s="9"/>
      <c r="AL198" s="372">
        <v>0</v>
      </c>
      <c r="AM198" s="375">
        <v>0</v>
      </c>
      <c r="AN198" s="9"/>
    </row>
    <row r="199" spans="1:40" s="382" customFormat="1" ht="24.95" customHeight="1">
      <c r="A199" s="754"/>
      <c r="B199" s="661"/>
      <c r="N199" s="9"/>
      <c r="P199" s="9"/>
      <c r="Q199" s="9"/>
      <c r="R199" s="9"/>
      <c r="S199" s="707" t="str">
        <f>+IF(JUNIO!S199=0,"",JUNIO!S199)</f>
        <v>4100100-2</v>
      </c>
      <c r="T199" s="683" t="str">
        <f>+IF(JUNIO!T199=0,"",JUNIO!T199)</f>
        <v>Material Médico Quirúrgico</v>
      </c>
      <c r="U199" s="27">
        <f>+ENERO!U199</f>
        <v>67000000</v>
      </c>
      <c r="V199" s="15">
        <f>JUNIO!V199+JULIO!AL199</f>
        <v>0</v>
      </c>
      <c r="W199" s="15">
        <f>JUNIO!W199+JULIO!AM199</f>
        <v>0</v>
      </c>
      <c r="X199" s="18">
        <f t="shared" si="180"/>
        <v>67000000</v>
      </c>
      <c r="Y199" s="19">
        <f>JUNIO!AA199</f>
        <v>59619956</v>
      </c>
      <c r="Z199" s="374">
        <v>1560000</v>
      </c>
      <c r="AA199" s="18">
        <f t="shared" si="181"/>
        <v>61179956</v>
      </c>
      <c r="AB199" s="19">
        <f>JUNIO!AD199</f>
        <v>37009261</v>
      </c>
      <c r="AC199" s="374">
        <v>4825204</v>
      </c>
      <c r="AD199" s="18">
        <f t="shared" si="182"/>
        <v>41834465</v>
      </c>
      <c r="AE199" s="19">
        <f>JUNIO!AG199</f>
        <v>14447060</v>
      </c>
      <c r="AF199" s="374">
        <v>6749213</v>
      </c>
      <c r="AG199" s="18">
        <f t="shared" si="183"/>
        <v>21196273</v>
      </c>
      <c r="AH199" s="19">
        <f t="shared" si="184"/>
        <v>5820044</v>
      </c>
      <c r="AI199" s="15">
        <f t="shared" si="185"/>
        <v>25165535</v>
      </c>
      <c r="AJ199" s="16">
        <f t="shared" si="186"/>
        <v>45803727</v>
      </c>
      <c r="AK199" s="9"/>
      <c r="AL199" s="372">
        <v>0</v>
      </c>
      <c r="AM199" s="375">
        <v>0</v>
      </c>
      <c r="AN199" s="9"/>
    </row>
    <row r="200" spans="1:40" s="382" customFormat="1" ht="24.95" customHeight="1">
      <c r="A200" s="754"/>
      <c r="B200" s="661"/>
      <c r="N200" s="9"/>
      <c r="P200" s="9"/>
      <c r="Q200" s="9"/>
      <c r="R200" s="9"/>
      <c r="S200" s="707" t="str">
        <f>+IF(JUNIO!S200=0,"",JUNIO!S200)</f>
        <v>4100100-3</v>
      </c>
      <c r="T200" s="683" t="str">
        <f>+IF(JUNIO!T200=0,"",JUNIO!T200)</f>
        <v>Material de Laboratorio</v>
      </c>
      <c r="U200" s="27">
        <f>+ENERO!U200</f>
        <v>55000000</v>
      </c>
      <c r="V200" s="15">
        <f>JUNIO!V200+JULIO!AL200</f>
        <v>0</v>
      </c>
      <c r="W200" s="15">
        <f>JUNIO!W200+JULIO!AM200</f>
        <v>0</v>
      </c>
      <c r="X200" s="18">
        <f t="shared" si="180"/>
        <v>55000000</v>
      </c>
      <c r="Y200" s="19">
        <f>JUNIO!AA200</f>
        <v>37847681</v>
      </c>
      <c r="Z200" s="374">
        <v>0</v>
      </c>
      <c r="AA200" s="18">
        <f t="shared" si="181"/>
        <v>37847681</v>
      </c>
      <c r="AB200" s="19">
        <f>JUNIO!AD200</f>
        <v>27554451</v>
      </c>
      <c r="AC200" s="374">
        <v>0</v>
      </c>
      <c r="AD200" s="18">
        <f t="shared" si="182"/>
        <v>27554451</v>
      </c>
      <c r="AE200" s="19">
        <f>JUNIO!AG200</f>
        <v>3219104</v>
      </c>
      <c r="AF200" s="374">
        <v>897237</v>
      </c>
      <c r="AG200" s="18">
        <f t="shared" si="183"/>
        <v>4116341</v>
      </c>
      <c r="AH200" s="19">
        <f t="shared" si="184"/>
        <v>17152319</v>
      </c>
      <c r="AI200" s="15">
        <f t="shared" si="185"/>
        <v>27445549</v>
      </c>
      <c r="AJ200" s="16">
        <f t="shared" si="186"/>
        <v>50883659</v>
      </c>
      <c r="AK200" s="9"/>
      <c r="AL200" s="372">
        <v>0</v>
      </c>
      <c r="AM200" s="375">
        <v>0</v>
      </c>
      <c r="AN200" s="9"/>
    </row>
    <row r="201" spans="1:40" s="382" customFormat="1" ht="24.95" customHeight="1">
      <c r="A201" s="754"/>
      <c r="B201" s="661"/>
      <c r="N201" s="9"/>
      <c r="P201" s="9"/>
      <c r="Q201" s="9"/>
      <c r="R201" s="9"/>
      <c r="S201" s="707" t="str">
        <f>+IF(JUNIO!S201=0,"",JUNIO!S201)</f>
        <v>4100100-4</v>
      </c>
      <c r="T201" s="683" t="str">
        <f>+IF(JUNIO!T201=0,"",JUNIO!T201)</f>
        <v>Material para Odontologia</v>
      </c>
      <c r="U201" s="27">
        <f>+ENERO!U201</f>
        <v>11300000</v>
      </c>
      <c r="V201" s="15">
        <f>JUNIO!V201+JULIO!AL201</f>
        <v>0</v>
      </c>
      <c r="W201" s="15">
        <f>JUNIO!W201+JULIO!AM201</f>
        <v>0</v>
      </c>
      <c r="X201" s="18">
        <f t="shared" si="180"/>
        <v>11300000</v>
      </c>
      <c r="Y201" s="19">
        <f>JUNIO!AA201</f>
        <v>4276200</v>
      </c>
      <c r="Z201" s="374">
        <v>1564000</v>
      </c>
      <c r="AA201" s="18">
        <f t="shared" si="181"/>
        <v>5840200</v>
      </c>
      <c r="AB201" s="19">
        <f>JUNIO!AD201</f>
        <v>4276200</v>
      </c>
      <c r="AC201" s="374">
        <v>1564000</v>
      </c>
      <c r="AD201" s="18">
        <f t="shared" si="182"/>
        <v>5840200</v>
      </c>
      <c r="AE201" s="19">
        <f>JUNIO!AG201</f>
        <v>2532200</v>
      </c>
      <c r="AF201" s="374">
        <v>1744000</v>
      </c>
      <c r="AG201" s="18">
        <f t="shared" si="183"/>
        <v>4276200</v>
      </c>
      <c r="AH201" s="19">
        <f t="shared" si="184"/>
        <v>5459800</v>
      </c>
      <c r="AI201" s="15">
        <f t="shared" si="185"/>
        <v>5459800</v>
      </c>
      <c r="AJ201" s="16">
        <f t="shared" si="186"/>
        <v>7023800</v>
      </c>
      <c r="AK201" s="9"/>
      <c r="AL201" s="372">
        <v>0</v>
      </c>
      <c r="AM201" s="375">
        <v>0</v>
      </c>
      <c r="AN201" s="9"/>
    </row>
    <row r="202" spans="1:40" s="382" customFormat="1" ht="24.95" customHeight="1">
      <c r="A202" s="754"/>
      <c r="B202" s="661"/>
      <c r="N202" s="9"/>
      <c r="P202" s="9"/>
      <c r="Q202" s="9"/>
      <c r="R202" s="9"/>
      <c r="S202" s="707" t="str">
        <f>+IF(JUNIO!S202=0,"",JUNIO!S202)</f>
        <v>4100100-5</v>
      </c>
      <c r="T202" s="683" t="str">
        <f>+IF(JUNIO!T202=0,"",JUNIO!T202)</f>
        <v>Material para Rayos X</v>
      </c>
      <c r="U202" s="27">
        <f>+ENERO!U202</f>
        <v>3000000</v>
      </c>
      <c r="V202" s="15">
        <f>JUNIO!V202+JULIO!AL202</f>
        <v>-2821500</v>
      </c>
      <c r="W202" s="15">
        <f>JUNIO!W202+JULIO!AM202</f>
        <v>0</v>
      </c>
      <c r="X202" s="18">
        <f t="shared" si="180"/>
        <v>178500</v>
      </c>
      <c r="Y202" s="19">
        <f>JUNIO!AA202</f>
        <v>178500</v>
      </c>
      <c r="Z202" s="374">
        <v>0</v>
      </c>
      <c r="AA202" s="18">
        <f t="shared" si="181"/>
        <v>178500</v>
      </c>
      <c r="AB202" s="19">
        <f>JUNIO!AD202</f>
        <v>178500</v>
      </c>
      <c r="AC202" s="374">
        <v>0</v>
      </c>
      <c r="AD202" s="18">
        <f t="shared" si="182"/>
        <v>178500</v>
      </c>
      <c r="AE202" s="19">
        <f>JUNIO!AG202</f>
        <v>178500</v>
      </c>
      <c r="AF202" s="374">
        <v>0</v>
      </c>
      <c r="AG202" s="18">
        <f t="shared" si="183"/>
        <v>178500</v>
      </c>
      <c r="AH202" s="19">
        <f t="shared" si="184"/>
        <v>0</v>
      </c>
      <c r="AI202" s="15">
        <f t="shared" si="185"/>
        <v>0</v>
      </c>
      <c r="AJ202" s="16">
        <f t="shared" si="186"/>
        <v>0</v>
      </c>
      <c r="AK202" s="9"/>
      <c r="AL202" s="372">
        <v>0</v>
      </c>
      <c r="AM202" s="375">
        <v>0</v>
      </c>
      <c r="AN202" s="9"/>
    </row>
    <row r="203" spans="1:40" s="382" customFormat="1" ht="24.95" customHeight="1">
      <c r="A203" s="754"/>
      <c r="B203" s="661"/>
      <c r="N203" s="9"/>
      <c r="P203" s="9"/>
      <c r="Q203" s="9"/>
      <c r="R203" s="9"/>
      <c r="S203" s="707" t="str">
        <f>+IF(JUNIO!S203=0,"",JUNIO!S203)</f>
        <v/>
      </c>
      <c r="T203" s="683" t="str">
        <f>+IF(JUNIO!T203=0,"",JUNIO!T203)</f>
        <v/>
      </c>
      <c r="U203" s="27">
        <f>+ENERO!U203</f>
        <v>0</v>
      </c>
      <c r="V203" s="15">
        <f>JUNIO!V203+JULIO!AL203</f>
        <v>0</v>
      </c>
      <c r="W203" s="15">
        <f>JUNIO!W203+JULIO!AM203</f>
        <v>0</v>
      </c>
      <c r="X203" s="18">
        <f t="shared" si="180"/>
        <v>0</v>
      </c>
      <c r="Y203" s="19">
        <f>JUNIO!AA203</f>
        <v>0</v>
      </c>
      <c r="Z203" s="374">
        <v>0</v>
      </c>
      <c r="AA203" s="18">
        <f t="shared" si="181"/>
        <v>0</v>
      </c>
      <c r="AB203" s="19">
        <f>JUNIO!AD203</f>
        <v>0</v>
      </c>
      <c r="AC203" s="374">
        <v>0</v>
      </c>
      <c r="AD203" s="18">
        <f t="shared" si="182"/>
        <v>0</v>
      </c>
      <c r="AE203" s="19">
        <f>JUNIO!AG203</f>
        <v>0</v>
      </c>
      <c r="AF203" s="374">
        <v>0</v>
      </c>
      <c r="AG203" s="18">
        <f t="shared" si="183"/>
        <v>0</v>
      </c>
      <c r="AH203" s="19">
        <f t="shared" si="184"/>
        <v>0</v>
      </c>
      <c r="AI203" s="15">
        <f t="shared" si="185"/>
        <v>0</v>
      </c>
      <c r="AJ203" s="16">
        <f t="shared" si="186"/>
        <v>0</v>
      </c>
      <c r="AK203" s="9"/>
      <c r="AL203" s="372">
        <v>0</v>
      </c>
      <c r="AM203" s="375">
        <v>0</v>
      </c>
      <c r="AN203" s="9"/>
    </row>
    <row r="204" spans="1:40" s="382" customFormat="1" ht="24.95" customHeight="1">
      <c r="A204" s="754"/>
      <c r="B204" s="661"/>
      <c r="N204" s="9"/>
      <c r="P204" s="9"/>
      <c r="Q204" s="9"/>
      <c r="R204" s="9"/>
      <c r="S204" s="707" t="str">
        <f>+IF(JUNIO!S204=0,"",JUNIO!S204)</f>
        <v/>
      </c>
      <c r="T204" s="683" t="str">
        <f>+IF(JUNIO!T204=0,"",JUNIO!T204)</f>
        <v/>
      </c>
      <c r="U204" s="27">
        <f>+ENERO!U204</f>
        <v>0</v>
      </c>
      <c r="V204" s="15">
        <f>JUNIO!V204+JULIO!AL204</f>
        <v>0</v>
      </c>
      <c r="W204" s="15">
        <f>JUNIO!W204+JULIO!AM204</f>
        <v>0</v>
      </c>
      <c r="X204" s="18">
        <f t="shared" si="180"/>
        <v>0</v>
      </c>
      <c r="Y204" s="19">
        <f>JUNIO!AA204</f>
        <v>0</v>
      </c>
      <c r="Z204" s="374">
        <v>0</v>
      </c>
      <c r="AA204" s="18">
        <f t="shared" si="181"/>
        <v>0</v>
      </c>
      <c r="AB204" s="19">
        <f>JUNIO!AD204</f>
        <v>0</v>
      </c>
      <c r="AC204" s="374">
        <v>0</v>
      </c>
      <c r="AD204" s="18">
        <f t="shared" si="182"/>
        <v>0</v>
      </c>
      <c r="AE204" s="19">
        <f>JUNIO!AG204</f>
        <v>0</v>
      </c>
      <c r="AF204" s="374">
        <v>0</v>
      </c>
      <c r="AG204" s="18">
        <f t="shared" si="183"/>
        <v>0</v>
      </c>
      <c r="AH204" s="19">
        <f t="shared" si="184"/>
        <v>0</v>
      </c>
      <c r="AI204" s="15">
        <f t="shared" si="185"/>
        <v>0</v>
      </c>
      <c r="AJ204" s="16">
        <f t="shared" si="186"/>
        <v>0</v>
      </c>
      <c r="AK204" s="9"/>
      <c r="AL204" s="372">
        <v>0</v>
      </c>
      <c r="AM204" s="375">
        <v>0</v>
      </c>
      <c r="AN204" s="9"/>
    </row>
    <row r="205" spans="1:40" s="382" customFormat="1" ht="24.95" customHeight="1">
      <c r="A205" s="754"/>
      <c r="B205" s="661"/>
      <c r="N205" s="9"/>
      <c r="P205" s="9"/>
      <c r="Q205" s="9"/>
      <c r="R205" s="9"/>
      <c r="S205" s="706">
        <f>+IF(JUNIO!S205=0,"",JUNIO!S205)</f>
        <v>4100200</v>
      </c>
      <c r="T205" s="682" t="str">
        <f>+IF(JUNIO!T205=0,"",JUNIO!T205)</f>
        <v>Gastos Complementarios e Intermedios</v>
      </c>
      <c r="U205" s="27">
        <f t="shared" ref="U205:AJ205" si="187">U206</f>
        <v>43000000</v>
      </c>
      <c r="V205" s="15">
        <f t="shared" si="187"/>
        <v>2821500</v>
      </c>
      <c r="W205" s="15">
        <f t="shared" si="187"/>
        <v>0</v>
      </c>
      <c r="X205" s="18">
        <f t="shared" si="187"/>
        <v>45821500</v>
      </c>
      <c r="Y205" s="19">
        <f t="shared" si="187"/>
        <v>39405435</v>
      </c>
      <c r="Z205" s="142">
        <f t="shared" si="187"/>
        <v>865160</v>
      </c>
      <c r="AA205" s="18">
        <f t="shared" si="187"/>
        <v>40270595</v>
      </c>
      <c r="AB205" s="19">
        <f t="shared" si="187"/>
        <v>26235935</v>
      </c>
      <c r="AC205" s="142">
        <f t="shared" si="187"/>
        <v>3238160</v>
      </c>
      <c r="AD205" s="18">
        <f t="shared" si="187"/>
        <v>29474095</v>
      </c>
      <c r="AE205" s="19">
        <f t="shared" si="187"/>
        <v>20008435</v>
      </c>
      <c r="AF205" s="142">
        <f t="shared" si="187"/>
        <v>5757000</v>
      </c>
      <c r="AG205" s="18">
        <f t="shared" si="187"/>
        <v>25765435</v>
      </c>
      <c r="AH205" s="19">
        <f t="shared" si="187"/>
        <v>5550905</v>
      </c>
      <c r="AI205" s="15">
        <f t="shared" si="187"/>
        <v>16347405</v>
      </c>
      <c r="AJ205" s="16">
        <f t="shared" si="187"/>
        <v>20056065</v>
      </c>
      <c r="AK205" s="9"/>
      <c r="AL205" s="29">
        <f>AL206</f>
        <v>0</v>
      </c>
      <c r="AM205" s="26">
        <f>AM206</f>
        <v>0</v>
      </c>
      <c r="AN205" s="9"/>
    </row>
    <row r="206" spans="1:40" s="382" customFormat="1" ht="24.95" customHeight="1">
      <c r="A206" s="754"/>
      <c r="B206" s="661"/>
      <c r="N206" s="9"/>
      <c r="P206" s="9"/>
      <c r="Q206" s="9"/>
      <c r="R206" s="9"/>
      <c r="S206" s="707" t="str">
        <f>+IF(JUNIO!S206=0,"",JUNIO!S206)</f>
        <v>4100200-1</v>
      </c>
      <c r="T206" s="683" t="str">
        <f>+IF(JUNIO!T206=0,"",JUNIO!T206)</f>
        <v>Alimentación</v>
      </c>
      <c r="U206" s="27">
        <f>+ENERO!U206</f>
        <v>43000000</v>
      </c>
      <c r="V206" s="15">
        <f>JUNIO!V206+JULIO!AL206</f>
        <v>2821500</v>
      </c>
      <c r="W206" s="15">
        <f>JUNIO!W206+JULIO!AM206</f>
        <v>0</v>
      </c>
      <c r="X206" s="18">
        <f>SUM(U206:W206)</f>
        <v>45821500</v>
      </c>
      <c r="Y206" s="19">
        <f>JUNIO!AA206</f>
        <v>39405435</v>
      </c>
      <c r="Z206" s="374">
        <v>865160</v>
      </c>
      <c r="AA206" s="18">
        <f>SUM(Y206:Z206)</f>
        <v>40270595</v>
      </c>
      <c r="AB206" s="19">
        <f>JUNIO!AD206</f>
        <v>26235935</v>
      </c>
      <c r="AC206" s="374">
        <v>3238160</v>
      </c>
      <c r="AD206" s="18">
        <f>SUM(AB206:AC206)</f>
        <v>29474095</v>
      </c>
      <c r="AE206" s="19">
        <f>JUNIO!AG206</f>
        <v>20008435</v>
      </c>
      <c r="AF206" s="374">
        <v>5757000</v>
      </c>
      <c r="AG206" s="18">
        <f>SUM(AE206:AF206)</f>
        <v>25765435</v>
      </c>
      <c r="AH206" s="19">
        <f>X206-AA206</f>
        <v>5550905</v>
      </c>
      <c r="AI206" s="15">
        <f>X206-AD206</f>
        <v>16347405</v>
      </c>
      <c r="AJ206" s="16">
        <f>X206-AG206</f>
        <v>20056065</v>
      </c>
      <c r="AK206" s="9"/>
      <c r="AL206" s="372">
        <v>0</v>
      </c>
      <c r="AM206" s="375">
        <v>0</v>
      </c>
      <c r="AN206" s="9"/>
    </row>
    <row r="207" spans="1:40" s="382" customFormat="1" ht="24.95" customHeight="1" thickBot="1">
      <c r="A207" s="754"/>
      <c r="B207" s="661"/>
      <c r="N207" s="9"/>
      <c r="P207" s="9"/>
      <c r="Q207" s="9"/>
      <c r="R207" s="9"/>
      <c r="S207" s="711">
        <f>+IF(JUNIO!S207=0,"",JUNIO!S207)</f>
        <v>4199999</v>
      </c>
      <c r="T207" s="688" t="str">
        <f>+IF(JUNIO!T207=0,"",JUNIO!T207)</f>
        <v>Vigencias Anteriores Gastos Operación Comercial</v>
      </c>
      <c r="U207" s="133">
        <f>+ENERO!U207</f>
        <v>152907026</v>
      </c>
      <c r="V207" s="121">
        <f>JUNIO!V207+JULIO!AL207</f>
        <v>44969121</v>
      </c>
      <c r="W207" s="121">
        <f>JUNIO!W207+JULIO!AM207</f>
        <v>0</v>
      </c>
      <c r="X207" s="126">
        <f>SUM(U207:W207)</f>
        <v>197876147</v>
      </c>
      <c r="Y207" s="124">
        <f>JUNIO!AA207</f>
        <v>197876147</v>
      </c>
      <c r="Z207" s="388">
        <v>0</v>
      </c>
      <c r="AA207" s="126">
        <f>SUM(Y207:Z207)</f>
        <v>197876147</v>
      </c>
      <c r="AB207" s="124">
        <f>JUNIO!AD207</f>
        <v>197876147</v>
      </c>
      <c r="AC207" s="388">
        <v>0</v>
      </c>
      <c r="AD207" s="126">
        <f>SUM(AB207:AC207)</f>
        <v>197876147</v>
      </c>
      <c r="AE207" s="124">
        <f>JUNIO!AG207</f>
        <v>189898101</v>
      </c>
      <c r="AF207" s="388">
        <v>4158337</v>
      </c>
      <c r="AG207" s="126">
        <f>SUM(AE207:AF207)</f>
        <v>194056438</v>
      </c>
      <c r="AH207" s="124">
        <f>X207-AA207</f>
        <v>0</v>
      </c>
      <c r="AI207" s="121">
        <f>X207-AD207</f>
        <v>0</v>
      </c>
      <c r="AJ207" s="125">
        <f>X207-AG207</f>
        <v>3819709</v>
      </c>
      <c r="AK207" s="9"/>
      <c r="AL207" s="384">
        <v>0</v>
      </c>
      <c r="AM207" s="389">
        <v>0</v>
      </c>
      <c r="AN207" s="9"/>
    </row>
    <row r="208" spans="1:40" s="382" customFormat="1" ht="24.95" customHeight="1">
      <c r="A208" s="754"/>
      <c r="B208" s="661"/>
      <c r="N208" s="9"/>
      <c r="P208" s="9"/>
      <c r="Q208" s="9"/>
      <c r="R208" s="9"/>
      <c r="S208" s="489" t="str">
        <f>+IF(JUNIO!S208=0,"",JUNIO!S208)</f>
        <v/>
      </c>
      <c r="T208" s="689" t="str">
        <f>+IF(JUNIO!T208=0,"",JUNIO!T208)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c r="A209" s="754"/>
      <c r="B209" s="661"/>
      <c r="N209" s="9"/>
      <c r="P209" s="9"/>
      <c r="Q209" s="9"/>
      <c r="R209" s="9"/>
      <c r="S209" s="704">
        <f>+IF(JUNIO!S209=0,"",JUNIO!S209)</f>
        <v>5000000</v>
      </c>
      <c r="T209" s="728" t="str">
        <f>+IF(JUNIO!T209=0,"",JUNIO!T209)</f>
        <v>GASTOS DE COMERCIALIZACION</v>
      </c>
      <c r="U209" s="470">
        <f t="shared" ref="U209:AJ209" si="188">U210</f>
        <v>0</v>
      </c>
      <c r="V209" s="471">
        <f t="shared" si="188"/>
        <v>0</v>
      </c>
      <c r="W209" s="471">
        <f t="shared" si="188"/>
        <v>0</v>
      </c>
      <c r="X209" s="472">
        <f t="shared" si="188"/>
        <v>0</v>
      </c>
      <c r="Y209" s="379">
        <f t="shared" si="188"/>
        <v>0</v>
      </c>
      <c r="Z209" s="471">
        <f t="shared" si="188"/>
        <v>0</v>
      </c>
      <c r="AA209" s="472">
        <f t="shared" si="188"/>
        <v>0</v>
      </c>
      <c r="AB209" s="379">
        <f t="shared" si="188"/>
        <v>0</v>
      </c>
      <c r="AC209" s="471">
        <f t="shared" si="188"/>
        <v>0</v>
      </c>
      <c r="AD209" s="472">
        <f t="shared" si="188"/>
        <v>0</v>
      </c>
      <c r="AE209" s="379">
        <f t="shared" si="188"/>
        <v>0</v>
      </c>
      <c r="AF209" s="471">
        <f t="shared" si="188"/>
        <v>0</v>
      </c>
      <c r="AG209" s="472">
        <f t="shared" si="188"/>
        <v>0</v>
      </c>
      <c r="AH209" s="379">
        <f t="shared" si="188"/>
        <v>0</v>
      </c>
      <c r="AI209" s="471">
        <f t="shared" si="188"/>
        <v>0</v>
      </c>
      <c r="AJ209" s="380">
        <f t="shared" si="188"/>
        <v>0</v>
      </c>
      <c r="AK209" s="9"/>
      <c r="AL209" s="128">
        <f>AL210</f>
        <v>0</v>
      </c>
      <c r="AM209" s="130">
        <f>AM210</f>
        <v>0</v>
      </c>
      <c r="AN209" s="9"/>
    </row>
    <row r="210" spans="1:40" s="382" customFormat="1" ht="24.95" customHeight="1">
      <c r="A210" s="754"/>
      <c r="B210" s="661"/>
      <c r="N210" s="9"/>
      <c r="P210" s="9"/>
      <c r="Q210" s="9"/>
      <c r="R210" s="9"/>
      <c r="S210" s="705">
        <f>+IF(JUNIO!S210=0,"",JUNIO!S210)</f>
        <v>5100000</v>
      </c>
      <c r="T210" s="681" t="str">
        <f>+IF(JUNIO!T210=0,"",JUNIO!T210)</f>
        <v>Insumos y Suministros para Venta al Público</v>
      </c>
      <c r="U210" s="132">
        <f t="shared" ref="U210:AJ210" si="189">U211+U218</f>
        <v>0</v>
      </c>
      <c r="V210" s="122">
        <f t="shared" si="189"/>
        <v>0</v>
      </c>
      <c r="W210" s="122">
        <f t="shared" si="189"/>
        <v>0</v>
      </c>
      <c r="X210" s="129">
        <f t="shared" si="189"/>
        <v>0</v>
      </c>
      <c r="Y210" s="128">
        <f t="shared" si="189"/>
        <v>0</v>
      </c>
      <c r="Z210" s="122">
        <f t="shared" si="189"/>
        <v>0</v>
      </c>
      <c r="AA210" s="129">
        <f t="shared" si="189"/>
        <v>0</v>
      </c>
      <c r="AB210" s="128">
        <f t="shared" si="189"/>
        <v>0</v>
      </c>
      <c r="AC210" s="122">
        <f t="shared" si="189"/>
        <v>0</v>
      </c>
      <c r="AD210" s="129">
        <f t="shared" si="189"/>
        <v>0</v>
      </c>
      <c r="AE210" s="128">
        <f t="shared" si="189"/>
        <v>0</v>
      </c>
      <c r="AF210" s="122">
        <f t="shared" si="189"/>
        <v>0</v>
      </c>
      <c r="AG210" s="129">
        <f t="shared" si="189"/>
        <v>0</v>
      </c>
      <c r="AH210" s="128">
        <f t="shared" si="189"/>
        <v>0</v>
      </c>
      <c r="AI210" s="122">
        <f t="shared" si="189"/>
        <v>0</v>
      </c>
      <c r="AJ210" s="130">
        <f t="shared" si="189"/>
        <v>0</v>
      </c>
      <c r="AK210" s="9"/>
      <c r="AL210" s="128">
        <f>AL211+AL218</f>
        <v>0</v>
      </c>
      <c r="AM210" s="130">
        <f>AM211+AM218</f>
        <v>0</v>
      </c>
      <c r="AN210" s="9"/>
    </row>
    <row r="211" spans="1:40" s="382" customFormat="1" ht="24.95" customHeight="1">
      <c r="A211" s="754"/>
      <c r="B211" s="661"/>
      <c r="N211" s="9"/>
      <c r="P211" s="9"/>
      <c r="Q211" s="9"/>
      <c r="R211" s="9"/>
      <c r="S211" s="706">
        <f>+IF(JUNIO!S211=0,"",JUNIO!S211)</f>
        <v>5100100</v>
      </c>
      <c r="T211" s="682" t="str">
        <f>+IF(JUNIO!T211=0,"",JUNIO!T211)</f>
        <v>Compra de Bienes para la venta</v>
      </c>
      <c r="U211" s="27">
        <f t="shared" ref="U211:AJ211" si="190">SUM(U212:U217)</f>
        <v>0</v>
      </c>
      <c r="V211" s="15">
        <f t="shared" si="190"/>
        <v>0</v>
      </c>
      <c r="W211" s="15">
        <f t="shared" si="190"/>
        <v>0</v>
      </c>
      <c r="X211" s="18">
        <f t="shared" si="190"/>
        <v>0</v>
      </c>
      <c r="Y211" s="19">
        <f t="shared" si="190"/>
        <v>0</v>
      </c>
      <c r="Z211" s="142">
        <f t="shared" si="190"/>
        <v>0</v>
      </c>
      <c r="AA211" s="18">
        <f t="shared" si="190"/>
        <v>0</v>
      </c>
      <c r="AB211" s="19">
        <f t="shared" si="190"/>
        <v>0</v>
      </c>
      <c r="AC211" s="142">
        <f t="shared" si="190"/>
        <v>0</v>
      </c>
      <c r="AD211" s="18">
        <f t="shared" si="190"/>
        <v>0</v>
      </c>
      <c r="AE211" s="19">
        <f t="shared" si="190"/>
        <v>0</v>
      </c>
      <c r="AF211" s="142">
        <f t="shared" si="190"/>
        <v>0</v>
      </c>
      <c r="AG211" s="18">
        <f t="shared" si="190"/>
        <v>0</v>
      </c>
      <c r="AH211" s="19">
        <f t="shared" si="190"/>
        <v>0</v>
      </c>
      <c r="AI211" s="15">
        <f t="shared" si="190"/>
        <v>0</v>
      </c>
      <c r="AJ211" s="16">
        <f t="shared" si="190"/>
        <v>0</v>
      </c>
      <c r="AK211" s="10"/>
      <c r="AL211" s="29">
        <f>SUM(AL212:AL217)</f>
        <v>0</v>
      </c>
      <c r="AM211" s="26">
        <f>SUM(AM212:AM217)</f>
        <v>0</v>
      </c>
      <c r="AN211" s="9"/>
    </row>
    <row r="212" spans="1:40" s="382" customFormat="1" ht="24.95" customHeight="1">
      <c r="A212" s="754"/>
      <c r="B212" s="661"/>
      <c r="N212" s="9"/>
      <c r="P212" s="9"/>
      <c r="Q212" s="9"/>
      <c r="R212" s="9"/>
      <c r="S212" s="707" t="str">
        <f>+IF(JUNIO!S212=0,"",JUNIO!S212)</f>
        <v>5100100-1</v>
      </c>
      <c r="T212" s="683" t="str">
        <f>+IF(JUNIO!T212=0,"",JUNIO!T212)</f>
        <v>Productos Farmaceuticos</v>
      </c>
      <c r="U212" s="27">
        <f>+ENERO!U212</f>
        <v>0</v>
      </c>
      <c r="V212" s="15">
        <f>JUNIO!V212+JULIO!AL212</f>
        <v>0</v>
      </c>
      <c r="W212" s="15">
        <f>JUNIO!W212+JULIO!AM212</f>
        <v>0</v>
      </c>
      <c r="X212" s="18">
        <f t="shared" ref="X212:X218" si="191">SUM(U212:W212)</f>
        <v>0</v>
      </c>
      <c r="Y212" s="19">
        <f>JUNIO!AA212</f>
        <v>0</v>
      </c>
      <c r="Z212" s="374">
        <v>0</v>
      </c>
      <c r="AA212" s="18">
        <f t="shared" ref="AA212:AA218" si="192">SUM(Y212:Z212)</f>
        <v>0</v>
      </c>
      <c r="AB212" s="19">
        <f>JUNIO!AD212</f>
        <v>0</v>
      </c>
      <c r="AC212" s="374">
        <v>0</v>
      </c>
      <c r="AD212" s="18">
        <f t="shared" ref="AD212:AD218" si="193">SUM(AB212:AC212)</f>
        <v>0</v>
      </c>
      <c r="AE212" s="19">
        <f>JUNIO!AG212</f>
        <v>0</v>
      </c>
      <c r="AF212" s="374">
        <v>0</v>
      </c>
      <c r="AG212" s="18">
        <f t="shared" ref="AG212:AG218" si="194">SUM(AE212:AF212)</f>
        <v>0</v>
      </c>
      <c r="AH212" s="19">
        <f t="shared" ref="AH212:AH218" si="195">X212-AA212</f>
        <v>0</v>
      </c>
      <c r="AI212" s="15">
        <f t="shared" ref="AI212:AI218" si="196">X212-AD212</f>
        <v>0</v>
      </c>
      <c r="AJ212" s="16">
        <f t="shared" ref="AJ212:AJ218" si="197">X212-AG212</f>
        <v>0</v>
      </c>
      <c r="AK212" s="9"/>
      <c r="AL212" s="372">
        <v>0</v>
      </c>
      <c r="AM212" s="375">
        <v>0</v>
      </c>
      <c r="AN212" s="9"/>
    </row>
    <row r="213" spans="1:40" s="382" customFormat="1" ht="24.95" customHeight="1">
      <c r="A213" s="754"/>
      <c r="B213" s="661"/>
      <c r="N213" s="9"/>
      <c r="P213" s="9"/>
      <c r="Q213" s="9"/>
      <c r="R213" s="9"/>
      <c r="S213" s="707" t="str">
        <f>+IF(JUNIO!S213=0,"",JUNIO!S213)</f>
        <v>5100100-2</v>
      </c>
      <c r="T213" s="683" t="str">
        <f>+IF(JUNIO!T213=0,"",JUNIO!T213)</f>
        <v>Material Médico Quirúrgico</v>
      </c>
      <c r="U213" s="27">
        <f>+ENERO!U213</f>
        <v>0</v>
      </c>
      <c r="V213" s="15">
        <f>JUNIO!V213+JULIO!AL213</f>
        <v>0</v>
      </c>
      <c r="W213" s="15">
        <f>JUNIO!W213+JULIO!AM213</f>
        <v>0</v>
      </c>
      <c r="X213" s="18">
        <f t="shared" si="191"/>
        <v>0</v>
      </c>
      <c r="Y213" s="19">
        <f>JUNIO!AA213</f>
        <v>0</v>
      </c>
      <c r="Z213" s="374">
        <v>0</v>
      </c>
      <c r="AA213" s="18">
        <f t="shared" si="192"/>
        <v>0</v>
      </c>
      <c r="AB213" s="19">
        <f>JUNIO!AD213</f>
        <v>0</v>
      </c>
      <c r="AC213" s="374">
        <v>0</v>
      </c>
      <c r="AD213" s="18">
        <f t="shared" si="193"/>
        <v>0</v>
      </c>
      <c r="AE213" s="19">
        <f>JUNIO!AG213</f>
        <v>0</v>
      </c>
      <c r="AF213" s="374">
        <v>0</v>
      </c>
      <c r="AG213" s="18">
        <f t="shared" si="194"/>
        <v>0</v>
      </c>
      <c r="AH213" s="19">
        <f t="shared" si="195"/>
        <v>0</v>
      </c>
      <c r="AI213" s="15">
        <f t="shared" si="196"/>
        <v>0</v>
      </c>
      <c r="AJ213" s="16">
        <f t="shared" si="197"/>
        <v>0</v>
      </c>
      <c r="AK213" s="9"/>
      <c r="AL213" s="372">
        <v>0</v>
      </c>
      <c r="AM213" s="375">
        <v>0</v>
      </c>
      <c r="AN213" s="9"/>
    </row>
    <row r="214" spans="1:40" s="382" customFormat="1" ht="24.95" customHeight="1">
      <c r="A214" s="754"/>
      <c r="B214" s="661"/>
      <c r="N214" s="9"/>
      <c r="P214" s="9"/>
      <c r="Q214" s="9"/>
      <c r="R214" s="9"/>
      <c r="S214" s="707" t="str">
        <f>+IF(JUNIO!S214=0,"",JUNIO!S214)</f>
        <v>5100100-3</v>
      </c>
      <c r="T214" s="683" t="str">
        <f>+IF(JUNIO!T214=0,"",JUNIO!T214)</f>
        <v>Material de Laboratorio</v>
      </c>
      <c r="U214" s="27">
        <f>+ENERO!U214</f>
        <v>0</v>
      </c>
      <c r="V214" s="15">
        <f>JUNIO!V214+JULIO!AL214</f>
        <v>0</v>
      </c>
      <c r="W214" s="15">
        <f>JUNIO!W214+JULIO!AM214</f>
        <v>0</v>
      </c>
      <c r="X214" s="18">
        <f t="shared" si="191"/>
        <v>0</v>
      </c>
      <c r="Y214" s="19">
        <f>JUNIO!AA214</f>
        <v>0</v>
      </c>
      <c r="Z214" s="374">
        <v>0</v>
      </c>
      <c r="AA214" s="18">
        <f t="shared" si="192"/>
        <v>0</v>
      </c>
      <c r="AB214" s="19">
        <f>JUNIO!AD214</f>
        <v>0</v>
      </c>
      <c r="AC214" s="374">
        <v>0</v>
      </c>
      <c r="AD214" s="18">
        <f t="shared" si="193"/>
        <v>0</v>
      </c>
      <c r="AE214" s="19">
        <f>JUNIO!AG214</f>
        <v>0</v>
      </c>
      <c r="AF214" s="374">
        <v>0</v>
      </c>
      <c r="AG214" s="18">
        <f t="shared" si="194"/>
        <v>0</v>
      </c>
      <c r="AH214" s="19">
        <f t="shared" si="195"/>
        <v>0</v>
      </c>
      <c r="AI214" s="15">
        <f t="shared" si="196"/>
        <v>0</v>
      </c>
      <c r="AJ214" s="16">
        <f t="shared" si="197"/>
        <v>0</v>
      </c>
      <c r="AK214" s="9"/>
      <c r="AL214" s="372">
        <v>0</v>
      </c>
      <c r="AM214" s="375">
        <v>0</v>
      </c>
      <c r="AN214" s="9"/>
    </row>
    <row r="215" spans="1:40" s="382" customFormat="1" ht="24.95" customHeight="1">
      <c r="A215" s="754"/>
      <c r="B215" s="661"/>
      <c r="N215" s="9"/>
      <c r="P215" s="9"/>
      <c r="Q215" s="9"/>
      <c r="R215" s="9"/>
      <c r="S215" s="707" t="str">
        <f>+IF(JUNIO!S215=0,"",JUNIO!S215)</f>
        <v>5100100-4</v>
      </c>
      <c r="T215" s="683" t="str">
        <f>+IF(JUNIO!T215=0,"",JUNIO!T215)</f>
        <v>Material para Odontologia</v>
      </c>
      <c r="U215" s="27">
        <f>+ENERO!U215</f>
        <v>0</v>
      </c>
      <c r="V215" s="15">
        <f>JUNIO!V215+JULIO!AL215</f>
        <v>0</v>
      </c>
      <c r="W215" s="15">
        <f>JUNIO!W215+JULIO!AM215</f>
        <v>0</v>
      </c>
      <c r="X215" s="18">
        <f t="shared" si="191"/>
        <v>0</v>
      </c>
      <c r="Y215" s="19">
        <f>JUNIO!AA215</f>
        <v>0</v>
      </c>
      <c r="Z215" s="374">
        <v>0</v>
      </c>
      <c r="AA215" s="18">
        <f t="shared" si="192"/>
        <v>0</v>
      </c>
      <c r="AB215" s="19">
        <f>JUNIO!AD215</f>
        <v>0</v>
      </c>
      <c r="AC215" s="374">
        <v>0</v>
      </c>
      <c r="AD215" s="18">
        <f t="shared" si="193"/>
        <v>0</v>
      </c>
      <c r="AE215" s="19">
        <f>JUNIO!AG215</f>
        <v>0</v>
      </c>
      <c r="AF215" s="374">
        <v>0</v>
      </c>
      <c r="AG215" s="18">
        <f t="shared" si="194"/>
        <v>0</v>
      </c>
      <c r="AH215" s="19">
        <f t="shared" si="195"/>
        <v>0</v>
      </c>
      <c r="AI215" s="15">
        <f t="shared" si="196"/>
        <v>0</v>
      </c>
      <c r="AJ215" s="16">
        <f t="shared" si="197"/>
        <v>0</v>
      </c>
      <c r="AK215" s="9"/>
      <c r="AL215" s="372">
        <v>0</v>
      </c>
      <c r="AM215" s="375">
        <v>0</v>
      </c>
      <c r="AN215" s="9"/>
    </row>
    <row r="216" spans="1:40" s="382" customFormat="1" ht="24.95" customHeight="1">
      <c r="A216" s="754"/>
      <c r="B216" s="661"/>
      <c r="N216" s="9"/>
      <c r="P216" s="9"/>
      <c r="Q216" s="9"/>
      <c r="R216" s="9"/>
      <c r="S216" s="707" t="str">
        <f>+IF(JUNIO!S216=0,"",JUNIO!S216)</f>
        <v>5100100-5</v>
      </c>
      <c r="T216" s="683" t="str">
        <f>+IF(JUNIO!T216=0,"",JUNIO!T216)</f>
        <v>Material para Rayos X</v>
      </c>
      <c r="U216" s="27">
        <f>+ENERO!U216</f>
        <v>0</v>
      </c>
      <c r="V216" s="15">
        <f>JUNIO!V216+JULIO!AL216</f>
        <v>0</v>
      </c>
      <c r="W216" s="15">
        <f>JUNIO!W216+JULIO!AM216</f>
        <v>0</v>
      </c>
      <c r="X216" s="18">
        <f t="shared" si="191"/>
        <v>0</v>
      </c>
      <c r="Y216" s="19">
        <f>JUNIO!AA216</f>
        <v>0</v>
      </c>
      <c r="Z216" s="374">
        <v>0</v>
      </c>
      <c r="AA216" s="18">
        <f t="shared" si="192"/>
        <v>0</v>
      </c>
      <c r="AB216" s="19">
        <f>JUNIO!AD216</f>
        <v>0</v>
      </c>
      <c r="AC216" s="374">
        <v>0</v>
      </c>
      <c r="AD216" s="18">
        <f t="shared" si="193"/>
        <v>0</v>
      </c>
      <c r="AE216" s="19">
        <f>JUNIO!AG216</f>
        <v>0</v>
      </c>
      <c r="AF216" s="374">
        <v>0</v>
      </c>
      <c r="AG216" s="18">
        <f t="shared" si="194"/>
        <v>0</v>
      </c>
      <c r="AH216" s="19">
        <f t="shared" si="195"/>
        <v>0</v>
      </c>
      <c r="AI216" s="15">
        <f t="shared" si="196"/>
        <v>0</v>
      </c>
      <c r="AJ216" s="16">
        <f t="shared" si="197"/>
        <v>0</v>
      </c>
      <c r="AK216" s="9"/>
      <c r="AL216" s="372">
        <v>0</v>
      </c>
      <c r="AM216" s="375">
        <v>0</v>
      </c>
      <c r="AN216" s="9"/>
    </row>
    <row r="217" spans="1:40" s="382" customFormat="1" ht="24.95" customHeight="1">
      <c r="A217" s="754"/>
      <c r="B217" s="661"/>
      <c r="N217" s="9"/>
      <c r="P217" s="9"/>
      <c r="Q217" s="9"/>
      <c r="R217" s="9"/>
      <c r="S217" s="707" t="str">
        <f>+IF(JUNIO!S217=0,"",JUNIO!S217)</f>
        <v>5100100-6</v>
      </c>
      <c r="T217" s="683" t="str">
        <f>+IF(JUNIO!T217=0,"",JUNIO!T217)</f>
        <v>Material aseo personal, etc.</v>
      </c>
      <c r="U217" s="27">
        <f>+ENERO!U217</f>
        <v>0</v>
      </c>
      <c r="V217" s="15">
        <f>JUNIO!V217+JULIO!AL217</f>
        <v>0</v>
      </c>
      <c r="W217" s="15">
        <f>JUNIO!W217+JULIO!AM217</f>
        <v>0</v>
      </c>
      <c r="X217" s="18">
        <f t="shared" si="191"/>
        <v>0</v>
      </c>
      <c r="Y217" s="19">
        <f>JUNIO!AA217</f>
        <v>0</v>
      </c>
      <c r="Z217" s="374">
        <v>0</v>
      </c>
      <c r="AA217" s="18">
        <f t="shared" si="192"/>
        <v>0</v>
      </c>
      <c r="AB217" s="19">
        <f>JUNIO!AD217</f>
        <v>0</v>
      </c>
      <c r="AC217" s="374">
        <v>0</v>
      </c>
      <c r="AD217" s="18">
        <f t="shared" si="193"/>
        <v>0</v>
      </c>
      <c r="AE217" s="19">
        <f>JUNIO!AG217</f>
        <v>0</v>
      </c>
      <c r="AF217" s="374">
        <v>0</v>
      </c>
      <c r="AG217" s="18">
        <f t="shared" si="194"/>
        <v>0</v>
      </c>
      <c r="AH217" s="19">
        <f t="shared" si="195"/>
        <v>0</v>
      </c>
      <c r="AI217" s="15">
        <f t="shared" si="196"/>
        <v>0</v>
      </c>
      <c r="AJ217" s="16">
        <f t="shared" si="197"/>
        <v>0</v>
      </c>
      <c r="AK217" s="9"/>
      <c r="AL217" s="372">
        <v>0</v>
      </c>
      <c r="AM217" s="375">
        <v>0</v>
      </c>
      <c r="AN217" s="9"/>
    </row>
    <row r="218" spans="1:40" s="382" customFormat="1" ht="24.95" customHeight="1" thickBot="1">
      <c r="A218" s="754"/>
      <c r="B218" s="661"/>
      <c r="N218" s="9"/>
      <c r="P218" s="9"/>
      <c r="Q218" s="9"/>
      <c r="R218" s="9"/>
      <c r="S218" s="718">
        <f>+IF(JUNIO!S218=0,"",JUNIO!S218)</f>
        <v>5199999</v>
      </c>
      <c r="T218" s="698" t="str">
        <f>+IF(JUNIO!T218=0,"",JUNIO!T218)</f>
        <v>Vigencias Anteriores Gastos de Comercializacion</v>
      </c>
      <c r="U218" s="133">
        <f>+ENERO!U218</f>
        <v>0</v>
      </c>
      <c r="V218" s="121">
        <f>JUNIO!V218+JULIO!AL218</f>
        <v>0</v>
      </c>
      <c r="W218" s="121">
        <f>JUNIO!W218+JULIO!AM218</f>
        <v>0</v>
      </c>
      <c r="X218" s="126">
        <f t="shared" si="191"/>
        <v>0</v>
      </c>
      <c r="Y218" s="124">
        <f>JUNIO!AA218</f>
        <v>0</v>
      </c>
      <c r="Z218" s="388">
        <v>0</v>
      </c>
      <c r="AA218" s="126">
        <f t="shared" si="192"/>
        <v>0</v>
      </c>
      <c r="AB218" s="124">
        <f>JUNIO!AD218</f>
        <v>0</v>
      </c>
      <c r="AC218" s="388">
        <v>0</v>
      </c>
      <c r="AD218" s="126">
        <f t="shared" si="193"/>
        <v>0</v>
      </c>
      <c r="AE218" s="124">
        <f>JUNIO!AG218</f>
        <v>0</v>
      </c>
      <c r="AF218" s="388">
        <v>0</v>
      </c>
      <c r="AG218" s="126">
        <f t="shared" si="194"/>
        <v>0</v>
      </c>
      <c r="AH218" s="124">
        <f t="shared" si="195"/>
        <v>0</v>
      </c>
      <c r="AI218" s="121">
        <f t="shared" si="196"/>
        <v>0</v>
      </c>
      <c r="AJ218" s="125">
        <f t="shared" si="197"/>
        <v>0</v>
      </c>
      <c r="AK218" s="9"/>
      <c r="AL218" s="501">
        <v>0</v>
      </c>
      <c r="AM218" s="502">
        <v>0</v>
      </c>
      <c r="AN218" s="9"/>
    </row>
    <row r="219" spans="1:40" s="382" customFormat="1" ht="24.95" customHeight="1" thickBot="1">
      <c r="A219" s="754"/>
      <c r="B219" s="661"/>
      <c r="N219" s="9"/>
      <c r="P219" s="9"/>
      <c r="Q219" s="9"/>
      <c r="R219" s="9"/>
      <c r="S219" s="495" t="str">
        <f>+IF(JUNIO!S219=0,"",JUNIO!S219)</f>
        <v/>
      </c>
      <c r="T219" s="695" t="str">
        <f>+IF(JUNIO!T219=0,"",JUNIO!T219)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4"/>
      <c r="B220" s="661"/>
      <c r="N220" s="9"/>
      <c r="P220" s="9"/>
      <c r="Q220" s="9"/>
      <c r="R220" s="9"/>
      <c r="S220" s="357" t="str">
        <f>+IF(JUNIO!S220=0,"",JUNIO!S220)</f>
        <v>C</v>
      </c>
      <c r="T220" s="677" t="str">
        <f>+IF(JUNIO!T220=0,"",JUNIO!T220)</f>
        <v xml:space="preserve">SERVICIO DE LA DEUDA </v>
      </c>
      <c r="U220" s="358">
        <f t="shared" ref="U220:AJ220" si="198">U222+U227</f>
        <v>0</v>
      </c>
      <c r="V220" s="359">
        <f t="shared" si="198"/>
        <v>0</v>
      </c>
      <c r="W220" s="359">
        <f t="shared" si="198"/>
        <v>0</v>
      </c>
      <c r="X220" s="362">
        <f t="shared" si="198"/>
        <v>0</v>
      </c>
      <c r="Y220" s="361">
        <f t="shared" si="198"/>
        <v>0</v>
      </c>
      <c r="Z220" s="359">
        <f t="shared" si="198"/>
        <v>0</v>
      </c>
      <c r="AA220" s="362">
        <f t="shared" si="198"/>
        <v>0</v>
      </c>
      <c r="AB220" s="361">
        <f t="shared" si="198"/>
        <v>0</v>
      </c>
      <c r="AC220" s="359">
        <f t="shared" si="198"/>
        <v>0</v>
      </c>
      <c r="AD220" s="362">
        <f t="shared" si="198"/>
        <v>0</v>
      </c>
      <c r="AE220" s="361">
        <f t="shared" si="198"/>
        <v>0</v>
      </c>
      <c r="AF220" s="359">
        <f t="shared" si="198"/>
        <v>0</v>
      </c>
      <c r="AG220" s="362">
        <f t="shared" si="198"/>
        <v>0</v>
      </c>
      <c r="AH220" s="361">
        <f t="shared" si="198"/>
        <v>0</v>
      </c>
      <c r="AI220" s="359">
        <f t="shared" si="198"/>
        <v>0</v>
      </c>
      <c r="AJ220" s="360">
        <f t="shared" si="198"/>
        <v>0</v>
      </c>
      <c r="AK220" s="500"/>
      <c r="AL220" s="361">
        <f>AL222+AL227</f>
        <v>0</v>
      </c>
      <c r="AM220" s="360">
        <f>AM222+AM227</f>
        <v>0</v>
      </c>
      <c r="AN220" s="9"/>
    </row>
    <row r="221" spans="1:40" s="382" customFormat="1" ht="24.95" customHeight="1">
      <c r="A221" s="754"/>
      <c r="B221" s="661"/>
      <c r="N221" s="9"/>
      <c r="P221" s="9"/>
      <c r="Q221" s="9"/>
      <c r="R221" s="9"/>
      <c r="S221" s="366" t="str">
        <f>+IF(JUNIO!S221=0,"",JUNIO!S221)</f>
        <v/>
      </c>
      <c r="T221" s="696" t="str">
        <f>+IF(JUNIO!T221=0,"",JUNIO!T221)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4"/>
      <c r="B222" s="661"/>
      <c r="N222" s="9"/>
      <c r="P222" s="9"/>
      <c r="Q222" s="9"/>
      <c r="R222" s="9"/>
      <c r="S222" s="705">
        <f>+IF(JUNIO!S222=0,"",JUNIO!S222)</f>
        <v>7001000</v>
      </c>
      <c r="T222" s="681" t="str">
        <f>+IF(JUNIO!T222=0,"",JUNIO!T222)</f>
        <v>SERVICIO DE LA DEUDA INTERNA</v>
      </c>
      <c r="U222" s="132">
        <f t="shared" ref="U222:AJ222" si="199">SUM(U223:U225)</f>
        <v>0</v>
      </c>
      <c r="V222" s="122">
        <f t="shared" si="199"/>
        <v>0</v>
      </c>
      <c r="W222" s="122">
        <f t="shared" si="199"/>
        <v>0</v>
      </c>
      <c r="X222" s="129">
        <f t="shared" si="199"/>
        <v>0</v>
      </c>
      <c r="Y222" s="128">
        <f t="shared" si="199"/>
        <v>0</v>
      </c>
      <c r="Z222" s="122">
        <f t="shared" si="199"/>
        <v>0</v>
      </c>
      <c r="AA222" s="129">
        <f t="shared" si="199"/>
        <v>0</v>
      </c>
      <c r="AB222" s="128">
        <f t="shared" si="199"/>
        <v>0</v>
      </c>
      <c r="AC222" s="122">
        <f t="shared" si="199"/>
        <v>0</v>
      </c>
      <c r="AD222" s="129">
        <f t="shared" si="199"/>
        <v>0</v>
      </c>
      <c r="AE222" s="128">
        <f t="shared" si="199"/>
        <v>0</v>
      </c>
      <c r="AF222" s="122">
        <f t="shared" si="199"/>
        <v>0</v>
      </c>
      <c r="AG222" s="129">
        <f t="shared" si="199"/>
        <v>0</v>
      </c>
      <c r="AH222" s="128">
        <f t="shared" si="199"/>
        <v>0</v>
      </c>
      <c r="AI222" s="122">
        <f t="shared" si="199"/>
        <v>0</v>
      </c>
      <c r="AJ222" s="130">
        <f t="shared" si="199"/>
        <v>0</v>
      </c>
      <c r="AK222" s="9"/>
      <c r="AL222" s="128">
        <f>SUM(AL223:AL225)</f>
        <v>0</v>
      </c>
      <c r="AM222" s="130">
        <f>SUM(AM223:AM225)</f>
        <v>0</v>
      </c>
      <c r="AN222" s="9"/>
    </row>
    <row r="223" spans="1:40" s="382" customFormat="1" ht="24.95" customHeight="1">
      <c r="A223" s="754"/>
      <c r="B223" s="661"/>
      <c r="N223" s="9"/>
      <c r="P223" s="9"/>
      <c r="Q223" s="9"/>
      <c r="R223" s="9"/>
      <c r="S223" s="706">
        <f>+IF(JUNIO!S223=0,"",JUNIO!S223)</f>
        <v>7001100</v>
      </c>
      <c r="T223" s="682" t="str">
        <f>+IF(JUNIO!T223=0,"",JUNIO!T223)</f>
        <v>Amortización deuda Pública Interna</v>
      </c>
      <c r="U223" s="27">
        <f>+ENERO!U223</f>
        <v>0</v>
      </c>
      <c r="V223" s="15">
        <f>JUNIO!V223+JULIO!AL223</f>
        <v>0</v>
      </c>
      <c r="W223" s="15">
        <f>JUNIO!W223+JULIO!AM223</f>
        <v>0</v>
      </c>
      <c r="X223" s="18">
        <f>SUM(U223:W223)</f>
        <v>0</v>
      </c>
      <c r="Y223" s="19">
        <f>JUNIO!AA223</f>
        <v>0</v>
      </c>
      <c r="Z223" s="374">
        <v>0</v>
      </c>
      <c r="AA223" s="18">
        <f>SUM(Y223:Z223)</f>
        <v>0</v>
      </c>
      <c r="AB223" s="19">
        <f>JUNIO!AD223</f>
        <v>0</v>
      </c>
      <c r="AC223" s="374">
        <v>0</v>
      </c>
      <c r="AD223" s="18">
        <f>SUM(AB223:AC223)</f>
        <v>0</v>
      </c>
      <c r="AE223" s="19">
        <f>JUNIO!AG223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4"/>
      <c r="B224" s="661"/>
      <c r="N224" s="9"/>
      <c r="P224" s="9"/>
      <c r="Q224" s="9"/>
      <c r="R224" s="9"/>
      <c r="S224" s="706">
        <f>+IF(JUNIO!S224=0,"",JUNIO!S224)</f>
        <v>7001200</v>
      </c>
      <c r="T224" s="682" t="str">
        <f>+IF(JUNIO!T224=0,"",JUNIO!T224)</f>
        <v>Intereses Comisiones y gastos de la Deuda Pública</v>
      </c>
      <c r="U224" s="27">
        <f>+ENERO!U224</f>
        <v>0</v>
      </c>
      <c r="V224" s="15">
        <f>JUNIO!V224+JULIO!AL224</f>
        <v>0</v>
      </c>
      <c r="W224" s="15">
        <f>JUNIO!W224+JULIO!AM224</f>
        <v>0</v>
      </c>
      <c r="X224" s="18">
        <f>SUM(U224:W224)</f>
        <v>0</v>
      </c>
      <c r="Y224" s="19">
        <f>JUNIO!AA224</f>
        <v>0</v>
      </c>
      <c r="Z224" s="374">
        <v>0</v>
      </c>
      <c r="AA224" s="18">
        <f>SUM(Y224:Z224)</f>
        <v>0</v>
      </c>
      <c r="AB224" s="19">
        <f>JUNIO!AD224</f>
        <v>0</v>
      </c>
      <c r="AC224" s="374">
        <v>0</v>
      </c>
      <c r="AD224" s="18">
        <f>SUM(AB224:AC224)</f>
        <v>0</v>
      </c>
      <c r="AE224" s="19">
        <f>JUNIO!AG224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c r="A225" s="754"/>
      <c r="B225" s="661"/>
      <c r="N225" s="9"/>
      <c r="P225" s="9"/>
      <c r="Q225" s="9"/>
      <c r="R225" s="9"/>
      <c r="S225" s="706">
        <f>+IF(JUNIO!S225=0,"",JUNIO!S225)</f>
        <v>7001999</v>
      </c>
      <c r="T225" s="682" t="str">
        <f>+IF(JUNIO!T225=0,"",JUNIO!T225)</f>
        <v>Vigencias Anteriores Servicio de la Deuda Interna</v>
      </c>
      <c r="U225" s="27">
        <f>+ENERO!U225</f>
        <v>0</v>
      </c>
      <c r="V225" s="15">
        <f>JUNIO!V225+JULIO!AL225</f>
        <v>0</v>
      </c>
      <c r="W225" s="15">
        <f>JUNIO!W225+JULIO!AM225</f>
        <v>0</v>
      </c>
      <c r="X225" s="18">
        <f>SUM(U225:W225)</f>
        <v>0</v>
      </c>
      <c r="Y225" s="19">
        <f>JUNIO!AA225</f>
        <v>0</v>
      </c>
      <c r="Z225" s="374">
        <v>0</v>
      </c>
      <c r="AA225" s="18">
        <f>SUM(Y225:Z225)</f>
        <v>0</v>
      </c>
      <c r="AB225" s="19">
        <f>JUNIO!AD225</f>
        <v>0</v>
      </c>
      <c r="AC225" s="374">
        <v>0</v>
      </c>
      <c r="AD225" s="18">
        <f>SUM(AB225:AC225)</f>
        <v>0</v>
      </c>
      <c r="AE225" s="19">
        <f>JUNIO!AG225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c r="A226" s="754"/>
      <c r="B226" s="661"/>
      <c r="N226" s="9"/>
      <c r="P226" s="9"/>
      <c r="Q226" s="9"/>
      <c r="R226" s="9"/>
      <c r="S226" s="366" t="str">
        <f>+IF(JUNIO!S226=0,"",JUNIO!S226)</f>
        <v/>
      </c>
      <c r="T226" s="696" t="str">
        <f>+IF(JUNIO!T226=0,"",JUNIO!T226)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c r="A227" s="754"/>
      <c r="B227" s="661"/>
      <c r="N227" s="9"/>
      <c r="P227" s="9"/>
      <c r="Q227" s="9"/>
      <c r="R227" s="9"/>
      <c r="S227" s="705">
        <f>+IF(JUNIO!S227=0,"",JUNIO!S227)</f>
        <v>7002001</v>
      </c>
      <c r="T227" s="681" t="str">
        <f>+IF(JUNIO!T227=0,"",JUNIO!T227)</f>
        <v>SERVICIO DE LA DEUDA EXTERNA</v>
      </c>
      <c r="U227" s="132">
        <f t="shared" ref="U227:AJ227" si="200">SUM(U228:U230)</f>
        <v>0</v>
      </c>
      <c r="V227" s="122">
        <f t="shared" si="200"/>
        <v>0</v>
      </c>
      <c r="W227" s="122">
        <f t="shared" si="200"/>
        <v>0</v>
      </c>
      <c r="X227" s="129">
        <f t="shared" si="200"/>
        <v>0</v>
      </c>
      <c r="Y227" s="128">
        <f t="shared" si="200"/>
        <v>0</v>
      </c>
      <c r="Z227" s="122">
        <f t="shared" si="200"/>
        <v>0</v>
      </c>
      <c r="AA227" s="129">
        <f t="shared" si="200"/>
        <v>0</v>
      </c>
      <c r="AB227" s="128">
        <f t="shared" si="200"/>
        <v>0</v>
      </c>
      <c r="AC227" s="122">
        <f t="shared" si="200"/>
        <v>0</v>
      </c>
      <c r="AD227" s="129">
        <f t="shared" si="200"/>
        <v>0</v>
      </c>
      <c r="AE227" s="128">
        <f t="shared" si="200"/>
        <v>0</v>
      </c>
      <c r="AF227" s="122">
        <f t="shared" si="200"/>
        <v>0</v>
      </c>
      <c r="AG227" s="129">
        <f t="shared" si="200"/>
        <v>0</v>
      </c>
      <c r="AH227" s="128">
        <f t="shared" si="200"/>
        <v>0</v>
      </c>
      <c r="AI227" s="122">
        <f t="shared" si="200"/>
        <v>0</v>
      </c>
      <c r="AJ227" s="130">
        <f t="shared" si="200"/>
        <v>0</v>
      </c>
      <c r="AK227" s="10"/>
      <c r="AL227" s="128">
        <f>SUM(AL228:AL230)</f>
        <v>0</v>
      </c>
      <c r="AM227" s="130">
        <f>SUM(AM228:AM230)</f>
        <v>0</v>
      </c>
      <c r="AN227" s="9"/>
    </row>
    <row r="228" spans="1:64" s="382" customFormat="1" ht="24.95" customHeight="1">
      <c r="A228" s="754"/>
      <c r="B228" s="661"/>
      <c r="N228" s="9"/>
      <c r="P228" s="9"/>
      <c r="Q228" s="9"/>
      <c r="R228" s="9"/>
      <c r="S228" s="706">
        <f>+IF(JUNIO!S228=0,"",JUNIO!S228)</f>
        <v>7002100</v>
      </c>
      <c r="T228" s="682" t="str">
        <f>+IF(JUNIO!T228=0,"",JUNIO!T228)</f>
        <v>Amortización deuda Pública Externa</v>
      </c>
      <c r="U228" s="27">
        <f>+ENERO!U228</f>
        <v>0</v>
      </c>
      <c r="V228" s="15">
        <f>JUNIO!V228+JULIO!AL228</f>
        <v>0</v>
      </c>
      <c r="W228" s="15">
        <f>JUNIO!W228+JULIO!AM228</f>
        <v>0</v>
      </c>
      <c r="X228" s="18">
        <f>SUM(U228:W228)</f>
        <v>0</v>
      </c>
      <c r="Y228" s="19">
        <f>JUNIO!AA228</f>
        <v>0</v>
      </c>
      <c r="Z228" s="374">
        <v>0</v>
      </c>
      <c r="AA228" s="18">
        <f>SUM(Y228:Z228)</f>
        <v>0</v>
      </c>
      <c r="AB228" s="19">
        <f>JUNIO!AD228</f>
        <v>0</v>
      </c>
      <c r="AC228" s="374">
        <v>0</v>
      </c>
      <c r="AD228" s="18">
        <f>SUM(AB228:AC228)</f>
        <v>0</v>
      </c>
      <c r="AE228" s="19">
        <f>JUNIO!AG228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c r="A229" s="754"/>
      <c r="B229" s="661"/>
      <c r="N229" s="9"/>
      <c r="P229" s="9"/>
      <c r="Q229" s="9"/>
      <c r="R229" s="9"/>
      <c r="S229" s="706">
        <f>+IF(JUNIO!S229=0,"",JUNIO!S229)</f>
        <v>7002200</v>
      </c>
      <c r="T229" s="682" t="str">
        <f>+IF(JUNIO!T229=0,"",JUNIO!T229)</f>
        <v>Intereses Comisiones y gastos de la Deuda Pública</v>
      </c>
      <c r="U229" s="27">
        <f>+ENERO!U229</f>
        <v>0</v>
      </c>
      <c r="V229" s="15">
        <f>JUNIO!V229+JULIO!AL229</f>
        <v>0</v>
      </c>
      <c r="W229" s="15">
        <f>JUNIO!W229+JULIO!AM229</f>
        <v>0</v>
      </c>
      <c r="X229" s="18">
        <f>SUM(U229:W229)</f>
        <v>0</v>
      </c>
      <c r="Y229" s="19">
        <f>JUNIO!AA229</f>
        <v>0</v>
      </c>
      <c r="Z229" s="374">
        <v>0</v>
      </c>
      <c r="AA229" s="18">
        <f>SUM(Y229:Z229)</f>
        <v>0</v>
      </c>
      <c r="AB229" s="19">
        <f>JUNIO!AD229</f>
        <v>0</v>
      </c>
      <c r="AC229" s="374">
        <v>0</v>
      </c>
      <c r="AD229" s="18">
        <f>SUM(AB229:AC229)</f>
        <v>0</v>
      </c>
      <c r="AE229" s="19">
        <f>JUNIO!AG229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c r="A230" s="754"/>
      <c r="B230" s="661"/>
      <c r="N230" s="9"/>
      <c r="P230" s="9"/>
      <c r="Q230" s="9"/>
      <c r="R230" s="9"/>
      <c r="S230" s="711">
        <f>+IF(JUNIO!S230=0,"",JUNIO!S230)</f>
        <v>7002999</v>
      </c>
      <c r="T230" s="688" t="str">
        <f>+IF(JUNIO!T230=0,"",JUNIO!T230)</f>
        <v>Vigencias Anteriores  Servicio de la Deuda Externa</v>
      </c>
      <c r="U230" s="133">
        <f>+ENERO!U230</f>
        <v>0</v>
      </c>
      <c r="V230" s="121">
        <f>JUNIO!V230+JULIO!AL230</f>
        <v>0</v>
      </c>
      <c r="W230" s="121">
        <f>JUNIO!W230+JULIO!AM230</f>
        <v>0</v>
      </c>
      <c r="X230" s="126">
        <f>SUM(U230:W230)</f>
        <v>0</v>
      </c>
      <c r="Y230" s="124">
        <f>JUNIO!AA230</f>
        <v>0</v>
      </c>
      <c r="Z230" s="388">
        <v>0</v>
      </c>
      <c r="AA230" s="126">
        <f>SUM(Y230:Z230)</f>
        <v>0</v>
      </c>
      <c r="AB230" s="124">
        <f>JUNIO!AD230</f>
        <v>0</v>
      </c>
      <c r="AC230" s="388">
        <v>0</v>
      </c>
      <c r="AD230" s="126">
        <f>SUM(AB230:AC230)</f>
        <v>0</v>
      </c>
      <c r="AE230" s="124">
        <f>JUNIO!AG230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c r="A231" s="754"/>
      <c r="B231" s="661"/>
      <c r="N231" s="9"/>
      <c r="P231" s="9"/>
      <c r="Q231" s="9"/>
      <c r="R231" s="9"/>
      <c r="S231" s="489" t="str">
        <f>+IF(JUNIO!S231=0,"",JUNIO!S231)</f>
        <v/>
      </c>
      <c r="T231" s="689" t="str">
        <f>+IF(JUNIO!T231=0,"",JUNIO!T231)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c r="A232" s="754"/>
      <c r="B232" s="661"/>
      <c r="N232" s="9"/>
      <c r="P232" s="9"/>
      <c r="Q232" s="9"/>
      <c r="R232" s="9"/>
      <c r="S232" s="505" t="str">
        <f>+IF(JUNIO!S232=0,"",JUNIO!S232)</f>
        <v>D</v>
      </c>
      <c r="T232" s="697" t="str">
        <f>+IF(JUNIO!T232=0,"",JUNIO!T232)</f>
        <v>INVERSION</v>
      </c>
      <c r="U232" s="470">
        <f>U234+U243</f>
        <v>1142681603</v>
      </c>
      <c r="V232" s="471">
        <f t="shared" ref="V232:AJ232" si="201">V234+V243</f>
        <v>0</v>
      </c>
      <c r="W232" s="471">
        <f t="shared" si="201"/>
        <v>330195564</v>
      </c>
      <c r="X232" s="472">
        <f t="shared" si="201"/>
        <v>1472877167</v>
      </c>
      <c r="Y232" s="379">
        <f t="shared" si="201"/>
        <v>1148629768</v>
      </c>
      <c r="Z232" s="471">
        <f t="shared" si="201"/>
        <v>14930464</v>
      </c>
      <c r="AA232" s="472">
        <f t="shared" si="201"/>
        <v>1163560232</v>
      </c>
      <c r="AB232" s="379">
        <f t="shared" si="201"/>
        <v>802422383</v>
      </c>
      <c r="AC232" s="471">
        <f t="shared" si="201"/>
        <v>187088984</v>
      </c>
      <c r="AD232" s="472">
        <f t="shared" si="201"/>
        <v>989511367</v>
      </c>
      <c r="AE232" s="379">
        <f t="shared" si="201"/>
        <v>646922362</v>
      </c>
      <c r="AF232" s="471">
        <f t="shared" si="201"/>
        <v>202499002</v>
      </c>
      <c r="AG232" s="472">
        <f t="shared" si="201"/>
        <v>849421364</v>
      </c>
      <c r="AH232" s="379">
        <f t="shared" si="201"/>
        <v>309316935</v>
      </c>
      <c r="AI232" s="471">
        <f t="shared" si="201"/>
        <v>483365800</v>
      </c>
      <c r="AJ232" s="380">
        <f t="shared" si="201"/>
        <v>623455803</v>
      </c>
      <c r="AK232" s="500"/>
      <c r="AL232" s="379">
        <f t="shared" ref="AL232:AM232" si="202">AL234+AL243</f>
        <v>0</v>
      </c>
      <c r="AM232" s="380">
        <f t="shared" si="202"/>
        <v>0</v>
      </c>
      <c r="AN232" s="9"/>
    </row>
    <row r="233" spans="1:64" s="382" customFormat="1" ht="24.95" customHeight="1">
      <c r="A233" s="754"/>
      <c r="B233" s="661"/>
      <c r="N233" s="9"/>
      <c r="P233" s="9"/>
      <c r="Q233" s="9"/>
      <c r="R233" s="9"/>
      <c r="S233" s="366" t="str">
        <f>+IF(JUNIO!S233=0,"",JUNIO!S233)</f>
        <v/>
      </c>
      <c r="T233" s="696" t="str">
        <f>+IF(JUNIO!T233=0,"",JUNIO!T233)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c r="A234" s="754"/>
      <c r="B234" s="661"/>
      <c r="N234" s="9"/>
      <c r="P234" s="9"/>
      <c r="Q234" s="9"/>
      <c r="R234" s="9"/>
      <c r="S234" s="705">
        <f>+IF(JUNIO!S234=0,"",JUNIO!S234)</f>
        <v>8000000</v>
      </c>
      <c r="T234" s="681" t="str">
        <f>+IF(JUNIO!T234=0,"",JUNIO!T234)</f>
        <v>Programas de Inversión</v>
      </c>
      <c r="U234" s="132">
        <f>U235</f>
        <v>0</v>
      </c>
      <c r="V234" s="122">
        <f t="shared" ref="V234:AJ234" si="203">V235</f>
        <v>73375958</v>
      </c>
      <c r="W234" s="122">
        <f t="shared" si="203"/>
        <v>114476591</v>
      </c>
      <c r="X234" s="129">
        <f t="shared" si="203"/>
        <v>187852549</v>
      </c>
      <c r="Y234" s="128">
        <f t="shared" si="203"/>
        <v>138303289</v>
      </c>
      <c r="Z234" s="122">
        <f t="shared" si="203"/>
        <v>6238367</v>
      </c>
      <c r="AA234" s="129">
        <f t="shared" si="203"/>
        <v>144541656</v>
      </c>
      <c r="AB234" s="128">
        <f t="shared" si="203"/>
        <v>112458923</v>
      </c>
      <c r="AC234" s="122">
        <f t="shared" si="203"/>
        <v>19817317</v>
      </c>
      <c r="AD234" s="129">
        <f t="shared" si="203"/>
        <v>132276240</v>
      </c>
      <c r="AE234" s="128">
        <f t="shared" si="203"/>
        <v>95770019</v>
      </c>
      <c r="AF234" s="122">
        <f t="shared" si="203"/>
        <v>16274111</v>
      </c>
      <c r="AG234" s="129">
        <f t="shared" si="203"/>
        <v>112044130</v>
      </c>
      <c r="AH234" s="128">
        <f t="shared" si="203"/>
        <v>43310893</v>
      </c>
      <c r="AI234" s="122">
        <f t="shared" si="203"/>
        <v>55576309</v>
      </c>
      <c r="AJ234" s="130">
        <f t="shared" si="203"/>
        <v>75808419</v>
      </c>
      <c r="AK234" s="9"/>
      <c r="AL234" s="128">
        <f t="shared" ref="AL234:AM234" si="204">AL235</f>
        <v>0</v>
      </c>
      <c r="AM234" s="130">
        <f t="shared" si="204"/>
        <v>0</v>
      </c>
      <c r="AN234" s="9"/>
    </row>
    <row r="235" spans="1:64" s="382" customFormat="1" ht="24.95" customHeight="1">
      <c r="A235" s="754"/>
      <c r="B235" s="661"/>
      <c r="N235" s="9"/>
      <c r="P235" s="9"/>
      <c r="Q235" s="9"/>
      <c r="R235" s="9"/>
      <c r="S235" s="706">
        <f>+IF(JUNIO!S235=0,"",JUNIO!S235)</f>
        <v>8001000</v>
      </c>
      <c r="T235" s="682" t="str">
        <f>+IF(JUNIO!T235=0,"",JUNIO!T235)</f>
        <v>Formación Bruta del Capital</v>
      </c>
      <c r="U235" s="27">
        <f t="shared" ref="U235:AJ235" si="205">SUM(U236:U241)</f>
        <v>0</v>
      </c>
      <c r="V235" s="15">
        <f t="shared" si="205"/>
        <v>73375958</v>
      </c>
      <c r="W235" s="15">
        <f t="shared" si="205"/>
        <v>114476591</v>
      </c>
      <c r="X235" s="18">
        <f t="shared" si="205"/>
        <v>187852549</v>
      </c>
      <c r="Y235" s="19">
        <f t="shared" si="205"/>
        <v>138303289</v>
      </c>
      <c r="Z235" s="142">
        <f t="shared" si="205"/>
        <v>6238367</v>
      </c>
      <c r="AA235" s="18">
        <f t="shared" si="205"/>
        <v>144541656</v>
      </c>
      <c r="AB235" s="19">
        <f t="shared" si="205"/>
        <v>112458923</v>
      </c>
      <c r="AC235" s="142">
        <f t="shared" si="205"/>
        <v>19817317</v>
      </c>
      <c r="AD235" s="18">
        <f t="shared" si="205"/>
        <v>132276240</v>
      </c>
      <c r="AE235" s="19">
        <f t="shared" si="205"/>
        <v>95770019</v>
      </c>
      <c r="AF235" s="142">
        <f t="shared" si="205"/>
        <v>16274111</v>
      </c>
      <c r="AG235" s="18">
        <f t="shared" si="205"/>
        <v>112044130</v>
      </c>
      <c r="AH235" s="19">
        <f t="shared" si="205"/>
        <v>43310893</v>
      </c>
      <c r="AI235" s="15">
        <f t="shared" si="205"/>
        <v>55576309</v>
      </c>
      <c r="AJ235" s="16">
        <f t="shared" si="205"/>
        <v>75808419</v>
      </c>
      <c r="AK235" s="9"/>
      <c r="AL235" s="29">
        <f>SUM(AL236:AL241)</f>
        <v>0</v>
      </c>
      <c r="AM235" s="26">
        <f>SUM(AM236:AM241)</f>
        <v>0</v>
      </c>
      <c r="AN235" s="9"/>
    </row>
    <row r="236" spans="1:64" s="382" customFormat="1" ht="24.95" customHeight="1">
      <c r="A236" s="754"/>
      <c r="B236" s="661"/>
      <c r="N236" s="9"/>
      <c r="P236" s="9"/>
      <c r="Q236" s="9"/>
      <c r="R236" s="9"/>
      <c r="S236" s="707" t="str">
        <f>+IF(JUNIO!S236=0,"",JUNIO!S236)</f>
        <v>8001000-1</v>
      </c>
      <c r="T236" s="683" t="str">
        <f>+IF(JUNIO!T236=0,"",JUNIO!T236)</f>
        <v>PROYECTO REMODELACION SALA DE PARTOS</v>
      </c>
      <c r="U236" s="27">
        <f>+ENERO!U236</f>
        <v>0</v>
      </c>
      <c r="V236" s="15">
        <f>JUNIO!V236+JULIO!AL236</f>
        <v>73375958</v>
      </c>
      <c r="W236" s="15">
        <f>JUNIO!W236+JULIO!AM236</f>
        <v>114476591</v>
      </c>
      <c r="X236" s="18">
        <f t="shared" ref="X236:X241" si="206">SUM(U236:W236)</f>
        <v>187852549</v>
      </c>
      <c r="Y236" s="19">
        <f>JUNIO!AA236</f>
        <v>138303289</v>
      </c>
      <c r="Z236" s="374">
        <v>6238367</v>
      </c>
      <c r="AA236" s="18">
        <f t="shared" ref="AA236:AA241" si="207">SUM(Y236:Z236)</f>
        <v>144541656</v>
      </c>
      <c r="AB236" s="19">
        <f>JUNIO!AD236</f>
        <v>112458923</v>
      </c>
      <c r="AC236" s="374">
        <v>19817317</v>
      </c>
      <c r="AD236" s="18">
        <f t="shared" ref="AD236:AD241" si="208">SUM(AB236:AC236)</f>
        <v>132276240</v>
      </c>
      <c r="AE236" s="19">
        <f>JUNIO!AG236</f>
        <v>95770019</v>
      </c>
      <c r="AF236" s="374">
        <v>16274111</v>
      </c>
      <c r="AG236" s="18">
        <f t="shared" ref="AG236:AG241" si="209">SUM(AE236:AF236)</f>
        <v>112044130</v>
      </c>
      <c r="AH236" s="19">
        <f t="shared" ref="AH236:AH241" si="210">X236-AA236</f>
        <v>43310893</v>
      </c>
      <c r="AI236" s="15">
        <f t="shared" ref="AI236:AI241" si="211">X236-AD236</f>
        <v>55576309</v>
      </c>
      <c r="AJ236" s="16">
        <f t="shared" ref="AJ236:AJ241" si="212">X236-AG236</f>
        <v>75808419</v>
      </c>
      <c r="AK236" s="9"/>
      <c r="AL236" s="372">
        <v>0</v>
      </c>
      <c r="AM236" s="375">
        <v>0</v>
      </c>
      <c r="AN236" s="9"/>
    </row>
    <row r="237" spans="1:64" s="382" customFormat="1" ht="24.95" customHeight="1">
      <c r="A237" s="754"/>
      <c r="B237" s="661"/>
      <c r="N237" s="9"/>
      <c r="P237" s="9"/>
      <c r="Q237" s="9"/>
      <c r="R237" s="9"/>
      <c r="S237" s="707" t="str">
        <f>+IF(JUNIO!S237=0,"",JUNIO!S237)</f>
        <v>8001000-2</v>
      </c>
      <c r="T237" s="683" t="str">
        <f>+IF(JUNIO!T237=0,"",JUNIO!T237)</f>
        <v>Subprogr.Construc. Remodelac. Adecuación y Apliac.2</v>
      </c>
      <c r="U237" s="27">
        <f>+ENERO!U237</f>
        <v>0</v>
      </c>
      <c r="V237" s="15">
        <f>JUNIO!V237+JULIO!AL237</f>
        <v>0</v>
      </c>
      <c r="W237" s="15">
        <f>JUNIO!W237+JULIO!AM237</f>
        <v>0</v>
      </c>
      <c r="X237" s="18">
        <f t="shared" si="206"/>
        <v>0</v>
      </c>
      <c r="Y237" s="19">
        <f>JUNIO!AA237</f>
        <v>0</v>
      </c>
      <c r="Z237" s="374">
        <v>0</v>
      </c>
      <c r="AA237" s="18">
        <f t="shared" si="207"/>
        <v>0</v>
      </c>
      <c r="AB237" s="19">
        <f>JUNIO!AD237</f>
        <v>0</v>
      </c>
      <c r="AC237" s="374">
        <v>0</v>
      </c>
      <c r="AD237" s="18">
        <f t="shared" si="208"/>
        <v>0</v>
      </c>
      <c r="AE237" s="19">
        <f>JUNIO!AG237</f>
        <v>0</v>
      </c>
      <c r="AF237" s="374">
        <v>0</v>
      </c>
      <c r="AG237" s="18">
        <f t="shared" si="209"/>
        <v>0</v>
      </c>
      <c r="AH237" s="19">
        <f t="shared" si="210"/>
        <v>0</v>
      </c>
      <c r="AI237" s="15">
        <f t="shared" si="211"/>
        <v>0</v>
      </c>
      <c r="AJ237" s="16">
        <f t="shared" si="212"/>
        <v>0</v>
      </c>
      <c r="AK237" s="9"/>
      <c r="AL237" s="372">
        <v>0</v>
      </c>
      <c r="AM237" s="375">
        <v>0</v>
      </c>
      <c r="AN237" s="9"/>
    </row>
    <row r="238" spans="1:64" s="382" customFormat="1" ht="24.95" customHeight="1">
      <c r="A238" s="754"/>
      <c r="B238" s="661"/>
      <c r="N238" s="9"/>
      <c r="P238" s="9"/>
      <c r="Q238" s="9"/>
      <c r="R238" s="9"/>
      <c r="S238" s="707" t="str">
        <f>+IF(JUNIO!S238=0,"",JUNIO!S238)</f>
        <v>8001000-3</v>
      </c>
      <c r="T238" s="683" t="str">
        <f>+IF(JUNIO!T238=0,"",JUNIO!T238)</f>
        <v>Subprogr.Construc. Remodelac. Adecuación y Apliac.3</v>
      </c>
      <c r="U238" s="27">
        <f>+ENERO!U238</f>
        <v>0</v>
      </c>
      <c r="V238" s="15">
        <f>JUNIO!V238+JULIO!AL238</f>
        <v>0</v>
      </c>
      <c r="W238" s="15">
        <f>JUNIO!W238+JULIO!AM238</f>
        <v>0</v>
      </c>
      <c r="X238" s="18">
        <f t="shared" si="206"/>
        <v>0</v>
      </c>
      <c r="Y238" s="19">
        <f>JUNIO!AA238</f>
        <v>0</v>
      </c>
      <c r="Z238" s="374">
        <v>0</v>
      </c>
      <c r="AA238" s="18">
        <f t="shared" si="207"/>
        <v>0</v>
      </c>
      <c r="AB238" s="19">
        <f>JUNIO!AD238</f>
        <v>0</v>
      </c>
      <c r="AC238" s="374">
        <v>0</v>
      </c>
      <c r="AD238" s="18">
        <f t="shared" si="208"/>
        <v>0</v>
      </c>
      <c r="AE238" s="19">
        <f>JUNIO!AG238</f>
        <v>0</v>
      </c>
      <c r="AF238" s="374">
        <v>0</v>
      </c>
      <c r="AG238" s="18">
        <f t="shared" si="209"/>
        <v>0</v>
      </c>
      <c r="AH238" s="19">
        <f t="shared" si="210"/>
        <v>0</v>
      </c>
      <c r="AI238" s="15">
        <f t="shared" si="211"/>
        <v>0</v>
      </c>
      <c r="AJ238" s="16">
        <f t="shared" si="212"/>
        <v>0</v>
      </c>
      <c r="AK238" s="9"/>
      <c r="AL238" s="372">
        <v>0</v>
      </c>
      <c r="AM238" s="375">
        <v>0</v>
      </c>
      <c r="AN238" s="9"/>
    </row>
    <row r="239" spans="1:64" s="382" customFormat="1" ht="24.95" customHeight="1">
      <c r="A239" s="754"/>
      <c r="B239" s="661"/>
      <c r="N239" s="9"/>
      <c r="P239" s="9"/>
      <c r="Q239" s="9"/>
      <c r="S239" s="707" t="str">
        <f>+IF(JUNIO!S239=0,"",JUNIO!S239)</f>
        <v>8001000-4</v>
      </c>
      <c r="T239" s="683" t="str">
        <f>+IF(JUNIO!T239=0,"",JUNIO!T239)</f>
        <v>Subprogr.Construc. Remodelac. Adecuación y Apliac.4</v>
      </c>
      <c r="U239" s="27">
        <f>+ENERO!U239</f>
        <v>0</v>
      </c>
      <c r="V239" s="15">
        <f>JUNIO!V239+JULIO!AL239</f>
        <v>0</v>
      </c>
      <c r="W239" s="15">
        <f>JUNIO!W239+JULIO!AM239</f>
        <v>0</v>
      </c>
      <c r="X239" s="18">
        <f t="shared" si="206"/>
        <v>0</v>
      </c>
      <c r="Y239" s="19">
        <f>JUNIO!AA239</f>
        <v>0</v>
      </c>
      <c r="Z239" s="374">
        <v>0</v>
      </c>
      <c r="AA239" s="18">
        <f t="shared" si="207"/>
        <v>0</v>
      </c>
      <c r="AB239" s="19">
        <f>JUNIO!AD239</f>
        <v>0</v>
      </c>
      <c r="AC239" s="374">
        <v>0</v>
      </c>
      <c r="AD239" s="18">
        <f t="shared" si="208"/>
        <v>0</v>
      </c>
      <c r="AE239" s="19">
        <f>JUNIO!AG239</f>
        <v>0</v>
      </c>
      <c r="AF239" s="374">
        <v>0</v>
      </c>
      <c r="AG239" s="18">
        <f t="shared" si="209"/>
        <v>0</v>
      </c>
      <c r="AH239" s="19">
        <f t="shared" si="210"/>
        <v>0</v>
      </c>
      <c r="AI239" s="15">
        <f t="shared" si="211"/>
        <v>0</v>
      </c>
      <c r="AJ239" s="16">
        <f t="shared" si="212"/>
        <v>0</v>
      </c>
      <c r="AK239" s="9"/>
      <c r="AL239" s="372">
        <v>0</v>
      </c>
      <c r="AM239" s="375">
        <v>0</v>
      </c>
      <c r="AN239" s="9"/>
    </row>
    <row r="240" spans="1:64" s="382" customFormat="1" ht="24.95" customHeight="1">
      <c r="A240" s="754"/>
      <c r="B240" s="661"/>
      <c r="N240" s="9"/>
      <c r="P240" s="9"/>
      <c r="Q240" s="9"/>
      <c r="S240" s="707" t="str">
        <f>+IF(JUNIO!S240=0,"",JUNIO!S240)</f>
        <v>8001000-7</v>
      </c>
      <c r="T240" s="683" t="str">
        <f>+IF(JUNIO!T240=0,"",JUNIO!T240)</f>
        <v>Subprogr.Construc. Remodelac. Adecuación y Apliac.5</v>
      </c>
      <c r="U240" s="27">
        <f>+ENERO!U240</f>
        <v>0</v>
      </c>
      <c r="V240" s="15">
        <f>JUNIO!V240+JULIO!AL240</f>
        <v>0</v>
      </c>
      <c r="W240" s="15">
        <f>JUNIO!W240+JULIO!AM240</f>
        <v>0</v>
      </c>
      <c r="X240" s="18">
        <f t="shared" si="206"/>
        <v>0</v>
      </c>
      <c r="Y240" s="19">
        <f>JUNIO!AA240</f>
        <v>0</v>
      </c>
      <c r="Z240" s="374">
        <v>0</v>
      </c>
      <c r="AA240" s="18">
        <f t="shared" si="207"/>
        <v>0</v>
      </c>
      <c r="AB240" s="19">
        <f>JUNIO!AD240</f>
        <v>0</v>
      </c>
      <c r="AC240" s="374">
        <v>0</v>
      </c>
      <c r="AD240" s="18">
        <f t="shared" si="208"/>
        <v>0</v>
      </c>
      <c r="AE240" s="19">
        <f>JUNIO!AG240</f>
        <v>0</v>
      </c>
      <c r="AF240" s="374">
        <v>0</v>
      </c>
      <c r="AG240" s="18">
        <f t="shared" si="209"/>
        <v>0</v>
      </c>
      <c r="AH240" s="19">
        <f t="shared" si="210"/>
        <v>0</v>
      </c>
      <c r="AI240" s="15">
        <f t="shared" si="211"/>
        <v>0</v>
      </c>
      <c r="AJ240" s="16">
        <f t="shared" si="212"/>
        <v>0</v>
      </c>
      <c r="AK240" s="9"/>
      <c r="AL240" s="372">
        <v>0</v>
      </c>
      <c r="AM240" s="375">
        <v>0</v>
      </c>
      <c r="AN240" s="9"/>
      <c r="BB240" s="272"/>
      <c r="BC240" s="272"/>
      <c r="BD240" s="272"/>
      <c r="BE240" s="272"/>
      <c r="BF240" s="272"/>
      <c r="BG240" s="272"/>
      <c r="BH240" s="272"/>
      <c r="BI240" s="272"/>
      <c r="BJ240" s="272"/>
      <c r="BK240" s="272"/>
      <c r="BL240" s="272"/>
    </row>
    <row r="241" spans="1:70" ht="24.95" customHeight="1">
      <c r="A241" s="754"/>
      <c r="B241" s="661"/>
      <c r="C241" s="382"/>
      <c r="D241" s="382"/>
      <c r="E241" s="382"/>
      <c r="F241" s="382"/>
      <c r="G241" s="382"/>
      <c r="H241" s="382"/>
      <c r="I241" s="382"/>
      <c r="J241" s="382"/>
      <c r="K241" s="382"/>
      <c r="L241" s="382"/>
      <c r="M241" s="382"/>
      <c r="N241" s="9"/>
      <c r="O241" s="382"/>
      <c r="P241" s="9"/>
      <c r="Q241" s="9"/>
      <c r="S241" s="717">
        <f>+IF(JUNIO!S241=0,"",JUNIO!S241)</f>
        <v>8001999</v>
      </c>
      <c r="T241" s="683" t="str">
        <f>+IF(JUNIO!T241=0,"",JUNIO!T241)</f>
        <v>Vigencias Anteriores Programas de Inversion</v>
      </c>
      <c r="U241" s="27">
        <f>+ENERO!U241</f>
        <v>0</v>
      </c>
      <c r="V241" s="15">
        <f>JUNIO!V241+JULIO!AL241</f>
        <v>0</v>
      </c>
      <c r="W241" s="15">
        <f>JUNIO!W241+JULIO!AM241</f>
        <v>0</v>
      </c>
      <c r="X241" s="18">
        <f t="shared" si="206"/>
        <v>0</v>
      </c>
      <c r="Y241" s="19">
        <f>JUNIO!AA241</f>
        <v>0</v>
      </c>
      <c r="Z241" s="374">
        <v>0</v>
      </c>
      <c r="AA241" s="18">
        <f t="shared" si="207"/>
        <v>0</v>
      </c>
      <c r="AB241" s="19">
        <f>JUNIO!AD241</f>
        <v>0</v>
      </c>
      <c r="AC241" s="374">
        <v>0</v>
      </c>
      <c r="AD241" s="18">
        <f t="shared" si="208"/>
        <v>0</v>
      </c>
      <c r="AE241" s="19">
        <f>JUNIO!AG241</f>
        <v>0</v>
      </c>
      <c r="AF241" s="374">
        <v>0</v>
      </c>
      <c r="AG241" s="18">
        <f t="shared" si="209"/>
        <v>0</v>
      </c>
      <c r="AH241" s="19">
        <f t="shared" si="210"/>
        <v>0</v>
      </c>
      <c r="AI241" s="15">
        <f t="shared" si="211"/>
        <v>0</v>
      </c>
      <c r="AJ241" s="16">
        <f t="shared" si="212"/>
        <v>0</v>
      </c>
      <c r="AK241" s="9"/>
      <c r="AL241" s="372">
        <v>0</v>
      </c>
      <c r="AM241" s="375">
        <v>0</v>
      </c>
      <c r="BM241" s="382"/>
      <c r="BN241" s="382"/>
      <c r="BO241" s="382"/>
      <c r="BP241" s="382"/>
      <c r="BQ241" s="382"/>
      <c r="BR241" s="382"/>
    </row>
    <row r="242" spans="1:70" ht="24.95" customHeight="1">
      <c r="A242" s="754"/>
      <c r="B242" s="661"/>
      <c r="C242" s="382"/>
      <c r="D242" s="382"/>
      <c r="E242" s="382"/>
      <c r="F242" s="382"/>
      <c r="G242" s="382"/>
      <c r="H242" s="382"/>
      <c r="I242" s="382"/>
      <c r="J242" s="382"/>
      <c r="K242" s="382"/>
      <c r="L242" s="382"/>
      <c r="M242" s="382"/>
      <c r="N242" s="9"/>
      <c r="O242" s="382"/>
      <c r="P242" s="9"/>
      <c r="Q242" s="9"/>
      <c r="S242" s="366" t="str">
        <f>+IF(JUNIO!S242=0,"",JUNIO!S242)</f>
        <v/>
      </c>
      <c r="T242" s="696" t="str">
        <f>+IF(JUNIO!T242=0,"",JUNIO!T242)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24.95" customHeight="1">
      <c r="A243" s="754"/>
      <c r="B243" s="661"/>
      <c r="C243" s="382"/>
      <c r="D243" s="382"/>
      <c r="E243" s="382"/>
      <c r="F243" s="382"/>
      <c r="G243" s="382"/>
      <c r="H243" s="382"/>
      <c r="I243" s="382"/>
      <c r="J243" s="382"/>
      <c r="K243" s="382"/>
      <c r="L243" s="382"/>
      <c r="M243" s="382"/>
      <c r="N243" s="9"/>
      <c r="O243" s="382"/>
      <c r="P243" s="9"/>
      <c r="Q243" s="9"/>
      <c r="S243" s="705">
        <f>+IF(JUNIO!S243=0,"",JUNIO!S243)</f>
        <v>8002001</v>
      </c>
      <c r="T243" s="681" t="str">
        <f>+IF(JUNIO!T243=0,"",JUNIO!T243)</f>
        <v>Gastos Operativos de Inversion   (Programas Especiales)</v>
      </c>
      <c r="U243" s="132">
        <f t="shared" ref="U243:AJ243" si="213">SUM(U244:U256)</f>
        <v>1142681603</v>
      </c>
      <c r="V243" s="122">
        <f t="shared" si="213"/>
        <v>-73375958</v>
      </c>
      <c r="W243" s="122">
        <f t="shared" si="213"/>
        <v>215718973</v>
      </c>
      <c r="X243" s="129">
        <f t="shared" si="213"/>
        <v>1285024618</v>
      </c>
      <c r="Y243" s="128">
        <f t="shared" si="213"/>
        <v>1010326479</v>
      </c>
      <c r="Z243" s="122">
        <f t="shared" si="213"/>
        <v>8692097</v>
      </c>
      <c r="AA243" s="129">
        <f t="shared" si="213"/>
        <v>1019018576</v>
      </c>
      <c r="AB243" s="128">
        <f t="shared" si="213"/>
        <v>689963460</v>
      </c>
      <c r="AC243" s="122">
        <f t="shared" si="213"/>
        <v>167271667</v>
      </c>
      <c r="AD243" s="129">
        <f t="shared" si="213"/>
        <v>857235127</v>
      </c>
      <c r="AE243" s="128">
        <f t="shared" si="213"/>
        <v>551152343</v>
      </c>
      <c r="AF243" s="122">
        <f t="shared" si="213"/>
        <v>186224891</v>
      </c>
      <c r="AG243" s="129">
        <f t="shared" si="213"/>
        <v>737377234</v>
      </c>
      <c r="AH243" s="128">
        <f t="shared" si="213"/>
        <v>266006042</v>
      </c>
      <c r="AI243" s="122">
        <f t="shared" si="213"/>
        <v>427789491</v>
      </c>
      <c r="AJ243" s="130">
        <f t="shared" si="213"/>
        <v>547647384</v>
      </c>
      <c r="AK243" s="9"/>
      <c r="AL243" s="128">
        <f>SUM(AL244:AL256)</f>
        <v>0</v>
      </c>
      <c r="AM243" s="130">
        <f>SUM(AM244:AM256)</f>
        <v>0</v>
      </c>
    </row>
    <row r="244" spans="1:70" ht="24.95" customHeight="1">
      <c r="A244" s="754"/>
      <c r="B244" s="661"/>
      <c r="C244" s="382"/>
      <c r="D244" s="382"/>
      <c r="E244" s="382"/>
      <c r="F244" s="382"/>
      <c r="G244" s="382"/>
      <c r="H244" s="382"/>
      <c r="I244" s="382"/>
      <c r="J244" s="382"/>
      <c r="K244" s="382"/>
      <c r="L244" s="382"/>
      <c r="M244" s="382"/>
      <c r="N244" s="9"/>
      <c r="O244" s="382"/>
      <c r="P244" s="9"/>
      <c r="Q244" s="9"/>
      <c r="S244" s="707" t="str">
        <f>+IF(JUNIO!S244=0,"",JUNIO!S244)</f>
        <v>8002100-1</v>
      </c>
      <c r="T244" s="683" t="str">
        <f>+IF(JUNIO!T244=0,"",JUNIO!T244)</f>
        <v>PROGRAMA ESPECIAL SALUD PUBLICA</v>
      </c>
      <c r="U244" s="27">
        <f>+ENERO!U244</f>
        <v>0</v>
      </c>
      <c r="V244" s="15">
        <f>JUNIO!V244+JULIO!AL244</f>
        <v>0</v>
      </c>
      <c r="W244" s="15">
        <f>JUNIO!W244+JULIO!AM244</f>
        <v>0</v>
      </c>
      <c r="X244" s="18">
        <f t="shared" ref="X244:X256" si="214">SUM(U244:W244)</f>
        <v>0</v>
      </c>
      <c r="Y244" s="19">
        <f>JUNIO!AA244</f>
        <v>0</v>
      </c>
      <c r="Z244" s="374">
        <v>0</v>
      </c>
      <c r="AA244" s="18">
        <f t="shared" ref="AA244:AA256" si="215">SUM(Y244:Z244)</f>
        <v>0</v>
      </c>
      <c r="AB244" s="19">
        <f>JUNIO!AD244</f>
        <v>0</v>
      </c>
      <c r="AC244" s="374">
        <v>0</v>
      </c>
      <c r="AD244" s="18">
        <f t="shared" ref="AD244:AD256" si="216">SUM(AB244:AC244)</f>
        <v>0</v>
      </c>
      <c r="AE244" s="19">
        <f>JUNIO!AG244</f>
        <v>0</v>
      </c>
      <c r="AF244" s="374">
        <v>0</v>
      </c>
      <c r="AG244" s="18">
        <f t="shared" ref="AG244:AG256" si="217">SUM(AE244:AF244)</f>
        <v>0</v>
      </c>
      <c r="AH244" s="19">
        <f t="shared" ref="AH244:AH256" si="218">X244-AA244</f>
        <v>0</v>
      </c>
      <c r="AI244" s="15">
        <f t="shared" ref="AI244:AI256" si="219">X244-AD244</f>
        <v>0</v>
      </c>
      <c r="AJ244" s="16">
        <f t="shared" ref="AJ244:AJ256" si="220">X244-AG244</f>
        <v>0</v>
      </c>
      <c r="AK244" s="9"/>
      <c r="AL244" s="372">
        <v>0</v>
      </c>
      <c r="AM244" s="375">
        <v>0</v>
      </c>
    </row>
    <row r="245" spans="1:70" ht="24.95" customHeight="1">
      <c r="A245" s="754"/>
      <c r="B245" s="661"/>
      <c r="C245" s="382"/>
      <c r="D245" s="382"/>
      <c r="E245" s="382"/>
      <c r="F245" s="382"/>
      <c r="G245" s="382"/>
      <c r="H245" s="382"/>
      <c r="I245" s="382"/>
      <c r="J245" s="382"/>
      <c r="K245" s="382"/>
      <c r="L245" s="382"/>
      <c r="M245" s="382"/>
      <c r="N245" s="9"/>
      <c r="O245" s="382"/>
      <c r="P245" s="9"/>
      <c r="Q245" s="9"/>
      <c r="S245" s="707" t="str">
        <f>+IF(JUNIO!S245=0,"",JUNIO!S245)</f>
        <v>8002100-2</v>
      </c>
      <c r="T245" s="683" t="str">
        <f>+IF(JUNIO!T245=0,"",JUNIO!T245)</f>
        <v>PROYECTO BUEN COMIENZO ATENCION PRIMERA INFANCIA</v>
      </c>
      <c r="U245" s="27">
        <f>+ENERO!U245</f>
        <v>1066681603</v>
      </c>
      <c r="V245" s="15">
        <f>JUNIO!V245+JULIO!AL245</f>
        <v>0</v>
      </c>
      <c r="W245" s="15">
        <f>JUNIO!W245+JULIO!AM245</f>
        <v>-228934160</v>
      </c>
      <c r="X245" s="18">
        <f t="shared" si="214"/>
        <v>837747443</v>
      </c>
      <c r="Y245" s="19">
        <f>JUNIO!AA245</f>
        <v>698837218</v>
      </c>
      <c r="Z245" s="374">
        <v>6393147</v>
      </c>
      <c r="AA245" s="18">
        <f t="shared" si="215"/>
        <v>705230365</v>
      </c>
      <c r="AB245" s="19">
        <f>JUNIO!AD245</f>
        <v>497283639</v>
      </c>
      <c r="AC245" s="374">
        <v>138132836</v>
      </c>
      <c r="AD245" s="18">
        <f t="shared" si="216"/>
        <v>635416475</v>
      </c>
      <c r="AE245" s="19">
        <f>JUNIO!AG245</f>
        <v>432594053</v>
      </c>
      <c r="AF245" s="374">
        <v>107783660</v>
      </c>
      <c r="AG245" s="18">
        <f t="shared" si="217"/>
        <v>540377713</v>
      </c>
      <c r="AH245" s="19">
        <f t="shared" si="218"/>
        <v>132517078</v>
      </c>
      <c r="AI245" s="15">
        <f t="shared" si="219"/>
        <v>202330968</v>
      </c>
      <c r="AJ245" s="16">
        <f t="shared" si="220"/>
        <v>297369730</v>
      </c>
      <c r="AK245" s="9"/>
      <c r="AL245" s="372">
        <v>72000000</v>
      </c>
      <c r="AM245" s="375">
        <v>0</v>
      </c>
    </row>
    <row r="246" spans="1:70" ht="24.95" customHeight="1">
      <c r="A246" s="754"/>
      <c r="B246" s="661"/>
      <c r="C246" s="382"/>
      <c r="D246" s="382"/>
      <c r="E246" s="382"/>
      <c r="F246" s="382"/>
      <c r="G246" s="382"/>
      <c r="H246" s="382"/>
      <c r="I246" s="382"/>
      <c r="J246" s="382"/>
      <c r="K246" s="382"/>
      <c r="L246" s="382"/>
      <c r="M246" s="382"/>
      <c r="N246" s="9"/>
      <c r="O246" s="382"/>
      <c r="P246" s="9"/>
      <c r="Q246" s="9"/>
      <c r="S246" s="707" t="str">
        <f>+IF(JUNIO!S246=0,"",JUNIO!S246)</f>
        <v>8002100-3</v>
      </c>
      <c r="T246" s="683" t="str">
        <f>+IF(JUNIO!T246=0,"",JUNIO!T246)</f>
        <v xml:space="preserve">CONVENIO SALUD PUBLICA CI-01-2018     </v>
      </c>
      <c r="U246" s="27">
        <f>+ENERO!U246</f>
        <v>76000000</v>
      </c>
      <c r="V246" s="15">
        <f>JUNIO!V246+JULIO!AL246</f>
        <v>-73375958</v>
      </c>
      <c r="W246" s="15">
        <f>JUNIO!W246+JULIO!AM246</f>
        <v>112375958</v>
      </c>
      <c r="X246" s="18">
        <f t="shared" si="214"/>
        <v>115000000</v>
      </c>
      <c r="Y246" s="19">
        <f>JUNIO!AA246</f>
        <v>110335175</v>
      </c>
      <c r="Z246" s="374">
        <v>-6018652</v>
      </c>
      <c r="AA246" s="18">
        <f t="shared" si="215"/>
        <v>104316523</v>
      </c>
      <c r="AB246" s="19">
        <f>JUNIO!AD246</f>
        <v>39279267</v>
      </c>
      <c r="AC246" s="374">
        <v>16508876</v>
      </c>
      <c r="AD246" s="18">
        <f t="shared" si="216"/>
        <v>55788143</v>
      </c>
      <c r="AE246" s="19">
        <f>JUNIO!AG246</f>
        <v>28786591</v>
      </c>
      <c r="AF246" s="374">
        <v>14812376</v>
      </c>
      <c r="AG246" s="18">
        <f t="shared" si="217"/>
        <v>43598967</v>
      </c>
      <c r="AH246" s="19">
        <f t="shared" si="218"/>
        <v>10683477</v>
      </c>
      <c r="AI246" s="15">
        <f t="shared" si="219"/>
        <v>59211857</v>
      </c>
      <c r="AJ246" s="16">
        <f t="shared" si="220"/>
        <v>71401033</v>
      </c>
      <c r="AK246" s="9"/>
      <c r="AL246" s="372">
        <v>0</v>
      </c>
      <c r="AM246" s="375">
        <v>0</v>
      </c>
    </row>
    <row r="247" spans="1:70" ht="24.95" customHeight="1">
      <c r="A247" s="754"/>
      <c r="B247" s="661"/>
      <c r="C247" s="382"/>
      <c r="D247" s="382"/>
      <c r="E247" s="382"/>
      <c r="F247" s="382"/>
      <c r="G247" s="382"/>
      <c r="H247" s="382"/>
      <c r="I247" s="382"/>
      <c r="J247" s="382"/>
      <c r="K247" s="382"/>
      <c r="L247" s="382"/>
      <c r="M247" s="382"/>
      <c r="N247" s="9"/>
      <c r="O247" s="382"/>
      <c r="P247" s="9"/>
      <c r="Q247" s="9"/>
      <c r="S247" s="707" t="str">
        <f>+IF(JUNIO!S247=0,"",JUNIO!S247)</f>
        <v>8002100-4</v>
      </c>
      <c r="T247" s="683" t="str">
        <f>+IF(JUNIO!T247=0,"",JUNIO!T247)</f>
        <v xml:space="preserve">CONVENIO APS CI-02-2018     </v>
      </c>
      <c r="U247" s="27">
        <f>+ENERO!U247</f>
        <v>0</v>
      </c>
      <c r="V247" s="15">
        <f>JUNIO!V247+JULIO!AL247</f>
        <v>0</v>
      </c>
      <c r="W247" s="15">
        <f>JUNIO!W247+JULIO!AM247</f>
        <v>72000000</v>
      </c>
      <c r="X247" s="18">
        <f t="shared" si="214"/>
        <v>72000000</v>
      </c>
      <c r="Y247" s="19">
        <f>JUNIO!AA247</f>
        <v>47753532</v>
      </c>
      <c r="Z247" s="374">
        <v>8317602</v>
      </c>
      <c r="AA247" s="18">
        <f t="shared" si="215"/>
        <v>56071134</v>
      </c>
      <c r="AB247" s="19">
        <f>JUNIO!AD247</f>
        <v>0</v>
      </c>
      <c r="AC247" s="374">
        <v>12629955</v>
      </c>
      <c r="AD247" s="18">
        <f t="shared" si="216"/>
        <v>12629955</v>
      </c>
      <c r="AE247" s="19">
        <f>JUNIO!AG247</f>
        <v>0</v>
      </c>
      <c r="AF247" s="374">
        <v>0</v>
      </c>
      <c r="AG247" s="18">
        <f t="shared" si="217"/>
        <v>0</v>
      </c>
      <c r="AH247" s="19">
        <f t="shared" si="218"/>
        <v>15928866</v>
      </c>
      <c r="AI247" s="15">
        <f t="shared" si="219"/>
        <v>59370045</v>
      </c>
      <c r="AJ247" s="16">
        <f t="shared" si="220"/>
        <v>72000000</v>
      </c>
      <c r="AK247" s="9"/>
      <c r="AL247" s="372">
        <v>-72000000</v>
      </c>
      <c r="AM247" s="375">
        <v>0</v>
      </c>
    </row>
    <row r="248" spans="1:70" ht="24.95" customHeight="1">
      <c r="A248" s="754"/>
      <c r="B248" s="661"/>
      <c r="C248" s="382"/>
      <c r="D248" s="382"/>
      <c r="E248" s="382"/>
      <c r="F248" s="382"/>
      <c r="G248" s="382"/>
      <c r="H248" s="382"/>
      <c r="I248" s="382"/>
      <c r="J248" s="382"/>
      <c r="K248" s="382"/>
      <c r="L248" s="382"/>
      <c r="M248" s="382"/>
      <c r="N248" s="9"/>
      <c r="O248" s="382"/>
      <c r="P248" s="9"/>
      <c r="Q248" s="9"/>
      <c r="S248" s="707" t="str">
        <f>+IF(JUNIO!S248=0,"",JUNIO!S248)</f>
        <v>8002100-5</v>
      </c>
      <c r="T248" s="683" t="str">
        <f>+IF(JUNIO!T248=0,"",JUNIO!T248)</f>
        <v>PROYECTO PLAN ALIMENTARIO Y NUTRICIONAL</v>
      </c>
      <c r="U248" s="27">
        <f>+ENERO!U248</f>
        <v>0</v>
      </c>
      <c r="V248" s="15">
        <f>JUNIO!V248+JULIO!AL248</f>
        <v>0</v>
      </c>
      <c r="W248" s="15">
        <f>JUNIO!W248+JULIO!AM248</f>
        <v>109024621</v>
      </c>
      <c r="X248" s="18">
        <f t="shared" si="214"/>
        <v>109024621</v>
      </c>
      <c r="Y248" s="19">
        <f>JUNIO!AA248</f>
        <v>2148000</v>
      </c>
      <c r="Z248" s="374">
        <v>0</v>
      </c>
      <c r="AA248" s="18">
        <f t="shared" si="215"/>
        <v>2148000</v>
      </c>
      <c r="AB248" s="19">
        <f>JUNIO!AD248</f>
        <v>2148000</v>
      </c>
      <c r="AC248" s="374">
        <v>0</v>
      </c>
      <c r="AD248" s="18">
        <f t="shared" si="216"/>
        <v>2148000</v>
      </c>
      <c r="AE248" s="19">
        <f>JUNIO!AG248</f>
        <v>2148000</v>
      </c>
      <c r="AF248" s="374">
        <v>0</v>
      </c>
      <c r="AG248" s="18">
        <f t="shared" si="217"/>
        <v>2148000</v>
      </c>
      <c r="AH248" s="19">
        <f t="shared" si="218"/>
        <v>106876621</v>
      </c>
      <c r="AI248" s="15">
        <f t="shared" si="219"/>
        <v>106876621</v>
      </c>
      <c r="AJ248" s="16">
        <f t="shared" si="220"/>
        <v>106876621</v>
      </c>
      <c r="AK248" s="9"/>
      <c r="AL248" s="372">
        <v>0</v>
      </c>
      <c r="AM248" s="375">
        <v>0</v>
      </c>
    </row>
    <row r="249" spans="1:70" ht="24.95" customHeight="1">
      <c r="A249" s="754"/>
      <c r="B249" s="661"/>
      <c r="C249" s="382"/>
      <c r="D249" s="382"/>
      <c r="E249" s="382"/>
      <c r="F249" s="382"/>
      <c r="G249" s="382"/>
      <c r="H249" s="382"/>
      <c r="I249" s="382"/>
      <c r="J249" s="382"/>
      <c r="K249" s="382"/>
      <c r="L249" s="382"/>
      <c r="M249" s="382"/>
      <c r="N249" s="9"/>
      <c r="O249" s="382"/>
      <c r="P249" s="9"/>
      <c r="Q249" s="9"/>
      <c r="S249" s="707" t="str">
        <f>+IF(JUNIO!S249=0,"",JUNIO!S249)</f>
        <v>8002100-6</v>
      </c>
      <c r="T249" s="683" t="str">
        <f>+IF(JUNIO!T249=0,"",JUNIO!T249)</f>
        <v>Programas Especial 05</v>
      </c>
      <c r="U249" s="27">
        <f>+ENERO!U249</f>
        <v>0</v>
      </c>
      <c r="V249" s="15">
        <f>JUNIO!V249+JULIO!AL249</f>
        <v>0</v>
      </c>
      <c r="W249" s="15">
        <f>JUNIO!W249+JULIO!AM249</f>
        <v>0</v>
      </c>
      <c r="X249" s="18">
        <f t="shared" si="214"/>
        <v>0</v>
      </c>
      <c r="Y249" s="19">
        <f>JUNIO!AA249</f>
        <v>0</v>
      </c>
      <c r="Z249" s="374">
        <v>0</v>
      </c>
      <c r="AA249" s="18">
        <f t="shared" si="215"/>
        <v>0</v>
      </c>
      <c r="AB249" s="19">
        <f>JUNIO!AD249</f>
        <v>0</v>
      </c>
      <c r="AC249" s="374">
        <v>0</v>
      </c>
      <c r="AD249" s="18">
        <f t="shared" si="216"/>
        <v>0</v>
      </c>
      <c r="AE249" s="19">
        <f>JUNIO!AG249</f>
        <v>0</v>
      </c>
      <c r="AF249" s="374">
        <v>0</v>
      </c>
      <c r="AG249" s="18">
        <f t="shared" si="217"/>
        <v>0</v>
      </c>
      <c r="AH249" s="19">
        <f t="shared" si="218"/>
        <v>0</v>
      </c>
      <c r="AI249" s="15">
        <f t="shared" si="219"/>
        <v>0</v>
      </c>
      <c r="AJ249" s="16">
        <f t="shared" si="220"/>
        <v>0</v>
      </c>
      <c r="AK249" s="9"/>
      <c r="AL249" s="372">
        <v>0</v>
      </c>
      <c r="AM249" s="375">
        <v>0</v>
      </c>
    </row>
    <row r="250" spans="1:70" ht="24.95" customHeight="1">
      <c r="A250" s="754"/>
      <c r="B250" s="661"/>
      <c r="C250" s="382"/>
      <c r="D250" s="382"/>
      <c r="E250" s="382"/>
      <c r="F250" s="382"/>
      <c r="G250" s="382"/>
      <c r="H250" s="382"/>
      <c r="I250" s="382"/>
      <c r="J250" s="382"/>
      <c r="K250" s="382"/>
      <c r="L250" s="382"/>
      <c r="M250" s="382"/>
      <c r="N250" s="9"/>
      <c r="O250" s="382"/>
      <c r="P250" s="9"/>
      <c r="Q250" s="9"/>
      <c r="S250" s="707" t="str">
        <f>+IF(JUNIO!S250=0,"",JUNIO!S250)</f>
        <v>8002100-7</v>
      </c>
      <c r="T250" s="683" t="str">
        <f>+IF(JUNIO!T250=0,"",JUNIO!T250)</f>
        <v>Programas Especial 06</v>
      </c>
      <c r="U250" s="27">
        <f>+ENERO!U250</f>
        <v>0</v>
      </c>
      <c r="V250" s="15">
        <f>JUNIO!V250+JULIO!AL250</f>
        <v>0</v>
      </c>
      <c r="W250" s="15">
        <f>JUNIO!W250+JULIO!AM250</f>
        <v>0</v>
      </c>
      <c r="X250" s="18">
        <f>SUM(U250:W250)</f>
        <v>0</v>
      </c>
      <c r="Y250" s="19">
        <f>JUNIO!AA250</f>
        <v>0</v>
      </c>
      <c r="Z250" s="374">
        <v>0</v>
      </c>
      <c r="AA250" s="18">
        <f>SUM(Y250:Z250)</f>
        <v>0</v>
      </c>
      <c r="AB250" s="19">
        <f>JUNIO!AD250</f>
        <v>0</v>
      </c>
      <c r="AC250" s="374">
        <v>0</v>
      </c>
      <c r="AD250" s="18">
        <f>SUM(AB250:AC250)</f>
        <v>0</v>
      </c>
      <c r="AE250" s="19">
        <f>JUNIO!AG250</f>
        <v>0</v>
      </c>
      <c r="AF250" s="374">
        <v>0</v>
      </c>
      <c r="AG250" s="18">
        <f>SUM(AE250:AF250)</f>
        <v>0</v>
      </c>
      <c r="AH250" s="19">
        <f>X250-AA250</f>
        <v>0</v>
      </c>
      <c r="AI250" s="15">
        <f>X250-AD250</f>
        <v>0</v>
      </c>
      <c r="AJ250" s="16">
        <f>X250-AG250</f>
        <v>0</v>
      </c>
      <c r="AK250" s="9"/>
      <c r="AL250" s="372">
        <v>0</v>
      </c>
      <c r="AM250" s="375">
        <v>0</v>
      </c>
    </row>
    <row r="251" spans="1:70" ht="24.95" customHeight="1">
      <c r="A251" s="754"/>
      <c r="B251" s="661"/>
      <c r="C251" s="382"/>
      <c r="D251" s="382"/>
      <c r="E251" s="382"/>
      <c r="F251" s="382"/>
      <c r="G251" s="382"/>
      <c r="H251" s="382"/>
      <c r="I251" s="382"/>
      <c r="J251" s="382"/>
      <c r="K251" s="382"/>
      <c r="L251" s="382"/>
      <c r="M251" s="382"/>
      <c r="N251" s="9"/>
      <c r="O251" s="382"/>
      <c r="P251" s="9"/>
      <c r="Q251" s="9"/>
      <c r="S251" s="707" t="str">
        <f>+IF(JUNIO!S251=0,"",JUNIO!S251)</f>
        <v>8002100-8</v>
      </c>
      <c r="T251" s="683" t="str">
        <f>+IF(JUNIO!T251=0,"",JUNIO!T251)</f>
        <v>Programas Especial 07</v>
      </c>
      <c r="U251" s="27">
        <f>+ENERO!U251</f>
        <v>0</v>
      </c>
      <c r="V251" s="15">
        <f>JUNIO!V251+JULIO!AL251</f>
        <v>0</v>
      </c>
      <c r="W251" s="15">
        <f>JUNIO!W251+JULIO!AM251</f>
        <v>0</v>
      </c>
      <c r="X251" s="18">
        <f>SUM(U251:W251)</f>
        <v>0</v>
      </c>
      <c r="Y251" s="19">
        <f>JUNIO!AA251</f>
        <v>0</v>
      </c>
      <c r="Z251" s="374">
        <v>0</v>
      </c>
      <c r="AA251" s="18">
        <f>SUM(Y251:Z251)</f>
        <v>0</v>
      </c>
      <c r="AB251" s="19">
        <f>JUNIO!AD251</f>
        <v>0</v>
      </c>
      <c r="AC251" s="374">
        <v>0</v>
      </c>
      <c r="AD251" s="18">
        <f>SUM(AB251:AC251)</f>
        <v>0</v>
      </c>
      <c r="AE251" s="19">
        <f>JUNIO!AG251</f>
        <v>0</v>
      </c>
      <c r="AF251" s="374">
        <v>0</v>
      </c>
      <c r="AG251" s="18">
        <f>SUM(AE251:AF251)</f>
        <v>0</v>
      </c>
      <c r="AH251" s="19">
        <f>X251-AA251</f>
        <v>0</v>
      </c>
      <c r="AI251" s="15">
        <f>X251-AD251</f>
        <v>0</v>
      </c>
      <c r="AJ251" s="16">
        <f>X251-AG251</f>
        <v>0</v>
      </c>
      <c r="AK251" s="9"/>
      <c r="AL251" s="372">
        <v>0</v>
      </c>
      <c r="AM251" s="375">
        <v>0</v>
      </c>
    </row>
    <row r="252" spans="1:70" ht="24.95" customHeight="1">
      <c r="A252" s="754"/>
      <c r="B252" s="661"/>
      <c r="C252" s="382"/>
      <c r="D252" s="382"/>
      <c r="E252" s="382"/>
      <c r="F252" s="382"/>
      <c r="G252" s="382"/>
      <c r="H252" s="382"/>
      <c r="I252" s="382"/>
      <c r="J252" s="382"/>
      <c r="K252" s="382"/>
      <c r="L252" s="382"/>
      <c r="M252" s="382"/>
      <c r="N252" s="9"/>
      <c r="O252" s="382"/>
      <c r="P252" s="9"/>
      <c r="Q252" s="9"/>
      <c r="S252" s="707" t="str">
        <f>+IF(JUNIO!S252=0,"",JUNIO!S252)</f>
        <v>8002100-9</v>
      </c>
      <c r="T252" s="683" t="str">
        <f>+IF(JUNIO!T252=0,"",JUNIO!T252)</f>
        <v>Programas Especial 08</v>
      </c>
      <c r="U252" s="27">
        <f>+ENERO!U252</f>
        <v>0</v>
      </c>
      <c r="V252" s="15">
        <f>JUNIO!V252+JULIO!AL252</f>
        <v>0</v>
      </c>
      <c r="W252" s="15">
        <f>JUNIO!W252+JULIO!AM252</f>
        <v>0</v>
      </c>
      <c r="X252" s="18">
        <f>SUM(U252:W252)</f>
        <v>0</v>
      </c>
      <c r="Y252" s="19">
        <f>JUNIO!AA252</f>
        <v>0</v>
      </c>
      <c r="Z252" s="374">
        <v>0</v>
      </c>
      <c r="AA252" s="18">
        <f>SUM(Y252:Z252)</f>
        <v>0</v>
      </c>
      <c r="AB252" s="19">
        <f>JUNIO!AD252</f>
        <v>0</v>
      </c>
      <c r="AC252" s="374">
        <v>0</v>
      </c>
      <c r="AD252" s="18">
        <f>SUM(AB252:AC252)</f>
        <v>0</v>
      </c>
      <c r="AE252" s="19">
        <f>JUNIO!AG252</f>
        <v>0</v>
      </c>
      <c r="AF252" s="374">
        <v>0</v>
      </c>
      <c r="AG252" s="18">
        <f>SUM(AE252:AF252)</f>
        <v>0</v>
      </c>
      <c r="AH252" s="19">
        <f>X252-AA252</f>
        <v>0</v>
      </c>
      <c r="AI252" s="15">
        <f>X252-AD252</f>
        <v>0</v>
      </c>
      <c r="AJ252" s="16">
        <f>X252-AG252</f>
        <v>0</v>
      </c>
      <c r="AK252" s="9"/>
      <c r="AL252" s="372">
        <v>0</v>
      </c>
      <c r="AM252" s="375">
        <v>0</v>
      </c>
    </row>
    <row r="253" spans="1:70" ht="24.95" customHeight="1">
      <c r="A253" s="754"/>
      <c r="B253" s="661"/>
      <c r="C253" s="382"/>
      <c r="D253" s="382"/>
      <c r="E253" s="382"/>
      <c r="F253" s="382"/>
      <c r="G253" s="382"/>
      <c r="H253" s="382"/>
      <c r="I253" s="382"/>
      <c r="J253" s="382"/>
      <c r="K253" s="382"/>
      <c r="L253" s="382"/>
      <c r="M253" s="382"/>
      <c r="N253" s="9"/>
      <c r="O253" s="382"/>
      <c r="P253" s="9"/>
      <c r="Q253" s="9"/>
      <c r="S253" s="707" t="str">
        <f>+IF(JUNIO!S253=0,"",JUNIO!S253)</f>
        <v>8002100-10</v>
      </c>
      <c r="T253" s="683" t="str">
        <f>+IF(JUNIO!T253=0,"",JUNIO!T253)</f>
        <v>Programas Especial 09</v>
      </c>
      <c r="U253" s="27">
        <f>+ENERO!U253</f>
        <v>0</v>
      </c>
      <c r="V253" s="15">
        <f>JUNIO!V253+JULIO!AL253</f>
        <v>0</v>
      </c>
      <c r="W253" s="15">
        <f>JUNIO!W253+JULIO!AM253</f>
        <v>0</v>
      </c>
      <c r="X253" s="18">
        <f>SUM(U253:W253)</f>
        <v>0</v>
      </c>
      <c r="Y253" s="19">
        <f>JUNIO!AA253</f>
        <v>0</v>
      </c>
      <c r="Z253" s="374">
        <v>0</v>
      </c>
      <c r="AA253" s="18">
        <f>SUM(Y253:Z253)</f>
        <v>0</v>
      </c>
      <c r="AB253" s="19">
        <f>JUNIO!AD253</f>
        <v>0</v>
      </c>
      <c r="AC253" s="374">
        <v>0</v>
      </c>
      <c r="AD253" s="18">
        <f>SUM(AB253:AC253)</f>
        <v>0</v>
      </c>
      <c r="AE253" s="19">
        <f>JUNIO!AG253</f>
        <v>0</v>
      </c>
      <c r="AF253" s="374">
        <v>0</v>
      </c>
      <c r="AG253" s="18">
        <f>SUM(AE253:AF253)</f>
        <v>0</v>
      </c>
      <c r="AH253" s="19">
        <f>X253-AA253</f>
        <v>0</v>
      </c>
      <c r="AI253" s="15">
        <f>X253-AD253</f>
        <v>0</v>
      </c>
      <c r="AJ253" s="16">
        <f>X253-AG253</f>
        <v>0</v>
      </c>
      <c r="AK253" s="9"/>
      <c r="AL253" s="372">
        <v>0</v>
      </c>
      <c r="AM253" s="375">
        <v>0</v>
      </c>
    </row>
    <row r="254" spans="1:70" ht="24.95" customHeight="1">
      <c r="A254" s="754"/>
      <c r="B254" s="661"/>
      <c r="C254" s="382"/>
      <c r="D254" s="382"/>
      <c r="E254" s="382"/>
      <c r="F254" s="382"/>
      <c r="G254" s="382"/>
      <c r="H254" s="382"/>
      <c r="I254" s="382"/>
      <c r="J254" s="382"/>
      <c r="K254" s="382"/>
      <c r="L254" s="382"/>
      <c r="M254" s="382"/>
      <c r="N254" s="9"/>
      <c r="O254" s="382"/>
      <c r="P254" s="9"/>
      <c r="Q254" s="9"/>
      <c r="S254" s="707" t="str">
        <f>+IF(JUNIO!S254=0,"",JUNIO!S254)</f>
        <v>8002100-11</v>
      </c>
      <c r="T254" s="683" t="str">
        <f>+IF(JUNIO!T254=0,"",JUNIO!T254)</f>
        <v>Programas Especial 10</v>
      </c>
      <c r="U254" s="27">
        <f>+ENERO!U254</f>
        <v>0</v>
      </c>
      <c r="V254" s="15">
        <f>JUNIO!V254+JULIO!AL254</f>
        <v>0</v>
      </c>
      <c r="W254" s="15">
        <f>JUNIO!W254+JULIO!AM254</f>
        <v>0</v>
      </c>
      <c r="X254" s="18">
        <f>SUM(U254:W254)</f>
        <v>0</v>
      </c>
      <c r="Y254" s="19">
        <f>JUNIO!AA254</f>
        <v>0</v>
      </c>
      <c r="Z254" s="374">
        <v>0</v>
      </c>
      <c r="AA254" s="18">
        <f>SUM(Y254:Z254)</f>
        <v>0</v>
      </c>
      <c r="AB254" s="19">
        <f>JUNIO!AD254</f>
        <v>0</v>
      </c>
      <c r="AC254" s="374">
        <v>0</v>
      </c>
      <c r="AD254" s="18">
        <f>SUM(AB254:AC254)</f>
        <v>0</v>
      </c>
      <c r="AE254" s="19">
        <f>JUNIO!AG254</f>
        <v>0</v>
      </c>
      <c r="AF254" s="374">
        <v>0</v>
      </c>
      <c r="AG254" s="18">
        <f>SUM(AE254:AF254)</f>
        <v>0</v>
      </c>
      <c r="AH254" s="19">
        <f>X254-AA254</f>
        <v>0</v>
      </c>
      <c r="AI254" s="15">
        <f>X254-AD254</f>
        <v>0</v>
      </c>
      <c r="AJ254" s="16">
        <f>X254-AG254</f>
        <v>0</v>
      </c>
      <c r="AK254" s="9"/>
      <c r="AL254" s="372">
        <v>0</v>
      </c>
      <c r="AM254" s="375">
        <v>0</v>
      </c>
    </row>
    <row r="255" spans="1:70" ht="24.95" customHeight="1">
      <c r="A255" s="754"/>
      <c r="B255" s="661"/>
      <c r="C255" s="382"/>
      <c r="D255" s="382"/>
      <c r="E255" s="382"/>
      <c r="F255" s="382"/>
      <c r="G255" s="382"/>
      <c r="H255" s="382"/>
      <c r="I255" s="382"/>
      <c r="J255" s="382"/>
      <c r="K255" s="382"/>
      <c r="L255" s="382"/>
      <c r="M255" s="382"/>
      <c r="N255" s="9"/>
      <c r="O255" s="382"/>
      <c r="P255" s="9"/>
      <c r="Q255" s="9"/>
      <c r="S255" s="707" t="str">
        <f>+IF(JUNIO!S255=0,"",JUNIO!S255)</f>
        <v>8002100-12</v>
      </c>
      <c r="T255" s="683" t="str">
        <f>+IF(JUNIO!T255=0,"",JUNIO!T255)</f>
        <v>Programas Especial 11</v>
      </c>
      <c r="U255" s="27">
        <f>+ENERO!U255</f>
        <v>0</v>
      </c>
      <c r="V255" s="15">
        <f>JUNIO!V255+JULIO!AL255</f>
        <v>0</v>
      </c>
      <c r="W255" s="15">
        <f>JUNIO!W255+JULIO!AM255</f>
        <v>0</v>
      </c>
      <c r="X255" s="18">
        <f t="shared" si="214"/>
        <v>0</v>
      </c>
      <c r="Y255" s="19">
        <f>JUNIO!AA255</f>
        <v>0</v>
      </c>
      <c r="Z255" s="374">
        <v>0</v>
      </c>
      <c r="AA255" s="18">
        <f t="shared" si="215"/>
        <v>0</v>
      </c>
      <c r="AB255" s="19">
        <f>JUNIO!AD255</f>
        <v>0</v>
      </c>
      <c r="AC255" s="374">
        <v>0</v>
      </c>
      <c r="AD255" s="18">
        <f t="shared" si="216"/>
        <v>0</v>
      </c>
      <c r="AE255" s="19">
        <f>JUNIO!AG255</f>
        <v>0</v>
      </c>
      <c r="AF255" s="374">
        <v>0</v>
      </c>
      <c r="AG255" s="18">
        <f t="shared" si="217"/>
        <v>0</v>
      </c>
      <c r="AH255" s="19">
        <f t="shared" si="218"/>
        <v>0</v>
      </c>
      <c r="AI255" s="15">
        <f t="shared" si="219"/>
        <v>0</v>
      </c>
      <c r="AJ255" s="16">
        <f t="shared" si="220"/>
        <v>0</v>
      </c>
      <c r="AK255" s="9"/>
      <c r="AL255" s="372">
        <v>0</v>
      </c>
      <c r="AM255" s="375">
        <v>0</v>
      </c>
    </row>
    <row r="256" spans="1:70" ht="24.95" customHeight="1" thickBot="1">
      <c r="A256" s="754"/>
      <c r="B256" s="661"/>
      <c r="C256" s="382"/>
      <c r="D256" s="382"/>
      <c r="E256" s="382"/>
      <c r="F256" s="382"/>
      <c r="G256" s="382"/>
      <c r="H256" s="382"/>
      <c r="I256" s="382"/>
      <c r="J256" s="382"/>
      <c r="K256" s="382"/>
      <c r="L256" s="382"/>
      <c r="M256" s="382"/>
      <c r="N256" s="9"/>
      <c r="O256" s="382"/>
      <c r="P256" s="9"/>
      <c r="Q256" s="9"/>
      <c r="S256" s="718">
        <f>+IF(JUNIO!S256=0,"",JUNIO!S256)</f>
        <v>8002999</v>
      </c>
      <c r="T256" s="698" t="str">
        <f>+IF(JUNIO!T256=0,"",JUNIO!T256)</f>
        <v>Vigencias Anteriores Programas operativos de inversion</v>
      </c>
      <c r="U256" s="133">
        <f>+ENERO!U256</f>
        <v>0</v>
      </c>
      <c r="V256" s="121">
        <f>JUNIO!V256+JULIO!AL256</f>
        <v>0</v>
      </c>
      <c r="W256" s="121">
        <f>JUNIO!W256+JULIO!AM256</f>
        <v>151252554</v>
      </c>
      <c r="X256" s="126">
        <f t="shared" si="214"/>
        <v>151252554</v>
      </c>
      <c r="Y256" s="124">
        <f>JUNIO!AA256</f>
        <v>151252554</v>
      </c>
      <c r="Z256" s="388">
        <v>0</v>
      </c>
      <c r="AA256" s="126">
        <f t="shared" si="215"/>
        <v>151252554</v>
      </c>
      <c r="AB256" s="124">
        <f>JUNIO!AD256</f>
        <v>151252554</v>
      </c>
      <c r="AC256" s="388">
        <v>0</v>
      </c>
      <c r="AD256" s="126">
        <f t="shared" si="216"/>
        <v>151252554</v>
      </c>
      <c r="AE256" s="124">
        <f>JUNIO!AG256</f>
        <v>87623699</v>
      </c>
      <c r="AF256" s="388">
        <v>63628855</v>
      </c>
      <c r="AG256" s="126">
        <f t="shared" si="217"/>
        <v>151252554</v>
      </c>
      <c r="AH256" s="124">
        <f t="shared" si="218"/>
        <v>0</v>
      </c>
      <c r="AI256" s="121">
        <f t="shared" si="219"/>
        <v>0</v>
      </c>
      <c r="AJ256" s="125">
        <f t="shared" si="220"/>
        <v>0</v>
      </c>
      <c r="AK256" s="9"/>
      <c r="AL256" s="384">
        <v>0</v>
      </c>
      <c r="AM256" s="389">
        <v>0</v>
      </c>
    </row>
    <row r="257" spans="1:39" ht="24.95" customHeight="1" thickBot="1">
      <c r="A257" s="754"/>
      <c r="B257" s="661"/>
      <c r="C257" s="382"/>
      <c r="D257" s="382"/>
      <c r="E257" s="382"/>
      <c r="F257" s="382"/>
      <c r="G257" s="382"/>
      <c r="H257" s="382"/>
      <c r="I257" s="382"/>
      <c r="J257" s="382"/>
      <c r="K257" s="382"/>
      <c r="L257" s="382"/>
      <c r="M257" s="382"/>
      <c r="N257" s="9"/>
      <c r="O257" s="382"/>
      <c r="P257" s="9"/>
      <c r="Q257" s="9"/>
      <c r="S257" s="495" t="str">
        <f>+IF(JUNIO!S257=0,"",JUNIO!S257)</f>
        <v/>
      </c>
      <c r="T257" s="695" t="str">
        <f>+IF(JUNIO!T257=0,"",JUNIO!T257)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S258" s="786" t="s">
        <v>360</v>
      </c>
      <c r="T258" s="787" t="s">
        <v>132</v>
      </c>
      <c r="U258" s="340">
        <f>+(C10+C17+C113)-(U10+U193+U220+U232)</f>
        <v>0</v>
      </c>
      <c r="V258" s="340">
        <f t="shared" ref="V258:AJ258" si="221">+(D10+D17+D113)-(V10+V193+V220+V232)</f>
        <v>0</v>
      </c>
      <c r="W258" s="340">
        <f t="shared" si="221"/>
        <v>0</v>
      </c>
      <c r="X258" s="340">
        <f t="shared" si="221"/>
        <v>0</v>
      </c>
      <c r="Y258" s="340">
        <f t="shared" si="221"/>
        <v>-530866681</v>
      </c>
      <c r="Z258" s="340">
        <f t="shared" si="221"/>
        <v>117703340</v>
      </c>
      <c r="AA258" s="340">
        <f t="shared" si="221"/>
        <v>-413163341</v>
      </c>
      <c r="AB258" s="340">
        <f t="shared" si="221"/>
        <v>-328576683</v>
      </c>
      <c r="AC258" s="340">
        <f t="shared" si="221"/>
        <v>-259736401</v>
      </c>
      <c r="AD258" s="340">
        <f t="shared" si="221"/>
        <v>-588313084</v>
      </c>
      <c r="AE258" s="340">
        <f t="shared" si="221"/>
        <v>-591070785</v>
      </c>
      <c r="AF258" s="340">
        <f t="shared" si="221"/>
        <v>2445019283</v>
      </c>
      <c r="AG258" s="340">
        <f t="shared" si="221"/>
        <v>-3574462169</v>
      </c>
      <c r="AH258" s="340">
        <f t="shared" si="221"/>
        <v>-2004469324</v>
      </c>
      <c r="AI258" s="340">
        <f t="shared" si="221"/>
        <v>-2422464918</v>
      </c>
      <c r="AJ258" s="788">
        <f t="shared" si="221"/>
        <v>-3144464781</v>
      </c>
      <c r="AK258" s="9"/>
      <c r="AL258" s="338">
        <v>0</v>
      </c>
      <c r="AM258" s="339">
        <v>0</v>
      </c>
    </row>
    <row r="259" spans="1:39" ht="24.95" customHeight="1" thickBot="1">
      <c r="S259" s="904"/>
      <c r="T259" s="905"/>
      <c r="U259" s="801"/>
      <c r="V259" s="801"/>
      <c r="W259" s="801"/>
      <c r="X259" s="801"/>
      <c r="Y259" s="801"/>
      <c r="Z259" s="801"/>
      <c r="AA259" s="801"/>
      <c r="AB259" s="801"/>
      <c r="AC259" s="801"/>
      <c r="AD259" s="801"/>
      <c r="AE259" s="801"/>
      <c r="AF259" s="801"/>
      <c r="AG259" s="801"/>
      <c r="AH259" s="801"/>
      <c r="AI259" s="801"/>
      <c r="AJ259" s="802"/>
      <c r="AK259" s="10"/>
      <c r="AL259" s="123">
        <f>+SUMIF(AK8:AK256,AK33,AL8:AL256)</f>
        <v>0</v>
      </c>
      <c r="AM259" s="115">
        <f>+SUMIF(AL8:AL256,AL33,AM8:AM256)</f>
        <v>0</v>
      </c>
    </row>
    <row r="260" spans="1:39" ht="24.95" customHeight="1" thickBot="1">
      <c r="S260" s="805" t="s">
        <v>570</v>
      </c>
      <c r="T260" s="806"/>
      <c r="U260" s="781">
        <f>+U8-U262</f>
        <v>5736225671</v>
      </c>
      <c r="V260" s="781">
        <f t="shared" ref="V260:AJ260" si="222">+V8-V262</f>
        <v>-144334036</v>
      </c>
      <c r="W260" s="781">
        <f t="shared" si="222"/>
        <v>198025326</v>
      </c>
      <c r="X260" s="781">
        <f t="shared" si="222"/>
        <v>5789916961</v>
      </c>
      <c r="Y260" s="781">
        <f t="shared" si="222"/>
        <v>3411750617</v>
      </c>
      <c r="Z260" s="781">
        <f t="shared" si="222"/>
        <v>420224658</v>
      </c>
      <c r="AA260" s="781">
        <f t="shared" si="222"/>
        <v>3831975275</v>
      </c>
      <c r="AB260" s="781">
        <f t="shared" si="222"/>
        <v>2752475457</v>
      </c>
      <c r="AC260" s="781">
        <f t="shared" si="222"/>
        <v>661504224</v>
      </c>
      <c r="AD260" s="781">
        <f t="shared" si="222"/>
        <v>3413979681</v>
      </c>
      <c r="AE260" s="781">
        <f t="shared" si="222"/>
        <v>2233903475</v>
      </c>
      <c r="AF260" s="781">
        <f t="shared" si="222"/>
        <v>493204045</v>
      </c>
      <c r="AG260" s="781">
        <f t="shared" si="222"/>
        <v>2727107520</v>
      </c>
      <c r="AH260" s="781">
        <f t="shared" si="222"/>
        <v>1957941686</v>
      </c>
      <c r="AI260" s="781">
        <f t="shared" si="222"/>
        <v>2375937280</v>
      </c>
      <c r="AJ260" s="782">
        <f t="shared" si="222"/>
        <v>3062809441</v>
      </c>
      <c r="AK260" s="10"/>
      <c r="AL260" s="382"/>
      <c r="AM260" s="382"/>
    </row>
    <row r="261" spans="1:39" ht="24.95" customHeight="1" thickBot="1">
      <c r="S261" s="809"/>
      <c r="T261" s="810"/>
      <c r="U261" s="789"/>
      <c r="V261" s="789"/>
      <c r="W261" s="789"/>
      <c r="X261" s="789"/>
      <c r="Y261" s="789"/>
      <c r="Z261" s="789"/>
      <c r="AA261" s="789"/>
      <c r="AB261" s="789"/>
      <c r="AC261" s="789"/>
      <c r="AD261" s="789"/>
      <c r="AE261" s="789"/>
      <c r="AF261" s="789"/>
      <c r="AG261" s="789"/>
      <c r="AH261" s="789"/>
      <c r="AI261" s="789"/>
      <c r="AJ261" s="790"/>
    </row>
    <row r="262" spans="1:39" ht="24.95" customHeight="1" thickBot="1">
      <c r="S262" s="807" t="s">
        <v>571</v>
      </c>
      <c r="T262" s="808"/>
      <c r="U262" s="785">
        <f t="shared" ref="U262:AJ262" si="223">+SUMIF($T$8:$T$256,"*Vigencias Anteriores*",U8:U256)</f>
        <v>362137316</v>
      </c>
      <c r="V262" s="785">
        <f t="shared" si="223"/>
        <v>144334036</v>
      </c>
      <c r="W262" s="785">
        <f t="shared" si="223"/>
        <v>422538637</v>
      </c>
      <c r="X262" s="785">
        <f t="shared" si="223"/>
        <v>929009989</v>
      </c>
      <c r="Y262" s="785">
        <f t="shared" si="223"/>
        <v>873553503</v>
      </c>
      <c r="Z262" s="785">
        <f t="shared" si="223"/>
        <v>8928848</v>
      </c>
      <c r="AA262" s="785">
        <f t="shared" si="223"/>
        <v>882482351</v>
      </c>
      <c r="AB262" s="785">
        <f t="shared" si="223"/>
        <v>873553503</v>
      </c>
      <c r="AC262" s="785">
        <f t="shared" si="223"/>
        <v>8928848</v>
      </c>
      <c r="AD262" s="785">
        <f t="shared" si="223"/>
        <v>882482351</v>
      </c>
      <c r="AE262" s="785">
        <f t="shared" si="223"/>
        <v>774799975</v>
      </c>
      <c r="AF262" s="785">
        <f t="shared" si="223"/>
        <v>72554674</v>
      </c>
      <c r="AG262" s="785">
        <f t="shared" si="223"/>
        <v>847354649</v>
      </c>
      <c r="AH262" s="785">
        <f t="shared" si="223"/>
        <v>46527638</v>
      </c>
      <c r="AI262" s="785">
        <f t="shared" si="223"/>
        <v>46527638</v>
      </c>
      <c r="AJ262" s="785">
        <f t="shared" si="223"/>
        <v>81655340</v>
      </c>
    </row>
    <row r="263" spans="1:39" ht="24.95" customHeight="1" thickBot="1">
      <c r="S263" s="809"/>
      <c r="T263" s="810"/>
      <c r="U263" s="810"/>
      <c r="V263" s="789"/>
      <c r="W263" s="789"/>
      <c r="X263" s="789"/>
      <c r="Y263" s="789"/>
      <c r="Z263" s="789"/>
      <c r="AA263" s="789"/>
      <c r="AB263" s="789"/>
      <c r="AC263" s="789"/>
      <c r="AD263" s="789"/>
      <c r="AE263" s="789"/>
      <c r="AF263" s="789"/>
      <c r="AG263" s="789"/>
      <c r="AH263" s="789"/>
      <c r="AI263" s="789"/>
      <c r="AJ263" s="789"/>
    </row>
    <row r="264" spans="1:39" ht="24.95" customHeight="1" thickBot="1">
      <c r="S264" s="783" t="s">
        <v>572</v>
      </c>
      <c r="T264" s="784"/>
      <c r="U264" s="803">
        <f>+U260+U262</f>
        <v>6098362987</v>
      </c>
      <c r="V264" s="803">
        <f t="shared" ref="V264:AJ264" si="224">+V260+V262</f>
        <v>0</v>
      </c>
      <c r="W264" s="803">
        <f t="shared" si="224"/>
        <v>620563963</v>
      </c>
      <c r="X264" s="803">
        <f t="shared" si="224"/>
        <v>6718926950</v>
      </c>
      <c r="Y264" s="803">
        <f t="shared" si="224"/>
        <v>4285304120</v>
      </c>
      <c r="Z264" s="803">
        <f t="shared" si="224"/>
        <v>429153506</v>
      </c>
      <c r="AA264" s="803">
        <f t="shared" si="224"/>
        <v>4714457626</v>
      </c>
      <c r="AB264" s="803">
        <f t="shared" si="224"/>
        <v>3626028960</v>
      </c>
      <c r="AC264" s="803">
        <f t="shared" si="224"/>
        <v>670433072</v>
      </c>
      <c r="AD264" s="803">
        <f t="shared" si="224"/>
        <v>4296462032</v>
      </c>
      <c r="AE264" s="803">
        <f t="shared" si="224"/>
        <v>3008703450</v>
      </c>
      <c r="AF264" s="803">
        <f t="shared" si="224"/>
        <v>565758719</v>
      </c>
      <c r="AG264" s="803">
        <f t="shared" si="224"/>
        <v>3574462169</v>
      </c>
      <c r="AH264" s="803">
        <f t="shared" si="224"/>
        <v>2004469324</v>
      </c>
      <c r="AI264" s="803">
        <f t="shared" si="224"/>
        <v>2422464918</v>
      </c>
      <c r="AJ264" s="804">
        <f t="shared" si="224"/>
        <v>3144464781</v>
      </c>
    </row>
  </sheetData>
  <sheetProtection algorithmName="SHA-512" hashValue="lS3Va7V/fVBMolqOaZY3ZWVdY6AO5pB+hf1hc2i8WlyOgn9EMxEZ06lJOSyA94XsDHnVCh7OhSnrOIxD0a3f1A==" saltValue="MD8DG4ZDxHorkxuscTQNsA==" spinCount="100000"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5"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S264"/>
  <sheetViews>
    <sheetView showGridLines="0" topLeftCell="B4" zoomScaleNormal="100" workbookViewId="0">
      <pane xSplit="1" ySplit="5" topLeftCell="H18" activePane="bottomRight" state="frozen"/>
      <selection activeCell="B4" sqref="B4"/>
      <selection pane="topRight" activeCell="C4" sqref="C4"/>
      <selection pane="bottomLeft" activeCell="B9" sqref="B9"/>
      <selection pane="bottomRight" activeCell="B7" sqref="B7"/>
    </sheetView>
  </sheetViews>
  <sheetFormatPr baseColWidth="10" defaultColWidth="0" defaultRowHeight="24.95" customHeight="1"/>
  <cols>
    <col min="1" max="1" width="11.7109375" style="755" customWidth="1"/>
    <col min="2" max="2" width="50.5703125" style="662" customWidth="1"/>
    <col min="3" max="3" width="14.42578125" style="272" customWidth="1"/>
    <col min="4" max="4" width="16.140625" style="272" customWidth="1"/>
    <col min="5" max="12" width="14.42578125" style="272" customWidth="1"/>
    <col min="13" max="13" width="16.7109375" style="272" customWidth="1"/>
    <col min="14" max="14" width="16.7109375" style="31" customWidth="1"/>
    <col min="15" max="15" width="2.85546875" style="272" customWidth="1"/>
    <col min="16" max="17" width="23.7109375" style="31" customWidth="1"/>
    <col min="18" max="18" width="5.42578125" style="272" customWidth="1"/>
    <col min="19" max="19" width="17.5703125" style="699" customWidth="1"/>
    <col min="20" max="20" width="60.140625" style="675" customWidth="1"/>
    <col min="21" max="36" width="17.28515625" style="272" customWidth="1"/>
    <col min="37" max="37" width="8.85546875" style="1" customWidth="1"/>
    <col min="38" max="39" width="23.7109375" style="272" customWidth="1"/>
    <col min="40" max="40" width="4.85546875" style="272" customWidth="1"/>
    <col min="41" max="41" width="12.28515625" style="272" customWidth="1"/>
    <col min="42" max="42" width="56" style="272" customWidth="1"/>
    <col min="43" max="45" width="16.85546875" style="272" customWidth="1"/>
    <col min="46" max="46" width="12.7109375" style="272" customWidth="1"/>
    <col min="47" max="47" width="27.42578125" style="272" customWidth="1"/>
    <col min="48" max="48" width="25" style="272" customWidth="1"/>
    <col min="49" max="52" width="16.85546875" style="272" customWidth="1"/>
    <col min="53" max="53" width="11" style="272" customWidth="1"/>
    <col min="54" max="54" width="65.140625" style="272" customWidth="1"/>
    <col min="55" max="57" width="18.85546875" style="272" customWidth="1"/>
    <col min="58" max="58" width="6.140625" style="272" customWidth="1"/>
    <col min="59" max="59" width="72.7109375" style="272" customWidth="1"/>
    <col min="60" max="63" width="17.5703125" style="272" customWidth="1"/>
    <col min="64" max="64" width="11" style="272" customWidth="1"/>
    <col min="65" max="65" width="76" style="272" customWidth="1"/>
    <col min="66" max="66" width="19.7109375" style="272" customWidth="1"/>
    <col min="67" max="67" width="14.85546875" style="272" customWidth="1"/>
    <col min="68" max="68" width="15.140625" style="272" customWidth="1"/>
    <col min="69" max="69" width="16" style="272" customWidth="1"/>
    <col min="70" max="70" width="11" style="272" customWidth="1"/>
    <col min="71" max="71" width="2.28515625" style="272" customWidth="1"/>
    <col min="72" max="16384" width="11" style="272" hidden="1"/>
  </cols>
  <sheetData>
    <row r="1" spans="1:69" ht="24.95" customHeight="1" thickBot="1">
      <c r="A1" s="944" t="str">
        <f>IF($F$8-$X$8=0," ","OJO: PRESUPUESTO DESEQUILIBRADO")</f>
        <v xml:space="preserve"> </v>
      </c>
      <c r="B1" s="944"/>
      <c r="C1" s="993"/>
      <c r="D1" s="993"/>
      <c r="E1" s="993"/>
      <c r="F1" s="993"/>
      <c r="G1" s="993"/>
      <c r="H1" s="993"/>
      <c r="I1" s="993"/>
      <c r="J1" s="993"/>
      <c r="K1" s="945" t="str">
        <f>+IF(L8&gt;I8,"OJO - SUS RECAUDOS SON SUPERIORES A SUS RECONOCIMIENTOS, VERIFIQUE","")</f>
        <v/>
      </c>
      <c r="L1" s="945"/>
      <c r="M1" s="945"/>
      <c r="N1" s="945"/>
      <c r="U1" s="273" t="str">
        <f>+IF(AA8&gt;X8,"OJO - HA COMPROMETIDO MUCHO MAS DE LO QUE TIENE PRESUPUESTADO","")</f>
        <v/>
      </c>
      <c r="X1" s="273"/>
      <c r="Y1" s="273" t="str">
        <f>+IF(AD8&gt;AA8,"OJO - SUS OBLIGACIONES SUPERAN SUS COMPROMISOS, VERIFIQUE","")</f>
        <v/>
      </c>
      <c r="AC1" s="273" t="str">
        <f>+IF(AG8&gt;AD8,"OJO - SUS PAGOS NO PUEDEN SUPERAR SUS OBLIGACIONES, VERIFIQUE","")</f>
        <v/>
      </c>
    </row>
    <row r="2" spans="1:69" ht="53.25" customHeight="1" thickBot="1">
      <c r="A2" s="752"/>
      <c r="B2" s="719" t="str">
        <f>+ENERO!B2</f>
        <v>SECRETARIA SECCIONAL DE SALUD Y PROTECCION SOCIAL DE ANTIOQUIA DE ANTIOQUIA</v>
      </c>
      <c r="C2" s="274"/>
      <c r="D2" s="954" t="str">
        <f>+IF(F2="","","MUNICIPIO:")</f>
        <v>MUNICIPIO:</v>
      </c>
      <c r="E2" s="954"/>
      <c r="F2" s="275" t="str">
        <f>IF(INSTRUCCIONES!B3=0,"",INSTRUCCIONES!B3)</f>
        <v>CONCORDIA</v>
      </c>
      <c r="G2" s="276"/>
      <c r="H2" s="276"/>
      <c r="I2" s="276"/>
      <c r="J2" s="276"/>
      <c r="K2" s="277"/>
      <c r="L2" s="955" t="s">
        <v>385</v>
      </c>
      <c r="M2" s="956"/>
      <c r="N2" s="278" t="s">
        <v>386</v>
      </c>
      <c r="P2" s="929" t="s">
        <v>460</v>
      </c>
      <c r="Q2" s="936"/>
      <c r="R2" s="279"/>
      <c r="S2" s="700"/>
      <c r="T2" s="719" t="str">
        <f>+ENERO!T2</f>
        <v>SECRETARIA SECCIONAL DE SALUD Y PROTECCION SOCIAL DE ANTIOQUIA DE ANTIOQUIA</v>
      </c>
      <c r="U2" s="274"/>
      <c r="V2" s="963" t="str">
        <f>+IF(Y2="","","M U N I C I P I O:")</f>
        <v>M U N I C I P I O:</v>
      </c>
      <c r="W2" s="963"/>
      <c r="X2" s="963"/>
      <c r="Y2" s="987" t="str">
        <f>IF(INSTRUCCIONES!B3=0,"",INSTRUCCIONES!B3)</f>
        <v>CONCORDIA</v>
      </c>
      <c r="Z2" s="987"/>
      <c r="AA2" s="987"/>
      <c r="AB2" s="987"/>
      <c r="AC2" s="987"/>
      <c r="AD2" s="987"/>
      <c r="AE2" s="987"/>
      <c r="AF2" s="987"/>
      <c r="AG2" s="988"/>
      <c r="AH2" s="956" t="s">
        <v>385</v>
      </c>
      <c r="AI2" s="986"/>
      <c r="AJ2" s="278" t="s">
        <v>386</v>
      </c>
      <c r="AL2" s="929" t="s">
        <v>460</v>
      </c>
      <c r="AM2" s="936"/>
      <c r="AO2" s="2">
        <v>8</v>
      </c>
      <c r="AP2" s="280" t="s">
        <v>7</v>
      </c>
      <c r="AQ2" s="281"/>
      <c r="AR2" s="3"/>
      <c r="AS2" s="3"/>
      <c r="AT2" s="3"/>
      <c r="AU2" s="3"/>
      <c r="AV2" s="3"/>
      <c r="AW2" s="3"/>
      <c r="AX2" s="3"/>
      <c r="AY2" s="3"/>
      <c r="AZ2" s="4"/>
      <c r="BB2" s="929" t="s">
        <v>597</v>
      </c>
      <c r="BC2" s="930"/>
      <c r="BD2" s="51" t="s">
        <v>385</v>
      </c>
      <c r="BE2" s="278" t="str">
        <f>+L3</f>
        <v>AGOSTO</v>
      </c>
      <c r="BF2" s="273"/>
      <c r="BG2" s="929" t="s">
        <v>598</v>
      </c>
      <c r="BH2" s="930"/>
      <c r="BI2" s="930"/>
      <c r="BJ2" s="51" t="s">
        <v>385</v>
      </c>
      <c r="BK2" s="278" t="str">
        <f>+BE2</f>
        <v>AGOSTO</v>
      </c>
      <c r="BM2" s="929" t="s">
        <v>598</v>
      </c>
      <c r="BN2" s="930"/>
      <c r="BO2" s="930"/>
      <c r="BP2" s="51" t="s">
        <v>385</v>
      </c>
      <c r="BQ2" s="278" t="str">
        <f>+BK2</f>
        <v>AGOSTO</v>
      </c>
    </row>
    <row r="3" spans="1:69" ht="24.95" customHeight="1" thickBot="1">
      <c r="A3" s="753"/>
      <c r="B3" s="906" t="s">
        <v>8</v>
      </c>
      <c r="C3" s="282"/>
      <c r="D3" s="922" t="str">
        <f>+IF(F3="","","INSTITUCION:")</f>
        <v>INSTITUCION:</v>
      </c>
      <c r="E3" s="922"/>
      <c r="F3" s="946" t="str">
        <f>IF(INSTRUCCIONES!B5=0,"",INSTRUCCIONES!B5)</f>
        <v xml:space="preserve">ESE HOSPITAL SAN JUAN DE DIOS </v>
      </c>
      <c r="G3" s="946"/>
      <c r="H3" s="946"/>
      <c r="I3" s="946"/>
      <c r="J3" s="946"/>
      <c r="K3" s="947"/>
      <c r="L3" s="907" t="s">
        <v>369</v>
      </c>
      <c r="M3" s="908"/>
      <c r="N3" s="952">
        <f>+INSTRUCCIONES!F3</f>
        <v>2018</v>
      </c>
      <c r="P3" s="933" t="s">
        <v>515</v>
      </c>
      <c r="Q3" s="926" t="s">
        <v>522</v>
      </c>
      <c r="R3" s="279"/>
      <c r="S3" s="701"/>
      <c r="T3" s="906" t="s">
        <v>10</v>
      </c>
      <c r="U3" s="283"/>
      <c r="V3" s="976" t="str">
        <f>+IF(Y3="","","E.S.E. H O S P I T A L:")</f>
        <v>E.S.E. H O S P I T A L:</v>
      </c>
      <c r="W3" s="976"/>
      <c r="X3" s="976"/>
      <c r="Y3" s="978" t="str">
        <f>IF(INSTRUCCIONES!B5=0,"",INSTRUCCIONES!B5)</f>
        <v xml:space="preserve">ESE HOSPITAL SAN JUAN DE DIOS </v>
      </c>
      <c r="Z3" s="978"/>
      <c r="AA3" s="978"/>
      <c r="AB3" s="978"/>
      <c r="AC3" s="978"/>
      <c r="AD3" s="978"/>
      <c r="AE3" s="978"/>
      <c r="AF3" s="978"/>
      <c r="AG3" s="979"/>
      <c r="AH3" s="982" t="str">
        <f>+L3</f>
        <v>AGOSTO</v>
      </c>
      <c r="AI3" s="983"/>
      <c r="AJ3" s="974">
        <f>+N3</f>
        <v>2018</v>
      </c>
      <c r="AL3" s="933" t="s">
        <v>523</v>
      </c>
      <c r="AM3" s="926" t="s">
        <v>522</v>
      </c>
      <c r="AO3" s="5"/>
      <c r="AP3" s="284" t="s">
        <v>11</v>
      </c>
      <c r="AQ3" s="285"/>
      <c r="AR3" s="285"/>
      <c r="AS3" s="285"/>
      <c r="AT3" s="285"/>
      <c r="AU3" s="285"/>
      <c r="AV3" s="285"/>
      <c r="AW3" s="285"/>
      <c r="AX3" s="285"/>
      <c r="AY3" s="285"/>
      <c r="AZ3" s="286"/>
      <c r="BB3" s="931" t="str">
        <f>+CONCATENATE(INSTRUCCIONES!B5, " - ", INSTRUCCIONES!B3)</f>
        <v>ESE HOSPITAL SAN JUAN DE DIOS  - CONCORDIA</v>
      </c>
      <c r="BC3" s="932"/>
      <c r="BD3" s="52" t="s">
        <v>386</v>
      </c>
      <c r="BE3" s="50">
        <f>+N3</f>
        <v>2018</v>
      </c>
      <c r="BF3" s="6" t="s">
        <v>12</v>
      </c>
      <c r="BG3" s="931" t="str">
        <f>+CONCATENATE(INSTRUCCIONES!B5, " - ", INSTRUCCIONES!B3)</f>
        <v>ESE HOSPITAL SAN JUAN DE DIOS  - CONCORDIA</v>
      </c>
      <c r="BH3" s="932"/>
      <c r="BI3" s="932"/>
      <c r="BJ3" s="52" t="s">
        <v>386</v>
      </c>
      <c r="BK3" s="50">
        <f>+BE3</f>
        <v>2018</v>
      </c>
      <c r="BM3" s="931" t="str">
        <f>+CONCATENATE(INSTRUCCIONES!B5, " - ", INSTRUCCIONES!B3)</f>
        <v>ESE HOSPITAL SAN JUAN DE DIOS  - CONCORDIA</v>
      </c>
      <c r="BN3" s="932"/>
      <c r="BO3" s="932"/>
      <c r="BP3" s="52" t="s">
        <v>386</v>
      </c>
      <c r="BQ3" s="50">
        <f>+BK3</f>
        <v>2018</v>
      </c>
    </row>
    <row r="4" spans="1:69" ht="24.95" customHeight="1" thickBot="1">
      <c r="A4" s="753"/>
      <c r="B4" s="997"/>
      <c r="C4" s="287"/>
      <c r="D4" s="923"/>
      <c r="E4" s="923"/>
      <c r="F4" s="948"/>
      <c r="G4" s="948"/>
      <c r="H4" s="948"/>
      <c r="I4" s="948"/>
      <c r="J4" s="948"/>
      <c r="K4" s="949"/>
      <c r="L4" s="909"/>
      <c r="M4" s="910"/>
      <c r="N4" s="953"/>
      <c r="P4" s="934"/>
      <c r="Q4" s="927"/>
      <c r="R4" s="279"/>
      <c r="S4" s="701"/>
      <c r="T4" s="906"/>
      <c r="U4" s="287"/>
      <c r="V4" s="977"/>
      <c r="W4" s="977"/>
      <c r="X4" s="977"/>
      <c r="Y4" s="980"/>
      <c r="Z4" s="980"/>
      <c r="AA4" s="980"/>
      <c r="AB4" s="980"/>
      <c r="AC4" s="980"/>
      <c r="AD4" s="980"/>
      <c r="AE4" s="980"/>
      <c r="AF4" s="980"/>
      <c r="AG4" s="981"/>
      <c r="AH4" s="984"/>
      <c r="AI4" s="985"/>
      <c r="AJ4" s="975"/>
      <c r="AL4" s="934"/>
      <c r="AM4" s="927"/>
      <c r="AO4" s="5"/>
      <c r="AP4" s="288"/>
      <c r="AQ4" s="289" t="s">
        <v>13</v>
      </c>
      <c r="AR4" s="289" t="s">
        <v>14</v>
      </c>
      <c r="AS4" s="289" t="s">
        <v>15</v>
      </c>
      <c r="AT4" s="289" t="s">
        <v>16</v>
      </c>
      <c r="AU4" s="289" t="s">
        <v>16</v>
      </c>
      <c r="AV4" s="290" t="s">
        <v>16</v>
      </c>
      <c r="AW4" s="967" t="str">
        <f>+CONCATENATE("PROYECCION A DICIEMBRE 31 DEL ",N3)</f>
        <v>PROYECCION A DICIEMBRE 31 DEL 2018</v>
      </c>
      <c r="AX4" s="968"/>
      <c r="AY4" s="968"/>
      <c r="AZ4" s="969"/>
      <c r="BB4" s="291"/>
      <c r="BC4" s="292"/>
      <c r="BD4" s="292"/>
      <c r="BE4" s="47"/>
      <c r="BF4" s="7"/>
      <c r="BG4" s="291"/>
      <c r="BH4" s="292"/>
      <c r="BI4" s="292"/>
      <c r="BJ4" s="48"/>
      <c r="BK4" s="293"/>
      <c r="BL4" s="8"/>
      <c r="BM4" s="291"/>
      <c r="BN4" s="294"/>
      <c r="BO4" s="294"/>
      <c r="BP4" s="49"/>
      <c r="BQ4" s="295"/>
    </row>
    <row r="5" spans="1:69" ht="42" customHeight="1" thickBot="1">
      <c r="A5" s="994" t="s">
        <v>17</v>
      </c>
      <c r="B5" s="924" t="s">
        <v>18</v>
      </c>
      <c r="C5" s="911" t="s">
        <v>19</v>
      </c>
      <c r="D5" s="912"/>
      <c r="E5" s="912"/>
      <c r="F5" s="913"/>
      <c r="G5" s="914" t="s">
        <v>519</v>
      </c>
      <c r="H5" s="915"/>
      <c r="I5" s="916"/>
      <c r="J5" s="917" t="str">
        <f>+IF(L8&gt;I8,"OJO - RECAUDOS MAYORES QUE RECONOCIMIENTOS","RECAUDO")</f>
        <v>RECAUDO</v>
      </c>
      <c r="K5" s="918"/>
      <c r="L5" s="919"/>
      <c r="M5" s="920" t="s">
        <v>21</v>
      </c>
      <c r="N5" s="921"/>
      <c r="P5" s="935"/>
      <c r="Q5" s="928"/>
      <c r="R5" s="279"/>
      <c r="S5" s="1003" t="s">
        <v>471</v>
      </c>
      <c r="T5" s="991" t="s">
        <v>18</v>
      </c>
      <c r="U5" s="296" t="s">
        <v>19</v>
      </c>
      <c r="V5" s="297"/>
      <c r="W5" s="297"/>
      <c r="X5" s="298"/>
      <c r="Y5" s="299" t="s">
        <v>520</v>
      </c>
      <c r="Z5" s="297"/>
      <c r="AA5" s="297"/>
      <c r="AB5" s="971" t="s">
        <v>521</v>
      </c>
      <c r="AC5" s="972"/>
      <c r="AD5" s="973"/>
      <c r="AE5" s="971" t="s">
        <v>22</v>
      </c>
      <c r="AF5" s="972"/>
      <c r="AG5" s="973"/>
      <c r="AH5" s="971" t="s">
        <v>23</v>
      </c>
      <c r="AI5" s="972"/>
      <c r="AJ5" s="973"/>
      <c r="AL5" s="935"/>
      <c r="AM5" s="928"/>
      <c r="AO5" s="300"/>
      <c r="AP5" s="301" t="s">
        <v>24</v>
      </c>
      <c r="AQ5" s="289"/>
      <c r="AR5" s="289" t="s">
        <v>25</v>
      </c>
      <c r="AS5" s="289" t="s">
        <v>25</v>
      </c>
      <c r="AT5" s="289" t="s">
        <v>26</v>
      </c>
      <c r="AU5" s="289" t="s">
        <v>27</v>
      </c>
      <c r="AV5" s="289" t="s">
        <v>27</v>
      </c>
      <c r="AW5" s="289" t="s">
        <v>28</v>
      </c>
      <c r="AX5" s="289" t="s">
        <v>29</v>
      </c>
      <c r="AY5" s="289" t="s">
        <v>30</v>
      </c>
      <c r="AZ5" s="302" t="s">
        <v>30</v>
      </c>
      <c r="BB5" s="303" t="s">
        <v>31</v>
      </c>
      <c r="BC5" s="508" t="str">
        <f>+CONCATENATE("ACUMULADO ",N3)</f>
        <v>ACUMULADO 2018</v>
      </c>
      <c r="BD5" s="305"/>
      <c r="BE5" s="509"/>
      <c r="BF5" s="307" t="s">
        <v>12</v>
      </c>
      <c r="BG5" s="512" t="s">
        <v>32</v>
      </c>
      <c r="BH5" s="939" t="str">
        <f>+CONCATENATE("ACUMULADO ",N3)</f>
        <v>ACUMULADO 2018</v>
      </c>
      <c r="BI5" s="940"/>
      <c r="BJ5" s="940"/>
      <c r="BK5" s="941"/>
      <c r="BM5" s="937" t="s">
        <v>32</v>
      </c>
      <c r="BN5" s="308" t="str">
        <f>+CONCATENATE("ACUMULADO ",BQ3)</f>
        <v>ACUMULADO 2018</v>
      </c>
      <c r="BO5" s="309"/>
      <c r="BP5" s="310"/>
      <c r="BQ5" s="311"/>
    </row>
    <row r="6" spans="1:69" ht="24.95" customHeight="1" thickBot="1">
      <c r="A6" s="995"/>
      <c r="B6" s="996"/>
      <c r="C6" s="127" t="s">
        <v>33</v>
      </c>
      <c r="D6" s="119" t="s">
        <v>34</v>
      </c>
      <c r="E6" s="119" t="s">
        <v>35</v>
      </c>
      <c r="F6" s="120" t="s">
        <v>36</v>
      </c>
      <c r="G6" s="127" t="s">
        <v>37</v>
      </c>
      <c r="H6" s="119" t="s">
        <v>38</v>
      </c>
      <c r="I6" s="120" t="s">
        <v>39</v>
      </c>
      <c r="J6" s="127" t="s">
        <v>37</v>
      </c>
      <c r="K6" s="119" t="s">
        <v>38</v>
      </c>
      <c r="L6" s="120" t="s">
        <v>39</v>
      </c>
      <c r="M6" s="127" t="s">
        <v>40</v>
      </c>
      <c r="N6" s="120" t="s">
        <v>20</v>
      </c>
      <c r="P6" s="159" t="s">
        <v>41</v>
      </c>
      <c r="Q6" s="158" t="s">
        <v>461</v>
      </c>
      <c r="R6" s="279"/>
      <c r="S6" s="1004" t="s">
        <v>42</v>
      </c>
      <c r="T6" s="992"/>
      <c r="U6" s="312" t="s">
        <v>33</v>
      </c>
      <c r="V6" s="41" t="s">
        <v>34</v>
      </c>
      <c r="W6" s="41" t="s">
        <v>35</v>
      </c>
      <c r="X6" s="42" t="s">
        <v>36</v>
      </c>
      <c r="Y6" s="313" t="s">
        <v>37</v>
      </c>
      <c r="Z6" s="41" t="s">
        <v>38</v>
      </c>
      <c r="AA6" s="41" t="s">
        <v>39</v>
      </c>
      <c r="AB6" s="313" t="s">
        <v>37</v>
      </c>
      <c r="AC6" s="41" t="s">
        <v>38</v>
      </c>
      <c r="AD6" s="41" t="s">
        <v>39</v>
      </c>
      <c r="AE6" s="313" t="s">
        <v>37</v>
      </c>
      <c r="AF6" s="41" t="s">
        <v>38</v>
      </c>
      <c r="AG6" s="41" t="s">
        <v>39</v>
      </c>
      <c r="AH6" s="313" t="s">
        <v>43</v>
      </c>
      <c r="AI6" s="41" t="s">
        <v>44</v>
      </c>
      <c r="AJ6" s="42" t="s">
        <v>22</v>
      </c>
      <c r="AL6" s="127" t="s">
        <v>41</v>
      </c>
      <c r="AM6" s="120" t="s">
        <v>461</v>
      </c>
      <c r="AO6" s="314"/>
      <c r="AP6" s="315"/>
      <c r="AQ6" s="316" t="s">
        <v>36</v>
      </c>
      <c r="AR6" s="316" t="str">
        <f>+L3</f>
        <v>AGOSTO</v>
      </c>
      <c r="AS6" s="316" t="str">
        <f>AR6</f>
        <v>AGOSTO</v>
      </c>
      <c r="AT6" s="316" t="str">
        <f>AR6</f>
        <v>AGOSTO</v>
      </c>
      <c r="AU6" s="316" t="s">
        <v>14</v>
      </c>
      <c r="AV6" s="316" t="s">
        <v>29</v>
      </c>
      <c r="AW6" s="316"/>
      <c r="AX6" s="316"/>
      <c r="AY6" s="316" t="s">
        <v>14</v>
      </c>
      <c r="AZ6" s="317" t="s">
        <v>29</v>
      </c>
      <c r="BB6" s="318"/>
      <c r="BC6" s="319" t="s">
        <v>45</v>
      </c>
      <c r="BD6" s="320" t="s">
        <v>46</v>
      </c>
      <c r="BE6" s="321" t="s">
        <v>47</v>
      </c>
      <c r="BF6" s="322"/>
      <c r="BG6" s="514"/>
      <c r="BH6" s="515" t="s">
        <v>45</v>
      </c>
      <c r="BI6" s="515" t="s">
        <v>48</v>
      </c>
      <c r="BJ6" s="515" t="s">
        <v>49</v>
      </c>
      <c r="BK6" s="516" t="s">
        <v>50</v>
      </c>
      <c r="BM6" s="938"/>
      <c r="BN6" s="325" t="s">
        <v>45</v>
      </c>
      <c r="BO6" s="323" t="s">
        <v>48</v>
      </c>
      <c r="BP6" s="323" t="s">
        <v>49</v>
      </c>
      <c r="BQ6" s="324" t="s">
        <v>50</v>
      </c>
    </row>
    <row r="7" spans="1:69" s="9" customFormat="1" ht="24.95" customHeight="1" thickBot="1">
      <c r="A7" s="510"/>
      <c r="B7" s="511"/>
      <c r="C7" s="164"/>
      <c r="D7" s="164"/>
      <c r="E7" s="164"/>
      <c r="F7" s="164"/>
      <c r="G7" s="164"/>
      <c r="H7" s="164"/>
      <c r="I7" s="164"/>
      <c r="J7" s="164"/>
      <c r="K7" s="164"/>
      <c r="L7" s="164"/>
      <c r="M7" s="164"/>
      <c r="N7" s="163"/>
      <c r="O7" s="279"/>
      <c r="P7" s="162"/>
      <c r="Q7" s="163"/>
      <c r="S7" s="326"/>
      <c r="T7" s="511"/>
      <c r="U7" s="164"/>
      <c r="V7" s="164"/>
      <c r="W7" s="164"/>
      <c r="X7" s="164"/>
      <c r="Y7" s="164"/>
      <c r="Z7" s="164"/>
      <c r="AA7" s="164"/>
      <c r="AB7" s="164"/>
      <c r="AC7" s="164"/>
      <c r="AD7" s="164"/>
      <c r="AE7" s="164"/>
      <c r="AF7" s="164"/>
      <c r="AG7" s="164"/>
      <c r="AH7" s="164"/>
      <c r="AI7" s="164"/>
      <c r="AJ7" s="163"/>
      <c r="AK7" s="1"/>
      <c r="AL7" s="180"/>
      <c r="AM7" s="181"/>
      <c r="AO7" s="21"/>
      <c r="AP7" s="11" t="s">
        <v>52</v>
      </c>
      <c r="AQ7" s="327">
        <f>F22</f>
        <v>879358852</v>
      </c>
      <c r="AR7" s="327">
        <f>I22</f>
        <v>767704117</v>
      </c>
      <c r="AS7" s="327">
        <f>L22</f>
        <v>460042334</v>
      </c>
      <c r="AT7" s="13"/>
      <c r="AU7" s="328">
        <f t="shared" ref="AU7:AU17" si="0">IF(AQ7=0," ",AR7/AQ7)</f>
        <v>0.87302710975609765</v>
      </c>
      <c r="AV7" s="328">
        <f t="shared" ref="AV7:AV17" si="1">IF(AQ7=0," ",AS7/AQ7)</f>
        <v>0.52315653951022034</v>
      </c>
      <c r="AW7" s="327">
        <f>I23/AO$2*12+I24</f>
        <v>1125306362.5</v>
      </c>
      <c r="AX7" s="327">
        <f>L23/AO$2*12+L24</f>
        <v>663813688</v>
      </c>
      <c r="AY7" s="327">
        <f t="shared" ref="AY7:AY16" si="2">AW7-AQ7</f>
        <v>245947510.5</v>
      </c>
      <c r="AZ7" s="329">
        <f t="shared" ref="AZ7:AZ16" si="3">AX7-AQ7</f>
        <v>-215545164</v>
      </c>
      <c r="BB7" s="330" t="s">
        <v>53</v>
      </c>
      <c r="BC7" s="54">
        <f>F10</f>
        <v>548920717</v>
      </c>
      <c r="BD7" s="55">
        <f>I10</f>
        <v>548920717</v>
      </c>
      <c r="BE7" s="56">
        <f>K10</f>
        <v>0</v>
      </c>
      <c r="BF7" s="57"/>
      <c r="BG7" s="91" t="s">
        <v>54</v>
      </c>
      <c r="BH7" s="116">
        <f>+SUM(BH8:BH11)</f>
        <v>4003992348</v>
      </c>
      <c r="BI7" s="116">
        <f>+SUM(BI8:BI11)</f>
        <v>2690321444</v>
      </c>
      <c r="BJ7" s="116">
        <f>+SUM(BJ8:BJ11)</f>
        <v>2573927461</v>
      </c>
      <c r="BK7" s="116">
        <f>+SUM(BK8:BK11)</f>
        <v>320668964</v>
      </c>
      <c r="BM7" s="61" t="s">
        <v>54</v>
      </c>
      <c r="BN7" s="62">
        <f>BN8+BN15+BN22</f>
        <v>4003992348</v>
      </c>
      <c r="BO7" s="63">
        <f>BO8+BO15+BO22</f>
        <v>2690321444</v>
      </c>
      <c r="BP7" s="63">
        <f>BP8+BP15+BP22</f>
        <v>2573927461</v>
      </c>
      <c r="BQ7" s="64">
        <f>BQ8+BQ15+BQ22</f>
        <v>320668964</v>
      </c>
    </row>
    <row r="8" spans="1:69" s="9" customFormat="1" ht="24.95" customHeight="1" thickBot="1">
      <c r="A8" s="731">
        <f>+IF(JULIO!A8=0,"",JULIO!A8)</f>
        <v>1</v>
      </c>
      <c r="B8" s="635" t="str">
        <f>+IF(JULIO!B8=0,"",JULIO!B8)</f>
        <v>INGRESOS</v>
      </c>
      <c r="C8" s="331">
        <f>C10+C17+C113</f>
        <v>6098362987</v>
      </c>
      <c r="D8" s="331">
        <f t="shared" ref="D8:Q8" si="4">D10+D17+D113</f>
        <v>0</v>
      </c>
      <c r="E8" s="331">
        <f t="shared" si="4"/>
        <v>1000525768</v>
      </c>
      <c r="F8" s="331">
        <f t="shared" si="4"/>
        <v>7098888755</v>
      </c>
      <c r="G8" s="331">
        <f t="shared" si="4"/>
        <v>4301294285</v>
      </c>
      <c r="H8" s="331">
        <f t="shared" si="4"/>
        <v>400955273</v>
      </c>
      <c r="I8" s="331">
        <f t="shared" si="4"/>
        <v>4702249558</v>
      </c>
      <c r="J8" s="331">
        <f t="shared" si="4"/>
        <v>3708148948</v>
      </c>
      <c r="K8" s="331">
        <f t="shared" si="4"/>
        <v>423074343</v>
      </c>
      <c r="L8" s="331">
        <f t="shared" si="4"/>
        <v>4131223291</v>
      </c>
      <c r="M8" s="331">
        <f t="shared" si="4"/>
        <v>2396639197</v>
      </c>
      <c r="N8" s="331">
        <f t="shared" si="4"/>
        <v>2967665464</v>
      </c>
      <c r="O8" s="333"/>
      <c r="P8" s="334">
        <f t="shared" si="4"/>
        <v>0</v>
      </c>
      <c r="Q8" s="332">
        <f t="shared" si="4"/>
        <v>379961805</v>
      </c>
      <c r="S8" s="702" t="str">
        <f>+IF(JULIO!S8=0,"",JULIO!S8)</f>
        <v/>
      </c>
      <c r="T8" s="676" t="str">
        <f>+IF(JULIO!T8=0,"",JULIO!T8)</f>
        <v>GASTOS</v>
      </c>
      <c r="U8" s="335">
        <f>U10+U193+U220+U232</f>
        <v>6098362987</v>
      </c>
      <c r="V8" s="336">
        <f t="shared" ref="V8:AJ8" si="5">V10+V193+V220+V232</f>
        <v>0</v>
      </c>
      <c r="W8" s="336">
        <f t="shared" si="5"/>
        <v>1000525768</v>
      </c>
      <c r="X8" s="337">
        <f t="shared" si="5"/>
        <v>7098888755</v>
      </c>
      <c r="Y8" s="338">
        <f t="shared" si="5"/>
        <v>4714457626</v>
      </c>
      <c r="Z8" s="336">
        <f t="shared" si="5"/>
        <v>588854598</v>
      </c>
      <c r="AA8" s="337">
        <f t="shared" si="5"/>
        <v>5303312224</v>
      </c>
      <c r="AB8" s="338">
        <f t="shared" si="5"/>
        <v>4296462032</v>
      </c>
      <c r="AC8" s="336">
        <f t="shared" si="5"/>
        <v>461425184</v>
      </c>
      <c r="AD8" s="337">
        <f t="shared" si="5"/>
        <v>4757887216</v>
      </c>
      <c r="AE8" s="338">
        <f t="shared" si="5"/>
        <v>3574462169</v>
      </c>
      <c r="AF8" s="336">
        <f t="shared" si="5"/>
        <v>488489650</v>
      </c>
      <c r="AG8" s="337">
        <f t="shared" si="5"/>
        <v>4062951819</v>
      </c>
      <c r="AH8" s="338">
        <f t="shared" si="5"/>
        <v>1795576531</v>
      </c>
      <c r="AI8" s="336">
        <f t="shared" si="5"/>
        <v>2341001539</v>
      </c>
      <c r="AJ8" s="339">
        <f t="shared" si="5"/>
        <v>3035936936</v>
      </c>
      <c r="AL8" s="340">
        <f t="shared" ref="AL8:AM8" si="6">AL10+AL193+AL220+AL232</f>
        <v>0</v>
      </c>
      <c r="AM8" s="341">
        <f t="shared" si="6"/>
        <v>379961805</v>
      </c>
      <c r="AO8" s="21"/>
      <c r="AP8" s="11" t="s">
        <v>56</v>
      </c>
      <c r="AQ8" s="12">
        <f>F25</f>
        <v>2997277173</v>
      </c>
      <c r="AR8" s="12">
        <f>I25</f>
        <v>1912787326</v>
      </c>
      <c r="AS8" s="12">
        <f>L25</f>
        <v>1783530118</v>
      </c>
      <c r="AT8" s="13"/>
      <c r="AU8" s="342">
        <f t="shared" si="0"/>
        <v>0.63817498869664935</v>
      </c>
      <c r="AV8" s="342">
        <f t="shared" si="1"/>
        <v>0.59505011217059034</v>
      </c>
      <c r="AW8" s="12">
        <f>I26/AO$2*12+I27</f>
        <v>2825732939.5</v>
      </c>
      <c r="AX8" s="12">
        <f>L26/AO$2*12+L27</f>
        <v>2631847127.5</v>
      </c>
      <c r="AY8" s="12">
        <f t="shared" si="2"/>
        <v>-171544233.5</v>
      </c>
      <c r="AZ8" s="343">
        <f t="shared" si="3"/>
        <v>-365430045.5</v>
      </c>
      <c r="BB8" s="140" t="s">
        <v>57</v>
      </c>
      <c r="BC8" s="65">
        <f>BC9+BC19</f>
        <v>5712170249</v>
      </c>
      <c r="BD8" s="66">
        <f>BD9+BD19</f>
        <v>3815800542</v>
      </c>
      <c r="BE8" s="67">
        <f>BE9+BE19</f>
        <v>420979125</v>
      </c>
      <c r="BF8" s="57"/>
      <c r="BG8" s="68" t="s">
        <v>58</v>
      </c>
      <c r="BH8" s="69">
        <f>BN9+BN13</f>
        <v>2928814672</v>
      </c>
      <c r="BI8" s="69">
        <f>BO9+BO13</f>
        <v>1897371738</v>
      </c>
      <c r="BJ8" s="69">
        <f>BP9+BP13</f>
        <v>1897371738</v>
      </c>
      <c r="BK8" s="69">
        <f>BQ9+BQ13</f>
        <v>245223373</v>
      </c>
      <c r="BM8" s="71" t="s">
        <v>59</v>
      </c>
      <c r="BN8" s="72">
        <f>BN9+BN14+BN13</f>
        <v>3200136374</v>
      </c>
      <c r="BO8" s="69">
        <f>BO9+BO14+BO13</f>
        <v>2161575895</v>
      </c>
      <c r="BP8" s="69">
        <f>BP9+BP14+BP13</f>
        <v>2073600702</v>
      </c>
      <c r="BQ8" s="70">
        <f>BQ9+BQ14+BQ13</f>
        <v>266654641</v>
      </c>
    </row>
    <row r="9" spans="1:69" s="9" customFormat="1" ht="24.95" customHeight="1" thickBot="1">
      <c r="A9" s="669"/>
      <c r="B9" s="636"/>
      <c r="C9" s="344"/>
      <c r="D9" s="344"/>
      <c r="E9" s="344"/>
      <c r="F9" s="344"/>
      <c r="G9" s="344"/>
      <c r="H9" s="344"/>
      <c r="I9" s="344"/>
      <c r="J9" s="344"/>
      <c r="K9" s="344"/>
      <c r="L9" s="344"/>
      <c r="M9" s="344"/>
      <c r="N9" s="345"/>
      <c r="O9" s="333"/>
      <c r="P9" s="346"/>
      <c r="Q9" s="345"/>
      <c r="S9" s="326"/>
      <c r="T9" s="511"/>
      <c r="U9" s="164"/>
      <c r="V9" s="164"/>
      <c r="W9" s="164"/>
      <c r="X9" s="164"/>
      <c r="Y9" s="164"/>
      <c r="Z9" s="164"/>
      <c r="AA9" s="164"/>
      <c r="AB9" s="164"/>
      <c r="AC9" s="164"/>
      <c r="AD9" s="164"/>
      <c r="AE9" s="164"/>
      <c r="AF9" s="164"/>
      <c r="AG9" s="164"/>
      <c r="AH9" s="164"/>
      <c r="AI9" s="164"/>
      <c r="AJ9" s="163"/>
      <c r="AL9" s="347"/>
      <c r="AM9" s="348"/>
      <c r="AO9" s="349"/>
      <c r="AP9" s="11" t="s">
        <v>61</v>
      </c>
      <c r="AQ9" s="12">
        <f>F28+F75</f>
        <v>247152498</v>
      </c>
      <c r="AR9" s="12">
        <f>I28+I75</f>
        <v>164768336</v>
      </c>
      <c r="AS9" s="12">
        <f>L28+L75</f>
        <v>144172294</v>
      </c>
      <c r="AT9" s="13"/>
      <c r="AU9" s="350">
        <f t="shared" si="0"/>
        <v>0.66666668285100639</v>
      </c>
      <c r="AV9" s="350">
        <f t="shared" si="1"/>
        <v>0.58333334749463062</v>
      </c>
      <c r="AW9" s="351">
        <f>(I30+I33+I36+I76)/AO$2*12+I31+I34+I37+I38+I39+I40+I77</f>
        <v>164768336</v>
      </c>
      <c r="AX9" s="351">
        <f>(L30+L33+L36+L76)/AO$2*12+L31+L34+L37+L38+L39+L40+L77</f>
        <v>144172294</v>
      </c>
      <c r="AY9" s="351">
        <f t="shared" si="2"/>
        <v>-82384162</v>
      </c>
      <c r="AZ9" s="352">
        <f t="shared" si="3"/>
        <v>-102980204</v>
      </c>
      <c r="BB9" s="353" t="s">
        <v>421</v>
      </c>
      <c r="BC9" s="73">
        <f>BC10+BC18</f>
        <v>5696976639</v>
      </c>
      <c r="BD9" s="74">
        <f>BD10+BD18</f>
        <v>3808493000</v>
      </c>
      <c r="BE9" s="75">
        <f>BE10+BE18</f>
        <v>420522896</v>
      </c>
      <c r="BF9" s="76"/>
      <c r="BG9" s="77" t="s">
        <v>62</v>
      </c>
      <c r="BH9" s="78">
        <f t="shared" ref="BH9:BK10" si="7">BN14</f>
        <v>271321702</v>
      </c>
      <c r="BI9" s="78">
        <f t="shared" si="7"/>
        <v>264204157</v>
      </c>
      <c r="BJ9" s="78">
        <f t="shared" si="7"/>
        <v>176228964</v>
      </c>
      <c r="BK9" s="78">
        <f t="shared" si="7"/>
        <v>21431268</v>
      </c>
      <c r="BM9" s="137" t="s">
        <v>63</v>
      </c>
      <c r="BN9" s="80">
        <f>SUM(BN10:BN12)</f>
        <v>2307288541</v>
      </c>
      <c r="BO9" s="78">
        <f>SUM(BO10:BO12)</f>
        <v>1462808659</v>
      </c>
      <c r="BP9" s="78">
        <f>SUM(BP10:BP12)</f>
        <v>1462808659</v>
      </c>
      <c r="BQ9" s="79">
        <f>SUM(BQ10:BQ12)</f>
        <v>187920783</v>
      </c>
    </row>
    <row r="10" spans="1:69" s="9" customFormat="1" ht="24.95" customHeight="1">
      <c r="A10" s="732">
        <f>+IF(JULIO!A10=0,"",JULIO!A10)</f>
        <v>10</v>
      </c>
      <c r="B10" s="637" t="str">
        <f>+IF(JULIO!B10=0,"",JULIO!B10)</f>
        <v>DISPONIBILIDAD INICIAL</v>
      </c>
      <c r="C10" s="174">
        <f t="shared" ref="C10:N10" si="8">SUM(C12:C15)</f>
        <v>165000000</v>
      </c>
      <c r="D10" s="354">
        <f t="shared" si="8"/>
        <v>0</v>
      </c>
      <c r="E10" s="354">
        <f t="shared" si="8"/>
        <v>383920717</v>
      </c>
      <c r="F10" s="175">
        <f t="shared" si="8"/>
        <v>548920717</v>
      </c>
      <c r="G10" s="355">
        <f t="shared" si="8"/>
        <v>548920717</v>
      </c>
      <c r="H10" s="354">
        <f t="shared" si="8"/>
        <v>0</v>
      </c>
      <c r="I10" s="356">
        <f t="shared" si="8"/>
        <v>548920717</v>
      </c>
      <c r="J10" s="174">
        <f t="shared" si="8"/>
        <v>548920717</v>
      </c>
      <c r="K10" s="354">
        <f t="shared" si="8"/>
        <v>0</v>
      </c>
      <c r="L10" s="175">
        <f t="shared" si="8"/>
        <v>548920717</v>
      </c>
      <c r="M10" s="174">
        <f t="shared" si="8"/>
        <v>0</v>
      </c>
      <c r="N10" s="175">
        <f t="shared" si="8"/>
        <v>0</v>
      </c>
      <c r="O10" s="13"/>
      <c r="P10" s="174">
        <f>SUM(P12:P15)</f>
        <v>0</v>
      </c>
      <c r="Q10" s="175">
        <f>SUM(Q12:Q15)</f>
        <v>0</v>
      </c>
      <c r="S10" s="357" t="str">
        <f>+IF(JULIO!S10=0,"",JULIO!S10)</f>
        <v>A</v>
      </c>
      <c r="T10" s="677" t="str">
        <f>+IF(JULIO!T10=0,"",JULIO!T10)</f>
        <v>GASTOS DE FUNCIONAMIENTO</v>
      </c>
      <c r="U10" s="358">
        <f>U12+U110+U170</f>
        <v>4338474358</v>
      </c>
      <c r="V10" s="359">
        <f t="shared" ref="V10:AJ10" si="9">V12+V110+V170</f>
        <v>-44969121</v>
      </c>
      <c r="W10" s="359">
        <f t="shared" si="9"/>
        <v>290368399</v>
      </c>
      <c r="X10" s="362">
        <f t="shared" si="9"/>
        <v>4583873636</v>
      </c>
      <c r="Y10" s="361">
        <f t="shared" si="9"/>
        <v>2946581162</v>
      </c>
      <c r="Z10" s="359">
        <f t="shared" si="9"/>
        <v>277093932</v>
      </c>
      <c r="AA10" s="362">
        <f t="shared" si="9"/>
        <v>3223675094</v>
      </c>
      <c r="AB10" s="361">
        <f t="shared" si="9"/>
        <v>2817123558</v>
      </c>
      <c r="AC10" s="359">
        <f t="shared" si="9"/>
        <v>290157553</v>
      </c>
      <c r="AD10" s="362">
        <f t="shared" si="9"/>
        <v>3107281111</v>
      </c>
      <c r="AE10" s="361">
        <f t="shared" si="9"/>
        <v>2390406216</v>
      </c>
      <c r="AF10" s="359">
        <f t="shared" si="9"/>
        <v>326123063</v>
      </c>
      <c r="AG10" s="362">
        <f t="shared" si="9"/>
        <v>2716529279</v>
      </c>
      <c r="AH10" s="361">
        <f t="shared" si="9"/>
        <v>1360198542</v>
      </c>
      <c r="AI10" s="359">
        <f t="shared" si="9"/>
        <v>1476592525</v>
      </c>
      <c r="AJ10" s="360">
        <f t="shared" si="9"/>
        <v>1867344357</v>
      </c>
      <c r="AL10" s="363">
        <f t="shared" ref="AL10:AM10" si="10">AL12+AL110+AL170</f>
        <v>0</v>
      </c>
      <c r="AM10" s="364">
        <f t="shared" si="10"/>
        <v>0</v>
      </c>
      <c r="AO10" s="349"/>
      <c r="AP10" s="11" t="s">
        <v>65</v>
      </c>
      <c r="AQ10" s="12">
        <f>F42</f>
        <v>125000000</v>
      </c>
      <c r="AR10" s="12">
        <f>I42</f>
        <v>85175120</v>
      </c>
      <c r="AS10" s="12">
        <f>L42</f>
        <v>74167474</v>
      </c>
      <c r="AT10" s="13"/>
      <c r="AU10" s="350">
        <f t="shared" si="0"/>
        <v>0.68140095999999994</v>
      </c>
      <c r="AV10" s="350">
        <f t="shared" si="1"/>
        <v>0.59333979199999998</v>
      </c>
      <c r="AW10" s="351">
        <f>I43/AO$2*12+I44</f>
        <v>122762680</v>
      </c>
      <c r="AX10" s="351">
        <f>L43/AO$2*12+L44</f>
        <v>106251211</v>
      </c>
      <c r="AY10" s="351">
        <f t="shared" si="2"/>
        <v>-2237320</v>
      </c>
      <c r="AZ10" s="352">
        <f t="shared" si="3"/>
        <v>-18748789</v>
      </c>
      <c r="BB10" s="365" t="s">
        <v>422</v>
      </c>
      <c r="BC10" s="73">
        <f>BC11+BC12+BC13+BC14+BC16+BC17+BC15</f>
        <v>5696976639</v>
      </c>
      <c r="BD10" s="74">
        <f>BD11+BD12+BD13+BD14+BD16+BD17+BD15</f>
        <v>3808493000</v>
      </c>
      <c r="BE10" s="75">
        <f>BE11+BE12+BE13+BE14+BE16+BE17+BE15</f>
        <v>420522896</v>
      </c>
      <c r="BF10" s="76"/>
      <c r="BG10" s="68" t="s">
        <v>66</v>
      </c>
      <c r="BH10" s="81">
        <f t="shared" si="7"/>
        <v>635357730</v>
      </c>
      <c r="BI10" s="81">
        <f t="shared" si="7"/>
        <v>438101703</v>
      </c>
      <c r="BJ10" s="81">
        <f t="shared" si="7"/>
        <v>409682913</v>
      </c>
      <c r="BK10" s="81">
        <f t="shared" si="7"/>
        <v>40130109</v>
      </c>
      <c r="BM10" s="134" t="s">
        <v>434</v>
      </c>
      <c r="BN10" s="83">
        <f>X17+X66</f>
        <v>1755379326</v>
      </c>
      <c r="BO10" s="81">
        <f>AA17+AA66</f>
        <v>1198286249</v>
      </c>
      <c r="BP10" s="81">
        <f>AD17+AD66</f>
        <v>1198286249</v>
      </c>
      <c r="BQ10" s="82">
        <f>AF17+AF66</f>
        <v>156175849</v>
      </c>
    </row>
    <row r="11" spans="1:69" s="9" customFormat="1" ht="24.95" customHeight="1">
      <c r="A11" s="669"/>
      <c r="B11" s="636"/>
      <c r="C11" s="344"/>
      <c r="D11" s="344"/>
      <c r="E11" s="344"/>
      <c r="F11" s="344"/>
      <c r="G11" s="344"/>
      <c r="H11" s="344"/>
      <c r="I11" s="344"/>
      <c r="J11" s="344"/>
      <c r="K11" s="344"/>
      <c r="L11" s="344"/>
      <c r="M11" s="344"/>
      <c r="N11" s="345"/>
      <c r="O11" s="333"/>
      <c r="P11" s="346"/>
      <c r="Q11" s="345"/>
      <c r="S11" s="366"/>
      <c r="T11" s="696"/>
      <c r="U11" s="161"/>
      <c r="V11" s="161"/>
      <c r="W11" s="161"/>
      <c r="X11" s="161"/>
      <c r="Y11" s="161"/>
      <c r="Z11" s="161"/>
      <c r="AA11" s="161"/>
      <c r="AB11" s="161"/>
      <c r="AC11" s="161"/>
      <c r="AD11" s="161"/>
      <c r="AE11" s="161"/>
      <c r="AF11" s="161"/>
      <c r="AG11" s="161"/>
      <c r="AH11" s="161"/>
      <c r="AI11" s="161"/>
      <c r="AJ11" s="166"/>
      <c r="AL11" s="368"/>
      <c r="AM11" s="369"/>
      <c r="AO11" s="370" t="s">
        <v>11</v>
      </c>
      <c r="AP11" s="527" t="s">
        <v>527</v>
      </c>
      <c r="AQ11" s="12">
        <f>F88</f>
        <v>0</v>
      </c>
      <c r="AR11" s="12">
        <f>I88</f>
        <v>0</v>
      </c>
      <c r="AS11" s="12">
        <f>L88</f>
        <v>0</v>
      </c>
      <c r="AT11" s="371">
        <f>AO2/12</f>
        <v>0.66666666666666663</v>
      </c>
      <c r="AU11" s="350" t="str">
        <f t="shared" si="0"/>
        <v xml:space="preserve"> </v>
      </c>
      <c r="AV11" s="350" t="str">
        <f t="shared" si="1"/>
        <v xml:space="preserve"> </v>
      </c>
      <c r="AW11" s="351">
        <f>I88</f>
        <v>0</v>
      </c>
      <c r="AX11" s="351">
        <f>L88</f>
        <v>0</v>
      </c>
      <c r="AY11" s="351">
        <f t="shared" si="2"/>
        <v>0</v>
      </c>
      <c r="AZ11" s="352">
        <f t="shared" si="3"/>
        <v>0</v>
      </c>
      <c r="BB11" s="365" t="s">
        <v>423</v>
      </c>
      <c r="BC11" s="73">
        <f>F26</f>
        <v>2868716784</v>
      </c>
      <c r="BD11" s="74">
        <f>I26</f>
        <v>1825891227</v>
      </c>
      <c r="BE11" s="75">
        <f>K26</f>
        <v>220750848</v>
      </c>
      <c r="BF11" s="76"/>
      <c r="BG11" s="68" t="s">
        <v>67</v>
      </c>
      <c r="BH11" s="84">
        <f>BN22</f>
        <v>168498244</v>
      </c>
      <c r="BI11" s="84">
        <f>BO22</f>
        <v>90643846</v>
      </c>
      <c r="BJ11" s="84">
        <f>BP22</f>
        <v>90643846</v>
      </c>
      <c r="BK11" s="84">
        <f>BQ22</f>
        <v>13884214</v>
      </c>
      <c r="BM11" s="135" t="s">
        <v>435</v>
      </c>
      <c r="BN11" s="86">
        <f>X18+X67</f>
        <v>157666955</v>
      </c>
      <c r="BO11" s="84">
        <f>AA18+AA67</f>
        <v>119713855</v>
      </c>
      <c r="BP11" s="84">
        <f>AD18+AD67</f>
        <v>119713855</v>
      </c>
      <c r="BQ11" s="85">
        <f>AF18+AF67</f>
        <v>13252166</v>
      </c>
    </row>
    <row r="12" spans="1:69" s="9" customFormat="1" ht="24.95" customHeight="1">
      <c r="A12" s="611">
        <f>+IF(JULIO!A12=0,"",JULIO!A12)</f>
        <v>1001</v>
      </c>
      <c r="B12" s="638" t="str">
        <f>+IF(JULIO!B12=0,"",JULIO!B12)</f>
        <v>Bienestar Social (Caja, Bancos, Inversiones Tempor.) a Dic-31-2017</v>
      </c>
      <c r="C12" s="673">
        <f>+ENERO!C12</f>
        <v>0</v>
      </c>
      <c r="D12" s="373">
        <f>JULIO!D12+AGOSTO!P12</f>
        <v>0</v>
      </c>
      <c r="E12" s="373">
        <f>JULIO!E12+AGOSTO!Q12</f>
        <v>0</v>
      </c>
      <c r="F12" s="143">
        <f>SUM(C12:E12)</f>
        <v>0</v>
      </c>
      <c r="G12" s="219">
        <f>JULIO!I12</f>
        <v>0</v>
      </c>
      <c r="H12" s="374">
        <v>0</v>
      </c>
      <c r="I12" s="143">
        <f>SUM(G12:H12)</f>
        <v>0</v>
      </c>
      <c r="J12" s="219">
        <f>JULIO!L12</f>
        <v>0</v>
      </c>
      <c r="K12" s="131">
        <v>0</v>
      </c>
      <c r="L12" s="143">
        <f>SUM(J12:K12)</f>
        <v>0</v>
      </c>
      <c r="M12" s="219">
        <f>F12-I12</f>
        <v>0</v>
      </c>
      <c r="N12" s="143">
        <f>F12-L12</f>
        <v>0</v>
      </c>
      <c r="O12" s="294"/>
      <c r="P12" s="372">
        <v>0</v>
      </c>
      <c r="Q12" s="375">
        <v>0</v>
      </c>
      <c r="S12" s="703">
        <f>+IF(JULIO!S12=0,"",JULIO!S12)</f>
        <v>1000000</v>
      </c>
      <c r="T12" s="679" t="str">
        <f>+IF(JULIO!T12=0,"",JULIO!T12)</f>
        <v>GASTOS DE PERSONAL</v>
      </c>
      <c r="U12" s="376">
        <f t="shared" ref="U12:AJ12" si="11">U14+U63</f>
        <v>3452834077</v>
      </c>
      <c r="V12" s="377">
        <f t="shared" si="11"/>
        <v>13942123</v>
      </c>
      <c r="W12" s="377">
        <f t="shared" si="11"/>
        <v>121677224</v>
      </c>
      <c r="X12" s="378">
        <f t="shared" si="11"/>
        <v>3588453424</v>
      </c>
      <c r="Y12" s="363">
        <f t="shared" si="11"/>
        <v>2262243283</v>
      </c>
      <c r="Z12" s="377">
        <f t="shared" si="11"/>
        <v>241122024</v>
      </c>
      <c r="AA12" s="378">
        <f t="shared" si="11"/>
        <v>2503365307</v>
      </c>
      <c r="AB12" s="363">
        <f t="shared" si="11"/>
        <v>2166756070</v>
      </c>
      <c r="AC12" s="377">
        <f t="shared" si="11"/>
        <v>248634044</v>
      </c>
      <c r="AD12" s="378">
        <f t="shared" si="11"/>
        <v>2415390114</v>
      </c>
      <c r="AE12" s="363">
        <f t="shared" si="11"/>
        <v>1864593021</v>
      </c>
      <c r="AF12" s="377">
        <f t="shared" si="11"/>
        <v>267128248</v>
      </c>
      <c r="AG12" s="378">
        <f t="shared" si="11"/>
        <v>2131721269</v>
      </c>
      <c r="AH12" s="363">
        <f t="shared" si="11"/>
        <v>1085088117</v>
      </c>
      <c r="AI12" s="377">
        <f t="shared" si="11"/>
        <v>1173063310</v>
      </c>
      <c r="AJ12" s="364">
        <f t="shared" si="11"/>
        <v>1456732155</v>
      </c>
      <c r="AK12" s="10"/>
      <c r="AL12" s="379">
        <f>AL14+AL63</f>
        <v>0</v>
      </c>
      <c r="AM12" s="380">
        <f>AM14+AM63</f>
        <v>0</v>
      </c>
      <c r="AO12" s="370"/>
      <c r="AP12" s="528" t="s">
        <v>528</v>
      </c>
      <c r="AQ12" s="12">
        <f>F89</f>
        <v>1217709248</v>
      </c>
      <c r="AR12" s="12">
        <f>I89</f>
        <v>726636389</v>
      </c>
      <c r="AS12" s="12">
        <f>L89</f>
        <v>726636383</v>
      </c>
      <c r="AT12" s="13"/>
      <c r="AU12" s="350">
        <f t="shared" si="0"/>
        <v>0.59672404573870819</v>
      </c>
      <c r="AV12" s="350">
        <f t="shared" si="1"/>
        <v>0.59672404081142361</v>
      </c>
      <c r="AW12" s="351">
        <f>I89</f>
        <v>726636389</v>
      </c>
      <c r="AX12" s="351">
        <f>L89</f>
        <v>726636383</v>
      </c>
      <c r="AY12" s="351">
        <f t="shared" si="2"/>
        <v>-491072859</v>
      </c>
      <c r="AZ12" s="352">
        <f t="shared" si="3"/>
        <v>-491072865</v>
      </c>
      <c r="BB12" s="365" t="s">
        <v>424</v>
      </c>
      <c r="BC12" s="73">
        <f>F23</f>
        <v>759358852</v>
      </c>
      <c r="BD12" s="74">
        <f>I23</f>
        <v>715204491</v>
      </c>
      <c r="BE12" s="75">
        <f>K23</f>
        <v>43063369</v>
      </c>
      <c r="BF12" s="76"/>
      <c r="BG12" s="381" t="s">
        <v>388</v>
      </c>
      <c r="BH12" s="84">
        <f>BN25</f>
        <v>464300000</v>
      </c>
      <c r="BI12" s="15">
        <f>BO25</f>
        <v>410702475</v>
      </c>
      <c r="BJ12" s="84">
        <f>BP25</f>
        <v>330870006</v>
      </c>
      <c r="BK12" s="84">
        <f>BQ25</f>
        <v>37905705</v>
      </c>
      <c r="BM12" s="136" t="s">
        <v>436</v>
      </c>
      <c r="BN12" s="86">
        <f>X16+X65-X81-X33-BN10-BN11</f>
        <v>394242260</v>
      </c>
      <c r="BO12" s="84">
        <f>AA16+AA65-AA81-AA33-BO10-BO11</f>
        <v>144808555</v>
      </c>
      <c r="BP12" s="84">
        <f>AD16+AD65-AD81-AD33-BP10-BP11</f>
        <v>144808555</v>
      </c>
      <c r="BQ12" s="85">
        <f>AF16+AF65-AF81-AF33-BQ10-BQ11</f>
        <v>18492768</v>
      </c>
    </row>
    <row r="13" spans="1:69" s="9" customFormat="1" ht="24.95" customHeight="1">
      <c r="A13" s="611">
        <f>+IF(JULIO!A13=0,"",JULIO!A13)</f>
        <v>1002</v>
      </c>
      <c r="B13" s="638" t="str">
        <f>+IF(JULIO!B13=0,"",JULIO!B13)</f>
        <v>Fondo Vivienda (Caja, Bancos, Inversiones Tempor.) a Dic-31-2017</v>
      </c>
      <c r="C13" s="673">
        <f>+ENERO!C13</f>
        <v>0</v>
      </c>
      <c r="D13" s="373">
        <f>JULIO!D13+AGOSTO!P13</f>
        <v>0</v>
      </c>
      <c r="E13" s="373">
        <f>JULIO!E13+AGOSTO!Q13</f>
        <v>0</v>
      </c>
      <c r="F13" s="143">
        <f>SUM(C13:E13)</f>
        <v>0</v>
      </c>
      <c r="G13" s="219">
        <f>JULIO!I13</f>
        <v>0</v>
      </c>
      <c r="H13" s="374">
        <v>0</v>
      </c>
      <c r="I13" s="143">
        <f>SUM(G13:H13)</f>
        <v>0</v>
      </c>
      <c r="J13" s="219">
        <f>JULIO!L13</f>
        <v>0</v>
      </c>
      <c r="K13" s="131">
        <v>0</v>
      </c>
      <c r="L13" s="143">
        <f>SUM(J13:K13)</f>
        <v>0</v>
      </c>
      <c r="M13" s="219">
        <f>F13-I13</f>
        <v>0</v>
      </c>
      <c r="N13" s="143">
        <f>F13-L13</f>
        <v>0</v>
      </c>
      <c r="O13" s="382"/>
      <c r="P13" s="372">
        <v>0</v>
      </c>
      <c r="Q13" s="375">
        <v>0</v>
      </c>
      <c r="S13" s="366"/>
      <c r="T13" s="696"/>
      <c r="U13" s="161"/>
      <c r="V13" s="161"/>
      <c r="W13" s="161"/>
      <c r="X13" s="161"/>
      <c r="Y13" s="161"/>
      <c r="Z13" s="161"/>
      <c r="AA13" s="161"/>
      <c r="AB13" s="161"/>
      <c r="AC13" s="161"/>
      <c r="AD13" s="161"/>
      <c r="AE13" s="161"/>
      <c r="AF13" s="161"/>
      <c r="AG13" s="161"/>
      <c r="AH13" s="161"/>
      <c r="AI13" s="161"/>
      <c r="AJ13" s="166"/>
      <c r="AK13" s="10"/>
      <c r="AL13" s="368"/>
      <c r="AM13" s="369"/>
      <c r="AO13" s="20"/>
      <c r="AP13" s="528" t="s">
        <v>529</v>
      </c>
      <c r="AQ13" s="12">
        <f>F90</f>
        <v>72000000</v>
      </c>
      <c r="AR13" s="12">
        <f>I90</f>
        <v>35395000</v>
      </c>
      <c r="AS13" s="12">
        <f>L90</f>
        <v>22015000</v>
      </c>
      <c r="AT13" s="13"/>
      <c r="AU13" s="350">
        <f t="shared" si="0"/>
        <v>0.49159722222222224</v>
      </c>
      <c r="AV13" s="350">
        <f t="shared" si="1"/>
        <v>0.30576388888888889</v>
      </c>
      <c r="AW13" s="351">
        <f>I90</f>
        <v>35395000</v>
      </c>
      <c r="AX13" s="351">
        <f>L90</f>
        <v>22015000</v>
      </c>
      <c r="AY13" s="351">
        <f t="shared" si="2"/>
        <v>-36605000</v>
      </c>
      <c r="AZ13" s="352">
        <f t="shared" si="3"/>
        <v>-49985000</v>
      </c>
      <c r="BA13" s="382"/>
      <c r="BB13" s="383" t="s">
        <v>425</v>
      </c>
      <c r="BC13" s="87">
        <f>+F30+F33+F36+F38+F39+F40</f>
        <v>247152498</v>
      </c>
      <c r="BD13" s="88">
        <f>+I30+I33+I36+I38+I39+I40</f>
        <v>164768336</v>
      </c>
      <c r="BE13" s="89">
        <f>+K30+K33+K36+K38+K39+K40</f>
        <v>20596042</v>
      </c>
      <c r="BF13" s="90"/>
      <c r="BG13" s="91" t="s">
        <v>70</v>
      </c>
      <c r="BH13" s="84">
        <f t="shared" ref="BH13:BK15" si="12">BN29</f>
        <v>1701586418</v>
      </c>
      <c r="BI13" s="84">
        <f t="shared" si="12"/>
        <v>1319805954</v>
      </c>
      <c r="BJ13" s="84">
        <f t="shared" si="12"/>
        <v>970607398</v>
      </c>
      <c r="BK13" s="84">
        <f t="shared" si="12"/>
        <v>120641173</v>
      </c>
      <c r="BM13" s="139" t="s">
        <v>437</v>
      </c>
      <c r="BN13" s="83">
        <f>X43-X55+X57-X61+X90-X102+X104-X108</f>
        <v>621526131</v>
      </c>
      <c r="BO13" s="81">
        <f>AA43-AA55+AA57-AA61+AA90-AA102+AA104-AA108</f>
        <v>434563079</v>
      </c>
      <c r="BP13" s="81">
        <f>AD43-AD55+AD57-AD61+AD90-AD102+AD104-AD108</f>
        <v>434563079</v>
      </c>
      <c r="BQ13" s="82">
        <f>AF43-AF55+AF57-AF61+AF90-AF102+AF104-AF108</f>
        <v>57302590</v>
      </c>
    </row>
    <row r="14" spans="1:69" s="9" customFormat="1" ht="24.95" customHeight="1">
      <c r="A14" s="611">
        <f>+IF(JULIO!A14=0,"",JULIO!A14)</f>
        <v>1003</v>
      </c>
      <c r="B14" s="638" t="str">
        <f>+IF(JULIO!B14=0,"",JULIO!B14)</f>
        <v>Fondos Comunes y Especiales (Caja, Bancos, Invers. Tempor.) a Dic-31-2017</v>
      </c>
      <c r="C14" s="673">
        <f>+ENERO!C14</f>
        <v>20000000</v>
      </c>
      <c r="D14" s="373">
        <f>JULIO!D14+AGOSTO!P14</f>
        <v>0</v>
      </c>
      <c r="E14" s="373">
        <f>JULIO!E14+AGOSTO!Q14</f>
        <v>383920717</v>
      </c>
      <c r="F14" s="143">
        <f>SUM(C14:E14)</f>
        <v>403920717</v>
      </c>
      <c r="G14" s="219">
        <f>JULIO!I14</f>
        <v>403920717</v>
      </c>
      <c r="H14" s="374">
        <v>0</v>
      </c>
      <c r="I14" s="143">
        <f>SUM(G14:H14)</f>
        <v>403920717</v>
      </c>
      <c r="J14" s="219">
        <f>JULIO!L14</f>
        <v>403920717</v>
      </c>
      <c r="K14" s="131">
        <v>0</v>
      </c>
      <c r="L14" s="143">
        <f>SUM(J14:K14)</f>
        <v>403920717</v>
      </c>
      <c r="M14" s="219">
        <f>F14-I14</f>
        <v>0</v>
      </c>
      <c r="N14" s="143">
        <f>F14-L14</f>
        <v>0</v>
      </c>
      <c r="O14" s="382"/>
      <c r="P14" s="372">
        <v>0</v>
      </c>
      <c r="Q14" s="375">
        <v>0</v>
      </c>
      <c r="S14" s="704">
        <f>+IF(JULIO!S14=0,"",JULIO!S14)</f>
        <v>1010000</v>
      </c>
      <c r="T14" s="680" t="str">
        <f>+IF(JULIO!T14=0,"",JULIO!T14)</f>
        <v>Gastos de Administración</v>
      </c>
      <c r="U14" s="132">
        <f t="shared" ref="U14:AJ14" si="13">U16+U35+U43+U57</f>
        <v>993993872</v>
      </c>
      <c r="V14" s="122">
        <f t="shared" si="13"/>
        <v>51815574</v>
      </c>
      <c r="W14" s="122">
        <f t="shared" si="13"/>
        <v>30374979</v>
      </c>
      <c r="X14" s="129">
        <f t="shared" si="13"/>
        <v>1076184425</v>
      </c>
      <c r="Y14" s="128">
        <f t="shared" si="13"/>
        <v>701782051</v>
      </c>
      <c r="Z14" s="122">
        <f t="shared" si="13"/>
        <v>69292660</v>
      </c>
      <c r="AA14" s="129">
        <f t="shared" si="13"/>
        <v>771074711</v>
      </c>
      <c r="AB14" s="128">
        <f t="shared" si="13"/>
        <v>621199350</v>
      </c>
      <c r="AC14" s="122">
        <f t="shared" si="13"/>
        <v>76891854</v>
      </c>
      <c r="AD14" s="129">
        <f t="shared" si="13"/>
        <v>698091204</v>
      </c>
      <c r="AE14" s="128">
        <f t="shared" si="13"/>
        <v>551220437</v>
      </c>
      <c r="AF14" s="122">
        <f t="shared" si="13"/>
        <v>84344202</v>
      </c>
      <c r="AG14" s="129">
        <f t="shared" si="13"/>
        <v>635564639</v>
      </c>
      <c r="AH14" s="128">
        <f t="shared" si="13"/>
        <v>305109714</v>
      </c>
      <c r="AI14" s="122">
        <f t="shared" si="13"/>
        <v>378093221</v>
      </c>
      <c r="AJ14" s="130">
        <f t="shared" si="13"/>
        <v>440619786</v>
      </c>
      <c r="AK14" s="10"/>
      <c r="AL14" s="128">
        <f>AL16+AL35+AL43+AL57</f>
        <v>0</v>
      </c>
      <c r="AM14" s="130">
        <f>AM16+AM35+AM43+AM57</f>
        <v>0</v>
      </c>
      <c r="AO14" s="21"/>
      <c r="AP14" s="11" t="s">
        <v>73</v>
      </c>
      <c r="AQ14" s="12">
        <f>F19-AQ7-AQ8-AQ9-AQ10-AQ11-AQ12-AQ13</f>
        <v>676577463</v>
      </c>
      <c r="AR14" s="12">
        <f>I19-AR7-AR8-AR9-AR10-AR11-AR12-AR13</f>
        <v>431721102</v>
      </c>
      <c r="AS14" s="12">
        <f>L19-AS7-AS8-AS9-AS10-AS11-AS12-AS13</f>
        <v>343535201</v>
      </c>
      <c r="AT14" s="382"/>
      <c r="AU14" s="350">
        <f t="shared" si="0"/>
        <v>0.63809559970518848</v>
      </c>
      <c r="AV14" s="350">
        <f t="shared" si="1"/>
        <v>0.50775442545298022</v>
      </c>
      <c r="AW14" s="351">
        <f>(I41+I46+I49+I52+I55+I58+I61+I64+I67+I70+I73+I78+I81+I82+I83+I85+I94+I104)/AO$2*12+I47+I50+I53+I56+I59+I62+I65+I68+I71+I74</f>
        <v>1791211133.5</v>
      </c>
      <c r="AX14" s="351">
        <f>(L41+L46+L49+L52+L55+L58+L61+L64+L67+L70+L73+L78+L81+L82+L83+L85+L94+L104)/AO$2*12+L47+L50+L53+L56+L59+L62+L65+L68+L71+L74</f>
        <v>1637455751.5</v>
      </c>
      <c r="AY14" s="351">
        <f t="shared" si="2"/>
        <v>1114633670.5</v>
      </c>
      <c r="AZ14" s="352">
        <f t="shared" si="3"/>
        <v>960878288.5</v>
      </c>
      <c r="BB14" s="383" t="s">
        <v>426</v>
      </c>
      <c r="BC14" s="92">
        <f>+F64</f>
        <v>76217515</v>
      </c>
      <c r="BD14" s="93">
        <f>+I64</f>
        <v>62857451</v>
      </c>
      <c r="BE14" s="94">
        <f>K64</f>
        <v>8737909</v>
      </c>
      <c r="BF14" s="95"/>
      <c r="BG14" s="91" t="s">
        <v>74</v>
      </c>
      <c r="BH14" s="81">
        <f t="shared" si="12"/>
        <v>0</v>
      </c>
      <c r="BI14" s="81">
        <f t="shared" si="12"/>
        <v>0</v>
      </c>
      <c r="BJ14" s="81">
        <f t="shared" si="12"/>
        <v>0</v>
      </c>
      <c r="BK14" s="81">
        <f t="shared" si="12"/>
        <v>0</v>
      </c>
      <c r="BM14" s="138" t="s">
        <v>433</v>
      </c>
      <c r="BN14" s="86">
        <f>X35-X41+X83-X88</f>
        <v>271321702</v>
      </c>
      <c r="BO14" s="84">
        <f>AA35-AA41+AA83-AA88</f>
        <v>264204157</v>
      </c>
      <c r="BP14" s="84">
        <f>AD35-AD41+AD83-AD88</f>
        <v>176228964</v>
      </c>
      <c r="BQ14" s="85">
        <f>AF35-AF41+AF83-AF88</f>
        <v>21431268</v>
      </c>
    </row>
    <row r="15" spans="1:69" s="9" customFormat="1" ht="24.95" customHeight="1" thickBot="1">
      <c r="A15" s="612">
        <f>+IF(JULIO!A15=0,"",JULIO!A15)</f>
        <v>1004</v>
      </c>
      <c r="B15" s="638" t="str">
        <f>+IF(JULIO!B15=0,"",JULIO!B15)</f>
        <v>Cesantias Ley 50/1990 a Dic-31-2017</v>
      </c>
      <c r="C15" s="779">
        <f>+ENERO!C15</f>
        <v>145000000</v>
      </c>
      <c r="D15" s="385">
        <f>JULIO!D15+AGOSTO!P15</f>
        <v>0</v>
      </c>
      <c r="E15" s="385">
        <f>JULIO!E15+AGOSTO!Q15</f>
        <v>0</v>
      </c>
      <c r="F15" s="386">
        <f>SUM(C15:E15)</f>
        <v>145000000</v>
      </c>
      <c r="G15" s="387">
        <f>JULIO!I15</f>
        <v>145000000</v>
      </c>
      <c r="H15" s="388">
        <v>0</v>
      </c>
      <c r="I15" s="386">
        <f>SUM(G15:H15)</f>
        <v>145000000</v>
      </c>
      <c r="J15" s="387">
        <f>JULIO!L15</f>
        <v>145000000</v>
      </c>
      <c r="K15" s="165">
        <v>0</v>
      </c>
      <c r="L15" s="386">
        <f>SUM(J15:K15)</f>
        <v>145000000</v>
      </c>
      <c r="M15" s="387">
        <f>F15-I15</f>
        <v>0</v>
      </c>
      <c r="N15" s="386">
        <f>F15-L15</f>
        <v>0</v>
      </c>
      <c r="O15" s="382"/>
      <c r="P15" s="384">
        <v>0</v>
      </c>
      <c r="Q15" s="389">
        <v>0</v>
      </c>
      <c r="S15" s="366" t="str">
        <f>+IF(JULIO!S15=0,"",JULIO!S15)</f>
        <v/>
      </c>
      <c r="T15" s="696" t="str">
        <f>+IF(JULIO!T15=0,"",JULIO!T15)</f>
        <v xml:space="preserve"> </v>
      </c>
      <c r="U15" s="161"/>
      <c r="V15" s="161"/>
      <c r="W15" s="161"/>
      <c r="X15" s="161"/>
      <c r="Y15" s="161"/>
      <c r="Z15" s="161"/>
      <c r="AA15" s="161"/>
      <c r="AB15" s="161"/>
      <c r="AC15" s="161"/>
      <c r="AD15" s="161"/>
      <c r="AE15" s="161"/>
      <c r="AF15" s="161"/>
      <c r="AG15" s="161"/>
      <c r="AH15" s="161"/>
      <c r="AI15" s="161"/>
      <c r="AJ15" s="166"/>
      <c r="AK15" s="10"/>
      <c r="AL15" s="170"/>
      <c r="AM15" s="171"/>
      <c r="AO15" s="20"/>
      <c r="AP15" s="11" t="s">
        <v>76</v>
      </c>
      <c r="AQ15" s="12">
        <f>F113</f>
        <v>319699194</v>
      </c>
      <c r="AR15" s="12">
        <f>I113</f>
        <v>21833909</v>
      </c>
      <c r="AS15" s="12">
        <f>L113</f>
        <v>21833909</v>
      </c>
      <c r="AT15" s="13"/>
      <c r="AU15" s="350">
        <f t="shared" si="0"/>
        <v>6.8295164360032759E-2</v>
      </c>
      <c r="AV15" s="342">
        <f t="shared" si="1"/>
        <v>6.8295164360032759E-2</v>
      </c>
      <c r="AW15" s="12">
        <f>+AR15</f>
        <v>21833909</v>
      </c>
      <c r="AX15" s="12">
        <f>+AS15</f>
        <v>21833909</v>
      </c>
      <c r="AY15" s="12">
        <f t="shared" si="2"/>
        <v>-297865285</v>
      </c>
      <c r="AZ15" s="343">
        <f t="shared" si="3"/>
        <v>-297865285</v>
      </c>
      <c r="BA15" s="382"/>
      <c r="BB15" s="383" t="s">
        <v>77</v>
      </c>
      <c r="BC15" s="92">
        <f>F46+F49</f>
        <v>0</v>
      </c>
      <c r="BD15" s="93">
        <f>I46+I49</f>
        <v>0</v>
      </c>
      <c r="BE15" s="94">
        <f>K46+K49</f>
        <v>0</v>
      </c>
      <c r="BF15" s="95"/>
      <c r="BG15" s="91" t="s">
        <v>78</v>
      </c>
      <c r="BH15" s="81">
        <f t="shared" si="12"/>
        <v>929009989</v>
      </c>
      <c r="BI15" s="81">
        <f t="shared" si="12"/>
        <v>882482351</v>
      </c>
      <c r="BJ15" s="81">
        <f t="shared" si="12"/>
        <v>882482351</v>
      </c>
      <c r="BK15" s="81">
        <f t="shared" si="12"/>
        <v>9273808</v>
      </c>
      <c r="BM15" s="71" t="s">
        <v>66</v>
      </c>
      <c r="BN15" s="83">
        <f>SUM(BN16:BN21)</f>
        <v>635357730</v>
      </c>
      <c r="BO15" s="81">
        <f>SUM(BO16:BO21)</f>
        <v>438101703</v>
      </c>
      <c r="BP15" s="81">
        <f>SUM(BP16:BP21)</f>
        <v>409682913</v>
      </c>
      <c r="BQ15" s="82">
        <f>SUM(BQ16:BQ21)</f>
        <v>40130109</v>
      </c>
    </row>
    <row r="16" spans="1:69" s="9" customFormat="1" ht="24.95" customHeight="1" thickBot="1">
      <c r="A16" s="733" t="str">
        <f>+IF(JULIO!A16=0,"",JULIO!A16)</f>
        <v/>
      </c>
      <c r="B16" s="639" t="str">
        <f>+IF(JULIO!B16=0,"",JULIO!B16)</f>
        <v/>
      </c>
      <c r="C16" s="390"/>
      <c r="D16" s="390"/>
      <c r="E16" s="390"/>
      <c r="F16" s="390"/>
      <c r="G16" s="390"/>
      <c r="H16" s="390"/>
      <c r="I16" s="390"/>
      <c r="J16" s="390"/>
      <c r="K16" s="390"/>
      <c r="L16" s="390"/>
      <c r="M16" s="390"/>
      <c r="N16" s="391"/>
      <c r="O16" s="382"/>
      <c r="P16" s="392"/>
      <c r="Q16" s="393"/>
      <c r="S16" s="705">
        <f>+IF(JULIO!S16=0,"",JULIO!S16)</f>
        <v>1010100</v>
      </c>
      <c r="T16" s="681" t="str">
        <f>+IF(JULIO!T16=0,"",JULIO!T16)</f>
        <v>Servicios Personales Asociados a Nómina</v>
      </c>
      <c r="U16" s="132">
        <f t="shared" ref="U16:AJ16" si="14">SUM(U17:U20)+U33</f>
        <v>581632025</v>
      </c>
      <c r="V16" s="122">
        <f t="shared" si="14"/>
        <v>38614387</v>
      </c>
      <c r="W16" s="122">
        <f t="shared" si="14"/>
        <v>30374979</v>
      </c>
      <c r="X16" s="129">
        <f t="shared" si="14"/>
        <v>650621391</v>
      </c>
      <c r="Y16" s="128">
        <f t="shared" si="14"/>
        <v>360648113</v>
      </c>
      <c r="Z16" s="122">
        <f t="shared" si="14"/>
        <v>47146617</v>
      </c>
      <c r="AA16" s="129">
        <f t="shared" si="14"/>
        <v>407794730</v>
      </c>
      <c r="AB16" s="128">
        <f t="shared" si="14"/>
        <v>360648113</v>
      </c>
      <c r="AC16" s="122">
        <f t="shared" si="14"/>
        <v>47146617</v>
      </c>
      <c r="AD16" s="129">
        <f t="shared" si="14"/>
        <v>407794730</v>
      </c>
      <c r="AE16" s="128">
        <f t="shared" si="14"/>
        <v>325273933</v>
      </c>
      <c r="AF16" s="122">
        <f t="shared" si="14"/>
        <v>54095371</v>
      </c>
      <c r="AG16" s="129">
        <f t="shared" si="14"/>
        <v>379369304</v>
      </c>
      <c r="AH16" s="128">
        <f t="shared" si="14"/>
        <v>242826661</v>
      </c>
      <c r="AI16" s="122">
        <f t="shared" si="14"/>
        <v>242826661</v>
      </c>
      <c r="AJ16" s="130">
        <f t="shared" si="14"/>
        <v>271252087</v>
      </c>
      <c r="AK16" s="10"/>
      <c r="AL16" s="128">
        <f>SUM(AL17:AL20)+AL33</f>
        <v>0</v>
      </c>
      <c r="AM16" s="130">
        <f>SUM(AM17:AM20)+AM33</f>
        <v>0</v>
      </c>
      <c r="AO16" s="21"/>
      <c r="AP16" s="394" t="s">
        <v>81</v>
      </c>
      <c r="AQ16" s="395">
        <f>F10</f>
        <v>548920717</v>
      </c>
      <c r="AR16" s="395">
        <f>I10</f>
        <v>548920717</v>
      </c>
      <c r="AS16" s="395">
        <f>L10</f>
        <v>548920717</v>
      </c>
      <c r="AT16" s="382"/>
      <c r="AU16" s="396">
        <f t="shared" si="0"/>
        <v>1</v>
      </c>
      <c r="AV16" s="396">
        <f t="shared" si="1"/>
        <v>1</v>
      </c>
      <c r="AW16" s="395">
        <f t="shared" ref="AW16:AX16" si="15">+AR16</f>
        <v>548920717</v>
      </c>
      <c r="AX16" s="395">
        <f t="shared" si="15"/>
        <v>548920717</v>
      </c>
      <c r="AY16" s="12">
        <f t="shared" si="2"/>
        <v>0</v>
      </c>
      <c r="AZ16" s="397">
        <f t="shared" si="3"/>
        <v>0</v>
      </c>
      <c r="BA16" s="382"/>
      <c r="BB16" s="365" t="s">
        <v>427</v>
      </c>
      <c r="BC16" s="73">
        <f>F43</f>
        <v>115000000</v>
      </c>
      <c r="BD16" s="74">
        <f>I43</f>
        <v>75175120</v>
      </c>
      <c r="BE16" s="75">
        <f>K43</f>
        <v>16867850</v>
      </c>
      <c r="BF16" s="76"/>
      <c r="BG16" s="91" t="s">
        <v>82</v>
      </c>
      <c r="BH16" s="96">
        <f>BH7+BH12+BH13+BH14+BH15</f>
        <v>7098888755</v>
      </c>
      <c r="BI16" s="96">
        <f>BI7+BI12+BI13+BI14+BI15</f>
        <v>5303312224</v>
      </c>
      <c r="BJ16" s="96">
        <f>BJ7+BJ12+BJ13+BJ14+BJ15</f>
        <v>4757887216</v>
      </c>
      <c r="BK16" s="96">
        <f>BK7+BK12+BK13+BK14+BK15</f>
        <v>488489650</v>
      </c>
      <c r="BM16" s="137" t="s">
        <v>83</v>
      </c>
      <c r="BN16" s="83">
        <f>X114-X121+X147-X148-X153</f>
        <v>76854685</v>
      </c>
      <c r="BO16" s="81">
        <f>AA114-AA121+AA147-AA148-AA153</f>
        <v>48005046</v>
      </c>
      <c r="BP16" s="81">
        <f>AD114-AD121+AD147-AD148-AD153</f>
        <v>47989310</v>
      </c>
      <c r="BQ16" s="82">
        <f>AF114-AF121+AF147-AF148-AF153</f>
        <v>7377829</v>
      </c>
    </row>
    <row r="17" spans="1:70" s="382" customFormat="1" ht="24.95" customHeight="1" thickBot="1">
      <c r="A17" s="732">
        <f>+IF(JULIO!A17=0,"",JULIO!A17)</f>
        <v>11</v>
      </c>
      <c r="B17" s="640" t="str">
        <f>+IF(JULIO!B17=0,"",JULIO!B17)</f>
        <v>INGRESOS  CORRIENTES</v>
      </c>
      <c r="C17" s="334">
        <f>C19+C94+C104</f>
        <v>5768854735</v>
      </c>
      <c r="D17" s="331">
        <f t="shared" ref="D17:Q17" si="16">D19+D94+D104</f>
        <v>0</v>
      </c>
      <c r="E17" s="331">
        <f t="shared" si="16"/>
        <v>461414109</v>
      </c>
      <c r="F17" s="331">
        <f t="shared" si="16"/>
        <v>6230268844</v>
      </c>
      <c r="G17" s="331">
        <f t="shared" si="16"/>
        <v>3730627453</v>
      </c>
      <c r="H17" s="331">
        <f t="shared" si="16"/>
        <v>400867479</v>
      </c>
      <c r="I17" s="331">
        <f t="shared" si="16"/>
        <v>4131494932</v>
      </c>
      <c r="J17" s="331">
        <f t="shared" si="16"/>
        <v>3137482116</v>
      </c>
      <c r="K17" s="331">
        <f t="shared" si="16"/>
        <v>422986549</v>
      </c>
      <c r="L17" s="331">
        <f t="shared" si="16"/>
        <v>3560468665</v>
      </c>
      <c r="M17" s="331">
        <f t="shared" si="16"/>
        <v>2098773912</v>
      </c>
      <c r="N17" s="332">
        <f t="shared" si="16"/>
        <v>2669800179</v>
      </c>
      <c r="P17" s="174">
        <f t="shared" si="16"/>
        <v>0</v>
      </c>
      <c r="Q17" s="175">
        <f t="shared" si="16"/>
        <v>379961805</v>
      </c>
      <c r="R17" s="9"/>
      <c r="S17" s="706">
        <f>+IF(JULIO!S17=0,"",JULIO!S17)</f>
        <v>1010101</v>
      </c>
      <c r="T17" s="682" t="str">
        <f>+IF(JULIO!T17=0,"",JULIO!T17)</f>
        <v>Sueldos del Personal de nómina</v>
      </c>
      <c r="U17" s="27">
        <f>+ENERO!U17</f>
        <v>438834836</v>
      </c>
      <c r="V17" s="15">
        <f>JULIO!V17+AGOSTO!AL17</f>
        <v>44250409</v>
      </c>
      <c r="W17" s="15">
        <f>JULIO!W17+AGOSTO!AM17</f>
        <v>0</v>
      </c>
      <c r="X17" s="18">
        <f>SUM(U17:W17)</f>
        <v>483085245</v>
      </c>
      <c r="Y17" s="19">
        <f>JULIO!AA17</f>
        <v>286618709</v>
      </c>
      <c r="Z17" s="374">
        <v>41729520</v>
      </c>
      <c r="AA17" s="18">
        <f>SUM(Y17:Z17)</f>
        <v>328348229</v>
      </c>
      <c r="AB17" s="19">
        <f>JULIO!AD17</f>
        <v>286618709</v>
      </c>
      <c r="AC17" s="374">
        <v>41729520</v>
      </c>
      <c r="AD17" s="18">
        <f>SUM(AB17:AC17)</f>
        <v>328348229</v>
      </c>
      <c r="AE17" s="19">
        <f>JULIO!AG17</f>
        <v>262699681</v>
      </c>
      <c r="AF17" s="374">
        <v>44136935</v>
      </c>
      <c r="AG17" s="18">
        <f>SUM(AE17:AF17)</f>
        <v>306836616</v>
      </c>
      <c r="AH17" s="19">
        <f>X17-AA17</f>
        <v>154737016</v>
      </c>
      <c r="AI17" s="15">
        <f>X17-AD17</f>
        <v>154737016</v>
      </c>
      <c r="AJ17" s="16">
        <f>X17-AG17</f>
        <v>176248629</v>
      </c>
      <c r="AK17" s="9"/>
      <c r="AL17" s="372">
        <v>0</v>
      </c>
      <c r="AM17" s="375">
        <v>0</v>
      </c>
      <c r="AN17" s="9"/>
      <c r="AO17" s="349"/>
      <c r="AP17" s="399" t="s">
        <v>85</v>
      </c>
      <c r="AQ17" s="400">
        <f>SUM(AQ7:AQ16)</f>
        <v>7083695145</v>
      </c>
      <c r="AR17" s="401">
        <f>SUM(AR7:AR16)</f>
        <v>4694942016</v>
      </c>
      <c r="AS17" s="402">
        <f>SUM(AS7:AS16)</f>
        <v>4124853430</v>
      </c>
      <c r="AT17" s="403"/>
      <c r="AU17" s="401">
        <f t="shared" si="0"/>
        <v>0.66278148902468048</v>
      </c>
      <c r="AV17" s="401">
        <f t="shared" si="1"/>
        <v>0.58230250534024075</v>
      </c>
      <c r="AW17" s="404">
        <f>SUM(AX7:AX16)</f>
        <v>6502946081</v>
      </c>
      <c r="AX17" s="404">
        <f>SUM(AX7:AX16)</f>
        <v>6502946081</v>
      </c>
      <c r="AY17" s="404">
        <f>SUM(AY7:AY16)</f>
        <v>278872321.5</v>
      </c>
      <c r="AZ17" s="405">
        <f>SUM(AZ7:AZ16)</f>
        <v>-580749064</v>
      </c>
      <c r="BA17" s="9"/>
      <c r="BB17" s="365" t="s">
        <v>428</v>
      </c>
      <c r="BC17" s="73">
        <f>F41+F52+F55+F58+F61+F67+F70+F73+F76+F79+F82+F86+F87+F88+F89+F90+F91</f>
        <v>1630530990</v>
      </c>
      <c r="BD17" s="74">
        <f>I41+I52+I55+I58+I61+I67+I70+I73+I76+I79+I82+I86+I87+I88+I89+I90+I91</f>
        <v>964596375</v>
      </c>
      <c r="BE17" s="75">
        <f>K41+K52+K55+K58+K61+K67+K70+K73+K76+K79+K82+K86+K87+K88+K89+K90+K91</f>
        <v>110506878</v>
      </c>
      <c r="BF17" s="76"/>
      <c r="BG17" s="98" t="s">
        <v>86</v>
      </c>
      <c r="BH17" s="99">
        <f>BC23-BH16</f>
        <v>-7098888755</v>
      </c>
      <c r="BI17" s="99"/>
      <c r="BJ17" s="99"/>
      <c r="BK17" s="99"/>
      <c r="BM17" s="137" t="s">
        <v>443</v>
      </c>
      <c r="BN17" s="83">
        <f>X123-X126-X139+X155-X156-X167-X168</f>
        <v>221299368</v>
      </c>
      <c r="BO17" s="81">
        <f>AA123-AA126-AA139+AA155-AA156-AA167-AA168</f>
        <v>150137045</v>
      </c>
      <c r="BP17" s="81">
        <f>AD123-AD126-AD139+AD155-AD156-AD167-AD168</f>
        <v>129295644</v>
      </c>
      <c r="BQ17" s="82">
        <f>AF123-AF126-AF139+AF155-AF156-AF167-AF168</f>
        <v>18186134</v>
      </c>
      <c r="BR17" s="9"/>
    </row>
    <row r="18" spans="1:70" s="9" customFormat="1" ht="24.95" customHeight="1" thickBot="1">
      <c r="A18" s="611" t="str">
        <f>+IF(JULIO!A18=0,"",JULIO!A18)</f>
        <v/>
      </c>
      <c r="B18" s="641" t="str">
        <f>+IF(JULIO!B18=0,"",JULIO!B18)</f>
        <v/>
      </c>
      <c r="C18" s="294"/>
      <c r="D18" s="294"/>
      <c r="E18" s="294"/>
      <c r="F18" s="294"/>
      <c r="G18" s="294"/>
      <c r="H18" s="294"/>
      <c r="I18" s="294"/>
      <c r="J18" s="294"/>
      <c r="K18" s="294"/>
      <c r="L18" s="294"/>
      <c r="M18" s="294"/>
      <c r="N18" s="463"/>
      <c r="P18" s="407"/>
      <c r="Q18" s="406"/>
      <c r="S18" s="706">
        <f>+IF(JULIO!S18=0,"",JULIO!S18)</f>
        <v>1010102</v>
      </c>
      <c r="T18" s="682" t="str">
        <f>+IF(JULIO!T18=0,"",JULIO!T18)</f>
        <v>Horas Extras,Dominic.,Festivos y Rec. Nocturnos</v>
      </c>
      <c r="U18" s="27">
        <f>+ENERO!U18</f>
        <v>24789912</v>
      </c>
      <c r="V18" s="15">
        <f>JULIO!V18+AGOSTO!AL18</f>
        <v>-7865537</v>
      </c>
      <c r="W18" s="15">
        <f>JULIO!W18+AGOSTO!AM18</f>
        <v>0</v>
      </c>
      <c r="X18" s="18">
        <f>SUM(U18:W18)</f>
        <v>16924375</v>
      </c>
      <c r="Y18" s="19">
        <f>JULIO!AA18</f>
        <v>9749838</v>
      </c>
      <c r="Z18" s="374">
        <v>1507724</v>
      </c>
      <c r="AA18" s="18">
        <f>SUM(Y18:Z18)</f>
        <v>11257562</v>
      </c>
      <c r="AB18" s="19">
        <f>JULIO!AD18</f>
        <v>9749838</v>
      </c>
      <c r="AC18" s="374">
        <v>1507724</v>
      </c>
      <c r="AD18" s="18">
        <f>SUM(AB18:AC18)</f>
        <v>11257562</v>
      </c>
      <c r="AE18" s="19">
        <f>JULIO!AG18</f>
        <v>9749838</v>
      </c>
      <c r="AF18" s="374">
        <v>1507724</v>
      </c>
      <c r="AG18" s="18">
        <f>SUM(AE18:AF18)</f>
        <v>11257562</v>
      </c>
      <c r="AH18" s="19">
        <f>X18-AA18</f>
        <v>5666813</v>
      </c>
      <c r="AI18" s="15">
        <f>X18-AD18</f>
        <v>5666813</v>
      </c>
      <c r="AJ18" s="16">
        <f>X18-AG18</f>
        <v>5666813</v>
      </c>
      <c r="AL18" s="372">
        <v>0</v>
      </c>
      <c r="AM18" s="375">
        <v>0</v>
      </c>
      <c r="AO18" s="21"/>
      <c r="AP18" s="294" t="s">
        <v>51</v>
      </c>
      <c r="AQ18" s="294"/>
      <c r="AR18" s="294"/>
      <c r="AS18" s="294"/>
      <c r="AT18" s="294"/>
      <c r="AU18" s="294"/>
      <c r="AV18" s="294"/>
      <c r="AW18" s="294"/>
      <c r="AX18" s="294"/>
      <c r="AY18" s="294"/>
      <c r="AZ18" s="294"/>
      <c r="BA18" s="382"/>
      <c r="BB18" s="383" t="s">
        <v>429</v>
      </c>
      <c r="BC18" s="73">
        <f>+F95+F96+F97+F99+F100+F101</f>
        <v>0</v>
      </c>
      <c r="BD18" s="74">
        <f>+I95+I96+I97+I99+I100+I101</f>
        <v>0</v>
      </c>
      <c r="BE18" s="75">
        <f>+K95+K96+K97+K99+K100+K101</f>
        <v>0</v>
      </c>
      <c r="BF18" s="95"/>
      <c r="BM18" s="137" t="s">
        <v>87</v>
      </c>
      <c r="BN18" s="83">
        <f>X148+X156</f>
        <v>264281718</v>
      </c>
      <c r="BO18" s="81">
        <f>AA148+AA156</f>
        <v>188577181</v>
      </c>
      <c r="BP18" s="81">
        <f>AD148+AD156</f>
        <v>181015528</v>
      </c>
      <c r="BQ18" s="82">
        <f>AF148+AF156</f>
        <v>10787860</v>
      </c>
      <c r="BR18" s="382"/>
    </row>
    <row r="19" spans="1:70" s="9" customFormat="1" ht="24.95" customHeight="1" thickBot="1">
      <c r="A19" s="734">
        <f>+IF(JULIO!A19=0,"",JULIO!A19)</f>
        <v>113</v>
      </c>
      <c r="B19" s="642" t="str">
        <f>+IF(JULIO!B19=0,"",JULIO!B19)</f>
        <v>VENTA DE SERVICIOS</v>
      </c>
      <c r="C19" s="334">
        <f t="shared" ref="C19:N19" si="17">C21+C85</f>
        <v>5753661125</v>
      </c>
      <c r="D19" s="331">
        <f t="shared" si="17"/>
        <v>0</v>
      </c>
      <c r="E19" s="331">
        <f t="shared" si="17"/>
        <v>461414109</v>
      </c>
      <c r="F19" s="332">
        <f t="shared" si="17"/>
        <v>6215075234</v>
      </c>
      <c r="G19" s="334">
        <f t="shared" si="17"/>
        <v>3724604824</v>
      </c>
      <c r="H19" s="331">
        <f t="shared" si="17"/>
        <v>399582566</v>
      </c>
      <c r="I19" s="332">
        <f t="shared" si="17"/>
        <v>4124187390</v>
      </c>
      <c r="J19" s="334">
        <f t="shared" si="17"/>
        <v>3131568484</v>
      </c>
      <c r="K19" s="331">
        <f t="shared" si="17"/>
        <v>422530320</v>
      </c>
      <c r="L19" s="332">
        <f t="shared" si="17"/>
        <v>3554098804</v>
      </c>
      <c r="M19" s="334">
        <f t="shared" si="17"/>
        <v>2090887844</v>
      </c>
      <c r="N19" s="332">
        <f t="shared" si="17"/>
        <v>2660976430</v>
      </c>
      <c r="O19" s="382"/>
      <c r="P19" s="43">
        <f>P21+P85</f>
        <v>0</v>
      </c>
      <c r="Q19" s="45">
        <f>Q21+Q85</f>
        <v>379961805</v>
      </c>
      <c r="S19" s="706">
        <f>+IF(JULIO!S19=0,"",JULIO!S19)</f>
        <v>1010103</v>
      </c>
      <c r="T19" s="682" t="str">
        <f>+IF(JULIO!T19=0,"",JULIO!T19)</f>
        <v>Prima Técnica</v>
      </c>
      <c r="U19" s="27">
        <f>+ENERO!U19</f>
        <v>0</v>
      </c>
      <c r="V19" s="15">
        <f>JULIO!V19+AGOSTO!AL19</f>
        <v>0</v>
      </c>
      <c r="W19" s="15">
        <f>JULIO!W19+AGOSTO!AM19</f>
        <v>0</v>
      </c>
      <c r="X19" s="18">
        <f>SUM(U19:W19)</f>
        <v>0</v>
      </c>
      <c r="Y19" s="19">
        <f>JULIO!AA19</f>
        <v>0</v>
      </c>
      <c r="Z19" s="374">
        <v>0</v>
      </c>
      <c r="AA19" s="18">
        <f>SUM(Y19:Z19)</f>
        <v>0</v>
      </c>
      <c r="AB19" s="19">
        <f>JULIO!AD19</f>
        <v>0</v>
      </c>
      <c r="AC19" s="374">
        <v>0</v>
      </c>
      <c r="AD19" s="18">
        <f>SUM(AB19:AC19)</f>
        <v>0</v>
      </c>
      <c r="AE19" s="19">
        <f>JULIO!AG19</f>
        <v>0</v>
      </c>
      <c r="AF19" s="374">
        <v>0</v>
      </c>
      <c r="AG19" s="18">
        <f>SUM(AE19:AF19)</f>
        <v>0</v>
      </c>
      <c r="AH19" s="19">
        <f>X19-AA19</f>
        <v>0</v>
      </c>
      <c r="AI19" s="15">
        <f>X19-AD19</f>
        <v>0</v>
      </c>
      <c r="AJ19" s="16">
        <f>X19-AG19</f>
        <v>0</v>
      </c>
      <c r="AL19" s="372">
        <v>0</v>
      </c>
      <c r="AM19" s="375">
        <v>0</v>
      </c>
      <c r="AO19" s="21"/>
      <c r="AP19" s="408"/>
      <c r="AQ19" s="409" t="s">
        <v>13</v>
      </c>
      <c r="AR19" s="410" t="s">
        <v>44</v>
      </c>
      <c r="AS19" s="411" t="s">
        <v>92</v>
      </c>
      <c r="AT19" s="410" t="s">
        <v>16</v>
      </c>
      <c r="AU19" s="412" t="s">
        <v>16</v>
      </c>
      <c r="AV19" s="413" t="s">
        <v>16</v>
      </c>
      <c r="AW19" s="964" t="str">
        <f>+CONCATENATE("PROYECCION A DICIEMBRE 31 DEL ",N3)</f>
        <v>PROYECCION A DICIEMBRE 31 DEL 2018</v>
      </c>
      <c r="AX19" s="965"/>
      <c r="AY19" s="965"/>
      <c r="AZ19" s="966"/>
      <c r="BA19" s="382"/>
      <c r="BB19" s="414" t="s">
        <v>93</v>
      </c>
      <c r="BC19" s="621">
        <f>+F105+F106+F107+F108+F109+F110+F98</f>
        <v>15193610</v>
      </c>
      <c r="BD19" s="93">
        <f>+I105+I106+I107+I108+I109+I110+I98</f>
        <v>7307542</v>
      </c>
      <c r="BE19" s="94">
        <f>+K105+K106+K107+K108+K109+K110+K98</f>
        <v>456229</v>
      </c>
      <c r="BF19" s="57"/>
      <c r="BG19" s="382"/>
      <c r="BH19" s="382">
        <f>BN33</f>
        <v>0</v>
      </c>
      <c r="BI19" s="382"/>
      <c r="BJ19" s="382"/>
      <c r="BK19" s="382"/>
      <c r="BM19" s="137" t="s">
        <v>94</v>
      </c>
      <c r="BN19" s="83">
        <f>X126+X167</f>
        <v>72921959</v>
      </c>
      <c r="BO19" s="81">
        <f>AA126+AA167</f>
        <v>51382431</v>
      </c>
      <c r="BP19" s="81">
        <f>AD126+AD167</f>
        <v>51382431</v>
      </c>
      <c r="BQ19" s="82">
        <f>AF126+AF167</f>
        <v>3778286</v>
      </c>
    </row>
    <row r="20" spans="1:70" s="422" customFormat="1" ht="24.95" customHeight="1" thickBot="1">
      <c r="A20" s="611" t="str">
        <f>+IF(JULIO!A20=0,"",JULIO!A20)</f>
        <v/>
      </c>
      <c r="B20" s="643" t="str">
        <f>+IF(JULIO!B20=0,"",JULIO!B20)</f>
        <v/>
      </c>
      <c r="C20" s="294"/>
      <c r="D20" s="294"/>
      <c r="E20" s="294"/>
      <c r="F20" s="294"/>
      <c r="G20" s="294"/>
      <c r="H20" s="294"/>
      <c r="I20" s="294"/>
      <c r="J20" s="294"/>
      <c r="K20" s="294"/>
      <c r="L20" s="294"/>
      <c r="M20" s="294"/>
      <c r="N20" s="463"/>
      <c r="O20" s="9"/>
      <c r="P20" s="407"/>
      <c r="Q20" s="406"/>
      <c r="R20" s="9"/>
      <c r="S20" s="706">
        <f>+IF(JULIO!S20=0,"",JULIO!S20)</f>
        <v>1010104</v>
      </c>
      <c r="T20" s="682" t="str">
        <f>+IF(JULIO!T20=0,"",JULIO!T20)</f>
        <v>Otros</v>
      </c>
      <c r="U20" s="27">
        <f t="shared" ref="U20:AJ20" si="18">SUM(U21:U32)</f>
        <v>116236154</v>
      </c>
      <c r="V20" s="15">
        <f t="shared" si="18"/>
        <v>4000638</v>
      </c>
      <c r="W20" s="15">
        <f t="shared" si="18"/>
        <v>0</v>
      </c>
      <c r="X20" s="18">
        <f t="shared" si="18"/>
        <v>120236792</v>
      </c>
      <c r="Y20" s="19">
        <f t="shared" si="18"/>
        <v>47466481</v>
      </c>
      <c r="Z20" s="142">
        <f t="shared" si="18"/>
        <v>3909373</v>
      </c>
      <c r="AA20" s="18">
        <f t="shared" si="18"/>
        <v>51375854</v>
      </c>
      <c r="AB20" s="19">
        <f t="shared" si="18"/>
        <v>47466481</v>
      </c>
      <c r="AC20" s="142">
        <f t="shared" si="18"/>
        <v>3909373</v>
      </c>
      <c r="AD20" s="18">
        <f t="shared" si="18"/>
        <v>51375854</v>
      </c>
      <c r="AE20" s="19">
        <f t="shared" si="18"/>
        <v>37702099</v>
      </c>
      <c r="AF20" s="142">
        <f t="shared" si="18"/>
        <v>7977105</v>
      </c>
      <c r="AG20" s="18">
        <f t="shared" si="18"/>
        <v>45679204</v>
      </c>
      <c r="AH20" s="19">
        <f t="shared" si="18"/>
        <v>68860938</v>
      </c>
      <c r="AI20" s="15">
        <f t="shared" si="18"/>
        <v>68860938</v>
      </c>
      <c r="AJ20" s="16">
        <f t="shared" si="18"/>
        <v>74557588</v>
      </c>
      <c r="AK20" s="9"/>
      <c r="AL20" s="29">
        <f>SUM(AL21:AL32)</f>
        <v>0</v>
      </c>
      <c r="AM20" s="26">
        <f>SUM(AM21:AM32)</f>
        <v>0</v>
      </c>
      <c r="AN20" s="9"/>
      <c r="AO20" s="349"/>
      <c r="AP20" s="415" t="s">
        <v>24</v>
      </c>
      <c r="AQ20" s="416" t="s">
        <v>36</v>
      </c>
      <c r="AR20" s="417" t="s">
        <v>25</v>
      </c>
      <c r="AS20" s="418" t="s">
        <v>25</v>
      </c>
      <c r="AT20" s="417" t="s">
        <v>26</v>
      </c>
      <c r="AU20" s="419" t="s">
        <v>27</v>
      </c>
      <c r="AV20" s="419" t="s">
        <v>27</v>
      </c>
      <c r="AW20" s="420" t="s">
        <v>44</v>
      </c>
      <c r="AX20" s="420" t="s">
        <v>22</v>
      </c>
      <c r="AY20" s="419" t="s">
        <v>97</v>
      </c>
      <c r="AZ20" s="421" t="s">
        <v>97</v>
      </c>
      <c r="BA20" s="382"/>
      <c r="BB20" s="101" t="s">
        <v>430</v>
      </c>
      <c r="BC20" s="65">
        <f>+F115+F117+F119+F120+F121+F123+F124</f>
        <v>0</v>
      </c>
      <c r="BD20" s="66">
        <f>+I115+I117+I119+I120+I121+I123+I124</f>
        <v>756585</v>
      </c>
      <c r="BE20" s="67">
        <f>+K115+K117+K119+K120+K121+K123+K124</f>
        <v>41810</v>
      </c>
      <c r="BF20" s="57"/>
      <c r="BG20" s="382"/>
      <c r="BH20" s="382">
        <f>BH19-BH16</f>
        <v>-7098888755</v>
      </c>
      <c r="BI20" s="382"/>
      <c r="BJ20" s="382"/>
      <c r="BK20" s="382"/>
      <c r="BL20" s="382"/>
      <c r="BM20" s="139" t="s">
        <v>438</v>
      </c>
      <c r="BN20" s="83">
        <f>+X141-X143</f>
        <v>0</v>
      </c>
      <c r="BO20" s="81">
        <f>+AA141-AA143</f>
        <v>0</v>
      </c>
      <c r="BP20" s="81">
        <f>+AD141-AD143</f>
        <v>0</v>
      </c>
      <c r="BQ20" s="82">
        <f>+AF141-AF143</f>
        <v>0</v>
      </c>
      <c r="BR20" s="9"/>
    </row>
    <row r="21" spans="1:70" s="422" customFormat="1" ht="24.95" customHeight="1" thickBot="1">
      <c r="A21" s="735">
        <f>+IF(JULIO!A21=0,"",JULIO!A21)</f>
        <v>11301</v>
      </c>
      <c r="B21" s="644" t="str">
        <f>+IF(JULIO!B21=0,"",JULIO!B21)</f>
        <v>Venta de Servicios de Salud</v>
      </c>
      <c r="C21" s="174">
        <f t="shared" ref="C21:N21" si="19">C22+C25+C28+C41+C42+C45+C48+C51+C54+C57+C60+C63+C66+C69+C72+C75+C78+C81</f>
        <v>4656979522</v>
      </c>
      <c r="D21" s="354">
        <f t="shared" si="19"/>
        <v>0</v>
      </c>
      <c r="E21" s="354">
        <f t="shared" si="19"/>
        <v>49000000</v>
      </c>
      <c r="F21" s="354">
        <f t="shared" si="19"/>
        <v>4705979522</v>
      </c>
      <c r="G21" s="354">
        <f t="shared" si="19"/>
        <v>2815671497</v>
      </c>
      <c r="H21" s="354">
        <f t="shared" si="19"/>
        <v>384153876</v>
      </c>
      <c r="I21" s="354">
        <f t="shared" si="19"/>
        <v>3199825373</v>
      </c>
      <c r="J21" s="354">
        <f t="shared" si="19"/>
        <v>2310387811</v>
      </c>
      <c r="K21" s="354">
        <f t="shared" si="19"/>
        <v>332728982</v>
      </c>
      <c r="L21" s="354">
        <f t="shared" si="19"/>
        <v>2643116793</v>
      </c>
      <c r="M21" s="354">
        <f t="shared" si="19"/>
        <v>1506154149</v>
      </c>
      <c r="N21" s="175">
        <f t="shared" si="19"/>
        <v>2062862729</v>
      </c>
      <c r="O21" s="382"/>
      <c r="P21" s="43">
        <f>P22+P25+P28+P41+P42+P45+P48+P51+P54+P57+P60+P63+P66+P69+P72+P75+P78+P81</f>
        <v>0</v>
      </c>
      <c r="Q21" s="45">
        <f>Q22+Q25+Q28+Q41+Q42+Q45+Q48+Q51+Q54+Q57+Q60+Q63+Q66+Q69+Q72+Q75+Q78+Q81</f>
        <v>0</v>
      </c>
      <c r="R21" s="9"/>
      <c r="S21" s="707" t="str">
        <f>+IF(JULIO!S21=0,"",JULIO!S21)</f>
        <v>1010104-1</v>
      </c>
      <c r="T21" s="683" t="str">
        <f>+IF(JULIO!T21=0,"",JULIO!T21)</f>
        <v xml:space="preserve">Prima de Navidad </v>
      </c>
      <c r="U21" s="27">
        <f>+ENERO!U21</f>
        <v>43218582</v>
      </c>
      <c r="V21" s="15">
        <f>JULIO!V21+AGOSTO!AL21</f>
        <v>204980</v>
      </c>
      <c r="W21" s="15">
        <f>JULIO!W21+AGOSTO!AM21</f>
        <v>0</v>
      </c>
      <c r="X21" s="18">
        <f t="shared" ref="X21:X33" si="20">SUM(U21:W21)</f>
        <v>43423562</v>
      </c>
      <c r="Y21" s="19">
        <f>JULIO!AA21</f>
        <v>122010</v>
      </c>
      <c r="Z21" s="374">
        <v>0</v>
      </c>
      <c r="AA21" s="18">
        <f t="shared" ref="AA21:AA33" si="21">SUM(Y21:Z21)</f>
        <v>122010</v>
      </c>
      <c r="AB21" s="19">
        <f>JULIO!AD21</f>
        <v>122010</v>
      </c>
      <c r="AC21" s="374">
        <v>0</v>
      </c>
      <c r="AD21" s="18">
        <f t="shared" ref="AD21:AD33" si="22">SUM(AB21:AC21)</f>
        <v>122010</v>
      </c>
      <c r="AE21" s="19">
        <f>JULIO!AG21</f>
        <v>0</v>
      </c>
      <c r="AF21" s="374">
        <v>122010</v>
      </c>
      <c r="AG21" s="18">
        <f t="shared" ref="AG21:AG33" si="23">SUM(AE21:AF21)</f>
        <v>122010</v>
      </c>
      <c r="AH21" s="19">
        <f t="shared" ref="AH21:AH33" si="24">X21-AA21</f>
        <v>43301552</v>
      </c>
      <c r="AI21" s="15">
        <f t="shared" ref="AI21:AI33" si="25">X21-AD21</f>
        <v>43301552</v>
      </c>
      <c r="AJ21" s="16">
        <f t="shared" ref="AJ21:AJ33" si="26">X21-AG21</f>
        <v>43301552</v>
      </c>
      <c r="AK21" s="9"/>
      <c r="AL21" s="372">
        <v>0</v>
      </c>
      <c r="AM21" s="375">
        <v>0</v>
      </c>
      <c r="AN21" s="9"/>
      <c r="AO21" s="349"/>
      <c r="AP21" s="423"/>
      <c r="AQ21" s="424"/>
      <c r="AR21" s="425" t="str">
        <f>AR6</f>
        <v>AGOSTO</v>
      </c>
      <c r="AS21" s="426" t="str">
        <f>AR6</f>
        <v>AGOSTO</v>
      </c>
      <c r="AT21" s="425" t="str">
        <f>AR6</f>
        <v>AGOSTO</v>
      </c>
      <c r="AU21" s="425" t="s">
        <v>44</v>
      </c>
      <c r="AV21" s="425" t="s">
        <v>22</v>
      </c>
      <c r="AW21" s="427"/>
      <c r="AX21" s="427"/>
      <c r="AY21" s="425" t="s">
        <v>44</v>
      </c>
      <c r="AZ21" s="428" t="s">
        <v>22</v>
      </c>
      <c r="BA21" s="9"/>
      <c r="BB21" s="101" t="s">
        <v>431</v>
      </c>
      <c r="BC21" s="65">
        <f>SUMIF($B8:B122,"*Vigencia Anterior*",F8:F122)+F122</f>
        <v>837797789</v>
      </c>
      <c r="BD21" s="66">
        <f>SUMIF($B8:B122,"*Vigencia Anterior*",I8:I122)+I122</f>
        <v>336771714</v>
      </c>
      <c r="BE21" s="67">
        <f>SUMIF($B8:B122,"*Vigencia Anterior*",K8:K122)+K122</f>
        <v>2053408</v>
      </c>
      <c r="BF21" s="57"/>
      <c r="BG21" s="382"/>
      <c r="BH21" s="382"/>
      <c r="BI21" s="382"/>
      <c r="BJ21" s="382"/>
      <c r="BK21" s="382"/>
      <c r="BL21" s="382"/>
      <c r="BM21" s="137" t="s">
        <v>99</v>
      </c>
      <c r="BN21" s="83">
        <v>0</v>
      </c>
      <c r="BO21" s="81">
        <v>0</v>
      </c>
      <c r="BP21" s="81">
        <v>0</v>
      </c>
      <c r="BQ21" s="82">
        <v>0</v>
      </c>
      <c r="BR21" s="382"/>
    </row>
    <row r="22" spans="1:70" s="9" customFormat="1" ht="24.95" customHeight="1" thickBot="1">
      <c r="A22" s="734">
        <f>+IF(JULIO!A22=0,"",JULIO!A22)</f>
        <v>1130101</v>
      </c>
      <c r="B22" s="645" t="str">
        <f>+IF(JULIO!B22=0,"",JULIO!B22)</f>
        <v>EPS - REGIMEN CONTRIBUTIVO</v>
      </c>
      <c r="C22" s="43">
        <f t="shared" ref="C22:N22" si="27">SUM(C23:C24)</f>
        <v>879358852</v>
      </c>
      <c r="D22" s="44">
        <f t="shared" si="27"/>
        <v>0</v>
      </c>
      <c r="E22" s="44">
        <f t="shared" si="27"/>
        <v>0</v>
      </c>
      <c r="F22" s="44">
        <f t="shared" si="27"/>
        <v>879358852</v>
      </c>
      <c r="G22" s="44">
        <f t="shared" si="27"/>
        <v>680194098</v>
      </c>
      <c r="H22" s="44">
        <f t="shared" si="27"/>
        <v>87510019</v>
      </c>
      <c r="I22" s="44">
        <f t="shared" si="27"/>
        <v>767704117</v>
      </c>
      <c r="J22" s="44">
        <f t="shared" si="27"/>
        <v>416949739</v>
      </c>
      <c r="K22" s="44">
        <f t="shared" si="27"/>
        <v>43092595</v>
      </c>
      <c r="L22" s="44">
        <f t="shared" si="27"/>
        <v>460042334</v>
      </c>
      <c r="M22" s="44">
        <f t="shared" si="27"/>
        <v>111654735</v>
      </c>
      <c r="N22" s="45">
        <f t="shared" si="27"/>
        <v>419316518</v>
      </c>
      <c r="P22" s="43">
        <f>SUM(P23:P24)</f>
        <v>0</v>
      </c>
      <c r="Q22" s="45">
        <f>SUM(Q23:Q24)</f>
        <v>0</v>
      </c>
      <c r="S22" s="707" t="str">
        <f>+IF(JULIO!S22=0,"",JULIO!S22)</f>
        <v>1010104-2</v>
      </c>
      <c r="T22" s="683" t="str">
        <f>+IF(JULIO!T22=0,"",JULIO!T22)</f>
        <v>Prima Vida Cara</v>
      </c>
      <c r="U22" s="27">
        <f>+ENERO!U22</f>
        <v>0</v>
      </c>
      <c r="V22" s="15">
        <f>JULIO!V22+AGOSTO!AL22</f>
        <v>0</v>
      </c>
      <c r="W22" s="15">
        <f>JULIO!W22+AGOSTO!AM22</f>
        <v>0</v>
      </c>
      <c r="X22" s="18">
        <f t="shared" si="20"/>
        <v>0</v>
      </c>
      <c r="Y22" s="19">
        <f>JULIO!AA22</f>
        <v>0</v>
      </c>
      <c r="Z22" s="374">
        <v>0</v>
      </c>
      <c r="AA22" s="18">
        <f t="shared" si="21"/>
        <v>0</v>
      </c>
      <c r="AB22" s="19">
        <f>JULIO!AD22</f>
        <v>0</v>
      </c>
      <c r="AC22" s="374">
        <v>0</v>
      </c>
      <c r="AD22" s="18">
        <f t="shared" si="22"/>
        <v>0</v>
      </c>
      <c r="AE22" s="19">
        <f>JULIO!AG22</f>
        <v>0</v>
      </c>
      <c r="AF22" s="374">
        <v>0</v>
      </c>
      <c r="AG22" s="18">
        <f t="shared" si="23"/>
        <v>0</v>
      </c>
      <c r="AH22" s="19">
        <f t="shared" si="24"/>
        <v>0</v>
      </c>
      <c r="AI22" s="15">
        <f t="shared" si="25"/>
        <v>0</v>
      </c>
      <c r="AJ22" s="16">
        <f t="shared" si="26"/>
        <v>0</v>
      </c>
      <c r="AL22" s="372">
        <v>0</v>
      </c>
      <c r="AM22" s="375">
        <v>0</v>
      </c>
      <c r="AO22" s="21"/>
      <c r="AP22" s="429" t="s">
        <v>104</v>
      </c>
      <c r="AQ22" s="430">
        <f>X17+X66</f>
        <v>1755379326</v>
      </c>
      <c r="AR22" s="430">
        <f>AD17+AD66</f>
        <v>1198286249</v>
      </c>
      <c r="AS22" s="430">
        <f>AG17+AG66</f>
        <v>1107463944</v>
      </c>
      <c r="AT22" s="431"/>
      <c r="AU22" s="432">
        <f t="shared" ref="AU22:AU32" si="28">IF(AQ22=0," ",AR22/AQ22)</f>
        <v>0.68263664226383858</v>
      </c>
      <c r="AV22" s="432">
        <f t="shared" ref="AV22:AV32" si="29">IF(AQ22=0," ",AS22/AQ22)</f>
        <v>0.63089722409092563</v>
      </c>
      <c r="AW22" s="433">
        <f>AR22/$AO$2*12</f>
        <v>1797429373.5</v>
      </c>
      <c r="AX22" s="433">
        <f>AS22/$AO$2*12</f>
        <v>1661195916</v>
      </c>
      <c r="AY22" s="433">
        <f t="shared" ref="AY22:AY31" si="30">AW22-AQ22</f>
        <v>42050047.5</v>
      </c>
      <c r="AZ22" s="434">
        <f t="shared" ref="AZ22:AZ31" si="31">AQ22-AX22</f>
        <v>94183410</v>
      </c>
      <c r="BA22" s="382"/>
      <c r="BB22" s="102" t="s">
        <v>109</v>
      </c>
      <c r="BC22" s="103">
        <f>BC7+BC8+BC20+BC21</f>
        <v>7098888755</v>
      </c>
      <c r="BD22" s="104">
        <f>BD7+BD8+BD20+BD21</f>
        <v>4702249558</v>
      </c>
      <c r="BE22" s="105">
        <f>BE7+BE8+BE20+BE21</f>
        <v>423074343</v>
      </c>
      <c r="BF22" s="57"/>
      <c r="BG22" s="382"/>
      <c r="BH22" s="382"/>
      <c r="BI22" s="382"/>
      <c r="BJ22" s="382"/>
      <c r="BK22" s="382"/>
      <c r="BM22" s="71" t="s">
        <v>67</v>
      </c>
      <c r="BN22" s="83">
        <f>BN23+BN24</f>
        <v>168498244</v>
      </c>
      <c r="BO22" s="81">
        <f>BO23+BO24</f>
        <v>90643846</v>
      </c>
      <c r="BP22" s="81">
        <f>BP23+BP24</f>
        <v>90643846</v>
      </c>
      <c r="BQ22" s="82">
        <f>BQ23+BQ24</f>
        <v>13884214</v>
      </c>
      <c r="BR22" s="382"/>
    </row>
    <row r="23" spans="1:70" s="422" customFormat="1" ht="24.95" customHeight="1">
      <c r="A23" s="611" t="str">
        <f>+IF(JULIO!A23=0,"",JULIO!A23)</f>
        <v>1130101-1</v>
      </c>
      <c r="B23" s="646" t="str">
        <f>+CONCATENATE("Vigencia ",INSTRUCCIONES!$F$3)</f>
        <v>Vigencia 2018</v>
      </c>
      <c r="C23" s="673">
        <f>+ENERO!C23</f>
        <v>759358852</v>
      </c>
      <c r="D23" s="373">
        <f>JULIO!D23+AGOSTO!P23</f>
        <v>0</v>
      </c>
      <c r="E23" s="373">
        <f>JULIO!E23+AGOSTO!Q23</f>
        <v>0</v>
      </c>
      <c r="F23" s="373">
        <f>SUM(C23:E23)</f>
        <v>759358852</v>
      </c>
      <c r="G23" s="373">
        <f>JULIO!I23</f>
        <v>627723698</v>
      </c>
      <c r="H23" s="374">
        <v>87480793</v>
      </c>
      <c r="I23" s="373">
        <f>SUM(G23:H23)</f>
        <v>715204491</v>
      </c>
      <c r="J23" s="373">
        <f>JULIO!L23</f>
        <v>364479339</v>
      </c>
      <c r="K23" s="374">
        <v>43063369</v>
      </c>
      <c r="L23" s="373">
        <f>SUM(J23:K23)</f>
        <v>407542708</v>
      </c>
      <c r="M23" s="373">
        <f>F23-I23</f>
        <v>44154361</v>
      </c>
      <c r="N23" s="143">
        <f>F23-L23</f>
        <v>351816144</v>
      </c>
      <c r="O23" s="9"/>
      <c r="P23" s="372">
        <v>0</v>
      </c>
      <c r="Q23" s="375">
        <v>0</v>
      </c>
      <c r="R23" s="9"/>
      <c r="S23" s="707" t="str">
        <f>+IF(JULIO!S23=0,"",JULIO!S23)</f>
        <v>1010104-3</v>
      </c>
      <c r="T23" s="683" t="str">
        <f>+IF(JULIO!T23=0,"",JULIO!T23)</f>
        <v>Prima de Vacaciones</v>
      </c>
      <c r="U23" s="27">
        <f>+ENERO!U23</f>
        <v>19947038</v>
      </c>
      <c r="V23" s="15">
        <f>JULIO!V23+AGOSTO!AL23</f>
        <v>-531696</v>
      </c>
      <c r="W23" s="15">
        <f>JULIO!W23+AGOSTO!AM23</f>
        <v>0</v>
      </c>
      <c r="X23" s="18">
        <f t="shared" si="20"/>
        <v>19415342</v>
      </c>
      <c r="Y23" s="19">
        <f>JULIO!AA23</f>
        <v>12537967</v>
      </c>
      <c r="Z23" s="374">
        <v>1185560</v>
      </c>
      <c r="AA23" s="18">
        <f t="shared" si="21"/>
        <v>13723527</v>
      </c>
      <c r="AB23" s="19">
        <f>JULIO!AD23</f>
        <v>12537967</v>
      </c>
      <c r="AC23" s="374">
        <v>1185560</v>
      </c>
      <c r="AD23" s="18">
        <f t="shared" si="22"/>
        <v>13723527</v>
      </c>
      <c r="AE23" s="19">
        <f>JULIO!AG23</f>
        <v>10193755</v>
      </c>
      <c r="AF23" s="374">
        <v>1895853</v>
      </c>
      <c r="AG23" s="18">
        <f t="shared" si="23"/>
        <v>12089608</v>
      </c>
      <c r="AH23" s="19">
        <f t="shared" si="24"/>
        <v>5691815</v>
      </c>
      <c r="AI23" s="15">
        <f t="shared" si="25"/>
        <v>5691815</v>
      </c>
      <c r="AJ23" s="16">
        <f t="shared" si="26"/>
        <v>7325734</v>
      </c>
      <c r="AK23" s="9"/>
      <c r="AL23" s="372">
        <v>0</v>
      </c>
      <c r="AM23" s="375">
        <v>0</v>
      </c>
      <c r="AN23" s="9"/>
      <c r="AO23" s="370"/>
      <c r="AP23" s="435" t="s">
        <v>108</v>
      </c>
      <c r="AQ23" s="436">
        <f>X16+X65-AQ22</f>
        <v>689986598</v>
      </c>
      <c r="AR23" s="436">
        <f>AD16+AD65-AR22</f>
        <v>364517625</v>
      </c>
      <c r="AS23" s="436">
        <f>AG16+AG65-AS22</f>
        <v>278008870</v>
      </c>
      <c r="AT23" s="327"/>
      <c r="AU23" s="342">
        <f t="shared" si="28"/>
        <v>0.52829667424931637</v>
      </c>
      <c r="AV23" s="342">
        <f t="shared" si="29"/>
        <v>0.40291923177325251</v>
      </c>
      <c r="AW23" s="436">
        <f>(AR23-AD21-AD22-AD23-AD25-AD30-AD33-AD70-AD71-AD72-AD74-AD78-AD81)/$AO$2*12+AX22/12*2.5+AD30+AD33+AD78+AD81</f>
        <v>747309941.5</v>
      </c>
      <c r="AX23" s="436">
        <f>(AS23-AG21-AG22-AG23-AG25-AG30-AG33-AG70-AG71-AG72-AG74-AG78-AG81)/$AO$2*12+AX22/12*2.5+AG30+AG33+AG78+AG81</f>
        <v>671853361.5</v>
      </c>
      <c r="AY23" s="436">
        <f t="shared" si="30"/>
        <v>57323343.5</v>
      </c>
      <c r="AZ23" s="46">
        <f t="shared" si="31"/>
        <v>18133236.5</v>
      </c>
      <c r="BA23" s="382"/>
      <c r="BF23" s="382"/>
      <c r="BG23" s="382"/>
      <c r="BH23" s="382"/>
      <c r="BI23" s="382"/>
      <c r="BJ23" s="382"/>
      <c r="BK23" s="382"/>
      <c r="BL23" s="382"/>
      <c r="BM23" s="137" t="s">
        <v>105</v>
      </c>
      <c r="BN23" s="83">
        <f>X177</f>
        <v>140230476</v>
      </c>
      <c r="BO23" s="81">
        <f>AA177</f>
        <v>82165376</v>
      </c>
      <c r="BP23" s="81">
        <f>AD177</f>
        <v>82165376</v>
      </c>
      <c r="BQ23" s="82">
        <f>AF177</f>
        <v>10270672</v>
      </c>
      <c r="BR23" s="9"/>
    </row>
    <row r="24" spans="1:70" s="422" customFormat="1" ht="24.95" customHeight="1">
      <c r="A24" s="611" t="str">
        <f>+IF(JULIO!A24=0,"",JULIO!A24)</f>
        <v>1130101-2</v>
      </c>
      <c r="B24" s="646" t="str">
        <f>+IF(JULIO!B24=0,"",JULIO!B24)</f>
        <v>(Vigencia Anterior) Regimen contributivo</v>
      </c>
      <c r="C24" s="673">
        <f>+ENERO!C24</f>
        <v>120000000</v>
      </c>
      <c r="D24" s="373">
        <f>JULIO!D24+AGOSTO!P24</f>
        <v>0</v>
      </c>
      <c r="E24" s="373">
        <f>JULIO!E24+AGOSTO!Q24</f>
        <v>0</v>
      </c>
      <c r="F24" s="373">
        <f>SUM(C24:E24)</f>
        <v>120000000</v>
      </c>
      <c r="G24" s="373">
        <f>JULIO!I24</f>
        <v>52470400</v>
      </c>
      <c r="H24" s="374">
        <v>29226</v>
      </c>
      <c r="I24" s="373">
        <f>SUM(G24:H24)</f>
        <v>52499626</v>
      </c>
      <c r="J24" s="373">
        <f>JULIO!L24</f>
        <v>52470400</v>
      </c>
      <c r="K24" s="374">
        <v>29226</v>
      </c>
      <c r="L24" s="373">
        <f>SUM(J24:K24)</f>
        <v>52499626</v>
      </c>
      <c r="M24" s="373">
        <f>F24-I24</f>
        <v>67500374</v>
      </c>
      <c r="N24" s="143">
        <f>F24-L24</f>
        <v>67500374</v>
      </c>
      <c r="O24" s="382"/>
      <c r="P24" s="372">
        <v>0</v>
      </c>
      <c r="Q24" s="375">
        <v>0</v>
      </c>
      <c r="R24" s="9"/>
      <c r="S24" s="707" t="str">
        <f>+IF(JULIO!S24=0,"",JULIO!S24)</f>
        <v>1010104-4</v>
      </c>
      <c r="T24" s="683" t="str">
        <f>+IF(JULIO!T24=0,"",JULIO!T24)</f>
        <v>Prima Clima</v>
      </c>
      <c r="U24" s="27">
        <f>+ENERO!U24</f>
        <v>0</v>
      </c>
      <c r="V24" s="15">
        <f>JULIO!V24+AGOSTO!AL24</f>
        <v>0</v>
      </c>
      <c r="W24" s="15">
        <f>JULIO!W24+AGOSTO!AM24</f>
        <v>0</v>
      </c>
      <c r="X24" s="18">
        <f t="shared" si="20"/>
        <v>0</v>
      </c>
      <c r="Y24" s="19">
        <f>JULIO!AA24</f>
        <v>0</v>
      </c>
      <c r="Z24" s="374">
        <v>0</v>
      </c>
      <c r="AA24" s="18">
        <f t="shared" si="21"/>
        <v>0</v>
      </c>
      <c r="AB24" s="19">
        <f>JULIO!AD24</f>
        <v>0</v>
      </c>
      <c r="AC24" s="374">
        <v>0</v>
      </c>
      <c r="AD24" s="18">
        <f t="shared" si="22"/>
        <v>0</v>
      </c>
      <c r="AE24" s="19">
        <f>JULIO!AG24</f>
        <v>0</v>
      </c>
      <c r="AF24" s="374">
        <v>0</v>
      </c>
      <c r="AG24" s="18">
        <f t="shared" si="23"/>
        <v>0</v>
      </c>
      <c r="AH24" s="19">
        <f t="shared" si="24"/>
        <v>0</v>
      </c>
      <c r="AI24" s="15">
        <f t="shared" si="25"/>
        <v>0</v>
      </c>
      <c r="AJ24" s="16">
        <f t="shared" si="26"/>
        <v>0</v>
      </c>
      <c r="AK24" s="9"/>
      <c r="AL24" s="372">
        <v>0</v>
      </c>
      <c r="AM24" s="375">
        <v>0</v>
      </c>
      <c r="AN24" s="9"/>
      <c r="AO24" s="370"/>
      <c r="AP24" s="415" t="s">
        <v>113</v>
      </c>
      <c r="AQ24" s="431">
        <f>X35+X83</f>
        <v>338048631</v>
      </c>
      <c r="AR24" s="431">
        <f>AD35+AD83</f>
        <v>242955893</v>
      </c>
      <c r="AS24" s="431">
        <f>AG35+AG83</f>
        <v>205004442</v>
      </c>
      <c r="AT24" s="431"/>
      <c r="AU24" s="373">
        <f t="shared" si="28"/>
        <v>0.71870101139383114</v>
      </c>
      <c r="AV24" s="373">
        <f t="shared" si="29"/>
        <v>0.60643476470697499</v>
      </c>
      <c r="AW24" s="373">
        <f>(AR24-AD41-AD88)/$AO$2*12+AD41+AD88</f>
        <v>331070375</v>
      </c>
      <c r="AX24" s="373">
        <f>(AS24-AG41-AG88)/$AO$2*12+AG41+AG88</f>
        <v>274144709</v>
      </c>
      <c r="AY24" s="373">
        <f t="shared" si="30"/>
        <v>-6978256</v>
      </c>
      <c r="AZ24" s="143">
        <f t="shared" si="31"/>
        <v>63903922</v>
      </c>
      <c r="BA24" s="9"/>
      <c r="BB24" s="437"/>
      <c r="BC24" s="382"/>
      <c r="BD24" s="382"/>
      <c r="BE24" s="382"/>
      <c r="BF24" s="382"/>
      <c r="BG24" s="382"/>
      <c r="BH24" s="382"/>
      <c r="BI24" s="382"/>
      <c r="BJ24" s="382"/>
      <c r="BK24" s="382"/>
      <c r="BL24" s="382"/>
      <c r="BM24" s="137" t="s">
        <v>110</v>
      </c>
      <c r="BN24" s="83">
        <f>X170-X177-X174-X183-X191</f>
        <v>28267768</v>
      </c>
      <c r="BO24" s="81">
        <f>AA170-AA177-AA174-AA183-AA191</f>
        <v>8478470</v>
      </c>
      <c r="BP24" s="81">
        <f>AD170-AD177-AD174-AD183-AD191</f>
        <v>8478470</v>
      </c>
      <c r="BQ24" s="82">
        <f>AF170-AF177-AF174-AF183-AF191</f>
        <v>3613542</v>
      </c>
      <c r="BR24" s="382"/>
    </row>
    <row r="25" spans="1:70" s="382" customFormat="1" ht="24.95" customHeight="1">
      <c r="A25" s="734">
        <f>+IF(JULIO!A25=0,"",JULIO!A25)</f>
        <v>1130102</v>
      </c>
      <c r="B25" s="645" t="str">
        <f>+IF(JULIO!B25=0,"",JULIO!B25)</f>
        <v>ARS - REGIMEN SUBSIDIADO</v>
      </c>
      <c r="C25" s="43">
        <f t="shared" ref="C25:N25" si="32">SUM(C26:C27)</f>
        <v>2997277173</v>
      </c>
      <c r="D25" s="44">
        <f t="shared" si="32"/>
        <v>0</v>
      </c>
      <c r="E25" s="44">
        <f t="shared" si="32"/>
        <v>0</v>
      </c>
      <c r="F25" s="44">
        <f t="shared" si="32"/>
        <v>2997277173</v>
      </c>
      <c r="G25" s="44">
        <f t="shared" si="32"/>
        <v>1680653477</v>
      </c>
      <c r="H25" s="44">
        <f t="shared" si="32"/>
        <v>232133849</v>
      </c>
      <c r="I25" s="44">
        <f t="shared" si="32"/>
        <v>1912787326</v>
      </c>
      <c r="J25" s="44">
        <f t="shared" si="32"/>
        <v>1560801072</v>
      </c>
      <c r="K25" s="44">
        <f t="shared" si="32"/>
        <v>222729046</v>
      </c>
      <c r="L25" s="44">
        <f t="shared" si="32"/>
        <v>1783530118</v>
      </c>
      <c r="M25" s="44">
        <f t="shared" si="32"/>
        <v>1084489847</v>
      </c>
      <c r="N25" s="45">
        <f t="shared" si="32"/>
        <v>1213747055</v>
      </c>
      <c r="P25" s="43">
        <f>SUM(P26:P27)</f>
        <v>0</v>
      </c>
      <c r="Q25" s="45">
        <f>SUM(Q26:Q27)</f>
        <v>0</v>
      </c>
      <c r="R25" s="9"/>
      <c r="S25" s="707" t="str">
        <f>+IF(JULIO!S25=0,"",JULIO!S25)</f>
        <v>1010104-5</v>
      </c>
      <c r="T25" s="683" t="str">
        <f>+IF(JULIO!T25=0,"",JULIO!T25)</f>
        <v>Prima de Servicios</v>
      </c>
      <c r="U25" s="27">
        <f>+ENERO!U25</f>
        <v>19947038</v>
      </c>
      <c r="V25" s="15">
        <f>JULIO!V25+AGOSTO!AL25</f>
        <v>-6538530</v>
      </c>
      <c r="W25" s="15">
        <f>JULIO!W25+AGOSTO!AM25</f>
        <v>0</v>
      </c>
      <c r="X25" s="18">
        <f t="shared" si="20"/>
        <v>13408508</v>
      </c>
      <c r="Y25" s="19">
        <f>JULIO!AA25</f>
        <v>1296016</v>
      </c>
      <c r="Z25" s="374">
        <v>0</v>
      </c>
      <c r="AA25" s="18">
        <f t="shared" si="21"/>
        <v>1296016</v>
      </c>
      <c r="AB25" s="19">
        <f>JULIO!AD25</f>
        <v>1296016</v>
      </c>
      <c r="AC25" s="374">
        <v>0</v>
      </c>
      <c r="AD25" s="18">
        <f t="shared" si="22"/>
        <v>1296016</v>
      </c>
      <c r="AE25" s="19">
        <f>JULIO!AG25</f>
        <v>0</v>
      </c>
      <c r="AF25" s="374">
        <v>383189</v>
      </c>
      <c r="AG25" s="18">
        <f t="shared" si="23"/>
        <v>383189</v>
      </c>
      <c r="AH25" s="19">
        <f t="shared" si="24"/>
        <v>12112492</v>
      </c>
      <c r="AI25" s="15">
        <f t="shared" si="25"/>
        <v>12112492</v>
      </c>
      <c r="AJ25" s="16">
        <f t="shared" si="26"/>
        <v>13025319</v>
      </c>
      <c r="AK25" s="9"/>
      <c r="AL25" s="372">
        <v>0</v>
      </c>
      <c r="AM25" s="375">
        <v>0</v>
      </c>
      <c r="AN25" s="9"/>
      <c r="AO25" s="21"/>
      <c r="AP25" s="438" t="s">
        <v>116</v>
      </c>
      <c r="AQ25" s="373">
        <f>X43+X57+X90+X104</f>
        <v>805038869</v>
      </c>
      <c r="AR25" s="373">
        <f>AD43+AD57+AD90+AD104</f>
        <v>609630347</v>
      </c>
      <c r="AS25" s="373">
        <f>AG43+AG57+AG90+AG104</f>
        <v>541244013</v>
      </c>
      <c r="AT25" s="431"/>
      <c r="AU25" s="373">
        <f t="shared" si="28"/>
        <v>0.75726821458604632</v>
      </c>
      <c r="AV25" s="373">
        <f t="shared" si="29"/>
        <v>0.67232034854704636</v>
      </c>
      <c r="AW25" s="373">
        <f>(AR25-AD55-AD61-AD102-AD108)/$AO$2*12+AD55+AD61+AD102+AD108</f>
        <v>826911886.5</v>
      </c>
      <c r="AX25" s="373">
        <f>(AS25-AG55-AG61-AG102-AG108)/$AO$2*12+AG55+AG61+AG102+AG108</f>
        <v>724334643.5</v>
      </c>
      <c r="AY25" s="373">
        <f t="shared" si="30"/>
        <v>21873017.5</v>
      </c>
      <c r="AZ25" s="143">
        <f t="shared" si="31"/>
        <v>80704225.5</v>
      </c>
      <c r="BM25" s="140" t="s">
        <v>439</v>
      </c>
      <c r="BN25" s="106">
        <f>+SUM(BN26:BN28)</f>
        <v>464300000</v>
      </c>
      <c r="BO25" s="107">
        <f>+SUM(BO26:BO28)</f>
        <v>410702475</v>
      </c>
      <c r="BP25" s="107">
        <f>+SUM(BP26:BP28)</f>
        <v>330870006</v>
      </c>
      <c r="BQ25" s="108">
        <f>+SUM(BQ26:BQ28)</f>
        <v>37905705</v>
      </c>
    </row>
    <row r="26" spans="1:70" s="9" customFormat="1" ht="24.95" customHeight="1">
      <c r="A26" s="611" t="str">
        <f>+IF(JULIO!A26=0,"",JULIO!A26)</f>
        <v>1130102-1</v>
      </c>
      <c r="B26" s="646" t="str">
        <f>+CONCATENATE("Vigencia ",INSTRUCCIONES!$F$3)</f>
        <v>Vigencia 2018</v>
      </c>
      <c r="C26" s="673">
        <f>+ENERO!C26</f>
        <v>2868716784</v>
      </c>
      <c r="D26" s="373">
        <f>JULIO!D26+AGOSTO!P26</f>
        <v>0</v>
      </c>
      <c r="E26" s="373">
        <f>JULIO!E26+AGOSTO!Q26</f>
        <v>0</v>
      </c>
      <c r="F26" s="373">
        <f>SUM(C26:E26)</f>
        <v>2868716784</v>
      </c>
      <c r="G26" s="373">
        <f>JULIO!I26</f>
        <v>1595735576</v>
      </c>
      <c r="H26" s="374">
        <v>230155651</v>
      </c>
      <c r="I26" s="373">
        <f>SUM(G26:H26)</f>
        <v>1825891227</v>
      </c>
      <c r="J26" s="373">
        <f>JULIO!L26</f>
        <v>1475883171</v>
      </c>
      <c r="K26" s="374">
        <v>220750848</v>
      </c>
      <c r="L26" s="373">
        <f>SUM(J26:K26)</f>
        <v>1696634019</v>
      </c>
      <c r="M26" s="373">
        <f>F26-I26</f>
        <v>1042825557</v>
      </c>
      <c r="N26" s="143">
        <f>F26-L26</f>
        <v>1172082765</v>
      </c>
      <c r="P26" s="372">
        <v>0</v>
      </c>
      <c r="Q26" s="375">
        <v>0</v>
      </c>
      <c r="S26" s="707" t="str">
        <f>+IF(JULIO!S26=0,"",JULIO!S26)</f>
        <v>1010104-8</v>
      </c>
      <c r="T26" s="683" t="str">
        <f>+IF(JULIO!T26=0,"",JULIO!T26)</f>
        <v>Bonific. por Servicios Prestados</v>
      </c>
      <c r="U26" s="27">
        <f>+ENERO!U26</f>
        <v>16690680</v>
      </c>
      <c r="V26" s="15">
        <f>JULIO!V26+AGOSTO!AL26</f>
        <v>9383436</v>
      </c>
      <c r="W26" s="15">
        <f>JULIO!W26+AGOSTO!AM26</f>
        <v>0</v>
      </c>
      <c r="X26" s="18">
        <f t="shared" si="20"/>
        <v>26074116</v>
      </c>
      <c r="Y26" s="19">
        <f>JULIO!AA26</f>
        <v>22984282</v>
      </c>
      <c r="Z26" s="374">
        <v>1280106</v>
      </c>
      <c r="AA26" s="18">
        <f t="shared" si="21"/>
        <v>24264388</v>
      </c>
      <c r="AB26" s="19">
        <f>JULIO!AD26</f>
        <v>22984282</v>
      </c>
      <c r="AC26" s="374">
        <v>1280106</v>
      </c>
      <c r="AD26" s="18">
        <f t="shared" si="22"/>
        <v>24264388</v>
      </c>
      <c r="AE26" s="19">
        <f>JULIO!AG26</f>
        <v>18000241</v>
      </c>
      <c r="AF26" s="374">
        <v>3944346</v>
      </c>
      <c r="AG26" s="18">
        <f t="shared" si="23"/>
        <v>21944587</v>
      </c>
      <c r="AH26" s="19">
        <f t="shared" si="24"/>
        <v>1809728</v>
      </c>
      <c r="AI26" s="15">
        <f t="shared" si="25"/>
        <v>1809728</v>
      </c>
      <c r="AJ26" s="16">
        <f t="shared" si="26"/>
        <v>4129529</v>
      </c>
      <c r="AL26" s="372">
        <v>0</v>
      </c>
      <c r="AM26" s="375">
        <v>0</v>
      </c>
      <c r="AO26" s="21"/>
      <c r="AP26" s="439" t="s">
        <v>120</v>
      </c>
      <c r="AQ26" s="327">
        <f>X110</f>
        <v>749840134</v>
      </c>
      <c r="AR26" s="327">
        <f>AD110</f>
        <v>524165317</v>
      </c>
      <c r="AS26" s="327">
        <f>AG110</f>
        <v>428216779</v>
      </c>
      <c r="AT26" s="371">
        <f>AO2/12</f>
        <v>0.66666666666666663</v>
      </c>
      <c r="AU26" s="342">
        <f t="shared" si="28"/>
        <v>0.69903609213854112</v>
      </c>
      <c r="AV26" s="342">
        <f t="shared" si="29"/>
        <v>0.571077433153238</v>
      </c>
      <c r="AW26" s="436">
        <f>(AR26-AD121-AD139-AD143-AD153-AD168)/$AO$2*12+AD121+AD139+AD143+AD153+AD168</f>
        <v>729006773.5</v>
      </c>
      <c r="AX26" s="436">
        <f>(AS26-AG121-AG139-AG143-AG153-AG168)/$AO$2*12+AG121+AG139+AG143+AG153+AG168</f>
        <v>592165713</v>
      </c>
      <c r="AY26" s="436">
        <f t="shared" si="30"/>
        <v>-20833360.5</v>
      </c>
      <c r="AZ26" s="46">
        <f t="shared" si="31"/>
        <v>157674421</v>
      </c>
      <c r="BA26" s="382"/>
      <c r="BB26" s="382"/>
      <c r="BC26" s="382"/>
      <c r="BD26" s="382"/>
      <c r="BE26" s="382"/>
      <c r="BF26" s="382"/>
      <c r="BG26" s="382"/>
      <c r="BH26" s="382"/>
      <c r="BI26" s="382"/>
      <c r="BJ26" s="382"/>
      <c r="BK26" s="382"/>
      <c r="BM26" s="109" t="s">
        <v>440</v>
      </c>
      <c r="BN26" s="86">
        <f>+X198+X212</f>
        <v>285000000</v>
      </c>
      <c r="BO26" s="84">
        <f>+AA198+AA212</f>
        <v>261392153</v>
      </c>
      <c r="BP26" s="84">
        <f>+AD198+AD212</f>
        <v>206801896</v>
      </c>
      <c r="BQ26" s="85">
        <f>+AF198+AF212</f>
        <v>19013605</v>
      </c>
      <c r="BR26" s="382"/>
    </row>
    <row r="27" spans="1:70" s="422" customFormat="1" ht="24.95" customHeight="1">
      <c r="A27" s="611" t="str">
        <f>+IF(JULIO!A27=0,"",JULIO!A27)</f>
        <v>1130102-2</v>
      </c>
      <c r="B27" s="646" t="str">
        <f>+IF(JULIO!B27=0,"",JULIO!B27)</f>
        <v>Vigencia Anterior Regimen Subsidiado</v>
      </c>
      <c r="C27" s="673">
        <f>+ENERO!C27</f>
        <v>128560389</v>
      </c>
      <c r="D27" s="373">
        <f>JULIO!D27+AGOSTO!P27</f>
        <v>0</v>
      </c>
      <c r="E27" s="373">
        <f>JULIO!E27+AGOSTO!Q27</f>
        <v>0</v>
      </c>
      <c r="F27" s="373">
        <f>SUM(C27:E27)</f>
        <v>128560389</v>
      </c>
      <c r="G27" s="373">
        <f>JULIO!I27</f>
        <v>84917901</v>
      </c>
      <c r="H27" s="374">
        <v>1978198</v>
      </c>
      <c r="I27" s="373">
        <f>SUM(G27:H27)</f>
        <v>86896099</v>
      </c>
      <c r="J27" s="373">
        <f>JULIO!L27</f>
        <v>84917901</v>
      </c>
      <c r="K27" s="374">
        <v>1978198</v>
      </c>
      <c r="L27" s="373">
        <f>SUM(J27:K27)</f>
        <v>86896099</v>
      </c>
      <c r="M27" s="373">
        <f>F27-I27</f>
        <v>41664290</v>
      </c>
      <c r="N27" s="143">
        <f>F27-L27</f>
        <v>41664290</v>
      </c>
      <c r="O27" s="382"/>
      <c r="P27" s="372">
        <v>0</v>
      </c>
      <c r="Q27" s="375">
        <v>0</v>
      </c>
      <c r="R27" s="9"/>
      <c r="S27" s="707" t="str">
        <f>+IF(JULIO!S27=0,"",JULIO!S27)</f>
        <v>1010104-9</v>
      </c>
      <c r="T27" s="683" t="str">
        <f>+IF(JULIO!T27=0,"",JULIO!T27)</f>
        <v>Auxilio de Transporte</v>
      </c>
      <c r="U27" s="27">
        <f>+ENERO!U27</f>
        <v>0</v>
      </c>
      <c r="V27" s="15">
        <f>JULIO!V27+AGOSTO!AL27</f>
        <v>0</v>
      </c>
      <c r="W27" s="15">
        <f>JULIO!W27+AGOSTO!AM27</f>
        <v>0</v>
      </c>
      <c r="X27" s="18">
        <f t="shared" si="20"/>
        <v>0</v>
      </c>
      <c r="Y27" s="19">
        <f>JULIO!AA27</f>
        <v>0</v>
      </c>
      <c r="Z27" s="374">
        <v>0</v>
      </c>
      <c r="AA27" s="18">
        <f t="shared" si="21"/>
        <v>0</v>
      </c>
      <c r="AB27" s="19">
        <f>JULIO!AD27</f>
        <v>0</v>
      </c>
      <c r="AC27" s="374">
        <v>0</v>
      </c>
      <c r="AD27" s="18">
        <f t="shared" si="22"/>
        <v>0</v>
      </c>
      <c r="AE27" s="19">
        <f>JULIO!AG27</f>
        <v>0</v>
      </c>
      <c r="AF27" s="374">
        <v>0</v>
      </c>
      <c r="AG27" s="18">
        <f t="shared" si="23"/>
        <v>0</v>
      </c>
      <c r="AH27" s="19">
        <f t="shared" si="24"/>
        <v>0</v>
      </c>
      <c r="AI27" s="15">
        <f t="shared" si="25"/>
        <v>0</v>
      </c>
      <c r="AJ27" s="16">
        <f t="shared" si="26"/>
        <v>0</v>
      </c>
      <c r="AK27" s="9"/>
      <c r="AL27" s="372">
        <v>0</v>
      </c>
      <c r="AM27" s="375">
        <v>0</v>
      </c>
      <c r="AN27" s="9"/>
      <c r="AO27" s="349"/>
      <c r="AP27" s="438" t="s">
        <v>124</v>
      </c>
      <c r="AQ27" s="373">
        <f>X170</f>
        <v>245580078</v>
      </c>
      <c r="AR27" s="373">
        <f>AD170</f>
        <v>167725680</v>
      </c>
      <c r="AS27" s="373">
        <f>AG170</f>
        <v>156591231</v>
      </c>
      <c r="AT27" s="431"/>
      <c r="AU27" s="373">
        <f t="shared" si="28"/>
        <v>0.68297754999491445</v>
      </c>
      <c r="AV27" s="373">
        <f t="shared" si="29"/>
        <v>0.63763816786474026</v>
      </c>
      <c r="AW27" s="373">
        <f>(AR27-AD174-AD183-AD191)/$AO$2*12+AD174+AD183+AD191</f>
        <v>213047603</v>
      </c>
      <c r="AX27" s="373">
        <f>(AS27-AG174-AG183-AG191)/$AO$2*12+AG174+AG183+AG191</f>
        <v>197945227.5</v>
      </c>
      <c r="AY27" s="373">
        <f t="shared" si="30"/>
        <v>-32532475</v>
      </c>
      <c r="AZ27" s="143">
        <f t="shared" si="31"/>
        <v>47634850.5</v>
      </c>
      <c r="BA27" s="9"/>
      <c r="BB27" s="382"/>
      <c r="BC27" s="382"/>
      <c r="BD27" s="382"/>
      <c r="BE27" s="382"/>
      <c r="BF27" s="382"/>
      <c r="BG27" s="382"/>
      <c r="BH27" s="382"/>
      <c r="BI27" s="382"/>
      <c r="BJ27" s="382"/>
      <c r="BK27" s="382"/>
      <c r="BL27" s="382"/>
      <c r="BM27" s="109" t="s">
        <v>441</v>
      </c>
      <c r="BN27" s="86">
        <f>+X209-X212-X218</f>
        <v>0</v>
      </c>
      <c r="BO27" s="84">
        <f>+AA209-AA212-AA218</f>
        <v>0</v>
      </c>
      <c r="BP27" s="84">
        <f>+AD209-AD212-AD218</f>
        <v>0</v>
      </c>
      <c r="BQ27" s="85">
        <f>+AF209-AF212-AF218</f>
        <v>0</v>
      </c>
      <c r="BR27" s="382"/>
    </row>
    <row r="28" spans="1:70" s="422" customFormat="1" ht="24.95" customHeight="1">
      <c r="A28" s="734">
        <f>+IF(JULIO!A28=0,"",JULIO!A28)</f>
        <v>1130103</v>
      </c>
      <c r="B28" s="622" t="str">
        <f>+IF(JULIO!B28=0,"",JULIO!B28)</f>
        <v>SUBSIDIO A LA OFERTA- ATENCION PERSONAS POBRES NO CUBIERTOS CON SUBSIDIO A LA DEMANDA</v>
      </c>
      <c r="C28" s="43">
        <f>C29+C32+C35+C38+C39+C40</f>
        <v>247152498</v>
      </c>
      <c r="D28" s="44">
        <f>+D29+D32+D35+D38+D39+D40</f>
        <v>0</v>
      </c>
      <c r="E28" s="44">
        <f>+E29+E32+E35+E38+E39+E40</f>
        <v>0</v>
      </c>
      <c r="F28" s="44">
        <f>+F29+F32+F35+F38+F39+F40</f>
        <v>247152498</v>
      </c>
      <c r="G28" s="44">
        <f t="shared" ref="G28:N28" si="33">G29+G32+G35+G38+G39+G40</f>
        <v>144172294</v>
      </c>
      <c r="H28" s="44">
        <f t="shared" si="33"/>
        <v>20596042</v>
      </c>
      <c r="I28" s="44">
        <f t="shared" si="33"/>
        <v>164768336</v>
      </c>
      <c r="J28" s="44">
        <f t="shared" si="33"/>
        <v>123576252</v>
      </c>
      <c r="K28" s="44">
        <f t="shared" si="33"/>
        <v>20596042</v>
      </c>
      <c r="L28" s="44">
        <f t="shared" si="33"/>
        <v>144172294</v>
      </c>
      <c r="M28" s="44">
        <f t="shared" si="33"/>
        <v>82384162</v>
      </c>
      <c r="N28" s="45">
        <f t="shared" si="33"/>
        <v>102980204</v>
      </c>
      <c r="O28" s="382"/>
      <c r="P28" s="43">
        <f>P29+P32+P35+P38+P39+P940</f>
        <v>0</v>
      </c>
      <c r="Q28" s="45">
        <f>Q29+Q32+Q35+Q38+Q39+Q40</f>
        <v>0</v>
      </c>
      <c r="R28" s="9"/>
      <c r="S28" s="707" t="str">
        <f>+IF(JULIO!S28=0,"",JULIO!S28)</f>
        <v>1010104-10</v>
      </c>
      <c r="T28" s="683" t="str">
        <f>+IF(JULIO!T28=0,"",JULIO!T28)</f>
        <v>Subsidio de Alimentación</v>
      </c>
      <c r="U28" s="27">
        <f>+ENERO!U28</f>
        <v>13773211</v>
      </c>
      <c r="V28" s="15">
        <f>JULIO!V28+AGOSTO!AL28</f>
        <v>1482448</v>
      </c>
      <c r="W28" s="15">
        <f>JULIO!W28+AGOSTO!AM28</f>
        <v>0</v>
      </c>
      <c r="X28" s="18">
        <f t="shared" si="20"/>
        <v>15255659</v>
      </c>
      <c r="Y28" s="19">
        <f>JULIO!AA28</f>
        <v>8747923</v>
      </c>
      <c r="Z28" s="374">
        <v>1285633</v>
      </c>
      <c r="AA28" s="18">
        <f t="shared" si="21"/>
        <v>10033556</v>
      </c>
      <c r="AB28" s="19">
        <f>JULIO!AD28</f>
        <v>8747923</v>
      </c>
      <c r="AC28" s="374">
        <v>1285633</v>
      </c>
      <c r="AD28" s="18">
        <f t="shared" si="22"/>
        <v>10033556</v>
      </c>
      <c r="AE28" s="19">
        <f>JULIO!AG28</f>
        <v>8025883</v>
      </c>
      <c r="AF28" s="374">
        <v>1385916</v>
      </c>
      <c r="AG28" s="18">
        <f t="shared" si="23"/>
        <v>9411799</v>
      </c>
      <c r="AH28" s="19">
        <f t="shared" si="24"/>
        <v>5222103</v>
      </c>
      <c r="AI28" s="15">
        <f t="shared" si="25"/>
        <v>5222103</v>
      </c>
      <c r="AJ28" s="16">
        <f t="shared" si="26"/>
        <v>5843860</v>
      </c>
      <c r="AK28" s="9"/>
      <c r="AL28" s="372">
        <v>0</v>
      </c>
      <c r="AM28" s="375">
        <v>0</v>
      </c>
      <c r="AN28" s="9"/>
      <c r="AO28" s="349"/>
      <c r="AP28" s="797" t="s">
        <v>574</v>
      </c>
      <c r="AQ28" s="373">
        <f>X195</f>
        <v>662176147</v>
      </c>
      <c r="AR28" s="373">
        <f>AD195</f>
        <v>528746153</v>
      </c>
      <c r="AS28" s="373">
        <f>AG195</f>
        <v>376360003</v>
      </c>
      <c r="AT28" s="431"/>
      <c r="AU28" s="373">
        <f t="shared" si="28"/>
        <v>0.79849773416860936</v>
      </c>
      <c r="AV28" s="373">
        <f t="shared" si="29"/>
        <v>0.56836840877628292</v>
      </c>
      <c r="AW28" s="373">
        <f>(AR28-AD207)/$AO$2*12+AD207</f>
        <v>694181156</v>
      </c>
      <c r="AX28" s="373">
        <f>(AS28-AG207)/$AO$2*12+AG207</f>
        <v>465601931</v>
      </c>
      <c r="AY28" s="373">
        <f t="shared" si="30"/>
        <v>32005009</v>
      </c>
      <c r="AZ28" s="143">
        <f t="shared" si="31"/>
        <v>196574216</v>
      </c>
      <c r="BA28" s="382"/>
      <c r="BB28" s="382"/>
      <c r="BC28" s="382"/>
      <c r="BD28" s="382"/>
      <c r="BE28" s="382"/>
      <c r="BF28" s="382"/>
      <c r="BG28" s="382"/>
      <c r="BH28" s="382"/>
      <c r="BI28" s="382"/>
      <c r="BJ28" s="382"/>
      <c r="BK28" s="382"/>
      <c r="BL28" s="382"/>
      <c r="BM28" s="71" t="s">
        <v>442</v>
      </c>
      <c r="BN28" s="83">
        <f>+X196-X198-X207</f>
        <v>179300000</v>
      </c>
      <c r="BO28" s="81">
        <f>+AA196-AA198-AA207</f>
        <v>149310322</v>
      </c>
      <c r="BP28" s="81">
        <f>+AD196-AD198-AD207</f>
        <v>124068110</v>
      </c>
      <c r="BQ28" s="82">
        <f>+AF196-AF198-AF207</f>
        <v>18892100</v>
      </c>
      <c r="BR28" s="9"/>
    </row>
    <row r="29" spans="1:70" s="9" customFormat="1" ht="24.95" customHeight="1">
      <c r="A29" s="611" t="str">
        <f>+IF(JULIO!A29=0,"",JULIO!A29)</f>
        <v>1130103-1</v>
      </c>
      <c r="B29" s="647" t="str">
        <f>+IF(JULIO!B29=0,"",JULIO!B29)</f>
        <v>Prestación de Servicios de salud  1er Nivel</v>
      </c>
      <c r="C29" s="19">
        <f t="shared" ref="C29:N29" si="34">SUM(C30:C31)</f>
        <v>0</v>
      </c>
      <c r="D29" s="15">
        <f t="shared" si="34"/>
        <v>0</v>
      </c>
      <c r="E29" s="15">
        <f t="shared" si="34"/>
        <v>0</v>
      </c>
      <c r="F29" s="15">
        <f t="shared" si="34"/>
        <v>0</v>
      </c>
      <c r="G29" s="15">
        <f t="shared" si="34"/>
        <v>0</v>
      </c>
      <c r="H29" s="15">
        <f t="shared" si="34"/>
        <v>0</v>
      </c>
      <c r="I29" s="15">
        <f t="shared" si="34"/>
        <v>0</v>
      </c>
      <c r="J29" s="15">
        <f t="shared" si="34"/>
        <v>0</v>
      </c>
      <c r="K29" s="15">
        <f t="shared" si="34"/>
        <v>0</v>
      </c>
      <c r="L29" s="15">
        <f t="shared" si="34"/>
        <v>0</v>
      </c>
      <c r="M29" s="15">
        <f t="shared" si="34"/>
        <v>0</v>
      </c>
      <c r="N29" s="16">
        <f t="shared" si="34"/>
        <v>0</v>
      </c>
      <c r="O29" s="382"/>
      <c r="P29" s="144">
        <f>SUM(P30:P31)</f>
        <v>0</v>
      </c>
      <c r="Q29" s="145">
        <f>SUM(Q30:Q31)</f>
        <v>0</v>
      </c>
      <c r="S29" s="707" t="str">
        <f>+IF(JULIO!S29=0,"",JULIO!S29)</f>
        <v>1010104-11</v>
      </c>
      <c r="T29" s="683" t="str">
        <f>+IF(JULIO!T29=0,"",JULIO!T29)</f>
        <v>Gastos de Representación</v>
      </c>
      <c r="U29" s="27">
        <f>+ENERO!U29</f>
        <v>0</v>
      </c>
      <c r="V29" s="15">
        <f>JULIO!V29+AGOSTO!AL29</f>
        <v>0</v>
      </c>
      <c r="W29" s="15">
        <f>JULIO!W29+AGOSTO!AM29</f>
        <v>0</v>
      </c>
      <c r="X29" s="18">
        <f t="shared" si="20"/>
        <v>0</v>
      </c>
      <c r="Y29" s="19">
        <f>JULIO!AA29</f>
        <v>0</v>
      </c>
      <c r="Z29" s="374">
        <v>0</v>
      </c>
      <c r="AA29" s="18">
        <f t="shared" si="21"/>
        <v>0</v>
      </c>
      <c r="AB29" s="19">
        <f>JULIO!AD29</f>
        <v>0</v>
      </c>
      <c r="AC29" s="374">
        <v>0</v>
      </c>
      <c r="AD29" s="18">
        <f t="shared" si="22"/>
        <v>0</v>
      </c>
      <c r="AE29" s="19">
        <f>JULIO!AG29</f>
        <v>0</v>
      </c>
      <c r="AF29" s="374">
        <v>0</v>
      </c>
      <c r="AG29" s="18">
        <f t="shared" si="23"/>
        <v>0</v>
      </c>
      <c r="AH29" s="19">
        <f t="shared" si="24"/>
        <v>0</v>
      </c>
      <c r="AI29" s="15">
        <f t="shared" si="25"/>
        <v>0</v>
      </c>
      <c r="AJ29" s="16">
        <f t="shared" si="26"/>
        <v>0</v>
      </c>
      <c r="AL29" s="372">
        <v>0</v>
      </c>
      <c r="AM29" s="375">
        <v>0</v>
      </c>
      <c r="AO29" s="21"/>
      <c r="AP29" s="797" t="s">
        <v>573</v>
      </c>
      <c r="AQ29" s="373">
        <f>X209</f>
        <v>0</v>
      </c>
      <c r="AR29" s="373">
        <f>AD209</f>
        <v>0</v>
      </c>
      <c r="AS29" s="373">
        <f>AG209</f>
        <v>0</v>
      </c>
      <c r="AT29" s="327"/>
      <c r="AU29" s="342" t="str">
        <f t="shared" si="28"/>
        <v xml:space="preserve"> </v>
      </c>
      <c r="AV29" s="342" t="str">
        <f t="shared" si="29"/>
        <v xml:space="preserve"> </v>
      </c>
      <c r="AW29" s="436">
        <f>(AR29-AD218)/$AO$2*12+AD218</f>
        <v>0</v>
      </c>
      <c r="AX29" s="436">
        <f>(AS29-AG218)/$AO$2*12+AG218</f>
        <v>0</v>
      </c>
      <c r="AY29" s="436">
        <f t="shared" si="30"/>
        <v>0</v>
      </c>
      <c r="AZ29" s="46">
        <f t="shared" si="31"/>
        <v>0</v>
      </c>
      <c r="BA29" s="382"/>
      <c r="BB29" s="422"/>
      <c r="BC29" s="422"/>
      <c r="BD29" s="422"/>
      <c r="BE29" s="422"/>
      <c r="BF29" s="422"/>
      <c r="BG29" s="382"/>
      <c r="BH29" s="382"/>
      <c r="BI29" s="382"/>
      <c r="BJ29" s="382"/>
      <c r="BK29" s="382"/>
      <c r="BM29" s="110" t="s">
        <v>70</v>
      </c>
      <c r="BN29" s="106">
        <f>X232-X256-X241</f>
        <v>1701586418</v>
      </c>
      <c r="BO29" s="107">
        <f>AA232-AA256-AA241</f>
        <v>1319805954</v>
      </c>
      <c r="BP29" s="107">
        <f>AD232-AD256-AD241</f>
        <v>970607398</v>
      </c>
      <c r="BQ29" s="108">
        <f>AF232-AF256-AF241</f>
        <v>120641173</v>
      </c>
      <c r="BR29" s="382"/>
    </row>
    <row r="30" spans="1:70" s="422" customFormat="1" ht="24.95" customHeight="1">
      <c r="A30" s="611" t="str">
        <f>+IF(JULIO!A30=0,"",JULIO!A30)</f>
        <v>1130103-1-1</v>
      </c>
      <c r="B30" s="646" t="str">
        <f>+CONCATENATE("Vigencia ",INSTRUCCIONES!$F$3)</f>
        <v>Vigencia 2018</v>
      </c>
      <c r="C30" s="673">
        <f>+ENERO!C30</f>
        <v>0</v>
      </c>
      <c r="D30" s="373">
        <f>JULIO!D30+AGOSTO!P30</f>
        <v>0</v>
      </c>
      <c r="E30" s="373">
        <f>JULIO!E30+AGOSTO!Q30</f>
        <v>0</v>
      </c>
      <c r="F30" s="373">
        <f>SUM(C30:E30)</f>
        <v>0</v>
      </c>
      <c r="G30" s="373">
        <f>JULIO!I30</f>
        <v>0</v>
      </c>
      <c r="H30" s="374">
        <v>0</v>
      </c>
      <c r="I30" s="373">
        <f>SUM(G30:H30)</f>
        <v>0</v>
      </c>
      <c r="J30" s="373">
        <f>JULIO!L30</f>
        <v>0</v>
      </c>
      <c r="K30" s="374">
        <v>0</v>
      </c>
      <c r="L30" s="373">
        <f>SUM(J30:K30)</f>
        <v>0</v>
      </c>
      <c r="M30" s="373">
        <f>F30-I30</f>
        <v>0</v>
      </c>
      <c r="N30" s="143">
        <f>F30-L30</f>
        <v>0</v>
      </c>
      <c r="O30" s="9"/>
      <c r="P30" s="372">
        <v>0</v>
      </c>
      <c r="Q30" s="375">
        <v>0</v>
      </c>
      <c r="R30" s="9"/>
      <c r="S30" s="707" t="str">
        <f>+IF(JULIO!S30=0,"",JULIO!S30)</f>
        <v>1010104-12</v>
      </c>
      <c r="T30" s="683" t="str">
        <f>+IF(JULIO!T30=0,"",JULIO!T30)</f>
        <v xml:space="preserve"> Indemnizaciones por Vacaciones o Supresión de Cargos por Reestructuración</v>
      </c>
      <c r="U30" s="27">
        <f>+ENERO!U30</f>
        <v>0</v>
      </c>
      <c r="V30" s="15">
        <f>JULIO!V30+AGOSTO!AL30</f>
        <v>0</v>
      </c>
      <c r="W30" s="15">
        <f>JULIO!W30+AGOSTO!AM30</f>
        <v>0</v>
      </c>
      <c r="X30" s="18">
        <f t="shared" si="20"/>
        <v>0</v>
      </c>
      <c r="Y30" s="19">
        <f>JULIO!AA30</f>
        <v>0</v>
      </c>
      <c r="Z30" s="374">
        <v>0</v>
      </c>
      <c r="AA30" s="18">
        <f t="shared" si="21"/>
        <v>0</v>
      </c>
      <c r="AB30" s="19">
        <f>JULIO!AD30</f>
        <v>0</v>
      </c>
      <c r="AC30" s="374">
        <v>0</v>
      </c>
      <c r="AD30" s="18">
        <f t="shared" si="22"/>
        <v>0</v>
      </c>
      <c r="AE30" s="19">
        <f>JULIO!AG30</f>
        <v>0</v>
      </c>
      <c r="AF30" s="374">
        <v>0</v>
      </c>
      <c r="AG30" s="18">
        <f t="shared" si="23"/>
        <v>0</v>
      </c>
      <c r="AH30" s="19">
        <f t="shared" si="24"/>
        <v>0</v>
      </c>
      <c r="AI30" s="15">
        <f t="shared" si="25"/>
        <v>0</v>
      </c>
      <c r="AJ30" s="16">
        <f t="shared" si="26"/>
        <v>0</v>
      </c>
      <c r="AK30" s="9"/>
      <c r="AL30" s="372">
        <v>0</v>
      </c>
      <c r="AM30" s="375">
        <v>0</v>
      </c>
      <c r="AN30" s="9"/>
      <c r="AO30" s="370" t="s">
        <v>51</v>
      </c>
      <c r="AP30" s="438" t="s">
        <v>131</v>
      </c>
      <c r="AQ30" s="373">
        <f>X220+X232</f>
        <v>1852838972</v>
      </c>
      <c r="AR30" s="373">
        <f>AD220+AD232</f>
        <v>1121859952</v>
      </c>
      <c r="AS30" s="373">
        <f>AG220+AG232</f>
        <v>970062537</v>
      </c>
      <c r="AT30" s="431"/>
      <c r="AU30" s="373">
        <f t="shared" si="28"/>
        <v>0.60548162519975324</v>
      </c>
      <c r="AV30" s="373">
        <f t="shared" si="29"/>
        <v>0.52355469183211889</v>
      </c>
      <c r="AW30" s="373">
        <f>(AR30-AD225-AD230-AD241-AD256)/$AO$2*12+AD225+AD230+AD241+AD256</f>
        <v>1607163651</v>
      </c>
      <c r="AX30" s="373">
        <f>(AS30-AG225-AG230-AG241-AG256)/$AO$2*12+AG225+AG230+AG241+AG256</f>
        <v>1379467528.5</v>
      </c>
      <c r="AY30" s="373">
        <f t="shared" si="30"/>
        <v>-245675321</v>
      </c>
      <c r="AZ30" s="143">
        <f t="shared" si="31"/>
        <v>473371443.5</v>
      </c>
      <c r="BA30" s="382"/>
      <c r="BG30" s="382"/>
      <c r="BH30" s="382"/>
      <c r="BI30" s="382"/>
      <c r="BJ30" s="382"/>
      <c r="BK30" s="382"/>
      <c r="BL30" s="382"/>
      <c r="BM30" s="110" t="s">
        <v>74</v>
      </c>
      <c r="BN30" s="106">
        <f>X220-X225-X230</f>
        <v>0</v>
      </c>
      <c r="BO30" s="107">
        <f>AA220-AA225-AA230</f>
        <v>0</v>
      </c>
      <c r="BP30" s="107">
        <f>AD220-AD225-AD230</f>
        <v>0</v>
      </c>
      <c r="BQ30" s="108">
        <f>AF220-AF225-AF230</f>
        <v>0</v>
      </c>
      <c r="BR30" s="382"/>
    </row>
    <row r="31" spans="1:70" s="422" customFormat="1" ht="24.95" customHeight="1">
      <c r="A31" s="611" t="str">
        <f>+IF(JULIO!A31=0,"",JULIO!A31)</f>
        <v>1130103-1-2</v>
      </c>
      <c r="B31" s="646" t="str">
        <f>+IF(JULIO!B31=0,"",JULIO!B31)</f>
        <v>Vigencia Anterior Prestacion Svcios 1er nivel</v>
      </c>
      <c r="C31" s="673">
        <f>+ENERO!C31</f>
        <v>0</v>
      </c>
      <c r="D31" s="373">
        <f>JULIO!D31+AGOSTO!P31</f>
        <v>0</v>
      </c>
      <c r="E31" s="373">
        <f>JULIO!E31+AGOSTO!Q31</f>
        <v>0</v>
      </c>
      <c r="F31" s="373">
        <f>SUM(C31:E31)</f>
        <v>0</v>
      </c>
      <c r="G31" s="373">
        <f>JULIO!I31</f>
        <v>0</v>
      </c>
      <c r="H31" s="374">
        <v>0</v>
      </c>
      <c r="I31" s="373">
        <f>SUM(G31:H31)</f>
        <v>0</v>
      </c>
      <c r="J31" s="373">
        <f>JULIO!L31</f>
        <v>0</v>
      </c>
      <c r="K31" s="374">
        <v>0</v>
      </c>
      <c r="L31" s="373">
        <f>SUM(J31:K31)</f>
        <v>0</v>
      </c>
      <c r="M31" s="373">
        <f>F31-I31</f>
        <v>0</v>
      </c>
      <c r="N31" s="143">
        <f>F31-L31</f>
        <v>0</v>
      </c>
      <c r="O31" s="382"/>
      <c r="P31" s="372">
        <v>0</v>
      </c>
      <c r="Q31" s="375">
        <v>0</v>
      </c>
      <c r="R31" s="9"/>
      <c r="S31" s="707" t="str">
        <f>+IF(JULIO!S31=0,"",JULIO!S31)</f>
        <v>1010104-13</v>
      </c>
      <c r="T31" s="683" t="str">
        <f>+IF(JULIO!T31=0,"",JULIO!T31)</f>
        <v>Bonificación Especial por Recreación</v>
      </c>
      <c r="U31" s="27">
        <f>+ENERO!U31</f>
        <v>2659605</v>
      </c>
      <c r="V31" s="15">
        <f>JULIO!V31+AGOSTO!AL31</f>
        <v>0</v>
      </c>
      <c r="W31" s="15">
        <f>JULIO!W31+AGOSTO!AM31</f>
        <v>0</v>
      </c>
      <c r="X31" s="18">
        <f t="shared" si="20"/>
        <v>2659605</v>
      </c>
      <c r="Y31" s="19">
        <f>JULIO!AA31</f>
        <v>1778283</v>
      </c>
      <c r="Z31" s="374">
        <v>158074</v>
      </c>
      <c r="AA31" s="18">
        <f t="shared" si="21"/>
        <v>1936357</v>
      </c>
      <c r="AB31" s="19">
        <f>JULIO!AD31</f>
        <v>1778283</v>
      </c>
      <c r="AC31" s="374">
        <v>158074</v>
      </c>
      <c r="AD31" s="18">
        <f t="shared" si="22"/>
        <v>1936357</v>
      </c>
      <c r="AE31" s="19">
        <f>JULIO!AG31</f>
        <v>1482220</v>
      </c>
      <c r="AF31" s="374">
        <v>245791</v>
      </c>
      <c r="AG31" s="18">
        <f t="shared" si="23"/>
        <v>1728011</v>
      </c>
      <c r="AH31" s="19">
        <f t="shared" si="24"/>
        <v>723248</v>
      </c>
      <c r="AI31" s="15">
        <f t="shared" si="25"/>
        <v>723248</v>
      </c>
      <c r="AJ31" s="16">
        <f t="shared" si="26"/>
        <v>931594</v>
      </c>
      <c r="AK31" s="9"/>
      <c r="AL31" s="372">
        <v>0</v>
      </c>
      <c r="AM31" s="375">
        <v>0</v>
      </c>
      <c r="AN31" s="9"/>
      <c r="AO31" s="349"/>
      <c r="AP31" s="415" t="s">
        <v>134</v>
      </c>
      <c r="AQ31" s="431">
        <f>X258</f>
        <v>0</v>
      </c>
      <c r="AR31" s="431">
        <f>AD258</f>
        <v>-626663925</v>
      </c>
      <c r="AS31" s="431">
        <f>AG258</f>
        <v>-4062951819</v>
      </c>
      <c r="AT31" s="431"/>
      <c r="AU31" s="373" t="str">
        <f t="shared" si="28"/>
        <v xml:space="preserve"> </v>
      </c>
      <c r="AV31" s="373" t="str">
        <f t="shared" si="29"/>
        <v xml:space="preserve"> </v>
      </c>
      <c r="AW31" s="373">
        <f>AQ31</f>
        <v>0</v>
      </c>
      <c r="AX31" s="373">
        <f>AQ31</f>
        <v>0</v>
      </c>
      <c r="AY31" s="373">
        <f t="shared" si="30"/>
        <v>0</v>
      </c>
      <c r="AZ31" s="143">
        <f t="shared" si="31"/>
        <v>0</v>
      </c>
      <c r="BA31" s="382"/>
      <c r="BB31" s="382"/>
      <c r="BC31" s="382"/>
      <c r="BD31" s="382"/>
      <c r="BE31" s="382"/>
      <c r="BF31" s="382"/>
      <c r="BG31" s="382"/>
      <c r="BH31" s="382"/>
      <c r="BI31" s="382"/>
      <c r="BJ31" s="382"/>
      <c r="BK31" s="382"/>
      <c r="BL31" s="382"/>
      <c r="BM31" s="110" t="s">
        <v>129</v>
      </c>
      <c r="BN31" s="106">
        <f>X33+X41+X55+X61+X81+X88+X102+X108+X121+X139+X143+X153+X168+X174+X183+X191+X207+X218+X230+X241+X256+X225</f>
        <v>929009989</v>
      </c>
      <c r="BO31" s="107">
        <f>AA33+AA41+AA55+AA61+AA81+AA88+AA102+AA108+AA121+AA139+AA143+AA153+AA168+AA174+AA183+AA191+AA207+AA218+AA230+AA241+AA256+AA225</f>
        <v>882482351</v>
      </c>
      <c r="BP31" s="107">
        <f>AD33+AD41+AD55+AD61+AD81+AD88+AD102+AD108+AD121+AD139+AD143+AD153+AD168+AD174+AD183+AD191+AD207+AD218+AD230+AD241+AD256+AD225</f>
        <v>882482351</v>
      </c>
      <c r="BQ31" s="108">
        <f>AF33+AF41+AF55+AF61+AF81+AF88+AF102+AF108+AF121+AF139+AF143+AF153+AF168+AF174+AF183+AF191+AF207+AF218+AF230+AF241+AF256+AF225</f>
        <v>9273808</v>
      </c>
      <c r="BR31" s="9"/>
    </row>
    <row r="32" spans="1:70" s="9" customFormat="1" ht="24.95" customHeight="1" thickBot="1">
      <c r="A32" s="611" t="str">
        <f>+IF(JULIO!A32=0,"",JULIO!A32)</f>
        <v>1130103-2</v>
      </c>
      <c r="B32" s="647" t="str">
        <f>+IF(JULIO!B32=0,"",JULIO!B32)</f>
        <v>Prestación de Servicios de salud  2o. Nivel</v>
      </c>
      <c r="C32" s="19">
        <f t="shared" ref="C32:N32" si="35">SUM(C33:C34)</f>
        <v>0</v>
      </c>
      <c r="D32" s="15">
        <f t="shared" si="35"/>
        <v>0</v>
      </c>
      <c r="E32" s="15">
        <f t="shared" si="35"/>
        <v>0</v>
      </c>
      <c r="F32" s="15">
        <f t="shared" si="35"/>
        <v>0</v>
      </c>
      <c r="G32" s="15">
        <f t="shared" si="35"/>
        <v>0</v>
      </c>
      <c r="H32" s="15">
        <f t="shared" si="35"/>
        <v>0</v>
      </c>
      <c r="I32" s="15">
        <f t="shared" si="35"/>
        <v>0</v>
      </c>
      <c r="J32" s="15">
        <f t="shared" si="35"/>
        <v>0</v>
      </c>
      <c r="K32" s="15">
        <f t="shared" si="35"/>
        <v>0</v>
      </c>
      <c r="L32" s="15">
        <f t="shared" si="35"/>
        <v>0</v>
      </c>
      <c r="M32" s="15">
        <f t="shared" si="35"/>
        <v>0</v>
      </c>
      <c r="N32" s="16">
        <f t="shared" si="35"/>
        <v>0</v>
      </c>
      <c r="O32" s="382"/>
      <c r="P32" s="144">
        <f>SUM(P33:P34)</f>
        <v>0</v>
      </c>
      <c r="Q32" s="145">
        <f>SUM(Q33:Q34)</f>
        <v>0</v>
      </c>
      <c r="S32" s="707" t="str">
        <f>+IF(JULIO!S32=0,"",JULIO!S32)</f>
        <v>1010104-14</v>
      </c>
      <c r="T32" s="683" t="str">
        <f>+IF(JULIO!T32=0,"",JULIO!T32)</f>
        <v/>
      </c>
      <c r="U32" s="27">
        <f>+ENERO!U32</f>
        <v>0</v>
      </c>
      <c r="V32" s="15">
        <f>JULIO!V32+AGOSTO!AL32</f>
        <v>0</v>
      </c>
      <c r="W32" s="15">
        <f>JULIO!W32+AGOSTO!AM32</f>
        <v>0</v>
      </c>
      <c r="X32" s="18">
        <f t="shared" si="20"/>
        <v>0</v>
      </c>
      <c r="Y32" s="19">
        <f>JULIO!AA32</f>
        <v>0</v>
      </c>
      <c r="Z32" s="374">
        <v>0</v>
      </c>
      <c r="AA32" s="18">
        <f t="shared" si="21"/>
        <v>0</v>
      </c>
      <c r="AB32" s="19">
        <f>JULIO!AD32</f>
        <v>0</v>
      </c>
      <c r="AC32" s="374">
        <v>0</v>
      </c>
      <c r="AD32" s="18">
        <f t="shared" si="22"/>
        <v>0</v>
      </c>
      <c r="AE32" s="19">
        <f>JULIO!AG32</f>
        <v>0</v>
      </c>
      <c r="AF32" s="374">
        <v>0</v>
      </c>
      <c r="AG32" s="18">
        <f t="shared" si="23"/>
        <v>0</v>
      </c>
      <c r="AH32" s="19">
        <f t="shared" si="24"/>
        <v>0</v>
      </c>
      <c r="AI32" s="15">
        <f t="shared" si="25"/>
        <v>0</v>
      </c>
      <c r="AJ32" s="16">
        <f t="shared" si="26"/>
        <v>0</v>
      </c>
      <c r="AL32" s="372">
        <v>0</v>
      </c>
      <c r="AM32" s="375">
        <v>0</v>
      </c>
      <c r="AO32" s="21"/>
      <c r="AP32" s="440" t="s">
        <v>139</v>
      </c>
      <c r="AQ32" s="395">
        <f>SUM(AQ22:AQ31)</f>
        <v>7098888755</v>
      </c>
      <c r="AR32" s="395">
        <f>SUM(AR22:AR31)</f>
        <v>4131223291</v>
      </c>
      <c r="AS32" s="395">
        <f>SUM(AS22:AS31)</f>
        <v>0</v>
      </c>
      <c r="AT32" s="441"/>
      <c r="AU32" s="442">
        <f t="shared" si="28"/>
        <v>0.58195351886451696</v>
      </c>
      <c r="AV32" s="442">
        <f t="shared" si="29"/>
        <v>0</v>
      </c>
      <c r="AW32" s="351">
        <f>SUM(AW22:AW31)</f>
        <v>6946120760</v>
      </c>
      <c r="AX32" s="351">
        <f>SUM(AX22:AX31)</f>
        <v>5966709030</v>
      </c>
      <c r="AY32" s="351">
        <f>SUM(AY22:AY31)</f>
        <v>-152767995</v>
      </c>
      <c r="AZ32" s="352">
        <f>SUM(AZ22:AZ31)</f>
        <v>1132179725</v>
      </c>
      <c r="BA32" s="382"/>
      <c r="BB32" s="422"/>
      <c r="BC32" s="422"/>
      <c r="BD32" s="422"/>
      <c r="BE32" s="422"/>
      <c r="BF32" s="422"/>
      <c r="BG32" s="382"/>
      <c r="BH32" s="382"/>
      <c r="BI32" s="382"/>
      <c r="BJ32" s="382"/>
      <c r="BK32" s="382"/>
      <c r="BM32" s="110" t="s">
        <v>135</v>
      </c>
      <c r="BN32" s="106">
        <f>+BN7+BN25+BN29+BN30+BN31</f>
        <v>7098888755</v>
      </c>
      <c r="BO32" s="107">
        <f t="shared" ref="BO32:BQ32" si="36">+BO7+BO25+BO29+BO30+BO31</f>
        <v>5303312224</v>
      </c>
      <c r="BP32" s="107">
        <f t="shared" si="36"/>
        <v>4757887216</v>
      </c>
      <c r="BQ32" s="108">
        <f t="shared" si="36"/>
        <v>488489650</v>
      </c>
      <c r="BR32" s="382"/>
    </row>
    <row r="33" spans="1:70" s="422" customFormat="1" ht="24.95" customHeight="1" thickBot="1">
      <c r="A33" s="611" t="str">
        <f>+IF(JULIO!A33=0,"",JULIO!A33)</f>
        <v>1130103-2-1</v>
      </c>
      <c r="B33" s="646" t="str">
        <f>+CONCATENATE("Vigencia ",INSTRUCCIONES!$F$3)</f>
        <v>Vigencia 2018</v>
      </c>
      <c r="C33" s="673">
        <f>+ENERO!C33</f>
        <v>0</v>
      </c>
      <c r="D33" s="373">
        <f>JULIO!D33+AGOSTO!P33</f>
        <v>0</v>
      </c>
      <c r="E33" s="373">
        <f>JULIO!E33+AGOSTO!Q33</f>
        <v>0</v>
      </c>
      <c r="F33" s="373">
        <f>SUM(C33:E33)</f>
        <v>0</v>
      </c>
      <c r="G33" s="373">
        <f>JULIO!I33</f>
        <v>0</v>
      </c>
      <c r="H33" s="374">
        <v>0</v>
      </c>
      <c r="I33" s="373">
        <f>SUM(G33:H33)</f>
        <v>0</v>
      </c>
      <c r="J33" s="373">
        <f>JULIO!L33</f>
        <v>0</v>
      </c>
      <c r="K33" s="374">
        <v>0</v>
      </c>
      <c r="L33" s="373">
        <f>SUM(J33:K33)</f>
        <v>0</v>
      </c>
      <c r="M33" s="373">
        <f>F33-I33</f>
        <v>0</v>
      </c>
      <c r="N33" s="143">
        <f>F33-L33</f>
        <v>0</v>
      </c>
      <c r="O33" s="9"/>
      <c r="P33" s="372">
        <v>0</v>
      </c>
      <c r="Q33" s="375">
        <v>0</v>
      </c>
      <c r="R33" s="9"/>
      <c r="S33" s="706">
        <f>+IF(JULIO!S33=0,"",JULIO!S33)</f>
        <v>1010199</v>
      </c>
      <c r="T33" s="682" t="str">
        <f>+IF(JULIO!T33=0,"",JULIO!T33)</f>
        <v>Vigencias Anteriores Servicios Asociados a nomina Admón.</v>
      </c>
      <c r="U33" s="27">
        <f>+ENERO!U33</f>
        <v>1771123</v>
      </c>
      <c r="V33" s="15">
        <f>JULIO!V33+AGOSTO!AL33</f>
        <v>-1771123</v>
      </c>
      <c r="W33" s="15">
        <f>JULIO!W33+AGOSTO!AM33</f>
        <v>30374979</v>
      </c>
      <c r="X33" s="18">
        <f t="shared" si="20"/>
        <v>30374979</v>
      </c>
      <c r="Y33" s="19">
        <f>JULIO!AA33</f>
        <v>16813085</v>
      </c>
      <c r="Z33" s="374">
        <v>0</v>
      </c>
      <c r="AA33" s="18">
        <f t="shared" si="21"/>
        <v>16813085</v>
      </c>
      <c r="AB33" s="19">
        <f>JULIO!AD33</f>
        <v>16813085</v>
      </c>
      <c r="AC33" s="374">
        <v>0</v>
      </c>
      <c r="AD33" s="18">
        <f t="shared" si="22"/>
        <v>16813085</v>
      </c>
      <c r="AE33" s="19">
        <f>JULIO!AG33</f>
        <v>15122315</v>
      </c>
      <c r="AF33" s="374">
        <v>473607</v>
      </c>
      <c r="AG33" s="18">
        <f t="shared" si="23"/>
        <v>15595922</v>
      </c>
      <c r="AH33" s="19">
        <f t="shared" si="24"/>
        <v>13561894</v>
      </c>
      <c r="AI33" s="15">
        <f t="shared" si="25"/>
        <v>13561894</v>
      </c>
      <c r="AJ33" s="16">
        <f t="shared" si="26"/>
        <v>14779057</v>
      </c>
      <c r="AK33" s="9"/>
      <c r="AL33" s="372">
        <v>0</v>
      </c>
      <c r="AM33" s="375">
        <v>0</v>
      </c>
      <c r="AN33" s="9"/>
      <c r="AO33" s="349"/>
      <c r="AP33" s="443"/>
      <c r="AQ33" s="444" t="str">
        <f>IF((AQ32-X8)&lt;&gt;0,(AQ32-X8),"")</f>
        <v/>
      </c>
      <c r="AR33" s="444"/>
      <c r="AS33" s="444"/>
      <c r="AT33" s="444"/>
      <c r="AU33" s="445"/>
      <c r="AV33" s="432"/>
      <c r="AW33" s="433"/>
      <c r="AX33" s="433"/>
      <c r="AY33" s="433"/>
      <c r="AZ33" s="434"/>
      <c r="BA33" s="382"/>
      <c r="BG33" s="382"/>
      <c r="BH33" s="382"/>
      <c r="BI33" s="382"/>
      <c r="BJ33" s="382"/>
      <c r="BK33" s="382"/>
      <c r="BL33" s="382"/>
      <c r="BM33" s="111" t="s">
        <v>132</v>
      </c>
      <c r="BN33" s="112">
        <f>X258</f>
        <v>0</v>
      </c>
      <c r="BO33" s="113">
        <f>AA258</f>
        <v>-601062666</v>
      </c>
      <c r="BP33" s="113">
        <f>AD258</f>
        <v>-626663925</v>
      </c>
      <c r="BQ33" s="114">
        <f>AF258</f>
        <v>2479175814</v>
      </c>
      <c r="BR33" s="382"/>
    </row>
    <row r="34" spans="1:70" s="422" customFormat="1" ht="24.95" customHeight="1" thickBot="1">
      <c r="A34" s="611" t="str">
        <f>+IF(JULIO!A34=0,"",JULIO!A34)</f>
        <v>1130103-2-2</v>
      </c>
      <c r="B34" s="646" t="str">
        <f>+IF(JULIO!B34=0,"",JULIO!B34)</f>
        <v>Vigencia Anterior</v>
      </c>
      <c r="C34" s="673">
        <f>+ENERO!C34</f>
        <v>0</v>
      </c>
      <c r="D34" s="373">
        <f>JULIO!D34+AGOSTO!P34</f>
        <v>0</v>
      </c>
      <c r="E34" s="373">
        <f>JULIO!E34+AGOSTO!Q34</f>
        <v>0</v>
      </c>
      <c r="F34" s="373">
        <f>SUM(C34:E34)</f>
        <v>0</v>
      </c>
      <c r="G34" s="373">
        <f>JULIO!I34</f>
        <v>0</v>
      </c>
      <c r="H34" s="374">
        <v>0</v>
      </c>
      <c r="I34" s="373">
        <f>SUM(G34:H34)</f>
        <v>0</v>
      </c>
      <c r="J34" s="373">
        <f>JULIO!L34</f>
        <v>0</v>
      </c>
      <c r="K34" s="374">
        <v>0</v>
      </c>
      <c r="L34" s="373">
        <f>SUM(J34:K34)</f>
        <v>0</v>
      </c>
      <c r="M34" s="373">
        <f>F34-I34</f>
        <v>0</v>
      </c>
      <c r="N34" s="143">
        <f>F34-L34</f>
        <v>0</v>
      </c>
      <c r="O34" s="382"/>
      <c r="P34" s="372">
        <v>0</v>
      </c>
      <c r="Q34" s="375">
        <v>0</v>
      </c>
      <c r="R34" s="9"/>
      <c r="S34" s="366" t="str">
        <f>+IF(JULIO!S34=0,"",JULIO!S34)</f>
        <v/>
      </c>
      <c r="T34" s="696" t="str">
        <f>+IF(JULIO!T34=0,"",JULIO!T34)</f>
        <v/>
      </c>
      <c r="U34" s="161"/>
      <c r="V34" s="161"/>
      <c r="W34" s="161"/>
      <c r="X34" s="161"/>
      <c r="Y34" s="161"/>
      <c r="Z34" s="161"/>
      <c r="AA34" s="161"/>
      <c r="AB34" s="161"/>
      <c r="AC34" s="161"/>
      <c r="AD34" s="161"/>
      <c r="AE34" s="161"/>
      <c r="AF34" s="161"/>
      <c r="AG34" s="161"/>
      <c r="AH34" s="161"/>
      <c r="AI34" s="161"/>
      <c r="AJ34" s="166"/>
      <c r="AK34" s="9"/>
      <c r="AL34" s="170"/>
      <c r="AM34" s="171"/>
      <c r="AN34" s="9"/>
      <c r="AO34" s="349"/>
      <c r="AP34" s="446"/>
      <c r="AQ34" s="13"/>
      <c r="AR34" s="13"/>
      <c r="AS34" s="13" t="s">
        <v>146</v>
      </c>
      <c r="AT34" s="13"/>
      <c r="AU34" s="447" t="s">
        <v>147</v>
      </c>
      <c r="AV34" s="448" t="s">
        <v>148</v>
      </c>
      <c r="AW34" s="385" t="s">
        <v>146</v>
      </c>
      <c r="AX34" s="449"/>
      <c r="AY34" s="385" t="s">
        <v>149</v>
      </c>
      <c r="AZ34" s="386" t="s">
        <v>150</v>
      </c>
      <c r="BA34" s="382"/>
      <c r="BB34" s="382"/>
      <c r="BC34" s="382"/>
      <c r="BD34" s="382"/>
      <c r="BE34" s="382"/>
      <c r="BF34" s="382"/>
      <c r="BG34" s="382"/>
      <c r="BH34" s="382"/>
      <c r="BI34" s="382"/>
      <c r="BJ34" s="382"/>
      <c r="BK34" s="382"/>
      <c r="BL34" s="382"/>
      <c r="BM34" s="9"/>
      <c r="BN34" s="9"/>
      <c r="BO34" s="9"/>
      <c r="BP34" s="9"/>
      <c r="BQ34" s="9"/>
      <c r="BR34" s="9"/>
    </row>
    <row r="35" spans="1:70" s="382" customFormat="1" ht="24.95" customHeight="1" thickBot="1">
      <c r="A35" s="611" t="str">
        <f>+IF(JULIO!A35=0,"",JULIO!A35)</f>
        <v>1130103-3</v>
      </c>
      <c r="B35" s="647" t="str">
        <f>+IF(JULIO!B35=0,"",JULIO!B35)</f>
        <v>Prestación de Servicios de salud  3o. Nivel</v>
      </c>
      <c r="C35" s="19">
        <f t="shared" ref="C35:N35" si="37">SUM(C36:C37)</f>
        <v>0</v>
      </c>
      <c r="D35" s="15">
        <f t="shared" si="37"/>
        <v>0</v>
      </c>
      <c r="E35" s="15">
        <f t="shared" si="37"/>
        <v>0</v>
      </c>
      <c r="F35" s="15">
        <f t="shared" si="37"/>
        <v>0</v>
      </c>
      <c r="G35" s="15">
        <f t="shared" si="37"/>
        <v>0</v>
      </c>
      <c r="H35" s="15">
        <f t="shared" si="37"/>
        <v>0</v>
      </c>
      <c r="I35" s="15">
        <f t="shared" si="37"/>
        <v>0</v>
      </c>
      <c r="J35" s="15">
        <f t="shared" si="37"/>
        <v>0</v>
      </c>
      <c r="K35" s="15">
        <f t="shared" si="37"/>
        <v>0</v>
      </c>
      <c r="L35" s="15">
        <f t="shared" si="37"/>
        <v>0</v>
      </c>
      <c r="M35" s="15">
        <f t="shared" si="37"/>
        <v>0</v>
      </c>
      <c r="N35" s="16">
        <f t="shared" si="37"/>
        <v>0</v>
      </c>
      <c r="P35" s="144">
        <f>SUM(P36:P37)</f>
        <v>0</v>
      </c>
      <c r="Q35" s="145">
        <f>SUM(Q36:Q37)</f>
        <v>0</v>
      </c>
      <c r="R35" s="9"/>
      <c r="S35" s="705">
        <f>+IF(JULIO!S35=0,"",JULIO!S35)</f>
        <v>1010200</v>
      </c>
      <c r="T35" s="681" t="str">
        <f>+IF(JULIO!T35=0,"",JULIO!T35)</f>
        <v>Servicios Personales Indirectos</v>
      </c>
      <c r="U35" s="132">
        <f t="shared" ref="U35:AJ35" si="38">SUM(U36:U41)</f>
        <v>189117672</v>
      </c>
      <c r="V35" s="122">
        <f t="shared" si="38"/>
        <v>27808874</v>
      </c>
      <c r="W35" s="122">
        <f t="shared" si="38"/>
        <v>0</v>
      </c>
      <c r="X35" s="129">
        <f t="shared" si="38"/>
        <v>216926546</v>
      </c>
      <c r="Y35" s="128">
        <f t="shared" si="38"/>
        <v>208583749</v>
      </c>
      <c r="Z35" s="122">
        <f t="shared" si="38"/>
        <v>7098950</v>
      </c>
      <c r="AA35" s="129">
        <f t="shared" si="38"/>
        <v>215682699</v>
      </c>
      <c r="AB35" s="128">
        <f t="shared" si="38"/>
        <v>128001048</v>
      </c>
      <c r="AC35" s="122">
        <f t="shared" si="38"/>
        <v>14698144</v>
      </c>
      <c r="AD35" s="129">
        <f t="shared" si="38"/>
        <v>142699192</v>
      </c>
      <c r="AE35" s="128">
        <f t="shared" si="38"/>
        <v>106680266</v>
      </c>
      <c r="AF35" s="122">
        <f t="shared" si="38"/>
        <v>16964880</v>
      </c>
      <c r="AG35" s="129">
        <f t="shared" si="38"/>
        <v>123645146</v>
      </c>
      <c r="AH35" s="128">
        <f t="shared" si="38"/>
        <v>1243847</v>
      </c>
      <c r="AI35" s="122">
        <f t="shared" si="38"/>
        <v>74227354</v>
      </c>
      <c r="AJ35" s="130">
        <f t="shared" si="38"/>
        <v>93281400</v>
      </c>
      <c r="AK35" s="9"/>
      <c r="AL35" s="128">
        <f>SUM(AL36:AL41)</f>
        <v>0</v>
      </c>
      <c r="AM35" s="130">
        <f>SUM(AM36:AM41)</f>
        <v>0</v>
      </c>
      <c r="AN35" s="9"/>
      <c r="AO35" s="349"/>
      <c r="AP35" s="450"/>
      <c r="AQ35" s="292"/>
      <c r="AR35" s="451"/>
      <c r="AS35" s="451"/>
      <c r="AT35" s="451"/>
      <c r="AU35" s="452">
        <f>AR17-AR32</f>
        <v>563718725</v>
      </c>
      <c r="AV35" s="453">
        <f>AS17-AR32</f>
        <v>-6369861</v>
      </c>
      <c r="AW35" s="453" t="s">
        <v>152</v>
      </c>
      <c r="AX35" s="454"/>
      <c r="AY35" s="453">
        <f>AY17+AY32</f>
        <v>126104326.5</v>
      </c>
      <c r="AZ35" s="455">
        <f>AZ17+AY32</f>
        <v>-733517059</v>
      </c>
      <c r="BB35" s="422"/>
      <c r="BC35" s="422"/>
      <c r="BD35" s="422"/>
      <c r="BE35" s="422"/>
      <c r="BF35" s="422"/>
    </row>
    <row r="36" spans="1:70" s="382" customFormat="1" ht="24.95" customHeight="1" thickBot="1">
      <c r="A36" s="611" t="str">
        <f>+IF(JULIO!A36=0,"",JULIO!A36)</f>
        <v>1130103-3-1</v>
      </c>
      <c r="B36" s="646" t="str">
        <f>+CONCATENATE("Vigencia ",INSTRUCCIONES!$F$3)</f>
        <v>Vigencia 2018</v>
      </c>
      <c r="C36" s="673">
        <f>+ENERO!C36</f>
        <v>0</v>
      </c>
      <c r="D36" s="373">
        <f>JULIO!D36+AGOSTO!P36</f>
        <v>0</v>
      </c>
      <c r="E36" s="373">
        <f>JULIO!E36+AGOSTO!Q36</f>
        <v>0</v>
      </c>
      <c r="F36" s="373">
        <f>SUM(C36:E36)</f>
        <v>0</v>
      </c>
      <c r="G36" s="373">
        <f>JULIO!I36</f>
        <v>0</v>
      </c>
      <c r="H36" s="374">
        <v>0</v>
      </c>
      <c r="I36" s="373">
        <f>SUM(G36:H36)</f>
        <v>0</v>
      </c>
      <c r="J36" s="373">
        <f>JULIO!L36</f>
        <v>0</v>
      </c>
      <c r="K36" s="374">
        <v>0</v>
      </c>
      <c r="L36" s="373">
        <f>SUM(J36:K36)</f>
        <v>0</v>
      </c>
      <c r="M36" s="373">
        <f>F36-I36</f>
        <v>0</v>
      </c>
      <c r="N36" s="143">
        <f>F36-L36</f>
        <v>0</v>
      </c>
      <c r="O36" s="9"/>
      <c r="P36" s="372">
        <v>0</v>
      </c>
      <c r="Q36" s="375">
        <v>0</v>
      </c>
      <c r="R36" s="9"/>
      <c r="S36" s="706" t="str">
        <f>+IF(JULIO!S36=0,"",JULIO!S36)</f>
        <v>1010200-1</v>
      </c>
      <c r="T36" s="682" t="str">
        <f>+IF(JULIO!T36=0,"",JULIO!T36)</f>
        <v>Remuneración y Honorarios por Servicios Técnicos y Profesionales</v>
      </c>
      <c r="U36" s="27">
        <f>+ENERO!U36</f>
        <v>66358680</v>
      </c>
      <c r="V36" s="15">
        <f>JULIO!V36+AGOSTO!AL36</f>
        <v>11029750</v>
      </c>
      <c r="W36" s="15">
        <f>JULIO!W36+AGOSTO!AM36</f>
        <v>0</v>
      </c>
      <c r="X36" s="18">
        <f t="shared" ref="X36:X41" si="39">SUM(U36:W36)</f>
        <v>77388430</v>
      </c>
      <c r="Y36" s="19">
        <f>JULIO!AA36</f>
        <v>70111317</v>
      </c>
      <c r="Z36" s="374">
        <v>7098950</v>
      </c>
      <c r="AA36" s="18">
        <f t="shared" ref="AA36:AA41" si="40">SUM(Y36:Z36)</f>
        <v>77210267</v>
      </c>
      <c r="AB36" s="19">
        <f>JULIO!AD36</f>
        <v>39427651</v>
      </c>
      <c r="AC36" s="374">
        <v>6718337</v>
      </c>
      <c r="AD36" s="18">
        <f t="shared" ref="AD36:AD41" si="41">SUM(AB36:AC36)</f>
        <v>46145988</v>
      </c>
      <c r="AE36" s="19">
        <f>JULIO!AG36</f>
        <v>34405284</v>
      </c>
      <c r="AF36" s="374">
        <v>8985073</v>
      </c>
      <c r="AG36" s="18">
        <f t="shared" ref="AG36:AG41" si="42">SUM(AE36:AF36)</f>
        <v>43390357</v>
      </c>
      <c r="AH36" s="19">
        <f t="shared" ref="AH36:AH41" si="43">X36-AA36</f>
        <v>178163</v>
      </c>
      <c r="AI36" s="15">
        <f t="shared" ref="AI36:AI41" si="44">X36-AD36</f>
        <v>31242442</v>
      </c>
      <c r="AJ36" s="16">
        <f t="shared" ref="AJ36:AJ41" si="45">X36-AG36</f>
        <v>33998073</v>
      </c>
      <c r="AK36" s="9"/>
      <c r="AL36" s="372">
        <v>0</v>
      </c>
      <c r="AM36" s="375">
        <v>0</v>
      </c>
      <c r="AN36" s="9"/>
      <c r="AO36" s="456"/>
      <c r="AP36" s="22"/>
      <c r="AQ36" s="22"/>
      <c r="AR36" s="22"/>
      <c r="AS36" s="22"/>
      <c r="AT36" s="22"/>
      <c r="AU36" s="22"/>
      <c r="AV36" s="22"/>
      <c r="AW36" s="22"/>
      <c r="AX36" s="22"/>
      <c r="AY36" s="22"/>
      <c r="AZ36" s="23"/>
      <c r="BB36" s="422"/>
      <c r="BC36" s="422"/>
      <c r="BD36" s="422"/>
      <c r="BE36" s="422"/>
      <c r="BF36" s="422"/>
    </row>
    <row r="37" spans="1:70" s="382" customFormat="1" ht="24.95" customHeight="1">
      <c r="A37" s="611" t="str">
        <f>+IF(JULIO!A37=0,"",JULIO!A37)</f>
        <v>1130103-3-2</v>
      </c>
      <c r="B37" s="646" t="str">
        <f>+IF(JULIO!B37=0,"",JULIO!B37)</f>
        <v>Vigencia Anterior</v>
      </c>
      <c r="C37" s="673">
        <f>+ENERO!C37</f>
        <v>0</v>
      </c>
      <c r="D37" s="373">
        <f>JULIO!D37+AGOSTO!P37</f>
        <v>0</v>
      </c>
      <c r="E37" s="373">
        <f>JULIO!E37+AGOSTO!Q37</f>
        <v>0</v>
      </c>
      <c r="F37" s="373">
        <f>SUM(C37:E37)</f>
        <v>0</v>
      </c>
      <c r="G37" s="373">
        <f>JULIO!I37</f>
        <v>0</v>
      </c>
      <c r="H37" s="374">
        <v>0</v>
      </c>
      <c r="I37" s="373">
        <f>SUM(G37:H37)</f>
        <v>0</v>
      </c>
      <c r="J37" s="373">
        <f>JULIO!L37</f>
        <v>0</v>
      </c>
      <c r="K37" s="374">
        <v>0</v>
      </c>
      <c r="L37" s="373">
        <f>SUM(J37:K37)</f>
        <v>0</v>
      </c>
      <c r="M37" s="373">
        <f>F37-I37</f>
        <v>0</v>
      </c>
      <c r="N37" s="143">
        <f>F37-L37</f>
        <v>0</v>
      </c>
      <c r="P37" s="372">
        <v>0</v>
      </c>
      <c r="Q37" s="375">
        <v>0</v>
      </c>
      <c r="R37" s="9"/>
      <c r="S37" s="706" t="str">
        <f>+IF(JULIO!S37=0,"",JULIO!S37)</f>
        <v>1010200-2</v>
      </c>
      <c r="T37" s="682" t="str">
        <f>+IF(JULIO!T37=0,"",JULIO!T37)</f>
        <v>Personal Supernumerario</v>
      </c>
      <c r="U37" s="27">
        <f>+ENERO!U37</f>
        <v>0</v>
      </c>
      <c r="V37" s="15">
        <f>JULIO!V37+AGOSTO!AL37</f>
        <v>0</v>
      </c>
      <c r="W37" s="15">
        <f>JULIO!W37+AGOSTO!AM37</f>
        <v>0</v>
      </c>
      <c r="X37" s="18">
        <f t="shared" si="39"/>
        <v>0</v>
      </c>
      <c r="Y37" s="19">
        <f>JULIO!AA37</f>
        <v>0</v>
      </c>
      <c r="Z37" s="374">
        <v>0</v>
      </c>
      <c r="AA37" s="18">
        <f t="shared" si="40"/>
        <v>0</v>
      </c>
      <c r="AB37" s="19">
        <f>JULIO!AD37</f>
        <v>0</v>
      </c>
      <c r="AC37" s="374">
        <v>0</v>
      </c>
      <c r="AD37" s="18">
        <f t="shared" si="41"/>
        <v>0</v>
      </c>
      <c r="AE37" s="19">
        <f>JULIO!AG37</f>
        <v>0</v>
      </c>
      <c r="AF37" s="374">
        <v>0</v>
      </c>
      <c r="AG37" s="18">
        <f t="shared" si="42"/>
        <v>0</v>
      </c>
      <c r="AH37" s="19">
        <f t="shared" si="43"/>
        <v>0</v>
      </c>
      <c r="AI37" s="15">
        <f t="shared" si="44"/>
        <v>0</v>
      </c>
      <c r="AJ37" s="16">
        <f t="shared" si="45"/>
        <v>0</v>
      </c>
      <c r="AK37" s="9"/>
      <c r="AL37" s="372">
        <v>0</v>
      </c>
      <c r="AM37" s="375">
        <v>0</v>
      </c>
      <c r="AN37" s="9"/>
      <c r="AO37" s="24" t="s">
        <v>155</v>
      </c>
    </row>
    <row r="38" spans="1:70" s="382" customFormat="1" ht="24.95" customHeight="1">
      <c r="A38" s="736" t="str">
        <f>+IF(JULIO!A38=0,"",JULIO!A38)</f>
        <v>1130103-4</v>
      </c>
      <c r="B38" s="648" t="str">
        <f>+IF(JULIO!B38=0,"",JULIO!B38)</f>
        <v xml:space="preserve"> Aportes Patronales  1o. Nivel</v>
      </c>
      <c r="C38" s="673">
        <f>+ENERO!C38</f>
        <v>247152498</v>
      </c>
      <c r="D38" s="373">
        <f>JULIO!D38+AGOSTO!P38</f>
        <v>0</v>
      </c>
      <c r="E38" s="373">
        <f>JULIO!E38+AGOSTO!Q38</f>
        <v>0</v>
      </c>
      <c r="F38" s="373">
        <f t="shared" ref="F38:F41" si="46">SUM(C38:E38)</f>
        <v>247152498</v>
      </c>
      <c r="G38" s="373">
        <f>JULIO!I38</f>
        <v>144172294</v>
      </c>
      <c r="H38" s="374">
        <v>20596042</v>
      </c>
      <c r="I38" s="373">
        <f t="shared" ref="I38:I41" si="47">SUM(G38:H38)</f>
        <v>164768336</v>
      </c>
      <c r="J38" s="373">
        <f>JULIO!L38</f>
        <v>123576252</v>
      </c>
      <c r="K38" s="374">
        <v>20596042</v>
      </c>
      <c r="L38" s="373">
        <f t="shared" ref="L38:L41" si="48">SUM(J38:K38)</f>
        <v>144172294</v>
      </c>
      <c r="M38" s="373">
        <f t="shared" ref="M38:M41" si="49">F38-I38</f>
        <v>82384162</v>
      </c>
      <c r="N38" s="143">
        <f t="shared" ref="N38:N41" si="50">F38-L38</f>
        <v>102980204</v>
      </c>
      <c r="O38" s="525"/>
      <c r="P38" s="372">
        <v>0</v>
      </c>
      <c r="Q38" s="375">
        <v>0</v>
      </c>
      <c r="R38" s="9"/>
      <c r="S38" s="706" t="str">
        <f>+IF(JULIO!S38=0,"",JULIO!S38)</f>
        <v>1010200-3</v>
      </c>
      <c r="T38" s="682" t="str">
        <f>+IF(JULIO!T38=0,"",JULIO!T38)</f>
        <v>Honorarios de la Junta Directiva</v>
      </c>
      <c r="U38" s="27">
        <f>+ENERO!U38</f>
        <v>1768800</v>
      </c>
      <c r="V38" s="15">
        <f>JULIO!V38+AGOSTO!AL38</f>
        <v>0</v>
      </c>
      <c r="W38" s="15">
        <f>JULIO!W38+AGOSTO!AM38</f>
        <v>0</v>
      </c>
      <c r="X38" s="18">
        <f t="shared" si="39"/>
        <v>1768800</v>
      </c>
      <c r="Y38" s="19">
        <f>JULIO!AA38</f>
        <v>703116</v>
      </c>
      <c r="Z38" s="374">
        <v>0</v>
      </c>
      <c r="AA38" s="18">
        <f t="shared" si="40"/>
        <v>703116</v>
      </c>
      <c r="AB38" s="19">
        <f>JULIO!AD38</f>
        <v>703116</v>
      </c>
      <c r="AC38" s="374">
        <v>0</v>
      </c>
      <c r="AD38" s="18">
        <f t="shared" si="41"/>
        <v>703116</v>
      </c>
      <c r="AE38" s="19">
        <f>JULIO!AG38</f>
        <v>0</v>
      </c>
      <c r="AF38" s="374">
        <v>0</v>
      </c>
      <c r="AG38" s="18">
        <f t="shared" si="42"/>
        <v>0</v>
      </c>
      <c r="AH38" s="19">
        <f t="shared" si="43"/>
        <v>1065684</v>
      </c>
      <c r="AI38" s="15">
        <f t="shared" si="44"/>
        <v>1065684</v>
      </c>
      <c r="AJ38" s="16">
        <f t="shared" si="45"/>
        <v>1768800</v>
      </c>
      <c r="AK38" s="9"/>
      <c r="AL38" s="372">
        <v>0</v>
      </c>
      <c r="AM38" s="375">
        <v>0</v>
      </c>
      <c r="AN38" s="9"/>
      <c r="AO38" s="294"/>
      <c r="AP38" s="294"/>
      <c r="AQ38" s="294"/>
      <c r="AR38" s="294"/>
      <c r="AS38" s="294"/>
      <c r="AT38" s="294"/>
      <c r="AU38" s="294"/>
      <c r="AV38" s="294"/>
      <c r="AW38" s="294"/>
      <c r="AX38" s="294"/>
      <c r="AY38" s="294"/>
      <c r="AZ38" s="294"/>
    </row>
    <row r="39" spans="1:70" s="382" customFormat="1" ht="24.95" customHeight="1">
      <c r="A39" s="736" t="str">
        <f>+IF(JULIO!A39=0,"",JULIO!A39)</f>
        <v>1130103-5</v>
      </c>
      <c r="B39" s="648" t="str">
        <f>+IF(JULIO!B39=0,"",JULIO!B39)</f>
        <v xml:space="preserve"> Aportes Patronales  2o. Nivel</v>
      </c>
      <c r="C39" s="673">
        <f>+ENERO!C39</f>
        <v>0</v>
      </c>
      <c r="D39" s="373">
        <f>JULIO!D39+AGOSTO!P39</f>
        <v>0</v>
      </c>
      <c r="E39" s="373">
        <f>JULIO!E39+AGOSTO!Q39</f>
        <v>0</v>
      </c>
      <c r="F39" s="373">
        <f t="shared" si="46"/>
        <v>0</v>
      </c>
      <c r="G39" s="373">
        <f>JULIO!I39</f>
        <v>0</v>
      </c>
      <c r="H39" s="374">
        <v>0</v>
      </c>
      <c r="I39" s="373">
        <f t="shared" si="47"/>
        <v>0</v>
      </c>
      <c r="J39" s="373">
        <f>JULIO!L39</f>
        <v>0</v>
      </c>
      <c r="K39" s="374">
        <v>0</v>
      </c>
      <c r="L39" s="373">
        <f t="shared" si="48"/>
        <v>0</v>
      </c>
      <c r="M39" s="373">
        <f t="shared" si="49"/>
        <v>0</v>
      </c>
      <c r="N39" s="143">
        <f t="shared" si="50"/>
        <v>0</v>
      </c>
      <c r="O39" s="525"/>
      <c r="P39" s="372">
        <v>0</v>
      </c>
      <c r="Q39" s="375">
        <v>0</v>
      </c>
      <c r="R39" s="9"/>
      <c r="S39" s="706" t="str">
        <f>+IF(JULIO!S39=0,"",JULIO!S39)</f>
        <v>1010200-4</v>
      </c>
      <c r="T39" s="682" t="str">
        <f>+IF(JULIO!T39=0,"",JULIO!T39)</f>
        <v>Otros Honorarios</v>
      </c>
      <c r="U39" s="27">
        <f>+ENERO!U39</f>
        <v>120990192</v>
      </c>
      <c r="V39" s="15">
        <f>JULIO!V39+AGOSTO!AL39</f>
        <v>-9487426</v>
      </c>
      <c r="W39" s="15">
        <f>JULIO!W39+AGOSTO!AM39</f>
        <v>0</v>
      </c>
      <c r="X39" s="18">
        <f t="shared" si="39"/>
        <v>111502766</v>
      </c>
      <c r="Y39" s="19">
        <f>JULIO!AA39</f>
        <v>111502766</v>
      </c>
      <c r="Z39" s="374">
        <v>0</v>
      </c>
      <c r="AA39" s="18">
        <f t="shared" si="40"/>
        <v>111502766</v>
      </c>
      <c r="AB39" s="19">
        <f>JULIO!AD39</f>
        <v>61603731</v>
      </c>
      <c r="AC39" s="374">
        <v>7979807</v>
      </c>
      <c r="AD39" s="18">
        <f t="shared" si="41"/>
        <v>69583538</v>
      </c>
      <c r="AE39" s="19">
        <f>JULIO!AG39</f>
        <v>46008432</v>
      </c>
      <c r="AF39" s="374">
        <v>7979807</v>
      </c>
      <c r="AG39" s="18">
        <f t="shared" si="42"/>
        <v>53988239</v>
      </c>
      <c r="AH39" s="19">
        <f t="shared" si="43"/>
        <v>0</v>
      </c>
      <c r="AI39" s="15">
        <f t="shared" si="44"/>
        <v>41919228</v>
      </c>
      <c r="AJ39" s="16">
        <f t="shared" si="45"/>
        <v>57514527</v>
      </c>
      <c r="AK39" s="9"/>
      <c r="AL39" s="372">
        <v>0</v>
      </c>
      <c r="AM39" s="375">
        <v>0</v>
      </c>
      <c r="AN39" s="9"/>
      <c r="AO39" s="294"/>
      <c r="AP39" s="294"/>
      <c r="AQ39" s="294"/>
      <c r="AR39" s="294"/>
      <c r="AS39" s="294"/>
      <c r="AT39" s="294"/>
      <c r="AU39" s="294"/>
      <c r="AV39" s="294"/>
      <c r="AW39" s="294"/>
      <c r="AX39" s="294"/>
      <c r="AY39" s="294"/>
      <c r="AZ39" s="294"/>
    </row>
    <row r="40" spans="1:70" s="422" customFormat="1" ht="24.95" customHeight="1">
      <c r="A40" s="736" t="str">
        <f>+IF(JULIO!A40=0,"",JULIO!A40)</f>
        <v>1130103-6</v>
      </c>
      <c r="B40" s="648" t="str">
        <f>+IF(JULIO!B40=0,"",JULIO!B40)</f>
        <v xml:space="preserve"> Aportes Patronales  3er. Nivel</v>
      </c>
      <c r="C40" s="673">
        <f>+ENERO!C40</f>
        <v>0</v>
      </c>
      <c r="D40" s="373">
        <f>JULIO!D40+AGOSTO!P40</f>
        <v>0</v>
      </c>
      <c r="E40" s="373">
        <f>JULIO!E40+AGOSTO!Q40</f>
        <v>0</v>
      </c>
      <c r="F40" s="373">
        <f t="shared" si="46"/>
        <v>0</v>
      </c>
      <c r="G40" s="373">
        <f>JULIO!I40</f>
        <v>0</v>
      </c>
      <c r="H40" s="374">
        <v>0</v>
      </c>
      <c r="I40" s="373">
        <f t="shared" si="47"/>
        <v>0</v>
      </c>
      <c r="J40" s="373">
        <f>JULIO!L40</f>
        <v>0</v>
      </c>
      <c r="K40" s="374">
        <v>0</v>
      </c>
      <c r="L40" s="373">
        <f t="shared" si="48"/>
        <v>0</v>
      </c>
      <c r="M40" s="373">
        <f t="shared" si="49"/>
        <v>0</v>
      </c>
      <c r="N40" s="143">
        <f t="shared" si="50"/>
        <v>0</v>
      </c>
      <c r="O40" s="525"/>
      <c r="P40" s="372">
        <v>0</v>
      </c>
      <c r="Q40" s="375">
        <v>0</v>
      </c>
      <c r="R40" s="9"/>
      <c r="S40" s="706" t="str">
        <f>+IF(JULIO!S40=0,"",JULIO!S40)</f>
        <v>1010200-6</v>
      </c>
      <c r="T40" s="682" t="str">
        <f>+IF(JULIO!T40=0,"",JULIO!T40)</f>
        <v>Certificación, Habilitación y Acreditación</v>
      </c>
      <c r="U40" s="27">
        <f>+ENERO!U40</f>
        <v>0</v>
      </c>
      <c r="V40" s="15">
        <f>JULIO!V40+AGOSTO!AL40</f>
        <v>0</v>
      </c>
      <c r="W40" s="15">
        <f>JULIO!W40+AGOSTO!AM40</f>
        <v>0</v>
      </c>
      <c r="X40" s="18">
        <f t="shared" si="39"/>
        <v>0</v>
      </c>
      <c r="Y40" s="19">
        <f>JULIO!AA40</f>
        <v>0</v>
      </c>
      <c r="Z40" s="374">
        <v>0</v>
      </c>
      <c r="AA40" s="18">
        <f t="shared" si="40"/>
        <v>0</v>
      </c>
      <c r="AB40" s="19">
        <f>JULIO!AD40</f>
        <v>0</v>
      </c>
      <c r="AC40" s="374">
        <v>0</v>
      </c>
      <c r="AD40" s="18">
        <f t="shared" si="41"/>
        <v>0</v>
      </c>
      <c r="AE40" s="19">
        <f>JULIO!AG40</f>
        <v>0</v>
      </c>
      <c r="AF40" s="374">
        <v>0</v>
      </c>
      <c r="AG40" s="18">
        <f t="shared" si="42"/>
        <v>0</v>
      </c>
      <c r="AH40" s="19">
        <f t="shared" si="43"/>
        <v>0</v>
      </c>
      <c r="AI40" s="15">
        <f t="shared" si="44"/>
        <v>0</v>
      </c>
      <c r="AJ40" s="16">
        <f t="shared" si="45"/>
        <v>0</v>
      </c>
      <c r="AK40" s="9"/>
      <c r="AL40" s="372">
        <v>0</v>
      </c>
      <c r="AM40" s="375">
        <v>0</v>
      </c>
      <c r="AN40" s="9"/>
      <c r="AO40" s="382"/>
      <c r="AP40" s="382"/>
      <c r="AQ40" s="382"/>
      <c r="AR40" s="382"/>
      <c r="AS40" s="382"/>
      <c r="AT40" s="382"/>
      <c r="AU40" s="382"/>
      <c r="AV40" s="382"/>
      <c r="AW40" s="382"/>
      <c r="AX40" s="382"/>
      <c r="AY40" s="382"/>
      <c r="AZ40" s="382"/>
      <c r="BA40" s="382"/>
      <c r="BF40" s="382"/>
      <c r="BG40" s="382"/>
      <c r="BH40" s="382"/>
      <c r="BI40" s="382"/>
      <c r="BJ40" s="382"/>
      <c r="BK40" s="382"/>
      <c r="BL40" s="382"/>
      <c r="BM40" s="382"/>
      <c r="BN40" s="382"/>
      <c r="BO40" s="382"/>
      <c r="BP40" s="382"/>
      <c r="BQ40" s="382"/>
      <c r="BR40" s="382"/>
    </row>
    <row r="41" spans="1:70" s="422" customFormat="1" ht="24.95" customHeight="1">
      <c r="A41" s="734">
        <f>+IF(JULIO!A41=0,"",JULIO!A41)</f>
        <v>1130104</v>
      </c>
      <c r="B41" s="645" t="str">
        <f>+IF(JULIO!B41=0,"",JULIO!B41)</f>
        <v>SUBSIDIO A LA OFERTA- ACTIVIDADES NO POS-S</v>
      </c>
      <c r="C41" s="673">
        <f>+ENERO!C41</f>
        <v>0</v>
      </c>
      <c r="D41" s="122">
        <f>JULIO!D41+AGOSTO!P41</f>
        <v>0</v>
      </c>
      <c r="E41" s="122">
        <f>JULIO!E41+AGOSTO!Q41</f>
        <v>0</v>
      </c>
      <c r="F41" s="122">
        <f t="shared" si="46"/>
        <v>0</v>
      </c>
      <c r="G41" s="122">
        <f>JULIO!I41</f>
        <v>0</v>
      </c>
      <c r="H41" s="374">
        <v>0</v>
      </c>
      <c r="I41" s="122">
        <f t="shared" si="47"/>
        <v>0</v>
      </c>
      <c r="J41" s="122">
        <f>JULIO!L41</f>
        <v>0</v>
      </c>
      <c r="K41" s="374">
        <v>0</v>
      </c>
      <c r="L41" s="122">
        <f t="shared" si="48"/>
        <v>0</v>
      </c>
      <c r="M41" s="122">
        <f t="shared" si="49"/>
        <v>0</v>
      </c>
      <c r="N41" s="130">
        <f t="shared" si="50"/>
        <v>0</v>
      </c>
      <c r="O41" s="382"/>
      <c r="P41" s="374">
        <v>0</v>
      </c>
      <c r="Q41" s="375">
        <v>0</v>
      </c>
      <c r="R41" s="9"/>
      <c r="S41" s="706">
        <f>+IF(JULIO!S41=0,"",JULIO!S41)</f>
        <v>1010299</v>
      </c>
      <c r="T41" s="682" t="str">
        <f>+IF(JULIO!T41=0,"",JULIO!T41)</f>
        <v>Vigencias Anteriores Servicios Asociados a nomina Operativo</v>
      </c>
      <c r="U41" s="27">
        <f>+ENERO!U41</f>
        <v>0</v>
      </c>
      <c r="V41" s="15">
        <f>JULIO!V41+AGOSTO!AL41</f>
        <v>26266550</v>
      </c>
      <c r="W41" s="15">
        <f>JULIO!W41+AGOSTO!AM41</f>
        <v>0</v>
      </c>
      <c r="X41" s="18">
        <f t="shared" si="39"/>
        <v>26266550</v>
      </c>
      <c r="Y41" s="19">
        <f>JULIO!AA41</f>
        <v>26266550</v>
      </c>
      <c r="Z41" s="374">
        <v>0</v>
      </c>
      <c r="AA41" s="18">
        <f t="shared" si="40"/>
        <v>26266550</v>
      </c>
      <c r="AB41" s="19">
        <f>JULIO!AD41</f>
        <v>26266550</v>
      </c>
      <c r="AC41" s="374">
        <v>0</v>
      </c>
      <c r="AD41" s="18">
        <f t="shared" si="41"/>
        <v>26266550</v>
      </c>
      <c r="AE41" s="19">
        <f>JULIO!AG41</f>
        <v>26266550</v>
      </c>
      <c r="AF41" s="374">
        <v>0</v>
      </c>
      <c r="AG41" s="18">
        <f t="shared" si="42"/>
        <v>26266550</v>
      </c>
      <c r="AH41" s="19">
        <f t="shared" si="43"/>
        <v>0</v>
      </c>
      <c r="AI41" s="15">
        <f t="shared" si="44"/>
        <v>0</v>
      </c>
      <c r="AJ41" s="16">
        <f t="shared" si="45"/>
        <v>0</v>
      </c>
      <c r="AK41" s="9"/>
      <c r="AL41" s="372">
        <v>0</v>
      </c>
      <c r="AM41" s="375">
        <v>0</v>
      </c>
      <c r="AN41" s="9"/>
      <c r="AO41" s="294"/>
      <c r="AP41" s="294"/>
      <c r="AQ41" s="294"/>
      <c r="AR41" s="294"/>
      <c r="AS41" s="294"/>
      <c r="AT41" s="294"/>
      <c r="AU41" s="294"/>
      <c r="AV41" s="294"/>
      <c r="AW41" s="294"/>
      <c r="AX41" s="294"/>
      <c r="AY41" s="294"/>
      <c r="AZ41" s="294"/>
      <c r="BA41" s="382"/>
      <c r="BF41" s="382"/>
      <c r="BG41" s="382"/>
      <c r="BH41" s="382"/>
      <c r="BI41" s="382"/>
      <c r="BJ41" s="382"/>
      <c r="BK41" s="382"/>
      <c r="BL41" s="382"/>
    </row>
    <row r="42" spans="1:70" s="382" customFormat="1" ht="24.95" customHeight="1">
      <c r="A42" s="734">
        <f>+IF(JULIO!A42=0,"",JULIO!A42)</f>
        <v>1130106</v>
      </c>
      <c r="B42" s="645" t="str">
        <f>+IF(JULIO!B42=0,"",JULIO!B42)</f>
        <v>SALUD PUBLICA - PLAN DE INTERVENCIONES COLECTIVAS</v>
      </c>
      <c r="C42" s="43">
        <f t="shared" ref="C42:N42" si="51">SUM(C43:C44)</f>
        <v>76000000</v>
      </c>
      <c r="D42" s="44">
        <f t="shared" si="51"/>
        <v>0</v>
      </c>
      <c r="E42" s="44">
        <f t="shared" si="51"/>
        <v>49000000</v>
      </c>
      <c r="F42" s="44">
        <f t="shared" si="51"/>
        <v>125000000</v>
      </c>
      <c r="G42" s="44">
        <f t="shared" si="51"/>
        <v>75135511</v>
      </c>
      <c r="H42" s="44">
        <f t="shared" si="51"/>
        <v>10039609</v>
      </c>
      <c r="I42" s="44">
        <f t="shared" si="51"/>
        <v>85175120</v>
      </c>
      <c r="J42" s="44">
        <f t="shared" si="51"/>
        <v>57299624</v>
      </c>
      <c r="K42" s="44">
        <f t="shared" si="51"/>
        <v>16867850</v>
      </c>
      <c r="L42" s="44">
        <f t="shared" si="51"/>
        <v>74167474</v>
      </c>
      <c r="M42" s="44">
        <f t="shared" si="51"/>
        <v>39824880</v>
      </c>
      <c r="N42" s="45">
        <f t="shared" si="51"/>
        <v>50832526</v>
      </c>
      <c r="P42" s="43">
        <f>SUM(P43:P44)</f>
        <v>0</v>
      </c>
      <c r="Q42" s="45">
        <f>SUM(Q43:Q44)</f>
        <v>0</v>
      </c>
      <c r="R42" s="9"/>
      <c r="S42" s="366" t="str">
        <f>+IF(JULIO!S42=0,"",JULIO!S42)</f>
        <v/>
      </c>
      <c r="T42" s="696" t="str">
        <f>+IF(JULIO!T42=0,"",JULIO!T42)</f>
        <v/>
      </c>
      <c r="U42" s="161"/>
      <c r="V42" s="161"/>
      <c r="W42" s="161"/>
      <c r="X42" s="161"/>
      <c r="Y42" s="161"/>
      <c r="Z42" s="161"/>
      <c r="AA42" s="161"/>
      <c r="AB42" s="161"/>
      <c r="AC42" s="161"/>
      <c r="AD42" s="161"/>
      <c r="AE42" s="161"/>
      <c r="AF42" s="161"/>
      <c r="AG42" s="161"/>
      <c r="AH42" s="161"/>
      <c r="AI42" s="161"/>
      <c r="AJ42" s="166"/>
      <c r="AK42" s="10"/>
      <c r="AL42" s="172"/>
      <c r="AM42" s="173"/>
      <c r="AN42" s="9"/>
      <c r="AO42" s="294"/>
      <c r="AP42" s="294"/>
      <c r="AQ42" s="294"/>
      <c r="AR42" s="294"/>
      <c r="AS42" s="294"/>
      <c r="AT42" s="294"/>
      <c r="AU42" s="294"/>
      <c r="AV42" s="294"/>
      <c r="AW42" s="294"/>
      <c r="AX42" s="294"/>
      <c r="AY42" s="294"/>
      <c r="AZ42" s="294"/>
    </row>
    <row r="43" spans="1:70" s="422" customFormat="1" ht="24.95" customHeight="1">
      <c r="A43" s="611" t="str">
        <f>+IF(JULIO!A43=0,"",JULIO!A43)</f>
        <v>1130106-1</v>
      </c>
      <c r="B43" s="646" t="str">
        <f>+CONCATENATE("Vigencia ",INSTRUCCIONES!$F$3)</f>
        <v>Vigencia 2018</v>
      </c>
      <c r="C43" s="673">
        <f>+ENERO!C43</f>
        <v>76000000</v>
      </c>
      <c r="D43" s="373">
        <f>JULIO!D43+AGOSTO!P43</f>
        <v>0</v>
      </c>
      <c r="E43" s="373">
        <f>JULIO!E43+AGOSTO!Q43</f>
        <v>39000000</v>
      </c>
      <c r="F43" s="373">
        <f>SUM(C43:E43)</f>
        <v>115000000</v>
      </c>
      <c r="G43" s="373">
        <f>JULIO!I43</f>
        <v>65135511</v>
      </c>
      <c r="H43" s="374">
        <v>10039609</v>
      </c>
      <c r="I43" s="373">
        <f>SUM(G43:H43)</f>
        <v>75175120</v>
      </c>
      <c r="J43" s="373">
        <f>JULIO!L43</f>
        <v>47299624</v>
      </c>
      <c r="K43" s="374">
        <v>16867850</v>
      </c>
      <c r="L43" s="373">
        <f>SUM(J43:K43)</f>
        <v>64167474</v>
      </c>
      <c r="M43" s="373">
        <f>F43-I43</f>
        <v>39824880</v>
      </c>
      <c r="N43" s="143">
        <f>F43-L43</f>
        <v>50832526</v>
      </c>
      <c r="O43" s="382"/>
      <c r="P43" s="372">
        <v>0</v>
      </c>
      <c r="Q43" s="375">
        <v>0</v>
      </c>
      <c r="R43" s="9"/>
      <c r="S43" s="705">
        <f>+IF(JULIO!S43=0,"",JULIO!S43)</f>
        <v>1010300</v>
      </c>
      <c r="T43" s="681" t="str">
        <f>+IF(JULIO!T43=0,"",JULIO!T43)</f>
        <v>Contribuciones Inherentes nómina al Sector Privado</v>
      </c>
      <c r="U43" s="132">
        <f t="shared" ref="U43:AJ43" si="52">U44+U49+U55</f>
        <v>193912600</v>
      </c>
      <c r="V43" s="122">
        <f t="shared" si="52"/>
        <v>-10756447</v>
      </c>
      <c r="W43" s="122">
        <f t="shared" si="52"/>
        <v>0</v>
      </c>
      <c r="X43" s="129">
        <f t="shared" si="52"/>
        <v>183156153</v>
      </c>
      <c r="Y43" s="128">
        <f t="shared" si="52"/>
        <v>117902389</v>
      </c>
      <c r="Z43" s="122">
        <f t="shared" si="52"/>
        <v>12813593</v>
      </c>
      <c r="AA43" s="129">
        <f t="shared" si="52"/>
        <v>130715982</v>
      </c>
      <c r="AB43" s="128">
        <f t="shared" si="52"/>
        <v>117902389</v>
      </c>
      <c r="AC43" s="122">
        <f t="shared" si="52"/>
        <v>12813593</v>
      </c>
      <c r="AD43" s="129">
        <f t="shared" si="52"/>
        <v>130715982</v>
      </c>
      <c r="AE43" s="128">
        <f t="shared" si="52"/>
        <v>106783838</v>
      </c>
      <c r="AF43" s="122">
        <f t="shared" si="52"/>
        <v>11118551</v>
      </c>
      <c r="AG43" s="129">
        <f t="shared" si="52"/>
        <v>117902389</v>
      </c>
      <c r="AH43" s="128">
        <f t="shared" si="52"/>
        <v>52440171</v>
      </c>
      <c r="AI43" s="122">
        <f t="shared" si="52"/>
        <v>52440171</v>
      </c>
      <c r="AJ43" s="130">
        <f t="shared" si="52"/>
        <v>65253764</v>
      </c>
      <c r="AK43" s="9"/>
      <c r="AL43" s="128">
        <f>AL44+AL49+AL55</f>
        <v>0</v>
      </c>
      <c r="AM43" s="130">
        <f>AM44+AM49+AM55</f>
        <v>0</v>
      </c>
      <c r="AN43" s="9"/>
      <c r="AO43" s="382"/>
      <c r="AP43" s="457"/>
      <c r="AQ43" s="294"/>
      <c r="AR43" s="294"/>
      <c r="AS43" s="294"/>
      <c r="AT43" s="294"/>
      <c r="AU43" s="294"/>
      <c r="AV43" s="294"/>
      <c r="AW43" s="294"/>
      <c r="AX43" s="294"/>
      <c r="AY43" s="294"/>
      <c r="AZ43" s="294"/>
      <c r="BA43" s="382"/>
      <c r="BF43" s="382"/>
      <c r="BG43" s="382"/>
      <c r="BH43" s="382"/>
      <c r="BI43" s="382"/>
      <c r="BJ43" s="382"/>
      <c r="BK43" s="382"/>
      <c r="BL43" s="382"/>
      <c r="BM43" s="382"/>
      <c r="BN43" s="382"/>
      <c r="BO43" s="382"/>
      <c r="BP43" s="382"/>
      <c r="BQ43" s="382"/>
      <c r="BR43" s="382"/>
    </row>
    <row r="44" spans="1:70" s="422" customFormat="1" ht="24.95" customHeight="1">
      <c r="A44" s="611" t="str">
        <f>+IF(JULIO!A44=0,"",JULIO!A44)</f>
        <v>1130106-2</v>
      </c>
      <c r="B44" s="646" t="str">
        <f>+IF(JULIO!B44=0,"",JULIO!B44)</f>
        <v>Vigencia Anterior Salud Publica</v>
      </c>
      <c r="C44" s="673">
        <f>+ENERO!C44</f>
        <v>0</v>
      </c>
      <c r="D44" s="373">
        <f>JULIO!D44+AGOSTO!P44</f>
        <v>0</v>
      </c>
      <c r="E44" s="373">
        <f>JULIO!E44+AGOSTO!Q44</f>
        <v>10000000</v>
      </c>
      <c r="F44" s="373">
        <f>SUM(C44:E44)</f>
        <v>10000000</v>
      </c>
      <c r="G44" s="373">
        <f>JULIO!I44</f>
        <v>10000000</v>
      </c>
      <c r="H44" s="374">
        <v>0</v>
      </c>
      <c r="I44" s="373">
        <f>SUM(G44:H44)</f>
        <v>10000000</v>
      </c>
      <c r="J44" s="373">
        <f>JULIO!L44</f>
        <v>10000000</v>
      </c>
      <c r="K44" s="374">
        <v>0</v>
      </c>
      <c r="L44" s="373">
        <f>SUM(J44:K44)</f>
        <v>10000000</v>
      </c>
      <c r="M44" s="373">
        <f>F44-I44</f>
        <v>0</v>
      </c>
      <c r="N44" s="143">
        <f>F44-L44</f>
        <v>0</v>
      </c>
      <c r="O44" s="382"/>
      <c r="P44" s="372">
        <v>0</v>
      </c>
      <c r="Q44" s="375">
        <v>0</v>
      </c>
      <c r="R44" s="9"/>
      <c r="S44" s="706">
        <f>+IF(JULIO!S44=0,"",JULIO!S44)</f>
        <v>1010301</v>
      </c>
      <c r="T44" s="682" t="str">
        <f>+IF(JULIO!T44=0,"",JULIO!T44)</f>
        <v>Contribuciones - SGP - Aportes Patronales - Cuenta Maestra</v>
      </c>
      <c r="U44" s="27">
        <f t="shared" ref="U44:AJ44" si="53">SUM(U45:U48)</f>
        <v>54094142</v>
      </c>
      <c r="V44" s="15">
        <f t="shared" si="53"/>
        <v>36297561</v>
      </c>
      <c r="W44" s="15">
        <f t="shared" si="53"/>
        <v>0</v>
      </c>
      <c r="X44" s="18">
        <f t="shared" si="53"/>
        <v>90391703</v>
      </c>
      <c r="Y44" s="19">
        <f t="shared" si="53"/>
        <v>60449257</v>
      </c>
      <c r="Z44" s="142">
        <f t="shared" si="53"/>
        <v>8973100</v>
      </c>
      <c r="AA44" s="18">
        <f t="shared" si="53"/>
        <v>69422357</v>
      </c>
      <c r="AB44" s="19">
        <f t="shared" si="53"/>
        <v>60449257</v>
      </c>
      <c r="AC44" s="142">
        <f t="shared" si="53"/>
        <v>8973100</v>
      </c>
      <c r="AD44" s="18">
        <f t="shared" si="53"/>
        <v>69422357</v>
      </c>
      <c r="AE44" s="19">
        <f t="shared" si="53"/>
        <v>51669914</v>
      </c>
      <c r="AF44" s="142">
        <f t="shared" si="53"/>
        <v>8779343</v>
      </c>
      <c r="AG44" s="18">
        <f t="shared" si="53"/>
        <v>60449257</v>
      </c>
      <c r="AH44" s="19">
        <f t="shared" si="53"/>
        <v>20969346</v>
      </c>
      <c r="AI44" s="15">
        <f t="shared" si="53"/>
        <v>20969346</v>
      </c>
      <c r="AJ44" s="16">
        <f t="shared" si="53"/>
        <v>29942446</v>
      </c>
      <c r="AK44" s="9"/>
      <c r="AL44" s="29">
        <f>SUM(AL45:AL48)</f>
        <v>0</v>
      </c>
      <c r="AM44" s="26">
        <f>SUM(AM45:AM48)</f>
        <v>0</v>
      </c>
      <c r="AN44" s="9"/>
      <c r="AO44" s="294"/>
      <c r="AP44" s="294"/>
      <c r="AQ44" s="294"/>
      <c r="AR44" s="294"/>
      <c r="AS44" s="294"/>
      <c r="AT44" s="294"/>
      <c r="AU44" s="294"/>
      <c r="AV44" s="294"/>
      <c r="AW44" s="294"/>
      <c r="AX44" s="294"/>
      <c r="AY44" s="294"/>
      <c r="AZ44" s="294"/>
      <c r="BA44" s="382"/>
      <c r="BF44" s="382"/>
      <c r="BG44" s="382"/>
      <c r="BH44" s="382"/>
      <c r="BI44" s="382"/>
      <c r="BJ44" s="382"/>
      <c r="BK44" s="382"/>
      <c r="BL44" s="382"/>
      <c r="BM44" s="382"/>
      <c r="BN44" s="382"/>
      <c r="BO44" s="382"/>
      <c r="BP44" s="382"/>
      <c r="BQ44" s="382"/>
      <c r="BR44" s="382"/>
    </row>
    <row r="45" spans="1:70" s="382" customFormat="1" ht="24.95" customHeight="1">
      <c r="A45" s="734">
        <f>+IF(JULIO!A45=0,"",JULIO!A45)</f>
        <v>1130107</v>
      </c>
      <c r="B45" s="645" t="str">
        <f>+IF(JULIO!B45=0,"",JULIO!B45)</f>
        <v>MINSALUD-FOSYGA-RECLAMACIONES ECAT</v>
      </c>
      <c r="C45" s="43">
        <f t="shared" ref="C45:N45" si="54">SUM(C46:C47)</f>
        <v>0</v>
      </c>
      <c r="D45" s="44">
        <f t="shared" si="54"/>
        <v>0</v>
      </c>
      <c r="E45" s="44">
        <f t="shared" si="54"/>
        <v>0</v>
      </c>
      <c r="F45" s="44">
        <f t="shared" si="54"/>
        <v>0</v>
      </c>
      <c r="G45" s="44">
        <f t="shared" si="54"/>
        <v>0</v>
      </c>
      <c r="H45" s="44">
        <f t="shared" si="54"/>
        <v>0</v>
      </c>
      <c r="I45" s="44">
        <f t="shared" si="54"/>
        <v>0</v>
      </c>
      <c r="J45" s="44">
        <f t="shared" si="54"/>
        <v>0</v>
      </c>
      <c r="K45" s="44">
        <f t="shared" si="54"/>
        <v>0</v>
      </c>
      <c r="L45" s="44">
        <f t="shared" si="54"/>
        <v>0</v>
      </c>
      <c r="M45" s="44">
        <f t="shared" si="54"/>
        <v>0</v>
      </c>
      <c r="N45" s="45">
        <f t="shared" si="54"/>
        <v>0</v>
      </c>
      <c r="P45" s="43">
        <f>SUM(P46:P47)</f>
        <v>0</v>
      </c>
      <c r="Q45" s="45">
        <f>SUM(Q46:Q47)</f>
        <v>0</v>
      </c>
      <c r="R45" s="9"/>
      <c r="S45" s="707" t="str">
        <f>+IF(JULIO!S45=0,"",JULIO!S45)</f>
        <v>1010301-1</v>
      </c>
      <c r="T45" s="683" t="str">
        <f>+IF(JULIO!T45=0,"",JULIO!T45)</f>
        <v>E.P.S. - Aportes cuenta maestra</v>
      </c>
      <c r="U45" s="27">
        <f>+ENERO!U45</f>
        <v>20661530</v>
      </c>
      <c r="V45" s="15">
        <f>JULIO!V45+AGOSTO!AL45</f>
        <v>16669381</v>
      </c>
      <c r="W45" s="15">
        <f>JULIO!W45+AGOSTO!AM45</f>
        <v>0</v>
      </c>
      <c r="X45" s="18">
        <f>SUM(U45:W45)</f>
        <v>37330911</v>
      </c>
      <c r="Y45" s="19">
        <f>JULIO!AA45</f>
        <v>24864766</v>
      </c>
      <c r="Z45" s="374">
        <v>3601053</v>
      </c>
      <c r="AA45" s="18">
        <f>SUM(Y45:Z45)</f>
        <v>28465819</v>
      </c>
      <c r="AB45" s="19">
        <f>JULIO!AD45</f>
        <v>24864766</v>
      </c>
      <c r="AC45" s="374">
        <v>3601053</v>
      </c>
      <c r="AD45" s="18">
        <f>SUM(AB45:AC45)</f>
        <v>28465819</v>
      </c>
      <c r="AE45" s="19">
        <f>JULIO!AG45</f>
        <v>21277255</v>
      </c>
      <c r="AF45" s="374">
        <v>3587511</v>
      </c>
      <c r="AG45" s="18">
        <f>SUM(AE45:AF45)</f>
        <v>24864766</v>
      </c>
      <c r="AH45" s="19">
        <f>X45-AA45</f>
        <v>8865092</v>
      </c>
      <c r="AI45" s="15">
        <f>X45-AD45</f>
        <v>8865092</v>
      </c>
      <c r="AJ45" s="16">
        <f>X45-AG45</f>
        <v>12466145</v>
      </c>
      <c r="AK45" s="9"/>
      <c r="AL45" s="372">
        <v>0</v>
      </c>
      <c r="AM45" s="375">
        <v>0</v>
      </c>
      <c r="AN45" s="9"/>
      <c r="AO45" s="294"/>
      <c r="AP45" s="294"/>
      <c r="AQ45" s="294"/>
      <c r="AR45" s="294"/>
      <c r="AS45" s="294"/>
      <c r="AT45" s="294"/>
      <c r="AU45" s="294"/>
      <c r="AV45" s="294"/>
      <c r="AW45" s="294"/>
      <c r="AX45" s="294"/>
      <c r="AY45" s="294"/>
      <c r="AZ45" s="294"/>
    </row>
    <row r="46" spans="1:70" s="422" customFormat="1" ht="24.95" customHeight="1">
      <c r="A46" s="611" t="str">
        <f>+IF(JULIO!A46=0,"",JULIO!A46)</f>
        <v>1130107-1</v>
      </c>
      <c r="B46" s="646" t="str">
        <f>+CONCATENATE("Vigencia ",INSTRUCCIONES!$F$3)</f>
        <v>Vigencia 2018</v>
      </c>
      <c r="C46" s="673">
        <f>+ENERO!C46</f>
        <v>0</v>
      </c>
      <c r="D46" s="373">
        <f>JULIO!D46+AGOSTO!P46</f>
        <v>0</v>
      </c>
      <c r="E46" s="373">
        <f>JULIO!E46+AGOSTO!Q46</f>
        <v>0</v>
      </c>
      <c r="F46" s="373">
        <f>SUM(C46:E46)</f>
        <v>0</v>
      </c>
      <c r="G46" s="373">
        <f>JULIO!I46</f>
        <v>0</v>
      </c>
      <c r="H46" s="374">
        <v>0</v>
      </c>
      <c r="I46" s="373">
        <f>SUM(G46:H46)</f>
        <v>0</v>
      </c>
      <c r="J46" s="373">
        <f>JULIO!L46</f>
        <v>0</v>
      </c>
      <c r="K46" s="374">
        <v>0</v>
      </c>
      <c r="L46" s="373">
        <f>SUM(J46:K46)</f>
        <v>0</v>
      </c>
      <c r="M46" s="373">
        <f>F46-I46</f>
        <v>0</v>
      </c>
      <c r="N46" s="143">
        <f>F46-L46</f>
        <v>0</v>
      </c>
      <c r="O46" s="382"/>
      <c r="P46" s="372">
        <v>0</v>
      </c>
      <c r="Q46" s="375">
        <v>0</v>
      </c>
      <c r="R46" s="9"/>
      <c r="S46" s="707" t="str">
        <f>+IF(JULIO!S46=0,"",JULIO!S46)</f>
        <v>1010301-2</v>
      </c>
      <c r="T46" s="683" t="str">
        <f>+IF(JULIO!T46=0,"",JULIO!T46)</f>
        <v>Fondos pensionales - Aportes cuenta maestra</v>
      </c>
      <c r="U46" s="27">
        <f>+ENERO!U46</f>
        <v>26366539</v>
      </c>
      <c r="V46" s="15">
        <f>JULIO!V46+AGOSTO!AL46</f>
        <v>26694253</v>
      </c>
      <c r="W46" s="15">
        <f>JULIO!W46+AGOSTO!AM46</f>
        <v>0</v>
      </c>
      <c r="X46" s="18">
        <f>SUM(U46:W46)</f>
        <v>53060792</v>
      </c>
      <c r="Y46" s="19">
        <f>JULIO!AA46</f>
        <v>35584491</v>
      </c>
      <c r="Z46" s="374">
        <v>5372047</v>
      </c>
      <c r="AA46" s="18">
        <f>SUM(Y46:Z46)</f>
        <v>40956538</v>
      </c>
      <c r="AB46" s="19">
        <f>JULIO!AD46</f>
        <v>35584491</v>
      </c>
      <c r="AC46" s="374">
        <v>5372047</v>
      </c>
      <c r="AD46" s="18">
        <f>SUM(AB46:AC46)</f>
        <v>40956538</v>
      </c>
      <c r="AE46" s="19">
        <f>JULIO!AG46</f>
        <v>30392659</v>
      </c>
      <c r="AF46" s="374">
        <v>5191832</v>
      </c>
      <c r="AG46" s="18">
        <f>SUM(AE46:AF46)</f>
        <v>35584491</v>
      </c>
      <c r="AH46" s="19">
        <f>X46-AA46</f>
        <v>12104254</v>
      </c>
      <c r="AI46" s="15">
        <f>X46-AD46</f>
        <v>12104254</v>
      </c>
      <c r="AJ46" s="16">
        <f>X46-AG46</f>
        <v>17476301</v>
      </c>
      <c r="AK46" s="9"/>
      <c r="AL46" s="372">
        <v>0</v>
      </c>
      <c r="AM46" s="375">
        <v>0</v>
      </c>
      <c r="AN46" s="9"/>
      <c r="AO46" s="458"/>
      <c r="AP46" s="457"/>
      <c r="AQ46" s="294"/>
      <c r="AR46" s="294"/>
      <c r="AS46" s="294"/>
      <c r="AT46" s="294"/>
      <c r="AU46" s="294"/>
      <c r="AV46" s="294"/>
      <c r="AW46" s="294"/>
      <c r="AX46" s="294"/>
      <c r="AY46" s="294"/>
      <c r="AZ46" s="294"/>
      <c r="BA46" s="382"/>
      <c r="BF46" s="382"/>
      <c r="BG46" s="382"/>
      <c r="BH46" s="382"/>
      <c r="BI46" s="382"/>
      <c r="BJ46" s="382"/>
      <c r="BK46" s="382"/>
      <c r="BL46" s="382"/>
    </row>
    <row r="47" spans="1:70" s="422" customFormat="1" ht="24.95" customHeight="1">
      <c r="A47" s="611" t="str">
        <f>+IF(JULIO!A47=0,"",JULIO!A47)</f>
        <v>1130107-2</v>
      </c>
      <c r="B47" s="646" t="str">
        <f>+IF(JULIO!B47=0,"",JULIO!B47)</f>
        <v>Vigencia Anterior</v>
      </c>
      <c r="C47" s="673">
        <f>+ENERO!C47</f>
        <v>0</v>
      </c>
      <c r="D47" s="373">
        <f>JULIO!D47+AGOSTO!P47</f>
        <v>0</v>
      </c>
      <c r="E47" s="373">
        <f>JULIO!E47+AGOSTO!Q47</f>
        <v>0</v>
      </c>
      <c r="F47" s="373">
        <f>SUM(C47:E47)</f>
        <v>0</v>
      </c>
      <c r="G47" s="373">
        <f>JULIO!I47</f>
        <v>0</v>
      </c>
      <c r="H47" s="374">
        <v>0</v>
      </c>
      <c r="I47" s="373">
        <f>SUM(G47:H47)</f>
        <v>0</v>
      </c>
      <c r="J47" s="373">
        <f>JULIO!L47</f>
        <v>0</v>
      </c>
      <c r="K47" s="374">
        <v>0</v>
      </c>
      <c r="L47" s="373">
        <f>SUM(J47:K47)</f>
        <v>0</v>
      </c>
      <c r="M47" s="373">
        <f>F47-I47</f>
        <v>0</v>
      </c>
      <c r="N47" s="143">
        <f>F47-L47</f>
        <v>0</v>
      </c>
      <c r="O47" s="382"/>
      <c r="P47" s="372">
        <v>0</v>
      </c>
      <c r="Q47" s="375">
        <v>0</v>
      </c>
      <c r="R47" s="9"/>
      <c r="S47" s="707" t="str">
        <f>+IF(JULIO!S47=0,"",JULIO!S47)</f>
        <v>1010301-3</v>
      </c>
      <c r="T47" s="683" t="str">
        <f>+IF(JULIO!T47=0,"",JULIO!T47)</f>
        <v>Fondos de cesantías - Aportes cuenta maestra</v>
      </c>
      <c r="U47" s="27">
        <f>+ENERO!U47</f>
        <v>7066073</v>
      </c>
      <c r="V47" s="15">
        <f>JULIO!V47+AGOSTO!AL47</f>
        <v>-7066073</v>
      </c>
      <c r="W47" s="15">
        <f>JULIO!W47+AGOSTO!AM47</f>
        <v>0</v>
      </c>
      <c r="X47" s="18">
        <f>SUM(U47:W47)</f>
        <v>0</v>
      </c>
      <c r="Y47" s="19">
        <f>JULIO!AA47</f>
        <v>0</v>
      </c>
      <c r="Z47" s="374">
        <v>0</v>
      </c>
      <c r="AA47" s="18">
        <f>SUM(Y47:Z47)</f>
        <v>0</v>
      </c>
      <c r="AB47" s="19">
        <f>JULIO!AD47</f>
        <v>0</v>
      </c>
      <c r="AC47" s="374">
        <v>0</v>
      </c>
      <c r="AD47" s="18">
        <f>SUM(AB47:AC47)</f>
        <v>0</v>
      </c>
      <c r="AE47" s="19">
        <f>JULIO!AG47</f>
        <v>0</v>
      </c>
      <c r="AF47" s="374">
        <v>0</v>
      </c>
      <c r="AG47" s="18">
        <f>SUM(AE47:AF47)</f>
        <v>0</v>
      </c>
      <c r="AH47" s="19">
        <f>X47-AA47</f>
        <v>0</v>
      </c>
      <c r="AI47" s="15">
        <f>X47-AD47</f>
        <v>0</v>
      </c>
      <c r="AJ47" s="16">
        <f>X47-AG47</f>
        <v>0</v>
      </c>
      <c r="AK47" s="9"/>
      <c r="AL47" s="372">
        <v>0</v>
      </c>
      <c r="AM47" s="375">
        <v>0</v>
      </c>
      <c r="AN47" s="9"/>
      <c r="AO47" s="294"/>
      <c r="AP47" s="294"/>
      <c r="AQ47" s="294"/>
      <c r="AR47" s="294"/>
      <c r="AS47" s="294"/>
      <c r="AT47" s="294"/>
      <c r="AU47" s="294"/>
      <c r="AV47" s="294"/>
      <c r="AW47" s="294"/>
      <c r="AX47" s="294"/>
      <c r="AY47" s="294"/>
      <c r="AZ47" s="294"/>
      <c r="BA47" s="382"/>
      <c r="BF47" s="382"/>
      <c r="BG47" s="382"/>
      <c r="BH47" s="382"/>
      <c r="BI47" s="382"/>
      <c r="BJ47" s="382"/>
      <c r="BK47" s="382"/>
      <c r="BL47" s="382"/>
      <c r="BM47" s="382"/>
      <c r="BN47" s="382"/>
      <c r="BO47" s="382"/>
      <c r="BP47" s="382"/>
      <c r="BQ47" s="382"/>
      <c r="BR47" s="382"/>
    </row>
    <row r="48" spans="1:70" s="382" customFormat="1" ht="24.95" customHeight="1">
      <c r="A48" s="734">
        <f>+IF(JULIO!A48=0,"",JULIO!A48)</f>
        <v>1130108</v>
      </c>
      <c r="B48" s="645" t="str">
        <f>+IF(JULIO!B48=0,"",JULIO!B48)</f>
        <v>MINSALUD-FOSYGA -TRAUMA MAYOR Y DESPLAZADOS</v>
      </c>
      <c r="C48" s="43">
        <f t="shared" ref="C48:N48" si="55">SUM(C49:C50)</f>
        <v>0</v>
      </c>
      <c r="D48" s="44">
        <f t="shared" si="55"/>
        <v>0</v>
      </c>
      <c r="E48" s="44">
        <f t="shared" si="55"/>
        <v>0</v>
      </c>
      <c r="F48" s="44">
        <f t="shared" si="55"/>
        <v>0</v>
      </c>
      <c r="G48" s="44">
        <f t="shared" si="55"/>
        <v>0</v>
      </c>
      <c r="H48" s="44">
        <f t="shared" si="55"/>
        <v>0</v>
      </c>
      <c r="I48" s="44">
        <f t="shared" si="55"/>
        <v>0</v>
      </c>
      <c r="J48" s="44">
        <f t="shared" si="55"/>
        <v>0</v>
      </c>
      <c r="K48" s="44">
        <f t="shared" si="55"/>
        <v>0</v>
      </c>
      <c r="L48" s="44">
        <f t="shared" si="55"/>
        <v>0</v>
      </c>
      <c r="M48" s="44">
        <f t="shared" si="55"/>
        <v>0</v>
      </c>
      <c r="N48" s="45">
        <f t="shared" si="55"/>
        <v>0</v>
      </c>
      <c r="P48" s="43">
        <f>SUM(P49:P50)</f>
        <v>0</v>
      </c>
      <c r="Q48" s="45">
        <f>SUM(Q49:Q50)</f>
        <v>0</v>
      </c>
      <c r="R48" s="9"/>
      <c r="S48" s="707" t="str">
        <f>+IF(JULIO!S48=0,"",JULIO!S48)</f>
        <v>1010301-4</v>
      </c>
      <c r="T48" s="683" t="str">
        <f>+IF(JULIO!T48=0,"",JULIO!T48)</f>
        <v>Riesgos laborales - Aportes cuenta maestra</v>
      </c>
      <c r="U48" s="27">
        <f>+ENERO!U48</f>
        <v>0</v>
      </c>
      <c r="V48" s="15">
        <f>JULIO!V48+AGOSTO!AL48</f>
        <v>0</v>
      </c>
      <c r="W48" s="15">
        <f>JULIO!W48+AGOSTO!AM48</f>
        <v>0</v>
      </c>
      <c r="X48" s="18">
        <f>SUM(U48:W48)</f>
        <v>0</v>
      </c>
      <c r="Y48" s="19">
        <f>JULIO!AA48</f>
        <v>0</v>
      </c>
      <c r="Z48" s="374">
        <v>0</v>
      </c>
      <c r="AA48" s="18">
        <f>SUM(Y48:Z48)</f>
        <v>0</v>
      </c>
      <c r="AB48" s="19">
        <f>JULIO!AD48</f>
        <v>0</v>
      </c>
      <c r="AC48" s="374">
        <v>0</v>
      </c>
      <c r="AD48" s="18">
        <f>SUM(AB48:AC48)</f>
        <v>0</v>
      </c>
      <c r="AE48" s="19">
        <f>JULIO!AG48</f>
        <v>0</v>
      </c>
      <c r="AF48" s="374">
        <v>0</v>
      </c>
      <c r="AG48" s="18">
        <f>SUM(AE48:AF48)</f>
        <v>0</v>
      </c>
      <c r="AH48" s="19">
        <f>X48-AA48</f>
        <v>0</v>
      </c>
      <c r="AI48" s="15">
        <f>X48-AD48</f>
        <v>0</v>
      </c>
      <c r="AJ48" s="16">
        <f>X48-AG48</f>
        <v>0</v>
      </c>
      <c r="AK48" s="9"/>
      <c r="AL48" s="372">
        <v>0</v>
      </c>
      <c r="AM48" s="375">
        <v>0</v>
      </c>
      <c r="AN48" s="9"/>
      <c r="AO48" s="294"/>
      <c r="AP48" s="294"/>
      <c r="AQ48" s="294"/>
      <c r="AR48" s="294"/>
      <c r="AS48" s="294"/>
      <c r="AT48" s="294"/>
      <c r="AU48" s="294"/>
      <c r="AV48" s="294"/>
      <c r="AW48" s="294"/>
      <c r="AX48" s="294"/>
      <c r="AY48" s="294"/>
      <c r="AZ48" s="294"/>
    </row>
    <row r="49" spans="1:70" s="422" customFormat="1" ht="24.95" customHeight="1">
      <c r="A49" s="611" t="str">
        <f>+IF(JULIO!A49=0,"",JULIO!A49)</f>
        <v>1130108-1</v>
      </c>
      <c r="B49" s="646" t="str">
        <f>+CONCATENATE("Vigencia ",INSTRUCCIONES!$F$3)</f>
        <v>Vigencia 2018</v>
      </c>
      <c r="C49" s="673">
        <f>+ENERO!C49</f>
        <v>0</v>
      </c>
      <c r="D49" s="373">
        <f>JULIO!D49+AGOSTO!P49</f>
        <v>0</v>
      </c>
      <c r="E49" s="373">
        <f>JULIO!E49+AGOSTO!Q49</f>
        <v>0</v>
      </c>
      <c r="F49" s="373">
        <f>SUM(C49:E49)</f>
        <v>0</v>
      </c>
      <c r="G49" s="373">
        <f>JULIO!I49</f>
        <v>0</v>
      </c>
      <c r="H49" s="374">
        <v>0</v>
      </c>
      <c r="I49" s="373">
        <f>SUM(G49:H49)</f>
        <v>0</v>
      </c>
      <c r="J49" s="373">
        <f>JULIO!L49</f>
        <v>0</v>
      </c>
      <c r="K49" s="374">
        <v>0</v>
      </c>
      <c r="L49" s="373">
        <f>SUM(J49:K49)</f>
        <v>0</v>
      </c>
      <c r="M49" s="373">
        <f>F49-I49</f>
        <v>0</v>
      </c>
      <c r="N49" s="143">
        <f>F49-L49</f>
        <v>0</v>
      </c>
      <c r="O49" s="382"/>
      <c r="P49" s="372">
        <v>0</v>
      </c>
      <c r="Q49" s="375">
        <v>0</v>
      </c>
      <c r="R49" s="9"/>
      <c r="S49" s="706">
        <f>+IF(JULIO!S49=0,"",JULIO!S49)</f>
        <v>1010302</v>
      </c>
      <c r="T49" s="682" t="str">
        <f>+IF(JULIO!T49=0,"",JULIO!T49)</f>
        <v>Contribuciones - Otros</v>
      </c>
      <c r="U49" s="27">
        <f t="shared" ref="U49:AJ49" si="56">SUM(U50:U54)</f>
        <v>98818458</v>
      </c>
      <c r="V49" s="15">
        <f t="shared" si="56"/>
        <v>-51084391</v>
      </c>
      <c r="W49" s="15">
        <f t="shared" si="56"/>
        <v>0</v>
      </c>
      <c r="X49" s="18">
        <f t="shared" si="56"/>
        <v>47734067</v>
      </c>
      <c r="Y49" s="19">
        <f t="shared" si="56"/>
        <v>15256236</v>
      </c>
      <c r="Z49" s="142">
        <f t="shared" si="56"/>
        <v>3840493</v>
      </c>
      <c r="AA49" s="18">
        <f t="shared" si="56"/>
        <v>19096729</v>
      </c>
      <c r="AB49" s="19">
        <f t="shared" si="56"/>
        <v>15256236</v>
      </c>
      <c r="AC49" s="142">
        <f t="shared" si="56"/>
        <v>3840493</v>
      </c>
      <c r="AD49" s="18">
        <f t="shared" si="56"/>
        <v>19096729</v>
      </c>
      <c r="AE49" s="19">
        <f t="shared" si="56"/>
        <v>12917028</v>
      </c>
      <c r="AF49" s="142">
        <f t="shared" si="56"/>
        <v>2339208</v>
      </c>
      <c r="AG49" s="18">
        <f t="shared" si="56"/>
        <v>15256236</v>
      </c>
      <c r="AH49" s="19">
        <f t="shared" si="56"/>
        <v>28637338</v>
      </c>
      <c r="AI49" s="15">
        <f t="shared" si="56"/>
        <v>28637338</v>
      </c>
      <c r="AJ49" s="16">
        <f t="shared" si="56"/>
        <v>32477831</v>
      </c>
      <c r="AK49" s="9"/>
      <c r="AL49" s="29">
        <f>SUM(AL50:AL54)</f>
        <v>0</v>
      </c>
      <c r="AM49" s="26">
        <f>SUM(AM50:AM54)</f>
        <v>0</v>
      </c>
      <c r="AN49" s="9"/>
      <c r="AO49" s="458"/>
      <c r="AP49" s="457"/>
      <c r="AQ49" s="294"/>
      <c r="AR49" s="294"/>
      <c r="AS49" s="294"/>
      <c r="AT49" s="294"/>
      <c r="AU49" s="294"/>
      <c r="AV49" s="294"/>
      <c r="AW49" s="294"/>
      <c r="AX49" s="294"/>
      <c r="AY49" s="294"/>
      <c r="AZ49" s="294"/>
      <c r="BA49" s="382"/>
      <c r="BF49" s="382"/>
      <c r="BG49" s="382"/>
      <c r="BH49" s="382"/>
      <c r="BI49" s="382"/>
      <c r="BJ49" s="382"/>
      <c r="BK49" s="382"/>
      <c r="BL49" s="382"/>
      <c r="BM49" s="382"/>
      <c r="BN49" s="382"/>
      <c r="BO49" s="382"/>
      <c r="BP49" s="382"/>
      <c r="BQ49" s="382"/>
      <c r="BR49" s="382"/>
    </row>
    <row r="50" spans="1:70" s="422" customFormat="1" ht="24.95" customHeight="1">
      <c r="A50" s="611" t="str">
        <f>+IF(JULIO!A50=0,"",JULIO!A50)</f>
        <v>1130108-2</v>
      </c>
      <c r="B50" s="646" t="str">
        <f>+IF(JULIO!B50=0,"",JULIO!B50)</f>
        <v>Vigencia Anterior Fosyga</v>
      </c>
      <c r="C50" s="673">
        <f>+ENERO!C50</f>
        <v>0</v>
      </c>
      <c r="D50" s="373">
        <f>JULIO!D50+AGOSTO!P50</f>
        <v>0</v>
      </c>
      <c r="E50" s="373">
        <f>JULIO!E50+AGOSTO!Q50</f>
        <v>0</v>
      </c>
      <c r="F50" s="373">
        <f>SUM(C50:E50)</f>
        <v>0</v>
      </c>
      <c r="G50" s="373">
        <f>JULIO!I50</f>
        <v>0</v>
      </c>
      <c r="H50" s="374">
        <v>0</v>
      </c>
      <c r="I50" s="373">
        <f>SUM(G50:H50)</f>
        <v>0</v>
      </c>
      <c r="J50" s="373">
        <f>JULIO!L50</f>
        <v>0</v>
      </c>
      <c r="K50" s="374">
        <v>0</v>
      </c>
      <c r="L50" s="373">
        <f>SUM(J50:K50)</f>
        <v>0</v>
      </c>
      <c r="M50" s="373">
        <f>F50-I50</f>
        <v>0</v>
      </c>
      <c r="N50" s="143">
        <f>F50-L50</f>
        <v>0</v>
      </c>
      <c r="O50" s="382"/>
      <c r="P50" s="372">
        <v>0</v>
      </c>
      <c r="Q50" s="375">
        <v>0</v>
      </c>
      <c r="R50" s="9"/>
      <c r="S50" s="707" t="str">
        <f>+IF(JULIO!S50=0,"",JULIO!S50)</f>
        <v>1010302-1</v>
      </c>
      <c r="T50" s="683" t="str">
        <f>+IF(JULIO!T50=0,"",JULIO!T50)</f>
        <v>Aportes a E.P.S. - recursos propios</v>
      </c>
      <c r="U50" s="27">
        <f>+ENERO!U50</f>
        <v>22137574</v>
      </c>
      <c r="V50" s="15">
        <f>JULIO!V50+AGOSTO!AL50</f>
        <v>-10000000</v>
      </c>
      <c r="W50" s="15">
        <f>JULIO!W50+AGOSTO!AM50</f>
        <v>0</v>
      </c>
      <c r="X50" s="18">
        <f t="shared" ref="X50:X55" si="57">SUM(U50:W50)</f>
        <v>12137574</v>
      </c>
      <c r="Y50" s="19">
        <f>JULIO!AA50</f>
        <v>704235</v>
      </c>
      <c r="Z50" s="374">
        <v>204147</v>
      </c>
      <c r="AA50" s="18">
        <f t="shared" ref="AA50:AA55" si="58">SUM(Y50:Z50)</f>
        <v>908382</v>
      </c>
      <c r="AB50" s="19">
        <f>JULIO!AD50</f>
        <v>704235</v>
      </c>
      <c r="AC50" s="374">
        <v>204147</v>
      </c>
      <c r="AD50" s="18">
        <f t="shared" ref="AD50:AD55" si="59">SUM(AB50:AC50)</f>
        <v>908382</v>
      </c>
      <c r="AE50" s="19">
        <f>JULIO!AG50</f>
        <v>595028</v>
      </c>
      <c r="AF50" s="374">
        <v>109207</v>
      </c>
      <c r="AG50" s="18">
        <f t="shared" ref="AG50:AG55" si="60">SUM(AE50:AF50)</f>
        <v>704235</v>
      </c>
      <c r="AH50" s="19">
        <f t="shared" ref="AH50:AH55" si="61">X50-AA50</f>
        <v>11229192</v>
      </c>
      <c r="AI50" s="15">
        <f t="shared" ref="AI50:AI55" si="62">X50-AD50</f>
        <v>11229192</v>
      </c>
      <c r="AJ50" s="16">
        <f t="shared" ref="AJ50:AJ55" si="63">X50-AG50</f>
        <v>11433339</v>
      </c>
      <c r="AK50" s="9"/>
      <c r="AL50" s="372">
        <v>0</v>
      </c>
      <c r="AM50" s="375">
        <v>0</v>
      </c>
      <c r="AN50" s="9"/>
      <c r="AO50" s="294"/>
      <c r="AP50" s="294"/>
      <c r="AQ50" s="294"/>
      <c r="AR50" s="294"/>
      <c r="AS50" s="294"/>
      <c r="AT50" s="294"/>
      <c r="AU50" s="294"/>
      <c r="AV50" s="294"/>
      <c r="AW50" s="294"/>
      <c r="AX50" s="294"/>
      <c r="AY50" s="294"/>
      <c r="AZ50" s="294"/>
      <c r="BA50" s="382"/>
      <c r="BF50" s="382"/>
      <c r="BG50" s="382"/>
      <c r="BH50" s="382"/>
      <c r="BI50" s="382"/>
      <c r="BJ50" s="382"/>
      <c r="BK50" s="382"/>
      <c r="BL50" s="382"/>
      <c r="BM50" s="382"/>
      <c r="BN50" s="382"/>
      <c r="BO50" s="382"/>
      <c r="BP50" s="382"/>
      <c r="BQ50" s="382"/>
      <c r="BR50" s="382"/>
    </row>
    <row r="51" spans="1:70" s="382" customFormat="1" ht="24.95" customHeight="1">
      <c r="A51" s="734">
        <f>+IF(JULIO!A51=0,"",JULIO!A51)</f>
        <v>1130109</v>
      </c>
      <c r="B51" s="645" t="str">
        <f>+IF(JULIO!B51=0,"",JULIO!B51)</f>
        <v>EPS - PLANES COMPLEMENTARIOS</v>
      </c>
      <c r="C51" s="43">
        <f t="shared" ref="C51:N51" si="64">SUM(C52:C53)</f>
        <v>0</v>
      </c>
      <c r="D51" s="44">
        <f t="shared" si="64"/>
        <v>0</v>
      </c>
      <c r="E51" s="44">
        <f t="shared" si="64"/>
        <v>0</v>
      </c>
      <c r="F51" s="44">
        <f t="shared" si="64"/>
        <v>0</v>
      </c>
      <c r="G51" s="44">
        <f t="shared" si="64"/>
        <v>0</v>
      </c>
      <c r="H51" s="44">
        <f t="shared" si="64"/>
        <v>0</v>
      </c>
      <c r="I51" s="44">
        <f t="shared" si="64"/>
        <v>0</v>
      </c>
      <c r="J51" s="44">
        <f t="shared" si="64"/>
        <v>0</v>
      </c>
      <c r="K51" s="44">
        <f t="shared" si="64"/>
        <v>0</v>
      </c>
      <c r="L51" s="44">
        <f t="shared" si="64"/>
        <v>0</v>
      </c>
      <c r="M51" s="44">
        <f t="shared" si="64"/>
        <v>0</v>
      </c>
      <c r="N51" s="45">
        <f t="shared" si="64"/>
        <v>0</v>
      </c>
      <c r="P51" s="43">
        <f>SUM(P52:P53)</f>
        <v>0</v>
      </c>
      <c r="Q51" s="45">
        <f>SUM(Q52:Q53)</f>
        <v>0</v>
      </c>
      <c r="R51" s="9"/>
      <c r="S51" s="707" t="str">
        <f>+IF(JULIO!S51=0,"",JULIO!S51)</f>
        <v>1010302-2</v>
      </c>
      <c r="T51" s="683" t="str">
        <f>+IF(JULIO!T51=0,"",JULIO!T51)</f>
        <v>Aportes Fondos Pensionales - recursos propios</v>
      </c>
      <c r="U51" s="27">
        <f>+ENERO!U51</f>
        <v>8767373</v>
      </c>
      <c r="V51" s="15">
        <f>JULIO!V51+AGOSTO!AL51</f>
        <v>0</v>
      </c>
      <c r="W51" s="15">
        <f>JULIO!W51+AGOSTO!AM51</f>
        <v>0</v>
      </c>
      <c r="X51" s="18">
        <f t="shared" si="57"/>
        <v>8767373</v>
      </c>
      <c r="Y51" s="19">
        <f>JULIO!AA51</f>
        <v>0</v>
      </c>
      <c r="Z51" s="374">
        <v>1850346</v>
      </c>
      <c r="AA51" s="18">
        <f t="shared" si="58"/>
        <v>1850346</v>
      </c>
      <c r="AB51" s="19">
        <f>JULIO!AD51</f>
        <v>0</v>
      </c>
      <c r="AC51" s="374">
        <v>1850346</v>
      </c>
      <c r="AD51" s="18">
        <f t="shared" si="59"/>
        <v>1850346</v>
      </c>
      <c r="AE51" s="19">
        <f>JULIO!AG51</f>
        <v>0</v>
      </c>
      <c r="AF51" s="374">
        <v>0</v>
      </c>
      <c r="AG51" s="18">
        <f t="shared" si="60"/>
        <v>0</v>
      </c>
      <c r="AH51" s="19">
        <f t="shared" si="61"/>
        <v>6917027</v>
      </c>
      <c r="AI51" s="15">
        <f t="shared" si="62"/>
        <v>6917027</v>
      </c>
      <c r="AJ51" s="16">
        <f t="shared" si="63"/>
        <v>8767373</v>
      </c>
      <c r="AK51" s="9"/>
      <c r="AL51" s="372">
        <v>0</v>
      </c>
      <c r="AM51" s="375">
        <v>0</v>
      </c>
      <c r="AN51" s="9"/>
      <c r="AO51" s="294"/>
      <c r="AP51" s="294"/>
      <c r="AQ51" s="294"/>
      <c r="AR51" s="294"/>
      <c r="AS51" s="294"/>
      <c r="AT51" s="294"/>
      <c r="AU51" s="294"/>
      <c r="AV51" s="294"/>
      <c r="AW51" s="294"/>
      <c r="AX51" s="294"/>
      <c r="AY51" s="294"/>
      <c r="AZ51" s="294"/>
    </row>
    <row r="52" spans="1:70" s="422" customFormat="1" ht="24.95" customHeight="1">
      <c r="A52" s="611" t="str">
        <f>+IF(JULIO!A52=0,"",JULIO!A52)</f>
        <v>1130109-1</v>
      </c>
      <c r="B52" s="646" t="str">
        <f>+CONCATENATE("Vigencia ",INSTRUCCIONES!$F$3)</f>
        <v>Vigencia 2018</v>
      </c>
      <c r="C52" s="673">
        <f>+ENERO!C52</f>
        <v>0</v>
      </c>
      <c r="D52" s="373">
        <f>JULIO!D52+AGOSTO!P52</f>
        <v>0</v>
      </c>
      <c r="E52" s="373">
        <f>JULIO!E52+AGOSTO!Q52</f>
        <v>0</v>
      </c>
      <c r="F52" s="373">
        <f>SUM(C52:E52)</f>
        <v>0</v>
      </c>
      <c r="G52" s="373">
        <f>JULIO!I52</f>
        <v>0</v>
      </c>
      <c r="H52" s="374">
        <v>0</v>
      </c>
      <c r="I52" s="373">
        <f>SUM(G52:H52)</f>
        <v>0</v>
      </c>
      <c r="J52" s="373">
        <f>JULIO!L52</f>
        <v>0</v>
      </c>
      <c r="K52" s="374">
        <v>0</v>
      </c>
      <c r="L52" s="373">
        <f>SUM(J52:K52)</f>
        <v>0</v>
      </c>
      <c r="M52" s="373">
        <f>F52-I52</f>
        <v>0</v>
      </c>
      <c r="N52" s="143">
        <f>F52-L52</f>
        <v>0</v>
      </c>
      <c r="O52" s="382"/>
      <c r="P52" s="372">
        <v>0</v>
      </c>
      <c r="Q52" s="375">
        <v>0</v>
      </c>
      <c r="R52" s="9"/>
      <c r="S52" s="707" t="str">
        <f>+IF(JULIO!S52=0,"",JULIO!S52)</f>
        <v>1010302-3</v>
      </c>
      <c r="T52" s="683" t="str">
        <f>+IF(JULIO!T52=0,"",JULIO!T52)</f>
        <v>Aportes a Fondos de Cesantia - recursos propios</v>
      </c>
      <c r="U52" s="27">
        <f>+ENERO!U52</f>
        <v>41819883</v>
      </c>
      <c r="V52" s="15">
        <f>JULIO!V52+AGOSTO!AL52</f>
        <v>-38000000</v>
      </c>
      <c r="W52" s="15">
        <f>JULIO!W52+AGOSTO!AM52</f>
        <v>0</v>
      </c>
      <c r="X52" s="18">
        <f t="shared" si="57"/>
        <v>3819883</v>
      </c>
      <c r="Y52" s="19">
        <f>JULIO!AA52</f>
        <v>210533</v>
      </c>
      <c r="Z52" s="374">
        <v>0</v>
      </c>
      <c r="AA52" s="18">
        <f t="shared" si="58"/>
        <v>210533</v>
      </c>
      <c r="AB52" s="19">
        <f>JULIO!AD52</f>
        <v>210533</v>
      </c>
      <c r="AC52" s="374">
        <v>0</v>
      </c>
      <c r="AD52" s="18">
        <f t="shared" si="59"/>
        <v>210533</v>
      </c>
      <c r="AE52" s="19">
        <f>JULIO!AG52</f>
        <v>0</v>
      </c>
      <c r="AF52" s="374">
        <v>210533</v>
      </c>
      <c r="AG52" s="18">
        <f t="shared" si="60"/>
        <v>210533</v>
      </c>
      <c r="AH52" s="19">
        <f t="shared" si="61"/>
        <v>3609350</v>
      </c>
      <c r="AI52" s="15">
        <f t="shared" si="62"/>
        <v>3609350</v>
      </c>
      <c r="AJ52" s="16">
        <f t="shared" si="63"/>
        <v>3609350</v>
      </c>
      <c r="AK52" s="9"/>
      <c r="AL52" s="372">
        <v>0</v>
      </c>
      <c r="AM52" s="375">
        <v>0</v>
      </c>
      <c r="AN52" s="9"/>
      <c r="AO52" s="459"/>
      <c r="AP52" s="459"/>
      <c r="AQ52" s="459"/>
      <c r="AR52" s="294"/>
      <c r="AS52" s="458"/>
      <c r="AT52" s="458"/>
      <c r="AU52" s="458"/>
      <c r="AV52" s="458"/>
      <c r="AW52" s="458"/>
      <c r="AX52" s="458"/>
      <c r="AY52" s="458"/>
      <c r="AZ52" s="458"/>
      <c r="BA52" s="382"/>
      <c r="BF52" s="382"/>
      <c r="BG52" s="382"/>
      <c r="BH52" s="382"/>
      <c r="BI52" s="382"/>
      <c r="BJ52" s="382"/>
      <c r="BK52" s="382"/>
      <c r="BL52" s="382"/>
      <c r="BM52" s="382"/>
      <c r="BN52" s="382"/>
      <c r="BO52" s="382"/>
      <c r="BP52" s="382"/>
      <c r="BQ52" s="382"/>
      <c r="BR52" s="382"/>
    </row>
    <row r="53" spans="1:70" s="422" customFormat="1" ht="24.95" customHeight="1">
      <c r="A53" s="611" t="str">
        <f>+IF(JULIO!A53=0,"",JULIO!A53)</f>
        <v>1130109-2</v>
      </c>
      <c r="B53" s="646" t="str">
        <f>+IF(JULIO!B53=0,"",JULIO!B53)</f>
        <v>Vigencia Anterior Planes Complementarios</v>
      </c>
      <c r="C53" s="673">
        <f>+ENERO!C53</f>
        <v>0</v>
      </c>
      <c r="D53" s="373">
        <f>JULIO!D53+AGOSTO!P53</f>
        <v>0</v>
      </c>
      <c r="E53" s="373">
        <f>JULIO!E53+AGOSTO!Q53</f>
        <v>0</v>
      </c>
      <c r="F53" s="373">
        <f>SUM(C53:E53)</f>
        <v>0</v>
      </c>
      <c r="G53" s="373">
        <f>JULIO!I53</f>
        <v>0</v>
      </c>
      <c r="H53" s="374">
        <v>0</v>
      </c>
      <c r="I53" s="373">
        <f>SUM(G53:H53)</f>
        <v>0</v>
      </c>
      <c r="J53" s="373">
        <f>JULIO!L53</f>
        <v>0</v>
      </c>
      <c r="K53" s="374">
        <v>0</v>
      </c>
      <c r="L53" s="373">
        <f>SUM(J53:K53)</f>
        <v>0</v>
      </c>
      <c r="M53" s="373">
        <f>F53-I53</f>
        <v>0</v>
      </c>
      <c r="N53" s="143">
        <f>F53-L53</f>
        <v>0</v>
      </c>
      <c r="O53" s="382"/>
      <c r="P53" s="372">
        <v>0</v>
      </c>
      <c r="Q53" s="375">
        <v>0</v>
      </c>
      <c r="R53" s="9"/>
      <c r="S53" s="707" t="str">
        <f>+IF(JULIO!S53=0,"",JULIO!S53)</f>
        <v>1010302-4</v>
      </c>
      <c r="T53" s="683" t="str">
        <f>+IF(JULIO!T53=0,"",JULIO!T53)</f>
        <v>Aporte a ARL. - recursos propios</v>
      </c>
      <c r="U53" s="27">
        <f>+ENERO!U53</f>
        <v>2628368</v>
      </c>
      <c r="V53" s="15">
        <f>JULIO!V53+AGOSTO!AL53</f>
        <v>0</v>
      </c>
      <c r="W53" s="15">
        <f>JULIO!W53+AGOSTO!AM53</f>
        <v>0</v>
      </c>
      <c r="X53" s="18">
        <f t="shared" si="57"/>
        <v>2628368</v>
      </c>
      <c r="Y53" s="19">
        <f>JULIO!AA53</f>
        <v>2628368</v>
      </c>
      <c r="Z53" s="374">
        <v>0</v>
      </c>
      <c r="AA53" s="18">
        <f t="shared" si="58"/>
        <v>2628368</v>
      </c>
      <c r="AB53" s="19">
        <f>JULIO!AD53</f>
        <v>2628368</v>
      </c>
      <c r="AC53" s="374">
        <v>0</v>
      </c>
      <c r="AD53" s="18">
        <f t="shared" si="59"/>
        <v>2628368</v>
      </c>
      <c r="AE53" s="19">
        <f>JULIO!AG53</f>
        <v>2340400</v>
      </c>
      <c r="AF53" s="374">
        <v>287968</v>
      </c>
      <c r="AG53" s="18">
        <f t="shared" si="60"/>
        <v>2628368</v>
      </c>
      <c r="AH53" s="19">
        <f t="shared" si="61"/>
        <v>0</v>
      </c>
      <c r="AI53" s="15">
        <f t="shared" si="62"/>
        <v>0</v>
      </c>
      <c r="AJ53" s="16">
        <f t="shared" si="63"/>
        <v>0</v>
      </c>
      <c r="AK53" s="9"/>
      <c r="AL53" s="372">
        <v>0</v>
      </c>
      <c r="AM53" s="375">
        <v>0</v>
      </c>
      <c r="AN53" s="9"/>
      <c r="AO53" s="294"/>
      <c r="AP53" s="294"/>
      <c r="AQ53" s="294"/>
      <c r="AR53" s="294"/>
      <c r="AS53" s="294"/>
      <c r="AT53" s="294"/>
      <c r="AU53" s="294"/>
      <c r="AV53" s="294"/>
      <c r="AW53" s="294"/>
      <c r="AX53" s="294"/>
      <c r="AY53" s="294"/>
      <c r="AZ53" s="294"/>
      <c r="BA53" s="382"/>
      <c r="BF53" s="382"/>
      <c r="BG53" s="382"/>
      <c r="BH53" s="382"/>
      <c r="BI53" s="382"/>
      <c r="BJ53" s="382"/>
      <c r="BK53" s="382"/>
      <c r="BL53" s="382"/>
      <c r="BM53" s="382"/>
      <c r="BN53" s="382"/>
      <c r="BO53" s="382"/>
      <c r="BP53" s="382"/>
      <c r="BQ53" s="382"/>
      <c r="BR53" s="382"/>
    </row>
    <row r="54" spans="1:70" s="382" customFormat="1" ht="24.95" customHeight="1">
      <c r="A54" s="734">
        <f>+IF(JULIO!A54=0,"",JULIO!A54)</f>
        <v>1130110</v>
      </c>
      <c r="B54" s="645" t="str">
        <f>+IF(JULIO!B54=0,"",JULIO!B54)</f>
        <v>EMPRESAS MEDICINA PREPAGADA</v>
      </c>
      <c r="C54" s="43">
        <f t="shared" ref="C54:N54" si="65">SUM(C55:C56)</f>
        <v>0</v>
      </c>
      <c r="D54" s="44">
        <f t="shared" si="65"/>
        <v>0</v>
      </c>
      <c r="E54" s="44">
        <f t="shared" si="65"/>
        <v>0</v>
      </c>
      <c r="F54" s="44">
        <f t="shared" si="65"/>
        <v>0</v>
      </c>
      <c r="G54" s="44">
        <f t="shared" si="65"/>
        <v>0</v>
      </c>
      <c r="H54" s="44">
        <f t="shared" si="65"/>
        <v>0</v>
      </c>
      <c r="I54" s="44">
        <f t="shared" si="65"/>
        <v>0</v>
      </c>
      <c r="J54" s="44">
        <f t="shared" si="65"/>
        <v>0</v>
      </c>
      <c r="K54" s="44">
        <f t="shared" si="65"/>
        <v>0</v>
      </c>
      <c r="L54" s="44">
        <f t="shared" si="65"/>
        <v>0</v>
      </c>
      <c r="M54" s="44">
        <f t="shared" si="65"/>
        <v>0</v>
      </c>
      <c r="N54" s="45">
        <f t="shared" si="65"/>
        <v>0</v>
      </c>
      <c r="P54" s="43">
        <f>SUM(P55:P56)</f>
        <v>0</v>
      </c>
      <c r="Q54" s="45">
        <f>SUM(Q55:Q56)</f>
        <v>0</v>
      </c>
      <c r="R54" s="9"/>
      <c r="S54" s="707" t="str">
        <f>+IF(JULIO!S54=0,"",JULIO!S54)</f>
        <v>1010302-5</v>
      </c>
      <c r="T54" s="683" t="str">
        <f>+IF(JULIO!T54=0,"",JULIO!T54)</f>
        <v>Aporte a Caja Compensación Familiar</v>
      </c>
      <c r="U54" s="27">
        <f>+ENERO!U54</f>
        <v>23465260</v>
      </c>
      <c r="V54" s="15">
        <f>JULIO!V54+AGOSTO!AL54</f>
        <v>-3084391</v>
      </c>
      <c r="W54" s="15">
        <f>JULIO!W54+AGOSTO!AM54</f>
        <v>0</v>
      </c>
      <c r="X54" s="18">
        <f t="shared" si="57"/>
        <v>20380869</v>
      </c>
      <c r="Y54" s="19">
        <f>JULIO!AA54</f>
        <v>11713100</v>
      </c>
      <c r="Z54" s="374">
        <v>1786000</v>
      </c>
      <c r="AA54" s="18">
        <f t="shared" si="58"/>
        <v>13499100</v>
      </c>
      <c r="AB54" s="19">
        <f>JULIO!AD54</f>
        <v>11713100</v>
      </c>
      <c r="AC54" s="374">
        <v>1786000</v>
      </c>
      <c r="AD54" s="18">
        <f t="shared" si="59"/>
        <v>13499100</v>
      </c>
      <c r="AE54" s="19">
        <f>JULIO!AG54</f>
        <v>9981600</v>
      </c>
      <c r="AF54" s="374">
        <v>1731500</v>
      </c>
      <c r="AG54" s="18">
        <f t="shared" si="60"/>
        <v>11713100</v>
      </c>
      <c r="AH54" s="19">
        <f t="shared" si="61"/>
        <v>6881769</v>
      </c>
      <c r="AI54" s="15">
        <f t="shared" si="62"/>
        <v>6881769</v>
      </c>
      <c r="AJ54" s="16">
        <f t="shared" si="63"/>
        <v>8667769</v>
      </c>
      <c r="AK54" s="9"/>
      <c r="AL54" s="372">
        <v>0</v>
      </c>
      <c r="AM54" s="375">
        <v>0</v>
      </c>
      <c r="AN54" s="9"/>
      <c r="AO54" s="294"/>
      <c r="AP54" s="294"/>
      <c r="AQ54" s="294"/>
      <c r="AR54" s="294"/>
      <c r="AS54" s="294"/>
      <c r="AT54" s="294"/>
      <c r="AU54" s="294"/>
      <c r="AV54" s="294"/>
      <c r="AW54" s="294"/>
      <c r="AX54" s="294"/>
      <c r="AY54" s="294"/>
      <c r="AZ54" s="294"/>
    </row>
    <row r="55" spans="1:70" s="422" customFormat="1" ht="24.95" customHeight="1">
      <c r="A55" s="611" t="str">
        <f>+IF(JULIO!A55=0,"",JULIO!A55)</f>
        <v>1130110-1</v>
      </c>
      <c r="B55" s="646" t="str">
        <f>+CONCATENATE("Vigencia ",INSTRUCCIONES!$F$3)</f>
        <v>Vigencia 2018</v>
      </c>
      <c r="C55" s="673">
        <f>+ENERO!C55</f>
        <v>0</v>
      </c>
      <c r="D55" s="373">
        <f>JULIO!D55+AGOSTO!P55</f>
        <v>0</v>
      </c>
      <c r="E55" s="373">
        <f>JULIO!E55+AGOSTO!Q55</f>
        <v>0</v>
      </c>
      <c r="F55" s="373">
        <f>SUM(C55:E55)</f>
        <v>0</v>
      </c>
      <c r="G55" s="373">
        <f>JULIO!I55</f>
        <v>0</v>
      </c>
      <c r="H55" s="374">
        <v>0</v>
      </c>
      <c r="I55" s="373">
        <f>SUM(G55:H55)</f>
        <v>0</v>
      </c>
      <c r="J55" s="373">
        <f>JULIO!L55</f>
        <v>0</v>
      </c>
      <c r="K55" s="374">
        <v>0</v>
      </c>
      <c r="L55" s="373">
        <f>SUM(J55:K55)</f>
        <v>0</v>
      </c>
      <c r="M55" s="373">
        <f>F55-I55</f>
        <v>0</v>
      </c>
      <c r="N55" s="143">
        <f>F55-L55</f>
        <v>0</v>
      </c>
      <c r="O55" s="382"/>
      <c r="P55" s="372">
        <v>0</v>
      </c>
      <c r="Q55" s="375">
        <v>0</v>
      </c>
      <c r="R55" s="9"/>
      <c r="S55" s="706">
        <f>+IF(JULIO!S55=0,"",JULIO!S55)</f>
        <v>1010399</v>
      </c>
      <c r="T55" s="682" t="str">
        <f>+IF(JULIO!T55=0,"",JULIO!T55)</f>
        <v>Vigencias Anteriores Contribuciones Inherentes de nómina sector publico</v>
      </c>
      <c r="U55" s="27">
        <f>+ENERO!U55</f>
        <v>41000000</v>
      </c>
      <c r="V55" s="15">
        <f>JULIO!V55+AGOSTO!AL55</f>
        <v>4030383</v>
      </c>
      <c r="W55" s="15">
        <f>JULIO!W55+AGOSTO!AM55</f>
        <v>0</v>
      </c>
      <c r="X55" s="18">
        <f t="shared" si="57"/>
        <v>45030383</v>
      </c>
      <c r="Y55" s="19">
        <f>JULIO!AA55</f>
        <v>42196896</v>
      </c>
      <c r="Z55" s="374">
        <v>0</v>
      </c>
      <c r="AA55" s="18">
        <f t="shared" si="58"/>
        <v>42196896</v>
      </c>
      <c r="AB55" s="19">
        <f>JULIO!AD55</f>
        <v>42196896</v>
      </c>
      <c r="AC55" s="374">
        <v>0</v>
      </c>
      <c r="AD55" s="18">
        <f t="shared" si="59"/>
        <v>42196896</v>
      </c>
      <c r="AE55" s="19">
        <f>JULIO!AG55</f>
        <v>42196896</v>
      </c>
      <c r="AF55" s="374">
        <v>0</v>
      </c>
      <c r="AG55" s="18">
        <f t="shared" si="60"/>
        <v>42196896</v>
      </c>
      <c r="AH55" s="19">
        <f t="shared" si="61"/>
        <v>2833487</v>
      </c>
      <c r="AI55" s="15">
        <f t="shared" si="62"/>
        <v>2833487</v>
      </c>
      <c r="AJ55" s="16">
        <f t="shared" si="63"/>
        <v>2833487</v>
      </c>
      <c r="AK55" s="9"/>
      <c r="AL55" s="372">
        <v>0</v>
      </c>
      <c r="AM55" s="375">
        <v>0</v>
      </c>
      <c r="AN55" s="9"/>
      <c r="AO55" s="294"/>
      <c r="AP55" s="457"/>
      <c r="AQ55" s="294"/>
      <c r="AR55" s="294"/>
      <c r="AS55" s="294"/>
      <c r="AT55" s="294"/>
      <c r="AU55" s="294"/>
      <c r="AV55" s="294"/>
      <c r="AW55" s="294"/>
      <c r="AX55" s="294"/>
      <c r="AY55" s="294"/>
      <c r="AZ55" s="294"/>
      <c r="BA55" s="382"/>
      <c r="BF55" s="382"/>
      <c r="BG55" s="382"/>
      <c r="BH55" s="382"/>
      <c r="BI55" s="382"/>
      <c r="BJ55" s="382"/>
      <c r="BK55" s="382"/>
      <c r="BL55" s="382"/>
      <c r="BM55" s="382"/>
      <c r="BN55" s="382"/>
      <c r="BO55" s="382"/>
      <c r="BP55" s="382"/>
      <c r="BQ55" s="382"/>
      <c r="BR55" s="382"/>
    </row>
    <row r="56" spans="1:70" s="422" customFormat="1" ht="24.95" customHeight="1">
      <c r="A56" s="611" t="str">
        <f>+IF(JULIO!A56=0,"",JULIO!A56)</f>
        <v>1130110-2</v>
      </c>
      <c r="B56" s="646" t="str">
        <f>+IF(JULIO!B56=0,"",JULIO!B56)</f>
        <v>Vigencia Anterior Medicina Prepagada</v>
      </c>
      <c r="C56" s="673">
        <f>+ENERO!C56</f>
        <v>0</v>
      </c>
      <c r="D56" s="373">
        <f>JULIO!D56+AGOSTO!P56</f>
        <v>0</v>
      </c>
      <c r="E56" s="373">
        <f>JULIO!E56+AGOSTO!Q56</f>
        <v>0</v>
      </c>
      <c r="F56" s="373">
        <f>SUM(C56:E56)</f>
        <v>0</v>
      </c>
      <c r="G56" s="373">
        <f>JULIO!I56</f>
        <v>0</v>
      </c>
      <c r="H56" s="374">
        <v>0</v>
      </c>
      <c r="I56" s="373">
        <f>SUM(G56:H56)</f>
        <v>0</v>
      </c>
      <c r="J56" s="373">
        <f>JULIO!L56</f>
        <v>0</v>
      </c>
      <c r="K56" s="374">
        <v>0</v>
      </c>
      <c r="L56" s="373">
        <f>SUM(J56:K56)</f>
        <v>0</v>
      </c>
      <c r="M56" s="373">
        <f>F56-I56</f>
        <v>0</v>
      </c>
      <c r="N56" s="143">
        <f>F56-L56</f>
        <v>0</v>
      </c>
      <c r="O56" s="382"/>
      <c r="P56" s="372">
        <v>0</v>
      </c>
      <c r="Q56" s="375">
        <v>0</v>
      </c>
      <c r="R56" s="9"/>
      <c r="S56" s="366" t="str">
        <f>+IF(JULIO!S56=0,"",JULIO!S56)</f>
        <v/>
      </c>
      <c r="T56" s="696" t="str">
        <f>+IF(JULIO!T56=0,"",JULIO!T56)</f>
        <v/>
      </c>
      <c r="U56" s="161"/>
      <c r="V56" s="161"/>
      <c r="W56" s="161"/>
      <c r="X56" s="161"/>
      <c r="Y56" s="161"/>
      <c r="Z56" s="161"/>
      <c r="AA56" s="161"/>
      <c r="AB56" s="161"/>
      <c r="AC56" s="161"/>
      <c r="AD56" s="161"/>
      <c r="AE56" s="161"/>
      <c r="AF56" s="161"/>
      <c r="AG56" s="161"/>
      <c r="AH56" s="161"/>
      <c r="AI56" s="161"/>
      <c r="AJ56" s="166"/>
      <c r="AK56" s="10"/>
      <c r="AL56" s="172"/>
      <c r="AM56" s="173"/>
      <c r="AN56" s="9"/>
      <c r="AO56" s="294"/>
      <c r="AP56" s="294"/>
      <c r="AQ56" s="294"/>
      <c r="AR56" s="294"/>
      <c r="AS56" s="294"/>
      <c r="AT56" s="294"/>
      <c r="AU56" s="294"/>
      <c r="AV56" s="294"/>
      <c r="AW56" s="294"/>
      <c r="AX56" s="294"/>
      <c r="AY56" s="294"/>
      <c r="AZ56" s="294"/>
      <c r="BA56" s="382"/>
      <c r="BF56" s="382"/>
      <c r="BG56" s="382"/>
      <c r="BH56" s="382"/>
      <c r="BI56" s="382"/>
      <c r="BJ56" s="382"/>
      <c r="BK56" s="382"/>
      <c r="BL56" s="382"/>
      <c r="BM56" s="382"/>
      <c r="BN56" s="382"/>
      <c r="BO56" s="382"/>
      <c r="BP56" s="382"/>
      <c r="BQ56" s="382"/>
      <c r="BR56" s="382"/>
    </row>
    <row r="57" spans="1:70" s="382" customFormat="1" ht="24.95" customHeight="1">
      <c r="A57" s="734">
        <f>+IF(JULIO!A57=0,"",JULIO!A57)</f>
        <v>1130111</v>
      </c>
      <c r="B57" s="645" t="str">
        <f>+IF(JULIO!B57=0,"",JULIO!B57)</f>
        <v>IPS PRIVADAS</v>
      </c>
      <c r="C57" s="43">
        <f t="shared" ref="C57:N57" si="66">SUM(C58:C59)</f>
        <v>0</v>
      </c>
      <c r="D57" s="44">
        <f t="shared" si="66"/>
        <v>0</v>
      </c>
      <c r="E57" s="44">
        <f t="shared" si="66"/>
        <v>0</v>
      </c>
      <c r="F57" s="44">
        <f t="shared" si="66"/>
        <v>0</v>
      </c>
      <c r="G57" s="44">
        <f t="shared" si="66"/>
        <v>0</v>
      </c>
      <c r="H57" s="44">
        <f t="shared" si="66"/>
        <v>0</v>
      </c>
      <c r="I57" s="44">
        <f t="shared" si="66"/>
        <v>0</v>
      </c>
      <c r="J57" s="44">
        <f t="shared" si="66"/>
        <v>0</v>
      </c>
      <c r="K57" s="44">
        <f t="shared" si="66"/>
        <v>0</v>
      </c>
      <c r="L57" s="44">
        <f t="shared" si="66"/>
        <v>0</v>
      </c>
      <c r="M57" s="44">
        <f t="shared" si="66"/>
        <v>0</v>
      </c>
      <c r="N57" s="45">
        <f t="shared" si="66"/>
        <v>0</v>
      </c>
      <c r="P57" s="43">
        <f>SUM(P58:P59)</f>
        <v>0</v>
      </c>
      <c r="Q57" s="45">
        <f>SUM(Q58:Q59)</f>
        <v>0</v>
      </c>
      <c r="R57" s="9"/>
      <c r="S57" s="705">
        <f>+IF(JULIO!S57=0,"",JULIO!S57)</f>
        <v>1010400</v>
      </c>
      <c r="T57" s="681" t="str">
        <f>+IF(JULIO!T57=0,"",JULIO!T57)</f>
        <v>Contribuciones Inherentes nómina del Sector Publico</v>
      </c>
      <c r="U57" s="132">
        <f t="shared" ref="U57:AJ57" si="67">U58+U61</f>
        <v>29331575</v>
      </c>
      <c r="V57" s="122">
        <f t="shared" si="67"/>
        <v>-3851240</v>
      </c>
      <c r="W57" s="122">
        <f t="shared" si="67"/>
        <v>0</v>
      </c>
      <c r="X57" s="129">
        <f t="shared" si="67"/>
        <v>25480335</v>
      </c>
      <c r="Y57" s="128">
        <f t="shared" si="67"/>
        <v>14647800</v>
      </c>
      <c r="Z57" s="122">
        <f t="shared" si="67"/>
        <v>2233500</v>
      </c>
      <c r="AA57" s="129">
        <f t="shared" si="67"/>
        <v>16881300</v>
      </c>
      <c r="AB57" s="128">
        <f t="shared" si="67"/>
        <v>14647800</v>
      </c>
      <c r="AC57" s="122">
        <f t="shared" si="67"/>
        <v>2233500</v>
      </c>
      <c r="AD57" s="129">
        <f t="shared" si="67"/>
        <v>16881300</v>
      </c>
      <c r="AE57" s="128">
        <f t="shared" si="67"/>
        <v>12482400</v>
      </c>
      <c r="AF57" s="122">
        <f t="shared" si="67"/>
        <v>2165400</v>
      </c>
      <c r="AG57" s="129">
        <f t="shared" si="67"/>
        <v>14647800</v>
      </c>
      <c r="AH57" s="128">
        <f t="shared" si="67"/>
        <v>8599035</v>
      </c>
      <c r="AI57" s="122">
        <f t="shared" si="67"/>
        <v>8599035</v>
      </c>
      <c r="AJ57" s="130">
        <f t="shared" si="67"/>
        <v>10832535</v>
      </c>
      <c r="AK57" s="9"/>
      <c r="AL57" s="128">
        <f>AL58+AL61</f>
        <v>0</v>
      </c>
      <c r="AM57" s="130">
        <f>AM58+AM61</f>
        <v>0</v>
      </c>
      <c r="AN57" s="9"/>
      <c r="AO57" s="294"/>
      <c r="AP57" s="294"/>
      <c r="AQ57" s="294"/>
      <c r="AR57" s="294"/>
      <c r="AS57" s="294"/>
      <c r="AT57" s="294"/>
      <c r="AU57" s="294"/>
      <c r="AV57" s="294"/>
      <c r="AW57" s="294"/>
      <c r="AX57" s="294"/>
      <c r="AY57" s="294"/>
      <c r="AZ57" s="294"/>
    </row>
    <row r="58" spans="1:70" s="422" customFormat="1" ht="24.95" customHeight="1">
      <c r="A58" s="611" t="str">
        <f>+IF(JULIO!A58=0,"",JULIO!A58)</f>
        <v>1130111-1</v>
      </c>
      <c r="B58" s="646" t="str">
        <f>+CONCATENATE("Vigencia ",INSTRUCCIONES!$F$3)</f>
        <v>Vigencia 2018</v>
      </c>
      <c r="C58" s="673">
        <f>+ENERO!C58</f>
        <v>0</v>
      </c>
      <c r="D58" s="373">
        <f>JULIO!D58+AGOSTO!P58</f>
        <v>0</v>
      </c>
      <c r="E58" s="373">
        <f>JULIO!E58+AGOSTO!Q58</f>
        <v>0</v>
      </c>
      <c r="F58" s="373">
        <f>SUM(C58:E58)</f>
        <v>0</v>
      </c>
      <c r="G58" s="373">
        <f>JULIO!I58</f>
        <v>0</v>
      </c>
      <c r="H58" s="374">
        <v>0</v>
      </c>
      <c r="I58" s="373">
        <f>SUM(G58:H58)</f>
        <v>0</v>
      </c>
      <c r="J58" s="373">
        <f>JULIO!L58</f>
        <v>0</v>
      </c>
      <c r="K58" s="374">
        <v>0</v>
      </c>
      <c r="L58" s="373">
        <f>SUM(J58:K58)</f>
        <v>0</v>
      </c>
      <c r="M58" s="373">
        <f>F58-I58</f>
        <v>0</v>
      </c>
      <c r="N58" s="143">
        <f>F58-L58</f>
        <v>0</v>
      </c>
      <c r="O58" s="382"/>
      <c r="P58" s="372">
        <v>0</v>
      </c>
      <c r="Q58" s="375">
        <v>0</v>
      </c>
      <c r="R58" s="9"/>
      <c r="S58" s="706">
        <f>+IF(JULIO!S58=0,"",JULIO!S58)</f>
        <v>1010402</v>
      </c>
      <c r="T58" s="682" t="str">
        <f>+IF(JULIO!T58=0,"",JULIO!T58)</f>
        <v>Contribuciones - Otros</v>
      </c>
      <c r="U58" s="27">
        <f t="shared" ref="U58:AJ58" si="68">SUM(U59:U60)</f>
        <v>29331575</v>
      </c>
      <c r="V58" s="15">
        <f t="shared" si="68"/>
        <v>-3851240</v>
      </c>
      <c r="W58" s="15">
        <f t="shared" si="68"/>
        <v>0</v>
      </c>
      <c r="X58" s="18">
        <f t="shared" si="68"/>
        <v>25480335</v>
      </c>
      <c r="Y58" s="19">
        <f t="shared" si="68"/>
        <v>14647800</v>
      </c>
      <c r="Z58" s="142">
        <f t="shared" si="68"/>
        <v>2233500</v>
      </c>
      <c r="AA58" s="18">
        <f t="shared" si="68"/>
        <v>16881300</v>
      </c>
      <c r="AB58" s="19">
        <f t="shared" si="68"/>
        <v>14647800</v>
      </c>
      <c r="AC58" s="142">
        <f t="shared" si="68"/>
        <v>2233500</v>
      </c>
      <c r="AD58" s="18">
        <f t="shared" si="68"/>
        <v>16881300</v>
      </c>
      <c r="AE58" s="19">
        <f t="shared" si="68"/>
        <v>12482400</v>
      </c>
      <c r="AF58" s="142">
        <f t="shared" si="68"/>
        <v>2165400</v>
      </c>
      <c r="AG58" s="18">
        <f t="shared" si="68"/>
        <v>14647800</v>
      </c>
      <c r="AH58" s="19">
        <f t="shared" si="68"/>
        <v>8599035</v>
      </c>
      <c r="AI58" s="15">
        <f t="shared" si="68"/>
        <v>8599035</v>
      </c>
      <c r="AJ58" s="16">
        <f t="shared" si="68"/>
        <v>10832535</v>
      </c>
      <c r="AK58" s="9"/>
      <c r="AL58" s="29">
        <f>SUM(AL59:AL60)</f>
        <v>0</v>
      </c>
      <c r="AM58" s="26">
        <f>SUM(AM59:AM60)</f>
        <v>0</v>
      </c>
      <c r="AN58" s="9"/>
      <c r="AO58" s="458"/>
      <c r="AP58" s="457"/>
      <c r="AQ58" s="294"/>
      <c r="AR58" s="294"/>
      <c r="AS58" s="294"/>
      <c r="AT58" s="294"/>
      <c r="AU58" s="294"/>
      <c r="AV58" s="294"/>
      <c r="AW58" s="294"/>
      <c r="AX58" s="294"/>
      <c r="AY58" s="294"/>
      <c r="AZ58" s="294"/>
      <c r="BA58" s="382"/>
      <c r="BF58" s="382"/>
      <c r="BG58" s="382"/>
      <c r="BH58" s="382"/>
      <c r="BI58" s="382"/>
      <c r="BJ58" s="382"/>
      <c r="BK58" s="382"/>
      <c r="BL58" s="382"/>
      <c r="BM58" s="382"/>
      <c r="BN58" s="382"/>
      <c r="BO58" s="382"/>
      <c r="BP58" s="382"/>
      <c r="BQ58" s="382"/>
      <c r="BR58" s="382"/>
    </row>
    <row r="59" spans="1:70" s="422" customFormat="1" ht="24.95" customHeight="1">
      <c r="A59" s="611" t="str">
        <f>+IF(JULIO!A59=0,"",JULIO!A59)</f>
        <v>1130111-2</v>
      </c>
      <c r="B59" s="646" t="str">
        <f>+IF(JULIO!B59=0,"",JULIO!B59)</f>
        <v>Vigencia Anterior</v>
      </c>
      <c r="C59" s="673">
        <f>+ENERO!C59</f>
        <v>0</v>
      </c>
      <c r="D59" s="373">
        <f>JULIO!D59+AGOSTO!P59</f>
        <v>0</v>
      </c>
      <c r="E59" s="373">
        <f>JULIO!E59+AGOSTO!Q59</f>
        <v>0</v>
      </c>
      <c r="F59" s="373">
        <f>SUM(C59:E59)</f>
        <v>0</v>
      </c>
      <c r="G59" s="373">
        <f>JULIO!I59</f>
        <v>0</v>
      </c>
      <c r="H59" s="374">
        <v>0</v>
      </c>
      <c r="I59" s="373">
        <f>SUM(G59:H59)</f>
        <v>0</v>
      </c>
      <c r="J59" s="373">
        <f>JULIO!L59</f>
        <v>0</v>
      </c>
      <c r="K59" s="374">
        <v>0</v>
      </c>
      <c r="L59" s="373">
        <f>SUM(J59:K59)</f>
        <v>0</v>
      </c>
      <c r="M59" s="373">
        <f>F59-I59</f>
        <v>0</v>
      </c>
      <c r="N59" s="143">
        <f>F59-L59</f>
        <v>0</v>
      </c>
      <c r="O59" s="382"/>
      <c r="P59" s="372">
        <v>0</v>
      </c>
      <c r="Q59" s="375">
        <v>0</v>
      </c>
      <c r="R59" s="9"/>
      <c r="S59" s="707" t="str">
        <f>+IF(JULIO!S59=0,"",JULIO!S59)</f>
        <v>1010402-1</v>
      </c>
      <c r="T59" s="682" t="str">
        <f>+IF(JULIO!T59=0,"",JULIO!T59)</f>
        <v>S.E.N.A.</v>
      </c>
      <c r="U59" s="27">
        <f>+ENERO!U59</f>
        <v>11732630</v>
      </c>
      <c r="V59" s="15">
        <f>JULIO!V59+AGOSTO!AL59</f>
        <v>-1539896</v>
      </c>
      <c r="W59" s="15">
        <f>JULIO!W59+AGOSTO!AM59</f>
        <v>0</v>
      </c>
      <c r="X59" s="18">
        <f>SUM(U59:W59)</f>
        <v>10192734</v>
      </c>
      <c r="Y59" s="19">
        <f>JULIO!AA59</f>
        <v>5860400</v>
      </c>
      <c r="Z59" s="374">
        <v>893700</v>
      </c>
      <c r="AA59" s="18">
        <f>SUM(Y59:Z59)</f>
        <v>6754100</v>
      </c>
      <c r="AB59" s="19">
        <f>JULIO!AD59</f>
        <v>5860400</v>
      </c>
      <c r="AC59" s="374">
        <v>893700</v>
      </c>
      <c r="AD59" s="18">
        <f>SUM(AB59:AC59)</f>
        <v>6754100</v>
      </c>
      <c r="AE59" s="19">
        <f>JULIO!AG59</f>
        <v>4993900</v>
      </c>
      <c r="AF59" s="374">
        <v>866500</v>
      </c>
      <c r="AG59" s="18">
        <f>SUM(AE59:AF59)</f>
        <v>5860400</v>
      </c>
      <c r="AH59" s="19">
        <f>X59-AA59</f>
        <v>3438634</v>
      </c>
      <c r="AI59" s="15">
        <f>X59-AD59</f>
        <v>3438634</v>
      </c>
      <c r="AJ59" s="16">
        <f>X59-AG59</f>
        <v>4332334</v>
      </c>
      <c r="AK59" s="9"/>
      <c r="AL59" s="372">
        <v>0</v>
      </c>
      <c r="AM59" s="375">
        <v>0</v>
      </c>
      <c r="AN59" s="9"/>
      <c r="AO59" s="294"/>
      <c r="AP59" s="294"/>
      <c r="AQ59" s="294"/>
      <c r="AR59" s="294"/>
      <c r="AS59" s="294"/>
      <c r="AT59" s="294"/>
      <c r="AU59" s="294"/>
      <c r="AV59" s="294"/>
      <c r="AW59" s="294"/>
      <c r="AX59" s="294"/>
      <c r="AY59" s="294"/>
      <c r="AZ59" s="294"/>
      <c r="BA59" s="382"/>
      <c r="BF59" s="382"/>
      <c r="BG59" s="382"/>
      <c r="BH59" s="382"/>
      <c r="BI59" s="382"/>
      <c r="BJ59" s="382"/>
      <c r="BK59" s="382"/>
      <c r="BL59" s="382"/>
      <c r="BM59" s="382"/>
      <c r="BN59" s="382"/>
      <c r="BO59" s="382"/>
      <c r="BP59" s="382"/>
      <c r="BQ59" s="382"/>
      <c r="BR59" s="382"/>
    </row>
    <row r="60" spans="1:70" s="382" customFormat="1" ht="24.95" customHeight="1">
      <c r="A60" s="734">
        <f>+IF(JULIO!A60=0,"",JULIO!A60)</f>
        <v>1130112</v>
      </c>
      <c r="B60" s="645" t="str">
        <f>+IF(JULIO!B60=0,"",JULIO!B60)</f>
        <v>IPS PUBLICAS</v>
      </c>
      <c r="C60" s="43">
        <f t="shared" ref="C60:N60" si="69">SUM(C61:C62)</f>
        <v>9643484</v>
      </c>
      <c r="D60" s="44">
        <f t="shared" si="69"/>
        <v>0</v>
      </c>
      <c r="E60" s="44">
        <f t="shared" si="69"/>
        <v>0</v>
      </c>
      <c r="F60" s="44">
        <f t="shared" si="69"/>
        <v>9643484</v>
      </c>
      <c r="G60" s="44">
        <f t="shared" si="69"/>
        <v>9338093</v>
      </c>
      <c r="H60" s="44">
        <f t="shared" si="69"/>
        <v>3341250</v>
      </c>
      <c r="I60" s="44">
        <f t="shared" si="69"/>
        <v>12679343</v>
      </c>
      <c r="J60" s="44">
        <f t="shared" si="69"/>
        <v>0</v>
      </c>
      <c r="K60" s="44">
        <f t="shared" si="69"/>
        <v>0</v>
      </c>
      <c r="L60" s="44">
        <f t="shared" si="69"/>
        <v>0</v>
      </c>
      <c r="M60" s="44">
        <f t="shared" si="69"/>
        <v>-3035859</v>
      </c>
      <c r="N60" s="45">
        <f t="shared" si="69"/>
        <v>9643484</v>
      </c>
      <c r="P60" s="43">
        <f>SUM(P61:P62)</f>
        <v>0</v>
      </c>
      <c r="Q60" s="45">
        <f>SUM(Q61:Q62)</f>
        <v>0</v>
      </c>
      <c r="R60" s="9"/>
      <c r="S60" s="707" t="str">
        <f>+IF(JULIO!S60=0,"",JULIO!S60)</f>
        <v>1010402-2</v>
      </c>
      <c r="T60" s="682" t="str">
        <f>+IF(JULIO!T60=0,"",JULIO!T60)</f>
        <v>I.C.B.F.</v>
      </c>
      <c r="U60" s="27">
        <f>+ENERO!U60</f>
        <v>17598945</v>
      </c>
      <c r="V60" s="15">
        <f>JULIO!V60+AGOSTO!AL60</f>
        <v>-2311344</v>
      </c>
      <c r="W60" s="15">
        <f>JULIO!W60+AGOSTO!AM60</f>
        <v>0</v>
      </c>
      <c r="X60" s="18">
        <f>SUM(U60:W60)</f>
        <v>15287601</v>
      </c>
      <c r="Y60" s="19">
        <f>JULIO!AA60</f>
        <v>8787400</v>
      </c>
      <c r="Z60" s="374">
        <v>1339800</v>
      </c>
      <c r="AA60" s="18">
        <f>SUM(Y60:Z60)</f>
        <v>10127200</v>
      </c>
      <c r="AB60" s="19">
        <f>JULIO!AD60</f>
        <v>8787400</v>
      </c>
      <c r="AC60" s="374">
        <v>1339800</v>
      </c>
      <c r="AD60" s="18">
        <f>SUM(AB60:AC60)</f>
        <v>10127200</v>
      </c>
      <c r="AE60" s="19">
        <f>JULIO!AG60</f>
        <v>7488500</v>
      </c>
      <c r="AF60" s="374">
        <v>1298900</v>
      </c>
      <c r="AG60" s="18">
        <f>SUM(AE60:AF60)</f>
        <v>8787400</v>
      </c>
      <c r="AH60" s="19">
        <f>X60-AA60</f>
        <v>5160401</v>
      </c>
      <c r="AI60" s="15">
        <f>X60-AD60</f>
        <v>5160401</v>
      </c>
      <c r="AJ60" s="16">
        <f>X60-AG60</f>
        <v>6500201</v>
      </c>
      <c r="AK60" s="9"/>
      <c r="AL60" s="372">
        <v>0</v>
      </c>
      <c r="AM60" s="375">
        <v>0</v>
      </c>
      <c r="AN60" s="9"/>
      <c r="AO60" s="294"/>
      <c r="AP60" s="294"/>
      <c r="AQ60" s="294"/>
      <c r="AR60" s="294"/>
      <c r="AS60" s="294"/>
      <c r="AT60" s="294"/>
      <c r="AU60" s="294"/>
      <c r="AV60" s="294"/>
      <c r="AW60" s="294"/>
      <c r="AX60" s="294"/>
      <c r="AY60" s="294"/>
      <c r="AZ60" s="294"/>
    </row>
    <row r="61" spans="1:70" s="422" customFormat="1" ht="24.95" customHeight="1">
      <c r="A61" s="611" t="str">
        <f>+IF(JULIO!A61=0,"",JULIO!A61)</f>
        <v>1130112-1</v>
      </c>
      <c r="B61" s="646" t="str">
        <f>+CONCATENATE("Vigencia ",INSTRUCCIONES!$F$3)</f>
        <v>Vigencia 2018</v>
      </c>
      <c r="C61" s="673">
        <f>+ENERO!C61</f>
        <v>4821742</v>
      </c>
      <c r="D61" s="373">
        <f>JULIO!D61+AGOSTO!P61</f>
        <v>0</v>
      </c>
      <c r="E61" s="373">
        <f>JULIO!E61+AGOSTO!Q61</f>
        <v>0</v>
      </c>
      <c r="F61" s="373">
        <f>SUM(C61:E61)</f>
        <v>4821742</v>
      </c>
      <c r="G61" s="373">
        <f>JULIO!I61</f>
        <v>9338093</v>
      </c>
      <c r="H61" s="374">
        <v>3341250</v>
      </c>
      <c r="I61" s="373">
        <f>SUM(G61:H61)</f>
        <v>12679343</v>
      </c>
      <c r="J61" s="373">
        <f>JULIO!L61</f>
        <v>0</v>
      </c>
      <c r="K61" s="374">
        <v>0</v>
      </c>
      <c r="L61" s="373">
        <f>SUM(J61:K61)</f>
        <v>0</v>
      </c>
      <c r="M61" s="373">
        <f>F61-I61</f>
        <v>-7857601</v>
      </c>
      <c r="N61" s="143">
        <f>F61-L61</f>
        <v>4821742</v>
      </c>
      <c r="O61" s="382"/>
      <c r="P61" s="372">
        <v>0</v>
      </c>
      <c r="Q61" s="375">
        <v>0</v>
      </c>
      <c r="R61" s="9"/>
      <c r="S61" s="706">
        <f>+IF(JULIO!S61=0,"",JULIO!S61)</f>
        <v>1010499</v>
      </c>
      <c r="T61" s="682" t="str">
        <f>+IF(JULIO!T61=0,"",JULIO!T61)</f>
        <v>Vigencias Anteriores Contribuciones Inherentes de nómina sector publico administrativo</v>
      </c>
      <c r="U61" s="27">
        <f>+ENERO!U61</f>
        <v>0</v>
      </c>
      <c r="V61" s="15">
        <f>JULIO!V61+AGOSTO!AL61</f>
        <v>0</v>
      </c>
      <c r="W61" s="15">
        <f>JULIO!W61+AGOSTO!AM61</f>
        <v>0</v>
      </c>
      <c r="X61" s="18">
        <f>SUM(U61:W61)</f>
        <v>0</v>
      </c>
      <c r="Y61" s="19">
        <f>JULIO!AA61</f>
        <v>0</v>
      </c>
      <c r="Z61" s="374">
        <v>0</v>
      </c>
      <c r="AA61" s="18">
        <f>SUM(Y61:Z61)</f>
        <v>0</v>
      </c>
      <c r="AB61" s="19">
        <f>JULIO!AD61</f>
        <v>0</v>
      </c>
      <c r="AC61" s="374">
        <v>0</v>
      </c>
      <c r="AD61" s="18">
        <f>SUM(AB61:AC61)</f>
        <v>0</v>
      </c>
      <c r="AE61" s="19">
        <f>JULIO!AG61</f>
        <v>0</v>
      </c>
      <c r="AF61" s="374">
        <v>0</v>
      </c>
      <c r="AG61" s="18">
        <f>SUM(AE61:AF61)</f>
        <v>0</v>
      </c>
      <c r="AH61" s="19">
        <f>X61-AA61</f>
        <v>0</v>
      </c>
      <c r="AI61" s="15">
        <f>X61-AD61</f>
        <v>0</v>
      </c>
      <c r="AJ61" s="16">
        <f>X61-AG61</f>
        <v>0</v>
      </c>
      <c r="AK61" s="9"/>
      <c r="AL61" s="372">
        <v>0</v>
      </c>
      <c r="AM61" s="375">
        <v>0</v>
      </c>
      <c r="AN61" s="9"/>
      <c r="AO61" s="294"/>
      <c r="AP61" s="457"/>
      <c r="AQ61" s="294"/>
      <c r="AR61" s="294"/>
      <c r="AS61" s="294"/>
      <c r="AT61" s="294"/>
      <c r="AU61" s="457"/>
      <c r="AV61" s="457"/>
      <c r="AW61" s="294"/>
      <c r="AX61" s="294"/>
      <c r="AY61" s="294"/>
      <c r="AZ61" s="294"/>
      <c r="BA61" s="382"/>
      <c r="BF61" s="382"/>
      <c r="BG61" s="382"/>
      <c r="BH61" s="382"/>
      <c r="BI61" s="382"/>
      <c r="BJ61" s="382"/>
      <c r="BK61" s="382"/>
      <c r="BL61" s="382"/>
      <c r="BM61" s="382"/>
      <c r="BN61" s="382"/>
      <c r="BO61" s="382"/>
      <c r="BP61" s="382"/>
      <c r="BQ61" s="382"/>
      <c r="BR61" s="382"/>
    </row>
    <row r="62" spans="1:70" s="422" customFormat="1" ht="24.95" customHeight="1">
      <c r="A62" s="611" t="str">
        <f>+IF(JULIO!A62=0,"",JULIO!A62)</f>
        <v>1130112-2</v>
      </c>
      <c r="B62" s="646" t="str">
        <f>+IF(JULIO!B62=0,"",JULIO!B62)</f>
        <v>Vigencia Anterior IPS Privadas</v>
      </c>
      <c r="C62" s="673">
        <f>+ENERO!C62</f>
        <v>4821742</v>
      </c>
      <c r="D62" s="373">
        <f>JULIO!D62+AGOSTO!P62</f>
        <v>0</v>
      </c>
      <c r="E62" s="373">
        <f>JULIO!E62+AGOSTO!Q62</f>
        <v>0</v>
      </c>
      <c r="F62" s="373">
        <f>SUM(C62:E62)</f>
        <v>4821742</v>
      </c>
      <c r="G62" s="373">
        <f>JULIO!I62</f>
        <v>0</v>
      </c>
      <c r="H62" s="374">
        <v>0</v>
      </c>
      <c r="I62" s="373">
        <f>SUM(G62:H62)</f>
        <v>0</v>
      </c>
      <c r="J62" s="373">
        <f>JULIO!L62</f>
        <v>0</v>
      </c>
      <c r="K62" s="374">
        <v>0</v>
      </c>
      <c r="L62" s="373">
        <f>SUM(J62:K62)</f>
        <v>0</v>
      </c>
      <c r="M62" s="373">
        <f>F62-I62</f>
        <v>4821742</v>
      </c>
      <c r="N62" s="143">
        <f>F62-L62</f>
        <v>4821742</v>
      </c>
      <c r="O62" s="382"/>
      <c r="P62" s="372">
        <v>0</v>
      </c>
      <c r="Q62" s="375">
        <v>0</v>
      </c>
      <c r="R62" s="9"/>
      <c r="S62" s="366" t="str">
        <f>+IF(JULIO!S62=0,"",JULIO!S62)</f>
        <v/>
      </c>
      <c r="T62" s="696" t="str">
        <f>+IF(JULIO!T62=0,"",JULIO!T62)</f>
        <v/>
      </c>
      <c r="U62" s="161"/>
      <c r="V62" s="161"/>
      <c r="W62" s="161"/>
      <c r="X62" s="161"/>
      <c r="Y62" s="161"/>
      <c r="Z62" s="161"/>
      <c r="AA62" s="161"/>
      <c r="AB62" s="161"/>
      <c r="AC62" s="161"/>
      <c r="AD62" s="161"/>
      <c r="AE62" s="161"/>
      <c r="AF62" s="161"/>
      <c r="AG62" s="161"/>
      <c r="AH62" s="161"/>
      <c r="AI62" s="161"/>
      <c r="AJ62" s="166"/>
      <c r="AK62" s="10"/>
      <c r="AL62" s="172"/>
      <c r="AM62" s="173"/>
      <c r="AN62" s="9"/>
      <c r="AO62" s="294"/>
      <c r="AP62" s="294"/>
      <c r="AQ62" s="294"/>
      <c r="AR62" s="294"/>
      <c r="AS62" s="294"/>
      <c r="AT62" s="294"/>
      <c r="AU62" s="294"/>
      <c r="AV62" s="294"/>
      <c r="AW62" s="294"/>
      <c r="AX62" s="294"/>
      <c r="AY62" s="294"/>
      <c r="AZ62" s="294"/>
      <c r="BA62" s="382"/>
      <c r="BF62" s="382"/>
      <c r="BG62" s="382"/>
      <c r="BH62" s="382"/>
      <c r="BI62" s="382"/>
      <c r="BJ62" s="382"/>
      <c r="BK62" s="382"/>
      <c r="BL62" s="382"/>
      <c r="BM62" s="382"/>
      <c r="BN62" s="382"/>
      <c r="BO62" s="382"/>
      <c r="BP62" s="382"/>
      <c r="BQ62" s="382"/>
      <c r="BR62" s="382"/>
    </row>
    <row r="63" spans="1:70" s="382" customFormat="1" ht="24.95" customHeight="1">
      <c r="A63" s="734">
        <f>+IF(JULIO!A63=0,"",JULIO!A63)</f>
        <v>1130113</v>
      </c>
      <c r="B63" s="645" t="str">
        <f>+IF(JULIO!B63=0,"",JULIO!B63)</f>
        <v>COMPAÑIAS DE SEGUROS  - ACCIDENTES DE TRANSITO (SOAT)</v>
      </c>
      <c r="C63" s="43">
        <f t="shared" ref="C63:N63" si="70">SUM(C64:C65)</f>
        <v>101217515</v>
      </c>
      <c r="D63" s="44">
        <f t="shared" si="70"/>
        <v>0</v>
      </c>
      <c r="E63" s="44">
        <f t="shared" si="70"/>
        <v>0</v>
      </c>
      <c r="F63" s="44">
        <f t="shared" si="70"/>
        <v>101217515</v>
      </c>
      <c r="G63" s="44">
        <f t="shared" si="70"/>
        <v>67568932</v>
      </c>
      <c r="H63" s="44">
        <f t="shared" si="70"/>
        <v>8621246</v>
      </c>
      <c r="I63" s="44">
        <f t="shared" si="70"/>
        <v>76190178</v>
      </c>
      <c r="J63" s="44">
        <f t="shared" si="70"/>
        <v>40212086</v>
      </c>
      <c r="K63" s="44">
        <f t="shared" si="70"/>
        <v>8737909</v>
      </c>
      <c r="L63" s="44">
        <f t="shared" si="70"/>
        <v>48949995</v>
      </c>
      <c r="M63" s="44">
        <f t="shared" si="70"/>
        <v>25027337</v>
      </c>
      <c r="N63" s="45">
        <f t="shared" si="70"/>
        <v>52267520</v>
      </c>
      <c r="P63" s="43">
        <f>SUM(P64:P65)</f>
        <v>0</v>
      </c>
      <c r="Q63" s="45">
        <f>SUM(Q64:Q65)</f>
        <v>0</v>
      </c>
      <c r="R63" s="9"/>
      <c r="S63" s="704">
        <f>+IF(JULIO!S63=0,"",JULIO!S63)</f>
        <v>1020010</v>
      </c>
      <c r="T63" s="680" t="str">
        <f>+IF(JULIO!T63=0,"",JULIO!T63)</f>
        <v>Gastos de Operación</v>
      </c>
      <c r="U63" s="132">
        <f t="shared" ref="U63:AJ63" si="71">U65+U83+U90+U104</f>
        <v>2458840205</v>
      </c>
      <c r="V63" s="122">
        <f t="shared" si="71"/>
        <v>-37873451</v>
      </c>
      <c r="W63" s="122">
        <f t="shared" si="71"/>
        <v>91302245</v>
      </c>
      <c r="X63" s="129">
        <f t="shared" si="71"/>
        <v>2512268999</v>
      </c>
      <c r="Y63" s="128">
        <f t="shared" si="71"/>
        <v>1560461232</v>
      </c>
      <c r="Z63" s="122">
        <f t="shared" si="71"/>
        <v>171829364</v>
      </c>
      <c r="AA63" s="129">
        <f t="shared" si="71"/>
        <v>1732290596</v>
      </c>
      <c r="AB63" s="128">
        <f t="shared" si="71"/>
        <v>1545556720</v>
      </c>
      <c r="AC63" s="122">
        <f t="shared" si="71"/>
        <v>171742190</v>
      </c>
      <c r="AD63" s="129">
        <f t="shared" si="71"/>
        <v>1717298910</v>
      </c>
      <c r="AE63" s="128">
        <f t="shared" si="71"/>
        <v>1313372584</v>
      </c>
      <c r="AF63" s="122">
        <f t="shared" si="71"/>
        <v>182784046</v>
      </c>
      <c r="AG63" s="129">
        <f t="shared" si="71"/>
        <v>1496156630</v>
      </c>
      <c r="AH63" s="128">
        <f t="shared" si="71"/>
        <v>779978403</v>
      </c>
      <c r="AI63" s="122">
        <f t="shared" si="71"/>
        <v>794970089</v>
      </c>
      <c r="AJ63" s="130">
        <f t="shared" si="71"/>
        <v>1016112369</v>
      </c>
      <c r="AK63" s="9"/>
      <c r="AL63" s="128">
        <f>AL65+AL83+AL90+AL104</f>
        <v>0</v>
      </c>
      <c r="AM63" s="130">
        <f>AM65+AM83+AM90+AM104</f>
        <v>0</v>
      </c>
      <c r="AN63" s="9"/>
      <c r="AO63" s="294"/>
      <c r="AP63" s="294"/>
      <c r="AQ63" s="294"/>
      <c r="AR63" s="294"/>
      <c r="AS63" s="294"/>
      <c r="AT63" s="294"/>
      <c r="AU63" s="294"/>
      <c r="AV63" s="294"/>
      <c r="AW63" s="294"/>
      <c r="AX63" s="294"/>
      <c r="AY63" s="294"/>
      <c r="AZ63" s="294"/>
    </row>
    <row r="64" spans="1:70" s="422" customFormat="1" ht="24.95" customHeight="1">
      <c r="A64" s="611" t="str">
        <f>+IF(JULIO!A64=0,"",JULIO!A64)</f>
        <v>1130113-1</v>
      </c>
      <c r="B64" s="646" t="str">
        <f>+CONCATENATE("Vigencia ",INSTRUCCIONES!$F$3)</f>
        <v>Vigencia 2018</v>
      </c>
      <c r="C64" s="673">
        <f>+ENERO!C64</f>
        <v>76217515</v>
      </c>
      <c r="D64" s="373">
        <f>JULIO!D64+AGOSTO!P64</f>
        <v>0</v>
      </c>
      <c r="E64" s="373">
        <f>JULIO!E64+AGOSTO!Q64</f>
        <v>0</v>
      </c>
      <c r="F64" s="373">
        <f>SUM(C64:E64)</f>
        <v>76217515</v>
      </c>
      <c r="G64" s="373">
        <f>JULIO!I64</f>
        <v>54236205</v>
      </c>
      <c r="H64" s="374">
        <v>8621246</v>
      </c>
      <c r="I64" s="373">
        <f>SUM(G64:H64)</f>
        <v>62857451</v>
      </c>
      <c r="J64" s="373">
        <f>JULIO!L64</f>
        <v>26879359</v>
      </c>
      <c r="K64" s="374">
        <v>8737909</v>
      </c>
      <c r="L64" s="373">
        <f>SUM(J64:K64)</f>
        <v>35617268</v>
      </c>
      <c r="M64" s="373">
        <f>F64-I64</f>
        <v>13360064</v>
      </c>
      <c r="N64" s="143">
        <f>F64-L64</f>
        <v>40600247</v>
      </c>
      <c r="O64" s="382"/>
      <c r="P64" s="372">
        <v>0</v>
      </c>
      <c r="Q64" s="375">
        <v>0</v>
      </c>
      <c r="R64" s="9"/>
      <c r="S64" s="366" t="str">
        <f>+IF(JULIO!S64=0,"",JULIO!S64)</f>
        <v/>
      </c>
      <c r="T64" s="696" t="str">
        <f>+IF(JULIO!T64=0,"",JULIO!T64)</f>
        <v/>
      </c>
      <c r="U64" s="161"/>
      <c r="V64" s="161"/>
      <c r="W64" s="161"/>
      <c r="X64" s="161"/>
      <c r="Y64" s="161"/>
      <c r="Z64" s="161"/>
      <c r="AA64" s="161"/>
      <c r="AB64" s="161"/>
      <c r="AC64" s="161"/>
      <c r="AD64" s="161"/>
      <c r="AE64" s="161"/>
      <c r="AF64" s="161"/>
      <c r="AG64" s="161"/>
      <c r="AH64" s="161"/>
      <c r="AI64" s="161"/>
      <c r="AJ64" s="166"/>
      <c r="AK64" s="9"/>
      <c r="AL64" s="170"/>
      <c r="AM64" s="171"/>
      <c r="AN64" s="9"/>
      <c r="AO64" s="294"/>
      <c r="AP64" s="294"/>
      <c r="AQ64" s="294"/>
      <c r="AR64" s="294"/>
      <c r="AS64" s="294"/>
      <c r="AT64" s="294"/>
      <c r="AU64" s="294"/>
      <c r="AV64" s="294"/>
      <c r="AW64" s="294"/>
      <c r="AX64" s="294"/>
      <c r="AY64" s="294"/>
      <c r="AZ64" s="294"/>
      <c r="BA64" s="382"/>
      <c r="BB64" s="382"/>
      <c r="BC64" s="382"/>
      <c r="BD64" s="382"/>
      <c r="BE64" s="382"/>
      <c r="BF64" s="382"/>
      <c r="BG64" s="382"/>
      <c r="BH64" s="382"/>
      <c r="BI64" s="382"/>
      <c r="BJ64" s="382"/>
      <c r="BK64" s="382"/>
      <c r="BL64" s="382"/>
      <c r="BM64" s="382"/>
      <c r="BN64" s="382"/>
      <c r="BO64" s="382"/>
      <c r="BP64" s="382"/>
      <c r="BQ64" s="382"/>
      <c r="BR64" s="382"/>
    </row>
    <row r="65" spans="1:70" s="422" customFormat="1" ht="24.95" customHeight="1">
      <c r="A65" s="611" t="str">
        <f>+IF(JULIO!A65=0,"",JULIO!A65)</f>
        <v>1130113-2</v>
      </c>
      <c r="B65" s="646" t="str">
        <f>+IF(JULIO!B65=0,"",JULIO!B65)</f>
        <v>Vigencia Anterior Accidentes de Transito</v>
      </c>
      <c r="C65" s="673">
        <f>+ENERO!C65</f>
        <v>25000000</v>
      </c>
      <c r="D65" s="373">
        <f>JULIO!D65+AGOSTO!P65</f>
        <v>0</v>
      </c>
      <c r="E65" s="373">
        <f>JULIO!E65+AGOSTO!Q65</f>
        <v>0</v>
      </c>
      <c r="F65" s="373">
        <f>SUM(C65:E65)</f>
        <v>25000000</v>
      </c>
      <c r="G65" s="373">
        <f>JULIO!I65</f>
        <v>13332727</v>
      </c>
      <c r="H65" s="374">
        <v>0</v>
      </c>
      <c r="I65" s="373">
        <f>SUM(G65:H65)</f>
        <v>13332727</v>
      </c>
      <c r="J65" s="373">
        <f>JULIO!L65</f>
        <v>13332727</v>
      </c>
      <c r="K65" s="374">
        <v>0</v>
      </c>
      <c r="L65" s="373">
        <f>SUM(J65:K65)</f>
        <v>13332727</v>
      </c>
      <c r="M65" s="373">
        <f>F65-I65</f>
        <v>11667273</v>
      </c>
      <c r="N65" s="143">
        <f>F65-L65</f>
        <v>11667273</v>
      </c>
      <c r="O65" s="382"/>
      <c r="P65" s="372">
        <v>0</v>
      </c>
      <c r="Q65" s="375">
        <v>0</v>
      </c>
      <c r="R65" s="9"/>
      <c r="S65" s="705">
        <f>+IF(JULIO!S65=0,"",JULIO!S65)</f>
        <v>1020100</v>
      </c>
      <c r="T65" s="681" t="str">
        <f>+IF(JULIO!T65=0,"",JULIO!T65)</f>
        <v>Servicios Personales Asociados a Nómina</v>
      </c>
      <c r="U65" s="132">
        <f t="shared" ref="U65:AJ65" si="72">SUM(U66:U69)+U81</f>
        <v>1674033669</v>
      </c>
      <c r="V65" s="122">
        <f t="shared" si="72"/>
        <v>80258000</v>
      </c>
      <c r="W65" s="122">
        <f t="shared" si="72"/>
        <v>40452864</v>
      </c>
      <c r="X65" s="129">
        <f t="shared" si="72"/>
        <v>1794744533</v>
      </c>
      <c r="Y65" s="128">
        <f t="shared" si="72"/>
        <v>1029312049</v>
      </c>
      <c r="Z65" s="122">
        <f t="shared" si="72"/>
        <v>125697095</v>
      </c>
      <c r="AA65" s="129">
        <f t="shared" si="72"/>
        <v>1155009144</v>
      </c>
      <c r="AB65" s="128">
        <f t="shared" si="72"/>
        <v>1029312049</v>
      </c>
      <c r="AC65" s="122">
        <f t="shared" si="72"/>
        <v>125697095</v>
      </c>
      <c r="AD65" s="129">
        <f t="shared" si="72"/>
        <v>1155009144</v>
      </c>
      <c r="AE65" s="128">
        <f t="shared" si="72"/>
        <v>871804491</v>
      </c>
      <c r="AF65" s="122">
        <f t="shared" si="72"/>
        <v>134299019</v>
      </c>
      <c r="AG65" s="129">
        <f t="shared" si="72"/>
        <v>1006103510</v>
      </c>
      <c r="AH65" s="128">
        <f t="shared" si="72"/>
        <v>639735389</v>
      </c>
      <c r="AI65" s="122">
        <f t="shared" si="72"/>
        <v>639735389</v>
      </c>
      <c r="AJ65" s="130">
        <f t="shared" si="72"/>
        <v>788641023</v>
      </c>
      <c r="AK65" s="9"/>
      <c r="AL65" s="128">
        <f>SUM(AL66:AL69)+AL81</f>
        <v>0</v>
      </c>
      <c r="AM65" s="130">
        <f>SUM(AM66:AM69)+AM81</f>
        <v>0</v>
      </c>
      <c r="AN65" s="9"/>
      <c r="AO65" s="294"/>
      <c r="AP65" s="294"/>
      <c r="AQ65" s="294"/>
      <c r="AR65" s="294"/>
      <c r="AS65" s="294"/>
      <c r="AT65" s="294"/>
      <c r="AU65" s="294"/>
      <c r="AV65" s="294"/>
      <c r="AW65" s="294"/>
      <c r="AX65" s="294"/>
      <c r="AY65" s="294"/>
      <c r="AZ65" s="294"/>
      <c r="BA65" s="382"/>
      <c r="BB65" s="382"/>
      <c r="BC65" s="382"/>
      <c r="BD65" s="382"/>
      <c r="BE65" s="382"/>
      <c r="BF65" s="382"/>
      <c r="BG65" s="382"/>
      <c r="BH65" s="382"/>
      <c r="BI65" s="382"/>
      <c r="BJ65" s="382"/>
      <c r="BK65" s="382"/>
      <c r="BL65" s="382"/>
      <c r="BM65" s="382"/>
      <c r="BN65" s="382"/>
      <c r="BO65" s="382"/>
      <c r="BP65" s="382"/>
      <c r="BQ65" s="382"/>
      <c r="BR65" s="382"/>
    </row>
    <row r="66" spans="1:70" s="382" customFormat="1" ht="24.95" customHeight="1">
      <c r="A66" s="734">
        <f>+IF(JULIO!A66=0,"",JULIO!A66)</f>
        <v>1130114</v>
      </c>
      <c r="B66" s="645" t="str">
        <f>+IF(JULIO!B66=0,"",JULIO!B66)</f>
        <v xml:space="preserve">COMPAÑIAS DE SEGUROS  - PLANES DE SALUD  </v>
      </c>
      <c r="C66" s="43">
        <f t="shared" ref="C66:N66" si="73">SUM(C67:C68)</f>
        <v>0</v>
      </c>
      <c r="D66" s="44">
        <f t="shared" si="73"/>
        <v>0</v>
      </c>
      <c r="E66" s="44">
        <f t="shared" si="73"/>
        <v>0</v>
      </c>
      <c r="F66" s="44">
        <f t="shared" si="73"/>
        <v>0</v>
      </c>
      <c r="G66" s="44">
        <f t="shared" si="73"/>
        <v>0</v>
      </c>
      <c r="H66" s="44">
        <f t="shared" si="73"/>
        <v>0</v>
      </c>
      <c r="I66" s="44">
        <f t="shared" si="73"/>
        <v>0</v>
      </c>
      <c r="J66" s="44">
        <f t="shared" si="73"/>
        <v>0</v>
      </c>
      <c r="K66" s="44">
        <f t="shared" si="73"/>
        <v>0</v>
      </c>
      <c r="L66" s="44">
        <f t="shared" si="73"/>
        <v>0</v>
      </c>
      <c r="M66" s="44">
        <f t="shared" si="73"/>
        <v>0</v>
      </c>
      <c r="N66" s="45">
        <f t="shared" si="73"/>
        <v>0</v>
      </c>
      <c r="P66" s="43">
        <f>SUM(P67:P68)</f>
        <v>0</v>
      </c>
      <c r="Q66" s="45">
        <f>SUM(Q67:Q68)</f>
        <v>0</v>
      </c>
      <c r="R66" s="9"/>
      <c r="S66" s="706">
        <f>+IF(JULIO!S66=0,"",JULIO!S66)</f>
        <v>1020101</v>
      </c>
      <c r="T66" s="682" t="str">
        <f>+IF(JULIO!T66=0,"",JULIO!T66)</f>
        <v>Sueldos del Personal de nómina</v>
      </c>
      <c r="U66" s="27">
        <f>+ENERO!U66</f>
        <v>1142841348</v>
      </c>
      <c r="V66" s="15">
        <f>JULIO!V66+AGOSTO!AL66</f>
        <v>120759419</v>
      </c>
      <c r="W66" s="15">
        <f>JULIO!W66+AGOSTO!AM66</f>
        <v>8693314</v>
      </c>
      <c r="X66" s="18">
        <f>SUM(U66:W66)</f>
        <v>1272294081</v>
      </c>
      <c r="Y66" s="19">
        <f>JULIO!AA66</f>
        <v>759322736</v>
      </c>
      <c r="Z66" s="374">
        <v>110615284</v>
      </c>
      <c r="AA66" s="18">
        <f>SUM(Y66:Z66)</f>
        <v>869938020</v>
      </c>
      <c r="AB66" s="19">
        <f>JULIO!AD66</f>
        <v>759322736</v>
      </c>
      <c r="AC66" s="374">
        <v>110615284</v>
      </c>
      <c r="AD66" s="18">
        <f>SUM(AB66:AC66)</f>
        <v>869938020</v>
      </c>
      <c r="AE66" s="19">
        <f>JULIO!AG66</f>
        <v>688588414</v>
      </c>
      <c r="AF66" s="374">
        <v>112038914</v>
      </c>
      <c r="AG66" s="18">
        <f>SUM(AE66:AF66)</f>
        <v>800627328</v>
      </c>
      <c r="AH66" s="19">
        <f>X66-AA66</f>
        <v>402356061</v>
      </c>
      <c r="AI66" s="15">
        <f>X66-AD66</f>
        <v>402356061</v>
      </c>
      <c r="AJ66" s="16">
        <f>X66-AG66</f>
        <v>471666753</v>
      </c>
      <c r="AK66" s="9"/>
      <c r="AL66" s="372">
        <v>0</v>
      </c>
      <c r="AM66" s="375">
        <v>0</v>
      </c>
      <c r="AN66" s="9"/>
      <c r="AO66" s="294"/>
      <c r="AP66" s="294"/>
      <c r="AQ66" s="294"/>
      <c r="AR66" s="294"/>
      <c r="AS66" s="294"/>
      <c r="AT66" s="294"/>
      <c r="AU66" s="294"/>
      <c r="AV66" s="294"/>
      <c r="AW66" s="294"/>
      <c r="AX66" s="294"/>
      <c r="AY66" s="294"/>
      <c r="AZ66" s="294"/>
    </row>
    <row r="67" spans="1:70" s="422" customFormat="1" ht="24.95" customHeight="1">
      <c r="A67" s="611" t="str">
        <f>+IF(JULIO!A67=0,"",JULIO!A67)</f>
        <v>1130114-1</v>
      </c>
      <c r="B67" s="646" t="str">
        <f>+CONCATENATE("Vigencia ",INSTRUCCIONES!$F$3)</f>
        <v>Vigencia 2018</v>
      </c>
      <c r="C67" s="673">
        <f>+ENERO!C67</f>
        <v>0</v>
      </c>
      <c r="D67" s="373">
        <f>JULIO!D67+AGOSTO!P67</f>
        <v>0</v>
      </c>
      <c r="E67" s="373">
        <f>JULIO!E67+AGOSTO!Q67</f>
        <v>0</v>
      </c>
      <c r="F67" s="373">
        <f>SUM(C67:E67)</f>
        <v>0</v>
      </c>
      <c r="G67" s="373">
        <f>JULIO!I67</f>
        <v>0</v>
      </c>
      <c r="H67" s="374">
        <v>0</v>
      </c>
      <c r="I67" s="373">
        <f>SUM(G67:H67)</f>
        <v>0</v>
      </c>
      <c r="J67" s="373">
        <f>JULIO!L67</f>
        <v>0</v>
      </c>
      <c r="K67" s="374">
        <v>0</v>
      </c>
      <c r="L67" s="373">
        <f>SUM(J67:K67)</f>
        <v>0</v>
      </c>
      <c r="M67" s="373">
        <f>F67-I67</f>
        <v>0</v>
      </c>
      <c r="N67" s="143">
        <f>F67-L67</f>
        <v>0</v>
      </c>
      <c r="O67" s="382"/>
      <c r="P67" s="372">
        <v>0</v>
      </c>
      <c r="Q67" s="375">
        <v>0</v>
      </c>
      <c r="R67" s="9"/>
      <c r="S67" s="706">
        <f>+IF(JULIO!S67=0,"",JULIO!S67)</f>
        <v>1020102</v>
      </c>
      <c r="T67" s="682" t="str">
        <f>+IF(JULIO!T67=0,"",JULIO!T67)</f>
        <v>Horas Extras,Dominic.,Festivos y Rec. Nocturnos</v>
      </c>
      <c r="U67" s="27">
        <f>+ENERO!U67</f>
        <v>200000000</v>
      </c>
      <c r="V67" s="15">
        <f>JULIO!V67+AGOSTO!AL67</f>
        <v>-59257420</v>
      </c>
      <c r="W67" s="15">
        <f>JULIO!W67+AGOSTO!AM67</f>
        <v>0</v>
      </c>
      <c r="X67" s="18">
        <f>SUM(U67:W67)</f>
        <v>140742580</v>
      </c>
      <c r="Y67" s="19">
        <f>JULIO!AA67</f>
        <v>97419733</v>
      </c>
      <c r="Z67" s="374">
        <v>11036560</v>
      </c>
      <c r="AA67" s="18">
        <f>SUM(Y67:Z67)</f>
        <v>108456293</v>
      </c>
      <c r="AB67" s="19">
        <f>JULIO!AD67</f>
        <v>97419733</v>
      </c>
      <c r="AC67" s="374">
        <v>11036560</v>
      </c>
      <c r="AD67" s="18">
        <f>SUM(AB67:AC67)</f>
        <v>108456293</v>
      </c>
      <c r="AE67" s="19">
        <f>JULIO!AG67</f>
        <v>68484553</v>
      </c>
      <c r="AF67" s="374">
        <v>11744442</v>
      </c>
      <c r="AG67" s="18">
        <f>SUM(AE67:AF67)</f>
        <v>80228995</v>
      </c>
      <c r="AH67" s="19">
        <f>X67-AA67</f>
        <v>32286287</v>
      </c>
      <c r="AI67" s="15">
        <f>X67-AD67</f>
        <v>32286287</v>
      </c>
      <c r="AJ67" s="16">
        <f>X67-AG67</f>
        <v>60513585</v>
      </c>
      <c r="AK67" s="9"/>
      <c r="AL67" s="372">
        <v>0</v>
      </c>
      <c r="AM67" s="375">
        <v>0</v>
      </c>
      <c r="AN67" s="9"/>
      <c r="AO67" s="294"/>
      <c r="AP67" s="294"/>
      <c r="AQ67" s="294"/>
      <c r="AR67" s="294"/>
      <c r="AS67" s="294"/>
      <c r="AT67" s="294"/>
      <c r="AU67" s="294"/>
      <c r="AV67" s="294"/>
      <c r="AW67" s="294"/>
      <c r="AX67" s="294"/>
      <c r="AY67" s="294"/>
      <c r="AZ67" s="294"/>
      <c r="BA67" s="382"/>
      <c r="BB67" s="382"/>
      <c r="BC67" s="382"/>
      <c r="BD67" s="382"/>
      <c r="BE67" s="382"/>
      <c r="BF67" s="382"/>
      <c r="BG67" s="382"/>
      <c r="BH67" s="382"/>
      <c r="BI67" s="382"/>
      <c r="BJ67" s="382"/>
      <c r="BK67" s="382"/>
      <c r="BL67" s="382"/>
      <c r="BM67" s="382"/>
      <c r="BN67" s="382"/>
      <c r="BO67" s="382"/>
      <c r="BP67" s="382"/>
      <c r="BQ67" s="382"/>
      <c r="BR67" s="382"/>
    </row>
    <row r="68" spans="1:70" s="422" customFormat="1" ht="24.95" customHeight="1">
      <c r="A68" s="611" t="str">
        <f>+IF(JULIO!A68=0,"",JULIO!A68)</f>
        <v>1130114-2</v>
      </c>
      <c r="B68" s="646" t="str">
        <f>+IF(JULIO!B68=0,"",JULIO!B68)</f>
        <v>Vigencia Anterior Compañias de Seguros</v>
      </c>
      <c r="C68" s="673">
        <f>+ENERO!C68</f>
        <v>0</v>
      </c>
      <c r="D68" s="373">
        <f>JULIO!D68+AGOSTO!P68</f>
        <v>0</v>
      </c>
      <c r="E68" s="373">
        <f>JULIO!E68+AGOSTO!Q68</f>
        <v>0</v>
      </c>
      <c r="F68" s="373">
        <f>SUM(C68:E68)</f>
        <v>0</v>
      </c>
      <c r="G68" s="373">
        <f>JULIO!I68</f>
        <v>0</v>
      </c>
      <c r="H68" s="374">
        <v>0</v>
      </c>
      <c r="I68" s="373">
        <f>SUM(G68:H68)</f>
        <v>0</v>
      </c>
      <c r="J68" s="373">
        <f>JULIO!L68</f>
        <v>0</v>
      </c>
      <c r="K68" s="374">
        <v>0</v>
      </c>
      <c r="L68" s="373">
        <f>SUM(J68:K68)</f>
        <v>0</v>
      </c>
      <c r="M68" s="373">
        <f>F68-I68</f>
        <v>0</v>
      </c>
      <c r="N68" s="143">
        <f>F68-L68</f>
        <v>0</v>
      </c>
      <c r="O68" s="382"/>
      <c r="P68" s="372">
        <v>0</v>
      </c>
      <c r="Q68" s="375">
        <v>0</v>
      </c>
      <c r="R68" s="9"/>
      <c r="S68" s="706">
        <f>+IF(JULIO!S68=0,"",JULIO!S68)</f>
        <v>1020103</v>
      </c>
      <c r="T68" s="682" t="str">
        <f>+IF(JULIO!T68=0,"",JULIO!T68)</f>
        <v>Prima Técnica</v>
      </c>
      <c r="U68" s="27">
        <f>+ENERO!U68</f>
        <v>0</v>
      </c>
      <c r="V68" s="15">
        <f>JULIO!V68+AGOSTO!AL68</f>
        <v>0</v>
      </c>
      <c r="W68" s="15">
        <f>JULIO!W68+AGOSTO!AM68</f>
        <v>0</v>
      </c>
      <c r="X68" s="18">
        <f>SUM(U68:W68)</f>
        <v>0</v>
      </c>
      <c r="Y68" s="19">
        <f>JULIO!AA68</f>
        <v>0</v>
      </c>
      <c r="Z68" s="374">
        <v>0</v>
      </c>
      <c r="AA68" s="18">
        <f>SUM(Y68:Z68)</f>
        <v>0</v>
      </c>
      <c r="AB68" s="19">
        <f>JULIO!AD68</f>
        <v>0</v>
      </c>
      <c r="AC68" s="374">
        <v>0</v>
      </c>
      <c r="AD68" s="18">
        <f>SUM(AB68:AC68)</f>
        <v>0</v>
      </c>
      <c r="AE68" s="19">
        <f>JULIO!AG68</f>
        <v>0</v>
      </c>
      <c r="AF68" s="374">
        <v>0</v>
      </c>
      <c r="AG68" s="18">
        <f>SUM(AE68:AF68)</f>
        <v>0</v>
      </c>
      <c r="AH68" s="19">
        <f>X68-AA68</f>
        <v>0</v>
      </c>
      <c r="AI68" s="15">
        <f>X68-AD68</f>
        <v>0</v>
      </c>
      <c r="AJ68" s="16">
        <f>X68-AG68</f>
        <v>0</v>
      </c>
      <c r="AK68" s="9"/>
      <c r="AL68" s="372">
        <v>0</v>
      </c>
      <c r="AM68" s="375">
        <v>0</v>
      </c>
      <c r="AN68" s="9"/>
      <c r="AO68" s="294"/>
      <c r="AP68" s="294"/>
      <c r="AQ68" s="294"/>
      <c r="AR68" s="294"/>
      <c r="AS68" s="294"/>
      <c r="AT68" s="294"/>
      <c r="AU68" s="294"/>
      <c r="AV68" s="294"/>
      <c r="AW68" s="294"/>
      <c r="AX68" s="294"/>
      <c r="AY68" s="294"/>
      <c r="AZ68" s="294"/>
      <c r="BA68" s="382"/>
      <c r="BB68" s="382"/>
      <c r="BC68" s="382"/>
      <c r="BD68" s="382"/>
      <c r="BE68" s="382"/>
      <c r="BF68" s="382"/>
      <c r="BG68" s="382"/>
      <c r="BH68" s="382"/>
      <c r="BI68" s="382"/>
      <c r="BJ68" s="382"/>
      <c r="BK68" s="382"/>
      <c r="BL68" s="382"/>
      <c r="BM68" s="382"/>
      <c r="BN68" s="382"/>
      <c r="BO68" s="382"/>
      <c r="BP68" s="382"/>
      <c r="BQ68" s="382"/>
      <c r="BR68" s="382"/>
    </row>
    <row r="69" spans="1:70" s="382" customFormat="1" ht="24.95" customHeight="1">
      <c r="A69" s="734">
        <f>+IF(JULIO!A69=0,"",JULIO!A69)</f>
        <v>1130115</v>
      </c>
      <c r="B69" s="645" t="str">
        <f>+IF(JULIO!B69=0,"",JULIO!B69)</f>
        <v>ENTIDADES DE REGIMEN ESPECIAL (Magisterio, Fuerza Pca.)</v>
      </c>
      <c r="C69" s="43">
        <f t="shared" ref="C69:N69" si="74">SUM(C70:C71)</f>
        <v>154330000</v>
      </c>
      <c r="D69" s="44">
        <f t="shared" si="74"/>
        <v>0</v>
      </c>
      <c r="E69" s="44">
        <f t="shared" si="74"/>
        <v>0</v>
      </c>
      <c r="F69" s="44">
        <f t="shared" si="74"/>
        <v>154330000</v>
      </c>
      <c r="G69" s="44">
        <f t="shared" si="74"/>
        <v>64916433</v>
      </c>
      <c r="H69" s="44">
        <f t="shared" si="74"/>
        <v>8635145</v>
      </c>
      <c r="I69" s="44">
        <f t="shared" si="74"/>
        <v>73551578</v>
      </c>
      <c r="J69" s="44">
        <f t="shared" si="74"/>
        <v>28078013</v>
      </c>
      <c r="K69" s="44">
        <f t="shared" si="74"/>
        <v>7985420</v>
      </c>
      <c r="L69" s="44">
        <f t="shared" si="74"/>
        <v>36063433</v>
      </c>
      <c r="M69" s="44">
        <f t="shared" si="74"/>
        <v>80778422</v>
      </c>
      <c r="N69" s="45">
        <f t="shared" si="74"/>
        <v>118266567</v>
      </c>
      <c r="P69" s="43">
        <f>SUM(P70:P71)</f>
        <v>0</v>
      </c>
      <c r="Q69" s="45">
        <f>SUM(Q70:Q71)</f>
        <v>0</v>
      </c>
      <c r="R69" s="9"/>
      <c r="S69" s="706">
        <f>+IF(JULIO!S69=0,"",JULIO!S69)</f>
        <v>1020104</v>
      </c>
      <c r="T69" s="682" t="str">
        <f>+IF(JULIO!T69=0,"",JULIO!T69)</f>
        <v>Otros</v>
      </c>
      <c r="U69" s="27">
        <f t="shared" ref="U69:AJ69" si="75">SUM(U70:U80)</f>
        <v>268733154</v>
      </c>
      <c r="V69" s="15">
        <f t="shared" si="75"/>
        <v>5272314</v>
      </c>
      <c r="W69" s="15">
        <f t="shared" si="75"/>
        <v>0</v>
      </c>
      <c r="X69" s="18">
        <f t="shared" si="75"/>
        <v>274005468</v>
      </c>
      <c r="Y69" s="19">
        <f t="shared" si="75"/>
        <v>89387450</v>
      </c>
      <c r="Z69" s="142">
        <f t="shared" si="75"/>
        <v>4045251</v>
      </c>
      <c r="AA69" s="18">
        <f t="shared" si="75"/>
        <v>93432701</v>
      </c>
      <c r="AB69" s="19">
        <f t="shared" si="75"/>
        <v>89387450</v>
      </c>
      <c r="AC69" s="142">
        <f t="shared" si="75"/>
        <v>4045251</v>
      </c>
      <c r="AD69" s="18">
        <f t="shared" si="75"/>
        <v>93432701</v>
      </c>
      <c r="AE69" s="19">
        <f t="shared" si="75"/>
        <v>38816499</v>
      </c>
      <c r="AF69" s="142">
        <f t="shared" si="75"/>
        <v>10515663</v>
      </c>
      <c r="AG69" s="18">
        <f t="shared" si="75"/>
        <v>49332162</v>
      </c>
      <c r="AH69" s="19">
        <f t="shared" si="75"/>
        <v>180572767</v>
      </c>
      <c r="AI69" s="15">
        <f t="shared" si="75"/>
        <v>180572767</v>
      </c>
      <c r="AJ69" s="16">
        <f t="shared" si="75"/>
        <v>224673306</v>
      </c>
      <c r="AK69" s="9"/>
      <c r="AL69" s="29">
        <f>SUM(AL70:AL80)</f>
        <v>0</v>
      </c>
      <c r="AM69" s="26">
        <f>SUM(AM70:AM80)</f>
        <v>0</v>
      </c>
      <c r="AN69" s="9"/>
      <c r="AO69" s="294"/>
      <c r="AP69" s="294"/>
      <c r="AQ69" s="294"/>
      <c r="AR69" s="294"/>
      <c r="AS69" s="294"/>
      <c r="AT69" s="294"/>
      <c r="AU69" s="294"/>
      <c r="AV69" s="294"/>
      <c r="AW69" s="294"/>
      <c r="AX69" s="294"/>
      <c r="AY69" s="294"/>
      <c r="AZ69" s="294"/>
    </row>
    <row r="70" spans="1:70" s="422" customFormat="1" ht="24.95" customHeight="1">
      <c r="A70" s="611" t="str">
        <f>+IF(JULIO!A70=0,"",JULIO!A70)</f>
        <v>1130115-1</v>
      </c>
      <c r="B70" s="646" t="str">
        <f>+CONCATENATE("Vigencia ",INSTRUCCIONES!$F$3)</f>
        <v>Vigencia 2018</v>
      </c>
      <c r="C70" s="673">
        <f>+ENERO!C70</f>
        <v>118000000</v>
      </c>
      <c r="D70" s="373">
        <f>JULIO!D70+AGOSTO!P70</f>
        <v>0</v>
      </c>
      <c r="E70" s="373">
        <f>JULIO!E70+AGOSTO!Q70</f>
        <v>0</v>
      </c>
      <c r="F70" s="373">
        <f>SUM(C70:E70)</f>
        <v>118000000</v>
      </c>
      <c r="G70" s="373">
        <f>JULIO!I70</f>
        <v>59730732</v>
      </c>
      <c r="H70" s="374">
        <v>8635145</v>
      </c>
      <c r="I70" s="373">
        <f>SUM(G70:H70)</f>
        <v>68365877</v>
      </c>
      <c r="J70" s="373">
        <f>JULIO!L70</f>
        <v>22892312</v>
      </c>
      <c r="K70" s="374">
        <v>7985420</v>
      </c>
      <c r="L70" s="373">
        <f>SUM(J70:K70)</f>
        <v>30877732</v>
      </c>
      <c r="M70" s="373">
        <f>F70-I70</f>
        <v>49634123</v>
      </c>
      <c r="N70" s="143">
        <f>F70-L70</f>
        <v>87122268</v>
      </c>
      <c r="O70" s="382"/>
      <c r="P70" s="372">
        <v>0</v>
      </c>
      <c r="Q70" s="375">
        <v>0</v>
      </c>
      <c r="R70" s="9"/>
      <c r="S70" s="707" t="str">
        <f>+IF(JULIO!S70=0,"",JULIO!S70)</f>
        <v>1020104-1</v>
      </c>
      <c r="T70" s="683" t="str">
        <f>+IF(JULIO!T70=0,"",JULIO!T70)</f>
        <v xml:space="preserve">Prima de Navidad </v>
      </c>
      <c r="U70" s="27">
        <f>+ENERO!U70</f>
        <v>112552557</v>
      </c>
      <c r="V70" s="15">
        <f>JULIO!V70+AGOSTO!AL70</f>
        <v>3061727</v>
      </c>
      <c r="W70" s="15">
        <f>JULIO!W70+AGOSTO!AM70</f>
        <v>0</v>
      </c>
      <c r="X70" s="18">
        <f t="shared" ref="X70:X81" si="76">SUM(U70:W70)</f>
        <v>115614284</v>
      </c>
      <c r="Y70" s="19">
        <f>JULIO!AA70</f>
        <v>5032482</v>
      </c>
      <c r="Z70" s="374">
        <v>0</v>
      </c>
      <c r="AA70" s="18">
        <f t="shared" ref="AA70:AA81" si="77">SUM(Y70:Z70)</f>
        <v>5032482</v>
      </c>
      <c r="AB70" s="19">
        <f>JULIO!AD70</f>
        <v>5032482</v>
      </c>
      <c r="AC70" s="374">
        <v>0</v>
      </c>
      <c r="AD70" s="18">
        <f t="shared" ref="AD70:AD81" si="78">SUM(AB70:AC70)</f>
        <v>5032482</v>
      </c>
      <c r="AE70" s="19">
        <f>JULIO!AG70</f>
        <v>0</v>
      </c>
      <c r="AF70" s="374">
        <v>272137</v>
      </c>
      <c r="AG70" s="18">
        <f t="shared" ref="AG70:AG81" si="79">SUM(AE70:AF70)</f>
        <v>272137</v>
      </c>
      <c r="AH70" s="19">
        <f t="shared" ref="AH70:AH81" si="80">X70-AA70</f>
        <v>110581802</v>
      </c>
      <c r="AI70" s="15">
        <f t="shared" ref="AI70:AI81" si="81">X70-AD70</f>
        <v>110581802</v>
      </c>
      <c r="AJ70" s="16">
        <f t="shared" ref="AJ70:AJ81" si="82">X70-AG70</f>
        <v>115342147</v>
      </c>
      <c r="AK70" s="9"/>
      <c r="AL70" s="372">
        <v>0</v>
      </c>
      <c r="AM70" s="375">
        <v>0</v>
      </c>
      <c r="AN70" s="9"/>
      <c r="AO70" s="294"/>
      <c r="AP70" s="294"/>
      <c r="AQ70" s="294"/>
      <c r="AR70" s="294"/>
      <c r="AS70" s="294"/>
      <c r="AT70" s="294"/>
      <c r="AU70" s="294"/>
      <c r="AV70" s="294"/>
      <c r="AW70" s="294"/>
      <c r="AX70" s="294"/>
      <c r="AY70" s="294"/>
      <c r="AZ70" s="294"/>
      <c r="BA70" s="382"/>
      <c r="BB70" s="382"/>
      <c r="BC70" s="382"/>
      <c r="BD70" s="382"/>
      <c r="BE70" s="382"/>
      <c r="BF70" s="382"/>
      <c r="BG70" s="382"/>
      <c r="BH70" s="382"/>
      <c r="BI70" s="382"/>
      <c r="BJ70" s="382"/>
      <c r="BK70" s="382"/>
      <c r="BL70" s="382"/>
      <c r="BM70" s="382"/>
      <c r="BN70" s="382"/>
      <c r="BO70" s="382"/>
      <c r="BP70" s="382"/>
      <c r="BQ70" s="382"/>
      <c r="BR70" s="382"/>
    </row>
    <row r="71" spans="1:70" s="422" customFormat="1" ht="24.95" customHeight="1">
      <c r="A71" s="611" t="str">
        <f>+IF(JULIO!A71=0,"",JULIO!A71)</f>
        <v>1130115-2</v>
      </c>
      <c r="B71" s="646" t="str">
        <f>+IF(JULIO!B71=0,"",JULIO!B71)</f>
        <v>Vigencia Anterior Regimen Especial</v>
      </c>
      <c r="C71" s="673">
        <f>+ENERO!C71</f>
        <v>36330000</v>
      </c>
      <c r="D71" s="373">
        <f>JULIO!D71+AGOSTO!P71</f>
        <v>0</v>
      </c>
      <c r="E71" s="373">
        <f>JULIO!E71+AGOSTO!Q71</f>
        <v>0</v>
      </c>
      <c r="F71" s="373">
        <f>SUM(C71:E71)</f>
        <v>36330000</v>
      </c>
      <c r="G71" s="373">
        <f>JULIO!I71</f>
        <v>5185701</v>
      </c>
      <c r="H71" s="374">
        <v>0</v>
      </c>
      <c r="I71" s="373">
        <f>SUM(G71:H71)</f>
        <v>5185701</v>
      </c>
      <c r="J71" s="373">
        <f>JULIO!L71</f>
        <v>5185701</v>
      </c>
      <c r="K71" s="374">
        <v>0</v>
      </c>
      <c r="L71" s="373">
        <f>SUM(J71:K71)</f>
        <v>5185701</v>
      </c>
      <c r="M71" s="373">
        <f>F71-I71</f>
        <v>31144299</v>
      </c>
      <c r="N71" s="143">
        <f>F71-L71</f>
        <v>31144299</v>
      </c>
      <c r="O71" s="382"/>
      <c r="P71" s="372">
        <v>0</v>
      </c>
      <c r="Q71" s="375">
        <v>0</v>
      </c>
      <c r="R71" s="9"/>
      <c r="S71" s="707" t="str">
        <f>+IF(JULIO!S71=0,"",JULIO!S71)</f>
        <v>1020104-2</v>
      </c>
      <c r="T71" s="683" t="str">
        <f>+IF(JULIO!T71=0,"",JULIO!T71)</f>
        <v>Prima Vida Cara</v>
      </c>
      <c r="U71" s="27">
        <f>+ENERO!U71</f>
        <v>0</v>
      </c>
      <c r="V71" s="15">
        <f>JULIO!V71+AGOSTO!AL71</f>
        <v>0</v>
      </c>
      <c r="W71" s="15">
        <f>JULIO!W71+AGOSTO!AM71</f>
        <v>0</v>
      </c>
      <c r="X71" s="18">
        <f t="shared" si="76"/>
        <v>0</v>
      </c>
      <c r="Y71" s="19">
        <f>JULIO!AA71</f>
        <v>0</v>
      </c>
      <c r="Z71" s="374">
        <v>0</v>
      </c>
      <c r="AA71" s="18">
        <f t="shared" si="77"/>
        <v>0</v>
      </c>
      <c r="AB71" s="19">
        <f>JULIO!AD71</f>
        <v>0</v>
      </c>
      <c r="AC71" s="374">
        <v>0</v>
      </c>
      <c r="AD71" s="18">
        <f t="shared" si="78"/>
        <v>0</v>
      </c>
      <c r="AE71" s="19">
        <f>JULIO!AG71</f>
        <v>0</v>
      </c>
      <c r="AF71" s="374">
        <v>0</v>
      </c>
      <c r="AG71" s="18">
        <f t="shared" si="79"/>
        <v>0</v>
      </c>
      <c r="AH71" s="19">
        <f t="shared" si="80"/>
        <v>0</v>
      </c>
      <c r="AI71" s="15">
        <f t="shared" si="81"/>
        <v>0</v>
      </c>
      <c r="AJ71" s="16">
        <f t="shared" si="82"/>
        <v>0</v>
      </c>
      <c r="AK71" s="9"/>
      <c r="AL71" s="372">
        <v>0</v>
      </c>
      <c r="AM71" s="375">
        <v>0</v>
      </c>
      <c r="AN71" s="9"/>
      <c r="AO71" s="294"/>
      <c r="AP71" s="294"/>
      <c r="AQ71" s="294"/>
      <c r="AR71" s="294"/>
      <c r="AS71" s="294"/>
      <c r="AT71" s="294"/>
      <c r="AU71" s="294"/>
      <c r="AV71" s="294"/>
      <c r="AW71" s="294"/>
      <c r="AX71" s="294"/>
      <c r="AY71" s="294"/>
      <c r="AZ71" s="294"/>
      <c r="BA71" s="382"/>
      <c r="BB71" s="382"/>
      <c r="BC71" s="382"/>
      <c r="BD71" s="382"/>
      <c r="BE71" s="382"/>
      <c r="BF71" s="382"/>
      <c r="BG71" s="382"/>
      <c r="BH71" s="382"/>
      <c r="BI71" s="382"/>
      <c r="BJ71" s="382"/>
      <c r="BK71" s="382"/>
      <c r="BL71" s="382"/>
      <c r="BM71" s="382"/>
      <c r="BN71" s="382"/>
      <c r="BO71" s="382"/>
      <c r="BP71" s="382"/>
      <c r="BQ71" s="382"/>
      <c r="BR71" s="382"/>
    </row>
    <row r="72" spans="1:70" s="382" customFormat="1" ht="24.95" customHeight="1">
      <c r="A72" s="734">
        <f>+IF(JULIO!A72=0,"",JULIO!A72)</f>
        <v>1130116</v>
      </c>
      <c r="B72" s="645" t="str">
        <f>+IF(JULIO!B72=0,"",JULIO!B72)</f>
        <v>ADMINISTRADORAS DE RIESGOS LABORALES</v>
      </c>
      <c r="C72" s="43">
        <f t="shared" ref="C72:N72" si="83">SUM(C73:C74)</f>
        <v>32000000</v>
      </c>
      <c r="D72" s="44">
        <f t="shared" si="83"/>
        <v>0</v>
      </c>
      <c r="E72" s="44">
        <f t="shared" si="83"/>
        <v>0</v>
      </c>
      <c r="F72" s="44">
        <f t="shared" si="83"/>
        <v>32000000</v>
      </c>
      <c r="G72" s="44">
        <f t="shared" si="83"/>
        <v>19021802</v>
      </c>
      <c r="H72" s="44">
        <f t="shared" si="83"/>
        <v>2123366</v>
      </c>
      <c r="I72" s="44">
        <f t="shared" si="83"/>
        <v>21145168</v>
      </c>
      <c r="J72" s="44">
        <f t="shared" si="83"/>
        <v>13245170</v>
      </c>
      <c r="K72" s="44">
        <f t="shared" si="83"/>
        <v>2524216</v>
      </c>
      <c r="L72" s="44">
        <f t="shared" si="83"/>
        <v>15769386</v>
      </c>
      <c r="M72" s="44">
        <f t="shared" si="83"/>
        <v>10854832</v>
      </c>
      <c r="N72" s="45">
        <f t="shared" si="83"/>
        <v>16230614</v>
      </c>
      <c r="P72" s="43">
        <f>SUM(P73:P74)</f>
        <v>0</v>
      </c>
      <c r="Q72" s="45">
        <f>SUM(Q73:Q74)</f>
        <v>0</v>
      </c>
      <c r="R72" s="9"/>
      <c r="S72" s="707" t="str">
        <f>+IF(JULIO!S72=0,"",JULIO!S72)</f>
        <v>1020104-3</v>
      </c>
      <c r="T72" s="683" t="str">
        <f>+IF(JULIO!T72=0,"",JULIO!T72)</f>
        <v>Prima de Vacaciones</v>
      </c>
      <c r="U72" s="27">
        <f>+ENERO!U72</f>
        <v>51947334</v>
      </c>
      <c r="V72" s="15">
        <f>JULIO!V72+AGOSTO!AL72</f>
        <v>-2641464</v>
      </c>
      <c r="W72" s="15">
        <f>JULIO!W72+AGOSTO!AM72</f>
        <v>0</v>
      </c>
      <c r="X72" s="18">
        <f t="shared" si="76"/>
        <v>49305870</v>
      </c>
      <c r="Y72" s="19">
        <f>JULIO!AA72</f>
        <v>29519399</v>
      </c>
      <c r="Z72" s="374">
        <v>952735</v>
      </c>
      <c r="AA72" s="18">
        <f t="shared" si="77"/>
        <v>30472134</v>
      </c>
      <c r="AB72" s="19">
        <f>JULIO!AD72</f>
        <v>29519399</v>
      </c>
      <c r="AC72" s="374">
        <v>952735</v>
      </c>
      <c r="AD72" s="18">
        <f t="shared" si="78"/>
        <v>30472134</v>
      </c>
      <c r="AE72" s="19">
        <f>JULIO!AG72</f>
        <v>15258964</v>
      </c>
      <c r="AF72" s="374">
        <v>1548165</v>
      </c>
      <c r="AG72" s="18">
        <f t="shared" si="79"/>
        <v>16807129</v>
      </c>
      <c r="AH72" s="19">
        <f t="shared" si="80"/>
        <v>18833736</v>
      </c>
      <c r="AI72" s="15">
        <f t="shared" si="81"/>
        <v>18833736</v>
      </c>
      <c r="AJ72" s="16">
        <f t="shared" si="82"/>
        <v>32498741</v>
      </c>
      <c r="AK72" s="9"/>
      <c r="AL72" s="372">
        <v>0</v>
      </c>
      <c r="AM72" s="375">
        <v>0</v>
      </c>
      <c r="AN72" s="9"/>
      <c r="AO72" s="294"/>
      <c r="AP72" s="294"/>
      <c r="AQ72" s="294"/>
      <c r="AR72" s="294"/>
      <c r="AS72" s="294"/>
      <c r="AT72" s="294"/>
      <c r="AU72" s="294"/>
      <c r="AV72" s="294"/>
      <c r="AW72" s="294"/>
      <c r="AX72" s="294"/>
      <c r="AY72" s="294"/>
      <c r="AZ72" s="294"/>
    </row>
    <row r="73" spans="1:70" s="422" customFormat="1" ht="24.95" customHeight="1">
      <c r="A73" s="611" t="str">
        <f>+IF(JULIO!A73=0,"",JULIO!A73)</f>
        <v>1130116-1</v>
      </c>
      <c r="B73" s="646" t="str">
        <f>+CONCATENATE("Vigencia ",INSTRUCCIONES!$F$3)</f>
        <v>Vigencia 2018</v>
      </c>
      <c r="C73" s="673">
        <f>+ENERO!C73</f>
        <v>28000000</v>
      </c>
      <c r="D73" s="373">
        <f>JULIO!D73+AGOSTO!P73</f>
        <v>0</v>
      </c>
      <c r="E73" s="373">
        <f>JULIO!E73+AGOSTO!Q73</f>
        <v>0</v>
      </c>
      <c r="F73" s="373">
        <f>SUM(C73:E73)</f>
        <v>28000000</v>
      </c>
      <c r="G73" s="373">
        <f>JULIO!I73</f>
        <v>16782398</v>
      </c>
      <c r="H73" s="374">
        <v>2123366</v>
      </c>
      <c r="I73" s="373">
        <f>SUM(G73:H73)</f>
        <v>18905764</v>
      </c>
      <c r="J73" s="373">
        <f>JULIO!L73</f>
        <v>11005766</v>
      </c>
      <c r="K73" s="374">
        <v>2524216</v>
      </c>
      <c r="L73" s="373">
        <f>SUM(J73:K73)</f>
        <v>13529982</v>
      </c>
      <c r="M73" s="373">
        <f>F73-I73</f>
        <v>9094236</v>
      </c>
      <c r="N73" s="143">
        <f>F73-L73</f>
        <v>14470018</v>
      </c>
      <c r="O73" s="382"/>
      <c r="P73" s="372">
        <v>0</v>
      </c>
      <c r="Q73" s="375">
        <v>0</v>
      </c>
      <c r="R73" s="9"/>
      <c r="S73" s="707" t="str">
        <f>+IF(JULIO!S73=0,"",JULIO!S73)</f>
        <v>1020104-4</v>
      </c>
      <c r="T73" s="683" t="str">
        <f>+IF(JULIO!T73=0,"",JULIO!T73)</f>
        <v>Prima Clima</v>
      </c>
      <c r="U73" s="27">
        <f>+ENERO!U73</f>
        <v>0</v>
      </c>
      <c r="V73" s="15">
        <f>JULIO!V73+AGOSTO!AL73</f>
        <v>0</v>
      </c>
      <c r="W73" s="15">
        <f>JULIO!W73+AGOSTO!AM73</f>
        <v>0</v>
      </c>
      <c r="X73" s="18">
        <f t="shared" si="76"/>
        <v>0</v>
      </c>
      <c r="Y73" s="19">
        <f>JULIO!AA73</f>
        <v>0</v>
      </c>
      <c r="Z73" s="374">
        <v>0</v>
      </c>
      <c r="AA73" s="18">
        <f t="shared" si="77"/>
        <v>0</v>
      </c>
      <c r="AB73" s="19">
        <f>JULIO!AD73</f>
        <v>0</v>
      </c>
      <c r="AC73" s="374">
        <v>0</v>
      </c>
      <c r="AD73" s="18">
        <f t="shared" si="78"/>
        <v>0</v>
      </c>
      <c r="AE73" s="19">
        <f>JULIO!AG73</f>
        <v>0</v>
      </c>
      <c r="AF73" s="374">
        <v>0</v>
      </c>
      <c r="AG73" s="18">
        <f t="shared" si="79"/>
        <v>0</v>
      </c>
      <c r="AH73" s="19">
        <f t="shared" si="80"/>
        <v>0</v>
      </c>
      <c r="AI73" s="15">
        <f t="shared" si="81"/>
        <v>0</v>
      </c>
      <c r="AJ73" s="16">
        <f t="shared" si="82"/>
        <v>0</v>
      </c>
      <c r="AK73" s="9"/>
      <c r="AL73" s="372">
        <v>0</v>
      </c>
      <c r="AM73" s="375">
        <v>0</v>
      </c>
      <c r="AN73" s="9"/>
      <c r="AO73" s="294"/>
      <c r="AP73" s="294"/>
      <c r="AQ73" s="294"/>
      <c r="AR73" s="294"/>
      <c r="AS73" s="294"/>
      <c r="AT73" s="294"/>
      <c r="AU73" s="294"/>
      <c r="AV73" s="294"/>
      <c r="AW73" s="294"/>
      <c r="AX73" s="294"/>
      <c r="AY73" s="294"/>
      <c r="AZ73" s="294"/>
      <c r="BA73" s="382"/>
      <c r="BB73" s="382"/>
      <c r="BC73" s="382"/>
      <c r="BD73" s="382"/>
      <c r="BE73" s="382"/>
      <c r="BF73" s="382"/>
      <c r="BG73" s="382"/>
      <c r="BH73" s="382"/>
      <c r="BI73" s="382"/>
      <c r="BJ73" s="382"/>
      <c r="BK73" s="382"/>
      <c r="BL73" s="382"/>
      <c r="BM73" s="382"/>
      <c r="BN73" s="382"/>
      <c r="BO73" s="382"/>
      <c r="BP73" s="382"/>
      <c r="BQ73" s="382"/>
      <c r="BR73" s="382"/>
    </row>
    <row r="74" spans="1:70" s="422" customFormat="1" ht="24.95" customHeight="1">
      <c r="A74" s="611" t="str">
        <f>+IF(JULIO!A74=0,"",JULIO!A74)</f>
        <v>1130116-2</v>
      </c>
      <c r="B74" s="646" t="str">
        <f>+IF(JULIO!B74=0,"",JULIO!B74)</f>
        <v>Vigencia Anterior Riesgos Laborales</v>
      </c>
      <c r="C74" s="673">
        <f>+ENERO!C74</f>
        <v>4000000</v>
      </c>
      <c r="D74" s="373">
        <f>JULIO!D74+AGOSTO!P74</f>
        <v>0</v>
      </c>
      <c r="E74" s="373">
        <f>JULIO!E74+AGOSTO!Q74</f>
        <v>0</v>
      </c>
      <c r="F74" s="373">
        <f>SUM(C74:E74)</f>
        <v>4000000</v>
      </c>
      <c r="G74" s="373">
        <f>JULIO!I74</f>
        <v>2239404</v>
      </c>
      <c r="H74" s="374">
        <v>0</v>
      </c>
      <c r="I74" s="373">
        <f>SUM(G74:H74)</f>
        <v>2239404</v>
      </c>
      <c r="J74" s="373">
        <f>JULIO!L74</f>
        <v>2239404</v>
      </c>
      <c r="K74" s="374">
        <v>0</v>
      </c>
      <c r="L74" s="373">
        <f>SUM(J74:K74)</f>
        <v>2239404</v>
      </c>
      <c r="M74" s="373">
        <f>F74-I74</f>
        <v>1760596</v>
      </c>
      <c r="N74" s="143">
        <f>F74-L74</f>
        <v>1760596</v>
      </c>
      <c r="O74" s="382"/>
      <c r="P74" s="372">
        <v>0</v>
      </c>
      <c r="Q74" s="375">
        <v>0</v>
      </c>
      <c r="R74" s="9"/>
      <c r="S74" s="707" t="str">
        <f>+IF(JULIO!S74=0,"",JULIO!S74)</f>
        <v>1020104-5</v>
      </c>
      <c r="T74" s="683" t="str">
        <f>+IF(JULIO!T74=0,"",JULIO!T74)</f>
        <v>Prima de Servicios</v>
      </c>
      <c r="U74" s="27">
        <f>+ENERO!U74</f>
        <v>51947334</v>
      </c>
      <c r="V74" s="15">
        <f>JULIO!V74+AGOSTO!AL74</f>
        <v>-3618043</v>
      </c>
      <c r="W74" s="15">
        <f>JULIO!W74+AGOSTO!AM74</f>
        <v>0</v>
      </c>
      <c r="X74" s="18">
        <f t="shared" si="76"/>
        <v>48329291</v>
      </c>
      <c r="Y74" s="19">
        <f>JULIO!AA74</f>
        <v>13054745</v>
      </c>
      <c r="Z74" s="374">
        <v>0</v>
      </c>
      <c r="AA74" s="18">
        <f t="shared" si="77"/>
        <v>13054745</v>
      </c>
      <c r="AB74" s="19">
        <f>JULIO!AD74</f>
        <v>13054745</v>
      </c>
      <c r="AC74" s="374">
        <v>0</v>
      </c>
      <c r="AD74" s="18">
        <f t="shared" si="78"/>
        <v>13054745</v>
      </c>
      <c r="AE74" s="19">
        <f>JULIO!AG74</f>
        <v>251539</v>
      </c>
      <c r="AF74" s="374">
        <v>399023</v>
      </c>
      <c r="AG74" s="18">
        <f t="shared" si="79"/>
        <v>650562</v>
      </c>
      <c r="AH74" s="19">
        <f t="shared" si="80"/>
        <v>35274546</v>
      </c>
      <c r="AI74" s="15">
        <f t="shared" si="81"/>
        <v>35274546</v>
      </c>
      <c r="AJ74" s="16">
        <f t="shared" si="82"/>
        <v>47678729</v>
      </c>
      <c r="AK74" s="9"/>
      <c r="AL74" s="372">
        <v>0</v>
      </c>
      <c r="AM74" s="375">
        <v>0</v>
      </c>
      <c r="AN74" s="9"/>
      <c r="AO74" s="294"/>
      <c r="AP74" s="294"/>
      <c r="AQ74" s="294"/>
      <c r="AR74" s="294"/>
      <c r="AS74" s="294"/>
      <c r="AT74" s="294"/>
      <c r="AU74" s="294"/>
      <c r="AV74" s="294"/>
      <c r="AW74" s="294"/>
      <c r="AX74" s="294"/>
      <c r="AY74" s="294"/>
      <c r="AZ74" s="294"/>
      <c r="BA74" s="382"/>
      <c r="BB74" s="382"/>
      <c r="BC74" s="382"/>
      <c r="BD74" s="382"/>
      <c r="BE74" s="382"/>
      <c r="BF74" s="382"/>
      <c r="BG74" s="382"/>
      <c r="BH74" s="382"/>
      <c r="BI74" s="382"/>
      <c r="BJ74" s="382"/>
      <c r="BK74" s="382"/>
      <c r="BL74" s="382"/>
      <c r="BM74" s="382"/>
      <c r="BN74" s="382"/>
      <c r="BO74" s="382"/>
      <c r="BP74" s="382"/>
      <c r="BQ74" s="382"/>
      <c r="BR74" s="382"/>
    </row>
    <row r="75" spans="1:70" s="382" customFormat="1" ht="24.95" customHeight="1">
      <c r="A75" s="734">
        <f>+IF(JULIO!A75=0,"",JULIO!A75)</f>
        <v>1130117</v>
      </c>
      <c r="B75" s="645" t="str">
        <f>+IF(JULIO!B75=0,"",JULIO!B75)</f>
        <v>CUOTAS DE RECUPERACION</v>
      </c>
      <c r="C75" s="43">
        <f t="shared" ref="C75:N75" si="84">SUM(C76:C77)</f>
        <v>0</v>
      </c>
      <c r="D75" s="44">
        <f t="shared" si="84"/>
        <v>0</v>
      </c>
      <c r="E75" s="44">
        <f t="shared" si="84"/>
        <v>0</v>
      </c>
      <c r="F75" s="44">
        <f t="shared" si="84"/>
        <v>0</v>
      </c>
      <c r="G75" s="44">
        <f t="shared" si="84"/>
        <v>0</v>
      </c>
      <c r="H75" s="44">
        <f t="shared" si="84"/>
        <v>0</v>
      </c>
      <c r="I75" s="44">
        <f t="shared" si="84"/>
        <v>0</v>
      </c>
      <c r="J75" s="44">
        <f t="shared" si="84"/>
        <v>0</v>
      </c>
      <c r="K75" s="44">
        <f t="shared" si="84"/>
        <v>0</v>
      </c>
      <c r="L75" s="44">
        <f t="shared" si="84"/>
        <v>0</v>
      </c>
      <c r="M75" s="44">
        <f t="shared" si="84"/>
        <v>0</v>
      </c>
      <c r="N75" s="45">
        <f t="shared" si="84"/>
        <v>0</v>
      </c>
      <c r="P75" s="43">
        <f>SUM(P76:P77)</f>
        <v>0</v>
      </c>
      <c r="Q75" s="45">
        <f>SUM(Q76:Q77)</f>
        <v>0</v>
      </c>
      <c r="R75" s="9"/>
      <c r="S75" s="707" t="str">
        <f>+IF(JULIO!S75=0,"",JULIO!S75)</f>
        <v>1020104-8</v>
      </c>
      <c r="T75" s="683" t="str">
        <f>+IF(JULIO!T75=0,"",JULIO!T75)</f>
        <v>Bonific. por Servicios Prestados</v>
      </c>
      <c r="U75" s="27">
        <f>+ENERO!U75</f>
        <v>39850334</v>
      </c>
      <c r="V75" s="15">
        <f>JULIO!V75+AGOSTO!AL75</f>
        <v>8624668</v>
      </c>
      <c r="W75" s="15">
        <f>JULIO!W75+AGOSTO!AM75</f>
        <v>0</v>
      </c>
      <c r="X75" s="18">
        <f t="shared" si="76"/>
        <v>48475002</v>
      </c>
      <c r="Y75" s="19">
        <f>JULIO!AA75</f>
        <v>35091724</v>
      </c>
      <c r="Z75" s="374">
        <v>2494153</v>
      </c>
      <c r="AA75" s="18">
        <f t="shared" si="77"/>
        <v>37585877</v>
      </c>
      <c r="AB75" s="19">
        <f>JULIO!AD75</f>
        <v>35091724</v>
      </c>
      <c r="AC75" s="374">
        <v>2494153</v>
      </c>
      <c r="AD75" s="18">
        <f t="shared" si="78"/>
        <v>37585877</v>
      </c>
      <c r="AE75" s="19">
        <f>JULIO!AG75</f>
        <v>18643357</v>
      </c>
      <c r="AF75" s="374">
        <v>7625394</v>
      </c>
      <c r="AG75" s="18">
        <f t="shared" si="79"/>
        <v>26268751</v>
      </c>
      <c r="AH75" s="19">
        <f t="shared" si="80"/>
        <v>10889125</v>
      </c>
      <c r="AI75" s="15">
        <f t="shared" si="81"/>
        <v>10889125</v>
      </c>
      <c r="AJ75" s="16">
        <f t="shared" si="82"/>
        <v>22206251</v>
      </c>
      <c r="AK75" s="9"/>
      <c r="AL75" s="372">
        <v>0</v>
      </c>
      <c r="AM75" s="375">
        <v>0</v>
      </c>
      <c r="AN75" s="9"/>
      <c r="AO75" s="294"/>
      <c r="AP75" s="294"/>
      <c r="AQ75" s="294"/>
      <c r="AR75" s="294"/>
      <c r="AS75" s="294"/>
      <c r="AT75" s="294"/>
      <c r="AU75" s="294"/>
      <c r="AV75" s="294"/>
      <c r="AW75" s="294"/>
      <c r="AX75" s="294"/>
      <c r="AY75" s="294"/>
      <c r="AZ75" s="294"/>
    </row>
    <row r="76" spans="1:70" s="422" customFormat="1" ht="24.95" customHeight="1">
      <c r="A76" s="611" t="str">
        <f>+IF(JULIO!A76=0,"",JULIO!A76)</f>
        <v>1130117-1</v>
      </c>
      <c r="B76" s="646" t="str">
        <f>+CONCATENATE("Vigencia ",INSTRUCCIONES!$F$3)</f>
        <v>Vigencia 2018</v>
      </c>
      <c r="C76" s="673">
        <f>+ENERO!C76</f>
        <v>0</v>
      </c>
      <c r="D76" s="373">
        <f>JULIO!D76+AGOSTO!P76</f>
        <v>0</v>
      </c>
      <c r="E76" s="373">
        <f>JULIO!E76+AGOSTO!Q76</f>
        <v>0</v>
      </c>
      <c r="F76" s="373">
        <f t="shared" ref="F76:F83" si="85">SUM(C76:E76)</f>
        <v>0</v>
      </c>
      <c r="G76" s="373">
        <f>JULIO!I76</f>
        <v>0</v>
      </c>
      <c r="H76" s="374">
        <v>0</v>
      </c>
      <c r="I76" s="373">
        <f t="shared" ref="I76:I83" si="86">SUM(G76:H76)</f>
        <v>0</v>
      </c>
      <c r="J76" s="373">
        <f>JULIO!L76</f>
        <v>0</v>
      </c>
      <c r="K76" s="374">
        <v>0</v>
      </c>
      <c r="L76" s="373">
        <f t="shared" ref="L76:L83" si="87">SUM(J76:K76)</f>
        <v>0</v>
      </c>
      <c r="M76" s="373">
        <f t="shared" ref="M76:M83" si="88">F76-I76</f>
        <v>0</v>
      </c>
      <c r="N76" s="143">
        <f t="shared" ref="N76:N83" si="89">F76-L76</f>
        <v>0</v>
      </c>
      <c r="O76" s="382"/>
      <c r="P76" s="372">
        <v>0</v>
      </c>
      <c r="Q76" s="375">
        <v>0</v>
      </c>
      <c r="R76" s="9"/>
      <c r="S76" s="707" t="str">
        <f>+IF(JULIO!S76=0,"",JULIO!S76)</f>
        <v>1020104-9</v>
      </c>
      <c r="T76" s="683" t="str">
        <f>+IF(JULIO!T76=0,"",JULIO!T76)</f>
        <v>Auxilio de Transporte</v>
      </c>
      <c r="U76" s="27">
        <f>+ENERO!U76</f>
        <v>0</v>
      </c>
      <c r="V76" s="15">
        <f>JULIO!V76+AGOSTO!AL76</f>
        <v>0</v>
      </c>
      <c r="W76" s="15">
        <f>JULIO!W76+AGOSTO!AM76</f>
        <v>0</v>
      </c>
      <c r="X76" s="18">
        <f t="shared" si="76"/>
        <v>0</v>
      </c>
      <c r="Y76" s="19">
        <f>JULIO!AA76</f>
        <v>0</v>
      </c>
      <c r="Z76" s="374">
        <v>0</v>
      </c>
      <c r="AA76" s="18">
        <f t="shared" si="77"/>
        <v>0</v>
      </c>
      <c r="AB76" s="19">
        <f>JULIO!AD76</f>
        <v>0</v>
      </c>
      <c r="AC76" s="374">
        <v>0</v>
      </c>
      <c r="AD76" s="18">
        <f t="shared" si="78"/>
        <v>0</v>
      </c>
      <c r="AE76" s="19">
        <f>JULIO!AG76</f>
        <v>0</v>
      </c>
      <c r="AF76" s="374">
        <v>0</v>
      </c>
      <c r="AG76" s="18">
        <f t="shared" si="79"/>
        <v>0</v>
      </c>
      <c r="AH76" s="19">
        <f t="shared" si="80"/>
        <v>0</v>
      </c>
      <c r="AI76" s="15">
        <f t="shared" si="81"/>
        <v>0</v>
      </c>
      <c r="AJ76" s="16">
        <f t="shared" si="82"/>
        <v>0</v>
      </c>
      <c r="AK76" s="9"/>
      <c r="AL76" s="372">
        <v>0</v>
      </c>
      <c r="AM76" s="375">
        <v>0</v>
      </c>
      <c r="AN76" s="9"/>
      <c r="AO76" s="294"/>
      <c r="AP76" s="294"/>
      <c r="AQ76" s="459"/>
      <c r="AR76" s="294"/>
      <c r="AS76" s="294"/>
      <c r="AT76" s="294"/>
      <c r="AU76" s="294"/>
      <c r="AV76" s="294"/>
      <c r="AW76" s="294"/>
      <c r="AX76" s="294"/>
      <c r="AY76" s="294"/>
      <c r="AZ76" s="294"/>
      <c r="BA76" s="382"/>
      <c r="BB76" s="382"/>
      <c r="BC76" s="382"/>
      <c r="BD76" s="382"/>
      <c r="BE76" s="382"/>
      <c r="BF76" s="382"/>
      <c r="BG76" s="382"/>
      <c r="BH76" s="382"/>
      <c r="BI76" s="382"/>
      <c r="BJ76" s="382"/>
      <c r="BK76" s="382"/>
      <c r="BL76" s="382"/>
      <c r="BM76" s="382"/>
      <c r="BN76" s="382"/>
      <c r="BO76" s="382"/>
      <c r="BP76" s="382"/>
      <c r="BQ76" s="382"/>
      <c r="BR76" s="382"/>
    </row>
    <row r="77" spans="1:70" s="422" customFormat="1" ht="24.95" customHeight="1">
      <c r="A77" s="611" t="str">
        <f>+IF(JULIO!A77=0,"",JULIO!A77)</f>
        <v>1130117-2</v>
      </c>
      <c r="B77" s="646" t="str">
        <f>+IF(JULIO!B77=0,"",JULIO!B77)</f>
        <v>Vigencia Anterior Cuotas de Recuperacion</v>
      </c>
      <c r="C77" s="673">
        <f>+ENERO!C77</f>
        <v>0</v>
      </c>
      <c r="D77" s="373">
        <f>JULIO!D77+AGOSTO!P77</f>
        <v>0</v>
      </c>
      <c r="E77" s="373">
        <f>JULIO!E77+AGOSTO!Q77</f>
        <v>0</v>
      </c>
      <c r="F77" s="373">
        <f t="shared" si="85"/>
        <v>0</v>
      </c>
      <c r="G77" s="373">
        <f>JULIO!I77</f>
        <v>0</v>
      </c>
      <c r="H77" s="374">
        <v>0</v>
      </c>
      <c r="I77" s="373">
        <f t="shared" si="86"/>
        <v>0</v>
      </c>
      <c r="J77" s="373">
        <f>JULIO!L77</f>
        <v>0</v>
      </c>
      <c r="K77" s="374">
        <v>0</v>
      </c>
      <c r="L77" s="373">
        <f t="shared" si="87"/>
        <v>0</v>
      </c>
      <c r="M77" s="373">
        <f t="shared" si="88"/>
        <v>0</v>
      </c>
      <c r="N77" s="143">
        <f t="shared" si="89"/>
        <v>0</v>
      </c>
      <c r="O77" s="382"/>
      <c r="P77" s="372">
        <v>0</v>
      </c>
      <c r="Q77" s="375">
        <v>0</v>
      </c>
      <c r="R77" s="9"/>
      <c r="S77" s="707" t="str">
        <f>+IF(JULIO!S77=0,"",JULIO!S77)</f>
        <v>1020104-10</v>
      </c>
      <c r="T77" s="683" t="str">
        <f>+IF(JULIO!T77=0,"",JULIO!T77)</f>
        <v>Subsidio de Alimentación</v>
      </c>
      <c r="U77" s="27">
        <f>+ENERO!U77</f>
        <v>5509284</v>
      </c>
      <c r="V77" s="15">
        <f>JULIO!V77+AGOSTO!AL77</f>
        <v>-114106</v>
      </c>
      <c r="W77" s="15">
        <f>JULIO!W77+AGOSTO!AM77</f>
        <v>0</v>
      </c>
      <c r="X77" s="18">
        <f t="shared" si="76"/>
        <v>5395178</v>
      </c>
      <c r="Y77" s="19">
        <f>JULIO!AA77</f>
        <v>3108118</v>
      </c>
      <c r="Z77" s="374">
        <v>471332</v>
      </c>
      <c r="AA77" s="18">
        <f t="shared" si="77"/>
        <v>3579450</v>
      </c>
      <c r="AB77" s="19">
        <f>JULIO!AD77</f>
        <v>3108118</v>
      </c>
      <c r="AC77" s="374">
        <v>471332</v>
      </c>
      <c r="AD77" s="18">
        <f t="shared" si="78"/>
        <v>3579450</v>
      </c>
      <c r="AE77" s="19">
        <f>JULIO!AG77</f>
        <v>2867438</v>
      </c>
      <c r="AF77" s="374">
        <v>471332</v>
      </c>
      <c r="AG77" s="18">
        <f t="shared" si="79"/>
        <v>3338770</v>
      </c>
      <c r="AH77" s="19">
        <f t="shared" si="80"/>
        <v>1815728</v>
      </c>
      <c r="AI77" s="15">
        <f t="shared" si="81"/>
        <v>1815728</v>
      </c>
      <c r="AJ77" s="16">
        <f t="shared" si="82"/>
        <v>2056408</v>
      </c>
      <c r="AK77" s="9"/>
      <c r="AL77" s="372">
        <v>0</v>
      </c>
      <c r="AM77" s="375">
        <v>0</v>
      </c>
      <c r="AN77" s="9"/>
      <c r="AO77" s="294"/>
      <c r="AP77" s="294"/>
      <c r="AQ77" s="294"/>
      <c r="AR77" s="294"/>
      <c r="AS77" s="294"/>
      <c r="AT77" s="294"/>
      <c r="AU77" s="294"/>
      <c r="AV77" s="294"/>
      <c r="AW77" s="294"/>
      <c r="AX77" s="294"/>
      <c r="AY77" s="294"/>
      <c r="AZ77" s="294"/>
      <c r="BA77" s="382"/>
      <c r="BB77" s="382"/>
      <c r="BC77" s="382"/>
      <c r="BD77" s="382"/>
      <c r="BE77" s="382"/>
      <c r="BF77" s="382"/>
      <c r="BG77" s="382"/>
      <c r="BH77" s="382"/>
      <c r="BI77" s="382"/>
      <c r="BJ77" s="382"/>
      <c r="BK77" s="382"/>
      <c r="BL77" s="382"/>
      <c r="BM77" s="382"/>
      <c r="BN77" s="382"/>
      <c r="BO77" s="382"/>
      <c r="BP77" s="382"/>
      <c r="BQ77" s="382"/>
      <c r="BR77" s="382"/>
    </row>
    <row r="78" spans="1:70" s="422" customFormat="1" ht="24.95" customHeight="1">
      <c r="A78" s="734">
        <f>+IF(JULIO!A78=0,"",JULIO!A78)</f>
        <v>1130118</v>
      </c>
      <c r="B78" s="645" t="str">
        <f>+IF(JULIO!B78=0,"",JULIO!B78)</f>
        <v>PARTICULARES   (Venta de Contado)</v>
      </c>
      <c r="C78" s="43">
        <f>SUM(C79:C80)</f>
        <v>160000000</v>
      </c>
      <c r="D78" s="44">
        <f>SUM(D79:D80)</f>
        <v>0</v>
      </c>
      <c r="E78" s="44">
        <f>SUM(E79:E80)</f>
        <v>0</v>
      </c>
      <c r="F78" s="44">
        <f t="shared" si="85"/>
        <v>160000000</v>
      </c>
      <c r="G78" s="44">
        <f>SUM(G79:G80)</f>
        <v>74670857</v>
      </c>
      <c r="H78" s="44">
        <f>SUM(H79:H80)</f>
        <v>11153350</v>
      </c>
      <c r="I78" s="44">
        <f t="shared" si="86"/>
        <v>85824207</v>
      </c>
      <c r="J78" s="44">
        <f>SUM(J79:J80)</f>
        <v>70225855</v>
      </c>
      <c r="K78" s="44">
        <f>SUM(K79:K80)</f>
        <v>10195904</v>
      </c>
      <c r="L78" s="44">
        <f t="shared" si="87"/>
        <v>80421759</v>
      </c>
      <c r="M78" s="44">
        <f t="shared" si="88"/>
        <v>74175793</v>
      </c>
      <c r="N78" s="45">
        <f t="shared" si="89"/>
        <v>79578241</v>
      </c>
      <c r="O78" s="382"/>
      <c r="P78" s="43">
        <f>SUM(P79:P80)</f>
        <v>0</v>
      </c>
      <c r="Q78" s="45">
        <f>SUM(Q79:Q80)</f>
        <v>0</v>
      </c>
      <c r="R78" s="9"/>
      <c r="S78" s="707" t="str">
        <f>+IF(JULIO!S78=0,"",JULIO!S78)</f>
        <v>1020104-12</v>
      </c>
      <c r="T78" s="683" t="str">
        <f>+IF(JULIO!T78=0,"",JULIO!T78)</f>
        <v>Indemnizaciones por Vacaciones o Supresión de Cargos por Reestructuración</v>
      </c>
      <c r="U78" s="27">
        <f>+ENERO!U78</f>
        <v>0</v>
      </c>
      <c r="V78" s="15">
        <f>JULIO!V78+AGOSTO!AL78</f>
        <v>0</v>
      </c>
      <c r="W78" s="15">
        <f>JULIO!W78+AGOSTO!AM78</f>
        <v>0</v>
      </c>
      <c r="X78" s="18">
        <f t="shared" si="76"/>
        <v>0</v>
      </c>
      <c r="Y78" s="19">
        <f>JULIO!AA78</f>
        <v>0</v>
      </c>
      <c r="Z78" s="374">
        <v>0</v>
      </c>
      <c r="AA78" s="18">
        <f t="shared" si="77"/>
        <v>0</v>
      </c>
      <c r="AB78" s="19">
        <f>JULIO!AD78</f>
        <v>0</v>
      </c>
      <c r="AC78" s="374">
        <v>0</v>
      </c>
      <c r="AD78" s="18">
        <f t="shared" si="78"/>
        <v>0</v>
      </c>
      <c r="AE78" s="19">
        <f>JULIO!AG78</f>
        <v>0</v>
      </c>
      <c r="AF78" s="374">
        <v>0</v>
      </c>
      <c r="AG78" s="18">
        <f t="shared" si="79"/>
        <v>0</v>
      </c>
      <c r="AH78" s="19">
        <f t="shared" si="80"/>
        <v>0</v>
      </c>
      <c r="AI78" s="15">
        <f t="shared" si="81"/>
        <v>0</v>
      </c>
      <c r="AJ78" s="16">
        <f t="shared" si="82"/>
        <v>0</v>
      </c>
      <c r="AK78" s="9"/>
      <c r="AL78" s="372">
        <v>0</v>
      </c>
      <c r="AM78" s="375">
        <v>0</v>
      </c>
      <c r="AN78" s="9"/>
      <c r="AO78" s="294"/>
      <c r="AP78" s="294"/>
      <c r="AQ78" s="294"/>
      <c r="AR78" s="294"/>
      <c r="AS78" s="294"/>
      <c r="AT78" s="294"/>
      <c r="AU78" s="294"/>
      <c r="AV78" s="294"/>
      <c r="AW78" s="294"/>
      <c r="AX78" s="294"/>
      <c r="AY78" s="294"/>
      <c r="AZ78" s="294"/>
      <c r="BA78" s="382"/>
      <c r="BB78" s="382"/>
      <c r="BC78" s="382"/>
      <c r="BD78" s="382"/>
      <c r="BE78" s="382"/>
      <c r="BF78" s="382"/>
      <c r="BG78" s="382"/>
      <c r="BH78" s="382"/>
      <c r="BI78" s="382"/>
      <c r="BJ78" s="382"/>
      <c r="BK78" s="382"/>
      <c r="BL78" s="382"/>
      <c r="BM78" s="382"/>
      <c r="BN78" s="382"/>
      <c r="BO78" s="382"/>
      <c r="BP78" s="382"/>
      <c r="BQ78" s="382"/>
      <c r="BR78" s="382"/>
    </row>
    <row r="79" spans="1:70" s="382" customFormat="1" ht="24.95" customHeight="1">
      <c r="A79" s="611" t="str">
        <f>+IF(JULIO!A79=0,"",JULIO!A79)</f>
        <v>1130118-1</v>
      </c>
      <c r="B79" s="646" t="str">
        <f>+CONCATENATE("Vigencia ",INSTRUCCIONES!$F$3)</f>
        <v>Vigencia 2018</v>
      </c>
      <c r="C79" s="673">
        <f>+ENERO!C79</f>
        <v>160000000</v>
      </c>
      <c r="D79" s="373">
        <f>JULIO!D79+AGOSTO!P79</f>
        <v>0</v>
      </c>
      <c r="E79" s="373">
        <f>JULIO!E79+AGOSTO!Q79</f>
        <v>0</v>
      </c>
      <c r="F79" s="373">
        <f t="shared" si="85"/>
        <v>160000000</v>
      </c>
      <c r="G79" s="373">
        <f>JULIO!I79</f>
        <v>74670857</v>
      </c>
      <c r="H79" s="374">
        <v>11153350</v>
      </c>
      <c r="I79" s="373">
        <f t="shared" si="86"/>
        <v>85824207</v>
      </c>
      <c r="J79" s="373">
        <f>JULIO!L79</f>
        <v>70225855</v>
      </c>
      <c r="K79" s="374">
        <v>10195904</v>
      </c>
      <c r="L79" s="373">
        <f t="shared" si="87"/>
        <v>80421759</v>
      </c>
      <c r="M79" s="373">
        <f t="shared" si="88"/>
        <v>74175793</v>
      </c>
      <c r="N79" s="143">
        <f t="shared" si="89"/>
        <v>79578241</v>
      </c>
      <c r="P79" s="372">
        <v>0</v>
      </c>
      <c r="Q79" s="375">
        <v>0</v>
      </c>
      <c r="R79" s="9"/>
      <c r="S79" s="707" t="str">
        <f>+IF(JULIO!S79=0,"",JULIO!S79)</f>
        <v>1020104-13</v>
      </c>
      <c r="T79" s="683" t="str">
        <f>+IF(JULIO!T79=0,"",JULIO!T79)</f>
        <v>Bonificación Especial por Recreación</v>
      </c>
      <c r="U79" s="27">
        <f>+ENERO!U79</f>
        <v>6926311</v>
      </c>
      <c r="V79" s="15">
        <f>JULIO!V79+AGOSTO!AL79</f>
        <v>-40468</v>
      </c>
      <c r="W79" s="15">
        <f>JULIO!W79+AGOSTO!AM79</f>
        <v>0</v>
      </c>
      <c r="X79" s="18">
        <f t="shared" si="76"/>
        <v>6885843</v>
      </c>
      <c r="Y79" s="19">
        <f>JULIO!AA79</f>
        <v>3580982</v>
      </c>
      <c r="Z79" s="374">
        <v>127031</v>
      </c>
      <c r="AA79" s="18">
        <f t="shared" si="77"/>
        <v>3708013</v>
      </c>
      <c r="AB79" s="19">
        <f>JULIO!AD79</f>
        <v>3580982</v>
      </c>
      <c r="AC79" s="374">
        <v>127031</v>
      </c>
      <c r="AD79" s="18">
        <f t="shared" si="78"/>
        <v>3708013</v>
      </c>
      <c r="AE79" s="19">
        <f>JULIO!AG79</f>
        <v>1795201</v>
      </c>
      <c r="AF79" s="374">
        <v>199612</v>
      </c>
      <c r="AG79" s="18">
        <f t="shared" si="79"/>
        <v>1994813</v>
      </c>
      <c r="AH79" s="19">
        <f t="shared" si="80"/>
        <v>3177830</v>
      </c>
      <c r="AI79" s="15">
        <f t="shared" si="81"/>
        <v>3177830</v>
      </c>
      <c r="AJ79" s="16">
        <f t="shared" si="82"/>
        <v>4891030</v>
      </c>
      <c r="AK79" s="9"/>
      <c r="AL79" s="372">
        <v>0</v>
      </c>
      <c r="AM79" s="375">
        <v>0</v>
      </c>
      <c r="AN79" s="9"/>
      <c r="AO79" s="294"/>
      <c r="AP79" s="294"/>
      <c r="AQ79" s="294"/>
      <c r="AR79" s="294"/>
      <c r="AS79" s="294"/>
      <c r="AT79" s="294"/>
      <c r="AU79" s="294"/>
      <c r="AV79" s="294"/>
      <c r="AW79" s="294"/>
      <c r="AX79" s="294"/>
      <c r="AY79" s="294"/>
      <c r="AZ79" s="294"/>
      <c r="BL79" s="9"/>
    </row>
    <row r="80" spans="1:70" s="9" customFormat="1" ht="24.95" customHeight="1">
      <c r="A80" s="611" t="str">
        <f>+IF(JULIO!A80=0,"",JULIO!A80)</f>
        <v>1130118-2</v>
      </c>
      <c r="B80" s="646" t="str">
        <f>+IF(JULIO!B80=0,"",JULIO!B80)</f>
        <v>Vigencia Anterior Particulares</v>
      </c>
      <c r="C80" s="673">
        <f>+ENERO!C80</f>
        <v>0</v>
      </c>
      <c r="D80" s="373">
        <f>JULIO!D80+AGOSTO!P80</f>
        <v>0</v>
      </c>
      <c r="E80" s="373">
        <f>JULIO!E80+AGOSTO!Q80</f>
        <v>0</v>
      </c>
      <c r="F80" s="373">
        <f t="shared" si="85"/>
        <v>0</v>
      </c>
      <c r="G80" s="373">
        <f>JULIO!I80</f>
        <v>0</v>
      </c>
      <c r="H80" s="374">
        <v>0</v>
      </c>
      <c r="I80" s="373">
        <f t="shared" si="86"/>
        <v>0</v>
      </c>
      <c r="J80" s="373">
        <f>JULIO!L80</f>
        <v>0</v>
      </c>
      <c r="K80" s="374">
        <v>0</v>
      </c>
      <c r="L80" s="373">
        <f t="shared" si="87"/>
        <v>0</v>
      </c>
      <c r="M80" s="373">
        <f t="shared" si="88"/>
        <v>0</v>
      </c>
      <c r="N80" s="143">
        <f t="shared" si="89"/>
        <v>0</v>
      </c>
      <c r="O80" s="382"/>
      <c r="P80" s="372">
        <v>0</v>
      </c>
      <c r="Q80" s="375">
        <v>0</v>
      </c>
      <c r="S80" s="707" t="str">
        <f>+IF(JULIO!S80=0,"",JULIO!S80)</f>
        <v>1020104-14</v>
      </c>
      <c r="T80" s="683" t="str">
        <f>+IF(JULIO!T80=0,"",JULIO!T80)</f>
        <v/>
      </c>
      <c r="U80" s="27">
        <f>+ENERO!U80</f>
        <v>0</v>
      </c>
      <c r="V80" s="15">
        <f>JULIO!V80+AGOSTO!AL80</f>
        <v>0</v>
      </c>
      <c r="W80" s="15">
        <f>JULIO!W80+AGOSTO!AM80</f>
        <v>0</v>
      </c>
      <c r="X80" s="18">
        <f t="shared" si="76"/>
        <v>0</v>
      </c>
      <c r="Y80" s="19">
        <f>JULIO!AA80</f>
        <v>0</v>
      </c>
      <c r="Z80" s="374">
        <v>0</v>
      </c>
      <c r="AA80" s="18">
        <f t="shared" si="77"/>
        <v>0</v>
      </c>
      <c r="AB80" s="19">
        <f>JULIO!AD80</f>
        <v>0</v>
      </c>
      <c r="AC80" s="374">
        <v>0</v>
      </c>
      <c r="AD80" s="18">
        <f t="shared" si="78"/>
        <v>0</v>
      </c>
      <c r="AE80" s="19">
        <f>JULIO!AG80</f>
        <v>0</v>
      </c>
      <c r="AF80" s="374">
        <v>0</v>
      </c>
      <c r="AG80" s="18">
        <f t="shared" si="79"/>
        <v>0</v>
      </c>
      <c r="AH80" s="19">
        <f t="shared" si="80"/>
        <v>0</v>
      </c>
      <c r="AI80" s="15">
        <f t="shared" si="81"/>
        <v>0</v>
      </c>
      <c r="AJ80" s="16">
        <f t="shared" si="82"/>
        <v>0</v>
      </c>
      <c r="AL80" s="372">
        <v>0</v>
      </c>
      <c r="AM80" s="375">
        <v>0</v>
      </c>
      <c r="AO80" s="294"/>
      <c r="AP80" s="294"/>
      <c r="AQ80" s="294"/>
      <c r="AR80" s="294"/>
      <c r="AS80" s="294"/>
      <c r="AT80" s="294"/>
      <c r="AU80" s="294"/>
      <c r="AV80" s="294"/>
      <c r="AW80" s="294"/>
      <c r="AX80" s="294"/>
      <c r="AY80" s="294"/>
      <c r="AZ80" s="294"/>
      <c r="BA80" s="382"/>
      <c r="BC80" s="382"/>
      <c r="BD80" s="382"/>
      <c r="BE80" s="382"/>
      <c r="BL80" s="382"/>
      <c r="BM80" s="382"/>
      <c r="BN80" s="382"/>
      <c r="BO80" s="382"/>
      <c r="BP80" s="382"/>
      <c r="BQ80" s="382"/>
      <c r="BR80" s="382"/>
    </row>
    <row r="81" spans="1:70" s="382" customFormat="1" ht="24.95" customHeight="1">
      <c r="A81" s="734">
        <f>+IF(JULIO!A81=0,"",JULIO!A81)</f>
        <v>1130119</v>
      </c>
      <c r="B81" s="649" t="str">
        <f>+IF(JULIO!B81=0,"",JULIO!B81)</f>
        <v>Digitar nombre de Nuevo Rubro. Si lo Requiere</v>
      </c>
      <c r="C81" s="43">
        <f>ENERO!C81</f>
        <v>0</v>
      </c>
      <c r="D81" s="44">
        <f t="shared" ref="D81:Q81" si="90">SUM(D82:D83)</f>
        <v>0</v>
      </c>
      <c r="E81" s="44">
        <f t="shared" si="90"/>
        <v>0</v>
      </c>
      <c r="F81" s="44">
        <f t="shared" si="90"/>
        <v>0</v>
      </c>
      <c r="G81" s="44">
        <f t="shared" si="90"/>
        <v>0</v>
      </c>
      <c r="H81" s="44">
        <f t="shared" si="90"/>
        <v>0</v>
      </c>
      <c r="I81" s="44">
        <f t="shared" si="90"/>
        <v>0</v>
      </c>
      <c r="J81" s="44">
        <f t="shared" si="90"/>
        <v>0</v>
      </c>
      <c r="K81" s="44">
        <f t="shared" si="90"/>
        <v>0</v>
      </c>
      <c r="L81" s="44">
        <f t="shared" si="90"/>
        <v>0</v>
      </c>
      <c r="M81" s="44">
        <f t="shared" si="90"/>
        <v>0</v>
      </c>
      <c r="N81" s="45">
        <f t="shared" si="90"/>
        <v>0</v>
      </c>
      <c r="P81" s="43">
        <f t="shared" si="90"/>
        <v>0</v>
      </c>
      <c r="Q81" s="45">
        <f t="shared" si="90"/>
        <v>0</v>
      </c>
      <c r="R81" s="9"/>
      <c r="S81" s="706">
        <f>+IF(JULIO!S81=0,"",JULIO!S81)</f>
        <v>1020199</v>
      </c>
      <c r="T81" s="682" t="str">
        <f>+IF(JULIO!T81=0,"",JULIO!T81)</f>
        <v>Vigencias Anteriores Servicios Asociados a nomina Operativo</v>
      </c>
      <c r="U81" s="27">
        <f>+ENERO!U81</f>
        <v>62459167</v>
      </c>
      <c r="V81" s="15">
        <f>JULIO!V81+AGOSTO!AL81</f>
        <v>13483687</v>
      </c>
      <c r="W81" s="15">
        <f>JULIO!W81+AGOSTO!AM81</f>
        <v>31759550</v>
      </c>
      <c r="X81" s="18">
        <f t="shared" si="76"/>
        <v>107702404</v>
      </c>
      <c r="Y81" s="19">
        <f>JULIO!AA81</f>
        <v>83182130</v>
      </c>
      <c r="Z81" s="374">
        <v>0</v>
      </c>
      <c r="AA81" s="18">
        <f t="shared" si="77"/>
        <v>83182130</v>
      </c>
      <c r="AB81" s="19">
        <f>JULIO!AD81</f>
        <v>83182130</v>
      </c>
      <c r="AC81" s="374">
        <v>0</v>
      </c>
      <c r="AD81" s="18">
        <f t="shared" si="78"/>
        <v>83182130</v>
      </c>
      <c r="AE81" s="19">
        <f>JULIO!AG81</f>
        <v>75915025</v>
      </c>
      <c r="AF81" s="374">
        <v>0</v>
      </c>
      <c r="AG81" s="18">
        <f t="shared" si="79"/>
        <v>75915025</v>
      </c>
      <c r="AH81" s="19">
        <f t="shared" si="80"/>
        <v>24520274</v>
      </c>
      <c r="AI81" s="15">
        <f t="shared" si="81"/>
        <v>24520274</v>
      </c>
      <c r="AJ81" s="16">
        <f t="shared" si="82"/>
        <v>31787379</v>
      </c>
      <c r="AK81" s="9"/>
      <c r="AL81" s="372">
        <v>0</v>
      </c>
      <c r="AM81" s="375">
        <v>0</v>
      </c>
      <c r="AN81" s="9"/>
      <c r="AO81" s="294"/>
      <c r="AP81" s="294"/>
      <c r="AQ81" s="294"/>
      <c r="AR81" s="294"/>
      <c r="AS81" s="294"/>
      <c r="AT81" s="294"/>
      <c r="AU81" s="294"/>
      <c r="AV81" s="294"/>
      <c r="AW81" s="294"/>
      <c r="AX81" s="294"/>
      <c r="AY81" s="294"/>
      <c r="AZ81" s="294"/>
      <c r="BA81" s="9"/>
      <c r="BC81" s="9"/>
      <c r="BD81" s="9"/>
      <c r="BE81" s="9"/>
    </row>
    <row r="82" spans="1:70" s="382" customFormat="1" ht="24.95" customHeight="1">
      <c r="A82" s="611" t="str">
        <f>+IF(JULIO!A82=0,"",JULIO!A82)</f>
        <v>1130119-1</v>
      </c>
      <c r="B82" s="646" t="str">
        <f>+CONCATENATE("Vigencia ",INSTRUCCIONES!$F$3)</f>
        <v>Vigencia 2018</v>
      </c>
      <c r="C82" s="673">
        <f>+ENERO!C82</f>
        <v>0</v>
      </c>
      <c r="D82" s="373">
        <f>JULIO!D82+AGOSTO!P82</f>
        <v>0</v>
      </c>
      <c r="E82" s="373">
        <f>JULIO!E82+AGOSTO!Q82</f>
        <v>0</v>
      </c>
      <c r="F82" s="373">
        <f t="shared" si="85"/>
        <v>0</v>
      </c>
      <c r="G82" s="373">
        <f>JULIO!I82</f>
        <v>0</v>
      </c>
      <c r="H82" s="374">
        <v>0</v>
      </c>
      <c r="I82" s="373">
        <f t="shared" si="86"/>
        <v>0</v>
      </c>
      <c r="J82" s="373">
        <f>JULIO!L82</f>
        <v>0</v>
      </c>
      <c r="K82" s="374">
        <v>0</v>
      </c>
      <c r="L82" s="373">
        <f t="shared" si="87"/>
        <v>0</v>
      </c>
      <c r="M82" s="373">
        <f t="shared" si="88"/>
        <v>0</v>
      </c>
      <c r="N82" s="143">
        <f t="shared" si="89"/>
        <v>0</v>
      </c>
      <c r="P82" s="372">
        <v>0</v>
      </c>
      <c r="Q82" s="375">
        <v>0</v>
      </c>
      <c r="R82" s="9"/>
      <c r="S82" s="366" t="str">
        <f>+IF(JULIO!S82=0,"",JULIO!S82)</f>
        <v/>
      </c>
      <c r="T82" s="696" t="str">
        <f>+IF(JULIO!T82=0,"",JULIO!T82)</f>
        <v/>
      </c>
      <c r="U82" s="161"/>
      <c r="V82" s="161"/>
      <c r="W82" s="161"/>
      <c r="X82" s="161"/>
      <c r="Y82" s="161"/>
      <c r="Z82" s="161"/>
      <c r="AA82" s="161"/>
      <c r="AB82" s="161"/>
      <c r="AC82" s="161"/>
      <c r="AD82" s="161"/>
      <c r="AE82" s="161"/>
      <c r="AF82" s="161"/>
      <c r="AG82" s="161"/>
      <c r="AH82" s="161"/>
      <c r="AI82" s="161"/>
      <c r="AJ82" s="166"/>
      <c r="AK82" s="9"/>
      <c r="AL82" s="172"/>
      <c r="AM82" s="173"/>
      <c r="AN82" s="9"/>
      <c r="AO82" s="294"/>
      <c r="AP82" s="294"/>
      <c r="AQ82" s="294"/>
      <c r="AR82" s="294"/>
      <c r="AS82" s="294"/>
      <c r="AT82" s="294"/>
      <c r="AU82" s="294"/>
      <c r="AV82" s="294"/>
      <c r="AW82" s="294"/>
      <c r="AX82" s="294"/>
      <c r="AY82" s="294"/>
      <c r="AZ82" s="294"/>
      <c r="BN82" s="9"/>
      <c r="BO82" s="9"/>
      <c r="BP82" s="9"/>
      <c r="BQ82" s="9"/>
      <c r="BR82" s="9"/>
    </row>
    <row r="83" spans="1:70" s="382" customFormat="1" ht="24.95" customHeight="1" thickBot="1">
      <c r="A83" s="611" t="str">
        <f>+IF(JULIO!A83=0,"",JULIO!A83)</f>
        <v>1130119-2</v>
      </c>
      <c r="B83" s="650" t="str">
        <f>+IF(JULIO!B83=0,"",JULIO!B83)</f>
        <v>Vigencia Anterior</v>
      </c>
      <c r="C83" s="779">
        <f>+ENERO!C83</f>
        <v>0</v>
      </c>
      <c r="D83" s="385">
        <f>JULIO!D83+AGOSTO!P83</f>
        <v>0</v>
      </c>
      <c r="E83" s="385">
        <f>JULIO!E83+AGOSTO!Q83</f>
        <v>0</v>
      </c>
      <c r="F83" s="385">
        <f t="shared" si="85"/>
        <v>0</v>
      </c>
      <c r="G83" s="385">
        <f>JULIO!I83</f>
        <v>0</v>
      </c>
      <c r="H83" s="388">
        <v>0</v>
      </c>
      <c r="I83" s="385">
        <f t="shared" si="86"/>
        <v>0</v>
      </c>
      <c r="J83" s="385">
        <f>JULIO!L83</f>
        <v>0</v>
      </c>
      <c r="K83" s="388">
        <v>0</v>
      </c>
      <c r="L83" s="385">
        <f t="shared" si="87"/>
        <v>0</v>
      </c>
      <c r="M83" s="385">
        <f t="shared" si="88"/>
        <v>0</v>
      </c>
      <c r="N83" s="386">
        <f t="shared" si="89"/>
        <v>0</v>
      </c>
      <c r="P83" s="372">
        <v>0</v>
      </c>
      <c r="Q83" s="375">
        <v>0</v>
      </c>
      <c r="R83" s="9"/>
      <c r="S83" s="705">
        <f>+IF(JULIO!S83=0,"",JULIO!S83)</f>
        <v>1020200</v>
      </c>
      <c r="T83" s="681" t="str">
        <f>+IF(JULIO!T83=0,"",JULIO!T83)</f>
        <v>Servicios Personales Indirectos</v>
      </c>
      <c r="U83" s="132">
        <f t="shared" ref="U83:AJ83" si="91">SUM(U84:U88)</f>
        <v>66928769</v>
      </c>
      <c r="V83" s="122">
        <f t="shared" si="91"/>
        <v>3343935</v>
      </c>
      <c r="W83" s="122">
        <f t="shared" si="91"/>
        <v>50849381</v>
      </c>
      <c r="X83" s="129">
        <f t="shared" si="91"/>
        <v>121122085</v>
      </c>
      <c r="Y83" s="128">
        <f t="shared" si="91"/>
        <v>107058783</v>
      </c>
      <c r="Z83" s="122">
        <f t="shared" si="91"/>
        <v>8189604</v>
      </c>
      <c r="AA83" s="129">
        <f t="shared" si="91"/>
        <v>115248387</v>
      </c>
      <c r="AB83" s="128">
        <f t="shared" si="91"/>
        <v>92154271</v>
      </c>
      <c r="AC83" s="122">
        <f t="shared" si="91"/>
        <v>8102430</v>
      </c>
      <c r="AD83" s="129">
        <f t="shared" si="91"/>
        <v>100256701</v>
      </c>
      <c r="AE83" s="128">
        <f t="shared" si="91"/>
        <v>76892908</v>
      </c>
      <c r="AF83" s="122">
        <f t="shared" si="91"/>
        <v>4466388</v>
      </c>
      <c r="AG83" s="129">
        <f t="shared" si="91"/>
        <v>81359296</v>
      </c>
      <c r="AH83" s="128">
        <f t="shared" si="91"/>
        <v>5873698</v>
      </c>
      <c r="AI83" s="122">
        <f t="shared" si="91"/>
        <v>20865384</v>
      </c>
      <c r="AJ83" s="130">
        <f t="shared" si="91"/>
        <v>39762789</v>
      </c>
      <c r="AK83" s="9"/>
      <c r="AL83" s="128">
        <f>SUM(AL84:AL88)</f>
        <v>0</v>
      </c>
      <c r="AM83" s="130">
        <f>SUM(AM84:AM88)</f>
        <v>0</v>
      </c>
      <c r="AN83" s="9"/>
      <c r="AO83" s="294"/>
      <c r="AP83" s="294"/>
      <c r="AQ83" s="294"/>
      <c r="AR83" s="294"/>
      <c r="AS83" s="294"/>
      <c r="AT83" s="294"/>
      <c r="AU83" s="294"/>
      <c r="AV83" s="294"/>
      <c r="AW83" s="294"/>
      <c r="AX83" s="294"/>
      <c r="AY83" s="294"/>
      <c r="AZ83" s="294"/>
      <c r="BM83" s="9"/>
    </row>
    <row r="84" spans="1:70" s="382" customFormat="1" ht="24.95" customHeight="1" thickBot="1">
      <c r="A84" s="737" t="str">
        <f>+IF(JULIO!A84=0,"",JULIO!A84)</f>
        <v/>
      </c>
      <c r="B84" s="651" t="str">
        <f>+IF(JULIO!B84=0,"",JULIO!B84)</f>
        <v/>
      </c>
      <c r="C84" s="294"/>
      <c r="D84" s="294"/>
      <c r="E84" s="294"/>
      <c r="F84" s="294"/>
      <c r="G84" s="294"/>
      <c r="H84" s="294"/>
      <c r="I84" s="294"/>
      <c r="J84" s="294"/>
      <c r="K84" s="294"/>
      <c r="L84" s="294"/>
      <c r="M84" s="294"/>
      <c r="N84" s="463"/>
      <c r="O84" s="461"/>
      <c r="P84" s="467"/>
      <c r="Q84" s="391"/>
      <c r="R84" s="9"/>
      <c r="S84" s="706" t="str">
        <f>+IF(JULIO!S84=0,"",JULIO!S84)</f>
        <v>1020200-1</v>
      </c>
      <c r="T84" s="682" t="str">
        <f>+IF(JULIO!T84=0,"",JULIO!T84)</f>
        <v>Remuneración y Honorarios por Servicios Técnicos y Profesionales</v>
      </c>
      <c r="U84" s="27">
        <f>+ENERO!U84</f>
        <v>9984769</v>
      </c>
      <c r="V84" s="15">
        <f>JULIO!V84+AGOSTO!AL84</f>
        <v>174487</v>
      </c>
      <c r="W84" s="15">
        <f>JULIO!W84+AGOSTO!AM84</f>
        <v>10389002</v>
      </c>
      <c r="X84" s="18">
        <f>SUM(U84:W84)</f>
        <v>20548258</v>
      </c>
      <c r="Y84" s="19">
        <f>JULIO!AA84</f>
        <v>15734956</v>
      </c>
      <c r="Z84" s="374">
        <v>4718604</v>
      </c>
      <c r="AA84" s="18">
        <f>SUM(Y84:Z84)</f>
        <v>20453560</v>
      </c>
      <c r="AB84" s="19">
        <f>JULIO!AD84</f>
        <v>15140214</v>
      </c>
      <c r="AC84" s="374">
        <v>1769476</v>
      </c>
      <c r="AD84" s="18">
        <f>SUM(AB84:AC84)</f>
        <v>16909690</v>
      </c>
      <c r="AE84" s="19">
        <f>JULIO!AG84</f>
        <v>13535780</v>
      </c>
      <c r="AF84" s="374">
        <v>1604434</v>
      </c>
      <c r="AG84" s="18">
        <f>SUM(AE84:AF84)</f>
        <v>15140214</v>
      </c>
      <c r="AH84" s="19">
        <f>X84-AA84</f>
        <v>94698</v>
      </c>
      <c r="AI84" s="15">
        <f>X84-AD84</f>
        <v>3638568</v>
      </c>
      <c r="AJ84" s="16">
        <f>X84-AG84</f>
        <v>5408044</v>
      </c>
      <c r="AK84" s="9"/>
      <c r="AL84" s="372">
        <v>0</v>
      </c>
      <c r="AM84" s="375">
        <v>0</v>
      </c>
      <c r="AN84" s="9"/>
      <c r="AO84" s="294"/>
      <c r="AP84" s="294"/>
      <c r="AQ84" s="294"/>
      <c r="AR84" s="294"/>
      <c r="AS84" s="294"/>
      <c r="AT84" s="294"/>
      <c r="AU84" s="294"/>
      <c r="AV84" s="294"/>
      <c r="AW84" s="294"/>
      <c r="AX84" s="294"/>
      <c r="AY84" s="294"/>
      <c r="AZ84" s="294"/>
    </row>
    <row r="85" spans="1:70" s="382" customFormat="1" ht="24.95" customHeight="1">
      <c r="A85" s="738">
        <f>+IF(JULIO!A85=0,"",JULIO!A85)</f>
        <v>11302</v>
      </c>
      <c r="B85" s="652" t="str">
        <f>+IF(JULIO!B85=0,"",JULIO!B85)</f>
        <v>Otras Ventas de Servicios de Salud</v>
      </c>
      <c r="C85" s="617">
        <f t="shared" ref="C85:N85" si="92">SUM(C86:C92)</f>
        <v>1096681603</v>
      </c>
      <c r="D85" s="615">
        <f t="shared" si="92"/>
        <v>0</v>
      </c>
      <c r="E85" s="615">
        <f t="shared" si="92"/>
        <v>412414109</v>
      </c>
      <c r="F85" s="615">
        <f t="shared" si="92"/>
        <v>1509095712</v>
      </c>
      <c r="G85" s="615">
        <f t="shared" si="92"/>
        <v>908933327</v>
      </c>
      <c r="H85" s="615">
        <f t="shared" si="92"/>
        <v>15428690</v>
      </c>
      <c r="I85" s="615">
        <f t="shared" si="92"/>
        <v>924362017</v>
      </c>
      <c r="J85" s="615">
        <f t="shared" si="92"/>
        <v>821180673</v>
      </c>
      <c r="K85" s="615">
        <f t="shared" si="92"/>
        <v>89801338</v>
      </c>
      <c r="L85" s="615">
        <f t="shared" si="92"/>
        <v>910982011</v>
      </c>
      <c r="M85" s="615">
        <f t="shared" si="92"/>
        <v>584733695</v>
      </c>
      <c r="N85" s="616">
        <f t="shared" si="92"/>
        <v>598113701</v>
      </c>
      <c r="P85" s="43">
        <f>SUM(P86:P92)</f>
        <v>0</v>
      </c>
      <c r="Q85" s="45">
        <f>SUM(Q86:Q92)</f>
        <v>379961805</v>
      </c>
      <c r="R85" s="9"/>
      <c r="S85" s="706" t="str">
        <f>+IF(JULIO!S85=0,"",JULIO!S85)</f>
        <v>1020200-2</v>
      </c>
      <c r="T85" s="682" t="str">
        <f>+IF(JULIO!T85=0,"",JULIO!T85)</f>
        <v>Personal Supernumerario</v>
      </c>
      <c r="U85" s="27">
        <f>+ENERO!U85</f>
        <v>0</v>
      </c>
      <c r="V85" s="15">
        <f>JULIO!V85+AGOSTO!AL85</f>
        <v>0</v>
      </c>
      <c r="W85" s="15">
        <f>JULIO!W85+AGOSTO!AM85</f>
        <v>0</v>
      </c>
      <c r="X85" s="18">
        <f>SUM(U85:W85)</f>
        <v>0</v>
      </c>
      <c r="Y85" s="19">
        <f>JULIO!AA85</f>
        <v>0</v>
      </c>
      <c r="Z85" s="374">
        <v>0</v>
      </c>
      <c r="AA85" s="18">
        <f>SUM(Y85:Z85)</f>
        <v>0</v>
      </c>
      <c r="AB85" s="19">
        <f>JULIO!AD85</f>
        <v>0</v>
      </c>
      <c r="AC85" s="374">
        <v>0</v>
      </c>
      <c r="AD85" s="18">
        <f>SUM(AB85:AC85)</f>
        <v>0</v>
      </c>
      <c r="AE85" s="19">
        <f>JULIO!AG85</f>
        <v>0</v>
      </c>
      <c r="AF85" s="374">
        <v>0</v>
      </c>
      <c r="AG85" s="18">
        <f>SUM(AE85:AF85)</f>
        <v>0</v>
      </c>
      <c r="AH85" s="19">
        <f>X85-AA85</f>
        <v>0</v>
      </c>
      <c r="AI85" s="15">
        <f>X85-AD85</f>
        <v>0</v>
      </c>
      <c r="AJ85" s="16">
        <f>X85-AG85</f>
        <v>0</v>
      </c>
      <c r="AK85" s="9"/>
      <c r="AL85" s="372">
        <v>0</v>
      </c>
      <c r="AM85" s="375">
        <v>0</v>
      </c>
      <c r="AN85" s="9"/>
      <c r="AO85" s="294"/>
      <c r="AP85" s="294"/>
      <c r="AQ85" s="294"/>
      <c r="AR85" s="294"/>
      <c r="AS85" s="294"/>
      <c r="AT85" s="294"/>
      <c r="AU85" s="294"/>
      <c r="AV85" s="294"/>
      <c r="AW85" s="294"/>
      <c r="AX85" s="294"/>
      <c r="AY85" s="294"/>
      <c r="AZ85" s="294"/>
      <c r="BL85" s="9"/>
    </row>
    <row r="86" spans="1:70" s="9" customFormat="1" ht="24.95" customHeight="1">
      <c r="A86" s="739">
        <f>+IF(JULIO!A86=0,"",JULIO!A86)</f>
        <v>1130201</v>
      </c>
      <c r="B86" s="626" t="str">
        <f>+IF(JULIO!B86=0,"",JULIO!B86)</f>
        <v/>
      </c>
      <c r="C86" s="672">
        <f>+ENERO!C86</f>
        <v>0</v>
      </c>
      <c r="D86" s="373">
        <f>JULIO!D86+AGOSTO!P86</f>
        <v>0</v>
      </c>
      <c r="E86" s="373">
        <f>JULIO!E86+AGOSTO!Q86</f>
        <v>0</v>
      </c>
      <c r="F86" s="373">
        <f t="shared" ref="F86:F92" si="93">SUM(C86:E86)</f>
        <v>0</v>
      </c>
      <c r="G86" s="373">
        <f>JULIO!I86</f>
        <v>0</v>
      </c>
      <c r="H86" s="374">
        <v>0</v>
      </c>
      <c r="I86" s="373">
        <f t="shared" ref="I86:I92" si="94">SUM(G86:H86)</f>
        <v>0</v>
      </c>
      <c r="J86" s="373">
        <f>JULIO!L86</f>
        <v>0</v>
      </c>
      <c r="K86" s="374">
        <v>0</v>
      </c>
      <c r="L86" s="373">
        <f t="shared" ref="L86:L92" si="95">SUM(J86:K86)</f>
        <v>0</v>
      </c>
      <c r="M86" s="373">
        <f t="shared" ref="M86:M92" si="96">F86-I86</f>
        <v>0</v>
      </c>
      <c r="N86" s="143">
        <f t="shared" ref="N86:N92" si="97">F86-L86</f>
        <v>0</v>
      </c>
      <c r="O86" s="382"/>
      <c r="P86" s="372">
        <v>0</v>
      </c>
      <c r="Q86" s="375">
        <v>0</v>
      </c>
      <c r="S86" s="706" t="str">
        <f>+IF(JULIO!S86=0,"",JULIO!S86)</f>
        <v>1020200-4</v>
      </c>
      <c r="T86" s="682" t="str">
        <f>+IF(JULIO!T86=0,"",JULIO!T86)</f>
        <v>Otros Honorarios</v>
      </c>
      <c r="U86" s="27">
        <f>+ENERO!U86</f>
        <v>56944000</v>
      </c>
      <c r="V86" s="15">
        <f>JULIO!V86+AGOSTO!AL86</f>
        <v>3169448</v>
      </c>
      <c r="W86" s="15">
        <f>JULIO!W86+AGOSTO!AM86</f>
        <v>0</v>
      </c>
      <c r="X86" s="18">
        <f>SUM(U86:W86)</f>
        <v>60113448</v>
      </c>
      <c r="Y86" s="19">
        <f>JULIO!AA86</f>
        <v>50863448</v>
      </c>
      <c r="Z86" s="374">
        <v>3471000</v>
      </c>
      <c r="AA86" s="18">
        <f>SUM(Y86:Z86)</f>
        <v>54334448</v>
      </c>
      <c r="AB86" s="19">
        <f>JULIO!AD86</f>
        <v>36553678</v>
      </c>
      <c r="AC86" s="374">
        <v>6332954</v>
      </c>
      <c r="AD86" s="18">
        <f>SUM(AB86:AC86)</f>
        <v>42886632</v>
      </c>
      <c r="AE86" s="19">
        <f>JULIO!AG86</f>
        <v>22899770</v>
      </c>
      <c r="AF86" s="374">
        <v>2861954</v>
      </c>
      <c r="AG86" s="18">
        <f>SUM(AE86:AF86)</f>
        <v>25761724</v>
      </c>
      <c r="AH86" s="19">
        <f>X86-AA86</f>
        <v>5779000</v>
      </c>
      <c r="AI86" s="15">
        <f>X86-AD86</f>
        <v>17226816</v>
      </c>
      <c r="AJ86" s="16">
        <f>X86-AG86</f>
        <v>34351724</v>
      </c>
      <c r="AL86" s="372">
        <v>0</v>
      </c>
      <c r="AM86" s="375">
        <v>0</v>
      </c>
      <c r="AO86" s="294"/>
      <c r="AP86" s="294"/>
      <c r="AQ86" s="294"/>
      <c r="AR86" s="294"/>
      <c r="AS86" s="294"/>
      <c r="AT86" s="294"/>
      <c r="AU86" s="294"/>
      <c r="AV86" s="294"/>
      <c r="AW86" s="294"/>
      <c r="AX86" s="294"/>
      <c r="AY86" s="294"/>
      <c r="AZ86" s="294"/>
      <c r="BA86" s="382"/>
      <c r="BC86" s="382"/>
      <c r="BD86" s="382"/>
      <c r="BE86" s="382"/>
      <c r="BL86" s="382"/>
      <c r="BM86" s="382"/>
      <c r="BN86" s="382"/>
      <c r="BO86" s="382"/>
      <c r="BP86" s="382"/>
      <c r="BQ86" s="382"/>
      <c r="BR86" s="382"/>
    </row>
    <row r="87" spans="1:70" s="382" customFormat="1" ht="24.95" customHeight="1">
      <c r="A87" s="739">
        <f>+IF(JULIO!A87=0,"",JULIO!A87)</f>
        <v>1130202</v>
      </c>
      <c r="B87" s="626" t="str">
        <f>+IF(JULIO!B87=0,"",JULIO!B87)</f>
        <v>COMERCIALIZACION DE MERCANCIAS</v>
      </c>
      <c r="C87" s="672">
        <f>+ENERO!C87</f>
        <v>30000000</v>
      </c>
      <c r="D87" s="373">
        <f>JULIO!D87+AGOSTO!P87</f>
        <v>0</v>
      </c>
      <c r="E87" s="373">
        <f>JULIO!E87+AGOSTO!Q87</f>
        <v>0</v>
      </c>
      <c r="F87" s="373">
        <f t="shared" si="93"/>
        <v>30000000</v>
      </c>
      <c r="G87" s="373">
        <f>JULIO!I87</f>
        <v>14741105</v>
      </c>
      <c r="H87" s="374">
        <v>2048690</v>
      </c>
      <c r="I87" s="373">
        <f t="shared" si="94"/>
        <v>16789795</v>
      </c>
      <c r="J87" s="373">
        <f>JULIO!L87</f>
        <v>14741105</v>
      </c>
      <c r="K87" s="374">
        <v>2048690</v>
      </c>
      <c r="L87" s="373">
        <f t="shared" si="95"/>
        <v>16789795</v>
      </c>
      <c r="M87" s="373">
        <f t="shared" si="96"/>
        <v>13210205</v>
      </c>
      <c r="N87" s="143">
        <f t="shared" si="97"/>
        <v>13210205</v>
      </c>
      <c r="P87" s="372">
        <v>0</v>
      </c>
      <c r="Q87" s="375">
        <v>0</v>
      </c>
      <c r="R87" s="9"/>
      <c r="S87" s="706" t="str">
        <f>+IF(JULIO!S87=0,"",JULIO!S87)</f>
        <v/>
      </c>
      <c r="T87" s="682" t="str">
        <f>+IF(JULIO!T87=0,"",JULIO!T87)</f>
        <v/>
      </c>
      <c r="U87" s="27">
        <f>+ENERO!U87</f>
        <v>0</v>
      </c>
      <c r="V87" s="15">
        <f>JULIO!V87+AGOSTO!AL87</f>
        <v>0</v>
      </c>
      <c r="W87" s="15">
        <f>JULIO!W87+AGOSTO!AM87</f>
        <v>0</v>
      </c>
      <c r="X87" s="18">
        <f>SUM(U87:W87)</f>
        <v>0</v>
      </c>
      <c r="Y87" s="19">
        <f>JULIO!AA87</f>
        <v>0</v>
      </c>
      <c r="Z87" s="374">
        <v>0</v>
      </c>
      <c r="AA87" s="18">
        <f>SUM(Y87:Z87)</f>
        <v>0</v>
      </c>
      <c r="AB87" s="19">
        <f>JULIO!AD87</f>
        <v>0</v>
      </c>
      <c r="AC87" s="374">
        <v>0</v>
      </c>
      <c r="AD87" s="18">
        <f>SUM(AB87:AC87)</f>
        <v>0</v>
      </c>
      <c r="AE87" s="19">
        <f>JULIO!AG87</f>
        <v>0</v>
      </c>
      <c r="AF87" s="374">
        <v>0</v>
      </c>
      <c r="AG87" s="18">
        <f>SUM(AE87:AF87)</f>
        <v>0</v>
      </c>
      <c r="AH87" s="19">
        <f>X87-AA87</f>
        <v>0</v>
      </c>
      <c r="AI87" s="15">
        <f>X87-AD87</f>
        <v>0</v>
      </c>
      <c r="AJ87" s="16">
        <f>X87-AG87</f>
        <v>0</v>
      </c>
      <c r="AK87" s="9"/>
      <c r="AL87" s="372">
        <v>0</v>
      </c>
      <c r="AM87" s="375">
        <v>0</v>
      </c>
      <c r="AN87" s="9"/>
      <c r="AO87" s="294"/>
      <c r="AP87" s="294"/>
      <c r="AQ87" s="294"/>
      <c r="AR87" s="294"/>
      <c r="AS87" s="294"/>
      <c r="AT87" s="294"/>
      <c r="AU87" s="294"/>
      <c r="AV87" s="294"/>
      <c r="AW87" s="294"/>
      <c r="AX87" s="294"/>
      <c r="AY87" s="294"/>
      <c r="AZ87" s="294"/>
      <c r="BA87" s="9"/>
      <c r="BC87" s="9"/>
      <c r="BD87" s="9"/>
      <c r="BE87" s="9"/>
    </row>
    <row r="88" spans="1:70" s="382" customFormat="1" ht="24.95" customHeight="1">
      <c r="A88" s="739">
        <f>+IF(JULIO!A88=0,"",JULIO!A88)</f>
        <v>1130203</v>
      </c>
      <c r="B88" s="627" t="str">
        <f>+IF(JULIO!B88=0,"",JULIO!B88)</f>
        <v>CONVENIOS CON LA NACION LIGADOS A LA VENTA DE SERVICIOS</v>
      </c>
      <c r="C88" s="672">
        <f>+ENERO!C88</f>
        <v>0</v>
      </c>
      <c r="D88" s="373">
        <f>JULIO!D88+AGOSTO!P88</f>
        <v>0</v>
      </c>
      <c r="E88" s="373">
        <f>JULIO!E88+AGOSTO!Q88</f>
        <v>0</v>
      </c>
      <c r="F88" s="373">
        <f t="shared" si="93"/>
        <v>0</v>
      </c>
      <c r="G88" s="373">
        <f>JULIO!I88</f>
        <v>0</v>
      </c>
      <c r="H88" s="374">
        <v>0</v>
      </c>
      <c r="I88" s="373">
        <f t="shared" si="94"/>
        <v>0</v>
      </c>
      <c r="J88" s="373">
        <f>JULIO!L88</f>
        <v>0</v>
      </c>
      <c r="K88" s="374">
        <v>0</v>
      </c>
      <c r="L88" s="373">
        <f t="shared" si="95"/>
        <v>0</v>
      </c>
      <c r="M88" s="373">
        <f t="shared" si="96"/>
        <v>0</v>
      </c>
      <c r="N88" s="143">
        <f t="shared" si="97"/>
        <v>0</v>
      </c>
      <c r="P88" s="372">
        <v>0</v>
      </c>
      <c r="Q88" s="375">
        <v>0</v>
      </c>
      <c r="R88" s="9"/>
      <c r="S88" s="706">
        <f>+IF(JULIO!S88=0,"",JULIO!S88)</f>
        <v>1020299</v>
      </c>
      <c r="T88" s="682" t="str">
        <f>+IF(JULIO!T88=0,"",JULIO!T88)</f>
        <v>Vigencias Anteriores Servicios personales Indirectos operativo</v>
      </c>
      <c r="U88" s="27">
        <f>+ENERO!U88</f>
        <v>0</v>
      </c>
      <c r="V88" s="15">
        <f>JULIO!V88+AGOSTO!AL88</f>
        <v>0</v>
      </c>
      <c r="W88" s="15">
        <f>JULIO!W88+AGOSTO!AM88</f>
        <v>40460379</v>
      </c>
      <c r="X88" s="18">
        <f>SUM(U88:W88)</f>
        <v>40460379</v>
      </c>
      <c r="Y88" s="19">
        <f>JULIO!AA88</f>
        <v>40460379</v>
      </c>
      <c r="Z88" s="374">
        <v>0</v>
      </c>
      <c r="AA88" s="18">
        <f>SUM(Y88:Z88)</f>
        <v>40460379</v>
      </c>
      <c r="AB88" s="19">
        <f>JULIO!AD88</f>
        <v>40460379</v>
      </c>
      <c r="AC88" s="374">
        <v>0</v>
      </c>
      <c r="AD88" s="18">
        <f>SUM(AB88:AC88)</f>
        <v>40460379</v>
      </c>
      <c r="AE88" s="19">
        <f>JULIO!AG88</f>
        <v>40457358</v>
      </c>
      <c r="AF88" s="374">
        <v>0</v>
      </c>
      <c r="AG88" s="18">
        <f>SUM(AE88:AF88)</f>
        <v>40457358</v>
      </c>
      <c r="AH88" s="19">
        <f>X88-AA88</f>
        <v>0</v>
      </c>
      <c r="AI88" s="15">
        <f>X88-AD88</f>
        <v>0</v>
      </c>
      <c r="AJ88" s="16">
        <f>X88-AG88</f>
        <v>3021</v>
      </c>
      <c r="AK88" s="9"/>
      <c r="AL88" s="372">
        <v>0</v>
      </c>
      <c r="AM88" s="375">
        <v>0</v>
      </c>
      <c r="AN88" s="9"/>
      <c r="AO88" s="294"/>
      <c r="AP88" s="294"/>
      <c r="AQ88" s="294"/>
      <c r="AR88" s="294"/>
      <c r="AS88" s="294"/>
      <c r="AT88" s="294"/>
      <c r="AU88" s="294"/>
      <c r="AV88" s="294"/>
      <c r="AW88" s="294"/>
      <c r="AX88" s="294"/>
      <c r="AY88" s="294"/>
      <c r="AZ88" s="294"/>
      <c r="BN88" s="9"/>
      <c r="BO88" s="9"/>
      <c r="BP88" s="9"/>
      <c r="BQ88" s="9"/>
      <c r="BR88" s="9"/>
    </row>
    <row r="89" spans="1:70" s="382" customFormat="1" ht="24.95" customHeight="1">
      <c r="A89" s="739">
        <f>+IF(JULIO!A89=0,"",JULIO!A89)</f>
        <v>1130204</v>
      </c>
      <c r="B89" s="627" t="str">
        <f>+IF(JULIO!B89=0,"",JULIO!B89)</f>
        <v>CONVENIOS CON EL DEPARTAMENTO LIGADOS A LA VENTA SERVICIOS</v>
      </c>
      <c r="C89" s="672">
        <f>+ENERO!C89</f>
        <v>1066681603</v>
      </c>
      <c r="D89" s="373">
        <f>JULIO!D89+AGOSTO!P89</f>
        <v>0</v>
      </c>
      <c r="E89" s="373">
        <f>JULIO!E89+AGOSTO!Q89</f>
        <v>151027645</v>
      </c>
      <c r="F89" s="373">
        <f t="shared" si="93"/>
        <v>1217709248</v>
      </c>
      <c r="G89" s="373">
        <f>JULIO!I89</f>
        <v>726636389</v>
      </c>
      <c r="H89" s="374">
        <v>0</v>
      </c>
      <c r="I89" s="373">
        <f t="shared" si="94"/>
        <v>726636389</v>
      </c>
      <c r="J89" s="373">
        <f>JULIO!L89</f>
        <v>653698735</v>
      </c>
      <c r="K89" s="374">
        <v>72937648</v>
      </c>
      <c r="L89" s="373">
        <f t="shared" si="95"/>
        <v>726636383</v>
      </c>
      <c r="M89" s="373">
        <f t="shared" si="96"/>
        <v>491072859</v>
      </c>
      <c r="N89" s="143">
        <f t="shared" si="97"/>
        <v>491072865</v>
      </c>
      <c r="P89" s="372">
        <v>0</v>
      </c>
      <c r="Q89" s="375">
        <v>379961805</v>
      </c>
      <c r="R89" s="9"/>
      <c r="S89" s="366" t="str">
        <f>+IF(JULIO!S89=0,"",JULIO!S89)</f>
        <v/>
      </c>
      <c r="T89" s="696" t="str">
        <f>+IF(JULIO!T89=0,"",JULIO!T89)</f>
        <v/>
      </c>
      <c r="U89" s="161"/>
      <c r="V89" s="161"/>
      <c r="W89" s="161"/>
      <c r="X89" s="161"/>
      <c r="Y89" s="161"/>
      <c r="Z89" s="161"/>
      <c r="AA89" s="161"/>
      <c r="AB89" s="161"/>
      <c r="AC89" s="161"/>
      <c r="AD89" s="161"/>
      <c r="AE89" s="161"/>
      <c r="AF89" s="161"/>
      <c r="AG89" s="161"/>
      <c r="AH89" s="161"/>
      <c r="AI89" s="161"/>
      <c r="AJ89" s="166"/>
      <c r="AK89" s="9"/>
      <c r="AL89" s="172"/>
      <c r="AM89" s="173"/>
      <c r="AN89" s="9"/>
      <c r="AO89" s="294"/>
      <c r="AP89" s="294"/>
      <c r="AQ89" s="294"/>
      <c r="AR89" s="294"/>
      <c r="AS89" s="294"/>
      <c r="AT89" s="294"/>
      <c r="AU89" s="294"/>
      <c r="AV89" s="294"/>
      <c r="AW89" s="294"/>
      <c r="AX89" s="294"/>
      <c r="AY89" s="294"/>
      <c r="AZ89" s="294"/>
      <c r="BM89" s="9"/>
    </row>
    <row r="90" spans="1:70" s="461" customFormat="1" ht="24.95" customHeight="1">
      <c r="A90" s="739">
        <f>+IF(JULIO!A90=0,"",JULIO!A90)</f>
        <v>1130205</v>
      </c>
      <c r="B90" s="627" t="str">
        <f>+IF(JULIO!B90=0,"",JULIO!B90)</f>
        <v>CONVENIOS CON EL MUNICIPIO LIGADOS A LA VENTA DE SERVICIOS</v>
      </c>
      <c r="C90" s="672">
        <f>+ENERO!C90</f>
        <v>0</v>
      </c>
      <c r="D90" s="373">
        <f>JULIO!D90+AGOSTO!P90</f>
        <v>0</v>
      </c>
      <c r="E90" s="373">
        <f>JULIO!E90+AGOSTO!Q90</f>
        <v>72000000</v>
      </c>
      <c r="F90" s="373">
        <f t="shared" si="93"/>
        <v>72000000</v>
      </c>
      <c r="G90" s="373">
        <f>JULIO!I90</f>
        <v>22015000</v>
      </c>
      <c r="H90" s="374">
        <v>13380000</v>
      </c>
      <c r="I90" s="373">
        <f t="shared" si="94"/>
        <v>35395000</v>
      </c>
      <c r="J90" s="373">
        <f>JULIO!L90</f>
        <v>7200000</v>
      </c>
      <c r="K90" s="374">
        <v>14815000</v>
      </c>
      <c r="L90" s="373">
        <f t="shared" si="95"/>
        <v>22015000</v>
      </c>
      <c r="M90" s="373">
        <f t="shared" si="96"/>
        <v>36605000</v>
      </c>
      <c r="N90" s="143">
        <f t="shared" si="97"/>
        <v>49985000</v>
      </c>
      <c r="O90" s="382"/>
      <c r="P90" s="372">
        <v>0</v>
      </c>
      <c r="Q90" s="375">
        <v>0</v>
      </c>
      <c r="R90" s="30"/>
      <c r="S90" s="705">
        <f>+IF(JULIO!S90=0,"",JULIO!S90)</f>
        <v>1020300</v>
      </c>
      <c r="T90" s="681" t="str">
        <f>+IF(JULIO!T90=0,"",JULIO!T90)</f>
        <v>Contribuciones Inherentes nómina al Sector Privado</v>
      </c>
      <c r="U90" s="132">
        <f t="shared" ref="U90:AJ90" si="98">U91+U96+U102</f>
        <v>630980140</v>
      </c>
      <c r="V90" s="122">
        <f t="shared" si="98"/>
        <v>-113996377</v>
      </c>
      <c r="W90" s="122">
        <f t="shared" si="98"/>
        <v>0</v>
      </c>
      <c r="X90" s="129">
        <f t="shared" si="98"/>
        <v>516983763</v>
      </c>
      <c r="Y90" s="128">
        <f t="shared" si="98"/>
        <v>375735700</v>
      </c>
      <c r="Z90" s="122">
        <f t="shared" si="98"/>
        <v>31901565</v>
      </c>
      <c r="AA90" s="129">
        <f t="shared" si="98"/>
        <v>407637265</v>
      </c>
      <c r="AB90" s="128">
        <f t="shared" si="98"/>
        <v>375735700</v>
      </c>
      <c r="AC90" s="122">
        <f t="shared" si="98"/>
        <v>31901565</v>
      </c>
      <c r="AD90" s="129">
        <f t="shared" si="98"/>
        <v>407637265</v>
      </c>
      <c r="AE90" s="128">
        <f t="shared" si="98"/>
        <v>322809585</v>
      </c>
      <c r="AF90" s="122">
        <f t="shared" si="98"/>
        <v>37529539</v>
      </c>
      <c r="AG90" s="129">
        <f t="shared" si="98"/>
        <v>360339124</v>
      </c>
      <c r="AH90" s="128">
        <f t="shared" si="98"/>
        <v>109346498</v>
      </c>
      <c r="AI90" s="122">
        <f t="shared" si="98"/>
        <v>109346498</v>
      </c>
      <c r="AJ90" s="130">
        <f t="shared" si="98"/>
        <v>156644639</v>
      </c>
      <c r="AK90" s="9"/>
      <c r="AL90" s="128">
        <f>AL91+AL96+AL102</f>
        <v>0</v>
      </c>
      <c r="AM90" s="130">
        <f>AM91+AM96+AM102</f>
        <v>0</v>
      </c>
      <c r="AN90" s="30"/>
      <c r="AO90" s="460"/>
      <c r="AP90" s="460"/>
      <c r="AQ90" s="460"/>
      <c r="AR90" s="460"/>
      <c r="AS90" s="460"/>
      <c r="AT90" s="460"/>
      <c r="AU90" s="460"/>
      <c r="AV90" s="460"/>
      <c r="AW90" s="460"/>
      <c r="AX90" s="460"/>
      <c r="AY90" s="460"/>
      <c r="AZ90" s="460"/>
      <c r="BM90" s="382"/>
      <c r="BN90" s="382"/>
      <c r="BO90" s="382"/>
      <c r="BP90" s="382"/>
      <c r="BQ90" s="382"/>
      <c r="BR90" s="382"/>
    </row>
    <row r="91" spans="1:70" s="461" customFormat="1" ht="24.95" customHeight="1">
      <c r="A91" s="739">
        <f>+IF(JULIO!A91=0,"",JULIO!A91)</f>
        <v>1130206</v>
      </c>
      <c r="B91" s="627" t="str">
        <f>+IF(JULIO!B91=0,"",JULIO!B91)</f>
        <v>OTROS CONVENIOS LIGADOS A LA VENTA DE SERVICIOS</v>
      </c>
      <c r="C91" s="672">
        <f>+ENERO!C91</f>
        <v>0</v>
      </c>
      <c r="D91" s="373">
        <f>JULIO!D91+AGOSTO!P91</f>
        <v>0</v>
      </c>
      <c r="E91" s="373">
        <f>JULIO!E91+AGOSTO!Q91</f>
        <v>0</v>
      </c>
      <c r="F91" s="373">
        <f t="shared" si="93"/>
        <v>0</v>
      </c>
      <c r="G91" s="373">
        <f>JULIO!I91</f>
        <v>0</v>
      </c>
      <c r="H91" s="374">
        <v>0</v>
      </c>
      <c r="I91" s="373">
        <f t="shared" si="94"/>
        <v>0</v>
      </c>
      <c r="J91" s="373">
        <f>JULIO!L91</f>
        <v>0</v>
      </c>
      <c r="K91" s="374">
        <v>0</v>
      </c>
      <c r="L91" s="373">
        <f t="shared" si="95"/>
        <v>0</v>
      </c>
      <c r="M91" s="373">
        <f t="shared" si="96"/>
        <v>0</v>
      </c>
      <c r="N91" s="143">
        <f t="shared" si="97"/>
        <v>0</v>
      </c>
      <c r="O91" s="382"/>
      <c r="P91" s="372">
        <v>0</v>
      </c>
      <c r="Q91" s="375">
        <v>0</v>
      </c>
      <c r="R91" s="30"/>
      <c r="S91" s="706">
        <f>+IF(JULIO!S91=0,"",JULIO!S91)</f>
        <v>1020301</v>
      </c>
      <c r="T91" s="682" t="str">
        <f>+IF(JULIO!T91=0,"",JULIO!T91)</f>
        <v>Contribuciones - SGP - Aportes Patronales - Cuenta Maestra</v>
      </c>
      <c r="U91" s="27">
        <f t="shared" ref="U91:AJ91" si="99">SUM(U92:U95)</f>
        <v>193058356</v>
      </c>
      <c r="V91" s="15">
        <f t="shared" si="99"/>
        <v>-36297561</v>
      </c>
      <c r="W91" s="15">
        <f t="shared" si="99"/>
        <v>0</v>
      </c>
      <c r="X91" s="18">
        <f t="shared" si="99"/>
        <v>156760795</v>
      </c>
      <c r="Y91" s="19">
        <f t="shared" si="99"/>
        <v>90109749</v>
      </c>
      <c r="Z91" s="142">
        <f t="shared" si="99"/>
        <v>11622941</v>
      </c>
      <c r="AA91" s="18">
        <f t="shared" si="99"/>
        <v>101732690</v>
      </c>
      <c r="AB91" s="19">
        <f t="shared" si="99"/>
        <v>90109749</v>
      </c>
      <c r="AC91" s="142">
        <f t="shared" si="99"/>
        <v>11622941</v>
      </c>
      <c r="AD91" s="18">
        <f t="shared" si="99"/>
        <v>101732690</v>
      </c>
      <c r="AE91" s="19">
        <f t="shared" si="99"/>
        <v>78293051</v>
      </c>
      <c r="AF91" s="142">
        <f t="shared" si="99"/>
        <v>11816698</v>
      </c>
      <c r="AG91" s="18">
        <f t="shared" si="99"/>
        <v>90109749</v>
      </c>
      <c r="AH91" s="19">
        <f t="shared" si="99"/>
        <v>55028105</v>
      </c>
      <c r="AI91" s="15">
        <f t="shared" si="99"/>
        <v>55028105</v>
      </c>
      <c r="AJ91" s="16">
        <f t="shared" si="99"/>
        <v>66651046</v>
      </c>
      <c r="AK91" s="9"/>
      <c r="AL91" s="29">
        <f>SUM(AL92:AL95)</f>
        <v>0</v>
      </c>
      <c r="AM91" s="26">
        <f>SUM(AM92:AM95)</f>
        <v>0</v>
      </c>
      <c r="AN91" s="30"/>
      <c r="AO91" s="460"/>
      <c r="AP91" s="460"/>
      <c r="AQ91" s="460"/>
      <c r="AR91" s="460"/>
      <c r="AS91" s="460"/>
      <c r="AT91" s="460"/>
      <c r="AU91" s="460"/>
      <c r="AV91" s="460"/>
      <c r="AW91" s="460"/>
      <c r="AX91" s="460"/>
      <c r="AY91" s="460"/>
      <c r="AZ91" s="460"/>
      <c r="BL91" s="30"/>
      <c r="BM91" s="382"/>
      <c r="BN91" s="382"/>
      <c r="BO91" s="382"/>
      <c r="BP91" s="382"/>
      <c r="BQ91" s="382"/>
      <c r="BR91" s="382"/>
    </row>
    <row r="92" spans="1:70" s="461" customFormat="1" ht="24.95" customHeight="1" thickBot="1">
      <c r="A92" s="739">
        <f>+IF(JULIO!A92=0,"",JULIO!A92)</f>
        <v>1130207</v>
      </c>
      <c r="B92" s="628" t="str">
        <f>+IF(JULIO!B92=0,"",JULIO!B92)</f>
        <v>Vigencia Anterior Venta Otros Svcios de Salud</v>
      </c>
      <c r="C92" s="780">
        <f>+ENERO!C92</f>
        <v>0</v>
      </c>
      <c r="D92" s="385">
        <f>JULIO!D92+AGOSTO!P92</f>
        <v>0</v>
      </c>
      <c r="E92" s="385">
        <f>JULIO!E92+AGOSTO!Q92</f>
        <v>189386464</v>
      </c>
      <c r="F92" s="385">
        <f t="shared" si="93"/>
        <v>189386464</v>
      </c>
      <c r="G92" s="385">
        <f>JULIO!I92</f>
        <v>145540833</v>
      </c>
      <c r="H92" s="388">
        <v>0</v>
      </c>
      <c r="I92" s="385">
        <f t="shared" si="94"/>
        <v>145540833</v>
      </c>
      <c r="J92" s="385">
        <f>JULIO!L92</f>
        <v>145540833</v>
      </c>
      <c r="K92" s="388">
        <v>0</v>
      </c>
      <c r="L92" s="385">
        <f t="shared" si="95"/>
        <v>145540833</v>
      </c>
      <c r="M92" s="385">
        <f t="shared" si="96"/>
        <v>43845631</v>
      </c>
      <c r="N92" s="386">
        <f t="shared" si="97"/>
        <v>43845631</v>
      </c>
      <c r="O92" s="382"/>
      <c r="P92" s="372">
        <v>0</v>
      </c>
      <c r="Q92" s="375">
        <v>0</v>
      </c>
      <c r="R92" s="30"/>
      <c r="S92" s="707" t="str">
        <f>+IF(JULIO!S92=0,"",JULIO!S92)</f>
        <v>1020301-1</v>
      </c>
      <c r="T92" s="683" t="str">
        <f>+IF(JULIO!T92=0,"",JULIO!T92)</f>
        <v>E.P.S. - Aportes cuenta maestra</v>
      </c>
      <c r="U92" s="27">
        <f>+ENERO!U92</f>
        <v>62490968</v>
      </c>
      <c r="V92" s="15">
        <f>JULIO!V92+AGOSTO!AL92</f>
        <v>45413603</v>
      </c>
      <c r="W92" s="15">
        <f>JULIO!W92+AGOSTO!AM92</f>
        <v>0</v>
      </c>
      <c r="X92" s="18">
        <f>SUM(U92:W92)</f>
        <v>107904571</v>
      </c>
      <c r="Y92" s="19">
        <f>JULIO!AA92</f>
        <v>70925908</v>
      </c>
      <c r="Z92" s="374">
        <v>9880766</v>
      </c>
      <c r="AA92" s="18">
        <f>SUM(Y92:Z92)</f>
        <v>80806674</v>
      </c>
      <c r="AB92" s="19">
        <f>JULIO!AD92</f>
        <v>70925908</v>
      </c>
      <c r="AC92" s="374">
        <v>9880766</v>
      </c>
      <c r="AD92" s="18">
        <f>SUM(AB92:AC92)</f>
        <v>80806674</v>
      </c>
      <c r="AE92" s="19">
        <f>JULIO!AG92</f>
        <v>60306428</v>
      </c>
      <c r="AF92" s="374">
        <v>10619480</v>
      </c>
      <c r="AG92" s="18">
        <f>SUM(AE92:AF92)</f>
        <v>70925908</v>
      </c>
      <c r="AH92" s="19">
        <f>X92-AA92</f>
        <v>27097897</v>
      </c>
      <c r="AI92" s="15">
        <f>X92-AD92</f>
        <v>27097897</v>
      </c>
      <c r="AJ92" s="16">
        <f>X92-AG92</f>
        <v>36978663</v>
      </c>
      <c r="AK92" s="9"/>
      <c r="AL92" s="372">
        <v>0</v>
      </c>
      <c r="AM92" s="375">
        <v>0</v>
      </c>
      <c r="AN92" s="30"/>
      <c r="AO92" s="460"/>
      <c r="AP92" s="460"/>
      <c r="AQ92" s="460"/>
      <c r="AR92" s="460"/>
      <c r="AS92" s="460"/>
      <c r="AT92" s="460"/>
      <c r="AU92" s="460"/>
      <c r="AV92" s="460"/>
      <c r="AW92" s="460"/>
      <c r="AX92" s="460"/>
      <c r="AY92" s="460"/>
      <c r="AZ92" s="460"/>
      <c r="BL92" s="30"/>
    </row>
    <row r="93" spans="1:70" s="461" customFormat="1" ht="24.95" customHeight="1" thickBot="1">
      <c r="A93" s="737" t="str">
        <f>+IF(JULIO!A93=0,"",JULIO!A93)</f>
        <v/>
      </c>
      <c r="B93" s="651" t="str">
        <f>+IF(JULIO!B93=0,"",JULIO!B93)</f>
        <v/>
      </c>
      <c r="C93" s="294"/>
      <c r="D93" s="294"/>
      <c r="E93" s="294"/>
      <c r="F93" s="294"/>
      <c r="G93" s="294"/>
      <c r="H93" s="294"/>
      <c r="I93" s="294"/>
      <c r="J93" s="294"/>
      <c r="K93" s="294"/>
      <c r="L93" s="294"/>
      <c r="M93" s="294"/>
      <c r="N93" s="463"/>
      <c r="P93" s="467"/>
      <c r="Q93" s="391"/>
      <c r="R93" s="30"/>
      <c r="S93" s="707" t="str">
        <f>+IF(JULIO!S93=0,"",JULIO!S93)</f>
        <v>1020301-2</v>
      </c>
      <c r="T93" s="683" t="str">
        <f>+IF(JULIO!T93=0,"",JULIO!T93)</f>
        <v>Fondos pensionales - Aportes cuenta maestra</v>
      </c>
      <c r="U93" s="27">
        <f>+ENERO!U93</f>
        <v>109633461</v>
      </c>
      <c r="V93" s="15">
        <f>JULIO!V93+AGOSTO!AL93</f>
        <v>-60777237</v>
      </c>
      <c r="W93" s="15">
        <f>JULIO!W93+AGOSTO!AM93</f>
        <v>0</v>
      </c>
      <c r="X93" s="18">
        <f>SUM(U93:W93)</f>
        <v>48856224</v>
      </c>
      <c r="Y93" s="19">
        <f>JULIO!AA93</f>
        <v>19183841</v>
      </c>
      <c r="Z93" s="374">
        <v>1742175</v>
      </c>
      <c r="AA93" s="18">
        <f>SUM(Y93:Z93)</f>
        <v>20926016</v>
      </c>
      <c r="AB93" s="19">
        <f>JULIO!AD93</f>
        <v>19183841</v>
      </c>
      <c r="AC93" s="374">
        <v>1742175</v>
      </c>
      <c r="AD93" s="18">
        <f>SUM(AB93:AC93)</f>
        <v>20926016</v>
      </c>
      <c r="AE93" s="19">
        <f>JULIO!AG93</f>
        <v>17986623</v>
      </c>
      <c r="AF93" s="374">
        <v>1197218</v>
      </c>
      <c r="AG93" s="18">
        <f>SUM(AE93:AF93)</f>
        <v>19183841</v>
      </c>
      <c r="AH93" s="19">
        <f>X93-AA93</f>
        <v>27930208</v>
      </c>
      <c r="AI93" s="15">
        <f>X93-AD93</f>
        <v>27930208</v>
      </c>
      <c r="AJ93" s="16">
        <f>X93-AG93</f>
        <v>29672383</v>
      </c>
      <c r="AK93" s="9"/>
      <c r="AL93" s="372">
        <v>0</v>
      </c>
      <c r="AM93" s="375">
        <v>0</v>
      </c>
      <c r="AN93" s="30"/>
      <c r="AO93" s="460"/>
      <c r="AP93" s="460"/>
      <c r="AQ93" s="460"/>
      <c r="AR93" s="460"/>
      <c r="AS93" s="460"/>
      <c r="AT93" s="460"/>
      <c r="AU93" s="460"/>
      <c r="AV93" s="460"/>
      <c r="AW93" s="460"/>
      <c r="AX93" s="460"/>
      <c r="AY93" s="460"/>
      <c r="AZ93" s="460"/>
      <c r="BL93" s="30"/>
    </row>
    <row r="94" spans="1:70" s="461" customFormat="1" ht="36.75" customHeight="1">
      <c r="A94" s="740">
        <f>+IF(JULIO!A94=0,"",JULIO!A94)</f>
        <v>11303</v>
      </c>
      <c r="B94" s="618" t="str">
        <f>+IF(JULIO!B94=0,"",JULIO!B94)</f>
        <v>Aportes (No ligados a la venta de servicios de salud)</v>
      </c>
      <c r="C94" s="617">
        <f>SUM(C95:C102)</f>
        <v>0</v>
      </c>
      <c r="D94" s="615">
        <f t="shared" ref="D94:N94" si="100">SUM(D95:D102)</f>
        <v>0</v>
      </c>
      <c r="E94" s="615">
        <f t="shared" si="100"/>
        <v>0</v>
      </c>
      <c r="F94" s="615">
        <f t="shared" si="100"/>
        <v>0</v>
      </c>
      <c r="G94" s="615">
        <f t="shared" si="100"/>
        <v>0</v>
      </c>
      <c r="H94" s="615">
        <f t="shared" si="100"/>
        <v>0</v>
      </c>
      <c r="I94" s="615">
        <f t="shared" si="100"/>
        <v>0</v>
      </c>
      <c r="J94" s="615">
        <f t="shared" si="100"/>
        <v>0</v>
      </c>
      <c r="K94" s="615">
        <f t="shared" si="100"/>
        <v>0</v>
      </c>
      <c r="L94" s="615">
        <f t="shared" si="100"/>
        <v>0</v>
      </c>
      <c r="M94" s="615">
        <f t="shared" si="100"/>
        <v>0</v>
      </c>
      <c r="N94" s="616">
        <f t="shared" si="100"/>
        <v>0</v>
      </c>
      <c r="O94" s="382"/>
      <c r="P94" s="43">
        <f>SUM(P95:P102)</f>
        <v>0</v>
      </c>
      <c r="Q94" s="45">
        <f>SUM(Q95:Q102)</f>
        <v>0</v>
      </c>
      <c r="R94" s="30"/>
      <c r="S94" s="707" t="str">
        <f>+IF(JULIO!S94=0,"",JULIO!S94)</f>
        <v>1020301-3</v>
      </c>
      <c r="T94" s="683" t="str">
        <f>+IF(JULIO!T94=0,"",JULIO!T94)</f>
        <v>Fondos de cesantías - Aportes cuenta maestra</v>
      </c>
      <c r="U94" s="27">
        <f>+ENERO!U94</f>
        <v>20933927</v>
      </c>
      <c r="V94" s="15">
        <f>JULIO!V94+AGOSTO!AL94</f>
        <v>-20933927</v>
      </c>
      <c r="W94" s="15">
        <f>JULIO!W94+AGOSTO!AM94</f>
        <v>0</v>
      </c>
      <c r="X94" s="18">
        <f>SUM(U94:W94)</f>
        <v>0</v>
      </c>
      <c r="Y94" s="19">
        <f>JULIO!AA94</f>
        <v>0</v>
      </c>
      <c r="Z94" s="374">
        <v>0</v>
      </c>
      <c r="AA94" s="18">
        <f>SUM(Y94:Z94)</f>
        <v>0</v>
      </c>
      <c r="AB94" s="19">
        <f>JULIO!AD94</f>
        <v>0</v>
      </c>
      <c r="AC94" s="374">
        <v>0</v>
      </c>
      <c r="AD94" s="18">
        <f>SUM(AB94:AC94)</f>
        <v>0</v>
      </c>
      <c r="AE94" s="19">
        <f>JULIO!AG94</f>
        <v>0</v>
      </c>
      <c r="AF94" s="374">
        <v>0</v>
      </c>
      <c r="AG94" s="18">
        <f>SUM(AE94:AF94)</f>
        <v>0</v>
      </c>
      <c r="AH94" s="19">
        <f>X94-AA94</f>
        <v>0</v>
      </c>
      <c r="AI94" s="15">
        <f>X94-AD94</f>
        <v>0</v>
      </c>
      <c r="AJ94" s="16">
        <f>X94-AG94</f>
        <v>0</v>
      </c>
      <c r="AK94" s="9"/>
      <c r="AL94" s="372">
        <v>0</v>
      </c>
      <c r="AM94" s="375">
        <v>0</v>
      </c>
      <c r="AN94" s="30"/>
      <c r="AO94" s="460"/>
      <c r="AP94" s="460"/>
      <c r="AQ94" s="460"/>
      <c r="AR94" s="460"/>
      <c r="AS94" s="460"/>
      <c r="AT94" s="460"/>
      <c r="AU94" s="460"/>
      <c r="AV94" s="460"/>
      <c r="AW94" s="460"/>
      <c r="AX94" s="460"/>
      <c r="AY94" s="460"/>
      <c r="AZ94" s="460"/>
      <c r="BL94" s="30"/>
    </row>
    <row r="95" spans="1:70" s="461" customFormat="1" ht="24.95" customHeight="1">
      <c r="A95" s="741" t="str">
        <f>+IF(JULIO!A95=0,"",JULIO!A95)</f>
        <v>11303-1</v>
      </c>
      <c r="B95" s="619" t="str">
        <f>+IF(JULIO!B95=0,"",JULIO!B95)</f>
        <v>CONVENIOS CON LA NACION NO LIGADOS A LA VENTA DE SERVICIOS</v>
      </c>
      <c r="C95" s="672">
        <f>+ENERO!C95</f>
        <v>0</v>
      </c>
      <c r="D95" s="373">
        <f>JULIO!D95+AGOSTO!P95</f>
        <v>0</v>
      </c>
      <c r="E95" s="373">
        <f>JULIO!E95+AGOSTO!Q95</f>
        <v>0</v>
      </c>
      <c r="F95" s="373">
        <f t="shared" ref="F95:F102" si="101">SUM(C95:E95)</f>
        <v>0</v>
      </c>
      <c r="G95" s="373">
        <f>JULIO!I95</f>
        <v>0</v>
      </c>
      <c r="H95" s="374">
        <v>0</v>
      </c>
      <c r="I95" s="373">
        <f t="shared" ref="I95:I102" si="102">SUM(G95:H95)</f>
        <v>0</v>
      </c>
      <c r="J95" s="373">
        <f>JULIO!L95</f>
        <v>0</v>
      </c>
      <c r="K95" s="374">
        <v>0</v>
      </c>
      <c r="L95" s="373">
        <f t="shared" ref="L95:L102" si="103">SUM(J95:K95)</f>
        <v>0</v>
      </c>
      <c r="M95" s="373">
        <f t="shared" ref="M95:M102" si="104">F95-I95</f>
        <v>0</v>
      </c>
      <c r="N95" s="143">
        <f t="shared" ref="N95:N102" si="105">F95-L95</f>
        <v>0</v>
      </c>
      <c r="O95" s="382"/>
      <c r="P95" s="372">
        <v>0</v>
      </c>
      <c r="Q95" s="375">
        <v>0</v>
      </c>
      <c r="R95" s="30"/>
      <c r="S95" s="707" t="str">
        <f>+IF(JULIO!S95=0,"",JULIO!S95)</f>
        <v>1020301-4</v>
      </c>
      <c r="T95" s="683" t="str">
        <f>+IF(JULIO!T95=0,"",JULIO!T95)</f>
        <v>Riesgos laborales - Aportes cuenta maestra</v>
      </c>
      <c r="U95" s="27">
        <f>+ENERO!U95</f>
        <v>0</v>
      </c>
      <c r="V95" s="15">
        <f>JULIO!V95+AGOSTO!AL95</f>
        <v>0</v>
      </c>
      <c r="W95" s="15">
        <f>JULIO!W95+AGOSTO!AM95</f>
        <v>0</v>
      </c>
      <c r="X95" s="18">
        <f>SUM(U95:W95)</f>
        <v>0</v>
      </c>
      <c r="Y95" s="19">
        <f>JULIO!AA95</f>
        <v>0</v>
      </c>
      <c r="Z95" s="374">
        <v>0</v>
      </c>
      <c r="AA95" s="18">
        <f>SUM(Y95:Z95)</f>
        <v>0</v>
      </c>
      <c r="AB95" s="19">
        <f>JULIO!AD95</f>
        <v>0</v>
      </c>
      <c r="AC95" s="374">
        <v>0</v>
      </c>
      <c r="AD95" s="18">
        <f>SUM(AB95:AC95)</f>
        <v>0</v>
      </c>
      <c r="AE95" s="19">
        <f>JULIO!AG95</f>
        <v>0</v>
      </c>
      <c r="AF95" s="374">
        <v>0</v>
      </c>
      <c r="AG95" s="18">
        <f>SUM(AE95:AF95)</f>
        <v>0</v>
      </c>
      <c r="AH95" s="19">
        <f>X95-AA95</f>
        <v>0</v>
      </c>
      <c r="AI95" s="15">
        <f>X95-AD95</f>
        <v>0</v>
      </c>
      <c r="AJ95" s="16">
        <f>X95-AG95</f>
        <v>0</v>
      </c>
      <c r="AK95" s="9"/>
      <c r="AL95" s="372">
        <v>0</v>
      </c>
      <c r="AM95" s="375">
        <v>0</v>
      </c>
      <c r="AN95" s="30"/>
      <c r="AO95" s="460"/>
      <c r="AP95" s="460"/>
      <c r="AQ95" s="460"/>
      <c r="AR95" s="460"/>
      <c r="AS95" s="460"/>
      <c r="AT95" s="460"/>
      <c r="AU95" s="460"/>
      <c r="AV95" s="460"/>
      <c r="AW95" s="460"/>
      <c r="AX95" s="460"/>
      <c r="AY95" s="460"/>
      <c r="AZ95" s="460"/>
      <c r="BL95" s="30"/>
    </row>
    <row r="96" spans="1:70" s="30" customFormat="1" ht="24.95" customHeight="1">
      <c r="A96" s="741" t="str">
        <f>+IF(JULIO!A96=0,"",JULIO!A96)</f>
        <v>11303-2</v>
      </c>
      <c r="B96" s="619" t="str">
        <f>+IF(JULIO!B96=0,"",JULIO!B96)</f>
        <v>CONVENIOS CON EL DEPARTAMENTO NO LIGADOS A LA VENTA SERVICIOS</v>
      </c>
      <c r="C96" s="672">
        <f>+ENERO!C96</f>
        <v>0</v>
      </c>
      <c r="D96" s="373">
        <f>JULIO!D96+AGOSTO!P96</f>
        <v>0</v>
      </c>
      <c r="E96" s="373">
        <f>JULIO!E96+AGOSTO!Q96</f>
        <v>0</v>
      </c>
      <c r="F96" s="373">
        <f t="shared" si="101"/>
        <v>0</v>
      </c>
      <c r="G96" s="373">
        <f>JULIO!I96</f>
        <v>0</v>
      </c>
      <c r="H96" s="374">
        <v>0</v>
      </c>
      <c r="I96" s="373">
        <f t="shared" si="102"/>
        <v>0</v>
      </c>
      <c r="J96" s="373">
        <f>JULIO!L96</f>
        <v>0</v>
      </c>
      <c r="K96" s="374">
        <v>0</v>
      </c>
      <c r="L96" s="373">
        <f t="shared" si="103"/>
        <v>0</v>
      </c>
      <c r="M96" s="373">
        <f t="shared" si="104"/>
        <v>0</v>
      </c>
      <c r="N96" s="143">
        <f t="shared" si="105"/>
        <v>0</v>
      </c>
      <c r="O96" s="382"/>
      <c r="P96" s="372">
        <v>0</v>
      </c>
      <c r="Q96" s="375">
        <v>0</v>
      </c>
      <c r="S96" s="706">
        <f>+IF(JULIO!S96=0,"",JULIO!S96)</f>
        <v>1020302</v>
      </c>
      <c r="T96" s="682" t="str">
        <f>+IF(JULIO!T96=0,"",JULIO!T96)</f>
        <v>Contribuciones - Otros</v>
      </c>
      <c r="U96" s="27">
        <f t="shared" ref="U96:AJ96" si="106">SUM(U97:U101)</f>
        <v>333921784</v>
      </c>
      <c r="V96" s="15">
        <f t="shared" si="106"/>
        <v>-106416271</v>
      </c>
      <c r="W96" s="15">
        <f t="shared" si="106"/>
        <v>0</v>
      </c>
      <c r="X96" s="18">
        <f t="shared" si="106"/>
        <v>227505513</v>
      </c>
      <c r="Y96" s="19">
        <f t="shared" si="106"/>
        <v>158520479</v>
      </c>
      <c r="Z96" s="142">
        <f t="shared" si="106"/>
        <v>20278624</v>
      </c>
      <c r="AA96" s="18">
        <f t="shared" si="106"/>
        <v>178799103</v>
      </c>
      <c r="AB96" s="19">
        <f t="shared" si="106"/>
        <v>158520479</v>
      </c>
      <c r="AC96" s="142">
        <f t="shared" si="106"/>
        <v>20278624</v>
      </c>
      <c r="AD96" s="18">
        <f t="shared" si="106"/>
        <v>178799103</v>
      </c>
      <c r="AE96" s="19">
        <f t="shared" si="106"/>
        <v>117415578</v>
      </c>
      <c r="AF96" s="142">
        <f t="shared" si="106"/>
        <v>25712841</v>
      </c>
      <c r="AG96" s="18">
        <f t="shared" si="106"/>
        <v>143128419</v>
      </c>
      <c r="AH96" s="19">
        <f t="shared" si="106"/>
        <v>48706410</v>
      </c>
      <c r="AI96" s="15">
        <f t="shared" si="106"/>
        <v>48706410</v>
      </c>
      <c r="AJ96" s="16">
        <f t="shared" si="106"/>
        <v>84377094</v>
      </c>
      <c r="AL96" s="32">
        <f>SUM(AL97:AL101)</f>
        <v>0</v>
      </c>
      <c r="AM96" s="33">
        <f>SUM(AM97:AM101)</f>
        <v>0</v>
      </c>
      <c r="AO96" s="460"/>
      <c r="AP96" s="460"/>
      <c r="AQ96" s="460"/>
      <c r="AR96" s="460"/>
      <c r="AS96" s="460"/>
      <c r="AT96" s="460"/>
      <c r="AU96" s="460"/>
      <c r="AV96" s="460"/>
      <c r="AW96" s="460"/>
      <c r="AX96" s="460"/>
      <c r="AY96" s="460"/>
      <c r="AZ96" s="460"/>
      <c r="BA96" s="461"/>
      <c r="BC96" s="461"/>
      <c r="BD96" s="461"/>
      <c r="BE96" s="461"/>
      <c r="BL96" s="461"/>
      <c r="BM96" s="461"/>
      <c r="BN96" s="461"/>
      <c r="BO96" s="461"/>
      <c r="BP96" s="461"/>
      <c r="BQ96" s="461"/>
      <c r="BR96" s="461"/>
    </row>
    <row r="97" spans="1:70" s="461" customFormat="1" ht="24.95" customHeight="1">
      <c r="A97" s="741" t="str">
        <f>+IF(JULIO!A97=0,"",JULIO!A97)</f>
        <v>11303-3</v>
      </c>
      <c r="B97" s="619" t="str">
        <f>+IF(JULIO!B97=0,"",JULIO!B97)</f>
        <v>CONVENIOS CON EL MUNICIPIO NO LIGADOS A LA VENTA DE SERVICIOS</v>
      </c>
      <c r="C97" s="672">
        <f>+ENERO!C97</f>
        <v>0</v>
      </c>
      <c r="D97" s="373">
        <f>JULIO!D97+AGOSTO!P97</f>
        <v>0</v>
      </c>
      <c r="E97" s="373">
        <f>JULIO!E97+AGOSTO!Q97</f>
        <v>0</v>
      </c>
      <c r="F97" s="373">
        <f t="shared" si="101"/>
        <v>0</v>
      </c>
      <c r="G97" s="373">
        <f>JULIO!I97</f>
        <v>0</v>
      </c>
      <c r="H97" s="374">
        <v>0</v>
      </c>
      <c r="I97" s="373">
        <f t="shared" si="102"/>
        <v>0</v>
      </c>
      <c r="J97" s="373">
        <f>JULIO!L97</f>
        <v>0</v>
      </c>
      <c r="K97" s="374">
        <v>0</v>
      </c>
      <c r="L97" s="373">
        <f t="shared" si="103"/>
        <v>0</v>
      </c>
      <c r="M97" s="373">
        <f t="shared" si="104"/>
        <v>0</v>
      </c>
      <c r="N97" s="143">
        <f t="shared" si="105"/>
        <v>0</v>
      </c>
      <c r="O97" s="382"/>
      <c r="P97" s="372">
        <v>0</v>
      </c>
      <c r="Q97" s="375">
        <v>0</v>
      </c>
      <c r="R97" s="30"/>
      <c r="S97" s="707" t="str">
        <f>+IF(JULIO!S97=0,"",JULIO!S97)</f>
        <v>1020302-1</v>
      </c>
      <c r="T97" s="683" t="str">
        <f>+IF(JULIO!T97=0,"",JULIO!T97)</f>
        <v>Aportes a E.P.S. - recursos propios</v>
      </c>
      <c r="U97" s="27">
        <f>+ENERO!U97</f>
        <v>66955276</v>
      </c>
      <c r="V97" s="15">
        <f>JULIO!V97+AGOSTO!AL97</f>
        <v>-50000000</v>
      </c>
      <c r="W97" s="15">
        <f>JULIO!W97+AGOSTO!AM97</f>
        <v>0</v>
      </c>
      <c r="X97" s="18">
        <f t="shared" ref="X97:X102" si="107">SUM(U97:W97)</f>
        <v>16955276</v>
      </c>
      <c r="Y97" s="19">
        <f>JULIO!AA97</f>
        <v>1767051</v>
      </c>
      <c r="Z97" s="374">
        <v>559933</v>
      </c>
      <c r="AA97" s="18">
        <f t="shared" ref="AA97:AA102" si="108">SUM(Y97:Z97)</f>
        <v>2326984</v>
      </c>
      <c r="AB97" s="19">
        <f>JULIO!AD97</f>
        <v>1767051</v>
      </c>
      <c r="AC97" s="374">
        <v>559933</v>
      </c>
      <c r="AD97" s="18">
        <f t="shared" ref="AD97:AD102" si="109">SUM(AB97:AC97)</f>
        <v>2326984</v>
      </c>
      <c r="AE97" s="19">
        <f>JULIO!AG97</f>
        <v>1094685</v>
      </c>
      <c r="AF97" s="374">
        <v>672366</v>
      </c>
      <c r="AG97" s="18">
        <f t="shared" ref="AG97:AG102" si="110">SUM(AE97:AF97)</f>
        <v>1767051</v>
      </c>
      <c r="AH97" s="19">
        <f t="shared" ref="AH97:AH102" si="111">X97-AA97</f>
        <v>14628292</v>
      </c>
      <c r="AI97" s="15">
        <f t="shared" ref="AI97:AI102" si="112">X97-AD97</f>
        <v>14628292</v>
      </c>
      <c r="AJ97" s="16">
        <f t="shared" ref="AJ97:AJ102" si="113">X97-AG97</f>
        <v>15188225</v>
      </c>
      <c r="AK97" s="30"/>
      <c r="AL97" s="372">
        <v>0</v>
      </c>
      <c r="AM97" s="375">
        <v>0</v>
      </c>
      <c r="AN97" s="30"/>
      <c r="AO97" s="460"/>
      <c r="AP97" s="460"/>
      <c r="AQ97" s="460"/>
      <c r="AR97" s="460"/>
      <c r="AS97" s="460"/>
      <c r="AT97" s="460"/>
      <c r="AU97" s="460"/>
      <c r="AV97" s="460"/>
      <c r="AW97" s="460"/>
      <c r="AX97" s="460"/>
      <c r="AY97" s="460"/>
      <c r="AZ97" s="460"/>
      <c r="BC97" s="30"/>
      <c r="BD97" s="30"/>
      <c r="BE97" s="30"/>
    </row>
    <row r="98" spans="1:70" s="461" customFormat="1" ht="24.95" customHeight="1">
      <c r="A98" s="741" t="str">
        <f>+IF(JULIO!A98=0,"",JULIO!A98)</f>
        <v>11303-4</v>
      </c>
      <c r="B98" s="619" t="str">
        <f>+IF(JULIO!B98=0,"",JULIO!B98)</f>
        <v>OTROS CONVENIOS NO LIGADOS A LA VENTA DE SERVICIOS</v>
      </c>
      <c r="C98" s="672">
        <f>+ENERO!C98</f>
        <v>0</v>
      </c>
      <c r="D98" s="373">
        <f>JULIO!D98+AGOSTO!P98</f>
        <v>0</v>
      </c>
      <c r="E98" s="373">
        <f>JULIO!E98+AGOSTO!Q98</f>
        <v>0</v>
      </c>
      <c r="F98" s="373">
        <f t="shared" si="101"/>
        <v>0</v>
      </c>
      <c r="G98" s="373">
        <f>JULIO!I98</f>
        <v>0</v>
      </c>
      <c r="H98" s="374">
        <v>0</v>
      </c>
      <c r="I98" s="373">
        <f t="shared" si="102"/>
        <v>0</v>
      </c>
      <c r="J98" s="373">
        <f>JULIO!L98</f>
        <v>0</v>
      </c>
      <c r="K98" s="374">
        <v>0</v>
      </c>
      <c r="L98" s="373">
        <f t="shared" si="103"/>
        <v>0</v>
      </c>
      <c r="M98" s="373">
        <f t="shared" si="104"/>
        <v>0</v>
      </c>
      <c r="N98" s="143">
        <f t="shared" si="105"/>
        <v>0</v>
      </c>
      <c r="O98" s="382"/>
      <c r="P98" s="372">
        <v>0</v>
      </c>
      <c r="Q98" s="375">
        <v>0</v>
      </c>
      <c r="R98" s="30"/>
      <c r="S98" s="707" t="str">
        <f>+IF(JULIO!S98=0,"",JULIO!S98)</f>
        <v>1020302-2</v>
      </c>
      <c r="T98" s="683" t="str">
        <f>+IF(JULIO!T98=0,"",JULIO!T98)</f>
        <v>Aportes Fondos Pensionales - recursos propios</v>
      </c>
      <c r="U98" s="27">
        <f>+ENERO!U98</f>
        <v>36455199</v>
      </c>
      <c r="V98" s="15">
        <f>JULIO!V98+AGOSTO!AL98</f>
        <v>60000000</v>
      </c>
      <c r="W98" s="15">
        <f>JULIO!W98+AGOSTO!AM98</f>
        <v>0</v>
      </c>
      <c r="X98" s="18">
        <f t="shared" si="107"/>
        <v>96455199</v>
      </c>
      <c r="Y98" s="19">
        <f>JULIO!AA98</f>
        <v>85108263</v>
      </c>
      <c r="Z98" s="374">
        <v>11346936</v>
      </c>
      <c r="AA98" s="18">
        <f t="shared" si="108"/>
        <v>96455199</v>
      </c>
      <c r="AB98" s="19">
        <f>JULIO!AD98</f>
        <v>85108263</v>
      </c>
      <c r="AC98" s="374">
        <v>11346936</v>
      </c>
      <c r="AD98" s="18">
        <f t="shared" si="109"/>
        <v>96455199</v>
      </c>
      <c r="AE98" s="19">
        <f>JULIO!AG98</f>
        <v>70140991</v>
      </c>
      <c r="AF98" s="374">
        <v>14967272</v>
      </c>
      <c r="AG98" s="18">
        <f t="shared" si="110"/>
        <v>85108263</v>
      </c>
      <c r="AH98" s="19">
        <f t="shared" si="111"/>
        <v>0</v>
      </c>
      <c r="AI98" s="15">
        <f t="shared" si="112"/>
        <v>0</v>
      </c>
      <c r="AJ98" s="16">
        <f t="shared" si="113"/>
        <v>11346936</v>
      </c>
      <c r="AK98" s="30"/>
      <c r="AL98" s="372">
        <v>0</v>
      </c>
      <c r="AM98" s="375">
        <v>0</v>
      </c>
      <c r="AN98" s="30"/>
      <c r="AO98" s="460"/>
      <c r="AP98" s="460"/>
      <c r="AQ98" s="460"/>
      <c r="AR98" s="460"/>
      <c r="AS98" s="460"/>
      <c r="AT98" s="460"/>
      <c r="AU98" s="460"/>
      <c r="AV98" s="460"/>
      <c r="AW98" s="460"/>
      <c r="AX98" s="460"/>
      <c r="AY98" s="460"/>
      <c r="AZ98" s="460"/>
      <c r="BN98" s="30"/>
      <c r="BO98" s="30"/>
      <c r="BP98" s="30"/>
      <c r="BQ98" s="30"/>
      <c r="BR98" s="30"/>
    </row>
    <row r="99" spans="1:70" s="461" customFormat="1" ht="24.95" customHeight="1">
      <c r="A99" s="741" t="str">
        <f>+IF(JULIO!A99=0,"",JULIO!A99)</f>
        <v>11303-5</v>
      </c>
      <c r="B99" s="619" t="str">
        <f>+IF(JULIO!B99=0,"",JULIO!B99)</f>
        <v>APORTES PATRONALES - MUNICIPIO / DEPARTAMENTO</v>
      </c>
      <c r="C99" s="672">
        <f>+ENERO!C99</f>
        <v>0</v>
      </c>
      <c r="D99" s="373">
        <f>JULIO!D99+AGOSTO!P99</f>
        <v>0</v>
      </c>
      <c r="E99" s="373">
        <f>JULIO!E99+AGOSTO!Q99</f>
        <v>0</v>
      </c>
      <c r="F99" s="373">
        <f t="shared" si="101"/>
        <v>0</v>
      </c>
      <c r="G99" s="373">
        <f>JULIO!I99</f>
        <v>0</v>
      </c>
      <c r="H99" s="374">
        <v>0</v>
      </c>
      <c r="I99" s="373">
        <f t="shared" si="102"/>
        <v>0</v>
      </c>
      <c r="J99" s="373">
        <f>JULIO!L99</f>
        <v>0</v>
      </c>
      <c r="K99" s="374">
        <v>0</v>
      </c>
      <c r="L99" s="373">
        <f t="shared" si="103"/>
        <v>0</v>
      </c>
      <c r="M99" s="373">
        <f t="shared" si="104"/>
        <v>0</v>
      </c>
      <c r="N99" s="143">
        <f t="shared" si="105"/>
        <v>0</v>
      </c>
      <c r="O99" s="382"/>
      <c r="P99" s="372">
        <v>0</v>
      </c>
      <c r="Q99" s="375">
        <v>0</v>
      </c>
      <c r="R99" s="30"/>
      <c r="S99" s="707" t="str">
        <f>+IF(JULIO!S99=0,"",JULIO!S99)</f>
        <v>1020302-3</v>
      </c>
      <c r="T99" s="683" t="str">
        <f>+IF(JULIO!T99=0,"",JULIO!T99)</f>
        <v>Aportes a Fondos de Cesantia - recursos propios</v>
      </c>
      <c r="U99" s="27">
        <f>+ENERO!U99</f>
        <v>123895451</v>
      </c>
      <c r="V99" s="15">
        <f>JULIO!V99+AGOSTO!AL99</f>
        <v>-105813363</v>
      </c>
      <c r="W99" s="15">
        <f>JULIO!W99+AGOSTO!AM99</f>
        <v>0</v>
      </c>
      <c r="X99" s="18">
        <f t="shared" si="107"/>
        <v>18082088</v>
      </c>
      <c r="Y99" s="19">
        <f>JULIO!AA99</f>
        <v>17867633</v>
      </c>
      <c r="Z99" s="374">
        <v>214455</v>
      </c>
      <c r="AA99" s="18">
        <f t="shared" si="108"/>
        <v>18082088</v>
      </c>
      <c r="AB99" s="19">
        <f>JULIO!AD99</f>
        <v>17867633</v>
      </c>
      <c r="AC99" s="374">
        <v>214455</v>
      </c>
      <c r="AD99" s="18">
        <f t="shared" si="109"/>
        <v>18082088</v>
      </c>
      <c r="AE99" s="19">
        <f>JULIO!AG99</f>
        <v>749702</v>
      </c>
      <c r="AF99" s="374">
        <v>1725871</v>
      </c>
      <c r="AG99" s="18">
        <f t="shared" si="110"/>
        <v>2475573</v>
      </c>
      <c r="AH99" s="19">
        <f t="shared" si="111"/>
        <v>0</v>
      </c>
      <c r="AI99" s="15">
        <f t="shared" si="112"/>
        <v>0</v>
      </c>
      <c r="AJ99" s="16">
        <f t="shared" si="113"/>
        <v>15606515</v>
      </c>
      <c r="AK99" s="30"/>
      <c r="AL99" s="372">
        <v>0</v>
      </c>
      <c r="AM99" s="375">
        <v>0</v>
      </c>
      <c r="AN99" s="30"/>
      <c r="AO99" s="460"/>
      <c r="AP99" s="460"/>
      <c r="AQ99" s="460"/>
      <c r="AR99" s="460"/>
      <c r="AS99" s="460"/>
      <c r="AT99" s="460"/>
      <c r="AU99" s="460"/>
      <c r="AV99" s="460"/>
      <c r="AW99" s="460"/>
      <c r="AX99" s="460"/>
      <c r="AY99" s="460"/>
      <c r="AZ99" s="460"/>
      <c r="BM99" s="30"/>
    </row>
    <row r="100" spans="1:70" s="382" customFormat="1" ht="24.95" customHeight="1">
      <c r="A100" s="741" t="str">
        <f>+IF(JULIO!A100=0,"",JULIO!A100)</f>
        <v>11303-6</v>
      </c>
      <c r="B100" s="619" t="str">
        <f>+IF(JULIO!B100=0,"",JULIO!B100)</f>
        <v>RECURSOS PARA PROGRAMA DE SANEAMIENTO FINANCIERO</v>
      </c>
      <c r="C100" s="672">
        <f>+ENERO!C100</f>
        <v>0</v>
      </c>
      <c r="D100" s="373">
        <f>JULIO!D100+AGOSTO!P100</f>
        <v>0</v>
      </c>
      <c r="E100" s="373">
        <f>JULIO!E100+AGOSTO!Q100</f>
        <v>0</v>
      </c>
      <c r="F100" s="373">
        <f t="shared" si="101"/>
        <v>0</v>
      </c>
      <c r="G100" s="373">
        <f>JULIO!I100</f>
        <v>0</v>
      </c>
      <c r="H100" s="374">
        <v>0</v>
      </c>
      <c r="I100" s="373">
        <f t="shared" si="102"/>
        <v>0</v>
      </c>
      <c r="J100" s="373">
        <f>JULIO!L100</f>
        <v>0</v>
      </c>
      <c r="K100" s="374">
        <v>0</v>
      </c>
      <c r="L100" s="373">
        <f t="shared" si="103"/>
        <v>0</v>
      </c>
      <c r="M100" s="373">
        <f t="shared" si="104"/>
        <v>0</v>
      </c>
      <c r="N100" s="143">
        <f t="shared" si="105"/>
        <v>0</v>
      </c>
      <c r="P100" s="372">
        <v>0</v>
      </c>
      <c r="Q100" s="375">
        <v>0</v>
      </c>
      <c r="R100" s="9"/>
      <c r="S100" s="707" t="str">
        <f>+IF(JULIO!S100=0,"",JULIO!S100)</f>
        <v>1020302-4</v>
      </c>
      <c r="T100" s="683" t="str">
        <f>+IF(JULIO!T100=0,"",JULIO!T100)</f>
        <v>Aporte a ARL. - recursos propios</v>
      </c>
      <c r="U100" s="27">
        <f>+ENERO!U100</f>
        <v>37097756</v>
      </c>
      <c r="V100" s="15">
        <f>JULIO!V100+AGOSTO!AL100</f>
        <v>0</v>
      </c>
      <c r="W100" s="15">
        <f>JULIO!W100+AGOSTO!AM100</f>
        <v>0</v>
      </c>
      <c r="X100" s="18">
        <f t="shared" si="107"/>
        <v>37097756</v>
      </c>
      <c r="Y100" s="19">
        <f>JULIO!AA100</f>
        <v>19717032</v>
      </c>
      <c r="Z100" s="374">
        <v>3325700</v>
      </c>
      <c r="AA100" s="18">
        <f t="shared" si="108"/>
        <v>23042732</v>
      </c>
      <c r="AB100" s="19">
        <f>JULIO!AD100</f>
        <v>19717032</v>
      </c>
      <c r="AC100" s="374">
        <v>3325700</v>
      </c>
      <c r="AD100" s="18">
        <f t="shared" si="109"/>
        <v>23042732</v>
      </c>
      <c r="AE100" s="19">
        <f>JULIO!AG100</f>
        <v>16559000</v>
      </c>
      <c r="AF100" s="374">
        <v>3158032</v>
      </c>
      <c r="AG100" s="18">
        <f t="shared" si="110"/>
        <v>19717032</v>
      </c>
      <c r="AH100" s="19">
        <f t="shared" si="111"/>
        <v>14055024</v>
      </c>
      <c r="AI100" s="15">
        <f t="shared" si="112"/>
        <v>14055024</v>
      </c>
      <c r="AJ100" s="16">
        <f t="shared" si="113"/>
        <v>17380724</v>
      </c>
      <c r="AK100" s="30"/>
      <c r="AL100" s="372">
        <v>0</v>
      </c>
      <c r="AM100" s="375">
        <v>0</v>
      </c>
      <c r="AN100" s="9"/>
      <c r="AO100" s="294"/>
      <c r="AP100" s="294"/>
      <c r="AQ100" s="294"/>
      <c r="AR100" s="294"/>
      <c r="AS100" s="294"/>
      <c r="AT100" s="294"/>
      <c r="AU100" s="294"/>
      <c r="AV100" s="294"/>
      <c r="AW100" s="294"/>
      <c r="AX100" s="294"/>
      <c r="AY100" s="294"/>
      <c r="AZ100" s="294"/>
      <c r="BM100" s="461"/>
      <c r="BN100" s="461"/>
      <c r="BO100" s="461"/>
      <c r="BP100" s="461"/>
      <c r="BQ100" s="461"/>
      <c r="BR100" s="461"/>
    </row>
    <row r="101" spans="1:70" s="382" customFormat="1" ht="24.95" customHeight="1">
      <c r="A101" s="741" t="str">
        <f>+IF(JULIO!A101=0,"",JULIO!A101)</f>
        <v>11303-7</v>
      </c>
      <c r="B101" s="619" t="str">
        <f>+IF(JULIO!B101=0,"",JULIO!B101)</f>
        <v/>
      </c>
      <c r="C101" s="672">
        <f>+ENERO!C101</f>
        <v>0</v>
      </c>
      <c r="D101" s="373">
        <f>JULIO!D101+AGOSTO!P101</f>
        <v>0</v>
      </c>
      <c r="E101" s="373">
        <f>JULIO!E101+AGOSTO!Q101</f>
        <v>0</v>
      </c>
      <c r="F101" s="373">
        <f t="shared" si="101"/>
        <v>0</v>
      </c>
      <c r="G101" s="373">
        <f>JULIO!I101</f>
        <v>0</v>
      </c>
      <c r="H101" s="374">
        <v>0</v>
      </c>
      <c r="I101" s="373">
        <f t="shared" si="102"/>
        <v>0</v>
      </c>
      <c r="J101" s="373">
        <f>JULIO!L101</f>
        <v>0</v>
      </c>
      <c r="K101" s="374">
        <v>0</v>
      </c>
      <c r="L101" s="373">
        <f t="shared" si="103"/>
        <v>0</v>
      </c>
      <c r="M101" s="373">
        <f t="shared" si="104"/>
        <v>0</v>
      </c>
      <c r="N101" s="143">
        <f t="shared" si="105"/>
        <v>0</v>
      </c>
      <c r="P101" s="372">
        <v>0</v>
      </c>
      <c r="Q101" s="375">
        <v>0</v>
      </c>
      <c r="R101" s="9"/>
      <c r="S101" s="707" t="str">
        <f>+IF(JULIO!S101=0,"",JULIO!S101)</f>
        <v>1020302-5</v>
      </c>
      <c r="T101" s="683" t="str">
        <f>+IF(JULIO!T101=0,"",JULIO!T101)</f>
        <v>Aporte a Caja Compensación Familiar</v>
      </c>
      <c r="U101" s="27">
        <f>+ENERO!U101</f>
        <v>69518102</v>
      </c>
      <c r="V101" s="15">
        <f>JULIO!V101+AGOSTO!AL101</f>
        <v>-10602908</v>
      </c>
      <c r="W101" s="15">
        <f>JULIO!W101+AGOSTO!AM101</f>
        <v>0</v>
      </c>
      <c r="X101" s="18">
        <f t="shared" si="107"/>
        <v>58915194</v>
      </c>
      <c r="Y101" s="19">
        <f>JULIO!AA101</f>
        <v>34060500</v>
      </c>
      <c r="Z101" s="374">
        <v>4831600</v>
      </c>
      <c r="AA101" s="18">
        <f t="shared" si="108"/>
        <v>38892100</v>
      </c>
      <c r="AB101" s="19">
        <f>JULIO!AD101</f>
        <v>34060500</v>
      </c>
      <c r="AC101" s="374">
        <v>4831600</v>
      </c>
      <c r="AD101" s="18">
        <f t="shared" si="109"/>
        <v>38892100</v>
      </c>
      <c r="AE101" s="19">
        <f>JULIO!AG101</f>
        <v>28871200</v>
      </c>
      <c r="AF101" s="374">
        <v>5189300</v>
      </c>
      <c r="AG101" s="18">
        <f t="shared" si="110"/>
        <v>34060500</v>
      </c>
      <c r="AH101" s="19">
        <f t="shared" si="111"/>
        <v>20023094</v>
      </c>
      <c r="AI101" s="15">
        <f t="shared" si="112"/>
        <v>20023094</v>
      </c>
      <c r="AJ101" s="16">
        <f t="shared" si="113"/>
        <v>24854694</v>
      </c>
      <c r="AK101" s="30"/>
      <c r="AL101" s="372">
        <v>0</v>
      </c>
      <c r="AM101" s="375">
        <v>0</v>
      </c>
      <c r="AN101" s="9"/>
      <c r="AO101" s="294"/>
      <c r="AP101" s="294"/>
      <c r="AQ101" s="294"/>
      <c r="AR101" s="294"/>
      <c r="AS101" s="294"/>
      <c r="AT101" s="294"/>
      <c r="AU101" s="294"/>
      <c r="AV101" s="294"/>
      <c r="AW101" s="294"/>
      <c r="AX101" s="294"/>
      <c r="AY101" s="294"/>
      <c r="AZ101" s="294"/>
      <c r="BM101" s="461"/>
      <c r="BN101" s="461"/>
      <c r="BO101" s="461"/>
      <c r="BP101" s="461"/>
      <c r="BQ101" s="461"/>
      <c r="BR101" s="461"/>
    </row>
    <row r="102" spans="1:70" s="382" customFormat="1" ht="24.95" customHeight="1" thickBot="1">
      <c r="A102" s="741" t="str">
        <f>+IF(JULIO!A102=0,"",JULIO!A102)</f>
        <v>11303-8</v>
      </c>
      <c r="B102" s="628" t="str">
        <f>+IF(JULIO!B102=0,"",JULIO!B102)</f>
        <v>Vigencia Anterior Aportes no Ligados a la Venta de Svcios</v>
      </c>
      <c r="C102" s="780">
        <f>+ENERO!C102</f>
        <v>0</v>
      </c>
      <c r="D102" s="385">
        <f>JULIO!D102+AGOSTO!P102</f>
        <v>0</v>
      </c>
      <c r="E102" s="385">
        <f>JULIO!E102+AGOSTO!Q102</f>
        <v>0</v>
      </c>
      <c r="F102" s="385">
        <f t="shared" si="101"/>
        <v>0</v>
      </c>
      <c r="G102" s="385">
        <f>JULIO!I102</f>
        <v>0</v>
      </c>
      <c r="H102" s="388">
        <v>0</v>
      </c>
      <c r="I102" s="385">
        <f t="shared" si="102"/>
        <v>0</v>
      </c>
      <c r="J102" s="385">
        <f>JULIO!L102</f>
        <v>0</v>
      </c>
      <c r="K102" s="388">
        <v>0</v>
      </c>
      <c r="L102" s="385">
        <f t="shared" si="103"/>
        <v>0</v>
      </c>
      <c r="M102" s="385">
        <f t="shared" si="104"/>
        <v>0</v>
      </c>
      <c r="N102" s="386">
        <f t="shared" si="105"/>
        <v>0</v>
      </c>
      <c r="P102" s="372">
        <v>0</v>
      </c>
      <c r="Q102" s="375">
        <v>0</v>
      </c>
      <c r="R102" s="9"/>
      <c r="S102" s="706">
        <f>+IF(JULIO!S102=0,"",JULIO!S102)</f>
        <v>1020399</v>
      </c>
      <c r="T102" s="682" t="str">
        <f>+IF(JULIO!T102=0,"",JULIO!T102)</f>
        <v>Vigencias Anteriores Contribuciones Inherentes de nómina sector privado operativo</v>
      </c>
      <c r="U102" s="27">
        <f>+ENERO!U102</f>
        <v>104000000</v>
      </c>
      <c r="V102" s="15">
        <f>JULIO!V102+AGOSTO!AL102</f>
        <v>28717455</v>
      </c>
      <c r="W102" s="15">
        <f>JULIO!W102+AGOSTO!AM102</f>
        <v>0</v>
      </c>
      <c r="X102" s="18">
        <f t="shared" si="107"/>
        <v>132717455</v>
      </c>
      <c r="Y102" s="19">
        <f>JULIO!AA102</f>
        <v>127105472</v>
      </c>
      <c r="Z102" s="374">
        <v>0</v>
      </c>
      <c r="AA102" s="18">
        <f t="shared" si="108"/>
        <v>127105472</v>
      </c>
      <c r="AB102" s="19">
        <f>JULIO!AD102</f>
        <v>127105472</v>
      </c>
      <c r="AC102" s="374">
        <v>0</v>
      </c>
      <c r="AD102" s="18">
        <f t="shared" si="109"/>
        <v>127105472</v>
      </c>
      <c r="AE102" s="19">
        <f>JULIO!AG102</f>
        <v>127100956</v>
      </c>
      <c r="AF102" s="374">
        <v>0</v>
      </c>
      <c r="AG102" s="18">
        <f t="shared" si="110"/>
        <v>127100956</v>
      </c>
      <c r="AH102" s="19">
        <f t="shared" si="111"/>
        <v>5611983</v>
      </c>
      <c r="AI102" s="15">
        <f t="shared" si="112"/>
        <v>5611983</v>
      </c>
      <c r="AJ102" s="16">
        <f t="shared" si="113"/>
        <v>5616499</v>
      </c>
      <c r="AK102" s="9"/>
      <c r="AL102" s="372">
        <v>0</v>
      </c>
      <c r="AM102" s="375">
        <v>0</v>
      </c>
      <c r="AN102" s="9"/>
      <c r="AO102" s="294"/>
      <c r="AP102" s="294"/>
      <c r="AQ102" s="294"/>
      <c r="AR102" s="294"/>
      <c r="AS102" s="294"/>
      <c r="AT102" s="294"/>
      <c r="AU102" s="294"/>
      <c r="AV102" s="294"/>
      <c r="AW102" s="294"/>
      <c r="AX102" s="294"/>
      <c r="AY102" s="294"/>
      <c r="AZ102" s="294"/>
    </row>
    <row r="103" spans="1:70" s="382" customFormat="1" ht="24.95" customHeight="1" thickBot="1">
      <c r="A103" s="742" t="str">
        <f>+IF(JULIO!A103=0,"",JULIO!A103)</f>
        <v/>
      </c>
      <c r="B103" s="653" t="str">
        <f>+IF(JULIO!B103=0,"",JULIO!B103)</f>
        <v/>
      </c>
      <c r="C103" s="480"/>
      <c r="D103" s="480"/>
      <c r="E103" s="480"/>
      <c r="F103" s="480"/>
      <c r="G103" s="480"/>
      <c r="H103" s="480"/>
      <c r="I103" s="480"/>
      <c r="J103" s="480"/>
      <c r="K103" s="480"/>
      <c r="L103" s="480"/>
      <c r="M103" s="480"/>
      <c r="N103" s="481"/>
      <c r="P103" s="482"/>
      <c r="Q103" s="481"/>
      <c r="R103" s="9"/>
      <c r="S103" s="366" t="str">
        <f>+IF(JULIO!S103=0,"",JULIO!S103)</f>
        <v/>
      </c>
      <c r="T103" s="696" t="str">
        <f>+IF(JULIO!T103=0,"",JULIO!T103)</f>
        <v/>
      </c>
      <c r="U103" s="161"/>
      <c r="V103" s="161"/>
      <c r="W103" s="161"/>
      <c r="X103" s="161"/>
      <c r="Y103" s="161"/>
      <c r="Z103" s="161"/>
      <c r="AA103" s="161"/>
      <c r="AB103" s="161"/>
      <c r="AC103" s="161"/>
      <c r="AD103" s="161"/>
      <c r="AE103" s="161"/>
      <c r="AF103" s="161"/>
      <c r="AG103" s="161"/>
      <c r="AH103" s="161"/>
      <c r="AI103" s="161"/>
      <c r="AJ103" s="166"/>
      <c r="AK103" s="9"/>
      <c r="AL103" s="172"/>
      <c r="AM103" s="173"/>
      <c r="AN103" s="9"/>
      <c r="AO103" s="294"/>
      <c r="AP103" s="294"/>
      <c r="AQ103" s="294"/>
      <c r="AR103" s="294"/>
      <c r="AS103" s="294"/>
      <c r="AT103" s="294"/>
      <c r="AU103" s="294"/>
      <c r="AV103" s="294"/>
      <c r="AW103" s="294"/>
      <c r="AX103" s="294"/>
      <c r="AY103" s="294"/>
      <c r="AZ103" s="294"/>
    </row>
    <row r="104" spans="1:70" s="382" customFormat="1" ht="24.95" customHeight="1">
      <c r="A104" s="740">
        <f>+IF(JULIO!A104=0,"",JULIO!A104)</f>
        <v>11304</v>
      </c>
      <c r="B104" s="618" t="str">
        <f>+IF(JULIO!B104=0,"",JULIO!B104)</f>
        <v>Otros ingresos corrientes</v>
      </c>
      <c r="C104" s="617">
        <f>SUM(C105:C111)</f>
        <v>15193610</v>
      </c>
      <c r="D104" s="615">
        <f t="shared" ref="D104:N104" si="114">SUM(D105:D111)</f>
        <v>0</v>
      </c>
      <c r="E104" s="615">
        <f t="shared" si="114"/>
        <v>0</v>
      </c>
      <c r="F104" s="615">
        <f t="shared" si="114"/>
        <v>15193610</v>
      </c>
      <c r="G104" s="615">
        <f t="shared" si="114"/>
        <v>6022629</v>
      </c>
      <c r="H104" s="615">
        <f t="shared" si="114"/>
        <v>1284913</v>
      </c>
      <c r="I104" s="615">
        <f t="shared" si="114"/>
        <v>7307542</v>
      </c>
      <c r="J104" s="615">
        <f t="shared" si="114"/>
        <v>5913632</v>
      </c>
      <c r="K104" s="615">
        <f t="shared" si="114"/>
        <v>456229</v>
      </c>
      <c r="L104" s="615">
        <f t="shared" si="114"/>
        <v>6369861</v>
      </c>
      <c r="M104" s="615">
        <f t="shared" si="114"/>
        <v>7886068</v>
      </c>
      <c r="N104" s="616">
        <f t="shared" si="114"/>
        <v>8823749</v>
      </c>
      <c r="P104" s="43">
        <f>SUM(P105:P111)</f>
        <v>0</v>
      </c>
      <c r="Q104" s="45">
        <f>SUM(Q105:Q111)</f>
        <v>0</v>
      </c>
      <c r="R104" s="9"/>
      <c r="S104" s="705">
        <f>+IF(JULIO!S104=0,"",JULIO!S104)</f>
        <v>1020400</v>
      </c>
      <c r="T104" s="681" t="str">
        <f>+IF(JULIO!T104=0,"",JULIO!T104)</f>
        <v>Contribuciones Inherentes nómina del Sector Publico</v>
      </c>
      <c r="U104" s="132">
        <f t="shared" ref="U104:AJ104" si="115">U105+U108</f>
        <v>86897627</v>
      </c>
      <c r="V104" s="122">
        <f t="shared" si="115"/>
        <v>-7479009</v>
      </c>
      <c r="W104" s="122">
        <f t="shared" si="115"/>
        <v>0</v>
      </c>
      <c r="X104" s="129">
        <f t="shared" si="115"/>
        <v>79418618</v>
      </c>
      <c r="Y104" s="128">
        <f t="shared" si="115"/>
        <v>48354700</v>
      </c>
      <c r="Z104" s="122">
        <f t="shared" si="115"/>
        <v>6041100</v>
      </c>
      <c r="AA104" s="129">
        <f t="shared" si="115"/>
        <v>54395800</v>
      </c>
      <c r="AB104" s="128">
        <f t="shared" si="115"/>
        <v>48354700</v>
      </c>
      <c r="AC104" s="122">
        <f t="shared" si="115"/>
        <v>6041100</v>
      </c>
      <c r="AD104" s="129">
        <f t="shared" si="115"/>
        <v>54395800</v>
      </c>
      <c r="AE104" s="128">
        <f t="shared" si="115"/>
        <v>41865600</v>
      </c>
      <c r="AF104" s="122">
        <f t="shared" si="115"/>
        <v>6489100</v>
      </c>
      <c r="AG104" s="129">
        <f t="shared" si="115"/>
        <v>48354700</v>
      </c>
      <c r="AH104" s="128">
        <f t="shared" si="115"/>
        <v>25022818</v>
      </c>
      <c r="AI104" s="122">
        <f t="shared" si="115"/>
        <v>25022818</v>
      </c>
      <c r="AJ104" s="130">
        <f t="shared" si="115"/>
        <v>31063918</v>
      </c>
      <c r="AK104" s="9"/>
      <c r="AL104" s="128">
        <f>AL105+AL108</f>
        <v>0</v>
      </c>
      <c r="AM104" s="130">
        <f>AM105+AM108</f>
        <v>0</v>
      </c>
      <c r="AN104" s="9"/>
      <c r="AO104" s="294"/>
      <c r="AP104" s="294"/>
      <c r="AQ104" s="294"/>
      <c r="AR104" s="294"/>
      <c r="AS104" s="294"/>
      <c r="AT104" s="294"/>
      <c r="AU104" s="294"/>
      <c r="AV104" s="294"/>
      <c r="AW104" s="294"/>
      <c r="AX104" s="294"/>
      <c r="AY104" s="294"/>
      <c r="AZ104" s="294"/>
    </row>
    <row r="105" spans="1:70" s="382" customFormat="1" ht="24.95" customHeight="1">
      <c r="A105" s="741" t="str">
        <f>+IF(JULIO!A105=0,"",JULIO!A105)</f>
        <v>11304-1</v>
      </c>
      <c r="B105" s="619" t="str">
        <f>+IF(JULIO!B105=0,"",JULIO!B105)</f>
        <v>ARRENDAMIENTO Y ALQUILER DE BIENES MUEBLES E INMUEBLES</v>
      </c>
      <c r="C105" s="672">
        <f>+ENERO!C105</f>
        <v>0</v>
      </c>
      <c r="D105" s="373">
        <f>JULIO!D105+AGOSTO!P105</f>
        <v>0</v>
      </c>
      <c r="E105" s="373">
        <f>JULIO!E105+AGOSTO!Q105</f>
        <v>0</v>
      </c>
      <c r="F105" s="373">
        <f t="shared" ref="F105:F111" si="116">SUM(C105:E105)</f>
        <v>0</v>
      </c>
      <c r="G105" s="373">
        <f>JULIO!I105</f>
        <v>0</v>
      </c>
      <c r="H105" s="374">
        <v>0</v>
      </c>
      <c r="I105" s="373">
        <f t="shared" ref="I105:I111" si="117">SUM(G105:H105)</f>
        <v>0</v>
      </c>
      <c r="J105" s="373">
        <f>JULIO!L105</f>
        <v>0</v>
      </c>
      <c r="K105" s="374">
        <v>0</v>
      </c>
      <c r="L105" s="373">
        <f t="shared" ref="L105:L111" si="118">SUM(J105:K105)</f>
        <v>0</v>
      </c>
      <c r="M105" s="373">
        <f t="shared" ref="M105:M111" si="119">F105-I105</f>
        <v>0</v>
      </c>
      <c r="N105" s="143">
        <f t="shared" ref="N105:N111" si="120">F105-L105</f>
        <v>0</v>
      </c>
      <c r="P105" s="372">
        <v>0</v>
      </c>
      <c r="Q105" s="375">
        <v>0</v>
      </c>
      <c r="R105" s="9"/>
      <c r="S105" s="706">
        <f>+IF(JULIO!S105=0,"",JULIO!S105)</f>
        <v>1020402</v>
      </c>
      <c r="T105" s="682" t="str">
        <f>+IF(JULIO!T105=0,"",JULIO!T105)</f>
        <v>Contribuciones - Otros</v>
      </c>
      <c r="U105" s="27">
        <f t="shared" ref="U105:AJ105" si="121">SUM(U106:U107)</f>
        <v>86897627</v>
      </c>
      <c r="V105" s="15">
        <f t="shared" si="121"/>
        <v>-13243909</v>
      </c>
      <c r="W105" s="15">
        <f t="shared" si="121"/>
        <v>0</v>
      </c>
      <c r="X105" s="18">
        <f t="shared" si="121"/>
        <v>73653718</v>
      </c>
      <c r="Y105" s="19">
        <f t="shared" si="121"/>
        <v>42589800</v>
      </c>
      <c r="Z105" s="142">
        <f t="shared" si="121"/>
        <v>6041100</v>
      </c>
      <c r="AA105" s="18">
        <f t="shared" si="121"/>
        <v>48630900</v>
      </c>
      <c r="AB105" s="19">
        <f t="shared" si="121"/>
        <v>42589800</v>
      </c>
      <c r="AC105" s="142">
        <f t="shared" si="121"/>
        <v>6041100</v>
      </c>
      <c r="AD105" s="18">
        <f t="shared" si="121"/>
        <v>48630900</v>
      </c>
      <c r="AE105" s="19">
        <f t="shared" si="121"/>
        <v>36100700</v>
      </c>
      <c r="AF105" s="142">
        <f t="shared" si="121"/>
        <v>6489100</v>
      </c>
      <c r="AG105" s="18">
        <f t="shared" si="121"/>
        <v>42589800</v>
      </c>
      <c r="AH105" s="19">
        <f t="shared" si="121"/>
        <v>25022818</v>
      </c>
      <c r="AI105" s="15">
        <f t="shared" si="121"/>
        <v>25022818</v>
      </c>
      <c r="AJ105" s="16">
        <f t="shared" si="121"/>
        <v>31063918</v>
      </c>
      <c r="AK105" s="10"/>
      <c r="AL105" s="29">
        <f>SUM(AL106:AL107)</f>
        <v>0</v>
      </c>
      <c r="AM105" s="26">
        <f>SUM(AM106:AM107)</f>
        <v>0</v>
      </c>
      <c r="AN105" s="9"/>
      <c r="AO105" s="294"/>
      <c r="AP105" s="294"/>
      <c r="AQ105" s="294"/>
      <c r="AR105" s="294"/>
      <c r="AS105" s="294"/>
      <c r="AT105" s="294"/>
      <c r="AU105" s="294"/>
      <c r="AV105" s="294"/>
      <c r="AW105" s="294"/>
      <c r="AX105" s="294"/>
      <c r="AY105" s="294"/>
      <c r="AZ105" s="294"/>
    </row>
    <row r="106" spans="1:70" s="382" customFormat="1" ht="24.95" customHeight="1">
      <c r="A106" s="741" t="str">
        <f>+IF(JULIO!A106=0,"",JULIO!A106)</f>
        <v>11304-2</v>
      </c>
      <c r="B106" s="620" t="str">
        <f>+IF(JULIO!B106=0,"",JULIO!B106)</f>
        <v>COMERCIALIZACIÓN DE MERCANCÍAS</v>
      </c>
      <c r="C106" s="672">
        <f>+ENERO!C106</f>
        <v>0</v>
      </c>
      <c r="D106" s="373">
        <f>JULIO!D106+AGOSTO!P106</f>
        <v>0</v>
      </c>
      <c r="E106" s="373">
        <f>JULIO!E106+AGOSTO!Q106</f>
        <v>0</v>
      </c>
      <c r="F106" s="373">
        <f t="shared" si="116"/>
        <v>0</v>
      </c>
      <c r="G106" s="373">
        <f>JULIO!I106</f>
        <v>0</v>
      </c>
      <c r="H106" s="374">
        <v>0</v>
      </c>
      <c r="I106" s="373">
        <f t="shared" si="117"/>
        <v>0</v>
      </c>
      <c r="J106" s="373">
        <f>JULIO!L106</f>
        <v>0</v>
      </c>
      <c r="K106" s="374">
        <v>0</v>
      </c>
      <c r="L106" s="373">
        <f t="shared" si="118"/>
        <v>0</v>
      </c>
      <c r="M106" s="373">
        <f t="shared" si="119"/>
        <v>0</v>
      </c>
      <c r="N106" s="143">
        <f t="shared" si="120"/>
        <v>0</v>
      </c>
      <c r="P106" s="372">
        <v>0</v>
      </c>
      <c r="Q106" s="375">
        <v>0</v>
      </c>
      <c r="R106" s="9"/>
      <c r="S106" s="707" t="str">
        <f>+IF(JULIO!S106=0,"",JULIO!S106)</f>
        <v>1020402-1</v>
      </c>
      <c r="T106" s="682" t="str">
        <f>+IF(JULIO!T106=0,"",JULIO!T106)</f>
        <v>S.E.N.A.</v>
      </c>
      <c r="U106" s="27">
        <f>+ENERO!U106</f>
        <v>34759051</v>
      </c>
      <c r="V106" s="15">
        <f>JULIO!V106+AGOSTO!AL106</f>
        <v>-5295004</v>
      </c>
      <c r="W106" s="15">
        <f>JULIO!W106+AGOSTO!AM106</f>
        <v>0</v>
      </c>
      <c r="X106" s="18">
        <f>SUM(U106:W106)</f>
        <v>29464047</v>
      </c>
      <c r="Y106" s="19">
        <f>JULIO!AA106</f>
        <v>17039700</v>
      </c>
      <c r="Z106" s="374">
        <v>2417000</v>
      </c>
      <c r="AA106" s="18">
        <f>SUM(Y106:Z106)</f>
        <v>19456700</v>
      </c>
      <c r="AB106" s="19">
        <f>JULIO!AD106</f>
        <v>17039700</v>
      </c>
      <c r="AC106" s="374">
        <v>2417000</v>
      </c>
      <c r="AD106" s="18">
        <f>SUM(AB106:AC106)</f>
        <v>19456700</v>
      </c>
      <c r="AE106" s="19">
        <f>JULIO!AG106</f>
        <v>14443300</v>
      </c>
      <c r="AF106" s="374">
        <v>2596400</v>
      </c>
      <c r="AG106" s="18">
        <f>SUM(AE106:AF106)</f>
        <v>17039700</v>
      </c>
      <c r="AH106" s="19">
        <f>X106-AA106</f>
        <v>10007347</v>
      </c>
      <c r="AI106" s="15">
        <f>X106-AD106</f>
        <v>10007347</v>
      </c>
      <c r="AJ106" s="16">
        <f>X106-AG106</f>
        <v>12424347</v>
      </c>
      <c r="AK106" s="9"/>
      <c r="AL106" s="372">
        <v>0</v>
      </c>
      <c r="AM106" s="375">
        <v>0</v>
      </c>
      <c r="AN106" s="9"/>
      <c r="AO106" s="294"/>
      <c r="AP106" s="294"/>
      <c r="AQ106" s="294"/>
      <c r="AR106" s="294"/>
      <c r="AS106" s="294"/>
      <c r="AT106" s="294"/>
      <c r="AU106" s="294"/>
      <c r="AV106" s="294"/>
      <c r="AW106" s="294"/>
      <c r="AX106" s="294"/>
      <c r="AY106" s="294"/>
      <c r="AZ106" s="294"/>
    </row>
    <row r="107" spans="1:70" s="382" customFormat="1" ht="24.95" customHeight="1">
      <c r="A107" s="741" t="str">
        <f>+IF(JULIO!A107=0,"",JULIO!A107)</f>
        <v>11304-3</v>
      </c>
      <c r="B107" s="619" t="str">
        <f>+IF(JULIO!B107=0,"",JULIO!B107)</f>
        <v>Bienestar Social</v>
      </c>
      <c r="C107" s="672">
        <f>+ENERO!C107</f>
        <v>0</v>
      </c>
      <c r="D107" s="373">
        <f>JULIO!D107+AGOSTO!P107</f>
        <v>0</v>
      </c>
      <c r="E107" s="373">
        <f>JULIO!E107+AGOSTO!Q107</f>
        <v>0</v>
      </c>
      <c r="F107" s="373">
        <f t="shared" si="116"/>
        <v>0</v>
      </c>
      <c r="G107" s="373">
        <f>JULIO!I107</f>
        <v>0</v>
      </c>
      <c r="H107" s="374">
        <v>0</v>
      </c>
      <c r="I107" s="373">
        <f t="shared" si="117"/>
        <v>0</v>
      </c>
      <c r="J107" s="373">
        <f>JULIO!L107</f>
        <v>0</v>
      </c>
      <c r="K107" s="374">
        <v>0</v>
      </c>
      <c r="L107" s="373">
        <f t="shared" si="118"/>
        <v>0</v>
      </c>
      <c r="M107" s="373">
        <f t="shared" si="119"/>
        <v>0</v>
      </c>
      <c r="N107" s="143">
        <f t="shared" si="120"/>
        <v>0</v>
      </c>
      <c r="P107" s="372">
        <v>0</v>
      </c>
      <c r="Q107" s="375">
        <v>0</v>
      </c>
      <c r="R107" s="9"/>
      <c r="S107" s="707" t="str">
        <f>+IF(JULIO!S107=0,"",JULIO!S107)</f>
        <v>1020402-2</v>
      </c>
      <c r="T107" s="682" t="str">
        <f>+IF(JULIO!T107=0,"",JULIO!T107)</f>
        <v>I.C.B.F.</v>
      </c>
      <c r="U107" s="27">
        <f>+ENERO!U107</f>
        <v>52138576</v>
      </c>
      <c r="V107" s="15">
        <f>JULIO!V107+AGOSTO!AL107</f>
        <v>-7948905</v>
      </c>
      <c r="W107" s="15">
        <f>JULIO!W107+AGOSTO!AM107</f>
        <v>0</v>
      </c>
      <c r="X107" s="18">
        <f>SUM(U107:W107)</f>
        <v>44189671</v>
      </c>
      <c r="Y107" s="19">
        <f>JULIO!AA107</f>
        <v>25550100</v>
      </c>
      <c r="Z107" s="374">
        <v>3624100</v>
      </c>
      <c r="AA107" s="18">
        <f>SUM(Y107:Z107)</f>
        <v>29174200</v>
      </c>
      <c r="AB107" s="19">
        <f>JULIO!AD107</f>
        <v>25550100</v>
      </c>
      <c r="AC107" s="374">
        <v>3624100</v>
      </c>
      <c r="AD107" s="18">
        <f>SUM(AB107:AC107)</f>
        <v>29174200</v>
      </c>
      <c r="AE107" s="19">
        <f>JULIO!AG107</f>
        <v>21657400</v>
      </c>
      <c r="AF107" s="374">
        <v>3892700</v>
      </c>
      <c r="AG107" s="18">
        <f>SUM(AE107:AF107)</f>
        <v>25550100</v>
      </c>
      <c r="AH107" s="19">
        <f>X107-AA107</f>
        <v>15015471</v>
      </c>
      <c r="AI107" s="15">
        <f>X107-AD107</f>
        <v>15015471</v>
      </c>
      <c r="AJ107" s="16">
        <f>X107-AG107</f>
        <v>18639571</v>
      </c>
      <c r="AK107" s="9"/>
      <c r="AL107" s="372">
        <v>0</v>
      </c>
      <c r="AM107" s="375">
        <v>0</v>
      </c>
      <c r="AN107" s="9"/>
      <c r="AO107" s="294"/>
      <c r="AP107" s="294"/>
      <c r="AQ107" s="294"/>
      <c r="AR107" s="294"/>
      <c r="AS107" s="294"/>
      <c r="AT107" s="294"/>
      <c r="AU107" s="294"/>
      <c r="AV107" s="294"/>
      <c r="AW107" s="294"/>
      <c r="AX107" s="294"/>
      <c r="AY107" s="294"/>
      <c r="AZ107" s="294"/>
    </row>
    <row r="108" spans="1:70" s="382" customFormat="1" ht="24.95" customHeight="1">
      <c r="A108" s="741" t="str">
        <f>+IF(JULIO!A108=0,"",JULIO!A108)</f>
        <v>11304-4</v>
      </c>
      <c r="B108" s="619" t="str">
        <f>+IF(JULIO!B108=0,"",JULIO!B108)</f>
        <v>Fondo de la Vivienda</v>
      </c>
      <c r="C108" s="672">
        <f>+ENERO!C108</f>
        <v>0</v>
      </c>
      <c r="D108" s="373">
        <f>JULIO!D108+AGOSTO!P108</f>
        <v>0</v>
      </c>
      <c r="E108" s="373">
        <f>JULIO!E108+AGOSTO!Q108</f>
        <v>0</v>
      </c>
      <c r="F108" s="373">
        <f t="shared" si="116"/>
        <v>0</v>
      </c>
      <c r="G108" s="373">
        <f>JULIO!I108</f>
        <v>0</v>
      </c>
      <c r="H108" s="374">
        <v>0</v>
      </c>
      <c r="I108" s="373">
        <f t="shared" si="117"/>
        <v>0</v>
      </c>
      <c r="J108" s="373">
        <f>JULIO!L108</f>
        <v>0</v>
      </c>
      <c r="K108" s="374">
        <v>0</v>
      </c>
      <c r="L108" s="373">
        <f t="shared" si="118"/>
        <v>0</v>
      </c>
      <c r="M108" s="373">
        <f t="shared" si="119"/>
        <v>0</v>
      </c>
      <c r="N108" s="143">
        <f t="shared" si="120"/>
        <v>0</v>
      </c>
      <c r="P108" s="372">
        <v>0</v>
      </c>
      <c r="Q108" s="375">
        <v>0</v>
      </c>
      <c r="R108" s="9"/>
      <c r="S108" s="706">
        <f>+IF(JULIO!S108=0,"",JULIO!S108)</f>
        <v>1020499</v>
      </c>
      <c r="T108" s="682" t="str">
        <f>+IF(JULIO!T108=0,"",JULIO!T108)</f>
        <v>Vigencias Anteriores Contribuciones Inherentes de nómina sector publico operativo</v>
      </c>
      <c r="U108" s="27">
        <f>+ENERO!U108</f>
        <v>0</v>
      </c>
      <c r="V108" s="15">
        <f>JULIO!V108+AGOSTO!AL108</f>
        <v>5764900</v>
      </c>
      <c r="W108" s="15">
        <f>JULIO!W108+AGOSTO!AM108</f>
        <v>0</v>
      </c>
      <c r="X108" s="18">
        <f>SUM(U108:W108)</f>
        <v>5764900</v>
      </c>
      <c r="Y108" s="19">
        <f>JULIO!AA108</f>
        <v>5764900</v>
      </c>
      <c r="Z108" s="374">
        <v>0</v>
      </c>
      <c r="AA108" s="18">
        <f>SUM(Y108:Z108)</f>
        <v>5764900</v>
      </c>
      <c r="AB108" s="19">
        <f>JULIO!AD108</f>
        <v>5764900</v>
      </c>
      <c r="AC108" s="374">
        <v>0</v>
      </c>
      <c r="AD108" s="18">
        <f>SUM(AB108:AC108)</f>
        <v>5764900</v>
      </c>
      <c r="AE108" s="19">
        <f>JULIO!AG108</f>
        <v>5764900</v>
      </c>
      <c r="AF108" s="374">
        <v>0</v>
      </c>
      <c r="AG108" s="18">
        <f>SUM(AE108:AF108)</f>
        <v>5764900</v>
      </c>
      <c r="AH108" s="19">
        <f>X108-AA108</f>
        <v>0</v>
      </c>
      <c r="AI108" s="15">
        <f>X108-AD108</f>
        <v>0</v>
      </c>
      <c r="AJ108" s="16">
        <f>X108-AG108</f>
        <v>0</v>
      </c>
      <c r="AK108" s="9"/>
      <c r="AL108" s="372">
        <v>0</v>
      </c>
      <c r="AM108" s="375">
        <v>0</v>
      </c>
      <c r="AN108" s="9"/>
      <c r="AO108" s="294"/>
      <c r="AP108" s="294"/>
      <c r="AQ108" s="294"/>
      <c r="AR108" s="294"/>
      <c r="AS108" s="294"/>
      <c r="AT108" s="294"/>
      <c r="AU108" s="294"/>
      <c r="AV108" s="294"/>
      <c r="AW108" s="294"/>
      <c r="AX108" s="294"/>
      <c r="AY108" s="294"/>
      <c r="AZ108" s="294"/>
    </row>
    <row r="109" spans="1:70" s="382" customFormat="1" ht="24.95" customHeight="1">
      <c r="A109" s="741" t="str">
        <f>+IF(JULIO!A109=0,"",JULIO!A109)</f>
        <v>11304-5</v>
      </c>
      <c r="B109" s="619" t="str">
        <f>+IF(JULIO!B109=0,"",JULIO!B109)</f>
        <v xml:space="preserve">Aprovechamientos </v>
      </c>
      <c r="C109" s="672">
        <f>+ENERO!C109</f>
        <v>15193610</v>
      </c>
      <c r="D109" s="373">
        <f>JULIO!D109+AGOSTO!P109</f>
        <v>0</v>
      </c>
      <c r="E109" s="373">
        <f>JULIO!E109+AGOSTO!Q109</f>
        <v>0</v>
      </c>
      <c r="F109" s="373">
        <f t="shared" si="116"/>
        <v>15193610</v>
      </c>
      <c r="G109" s="373">
        <f>JULIO!I109</f>
        <v>6022629</v>
      </c>
      <c r="H109" s="374">
        <f>1280950+3963</f>
        <v>1284913</v>
      </c>
      <c r="I109" s="373">
        <f t="shared" si="117"/>
        <v>7307542</v>
      </c>
      <c r="J109" s="373">
        <f>JULIO!L109</f>
        <v>5913632</v>
      </c>
      <c r="K109" s="374">
        <f>344142+112091-4</f>
        <v>456229</v>
      </c>
      <c r="L109" s="373">
        <f t="shared" si="118"/>
        <v>6369861</v>
      </c>
      <c r="M109" s="373">
        <f t="shared" si="119"/>
        <v>7886068</v>
      </c>
      <c r="N109" s="143">
        <f t="shared" si="120"/>
        <v>8823749</v>
      </c>
      <c r="P109" s="372">
        <v>0</v>
      </c>
      <c r="Q109" s="375">
        <v>0</v>
      </c>
      <c r="R109" s="9"/>
      <c r="S109" s="366" t="str">
        <f>+IF(JULIO!S109=0,"",JULIO!S109)</f>
        <v/>
      </c>
      <c r="T109" s="696" t="str">
        <f>+IF(JULIO!T109=0,"",JULIO!T109)</f>
        <v/>
      </c>
      <c r="U109" s="161"/>
      <c r="V109" s="161"/>
      <c r="W109" s="161"/>
      <c r="X109" s="161"/>
      <c r="Y109" s="161"/>
      <c r="Z109" s="161"/>
      <c r="AA109" s="161"/>
      <c r="AB109" s="161"/>
      <c r="AC109" s="161"/>
      <c r="AD109" s="161"/>
      <c r="AE109" s="161"/>
      <c r="AF109" s="161"/>
      <c r="AG109" s="161"/>
      <c r="AH109" s="161"/>
      <c r="AI109" s="161"/>
      <c r="AJ109" s="166"/>
      <c r="AK109" s="10"/>
      <c r="AL109" s="172"/>
      <c r="AM109" s="173"/>
      <c r="AN109" s="9"/>
      <c r="AO109" s="294"/>
      <c r="AP109" s="294"/>
      <c r="AQ109" s="294"/>
      <c r="AR109" s="294"/>
      <c r="AS109" s="294"/>
      <c r="AT109" s="294"/>
      <c r="AU109" s="294"/>
      <c r="AV109" s="294"/>
      <c r="AW109" s="294"/>
      <c r="AX109" s="294"/>
      <c r="AY109" s="294"/>
      <c r="AZ109" s="294"/>
    </row>
    <row r="110" spans="1:70" s="382" customFormat="1" ht="24.95" customHeight="1">
      <c r="A110" s="741" t="str">
        <f>+IF(JULIO!A110=0,"",JULIO!A110)</f>
        <v>11304-6</v>
      </c>
      <c r="B110" s="619" t="str">
        <f>+IF(JULIO!B110=0,"",JULIO!B110)</f>
        <v>Otros</v>
      </c>
      <c r="C110" s="672">
        <f>+ENERO!C110</f>
        <v>0</v>
      </c>
      <c r="D110" s="373">
        <f>JULIO!D110+AGOSTO!P110</f>
        <v>0</v>
      </c>
      <c r="E110" s="373">
        <f>JULIO!E110+AGOSTO!Q110</f>
        <v>0</v>
      </c>
      <c r="F110" s="373">
        <f t="shared" si="116"/>
        <v>0</v>
      </c>
      <c r="G110" s="373">
        <f>JULIO!I110</f>
        <v>0</v>
      </c>
      <c r="H110" s="374">
        <v>0</v>
      </c>
      <c r="I110" s="373">
        <f t="shared" si="117"/>
        <v>0</v>
      </c>
      <c r="J110" s="373">
        <f>JULIO!L110</f>
        <v>0</v>
      </c>
      <c r="K110" s="374">
        <v>0</v>
      </c>
      <c r="L110" s="373">
        <f t="shared" si="118"/>
        <v>0</v>
      </c>
      <c r="M110" s="373">
        <f t="shared" si="119"/>
        <v>0</v>
      </c>
      <c r="N110" s="143">
        <f t="shared" si="120"/>
        <v>0</v>
      </c>
      <c r="P110" s="372">
        <v>0</v>
      </c>
      <c r="Q110" s="375">
        <v>0</v>
      </c>
      <c r="R110" s="9"/>
      <c r="S110" s="704">
        <f>+IF(JULIO!S110=0,"",JULIO!S110)</f>
        <v>2000000</v>
      </c>
      <c r="T110" s="686" t="str">
        <f>+IF(JULIO!T110=0,"",JULIO!T110)</f>
        <v>GASTOS GENERALES</v>
      </c>
      <c r="U110" s="470">
        <f t="shared" ref="U110:AJ110" si="122">U112+U145</f>
        <v>718663965</v>
      </c>
      <c r="V110" s="471">
        <f t="shared" si="122"/>
        <v>-64594566</v>
      </c>
      <c r="W110" s="471">
        <f t="shared" si="122"/>
        <v>95770735</v>
      </c>
      <c r="X110" s="472">
        <f t="shared" si="122"/>
        <v>749840134</v>
      </c>
      <c r="Y110" s="379">
        <f t="shared" si="122"/>
        <v>526882871</v>
      </c>
      <c r="Z110" s="471">
        <f t="shared" si="122"/>
        <v>25701236</v>
      </c>
      <c r="AA110" s="472">
        <f t="shared" si="122"/>
        <v>552584107</v>
      </c>
      <c r="AB110" s="379">
        <f t="shared" si="122"/>
        <v>492912480</v>
      </c>
      <c r="AC110" s="471">
        <f t="shared" si="122"/>
        <v>31252837</v>
      </c>
      <c r="AD110" s="472">
        <f t="shared" si="122"/>
        <v>524165317</v>
      </c>
      <c r="AE110" s="379">
        <f t="shared" si="122"/>
        <v>383106178</v>
      </c>
      <c r="AF110" s="471">
        <f t="shared" si="122"/>
        <v>45110601</v>
      </c>
      <c r="AG110" s="472">
        <f t="shared" si="122"/>
        <v>428216779</v>
      </c>
      <c r="AH110" s="379">
        <f t="shared" si="122"/>
        <v>197256027</v>
      </c>
      <c r="AI110" s="471">
        <f t="shared" si="122"/>
        <v>225674817</v>
      </c>
      <c r="AJ110" s="380">
        <f t="shared" si="122"/>
        <v>321623355</v>
      </c>
      <c r="AK110" s="10"/>
      <c r="AL110" s="128">
        <f>AL112+AL145</f>
        <v>0</v>
      </c>
      <c r="AM110" s="130">
        <f>AM112+AM145</f>
        <v>0</v>
      </c>
      <c r="AN110" s="9"/>
      <c r="AO110" s="294"/>
      <c r="AP110" s="294"/>
      <c r="AQ110" s="294"/>
      <c r="AR110" s="294"/>
      <c r="AS110" s="294"/>
      <c r="AT110" s="294"/>
      <c r="AU110" s="294"/>
      <c r="AV110" s="294"/>
      <c r="AW110" s="294"/>
      <c r="AX110" s="294"/>
      <c r="AY110" s="294"/>
      <c r="AZ110" s="294"/>
    </row>
    <row r="111" spans="1:70" s="382" customFormat="1" ht="24.95" customHeight="1" thickBot="1">
      <c r="A111" s="741" t="str">
        <f>+IF(JULIO!A111=0,"",JULIO!A111)</f>
        <v>11304-7</v>
      </c>
      <c r="B111" s="654" t="str">
        <f>+IF(JULIO!B111=0,"",JULIO!B111)</f>
        <v>Vigencia Anterior Otros Ingresos Corrientes</v>
      </c>
      <c r="C111" s="780">
        <f>+ENERO!C111</f>
        <v>0</v>
      </c>
      <c r="D111" s="385">
        <f>JULIO!D111+AGOSTO!P111</f>
        <v>0</v>
      </c>
      <c r="E111" s="385">
        <f>JULIO!E111+AGOSTO!Q111</f>
        <v>0</v>
      </c>
      <c r="F111" s="385">
        <f t="shared" si="116"/>
        <v>0</v>
      </c>
      <c r="G111" s="385">
        <f>JULIO!I111</f>
        <v>0</v>
      </c>
      <c r="H111" s="388">
        <v>0</v>
      </c>
      <c r="I111" s="385">
        <f t="shared" si="117"/>
        <v>0</v>
      </c>
      <c r="J111" s="385">
        <f>JULIO!L111</f>
        <v>0</v>
      </c>
      <c r="K111" s="388">
        <v>0</v>
      </c>
      <c r="L111" s="385">
        <f t="shared" si="118"/>
        <v>0</v>
      </c>
      <c r="M111" s="385">
        <f t="shared" si="119"/>
        <v>0</v>
      </c>
      <c r="N111" s="386">
        <f t="shared" si="120"/>
        <v>0</v>
      </c>
      <c r="P111" s="372">
        <v>0</v>
      </c>
      <c r="Q111" s="375">
        <v>0</v>
      </c>
      <c r="R111" s="9"/>
      <c r="S111" s="366" t="str">
        <f>+IF(JULIO!S111=0,"",JULIO!S111)</f>
        <v/>
      </c>
      <c r="T111" s="696" t="str">
        <f>+IF(JULIO!T111=0,"",JULIO!T111)</f>
        <v/>
      </c>
      <c r="U111" s="161"/>
      <c r="V111" s="161"/>
      <c r="W111" s="161"/>
      <c r="X111" s="161"/>
      <c r="Y111" s="161"/>
      <c r="Z111" s="161"/>
      <c r="AA111" s="161"/>
      <c r="AB111" s="161"/>
      <c r="AC111" s="161"/>
      <c r="AD111" s="161"/>
      <c r="AE111" s="161"/>
      <c r="AF111" s="161"/>
      <c r="AG111" s="161"/>
      <c r="AH111" s="161"/>
      <c r="AI111" s="161"/>
      <c r="AJ111" s="166"/>
      <c r="AK111" s="9"/>
      <c r="AL111" s="368"/>
      <c r="AM111" s="369"/>
      <c r="AN111" s="9"/>
      <c r="AO111" s="294"/>
      <c r="AP111" s="294"/>
      <c r="AQ111" s="294"/>
      <c r="AR111" s="294"/>
      <c r="AS111" s="294"/>
      <c r="AT111" s="294"/>
      <c r="AU111" s="294"/>
      <c r="AV111" s="294"/>
      <c r="AW111" s="294"/>
      <c r="AX111" s="294"/>
      <c r="AY111" s="294"/>
      <c r="AZ111" s="294"/>
    </row>
    <row r="112" spans="1:70" s="382" customFormat="1" ht="24.95" customHeight="1" thickBot="1">
      <c r="A112" s="742" t="str">
        <f>+IF(JULIO!A112=0,"",JULIO!A112)</f>
        <v/>
      </c>
      <c r="B112" s="653" t="str">
        <f>+IF(JULIO!B112=0,"",JULIO!B112)</f>
        <v/>
      </c>
      <c r="C112" s="480"/>
      <c r="D112" s="480"/>
      <c r="E112" s="480"/>
      <c r="F112" s="480"/>
      <c r="G112" s="480"/>
      <c r="H112" s="480"/>
      <c r="I112" s="480"/>
      <c r="J112" s="480"/>
      <c r="K112" s="480"/>
      <c r="L112" s="480"/>
      <c r="M112" s="480"/>
      <c r="N112" s="481"/>
      <c r="P112" s="482"/>
      <c r="Q112" s="481"/>
      <c r="R112" s="9"/>
      <c r="S112" s="704">
        <f>+IF(JULIO!S112=0,"",JULIO!S112)</f>
        <v>2010000</v>
      </c>
      <c r="T112" s="680" t="str">
        <f>+IF(JULIO!T112=0,"",JULIO!T112)</f>
        <v>Gastos de Administración</v>
      </c>
      <c r="U112" s="132">
        <f t="shared" ref="U112:AJ112" si="123">U114+U123+U141</f>
        <v>190227325</v>
      </c>
      <c r="V112" s="122">
        <f t="shared" si="123"/>
        <v>20539342</v>
      </c>
      <c r="W112" s="122">
        <f t="shared" si="123"/>
        <v>1603319</v>
      </c>
      <c r="X112" s="129">
        <f t="shared" si="123"/>
        <v>212369986</v>
      </c>
      <c r="Y112" s="128">
        <f t="shared" si="123"/>
        <v>144476004</v>
      </c>
      <c r="Z112" s="122">
        <f t="shared" si="123"/>
        <v>9622687</v>
      </c>
      <c r="AA112" s="129">
        <f t="shared" si="123"/>
        <v>154098691</v>
      </c>
      <c r="AB112" s="128">
        <f t="shared" si="123"/>
        <v>144447983</v>
      </c>
      <c r="AC112" s="122">
        <f t="shared" si="123"/>
        <v>9453929</v>
      </c>
      <c r="AD112" s="129">
        <f t="shared" si="123"/>
        <v>153901912</v>
      </c>
      <c r="AE112" s="128">
        <f t="shared" si="123"/>
        <v>96816268</v>
      </c>
      <c r="AF112" s="122">
        <f t="shared" si="123"/>
        <v>20134943</v>
      </c>
      <c r="AG112" s="129">
        <f t="shared" si="123"/>
        <v>116951211</v>
      </c>
      <c r="AH112" s="128">
        <f t="shared" si="123"/>
        <v>58271295</v>
      </c>
      <c r="AI112" s="122">
        <f t="shared" si="123"/>
        <v>58468074</v>
      </c>
      <c r="AJ112" s="130">
        <f t="shared" si="123"/>
        <v>95418775</v>
      </c>
      <c r="AK112" s="9"/>
      <c r="AL112" s="128">
        <f>AL114+AL123+AL141</f>
        <v>0</v>
      </c>
      <c r="AM112" s="130">
        <f>AM114+AM123+AM141</f>
        <v>0</v>
      </c>
      <c r="AN112" s="9"/>
      <c r="AO112" s="294"/>
      <c r="AP112" s="294"/>
      <c r="AQ112" s="294"/>
      <c r="AR112" s="294"/>
      <c r="AS112" s="294"/>
      <c r="AT112" s="294"/>
      <c r="AU112" s="294"/>
      <c r="AV112" s="294"/>
      <c r="AW112" s="294"/>
      <c r="AX112" s="294"/>
      <c r="AY112" s="294"/>
      <c r="AZ112" s="294"/>
    </row>
    <row r="113" spans="1:52" s="382" customFormat="1" ht="24.95" customHeight="1" thickBot="1">
      <c r="A113" s="731">
        <f>+IF(JULIO!A113=0,"",JULIO!A113)</f>
        <v>2000</v>
      </c>
      <c r="B113" s="640" t="str">
        <f>+IF(JULIO!B113=0,"",JULIO!B113)</f>
        <v>INGRESOS DE CAPITAL</v>
      </c>
      <c r="C113" s="623">
        <f>SUM(C115:C124)</f>
        <v>164508252</v>
      </c>
      <c r="D113" s="624">
        <f>SUM(D115:D124)</f>
        <v>0</v>
      </c>
      <c r="E113" s="624">
        <f t="shared" ref="E113:N113" si="124">SUM(E115:E124)</f>
        <v>155190942</v>
      </c>
      <c r="F113" s="624">
        <f t="shared" si="124"/>
        <v>319699194</v>
      </c>
      <c r="G113" s="624">
        <f t="shared" si="124"/>
        <v>21746115</v>
      </c>
      <c r="H113" s="624">
        <f t="shared" si="124"/>
        <v>87794</v>
      </c>
      <c r="I113" s="624">
        <f t="shared" si="124"/>
        <v>21833909</v>
      </c>
      <c r="J113" s="624">
        <f t="shared" si="124"/>
        <v>21746115</v>
      </c>
      <c r="K113" s="624">
        <f t="shared" si="124"/>
        <v>87794</v>
      </c>
      <c r="L113" s="624">
        <f t="shared" si="124"/>
        <v>21833909</v>
      </c>
      <c r="M113" s="624">
        <f t="shared" si="124"/>
        <v>297865285</v>
      </c>
      <c r="N113" s="625">
        <f t="shared" si="124"/>
        <v>297865285</v>
      </c>
      <c r="O113" s="461"/>
      <c r="P113" s="174">
        <f>SUM(P115:P124)</f>
        <v>0</v>
      </c>
      <c r="Q113" s="175">
        <f>SUM(Q115:Q124)</f>
        <v>0</v>
      </c>
      <c r="R113" s="9"/>
      <c r="S113" s="366" t="str">
        <f>+IF(JULIO!S113=0,"",JULIO!S113)</f>
        <v/>
      </c>
      <c r="T113" s="696" t="str">
        <f>+IF(JULIO!T113=0,"",JULIO!T113)</f>
        <v/>
      </c>
      <c r="U113" s="161"/>
      <c r="V113" s="161"/>
      <c r="W113" s="161"/>
      <c r="X113" s="161"/>
      <c r="Y113" s="161"/>
      <c r="Z113" s="161"/>
      <c r="AA113" s="161"/>
      <c r="AB113" s="161"/>
      <c r="AC113" s="161"/>
      <c r="AD113" s="161"/>
      <c r="AE113" s="161"/>
      <c r="AF113" s="161"/>
      <c r="AG113" s="161"/>
      <c r="AH113" s="161"/>
      <c r="AI113" s="161"/>
      <c r="AJ113" s="166"/>
      <c r="AK113" s="9"/>
      <c r="AL113" s="368"/>
      <c r="AM113" s="369"/>
      <c r="AN113" s="9"/>
      <c r="AO113" s="294"/>
      <c r="AP113" s="294"/>
      <c r="AQ113" s="294"/>
      <c r="AR113" s="294"/>
      <c r="AS113" s="294"/>
      <c r="AT113" s="294"/>
      <c r="AU113" s="294"/>
      <c r="AV113" s="294"/>
      <c r="AW113" s="294"/>
      <c r="AX113" s="294"/>
      <c r="AY113" s="294"/>
      <c r="AZ113" s="294"/>
    </row>
    <row r="114" spans="1:52" s="382" customFormat="1" ht="24.95" customHeight="1" thickBot="1">
      <c r="A114" s="742" t="str">
        <f>+IF(JULIO!A114=0,"",JULIO!A114)</f>
        <v/>
      </c>
      <c r="B114" s="653" t="str">
        <f>+IF(JULIO!B114=0,"",JULIO!B114)</f>
        <v/>
      </c>
      <c r="C114" s="480"/>
      <c r="D114" s="480"/>
      <c r="E114" s="480"/>
      <c r="F114" s="480"/>
      <c r="G114" s="480"/>
      <c r="H114" s="480"/>
      <c r="I114" s="480"/>
      <c r="J114" s="480"/>
      <c r="K114" s="480"/>
      <c r="L114" s="480"/>
      <c r="M114" s="480"/>
      <c r="N114" s="481"/>
      <c r="P114" s="482"/>
      <c r="Q114" s="481"/>
      <c r="R114" s="9"/>
      <c r="S114" s="705">
        <f>+IF(JULIO!S114=0,"",JULIO!S114)</f>
        <v>2010100</v>
      </c>
      <c r="T114" s="681" t="str">
        <f>+IF(JULIO!T114=0,"",JULIO!T114)</f>
        <v>Adquisición de bienes</v>
      </c>
      <c r="U114" s="132">
        <f t="shared" ref="U114:AJ114" si="125">SUM(U115:U121)</f>
        <v>98600000</v>
      </c>
      <c r="V114" s="122">
        <f t="shared" si="125"/>
        <v>-28555420</v>
      </c>
      <c r="W114" s="122">
        <f t="shared" si="125"/>
        <v>0</v>
      </c>
      <c r="X114" s="129">
        <f t="shared" si="125"/>
        <v>70044580</v>
      </c>
      <c r="Y114" s="128">
        <f t="shared" si="125"/>
        <v>51031159</v>
      </c>
      <c r="Z114" s="122">
        <f t="shared" si="125"/>
        <v>2316332</v>
      </c>
      <c r="AA114" s="129">
        <f t="shared" si="125"/>
        <v>53347491</v>
      </c>
      <c r="AB114" s="128">
        <f t="shared" si="125"/>
        <v>51015428</v>
      </c>
      <c r="AC114" s="122">
        <f t="shared" si="125"/>
        <v>2316332</v>
      </c>
      <c r="AD114" s="129">
        <f t="shared" si="125"/>
        <v>53331760</v>
      </c>
      <c r="AE114" s="128">
        <f t="shared" si="125"/>
        <v>33692232</v>
      </c>
      <c r="AF114" s="122">
        <f t="shared" si="125"/>
        <v>6475809</v>
      </c>
      <c r="AG114" s="129">
        <f t="shared" si="125"/>
        <v>40168041</v>
      </c>
      <c r="AH114" s="128">
        <f t="shared" si="125"/>
        <v>16697089</v>
      </c>
      <c r="AI114" s="122">
        <f t="shared" si="125"/>
        <v>16712820</v>
      </c>
      <c r="AJ114" s="130">
        <f t="shared" si="125"/>
        <v>29876539</v>
      </c>
      <c r="AK114" s="9"/>
      <c r="AL114" s="128">
        <f>SUM(AL115:AL121)</f>
        <v>0</v>
      </c>
      <c r="AM114" s="130">
        <f>SUM(AM115:AM121)</f>
        <v>0</v>
      </c>
      <c r="AN114" s="9"/>
      <c r="AO114" s="294"/>
      <c r="AP114" s="294"/>
      <c r="AQ114" s="294"/>
      <c r="AR114" s="294"/>
      <c r="AS114" s="294"/>
      <c r="AT114" s="294"/>
      <c r="AU114" s="294"/>
      <c r="AV114" s="294"/>
      <c r="AW114" s="294"/>
      <c r="AX114" s="294"/>
      <c r="AY114" s="294"/>
      <c r="AZ114" s="294"/>
    </row>
    <row r="115" spans="1:52" s="382" customFormat="1" ht="24.95" customHeight="1">
      <c r="A115" s="743">
        <f>+IF(JULIO!A115=0,"",JULIO!A115)</f>
        <v>2100</v>
      </c>
      <c r="B115" s="626" t="str">
        <f>+IF(JULIO!B115=0,"",JULIO!B115)</f>
        <v>CREDITO INTERNO</v>
      </c>
      <c r="C115" s="673">
        <f>+ENERO!C115</f>
        <v>0</v>
      </c>
      <c r="D115" s="464">
        <f>JULIO!D115+AGOSTO!P115</f>
        <v>0</v>
      </c>
      <c r="E115" s="464">
        <f>JULIO!E115+AGOSTO!Q115</f>
        <v>0</v>
      </c>
      <c r="F115" s="468">
        <f t="shared" ref="F115:F124" si="126">SUM(C115:E115)</f>
        <v>0</v>
      </c>
      <c r="G115" s="466">
        <f>JULIO!I115</f>
        <v>0</v>
      </c>
      <c r="H115" s="374">
        <v>0</v>
      </c>
      <c r="I115" s="468">
        <f t="shared" ref="I115:I124" si="127">SUM(G115:H115)</f>
        <v>0</v>
      </c>
      <c r="J115" s="466">
        <f>JULIO!L115</f>
        <v>0</v>
      </c>
      <c r="K115" s="374">
        <v>0</v>
      </c>
      <c r="L115" s="465">
        <f t="shared" ref="L115:L124" si="128">SUM(J115:K115)</f>
        <v>0</v>
      </c>
      <c r="M115" s="469">
        <f t="shared" ref="M115:M124" si="129">F115-I115</f>
        <v>0</v>
      </c>
      <c r="N115" s="465">
        <f t="shared" ref="N115:N124" si="130">F115-L115</f>
        <v>0</v>
      </c>
      <c r="O115" s="461"/>
      <c r="P115" s="372">
        <v>0</v>
      </c>
      <c r="Q115" s="375">
        <v>0</v>
      </c>
      <c r="R115" s="9"/>
      <c r="S115" s="706" t="str">
        <f>+IF(JULIO!S115=0,"",JULIO!S115)</f>
        <v>2010100-1</v>
      </c>
      <c r="T115" s="682" t="str">
        <f>+IF(JULIO!T115=0,"",JULIO!T115)</f>
        <v>Compra de Equipos</v>
      </c>
      <c r="U115" s="27">
        <f>+ENERO!U115</f>
        <v>20000000</v>
      </c>
      <c r="V115" s="15">
        <f>JULIO!V115+AGOSTO!AL115</f>
        <v>-20000000</v>
      </c>
      <c r="W115" s="15">
        <f>JULIO!W115+AGOSTO!AM115</f>
        <v>0</v>
      </c>
      <c r="X115" s="18">
        <f t="shared" ref="X115:X121" si="131">SUM(U115:W115)</f>
        <v>0</v>
      </c>
      <c r="Y115" s="19">
        <f>JULIO!AA115</f>
        <v>0</v>
      </c>
      <c r="Z115" s="374">
        <v>0</v>
      </c>
      <c r="AA115" s="18">
        <f t="shared" ref="AA115:AA121" si="132">SUM(Y115:Z115)</f>
        <v>0</v>
      </c>
      <c r="AB115" s="19">
        <f>JULIO!AD115</f>
        <v>0</v>
      </c>
      <c r="AC115" s="374">
        <v>0</v>
      </c>
      <c r="AD115" s="18">
        <f t="shared" ref="AD115:AD121" si="133">SUM(AB115:AC115)</f>
        <v>0</v>
      </c>
      <c r="AE115" s="19">
        <f>JULIO!AG115</f>
        <v>0</v>
      </c>
      <c r="AF115" s="374">
        <v>0</v>
      </c>
      <c r="AG115" s="18">
        <f t="shared" ref="AG115:AG121" si="134">SUM(AE115:AF115)</f>
        <v>0</v>
      </c>
      <c r="AH115" s="19">
        <f t="shared" ref="AH115:AH121" si="135">X115-AA115</f>
        <v>0</v>
      </c>
      <c r="AI115" s="15">
        <f t="shared" ref="AI115:AI121" si="136">X115-AD115</f>
        <v>0</v>
      </c>
      <c r="AJ115" s="16">
        <f t="shared" ref="AJ115:AJ121" si="137">X115-AG115</f>
        <v>0</v>
      </c>
      <c r="AK115" s="9"/>
      <c r="AL115" s="372">
        <v>0</v>
      </c>
      <c r="AM115" s="375">
        <v>0</v>
      </c>
      <c r="AN115" s="9"/>
      <c r="AO115" s="294"/>
      <c r="AP115" s="294"/>
      <c r="AQ115" s="294"/>
      <c r="AR115" s="294"/>
      <c r="AS115" s="294"/>
      <c r="AT115" s="294"/>
      <c r="AU115" s="294"/>
      <c r="AV115" s="294"/>
      <c r="AW115" s="294"/>
      <c r="AX115" s="294"/>
      <c r="AY115" s="294"/>
      <c r="AZ115" s="294"/>
    </row>
    <row r="116" spans="1:52" s="382" customFormat="1" ht="24.95" customHeight="1">
      <c r="A116" s="743" t="str">
        <f>+IF(JULIO!A116=0,"",JULIO!A116)</f>
        <v>2100-1</v>
      </c>
      <c r="B116" s="627" t="str">
        <f>+IF(JULIO!B116=0,"",JULIO!B116)</f>
        <v>Vigencia Anterior</v>
      </c>
      <c r="C116" s="673">
        <f>+ENERO!C116</f>
        <v>0</v>
      </c>
      <c r="D116" s="464">
        <f>JULIO!D116+AGOSTO!P116</f>
        <v>0</v>
      </c>
      <c r="E116" s="464">
        <f>JULIO!E116+AGOSTO!Q116</f>
        <v>0</v>
      </c>
      <c r="F116" s="468">
        <f t="shared" si="126"/>
        <v>0</v>
      </c>
      <c r="G116" s="466">
        <f>JULIO!I116</f>
        <v>0</v>
      </c>
      <c r="H116" s="374">
        <v>0</v>
      </c>
      <c r="I116" s="468">
        <f t="shared" si="127"/>
        <v>0</v>
      </c>
      <c r="J116" s="466">
        <f>JULIO!L116</f>
        <v>0</v>
      </c>
      <c r="K116" s="374">
        <v>0</v>
      </c>
      <c r="L116" s="465">
        <f t="shared" si="128"/>
        <v>0</v>
      </c>
      <c r="M116" s="469">
        <f t="shared" si="129"/>
        <v>0</v>
      </c>
      <c r="N116" s="465">
        <f t="shared" si="130"/>
        <v>0</v>
      </c>
      <c r="O116" s="461"/>
      <c r="P116" s="372">
        <v>0</v>
      </c>
      <c r="Q116" s="375">
        <v>0</v>
      </c>
      <c r="R116" s="9"/>
      <c r="S116" s="706" t="str">
        <f>+IF(JULIO!S116=0,"",JULIO!S116)</f>
        <v>2010100-2</v>
      </c>
      <c r="T116" s="682" t="str">
        <f>+IF(JULIO!T116=0,"",JULIO!T116)</f>
        <v>Materiales</v>
      </c>
      <c r="U116" s="27">
        <f>+ENERO!U116</f>
        <v>75600000</v>
      </c>
      <c r="V116" s="15">
        <f>JULIO!V116+AGOSTO!AL116</f>
        <v>-25120750</v>
      </c>
      <c r="W116" s="15">
        <f>JULIO!W116+AGOSTO!AM116</f>
        <v>0</v>
      </c>
      <c r="X116" s="18">
        <f t="shared" si="131"/>
        <v>50479250</v>
      </c>
      <c r="Y116" s="19">
        <f>JULIO!AA116</f>
        <v>34465829</v>
      </c>
      <c r="Z116" s="374">
        <v>2316332</v>
      </c>
      <c r="AA116" s="18">
        <f t="shared" si="132"/>
        <v>36782161</v>
      </c>
      <c r="AB116" s="19">
        <f>JULIO!AD116</f>
        <v>34450098</v>
      </c>
      <c r="AC116" s="374">
        <v>2316332</v>
      </c>
      <c r="AD116" s="18">
        <f t="shared" si="133"/>
        <v>36766430</v>
      </c>
      <c r="AE116" s="19">
        <f>JULIO!AG116</f>
        <v>17126902</v>
      </c>
      <c r="AF116" s="374">
        <v>6475809</v>
      </c>
      <c r="AG116" s="18">
        <f t="shared" si="134"/>
        <v>23602711</v>
      </c>
      <c r="AH116" s="19">
        <f t="shared" si="135"/>
        <v>13697089</v>
      </c>
      <c r="AI116" s="15">
        <f t="shared" si="136"/>
        <v>13712820</v>
      </c>
      <c r="AJ116" s="16">
        <f t="shared" si="137"/>
        <v>26876539</v>
      </c>
      <c r="AK116" s="9"/>
      <c r="AL116" s="372">
        <v>0</v>
      </c>
      <c r="AM116" s="375">
        <v>0</v>
      </c>
      <c r="AN116" s="9"/>
      <c r="AO116" s="294"/>
      <c r="AP116" s="294"/>
      <c r="AQ116" s="294"/>
      <c r="AR116" s="294"/>
      <c r="AS116" s="294"/>
      <c r="AT116" s="294"/>
      <c r="AU116" s="294"/>
      <c r="AV116" s="294"/>
      <c r="AW116" s="294"/>
      <c r="AX116" s="294"/>
      <c r="AY116" s="294"/>
      <c r="AZ116" s="294"/>
    </row>
    <row r="117" spans="1:52" s="382" customFormat="1" ht="24.95" customHeight="1">
      <c r="A117" s="743">
        <f>+IF(JULIO!A117=0,"",JULIO!A117)</f>
        <v>2200</v>
      </c>
      <c r="B117" s="626" t="str">
        <f>+IF(JULIO!B117=0,"",JULIO!B117)</f>
        <v>CREDITO EXTERNO</v>
      </c>
      <c r="C117" s="673">
        <f>+ENERO!C117</f>
        <v>0</v>
      </c>
      <c r="D117" s="464">
        <f>JULIO!D117+AGOSTO!P117</f>
        <v>0</v>
      </c>
      <c r="E117" s="464">
        <f>JULIO!E117+AGOSTO!Q117</f>
        <v>0</v>
      </c>
      <c r="F117" s="468">
        <f t="shared" si="126"/>
        <v>0</v>
      </c>
      <c r="G117" s="466">
        <f>JULIO!I117</f>
        <v>0</v>
      </c>
      <c r="H117" s="374">
        <v>0</v>
      </c>
      <c r="I117" s="468">
        <f t="shared" si="127"/>
        <v>0</v>
      </c>
      <c r="J117" s="466">
        <f>JULIO!L117</f>
        <v>0</v>
      </c>
      <c r="K117" s="374">
        <v>0</v>
      </c>
      <c r="L117" s="465">
        <f t="shared" si="128"/>
        <v>0</v>
      </c>
      <c r="M117" s="469">
        <f t="shared" si="129"/>
        <v>0</v>
      </c>
      <c r="N117" s="465">
        <f t="shared" si="130"/>
        <v>0</v>
      </c>
      <c r="O117" s="461"/>
      <c r="P117" s="372">
        <v>0</v>
      </c>
      <c r="Q117" s="375">
        <v>0</v>
      </c>
      <c r="R117" s="9"/>
      <c r="S117" s="706" t="str">
        <f>+IF(JULIO!S117=0,"",JULIO!S117)</f>
        <v>2010100-3</v>
      </c>
      <c r="T117" s="682" t="str">
        <f>+IF(JULIO!T117=0,"",JULIO!T117)</f>
        <v>Salud Ocupacional</v>
      </c>
      <c r="U117" s="27">
        <f>+ENERO!U117</f>
        <v>3000000</v>
      </c>
      <c r="V117" s="15">
        <f>JULIO!V117+AGOSTO!AL117</f>
        <v>0</v>
      </c>
      <c r="W117" s="15">
        <f>JULIO!W117+AGOSTO!AM117</f>
        <v>0</v>
      </c>
      <c r="X117" s="18">
        <f t="shared" si="131"/>
        <v>3000000</v>
      </c>
      <c r="Y117" s="19">
        <f>JULIO!AA117</f>
        <v>0</v>
      </c>
      <c r="Z117" s="374">
        <v>0</v>
      </c>
      <c r="AA117" s="18">
        <f t="shared" si="132"/>
        <v>0</v>
      </c>
      <c r="AB117" s="19">
        <f>JULIO!AD117</f>
        <v>0</v>
      </c>
      <c r="AC117" s="374">
        <v>0</v>
      </c>
      <c r="AD117" s="18">
        <f t="shared" si="133"/>
        <v>0</v>
      </c>
      <c r="AE117" s="19">
        <f>JULIO!AG117</f>
        <v>0</v>
      </c>
      <c r="AF117" s="374">
        <v>0</v>
      </c>
      <c r="AG117" s="18">
        <f t="shared" si="134"/>
        <v>0</v>
      </c>
      <c r="AH117" s="19">
        <f t="shared" si="135"/>
        <v>3000000</v>
      </c>
      <c r="AI117" s="15">
        <f t="shared" si="136"/>
        <v>3000000</v>
      </c>
      <c r="AJ117" s="16">
        <f t="shared" si="137"/>
        <v>3000000</v>
      </c>
      <c r="AK117" s="9"/>
      <c r="AL117" s="372">
        <v>0</v>
      </c>
      <c r="AM117" s="375">
        <v>0</v>
      </c>
      <c r="AN117" s="9"/>
      <c r="AO117" s="294"/>
      <c r="AP117" s="294"/>
      <c r="AQ117" s="294"/>
      <c r="AR117" s="294"/>
      <c r="AS117" s="294"/>
      <c r="AT117" s="294"/>
      <c r="AU117" s="294"/>
      <c r="AV117" s="294"/>
      <c r="AW117" s="294"/>
      <c r="AX117" s="294"/>
      <c r="AY117" s="294"/>
      <c r="AZ117" s="294"/>
    </row>
    <row r="118" spans="1:52" s="382" customFormat="1" ht="24.95" customHeight="1">
      <c r="A118" s="744" t="str">
        <f>+IF(JULIO!A118=0,"",JULIO!A118)</f>
        <v>2200-1</v>
      </c>
      <c r="B118" s="627" t="str">
        <f>+IF(JULIO!B118=0,"",JULIO!B118)</f>
        <v>Vigencia Anterior Ingresos de Capital</v>
      </c>
      <c r="C118" s="673">
        <f>+ENERO!C118</f>
        <v>0</v>
      </c>
      <c r="D118" s="464">
        <f>JULIO!D118+AGOSTO!P118</f>
        <v>0</v>
      </c>
      <c r="E118" s="464">
        <f>JULIO!E118+AGOSTO!Q118</f>
        <v>0</v>
      </c>
      <c r="F118" s="468">
        <f t="shared" si="126"/>
        <v>0</v>
      </c>
      <c r="G118" s="466">
        <f>JULIO!I118</f>
        <v>0</v>
      </c>
      <c r="H118" s="374">
        <v>0</v>
      </c>
      <c r="I118" s="468">
        <f t="shared" si="127"/>
        <v>0</v>
      </c>
      <c r="J118" s="466">
        <f>JULIO!L118</f>
        <v>0</v>
      </c>
      <c r="K118" s="374">
        <v>0</v>
      </c>
      <c r="L118" s="465">
        <f t="shared" si="128"/>
        <v>0</v>
      </c>
      <c r="M118" s="469">
        <f t="shared" si="129"/>
        <v>0</v>
      </c>
      <c r="N118" s="465">
        <f t="shared" si="130"/>
        <v>0</v>
      </c>
      <c r="O118" s="461"/>
      <c r="P118" s="372">
        <v>0</v>
      </c>
      <c r="Q118" s="375">
        <v>0</v>
      </c>
      <c r="R118" s="9"/>
      <c r="S118" s="706" t="str">
        <f>+IF(JULIO!S118=0,"",JULIO!S118)</f>
        <v>2010100-4</v>
      </c>
      <c r="T118" s="682" t="str">
        <f>+IF(JULIO!T118=0,"",JULIO!T118)</f>
        <v/>
      </c>
      <c r="U118" s="27">
        <f>+ENERO!U118</f>
        <v>0</v>
      </c>
      <c r="V118" s="15">
        <f>JULIO!V118+AGOSTO!AL118</f>
        <v>0</v>
      </c>
      <c r="W118" s="15">
        <f>JULIO!W118+AGOSTO!AM118</f>
        <v>0</v>
      </c>
      <c r="X118" s="18">
        <f t="shared" si="131"/>
        <v>0</v>
      </c>
      <c r="Y118" s="19">
        <f>JULIO!AA118</f>
        <v>0</v>
      </c>
      <c r="Z118" s="374">
        <v>0</v>
      </c>
      <c r="AA118" s="18">
        <f t="shared" si="132"/>
        <v>0</v>
      </c>
      <c r="AB118" s="19">
        <f>JULIO!AD118</f>
        <v>0</v>
      </c>
      <c r="AC118" s="374">
        <v>0</v>
      </c>
      <c r="AD118" s="18">
        <f t="shared" si="133"/>
        <v>0</v>
      </c>
      <c r="AE118" s="19">
        <f>JULIO!AG118</f>
        <v>0</v>
      </c>
      <c r="AF118" s="374">
        <v>0</v>
      </c>
      <c r="AG118" s="18">
        <f t="shared" si="134"/>
        <v>0</v>
      </c>
      <c r="AH118" s="19">
        <f t="shared" si="135"/>
        <v>0</v>
      </c>
      <c r="AI118" s="15">
        <f t="shared" si="136"/>
        <v>0</v>
      </c>
      <c r="AJ118" s="16">
        <f t="shared" si="137"/>
        <v>0</v>
      </c>
      <c r="AK118" s="9"/>
      <c r="AL118" s="372">
        <v>0</v>
      </c>
      <c r="AM118" s="375">
        <v>0</v>
      </c>
      <c r="AN118" s="9"/>
      <c r="AO118" s="294"/>
      <c r="AP118" s="294"/>
      <c r="AQ118" s="294"/>
      <c r="AR118" s="294"/>
      <c r="AS118" s="294"/>
      <c r="AT118" s="294"/>
      <c r="AU118" s="294"/>
      <c r="AV118" s="294"/>
      <c r="AW118" s="294"/>
      <c r="AX118" s="294"/>
      <c r="AY118" s="294"/>
      <c r="AZ118" s="294"/>
    </row>
    <row r="119" spans="1:52" s="382" customFormat="1" ht="24.95" customHeight="1">
      <c r="A119" s="743">
        <f>+IF(JULIO!A119=0,"",JULIO!A119)</f>
        <v>2300</v>
      </c>
      <c r="B119" s="626" t="str">
        <f>+IF(JULIO!B119=0,"",JULIO!B119)</f>
        <v>RENDIMIENTOS FINANCIEROS</v>
      </c>
      <c r="C119" s="673">
        <f>+ENERO!C119</f>
        <v>0</v>
      </c>
      <c r="D119" s="464">
        <f>JULIO!D119+AGOSTO!P119</f>
        <v>0</v>
      </c>
      <c r="E119" s="464">
        <f>JULIO!E119+AGOSTO!Q119</f>
        <v>0</v>
      </c>
      <c r="F119" s="468">
        <f t="shared" si="126"/>
        <v>0</v>
      </c>
      <c r="G119" s="219">
        <f>JULIO!I119</f>
        <v>714775</v>
      </c>
      <c r="H119" s="374">
        <f>41807+3</f>
        <v>41810</v>
      </c>
      <c r="I119" s="473">
        <f t="shared" si="127"/>
        <v>756585</v>
      </c>
      <c r="J119" s="219">
        <f>JULIO!L119</f>
        <v>714775</v>
      </c>
      <c r="K119" s="374">
        <f>41807+3</f>
        <v>41810</v>
      </c>
      <c r="L119" s="143">
        <f t="shared" si="128"/>
        <v>756585</v>
      </c>
      <c r="M119" s="438">
        <f t="shared" si="129"/>
        <v>-756585</v>
      </c>
      <c r="N119" s="143">
        <f t="shared" si="130"/>
        <v>-756585</v>
      </c>
      <c r="O119" s="461"/>
      <c r="P119" s="372">
        <v>0</v>
      </c>
      <c r="Q119" s="375">
        <v>0</v>
      </c>
      <c r="R119" s="9"/>
      <c r="S119" s="706" t="str">
        <f>+IF(JULIO!S119=0,"",JULIO!S119)</f>
        <v>2010100-5</v>
      </c>
      <c r="T119" s="682" t="str">
        <f>+IF(JULIO!T119=0,"",JULIO!T119)</f>
        <v/>
      </c>
      <c r="U119" s="27">
        <f>+ENERO!U119</f>
        <v>0</v>
      </c>
      <c r="V119" s="15">
        <f>JULIO!V119+AGOSTO!AL119</f>
        <v>0</v>
      </c>
      <c r="W119" s="15">
        <f>JULIO!W119+AGOSTO!AM119</f>
        <v>0</v>
      </c>
      <c r="X119" s="18">
        <f t="shared" si="131"/>
        <v>0</v>
      </c>
      <c r="Y119" s="19">
        <f>JULIO!AA119</f>
        <v>0</v>
      </c>
      <c r="Z119" s="374">
        <v>0</v>
      </c>
      <c r="AA119" s="18">
        <f t="shared" si="132"/>
        <v>0</v>
      </c>
      <c r="AB119" s="19">
        <f>JULIO!AD119</f>
        <v>0</v>
      </c>
      <c r="AC119" s="374">
        <v>0</v>
      </c>
      <c r="AD119" s="18">
        <f t="shared" si="133"/>
        <v>0</v>
      </c>
      <c r="AE119" s="19">
        <f>JULIO!AG119</f>
        <v>0</v>
      </c>
      <c r="AF119" s="374">
        <v>0</v>
      </c>
      <c r="AG119" s="18">
        <f t="shared" si="134"/>
        <v>0</v>
      </c>
      <c r="AH119" s="19">
        <f t="shared" si="135"/>
        <v>0</v>
      </c>
      <c r="AI119" s="15">
        <f t="shared" si="136"/>
        <v>0</v>
      </c>
      <c r="AJ119" s="16">
        <f t="shared" si="137"/>
        <v>0</v>
      </c>
      <c r="AK119" s="9"/>
      <c r="AL119" s="372">
        <v>0</v>
      </c>
      <c r="AM119" s="375">
        <v>0</v>
      </c>
      <c r="AN119" s="9"/>
      <c r="AO119" s="294"/>
      <c r="AP119" s="294"/>
      <c r="AQ119" s="294"/>
      <c r="AR119" s="294"/>
      <c r="AS119" s="294"/>
      <c r="AT119" s="294"/>
      <c r="AU119" s="294"/>
      <c r="AV119" s="294"/>
      <c r="AW119" s="294"/>
      <c r="AX119" s="294"/>
      <c r="AY119" s="294"/>
      <c r="AZ119" s="294"/>
    </row>
    <row r="120" spans="1:52" s="382" customFormat="1" ht="24.95" customHeight="1">
      <c r="A120" s="745">
        <f>+IF(JULIO!A120=0,"",JULIO!A120)</f>
        <v>2400</v>
      </c>
      <c r="B120" s="627" t="str">
        <f>+IF(JULIO!B120=0,"",JULIO!B120)</f>
        <v>VENTA DE ACTIVOS</v>
      </c>
      <c r="C120" s="673">
        <f>+ENERO!C120</f>
        <v>0</v>
      </c>
      <c r="D120" s="464">
        <f>JULIO!D120+AGOSTO!P120</f>
        <v>0</v>
      </c>
      <c r="E120" s="464">
        <f>JULIO!E120+AGOSTO!Q120</f>
        <v>0</v>
      </c>
      <c r="F120" s="468">
        <f t="shared" si="126"/>
        <v>0</v>
      </c>
      <c r="G120" s="219">
        <f>JULIO!I120</f>
        <v>0</v>
      </c>
      <c r="H120" s="374">
        <v>0</v>
      </c>
      <c r="I120" s="473">
        <f t="shared" si="127"/>
        <v>0</v>
      </c>
      <c r="J120" s="219">
        <f>JULIO!L120</f>
        <v>0</v>
      </c>
      <c r="K120" s="374">
        <v>0</v>
      </c>
      <c r="L120" s="143">
        <f t="shared" si="128"/>
        <v>0</v>
      </c>
      <c r="M120" s="438">
        <f t="shared" si="129"/>
        <v>0</v>
      </c>
      <c r="N120" s="143">
        <f t="shared" si="130"/>
        <v>0</v>
      </c>
      <c r="P120" s="372">
        <v>0</v>
      </c>
      <c r="Q120" s="375">
        <v>0</v>
      </c>
      <c r="R120" s="9"/>
      <c r="S120" s="706" t="str">
        <f>+IF(JULIO!S120=0,"",JULIO!S120)</f>
        <v>2010100-6</v>
      </c>
      <c r="T120" s="682" t="str">
        <f>+IF(JULIO!T120=0,"",JULIO!T120)</f>
        <v/>
      </c>
      <c r="U120" s="27">
        <f>+ENERO!U120</f>
        <v>0</v>
      </c>
      <c r="V120" s="15">
        <f>JULIO!V120+AGOSTO!AL120</f>
        <v>0</v>
      </c>
      <c r="W120" s="15">
        <f>JULIO!W120+AGOSTO!AM120</f>
        <v>0</v>
      </c>
      <c r="X120" s="18">
        <f t="shared" si="131"/>
        <v>0</v>
      </c>
      <c r="Y120" s="19">
        <f>JULIO!AA120</f>
        <v>0</v>
      </c>
      <c r="Z120" s="374">
        <v>0</v>
      </c>
      <c r="AA120" s="18">
        <f t="shared" si="132"/>
        <v>0</v>
      </c>
      <c r="AB120" s="19">
        <f>JULIO!AD120</f>
        <v>0</v>
      </c>
      <c r="AC120" s="374">
        <v>0</v>
      </c>
      <c r="AD120" s="18">
        <f t="shared" si="133"/>
        <v>0</v>
      </c>
      <c r="AE120" s="19">
        <f>JULIO!AG120</f>
        <v>0</v>
      </c>
      <c r="AF120" s="374">
        <v>0</v>
      </c>
      <c r="AG120" s="18">
        <f t="shared" si="134"/>
        <v>0</v>
      </c>
      <c r="AH120" s="19">
        <f t="shared" si="135"/>
        <v>0</v>
      </c>
      <c r="AI120" s="15">
        <f t="shared" si="136"/>
        <v>0</v>
      </c>
      <c r="AJ120" s="16">
        <f t="shared" si="137"/>
        <v>0</v>
      </c>
      <c r="AK120" s="9"/>
      <c r="AL120" s="372">
        <v>0</v>
      </c>
      <c r="AM120" s="375">
        <v>0</v>
      </c>
      <c r="AN120" s="9"/>
      <c r="AO120" s="294"/>
      <c r="AP120" s="294"/>
      <c r="AQ120" s="294"/>
      <c r="AR120" s="294"/>
      <c r="AS120" s="294"/>
      <c r="AT120" s="294"/>
      <c r="AU120" s="294"/>
      <c r="AV120" s="294"/>
      <c r="AW120" s="294"/>
      <c r="AX120" s="294"/>
      <c r="AY120" s="294"/>
      <c r="AZ120" s="294"/>
    </row>
    <row r="121" spans="1:52" s="382" customFormat="1" ht="24.95" customHeight="1">
      <c r="A121" s="745">
        <f>+IF(JULIO!A121=0,"",JULIO!A121)</f>
        <v>2500</v>
      </c>
      <c r="B121" s="627" t="str">
        <f>+IF(JULIO!B121=0,"",JULIO!B121)</f>
        <v>DONACIONES</v>
      </c>
      <c r="C121" s="673">
        <f>+ENERO!C121</f>
        <v>0</v>
      </c>
      <c r="D121" s="464">
        <f>JULIO!D121+AGOSTO!P121</f>
        <v>0</v>
      </c>
      <c r="E121" s="464">
        <f>JULIO!E121+AGOSTO!Q121</f>
        <v>0</v>
      </c>
      <c r="F121" s="468">
        <f t="shared" si="126"/>
        <v>0</v>
      </c>
      <c r="G121" s="219">
        <f>JULIO!I121</f>
        <v>0</v>
      </c>
      <c r="H121" s="374">
        <v>0</v>
      </c>
      <c r="I121" s="473">
        <f t="shared" si="127"/>
        <v>0</v>
      </c>
      <c r="J121" s="219">
        <f>JULIO!L121</f>
        <v>0</v>
      </c>
      <c r="K121" s="374">
        <v>0</v>
      </c>
      <c r="L121" s="143">
        <f t="shared" si="128"/>
        <v>0</v>
      </c>
      <c r="M121" s="438">
        <f t="shared" si="129"/>
        <v>0</v>
      </c>
      <c r="N121" s="143">
        <f t="shared" si="130"/>
        <v>0</v>
      </c>
      <c r="P121" s="372">
        <v>0</v>
      </c>
      <c r="Q121" s="375">
        <v>0</v>
      </c>
      <c r="R121" s="9"/>
      <c r="S121" s="706">
        <f>+IF(JULIO!S121=0,"",JULIO!S121)</f>
        <v>2010199</v>
      </c>
      <c r="T121" s="682" t="str">
        <f>+IF(JULIO!T121=0,"",JULIO!T121)</f>
        <v>Vigencias Anteriores Adquisición de bienes Admón</v>
      </c>
      <c r="U121" s="27">
        <f>+ENERO!U121</f>
        <v>0</v>
      </c>
      <c r="V121" s="15">
        <f>JULIO!V121+AGOSTO!AL121</f>
        <v>16565330</v>
      </c>
      <c r="W121" s="15">
        <f>JULIO!W121+AGOSTO!AM121</f>
        <v>0</v>
      </c>
      <c r="X121" s="18">
        <f t="shared" si="131"/>
        <v>16565330</v>
      </c>
      <c r="Y121" s="19">
        <f>JULIO!AA121</f>
        <v>16565330</v>
      </c>
      <c r="Z121" s="374">
        <v>0</v>
      </c>
      <c r="AA121" s="18">
        <f t="shared" si="132"/>
        <v>16565330</v>
      </c>
      <c r="AB121" s="19">
        <f>JULIO!AD121</f>
        <v>16565330</v>
      </c>
      <c r="AC121" s="374">
        <v>0</v>
      </c>
      <c r="AD121" s="18">
        <f t="shared" si="133"/>
        <v>16565330</v>
      </c>
      <c r="AE121" s="19">
        <f>JULIO!AG121</f>
        <v>16565330</v>
      </c>
      <c r="AF121" s="374">
        <v>0</v>
      </c>
      <c r="AG121" s="18">
        <f t="shared" si="134"/>
        <v>16565330</v>
      </c>
      <c r="AH121" s="19">
        <f t="shared" si="135"/>
        <v>0</v>
      </c>
      <c r="AI121" s="15">
        <f t="shared" si="136"/>
        <v>0</v>
      </c>
      <c r="AJ121" s="16">
        <f t="shared" si="137"/>
        <v>0</v>
      </c>
      <c r="AK121" s="9"/>
      <c r="AL121" s="372">
        <v>0</v>
      </c>
      <c r="AM121" s="375">
        <v>0</v>
      </c>
      <c r="AN121" s="9"/>
      <c r="AO121" s="294"/>
      <c r="AP121" s="294"/>
      <c r="AQ121" s="294"/>
      <c r="AR121" s="294"/>
      <c r="AS121" s="294"/>
      <c r="AT121" s="294"/>
      <c r="AU121" s="294"/>
      <c r="AV121" s="294"/>
      <c r="AW121" s="294"/>
      <c r="AX121" s="294"/>
      <c r="AY121" s="294"/>
      <c r="AZ121" s="294"/>
    </row>
    <row r="122" spans="1:52" s="382" customFormat="1" ht="24.95" customHeight="1">
      <c r="A122" s="745">
        <f>+IF(JULIO!A122=0,"",JULIO!A122)</f>
        <v>2600</v>
      </c>
      <c r="B122" s="627" t="str">
        <f>+IF(JULIO!B122=0,"",JULIO!B122)</f>
        <v>RECUPERACIÓN DE CARTERA (AÑO 2016 Y ANTERIORES)</v>
      </c>
      <c r="C122" s="673">
        <f>+ENERO!C122</f>
        <v>164508252</v>
      </c>
      <c r="D122" s="464">
        <f>JULIO!D122+AGOSTO!P122</f>
        <v>0</v>
      </c>
      <c r="E122" s="464">
        <f>JULIO!E122+AGOSTO!Q122</f>
        <v>155190942</v>
      </c>
      <c r="F122" s="468">
        <f t="shared" si="126"/>
        <v>319699194</v>
      </c>
      <c r="G122" s="219">
        <f>JULIO!I122</f>
        <v>21031340</v>
      </c>
      <c r="H122" s="374">
        <f>45983+1</f>
        <v>45984</v>
      </c>
      <c r="I122" s="473">
        <f t="shared" si="127"/>
        <v>21077324</v>
      </c>
      <c r="J122" s="219">
        <f>JULIO!L122</f>
        <v>21031340</v>
      </c>
      <c r="K122" s="374">
        <f>45983+1</f>
        <v>45984</v>
      </c>
      <c r="L122" s="143">
        <f t="shared" si="128"/>
        <v>21077324</v>
      </c>
      <c r="M122" s="438">
        <f t="shared" si="129"/>
        <v>298621870</v>
      </c>
      <c r="N122" s="143">
        <f t="shared" si="130"/>
        <v>298621870</v>
      </c>
      <c r="P122" s="372">
        <v>0</v>
      </c>
      <c r="Q122" s="375">
        <v>0</v>
      </c>
      <c r="R122" s="9"/>
      <c r="S122" s="366" t="str">
        <f>+IF(JULIO!S122=0,"",JULIO!S122)</f>
        <v/>
      </c>
      <c r="T122" s="696" t="str">
        <f>+IF(JULIO!T122=0,"",JULIO!T122)</f>
        <v/>
      </c>
      <c r="U122" s="161"/>
      <c r="V122" s="161"/>
      <c r="W122" s="161"/>
      <c r="X122" s="161"/>
      <c r="Y122" s="161"/>
      <c r="Z122" s="161"/>
      <c r="AA122" s="161"/>
      <c r="AB122" s="161"/>
      <c r="AC122" s="161"/>
      <c r="AD122" s="161"/>
      <c r="AE122" s="161"/>
      <c r="AF122" s="161"/>
      <c r="AG122" s="161"/>
      <c r="AH122" s="161"/>
      <c r="AI122" s="161"/>
      <c r="AJ122" s="166"/>
      <c r="AK122" s="9"/>
      <c r="AL122" s="172"/>
      <c r="AM122" s="173"/>
      <c r="AN122" s="9"/>
      <c r="AO122" s="294"/>
      <c r="AP122" s="294"/>
      <c r="AQ122" s="294"/>
      <c r="AR122" s="294"/>
      <c r="AS122" s="294"/>
      <c r="AT122" s="294"/>
      <c r="AU122" s="294"/>
      <c r="AV122" s="294"/>
      <c r="AW122" s="294"/>
      <c r="AX122" s="294"/>
      <c r="AY122" s="294"/>
      <c r="AZ122" s="294"/>
    </row>
    <row r="123" spans="1:52" s="382" customFormat="1" ht="24.95" customHeight="1">
      <c r="A123" s="746">
        <f>+IF(JULIO!A123=0,"",JULIO!A123)</f>
        <v>2700</v>
      </c>
      <c r="B123" s="627" t="str">
        <f>+IF(JULIO!B123=0,"",JULIO!B123)</f>
        <v>OTROS INGRESOS DE CAPITAL</v>
      </c>
      <c r="C123" s="673">
        <f>+ENERO!C123</f>
        <v>0</v>
      </c>
      <c r="D123" s="464">
        <f>JULIO!D123+AGOSTO!P123</f>
        <v>0</v>
      </c>
      <c r="E123" s="464">
        <f>JULIO!E123+AGOSTO!Q123</f>
        <v>0</v>
      </c>
      <c r="F123" s="468">
        <f t="shared" si="126"/>
        <v>0</v>
      </c>
      <c r="G123" s="219">
        <f>JULIO!I123</f>
        <v>0</v>
      </c>
      <c r="H123" s="374">
        <v>0</v>
      </c>
      <c r="I123" s="473">
        <f t="shared" si="127"/>
        <v>0</v>
      </c>
      <c r="J123" s="219">
        <f>JULIO!L123</f>
        <v>0</v>
      </c>
      <c r="K123" s="374">
        <v>0</v>
      </c>
      <c r="L123" s="143">
        <f t="shared" si="128"/>
        <v>0</v>
      </c>
      <c r="M123" s="438">
        <f t="shared" si="129"/>
        <v>0</v>
      </c>
      <c r="N123" s="143">
        <f t="shared" si="130"/>
        <v>0</v>
      </c>
      <c r="P123" s="372">
        <v>0</v>
      </c>
      <c r="Q123" s="375">
        <v>0</v>
      </c>
      <c r="R123" s="9"/>
      <c r="S123" s="705">
        <f>+IF(JULIO!S123=0,"",JULIO!S123)</f>
        <v>2010200</v>
      </c>
      <c r="T123" s="681" t="str">
        <f>+IF(JULIO!T123=0,"",JULIO!T123)</f>
        <v>Adquisición de Servicios</v>
      </c>
      <c r="U123" s="132">
        <f t="shared" ref="U123:AJ123" si="138">SUM(U124:U139)</f>
        <v>91627325</v>
      </c>
      <c r="V123" s="122">
        <f t="shared" si="138"/>
        <v>49094762</v>
      </c>
      <c r="W123" s="122">
        <f t="shared" si="138"/>
        <v>1603319</v>
      </c>
      <c r="X123" s="129">
        <f t="shared" si="138"/>
        <v>142325406</v>
      </c>
      <c r="Y123" s="128">
        <f t="shared" si="138"/>
        <v>93444845</v>
      </c>
      <c r="Z123" s="122">
        <f t="shared" si="138"/>
        <v>7306355</v>
      </c>
      <c r="AA123" s="129">
        <f t="shared" si="138"/>
        <v>100751200</v>
      </c>
      <c r="AB123" s="128">
        <f t="shared" si="138"/>
        <v>93432555</v>
      </c>
      <c r="AC123" s="122">
        <f t="shared" si="138"/>
        <v>7137597</v>
      </c>
      <c r="AD123" s="129">
        <f t="shared" si="138"/>
        <v>100570152</v>
      </c>
      <c r="AE123" s="128">
        <f t="shared" si="138"/>
        <v>63124036</v>
      </c>
      <c r="AF123" s="122">
        <f t="shared" si="138"/>
        <v>13659134</v>
      </c>
      <c r="AG123" s="129">
        <f t="shared" si="138"/>
        <v>76783170</v>
      </c>
      <c r="AH123" s="128">
        <f t="shared" si="138"/>
        <v>41574206</v>
      </c>
      <c r="AI123" s="122">
        <f t="shared" si="138"/>
        <v>41755254</v>
      </c>
      <c r="AJ123" s="130">
        <f t="shared" si="138"/>
        <v>65542236</v>
      </c>
      <c r="AK123" s="9"/>
      <c r="AL123" s="128">
        <f>SUM(AL124:AL139)</f>
        <v>0</v>
      </c>
      <c r="AM123" s="130">
        <f>SUM(AM124:AM139)</f>
        <v>0</v>
      </c>
      <c r="AN123" s="9"/>
      <c r="AO123" s="294"/>
      <c r="AP123" s="294"/>
      <c r="AQ123" s="294"/>
      <c r="AR123" s="294"/>
      <c r="AS123" s="294"/>
      <c r="AT123" s="294"/>
      <c r="AU123" s="294"/>
      <c r="AV123" s="294"/>
      <c r="AW123" s="294"/>
      <c r="AX123" s="294"/>
      <c r="AY123" s="294"/>
      <c r="AZ123" s="294"/>
    </row>
    <row r="124" spans="1:52" s="382" customFormat="1" ht="24.95" customHeight="1" thickBot="1">
      <c r="A124" s="747">
        <f>+IF(JULIO!A124=0,"",JULIO!A124)</f>
        <v>2800</v>
      </c>
      <c r="B124" s="655" t="str">
        <f>+IF(JULIO!B124=0,"",JULIO!B124)</f>
        <v/>
      </c>
      <c r="C124" s="779">
        <f>+ENERO!C124</f>
        <v>0</v>
      </c>
      <c r="D124" s="462">
        <f>JULIO!D124+AGOSTO!P124</f>
        <v>0</v>
      </c>
      <c r="E124" s="462">
        <f>JULIO!E124+AGOSTO!Q124</f>
        <v>0</v>
      </c>
      <c r="F124" s="474">
        <f t="shared" si="126"/>
        <v>0</v>
      </c>
      <c r="G124" s="387">
        <f>JULIO!I124</f>
        <v>0</v>
      </c>
      <c r="H124" s="388">
        <v>0</v>
      </c>
      <c r="I124" s="475">
        <f t="shared" si="127"/>
        <v>0</v>
      </c>
      <c r="J124" s="387">
        <f>JULIO!L124</f>
        <v>0</v>
      </c>
      <c r="K124" s="388">
        <v>0</v>
      </c>
      <c r="L124" s="386">
        <f t="shared" si="128"/>
        <v>0</v>
      </c>
      <c r="M124" s="476">
        <f t="shared" si="129"/>
        <v>0</v>
      </c>
      <c r="N124" s="386">
        <f t="shared" si="130"/>
        <v>0</v>
      </c>
      <c r="P124" s="384">
        <v>0</v>
      </c>
      <c r="Q124" s="389">
        <v>0</v>
      </c>
      <c r="R124" s="9"/>
      <c r="S124" s="706" t="str">
        <f>+IF(JULIO!S124=0,"",JULIO!S124)</f>
        <v>2010200-1</v>
      </c>
      <c r="T124" s="682" t="str">
        <f>+IF(JULIO!T124=0,"",JULIO!T124)</f>
        <v>Seguros</v>
      </c>
      <c r="U124" s="27">
        <f>+ENERO!U124</f>
        <v>0</v>
      </c>
      <c r="V124" s="15">
        <f>JULIO!V124+AGOSTO!AL124</f>
        <v>0</v>
      </c>
      <c r="W124" s="15">
        <f>JULIO!W124+AGOSTO!AM124</f>
        <v>0</v>
      </c>
      <c r="X124" s="18">
        <f t="shared" ref="X124:X139" si="139">SUM(U124:W124)</f>
        <v>0</v>
      </c>
      <c r="Y124" s="19">
        <f>JULIO!AA124</f>
        <v>0</v>
      </c>
      <c r="Z124" s="374">
        <v>0</v>
      </c>
      <c r="AA124" s="18">
        <f t="shared" ref="AA124:AA139" si="140">SUM(Y124:Z124)</f>
        <v>0</v>
      </c>
      <c r="AB124" s="19">
        <f>JULIO!AD124</f>
        <v>0</v>
      </c>
      <c r="AC124" s="374">
        <v>0</v>
      </c>
      <c r="AD124" s="18">
        <f t="shared" ref="AD124:AD139" si="141">SUM(AB124:AC124)</f>
        <v>0</v>
      </c>
      <c r="AE124" s="19">
        <f>JULIO!AG124</f>
        <v>0</v>
      </c>
      <c r="AF124" s="374">
        <v>0</v>
      </c>
      <c r="AG124" s="18">
        <f t="shared" ref="AG124:AG139" si="142">SUM(AE124:AF124)</f>
        <v>0</v>
      </c>
      <c r="AH124" s="19">
        <f t="shared" ref="AH124:AH139" si="143">X124-AA124</f>
        <v>0</v>
      </c>
      <c r="AI124" s="15">
        <f t="shared" ref="AI124:AI139" si="144">X124-AD124</f>
        <v>0</v>
      </c>
      <c r="AJ124" s="16">
        <f t="shared" ref="AJ124:AJ139" si="145">X124-AG124</f>
        <v>0</v>
      </c>
      <c r="AK124" s="9"/>
      <c r="AL124" s="372">
        <v>0</v>
      </c>
      <c r="AM124" s="375">
        <v>0</v>
      </c>
      <c r="AN124" s="9"/>
      <c r="AO124" s="294"/>
      <c r="AP124" s="294"/>
      <c r="AQ124" s="294"/>
      <c r="AR124" s="294"/>
      <c r="AS124" s="294"/>
      <c r="AT124" s="294"/>
      <c r="AU124" s="294"/>
      <c r="AV124" s="294"/>
      <c r="AW124" s="294"/>
      <c r="AX124" s="294"/>
      <c r="AY124" s="294"/>
      <c r="AZ124" s="294"/>
    </row>
    <row r="125" spans="1:52" s="382" customFormat="1" ht="24.95" customHeight="1" thickBot="1">
      <c r="A125" s="742"/>
      <c r="B125" s="653"/>
      <c r="C125" s="480"/>
      <c r="D125" s="480"/>
      <c r="E125" s="480"/>
      <c r="F125" s="480"/>
      <c r="G125" s="480"/>
      <c r="H125" s="480"/>
      <c r="I125" s="480"/>
      <c r="J125" s="480"/>
      <c r="K125" s="480"/>
      <c r="L125" s="480"/>
      <c r="M125" s="480"/>
      <c r="N125" s="481"/>
      <c r="P125" s="482"/>
      <c r="Q125" s="481"/>
      <c r="R125" s="9"/>
      <c r="S125" s="706" t="str">
        <f>+IF(JULIO!S125=0,"",JULIO!S125)</f>
        <v>2010200-2</v>
      </c>
      <c r="T125" s="682" t="str">
        <f>+IF(JULIO!T125=0,"",JULIO!T125)</f>
        <v>Impresos y Publicaciones</v>
      </c>
      <c r="U125" s="27">
        <f>+ENERO!U125</f>
        <v>0</v>
      </c>
      <c r="V125" s="15">
        <f>JULIO!V125+AGOSTO!AL125</f>
        <v>0</v>
      </c>
      <c r="W125" s="15">
        <f>JULIO!W125+AGOSTO!AM125</f>
        <v>0</v>
      </c>
      <c r="X125" s="18">
        <f t="shared" si="139"/>
        <v>0</v>
      </c>
      <c r="Y125" s="19">
        <f>JULIO!AA125</f>
        <v>0</v>
      </c>
      <c r="Z125" s="374">
        <v>0</v>
      </c>
      <c r="AA125" s="18">
        <f t="shared" si="140"/>
        <v>0</v>
      </c>
      <c r="AB125" s="19">
        <f>JULIO!AD125</f>
        <v>0</v>
      </c>
      <c r="AC125" s="374">
        <v>0</v>
      </c>
      <c r="AD125" s="18">
        <f t="shared" si="141"/>
        <v>0</v>
      </c>
      <c r="AE125" s="19">
        <f>JULIO!AG125</f>
        <v>0</v>
      </c>
      <c r="AF125" s="374">
        <v>0</v>
      </c>
      <c r="AG125" s="18">
        <f t="shared" si="142"/>
        <v>0</v>
      </c>
      <c r="AH125" s="19">
        <f t="shared" si="143"/>
        <v>0</v>
      </c>
      <c r="AI125" s="15">
        <f t="shared" si="144"/>
        <v>0</v>
      </c>
      <c r="AJ125" s="16">
        <f t="shared" si="145"/>
        <v>0</v>
      </c>
      <c r="AK125" s="9"/>
      <c r="AL125" s="372">
        <v>0</v>
      </c>
      <c r="AM125" s="375">
        <v>0</v>
      </c>
      <c r="AN125" s="9"/>
      <c r="AO125" s="294"/>
      <c r="AP125" s="294"/>
      <c r="AQ125" s="294"/>
      <c r="AR125" s="294"/>
      <c r="AS125" s="294"/>
      <c r="AT125" s="294"/>
      <c r="AU125" s="294"/>
      <c r="AV125" s="294"/>
      <c r="AW125" s="294"/>
      <c r="AX125" s="294"/>
      <c r="AY125" s="294"/>
      <c r="AZ125" s="294"/>
    </row>
    <row r="126" spans="1:52" s="382" customFormat="1" ht="24.95" customHeight="1" thickBot="1">
      <c r="A126" s="767" t="s">
        <v>244</v>
      </c>
      <c r="B126" s="656"/>
      <c r="C126" s="477">
        <f t="shared" ref="C126:N126" si="146">C8-C128</f>
        <v>5615142604</v>
      </c>
      <c r="D126" s="477">
        <f t="shared" si="146"/>
        <v>0</v>
      </c>
      <c r="E126" s="477">
        <f t="shared" si="146"/>
        <v>645948362</v>
      </c>
      <c r="F126" s="477">
        <f t="shared" si="146"/>
        <v>6261090966</v>
      </c>
      <c r="G126" s="477">
        <f t="shared" si="146"/>
        <v>3966575979</v>
      </c>
      <c r="H126" s="477">
        <f t="shared" si="146"/>
        <v>398901865</v>
      </c>
      <c r="I126" s="477">
        <f t="shared" si="146"/>
        <v>4365477844</v>
      </c>
      <c r="J126" s="477">
        <f t="shared" si="146"/>
        <v>3373430642</v>
      </c>
      <c r="K126" s="477">
        <f t="shared" si="146"/>
        <v>421020935</v>
      </c>
      <c r="L126" s="477">
        <f t="shared" si="146"/>
        <v>3794451577</v>
      </c>
      <c r="M126" s="477">
        <f t="shared" si="146"/>
        <v>1895613122</v>
      </c>
      <c r="N126" s="614">
        <f t="shared" si="146"/>
        <v>2466639389</v>
      </c>
      <c r="P126" s="478">
        <f>P8-P128</f>
        <v>0</v>
      </c>
      <c r="Q126" s="479">
        <f>Q8-Q128</f>
        <v>379961805</v>
      </c>
      <c r="R126" s="9"/>
      <c r="S126" s="706" t="str">
        <f>+IF(JULIO!S126=0,"",JULIO!S126)</f>
        <v>2010200-3</v>
      </c>
      <c r="T126" s="682" t="str">
        <f>+IF(JULIO!T126=0,"",JULIO!T126)</f>
        <v xml:space="preserve">Servicios Públicos </v>
      </c>
      <c r="U126" s="27">
        <f>+ENERO!U126</f>
        <v>70000000</v>
      </c>
      <c r="V126" s="15">
        <f>JULIO!V126+AGOSTO!AL126</f>
        <v>2921959</v>
      </c>
      <c r="W126" s="15">
        <f>JULIO!W126+AGOSTO!AM126</f>
        <v>0</v>
      </c>
      <c r="X126" s="18">
        <f t="shared" si="139"/>
        <v>72921959</v>
      </c>
      <c r="Y126" s="19">
        <f>JULIO!AA126</f>
        <v>45339019</v>
      </c>
      <c r="Z126" s="374">
        <v>6043412</v>
      </c>
      <c r="AA126" s="18">
        <f t="shared" si="140"/>
        <v>51382431</v>
      </c>
      <c r="AB126" s="19">
        <f>JULIO!AD126</f>
        <v>45339019</v>
      </c>
      <c r="AC126" s="374">
        <v>6043412</v>
      </c>
      <c r="AD126" s="18">
        <f t="shared" si="141"/>
        <v>51382431</v>
      </c>
      <c r="AE126" s="19">
        <f>JULIO!AG126</f>
        <v>45312019</v>
      </c>
      <c r="AF126" s="374">
        <v>3778286</v>
      </c>
      <c r="AG126" s="18">
        <f t="shared" si="142"/>
        <v>49090305</v>
      </c>
      <c r="AH126" s="19">
        <f t="shared" si="143"/>
        <v>21539528</v>
      </c>
      <c r="AI126" s="15">
        <f t="shared" si="144"/>
        <v>21539528</v>
      </c>
      <c r="AJ126" s="16">
        <f t="shared" si="145"/>
        <v>23831654</v>
      </c>
      <c r="AK126" s="9"/>
      <c r="AL126" s="372">
        <v>0</v>
      </c>
      <c r="AM126" s="375">
        <v>0</v>
      </c>
      <c r="AN126" s="9"/>
      <c r="AO126" s="294"/>
      <c r="AP126" s="294"/>
      <c r="AQ126" s="294"/>
      <c r="AR126" s="294"/>
      <c r="AS126" s="294"/>
      <c r="AT126" s="294"/>
      <c r="AU126" s="294"/>
      <c r="AV126" s="294"/>
      <c r="AW126" s="294"/>
      <c r="AX126" s="294"/>
      <c r="AY126" s="294"/>
      <c r="AZ126" s="294"/>
    </row>
    <row r="127" spans="1:52" s="382" customFormat="1" ht="24.95" customHeight="1" thickBot="1">
      <c r="A127" s="770"/>
      <c r="B127" s="653"/>
      <c r="C127" s="480"/>
      <c r="D127" s="480"/>
      <c r="E127" s="480"/>
      <c r="F127" s="480"/>
      <c r="G127" s="480"/>
      <c r="H127" s="480"/>
      <c r="I127" s="480"/>
      <c r="J127" s="480"/>
      <c r="K127" s="480"/>
      <c r="L127" s="480"/>
      <c r="M127" s="480"/>
      <c r="N127" s="481"/>
      <c r="P127" s="482"/>
      <c r="Q127" s="481"/>
      <c r="R127" s="9"/>
      <c r="S127" s="706" t="str">
        <f>+IF(JULIO!S127=0,"",JULIO!S127)</f>
        <v>2010200-4</v>
      </c>
      <c r="T127" s="682" t="str">
        <f>+IF(JULIO!T127=0,"",JULIO!T127)</f>
        <v>Comunicaciones y Transportes</v>
      </c>
      <c r="U127" s="27">
        <f>+ENERO!U127</f>
        <v>0</v>
      </c>
      <c r="V127" s="15">
        <f>JULIO!V127+AGOSTO!AL127</f>
        <v>0</v>
      </c>
      <c r="W127" s="15">
        <f>JULIO!W127+AGOSTO!AM127</f>
        <v>0</v>
      </c>
      <c r="X127" s="18">
        <f t="shared" si="139"/>
        <v>0</v>
      </c>
      <c r="Y127" s="19">
        <f>JULIO!AA127</f>
        <v>0</v>
      </c>
      <c r="Z127" s="374">
        <v>0</v>
      </c>
      <c r="AA127" s="18">
        <f t="shared" si="140"/>
        <v>0</v>
      </c>
      <c r="AB127" s="19">
        <f>JULIO!AD127</f>
        <v>0</v>
      </c>
      <c r="AC127" s="374">
        <v>0</v>
      </c>
      <c r="AD127" s="18">
        <f t="shared" si="141"/>
        <v>0</v>
      </c>
      <c r="AE127" s="19">
        <f>JULIO!AG127</f>
        <v>0</v>
      </c>
      <c r="AF127" s="374">
        <v>0</v>
      </c>
      <c r="AG127" s="18">
        <f t="shared" si="142"/>
        <v>0</v>
      </c>
      <c r="AH127" s="19">
        <f t="shared" si="143"/>
        <v>0</v>
      </c>
      <c r="AI127" s="15">
        <f t="shared" si="144"/>
        <v>0</v>
      </c>
      <c r="AJ127" s="16">
        <f t="shared" si="145"/>
        <v>0</v>
      </c>
      <c r="AK127" s="9"/>
      <c r="AL127" s="372">
        <v>0</v>
      </c>
      <c r="AM127" s="375">
        <v>0</v>
      </c>
      <c r="AN127" s="9"/>
      <c r="AO127" s="294"/>
      <c r="AP127" s="294"/>
      <c r="AQ127" s="294"/>
      <c r="AR127" s="294"/>
      <c r="AS127" s="294"/>
      <c r="AT127" s="294"/>
      <c r="AU127" s="294"/>
      <c r="AV127" s="294"/>
      <c r="AW127" s="294"/>
      <c r="AX127" s="294"/>
      <c r="AY127" s="294"/>
      <c r="AZ127" s="294"/>
    </row>
    <row r="128" spans="1:52" s="382" customFormat="1" ht="24.95" customHeight="1" thickBot="1">
      <c r="A128" s="768" t="s">
        <v>247</v>
      </c>
      <c r="B128" s="657"/>
      <c r="C128" s="483">
        <f>SUMIF($B$8:$B$122,"*Vigencia Anterior*",C8:C122)+C122</f>
        <v>483220383</v>
      </c>
      <c r="D128" s="483">
        <f t="shared" ref="D128:E128" si="147">SUMIF($B$8:$B$122,"*Vigencia Anterior*",D8:D122)+D122</f>
        <v>0</v>
      </c>
      <c r="E128" s="483">
        <f t="shared" si="147"/>
        <v>354577406</v>
      </c>
      <c r="F128" s="483">
        <f>SUMIF($B$8:$B$122,"*Vigencia Anterior*",F8:F122)+F122</f>
        <v>837797789</v>
      </c>
      <c r="G128" s="483">
        <f t="shared" ref="G128:N128" si="148">SUMIF($B$8:$B$122,"*Vigencia Anterior*",G8:G122)+G122</f>
        <v>334718306</v>
      </c>
      <c r="H128" s="483">
        <f t="shared" si="148"/>
        <v>2053408</v>
      </c>
      <c r="I128" s="483">
        <f t="shared" si="148"/>
        <v>336771714</v>
      </c>
      <c r="J128" s="483">
        <f t="shared" si="148"/>
        <v>334718306</v>
      </c>
      <c r="K128" s="483">
        <f t="shared" si="148"/>
        <v>2053408</v>
      </c>
      <c r="L128" s="483">
        <f t="shared" si="148"/>
        <v>336771714</v>
      </c>
      <c r="M128" s="483">
        <f t="shared" si="148"/>
        <v>501026075</v>
      </c>
      <c r="N128" s="483">
        <f t="shared" si="148"/>
        <v>501026075</v>
      </c>
      <c r="O128" s="461"/>
      <c r="P128" s="483">
        <f>SUMIF($B8:$B$122,$B$24,P8:P122)+P122</f>
        <v>0</v>
      </c>
      <c r="Q128" s="484">
        <f>SUMIF($B8:$B$122,$B$24,Q8:Q122)+Q122</f>
        <v>0</v>
      </c>
      <c r="R128" s="9"/>
      <c r="S128" s="706" t="str">
        <f>+IF(JULIO!S128=0,"",JULIO!S128)</f>
        <v>2010200-5</v>
      </c>
      <c r="T128" s="682" t="str">
        <f>+IF(JULIO!T128=0,"",JULIO!T128)</f>
        <v>Viáticos y Gastos de Viaje</v>
      </c>
      <c r="U128" s="27">
        <f>+ENERO!U128</f>
        <v>3000000</v>
      </c>
      <c r="V128" s="15">
        <f>JULIO!V128+AGOSTO!AL128</f>
        <v>0</v>
      </c>
      <c r="W128" s="15">
        <f>JULIO!W128+AGOSTO!AM128</f>
        <v>0</v>
      </c>
      <c r="X128" s="18">
        <f t="shared" si="139"/>
        <v>3000000</v>
      </c>
      <c r="Y128" s="19">
        <f>JULIO!AA128</f>
        <v>1135025</v>
      </c>
      <c r="Z128" s="374">
        <v>164903</v>
      </c>
      <c r="AA128" s="18">
        <f t="shared" si="140"/>
        <v>1299928</v>
      </c>
      <c r="AB128" s="19">
        <f>JULIO!AD128</f>
        <v>1135025</v>
      </c>
      <c r="AC128" s="374">
        <v>164903</v>
      </c>
      <c r="AD128" s="18">
        <f t="shared" si="141"/>
        <v>1299928</v>
      </c>
      <c r="AE128" s="19">
        <f>JULIO!AG128</f>
        <v>1135025</v>
      </c>
      <c r="AF128" s="374">
        <v>164903</v>
      </c>
      <c r="AG128" s="18">
        <f t="shared" si="142"/>
        <v>1299928</v>
      </c>
      <c r="AH128" s="19">
        <f t="shared" si="143"/>
        <v>1700072</v>
      </c>
      <c r="AI128" s="15">
        <f t="shared" si="144"/>
        <v>1700072</v>
      </c>
      <c r="AJ128" s="16">
        <f t="shared" si="145"/>
        <v>1700072</v>
      </c>
      <c r="AK128" s="9"/>
      <c r="AL128" s="372">
        <v>0</v>
      </c>
      <c r="AM128" s="375">
        <v>0</v>
      </c>
      <c r="AN128" s="9"/>
      <c r="AO128" s="294"/>
      <c r="AP128" s="294"/>
      <c r="AQ128" s="294"/>
      <c r="AR128" s="294"/>
      <c r="AS128" s="294"/>
      <c r="AT128" s="294"/>
      <c r="AU128" s="294"/>
      <c r="AV128" s="294"/>
      <c r="AW128" s="294"/>
      <c r="AX128" s="294"/>
      <c r="AY128" s="294"/>
      <c r="AZ128" s="294"/>
    </row>
    <row r="129" spans="1:52" s="382" customFormat="1" ht="24.95" customHeight="1" thickBot="1">
      <c r="A129" s="770"/>
      <c r="B129" s="653"/>
      <c r="C129" s="480"/>
      <c r="D129" s="480"/>
      <c r="E129" s="480"/>
      <c r="F129" s="480"/>
      <c r="G129" s="480"/>
      <c r="H129" s="480"/>
      <c r="I129" s="480"/>
      <c r="J129" s="480"/>
      <c r="K129" s="480"/>
      <c r="L129" s="480"/>
      <c r="M129" s="480"/>
      <c r="N129" s="481"/>
      <c r="P129" s="482"/>
      <c r="Q129" s="481"/>
      <c r="R129" s="9"/>
      <c r="S129" s="706" t="str">
        <f>+IF(JULIO!S129=0,"",JULIO!S129)</f>
        <v>2010200-6</v>
      </c>
      <c r="T129" s="682" t="str">
        <f>+IF(JULIO!T129=0,"",JULIO!T129)</f>
        <v>Arrendamientos</v>
      </c>
      <c r="U129" s="27">
        <f>+ENERO!U129</f>
        <v>0</v>
      </c>
      <c r="V129" s="15">
        <f>JULIO!V129+AGOSTO!AL129</f>
        <v>0</v>
      </c>
      <c r="W129" s="15">
        <f>JULIO!W129+AGOSTO!AM129</f>
        <v>0</v>
      </c>
      <c r="X129" s="18">
        <f t="shared" si="139"/>
        <v>0</v>
      </c>
      <c r="Y129" s="19">
        <f>JULIO!AA129</f>
        <v>0</v>
      </c>
      <c r="Z129" s="374">
        <v>0</v>
      </c>
      <c r="AA129" s="18">
        <f t="shared" si="140"/>
        <v>0</v>
      </c>
      <c r="AB129" s="19">
        <f>JULIO!AD129</f>
        <v>0</v>
      </c>
      <c r="AC129" s="374">
        <v>0</v>
      </c>
      <c r="AD129" s="18">
        <f t="shared" si="141"/>
        <v>0</v>
      </c>
      <c r="AE129" s="19">
        <f>JULIO!AG129</f>
        <v>0</v>
      </c>
      <c r="AF129" s="374">
        <v>0</v>
      </c>
      <c r="AG129" s="18">
        <f t="shared" si="142"/>
        <v>0</v>
      </c>
      <c r="AH129" s="19">
        <f t="shared" si="143"/>
        <v>0</v>
      </c>
      <c r="AI129" s="15">
        <f t="shared" si="144"/>
        <v>0</v>
      </c>
      <c r="AJ129" s="16">
        <f t="shared" si="145"/>
        <v>0</v>
      </c>
      <c r="AK129" s="9"/>
      <c r="AL129" s="372">
        <v>0</v>
      </c>
      <c r="AM129" s="375">
        <v>0</v>
      </c>
      <c r="AN129" s="9"/>
      <c r="AO129" s="294"/>
      <c r="AP129" s="294"/>
      <c r="AQ129" s="294"/>
      <c r="AR129" s="294"/>
      <c r="AS129" s="294"/>
      <c r="AT129" s="294"/>
      <c r="AU129" s="294"/>
      <c r="AV129" s="294"/>
      <c r="AW129" s="294"/>
      <c r="AX129" s="294"/>
      <c r="AY129" s="294"/>
      <c r="AZ129" s="294"/>
    </row>
    <row r="130" spans="1:52" s="382" customFormat="1" ht="24.95" customHeight="1" thickBot="1">
      <c r="A130" s="769" t="s">
        <v>250</v>
      </c>
      <c r="B130" s="658"/>
      <c r="C130" s="485">
        <f t="shared" ref="C130:N130" si="149">C128+C126</f>
        <v>6098362987</v>
      </c>
      <c r="D130" s="486">
        <f t="shared" si="149"/>
        <v>0</v>
      </c>
      <c r="E130" s="486">
        <f t="shared" si="149"/>
        <v>1000525768</v>
      </c>
      <c r="F130" s="487">
        <f t="shared" si="149"/>
        <v>7098888755</v>
      </c>
      <c r="G130" s="485">
        <f t="shared" si="149"/>
        <v>4301294285</v>
      </c>
      <c r="H130" s="486">
        <f t="shared" si="149"/>
        <v>400955273</v>
      </c>
      <c r="I130" s="487">
        <f t="shared" si="149"/>
        <v>4702249558</v>
      </c>
      <c r="J130" s="485">
        <f t="shared" si="149"/>
        <v>3708148948</v>
      </c>
      <c r="K130" s="486">
        <f t="shared" si="149"/>
        <v>423074343</v>
      </c>
      <c r="L130" s="487">
        <f t="shared" si="149"/>
        <v>4131223291</v>
      </c>
      <c r="M130" s="485">
        <f t="shared" si="149"/>
        <v>2396639197</v>
      </c>
      <c r="N130" s="487">
        <f t="shared" si="149"/>
        <v>2967665464</v>
      </c>
      <c r="P130" s="478">
        <f>P128+P126</f>
        <v>0</v>
      </c>
      <c r="Q130" s="479">
        <f>Q128+Q126</f>
        <v>379961805</v>
      </c>
      <c r="R130" s="9"/>
      <c r="S130" s="706" t="str">
        <f>+IF(JULIO!S130=0,"",JULIO!S130)</f>
        <v>2010200-7</v>
      </c>
      <c r="T130" s="682" t="str">
        <f>+IF(JULIO!T130=0,"",JULIO!T130)</f>
        <v>Vigilancia y Aseo</v>
      </c>
      <c r="U130" s="27">
        <f>+ENERO!U130</f>
        <v>0</v>
      </c>
      <c r="V130" s="15">
        <f>JULIO!V130+AGOSTO!AL130</f>
        <v>0</v>
      </c>
      <c r="W130" s="15">
        <f>JULIO!W130+AGOSTO!AM130</f>
        <v>0</v>
      </c>
      <c r="X130" s="18">
        <f t="shared" si="139"/>
        <v>0</v>
      </c>
      <c r="Y130" s="19">
        <f>JULIO!AA130</f>
        <v>0</v>
      </c>
      <c r="Z130" s="374">
        <v>0</v>
      </c>
      <c r="AA130" s="18">
        <f t="shared" si="140"/>
        <v>0</v>
      </c>
      <c r="AB130" s="19">
        <f>JULIO!AD130</f>
        <v>0</v>
      </c>
      <c r="AC130" s="374">
        <v>0</v>
      </c>
      <c r="AD130" s="18">
        <f t="shared" si="141"/>
        <v>0</v>
      </c>
      <c r="AE130" s="19">
        <f>JULIO!AG130</f>
        <v>0</v>
      </c>
      <c r="AF130" s="374">
        <v>0</v>
      </c>
      <c r="AG130" s="18">
        <f t="shared" si="142"/>
        <v>0</v>
      </c>
      <c r="AH130" s="19">
        <f t="shared" si="143"/>
        <v>0</v>
      </c>
      <c r="AI130" s="15">
        <f t="shared" si="144"/>
        <v>0</v>
      </c>
      <c r="AJ130" s="16">
        <f t="shared" si="145"/>
        <v>0</v>
      </c>
      <c r="AK130" s="9"/>
      <c r="AL130" s="372">
        <v>0</v>
      </c>
      <c r="AM130" s="375">
        <v>0</v>
      </c>
      <c r="AN130" s="9"/>
      <c r="AO130" s="294"/>
      <c r="AP130" s="294"/>
      <c r="AQ130" s="294"/>
      <c r="AR130" s="294"/>
      <c r="AS130" s="294"/>
      <c r="AT130" s="294"/>
      <c r="AU130" s="294"/>
      <c r="AV130" s="294"/>
      <c r="AW130" s="294"/>
      <c r="AX130" s="294"/>
      <c r="AY130" s="294"/>
      <c r="AZ130" s="294"/>
    </row>
    <row r="131" spans="1:52" s="382" customFormat="1" ht="24.95" customHeight="1">
      <c r="A131" s="754"/>
      <c r="B131" s="660"/>
      <c r="N131" s="9"/>
      <c r="R131" s="9"/>
      <c r="S131" s="706" t="str">
        <f>+IF(JULIO!S131=0,"",JULIO!S131)</f>
        <v>2010200-8</v>
      </c>
      <c r="T131" s="682" t="str">
        <f>+IF(JULIO!T131=0,"",JULIO!T131)</f>
        <v>Bienestar Social</v>
      </c>
      <c r="U131" s="27">
        <f>+ENERO!U131</f>
        <v>8627325</v>
      </c>
      <c r="V131" s="15">
        <f>JULIO!V131+AGOSTO!AL131</f>
        <v>0</v>
      </c>
      <c r="W131" s="15">
        <f>JULIO!W131+AGOSTO!AM131</f>
        <v>0</v>
      </c>
      <c r="X131" s="18">
        <f t="shared" si="139"/>
        <v>8627325</v>
      </c>
      <c r="Y131" s="19">
        <f>JULIO!AA131</f>
        <v>800000</v>
      </c>
      <c r="Z131" s="374">
        <v>0</v>
      </c>
      <c r="AA131" s="18">
        <f t="shared" si="140"/>
        <v>800000</v>
      </c>
      <c r="AB131" s="19">
        <f>JULIO!AD131</f>
        <v>800000</v>
      </c>
      <c r="AC131" s="374">
        <v>0</v>
      </c>
      <c r="AD131" s="18">
        <f t="shared" si="141"/>
        <v>800000</v>
      </c>
      <c r="AE131" s="19">
        <f>JULIO!AG131</f>
        <v>800000</v>
      </c>
      <c r="AF131" s="374">
        <v>0</v>
      </c>
      <c r="AG131" s="18">
        <f t="shared" si="142"/>
        <v>800000</v>
      </c>
      <c r="AH131" s="19">
        <f t="shared" si="143"/>
        <v>7827325</v>
      </c>
      <c r="AI131" s="15">
        <f t="shared" si="144"/>
        <v>7827325</v>
      </c>
      <c r="AJ131" s="16">
        <f t="shared" si="145"/>
        <v>7827325</v>
      </c>
      <c r="AK131" s="9"/>
      <c r="AL131" s="372">
        <v>0</v>
      </c>
      <c r="AM131" s="375">
        <v>0</v>
      </c>
      <c r="AN131" s="9"/>
      <c r="AO131" s="294"/>
      <c r="AP131" s="294"/>
      <c r="AQ131" s="294"/>
      <c r="AR131" s="294"/>
      <c r="AS131" s="294"/>
      <c r="AT131" s="294"/>
      <c r="AU131" s="294"/>
      <c r="AV131" s="294"/>
      <c r="AW131" s="294"/>
      <c r="AX131" s="294"/>
      <c r="AY131" s="294"/>
      <c r="AZ131" s="294"/>
    </row>
    <row r="132" spans="1:52" s="382" customFormat="1" ht="24.95" customHeight="1">
      <c r="A132" s="754"/>
      <c r="B132" s="660"/>
      <c r="N132" s="9"/>
      <c r="R132" s="9"/>
      <c r="S132" s="706" t="str">
        <f>+IF(JULIO!S132=0,"",JULIO!S132)</f>
        <v>2010200-9</v>
      </c>
      <c r="T132" s="682" t="str">
        <f>+IF(JULIO!T132=0,"",JULIO!T132)</f>
        <v>Capacitación, estimulos, incentivos, programa de calidad</v>
      </c>
      <c r="U132" s="27">
        <f>+ENERO!U132</f>
        <v>0</v>
      </c>
      <c r="V132" s="15">
        <f>JULIO!V132+AGOSTO!AL132</f>
        <v>38000000</v>
      </c>
      <c r="W132" s="15">
        <f>JULIO!W132+AGOSTO!AM132</f>
        <v>0</v>
      </c>
      <c r="X132" s="18">
        <f t="shared" si="139"/>
        <v>38000000</v>
      </c>
      <c r="Y132" s="19">
        <f>JULIO!AA132</f>
        <v>35496650</v>
      </c>
      <c r="Z132" s="374">
        <v>0</v>
      </c>
      <c r="AA132" s="18">
        <f t="shared" si="140"/>
        <v>35496650</v>
      </c>
      <c r="AB132" s="19">
        <f>JULIO!AD132</f>
        <v>35496650</v>
      </c>
      <c r="AC132" s="374">
        <v>0</v>
      </c>
      <c r="AD132" s="18">
        <f t="shared" si="141"/>
        <v>35496650</v>
      </c>
      <c r="AE132" s="19">
        <f>JULIO!AG132</f>
        <v>9136663</v>
      </c>
      <c r="AF132" s="374">
        <v>8786663</v>
      </c>
      <c r="AG132" s="18">
        <f t="shared" si="142"/>
        <v>17923326</v>
      </c>
      <c r="AH132" s="19">
        <f t="shared" si="143"/>
        <v>2503350</v>
      </c>
      <c r="AI132" s="15">
        <f t="shared" si="144"/>
        <v>2503350</v>
      </c>
      <c r="AJ132" s="16">
        <f t="shared" si="145"/>
        <v>20076674</v>
      </c>
      <c r="AK132" s="9"/>
      <c r="AL132" s="372">
        <v>0</v>
      </c>
      <c r="AM132" s="375">
        <v>0</v>
      </c>
      <c r="AN132" s="9"/>
      <c r="AO132" s="294"/>
      <c r="AP132" s="294"/>
      <c r="AQ132" s="294"/>
      <c r="AR132" s="294"/>
      <c r="AS132" s="294"/>
      <c r="AT132" s="294"/>
      <c r="AU132" s="294"/>
      <c r="AV132" s="294"/>
      <c r="AW132" s="294"/>
      <c r="AX132" s="294"/>
      <c r="AY132" s="294"/>
      <c r="AZ132" s="294"/>
    </row>
    <row r="133" spans="1:52" s="382" customFormat="1" ht="24.95" customHeight="1">
      <c r="A133" s="754"/>
      <c r="B133" s="660"/>
      <c r="N133" s="9"/>
      <c r="R133" s="9"/>
      <c r="S133" s="706" t="str">
        <f>+IF(JULIO!S133=0,"",JULIO!S133)</f>
        <v>2010200-10</v>
      </c>
      <c r="T133" s="682" t="str">
        <f>+IF(JULIO!T133=0,"",JULIO!T133)</f>
        <v>Pagos otras IPS</v>
      </c>
      <c r="U133" s="27">
        <f>+ENERO!U133</f>
        <v>5000000</v>
      </c>
      <c r="V133" s="15">
        <f>JULIO!V133+AGOSTO!AL133</f>
        <v>0</v>
      </c>
      <c r="W133" s="15">
        <f>JULIO!W133+AGOSTO!AM133</f>
        <v>0</v>
      </c>
      <c r="X133" s="18">
        <f t="shared" si="139"/>
        <v>5000000</v>
      </c>
      <c r="Y133" s="19">
        <f>JULIO!AA133</f>
        <v>374874</v>
      </c>
      <c r="Z133" s="374">
        <v>168536</v>
      </c>
      <c r="AA133" s="18">
        <f t="shared" si="140"/>
        <v>543410</v>
      </c>
      <c r="AB133" s="19">
        <f>JULIO!AD133</f>
        <v>374874</v>
      </c>
      <c r="AC133" s="374">
        <v>0</v>
      </c>
      <c r="AD133" s="18">
        <f t="shared" si="141"/>
        <v>374874</v>
      </c>
      <c r="AE133" s="19">
        <f>JULIO!AG133</f>
        <v>0</v>
      </c>
      <c r="AF133" s="374">
        <v>0</v>
      </c>
      <c r="AG133" s="18">
        <f t="shared" si="142"/>
        <v>0</v>
      </c>
      <c r="AH133" s="19">
        <f t="shared" si="143"/>
        <v>4456590</v>
      </c>
      <c r="AI133" s="15">
        <f t="shared" si="144"/>
        <v>4625126</v>
      </c>
      <c r="AJ133" s="16">
        <f t="shared" si="145"/>
        <v>5000000</v>
      </c>
      <c r="AK133" s="9"/>
      <c r="AL133" s="372">
        <v>0</v>
      </c>
      <c r="AM133" s="375">
        <v>0</v>
      </c>
      <c r="AN133" s="9"/>
      <c r="AO133" s="294"/>
      <c r="AP133" s="294"/>
      <c r="AQ133" s="294"/>
      <c r="AR133" s="294"/>
      <c r="AS133" s="294"/>
      <c r="AT133" s="294"/>
      <c r="AU133" s="294"/>
      <c r="AV133" s="294"/>
      <c r="AW133" s="294"/>
      <c r="AX133" s="294"/>
      <c r="AY133" s="294"/>
      <c r="AZ133" s="294"/>
    </row>
    <row r="134" spans="1:52" s="382" customFormat="1" ht="24.95" customHeight="1">
      <c r="A134" s="754"/>
      <c r="B134" s="660"/>
      <c r="N134" s="9"/>
      <c r="R134" s="9"/>
      <c r="S134" s="706" t="str">
        <f>+IF(JULIO!S134=0,"",JULIO!S134)</f>
        <v>2010200-11</v>
      </c>
      <c r="T134" s="682" t="str">
        <f>+IF(JULIO!T134=0,"",JULIO!T134)</f>
        <v>Gastos financieros</v>
      </c>
      <c r="U134" s="27">
        <f>+ENERO!U134</f>
        <v>5000000</v>
      </c>
      <c r="V134" s="15">
        <f>JULIO!V134+AGOSTO!AL134</f>
        <v>6026464</v>
      </c>
      <c r="W134" s="15">
        <f>JULIO!W134+AGOSTO!AM134</f>
        <v>0</v>
      </c>
      <c r="X134" s="18">
        <f t="shared" si="139"/>
        <v>11026464</v>
      </c>
      <c r="Y134" s="19">
        <f>JULIO!AA134</f>
        <v>6549619</v>
      </c>
      <c r="Z134" s="374">
        <v>929504</v>
      </c>
      <c r="AA134" s="18">
        <f t="shared" si="140"/>
        <v>7479123</v>
      </c>
      <c r="AB134" s="19">
        <f>JULIO!AD134</f>
        <v>6537329</v>
      </c>
      <c r="AC134" s="374">
        <v>929282</v>
      </c>
      <c r="AD134" s="18">
        <f t="shared" si="141"/>
        <v>7466611</v>
      </c>
      <c r="AE134" s="19">
        <f>JULIO!AG134</f>
        <v>6537329</v>
      </c>
      <c r="AF134" s="374">
        <v>929282</v>
      </c>
      <c r="AG134" s="18">
        <f t="shared" si="142"/>
        <v>7466611</v>
      </c>
      <c r="AH134" s="19">
        <f t="shared" si="143"/>
        <v>3547341</v>
      </c>
      <c r="AI134" s="15">
        <f t="shared" si="144"/>
        <v>3559853</v>
      </c>
      <c r="AJ134" s="16">
        <f t="shared" si="145"/>
        <v>3559853</v>
      </c>
      <c r="AK134" s="9"/>
      <c r="AL134" s="372">
        <v>0</v>
      </c>
      <c r="AM134" s="375">
        <v>0</v>
      </c>
      <c r="AN134" s="9"/>
      <c r="AO134" s="294"/>
      <c r="AP134" s="294"/>
      <c r="AQ134" s="294"/>
      <c r="AR134" s="294"/>
      <c r="AS134" s="294"/>
      <c r="AT134" s="294"/>
      <c r="AU134" s="294"/>
      <c r="AV134" s="294"/>
      <c r="AW134" s="294"/>
      <c r="AX134" s="294"/>
      <c r="AY134" s="294"/>
      <c r="AZ134" s="294"/>
    </row>
    <row r="135" spans="1:52" s="382" customFormat="1" ht="24.95" customHeight="1">
      <c r="A135" s="754"/>
      <c r="B135" s="660"/>
      <c r="N135" s="9"/>
      <c r="R135" s="9"/>
      <c r="S135" s="706" t="str">
        <f>+IF(JULIO!S135=0,"",JULIO!S135)</f>
        <v>2010200-12</v>
      </c>
      <c r="T135" s="682" t="str">
        <f>+IF(JULIO!T135=0,"",JULIO!T135)</f>
        <v/>
      </c>
      <c r="U135" s="27">
        <f>+ENERO!U135</f>
        <v>0</v>
      </c>
      <c r="V135" s="15">
        <f>JULIO!V135+AGOSTO!AL135</f>
        <v>0</v>
      </c>
      <c r="W135" s="15">
        <f>JULIO!W135+AGOSTO!AM135</f>
        <v>0</v>
      </c>
      <c r="X135" s="18">
        <f t="shared" si="139"/>
        <v>0</v>
      </c>
      <c r="Y135" s="19">
        <f>JULIO!AA135</f>
        <v>0</v>
      </c>
      <c r="Z135" s="374">
        <v>0</v>
      </c>
      <c r="AA135" s="18">
        <f t="shared" si="140"/>
        <v>0</v>
      </c>
      <c r="AB135" s="19">
        <f>JULIO!AD135</f>
        <v>0</v>
      </c>
      <c r="AC135" s="374">
        <v>0</v>
      </c>
      <c r="AD135" s="18">
        <f t="shared" si="141"/>
        <v>0</v>
      </c>
      <c r="AE135" s="19">
        <f>JULIO!AG135</f>
        <v>0</v>
      </c>
      <c r="AF135" s="374">
        <v>0</v>
      </c>
      <c r="AG135" s="18">
        <f t="shared" si="142"/>
        <v>0</v>
      </c>
      <c r="AH135" s="19">
        <f t="shared" si="143"/>
        <v>0</v>
      </c>
      <c r="AI135" s="15">
        <f t="shared" si="144"/>
        <v>0</v>
      </c>
      <c r="AJ135" s="16">
        <f t="shared" si="145"/>
        <v>0</v>
      </c>
      <c r="AK135" s="9"/>
      <c r="AL135" s="372">
        <v>0</v>
      </c>
      <c r="AM135" s="375">
        <v>0</v>
      </c>
      <c r="AN135" s="9"/>
      <c r="AO135" s="294"/>
      <c r="AP135" s="294"/>
      <c r="AQ135" s="294"/>
      <c r="AR135" s="294"/>
      <c r="AS135" s="294"/>
      <c r="AT135" s="294"/>
      <c r="AU135" s="294"/>
      <c r="AV135" s="294"/>
      <c r="AW135" s="294"/>
      <c r="AX135" s="294"/>
      <c r="AY135" s="294"/>
      <c r="AZ135" s="294"/>
    </row>
    <row r="136" spans="1:52" s="382" customFormat="1" ht="24.95" customHeight="1">
      <c r="A136" s="754"/>
      <c r="B136" s="660"/>
      <c r="N136" s="9"/>
      <c r="R136" s="9"/>
      <c r="S136" s="706" t="str">
        <f>+IF(JULIO!S136=0,"",JULIO!S136)</f>
        <v>2010200-13</v>
      </c>
      <c r="T136" s="682" t="str">
        <f>+IF(JULIO!T136=0,"",JULIO!T136)</f>
        <v/>
      </c>
      <c r="U136" s="27">
        <f>+ENERO!U136</f>
        <v>0</v>
      </c>
      <c r="V136" s="15">
        <f>JULIO!V136+AGOSTO!AL136</f>
        <v>0</v>
      </c>
      <c r="W136" s="15">
        <f>JULIO!W136+AGOSTO!AM136</f>
        <v>0</v>
      </c>
      <c r="X136" s="18">
        <f t="shared" si="139"/>
        <v>0</v>
      </c>
      <c r="Y136" s="19">
        <f>JULIO!AA136</f>
        <v>0</v>
      </c>
      <c r="Z136" s="374">
        <v>0</v>
      </c>
      <c r="AA136" s="18">
        <f t="shared" si="140"/>
        <v>0</v>
      </c>
      <c r="AB136" s="19">
        <f>JULIO!AD136</f>
        <v>0</v>
      </c>
      <c r="AC136" s="374">
        <v>0</v>
      </c>
      <c r="AD136" s="18">
        <f t="shared" si="141"/>
        <v>0</v>
      </c>
      <c r="AE136" s="19">
        <f>JULIO!AG136</f>
        <v>0</v>
      </c>
      <c r="AF136" s="374">
        <v>0</v>
      </c>
      <c r="AG136" s="18">
        <f t="shared" si="142"/>
        <v>0</v>
      </c>
      <c r="AH136" s="19">
        <f t="shared" si="143"/>
        <v>0</v>
      </c>
      <c r="AI136" s="15">
        <f t="shared" si="144"/>
        <v>0</v>
      </c>
      <c r="AJ136" s="16">
        <f t="shared" si="145"/>
        <v>0</v>
      </c>
      <c r="AK136" s="9"/>
      <c r="AL136" s="372">
        <v>0</v>
      </c>
      <c r="AM136" s="375">
        <v>0</v>
      </c>
      <c r="AN136" s="9"/>
      <c r="AO136" s="294"/>
      <c r="AP136" s="294"/>
      <c r="AQ136" s="294"/>
      <c r="AR136" s="294"/>
      <c r="AS136" s="294"/>
      <c r="AT136" s="294"/>
      <c r="AU136" s="294"/>
      <c r="AV136" s="294"/>
      <c r="AW136" s="294"/>
      <c r="AX136" s="294"/>
      <c r="AY136" s="294"/>
      <c r="AZ136" s="294"/>
    </row>
    <row r="137" spans="1:52" s="382" customFormat="1" ht="24.95" customHeight="1">
      <c r="A137" s="754"/>
      <c r="B137" s="660"/>
      <c r="N137" s="9"/>
      <c r="R137" s="9"/>
      <c r="S137" s="706" t="str">
        <f>+IF(JULIO!S137=0,"",JULIO!S137)</f>
        <v>2010020-14</v>
      </c>
      <c r="T137" s="682" t="str">
        <f>+IF(JULIO!T137=0,"",JULIO!T137)</f>
        <v/>
      </c>
      <c r="U137" s="27">
        <f>+ENERO!U137</f>
        <v>0</v>
      </c>
      <c r="V137" s="15">
        <f>JULIO!V137+AGOSTO!AL137</f>
        <v>0</v>
      </c>
      <c r="W137" s="15">
        <f>JULIO!W137+AGOSTO!AM137</f>
        <v>0</v>
      </c>
      <c r="X137" s="18">
        <f t="shared" si="139"/>
        <v>0</v>
      </c>
      <c r="Y137" s="19">
        <f>JULIO!AA137</f>
        <v>0</v>
      </c>
      <c r="Z137" s="374">
        <v>0</v>
      </c>
      <c r="AA137" s="18">
        <f t="shared" si="140"/>
        <v>0</v>
      </c>
      <c r="AB137" s="19">
        <f>JULIO!AD137</f>
        <v>0</v>
      </c>
      <c r="AC137" s="374">
        <v>0</v>
      </c>
      <c r="AD137" s="18">
        <f t="shared" si="141"/>
        <v>0</v>
      </c>
      <c r="AE137" s="19">
        <f>JULIO!AG137</f>
        <v>0</v>
      </c>
      <c r="AF137" s="374">
        <v>0</v>
      </c>
      <c r="AG137" s="18">
        <f t="shared" si="142"/>
        <v>0</v>
      </c>
      <c r="AH137" s="19">
        <f t="shared" si="143"/>
        <v>0</v>
      </c>
      <c r="AI137" s="15">
        <f t="shared" si="144"/>
        <v>0</v>
      </c>
      <c r="AJ137" s="16">
        <f t="shared" si="145"/>
        <v>0</v>
      </c>
      <c r="AK137" s="9"/>
      <c r="AL137" s="372">
        <v>0</v>
      </c>
      <c r="AM137" s="375">
        <v>0</v>
      </c>
      <c r="AN137" s="9"/>
      <c r="AO137" s="294"/>
      <c r="AP137" s="294"/>
      <c r="AQ137" s="294"/>
      <c r="AR137" s="294"/>
      <c r="AS137" s="294"/>
      <c r="AT137" s="294"/>
      <c r="AU137" s="294"/>
      <c r="AV137" s="294"/>
      <c r="AW137" s="294"/>
      <c r="AX137" s="294"/>
      <c r="AY137" s="294"/>
      <c r="AZ137" s="294"/>
    </row>
    <row r="138" spans="1:52" s="382" customFormat="1" ht="24.95" customHeight="1">
      <c r="A138" s="754"/>
      <c r="B138" s="660"/>
      <c r="N138" s="9"/>
      <c r="R138" s="9"/>
      <c r="S138" s="706" t="str">
        <f>+IF(JULIO!S138=0,"",JULIO!S138)</f>
        <v>2010200-15</v>
      </c>
      <c r="T138" s="682" t="str">
        <f>+IF(JULIO!T138=0,"",JULIO!T138)</f>
        <v/>
      </c>
      <c r="U138" s="27">
        <f>+ENERO!U138</f>
        <v>0</v>
      </c>
      <c r="V138" s="15">
        <f>JULIO!V138+AGOSTO!AL138</f>
        <v>0</v>
      </c>
      <c r="W138" s="15">
        <f>JULIO!W138+AGOSTO!AM138</f>
        <v>0</v>
      </c>
      <c r="X138" s="18">
        <f t="shared" si="139"/>
        <v>0</v>
      </c>
      <c r="Y138" s="19">
        <f>JULIO!AA138</f>
        <v>0</v>
      </c>
      <c r="Z138" s="374">
        <v>0</v>
      </c>
      <c r="AA138" s="18">
        <f t="shared" si="140"/>
        <v>0</v>
      </c>
      <c r="AB138" s="19">
        <f>JULIO!AD138</f>
        <v>0</v>
      </c>
      <c r="AC138" s="374">
        <v>0</v>
      </c>
      <c r="AD138" s="18">
        <f t="shared" si="141"/>
        <v>0</v>
      </c>
      <c r="AE138" s="19">
        <f>JULIO!AG138</f>
        <v>0</v>
      </c>
      <c r="AF138" s="374">
        <v>0</v>
      </c>
      <c r="AG138" s="18">
        <f t="shared" si="142"/>
        <v>0</v>
      </c>
      <c r="AH138" s="19">
        <f t="shared" si="143"/>
        <v>0</v>
      </c>
      <c r="AI138" s="15">
        <f t="shared" si="144"/>
        <v>0</v>
      </c>
      <c r="AJ138" s="16">
        <f t="shared" si="145"/>
        <v>0</v>
      </c>
      <c r="AK138" s="9"/>
      <c r="AL138" s="372">
        <v>0</v>
      </c>
      <c r="AM138" s="375">
        <v>0</v>
      </c>
      <c r="AN138" s="9"/>
      <c r="AO138" s="294"/>
      <c r="AP138" s="294"/>
      <c r="AQ138" s="294"/>
      <c r="AR138" s="294"/>
      <c r="AS138" s="294"/>
      <c r="AT138" s="294"/>
      <c r="AU138" s="294"/>
      <c r="AV138" s="294"/>
      <c r="AW138" s="294"/>
      <c r="AX138" s="294"/>
      <c r="AY138" s="294"/>
      <c r="AZ138" s="294"/>
    </row>
    <row r="139" spans="1:52" s="382" customFormat="1" ht="24.95" customHeight="1">
      <c r="A139" s="754"/>
      <c r="B139" s="660"/>
      <c r="N139" s="9"/>
      <c r="R139" s="9"/>
      <c r="S139" s="706">
        <f>+IF(JULIO!S139=0,"",JULIO!S139)</f>
        <v>2010299</v>
      </c>
      <c r="T139" s="682" t="str">
        <f>+IF(JULIO!T139=0,"",JULIO!T139)</f>
        <v>Vigencias Anteriores Adquisición de Servicios Admón.</v>
      </c>
      <c r="U139" s="27">
        <f>+ENERO!U139</f>
        <v>0</v>
      </c>
      <c r="V139" s="15">
        <f>JULIO!V139+AGOSTO!AL139</f>
        <v>2146339</v>
      </c>
      <c r="W139" s="15">
        <f>JULIO!W139+AGOSTO!AM139</f>
        <v>1603319</v>
      </c>
      <c r="X139" s="18">
        <f t="shared" si="139"/>
        <v>3749658</v>
      </c>
      <c r="Y139" s="19">
        <f>JULIO!AA139</f>
        <v>3749658</v>
      </c>
      <c r="Z139" s="374">
        <v>0</v>
      </c>
      <c r="AA139" s="18">
        <f t="shared" si="140"/>
        <v>3749658</v>
      </c>
      <c r="AB139" s="19">
        <f>JULIO!AD139</f>
        <v>3749658</v>
      </c>
      <c r="AC139" s="374">
        <v>0</v>
      </c>
      <c r="AD139" s="18">
        <f t="shared" si="141"/>
        <v>3749658</v>
      </c>
      <c r="AE139" s="19">
        <f>JULIO!AG139</f>
        <v>203000</v>
      </c>
      <c r="AF139" s="374">
        <v>0</v>
      </c>
      <c r="AG139" s="18">
        <f t="shared" si="142"/>
        <v>203000</v>
      </c>
      <c r="AH139" s="19">
        <f t="shared" si="143"/>
        <v>0</v>
      </c>
      <c r="AI139" s="15">
        <f t="shared" si="144"/>
        <v>0</v>
      </c>
      <c r="AJ139" s="16">
        <f t="shared" si="145"/>
        <v>3546658</v>
      </c>
      <c r="AK139" s="9"/>
      <c r="AL139" s="372">
        <v>0</v>
      </c>
      <c r="AM139" s="375">
        <v>0</v>
      </c>
      <c r="AN139" s="9"/>
      <c r="AO139" s="294"/>
      <c r="AP139" s="294"/>
      <c r="AQ139" s="294"/>
    </row>
    <row r="140" spans="1:52" s="382" customFormat="1" ht="24.95" customHeight="1">
      <c r="A140" s="754"/>
      <c r="B140" s="660"/>
      <c r="N140" s="9"/>
      <c r="R140" s="9"/>
      <c r="S140" s="366" t="str">
        <f>+IF(JULIO!S140=0,"",JULIO!S140)</f>
        <v/>
      </c>
      <c r="T140" s="696" t="str">
        <f>+IF(JULIO!T140=0,"",JULIO!T140)</f>
        <v/>
      </c>
      <c r="U140" s="161"/>
      <c r="V140" s="161"/>
      <c r="W140" s="161"/>
      <c r="X140" s="161"/>
      <c r="Y140" s="161"/>
      <c r="Z140" s="161"/>
      <c r="AA140" s="161"/>
      <c r="AB140" s="161"/>
      <c r="AC140" s="161"/>
      <c r="AD140" s="161"/>
      <c r="AE140" s="161"/>
      <c r="AF140" s="161"/>
      <c r="AG140" s="161"/>
      <c r="AH140" s="161"/>
      <c r="AI140" s="161"/>
      <c r="AJ140" s="166"/>
      <c r="AK140" s="10"/>
      <c r="AL140" s="172"/>
      <c r="AM140" s="173"/>
      <c r="AN140" s="9"/>
    </row>
    <row r="141" spans="1:52" s="382" customFormat="1" ht="24.95" customHeight="1">
      <c r="A141" s="754"/>
      <c r="B141" s="660"/>
      <c r="N141" s="9"/>
      <c r="R141" s="9"/>
      <c r="S141" s="705">
        <f>+IF(JULIO!S141=0,"",JULIO!S141)</f>
        <v>2010300</v>
      </c>
      <c r="T141" s="681" t="str">
        <f>+IF(JULIO!T141=0,"",JULIO!T141)</f>
        <v>Impuestos y Multas</v>
      </c>
      <c r="U141" s="132">
        <f t="shared" ref="U141:AJ141" si="150">U142+U143</f>
        <v>0</v>
      </c>
      <c r="V141" s="122">
        <f t="shared" si="150"/>
        <v>0</v>
      </c>
      <c r="W141" s="122">
        <f t="shared" si="150"/>
        <v>0</v>
      </c>
      <c r="X141" s="129">
        <f t="shared" si="150"/>
        <v>0</v>
      </c>
      <c r="Y141" s="128">
        <f t="shared" si="150"/>
        <v>0</v>
      </c>
      <c r="Z141" s="122">
        <f t="shared" si="150"/>
        <v>0</v>
      </c>
      <c r="AA141" s="129">
        <f t="shared" si="150"/>
        <v>0</v>
      </c>
      <c r="AB141" s="128">
        <f t="shared" si="150"/>
        <v>0</v>
      </c>
      <c r="AC141" s="122">
        <f t="shared" si="150"/>
        <v>0</v>
      </c>
      <c r="AD141" s="129">
        <f t="shared" si="150"/>
        <v>0</v>
      </c>
      <c r="AE141" s="128">
        <f t="shared" si="150"/>
        <v>0</v>
      </c>
      <c r="AF141" s="122">
        <f t="shared" si="150"/>
        <v>0</v>
      </c>
      <c r="AG141" s="129">
        <f t="shared" si="150"/>
        <v>0</v>
      </c>
      <c r="AH141" s="128">
        <f t="shared" si="150"/>
        <v>0</v>
      </c>
      <c r="AI141" s="122">
        <f t="shared" si="150"/>
        <v>0</v>
      </c>
      <c r="AJ141" s="130">
        <f t="shared" si="150"/>
        <v>0</v>
      </c>
      <c r="AK141" s="10"/>
      <c r="AL141" s="128">
        <f>AL142+AL143</f>
        <v>0</v>
      </c>
      <c r="AM141" s="130">
        <f>AM142+AM143</f>
        <v>0</v>
      </c>
      <c r="AN141" s="9"/>
    </row>
    <row r="142" spans="1:52" s="382" customFormat="1" ht="24.95" customHeight="1">
      <c r="A142" s="754"/>
      <c r="B142" s="660"/>
      <c r="N142" s="9"/>
      <c r="R142" s="9"/>
      <c r="S142" s="706" t="str">
        <f>+IF(JULIO!S142=0,"",JULIO!S142)</f>
        <v>2010300-1</v>
      </c>
      <c r="T142" s="682" t="str">
        <f>+IF(JULIO!T142=0,"",JULIO!T142)</f>
        <v>Impuestos (Predial, Vehiculos, Otros)</v>
      </c>
      <c r="U142" s="27">
        <f>+ENERO!U142</f>
        <v>0</v>
      </c>
      <c r="V142" s="15">
        <f>JULIO!V142+AGOSTO!AL142</f>
        <v>0</v>
      </c>
      <c r="W142" s="15">
        <f>JULIO!W142+AGOSTO!AM142</f>
        <v>0</v>
      </c>
      <c r="X142" s="18">
        <f>SUM(U142:W142)</f>
        <v>0</v>
      </c>
      <c r="Y142" s="19">
        <f>JULIO!AA142</f>
        <v>0</v>
      </c>
      <c r="Z142" s="374">
        <v>0</v>
      </c>
      <c r="AA142" s="18">
        <f>SUM(Y142:Z142)</f>
        <v>0</v>
      </c>
      <c r="AB142" s="19">
        <f>JULIO!AD142</f>
        <v>0</v>
      </c>
      <c r="AC142" s="374">
        <v>0</v>
      </c>
      <c r="AD142" s="18">
        <f>SUM(AB142:AC142)</f>
        <v>0</v>
      </c>
      <c r="AE142" s="19">
        <f>JULIO!AG142</f>
        <v>0</v>
      </c>
      <c r="AF142" s="374">
        <v>0</v>
      </c>
      <c r="AG142" s="18">
        <f>SUM(AE142:AF142)</f>
        <v>0</v>
      </c>
      <c r="AH142" s="19">
        <f>X142-AA142</f>
        <v>0</v>
      </c>
      <c r="AI142" s="15">
        <f>X142-AD142</f>
        <v>0</v>
      </c>
      <c r="AJ142" s="16">
        <f>X142-AG142</f>
        <v>0</v>
      </c>
      <c r="AK142" s="9"/>
      <c r="AL142" s="372">
        <v>0</v>
      </c>
      <c r="AM142" s="375">
        <v>0</v>
      </c>
      <c r="AN142" s="9"/>
    </row>
    <row r="143" spans="1:52" s="382" customFormat="1" ht="24.95" customHeight="1">
      <c r="A143" s="754"/>
      <c r="B143" s="660"/>
      <c r="N143" s="9"/>
      <c r="R143" s="9"/>
      <c r="S143" s="706">
        <f>+IF(JULIO!S143=0,"",JULIO!S143)</f>
        <v>2010399</v>
      </c>
      <c r="T143" s="682" t="str">
        <f>+IF(JULIO!T143=0,"",JULIO!T143)</f>
        <v>Vigencias AnterioresImpuestos y Multas</v>
      </c>
      <c r="U143" s="27">
        <f>+ENERO!U143</f>
        <v>0</v>
      </c>
      <c r="V143" s="15">
        <f>JULIO!V143+AGOSTO!AL143</f>
        <v>0</v>
      </c>
      <c r="W143" s="15">
        <f>JULIO!W143+AGOSTO!AM143</f>
        <v>0</v>
      </c>
      <c r="X143" s="18">
        <f>SUM(U143:W143)</f>
        <v>0</v>
      </c>
      <c r="Y143" s="19">
        <f>JULIO!AA143</f>
        <v>0</v>
      </c>
      <c r="Z143" s="374">
        <v>0</v>
      </c>
      <c r="AA143" s="18">
        <f>SUM(Y143:Z143)</f>
        <v>0</v>
      </c>
      <c r="AB143" s="19">
        <f>JULIO!AD143</f>
        <v>0</v>
      </c>
      <c r="AC143" s="374">
        <v>0</v>
      </c>
      <c r="AD143" s="18">
        <f>SUM(AB143:AC143)</f>
        <v>0</v>
      </c>
      <c r="AE143" s="19">
        <f>JULIO!AG143</f>
        <v>0</v>
      </c>
      <c r="AF143" s="374">
        <v>0</v>
      </c>
      <c r="AG143" s="18">
        <f>SUM(AE143:AF143)</f>
        <v>0</v>
      </c>
      <c r="AH143" s="19">
        <f>X143-AA143</f>
        <v>0</v>
      </c>
      <c r="AI143" s="15">
        <f>X143-AD143</f>
        <v>0</v>
      </c>
      <c r="AJ143" s="16">
        <f>X143-AG143</f>
        <v>0</v>
      </c>
      <c r="AK143" s="9"/>
      <c r="AL143" s="372">
        <v>0</v>
      </c>
      <c r="AM143" s="375">
        <v>0</v>
      </c>
      <c r="AN143" s="9"/>
    </row>
    <row r="144" spans="1:52" s="382" customFormat="1" ht="24.95" customHeight="1">
      <c r="A144" s="754"/>
      <c r="B144" s="660"/>
      <c r="N144" s="9"/>
      <c r="R144" s="9"/>
      <c r="S144" s="366" t="str">
        <f>+IF(JULIO!S144=0,"",JULIO!S144)</f>
        <v/>
      </c>
      <c r="T144" s="696" t="str">
        <f>+IF(JULIO!T144=0,"",JULIO!T144)</f>
        <v/>
      </c>
      <c r="U144" s="161"/>
      <c r="V144" s="161"/>
      <c r="W144" s="161"/>
      <c r="X144" s="161"/>
      <c r="Y144" s="161"/>
      <c r="Z144" s="161"/>
      <c r="AA144" s="161"/>
      <c r="AB144" s="161"/>
      <c r="AC144" s="161"/>
      <c r="AD144" s="161"/>
      <c r="AE144" s="161"/>
      <c r="AF144" s="161"/>
      <c r="AG144" s="161"/>
      <c r="AH144" s="161"/>
      <c r="AI144" s="161"/>
      <c r="AJ144" s="166"/>
      <c r="AK144" s="9"/>
      <c r="AL144" s="172"/>
      <c r="AM144" s="173"/>
      <c r="AN144" s="9"/>
    </row>
    <row r="145" spans="1:40" s="382" customFormat="1" ht="24.95" customHeight="1">
      <c r="A145" s="754"/>
      <c r="B145" s="660"/>
      <c r="N145" s="9"/>
      <c r="R145" s="9"/>
      <c r="S145" s="704">
        <f>+IF(JULIO!S145=0,"",JULIO!S145)</f>
        <v>2020010</v>
      </c>
      <c r="T145" s="680" t="str">
        <f>+IF(JULIO!T145=0,"",JULIO!T145)</f>
        <v>Gastos de Operación</v>
      </c>
      <c r="U145" s="132">
        <f t="shared" ref="U145:AJ145" si="151">U147+U155</f>
        <v>528436640</v>
      </c>
      <c r="V145" s="122">
        <f t="shared" si="151"/>
        <v>-85133908</v>
      </c>
      <c r="W145" s="122">
        <f t="shared" si="151"/>
        <v>94167416</v>
      </c>
      <c r="X145" s="129">
        <f t="shared" si="151"/>
        <v>537470148</v>
      </c>
      <c r="Y145" s="128">
        <f t="shared" si="151"/>
        <v>382406867</v>
      </c>
      <c r="Z145" s="122">
        <f t="shared" si="151"/>
        <v>16078549</v>
      </c>
      <c r="AA145" s="129">
        <f t="shared" si="151"/>
        <v>398485416</v>
      </c>
      <c r="AB145" s="128">
        <f t="shared" si="151"/>
        <v>348464497</v>
      </c>
      <c r="AC145" s="122">
        <f t="shared" si="151"/>
        <v>21798908</v>
      </c>
      <c r="AD145" s="129">
        <f t="shared" si="151"/>
        <v>370263405</v>
      </c>
      <c r="AE145" s="128">
        <f t="shared" si="151"/>
        <v>286289910</v>
      </c>
      <c r="AF145" s="122">
        <f t="shared" si="151"/>
        <v>24975658</v>
      </c>
      <c r="AG145" s="129">
        <f t="shared" si="151"/>
        <v>311265568</v>
      </c>
      <c r="AH145" s="128">
        <f t="shared" si="151"/>
        <v>138984732</v>
      </c>
      <c r="AI145" s="122">
        <f t="shared" si="151"/>
        <v>167206743</v>
      </c>
      <c r="AJ145" s="130">
        <f t="shared" si="151"/>
        <v>226204580</v>
      </c>
      <c r="AK145" s="10"/>
      <c r="AL145" s="128">
        <f>AL147+AL155</f>
        <v>0</v>
      </c>
      <c r="AM145" s="130">
        <f>AM147+AM155</f>
        <v>0</v>
      </c>
      <c r="AN145" s="9"/>
    </row>
    <row r="146" spans="1:40" s="382" customFormat="1" ht="24.95" customHeight="1">
      <c r="A146" s="754"/>
      <c r="B146" s="660"/>
      <c r="N146" s="9"/>
      <c r="R146" s="9"/>
      <c r="S146" s="707" t="str">
        <f>+IF(JULIO!S146=0,"",JULIO!S146)</f>
        <v/>
      </c>
      <c r="T146" s="683" t="str">
        <f>+IF(JULIO!T146=0,"",JULIO!T146)</f>
        <v/>
      </c>
      <c r="U146" s="17"/>
      <c r="V146" s="15"/>
      <c r="W146" s="15"/>
      <c r="X146" s="18"/>
      <c r="Y146" s="19"/>
      <c r="Z146" s="15"/>
      <c r="AA146" s="18"/>
      <c r="AB146" s="19"/>
      <c r="AC146" s="15"/>
      <c r="AD146" s="18"/>
      <c r="AE146" s="19"/>
      <c r="AF146" s="15"/>
      <c r="AG146" s="18"/>
      <c r="AH146" s="19"/>
      <c r="AI146" s="15"/>
      <c r="AJ146" s="16"/>
      <c r="AK146" s="9"/>
      <c r="AL146" s="172"/>
      <c r="AM146" s="173"/>
      <c r="AN146" s="9"/>
    </row>
    <row r="147" spans="1:40" s="382" customFormat="1" ht="24.95" customHeight="1">
      <c r="A147" s="754"/>
      <c r="B147" s="660"/>
      <c r="N147" s="9"/>
      <c r="R147" s="9"/>
      <c r="S147" s="705">
        <f>+IF(JULIO!S147=0,"",JULIO!S147)</f>
        <v>2020100</v>
      </c>
      <c r="T147" s="681" t="str">
        <f>+IF(JULIO!T147=0,"",JULIO!T147)</f>
        <v>Adquisición de bienes</v>
      </c>
      <c r="U147" s="132">
        <f t="shared" ref="U147:AJ147" si="152">SUM(U148:U149)+U153</f>
        <v>187400000</v>
      </c>
      <c r="V147" s="122">
        <f t="shared" si="152"/>
        <v>-36624565</v>
      </c>
      <c r="W147" s="122">
        <f t="shared" si="152"/>
        <v>32823293</v>
      </c>
      <c r="X147" s="129">
        <f t="shared" si="152"/>
        <v>183598728</v>
      </c>
      <c r="Y147" s="128">
        <f t="shared" si="152"/>
        <v>146526585</v>
      </c>
      <c r="Z147" s="122">
        <f t="shared" si="152"/>
        <v>5922223</v>
      </c>
      <c r="AA147" s="129">
        <f t="shared" si="152"/>
        <v>152448808</v>
      </c>
      <c r="AB147" s="128">
        <f t="shared" si="152"/>
        <v>145483078</v>
      </c>
      <c r="AC147" s="122">
        <f t="shared" si="152"/>
        <v>5929222</v>
      </c>
      <c r="AD147" s="129">
        <f t="shared" si="152"/>
        <v>151412300</v>
      </c>
      <c r="AE147" s="128">
        <f t="shared" si="152"/>
        <v>122717592</v>
      </c>
      <c r="AF147" s="122">
        <f t="shared" si="152"/>
        <v>10085700</v>
      </c>
      <c r="AG147" s="129">
        <f t="shared" si="152"/>
        <v>132803292</v>
      </c>
      <c r="AH147" s="128">
        <f t="shared" si="152"/>
        <v>31149920</v>
      </c>
      <c r="AI147" s="122">
        <f t="shared" si="152"/>
        <v>32186428</v>
      </c>
      <c r="AJ147" s="130">
        <f t="shared" si="152"/>
        <v>50795436</v>
      </c>
      <c r="AK147" s="9"/>
      <c r="AL147" s="128">
        <f>SUM(AL148:AL149)+AL153</f>
        <v>0</v>
      </c>
      <c r="AM147" s="130">
        <f>SUM(AM148:AM149)+AM153</f>
        <v>0</v>
      </c>
      <c r="AN147" s="9"/>
    </row>
    <row r="148" spans="1:40" s="382" customFormat="1" ht="24.95" customHeight="1">
      <c r="A148" s="754"/>
      <c r="B148" s="660"/>
      <c r="N148" s="9"/>
      <c r="R148" s="9"/>
      <c r="S148" s="706">
        <f>+IF(JULIO!S148=0,"",JULIO!S148)</f>
        <v>2020101</v>
      </c>
      <c r="T148" s="682" t="str">
        <f>+IF(JULIO!T148=0,"",JULIO!T148)</f>
        <v>Mantenimiento Hospitalario</v>
      </c>
      <c r="U148" s="27">
        <f>+ENERO!U148</f>
        <v>127400000</v>
      </c>
      <c r="V148" s="15">
        <f>JULIO!V148+AGOSTO!AL148</f>
        <v>0</v>
      </c>
      <c r="W148" s="15">
        <f>JULIO!W148+AGOSTO!AM148</f>
        <v>0</v>
      </c>
      <c r="X148" s="18">
        <f>SUM(U148:W148)</f>
        <v>127400000</v>
      </c>
      <c r="Y148" s="19">
        <f>JULIO!AA148</f>
        <v>102557407</v>
      </c>
      <c r="Z148" s="374">
        <v>5845223</v>
      </c>
      <c r="AA148" s="18">
        <f>SUM(Y148:Z148)</f>
        <v>108402630</v>
      </c>
      <c r="AB148" s="19">
        <f>JULIO!AD148</f>
        <v>101513904</v>
      </c>
      <c r="AC148" s="374">
        <v>5852223</v>
      </c>
      <c r="AD148" s="18">
        <f>SUM(AB148:AC148)</f>
        <v>107366127</v>
      </c>
      <c r="AE148" s="19">
        <f>JULIO!AG148</f>
        <v>89700886</v>
      </c>
      <c r="AF148" s="374">
        <v>5375680</v>
      </c>
      <c r="AG148" s="18">
        <f>SUM(AE148:AF148)</f>
        <v>95076566</v>
      </c>
      <c r="AH148" s="19">
        <f>X148-AA148</f>
        <v>18997370</v>
      </c>
      <c r="AI148" s="15">
        <f>X148-AD148</f>
        <v>20033873</v>
      </c>
      <c r="AJ148" s="16">
        <f>X148-AG148</f>
        <v>32323434</v>
      </c>
      <c r="AK148" s="9"/>
      <c r="AL148" s="372">
        <v>0</v>
      </c>
      <c r="AM148" s="375">
        <v>0</v>
      </c>
      <c r="AN148" s="9"/>
    </row>
    <row r="149" spans="1:40" s="382" customFormat="1" ht="24.95" customHeight="1">
      <c r="A149" s="754"/>
      <c r="B149" s="660"/>
      <c r="N149" s="9"/>
      <c r="R149" s="9"/>
      <c r="S149" s="706">
        <f>+IF(JULIO!S149=0,"",JULIO!S149)</f>
        <v>2020102</v>
      </c>
      <c r="T149" s="682" t="str">
        <f>+IF(JULIO!T149=0,"",JULIO!T149)</f>
        <v>Otros</v>
      </c>
      <c r="U149" s="27">
        <f t="shared" ref="U149:AJ149" si="153">SUM(U150:U152)</f>
        <v>60000000</v>
      </c>
      <c r="V149" s="15">
        <f t="shared" si="153"/>
        <v>-36624565</v>
      </c>
      <c r="W149" s="15">
        <f t="shared" si="153"/>
        <v>0</v>
      </c>
      <c r="X149" s="18">
        <f t="shared" si="153"/>
        <v>23375435</v>
      </c>
      <c r="Y149" s="19">
        <f t="shared" si="153"/>
        <v>11145885</v>
      </c>
      <c r="Z149" s="142">
        <f t="shared" si="153"/>
        <v>77000</v>
      </c>
      <c r="AA149" s="18">
        <f t="shared" si="153"/>
        <v>11222885</v>
      </c>
      <c r="AB149" s="19">
        <f t="shared" si="153"/>
        <v>11145881</v>
      </c>
      <c r="AC149" s="142">
        <f t="shared" si="153"/>
        <v>76999</v>
      </c>
      <c r="AD149" s="18">
        <f t="shared" si="153"/>
        <v>11222880</v>
      </c>
      <c r="AE149" s="19">
        <f t="shared" si="153"/>
        <v>4066892</v>
      </c>
      <c r="AF149" s="142">
        <f t="shared" si="153"/>
        <v>902020</v>
      </c>
      <c r="AG149" s="18">
        <f t="shared" si="153"/>
        <v>4968912</v>
      </c>
      <c r="AH149" s="19">
        <f t="shared" si="153"/>
        <v>12152550</v>
      </c>
      <c r="AI149" s="15">
        <f t="shared" si="153"/>
        <v>12152555</v>
      </c>
      <c r="AJ149" s="16">
        <f t="shared" si="153"/>
        <v>18406523</v>
      </c>
      <c r="AK149" s="9"/>
      <c r="AL149" s="29">
        <f>SUM(AL150:AL152)</f>
        <v>0</v>
      </c>
      <c r="AM149" s="26">
        <f>SUM(AM150:AM152)</f>
        <v>0</v>
      </c>
      <c r="AN149" s="9"/>
    </row>
    <row r="150" spans="1:40" s="382" customFormat="1" ht="24.95" customHeight="1">
      <c r="A150" s="754"/>
      <c r="B150" s="660"/>
      <c r="N150" s="9"/>
      <c r="R150" s="9"/>
      <c r="S150" s="707" t="str">
        <f>+IF(JULIO!S150=0,"",JULIO!S150)</f>
        <v>2020102-1</v>
      </c>
      <c r="T150" s="682" t="str">
        <f>+IF(JULIO!T150=0,"",JULIO!T150)</f>
        <v>Compra de Equipo e Instr. Mco. y Laborat.</v>
      </c>
      <c r="U150" s="27">
        <f>+ENERO!U150</f>
        <v>40000000</v>
      </c>
      <c r="V150" s="15">
        <f>JULIO!V150+AGOSTO!AL150</f>
        <v>-32000000</v>
      </c>
      <c r="W150" s="15">
        <f>JULIO!W150+AGOSTO!AM150</f>
        <v>0</v>
      </c>
      <c r="X150" s="18">
        <f>SUM(U150:W150)</f>
        <v>8000000</v>
      </c>
      <c r="Y150" s="19">
        <f>JULIO!AA150</f>
        <v>7266120</v>
      </c>
      <c r="Z150" s="374">
        <v>0</v>
      </c>
      <c r="AA150" s="18">
        <f>SUM(Y150:Z150)</f>
        <v>7266120</v>
      </c>
      <c r="AB150" s="19">
        <f>JULIO!AD150</f>
        <v>7266119</v>
      </c>
      <c r="AC150" s="374">
        <v>0</v>
      </c>
      <c r="AD150" s="18">
        <f>SUM(AB150:AC150)</f>
        <v>7266119</v>
      </c>
      <c r="AE150" s="19">
        <f>JULIO!AG150</f>
        <v>464100</v>
      </c>
      <c r="AF150" s="374">
        <v>902020</v>
      </c>
      <c r="AG150" s="18">
        <f>SUM(AE150:AF150)</f>
        <v>1366120</v>
      </c>
      <c r="AH150" s="19">
        <f>X150-AA150</f>
        <v>733880</v>
      </c>
      <c r="AI150" s="15">
        <f>X150-AD150</f>
        <v>733881</v>
      </c>
      <c r="AJ150" s="16">
        <f>X150-AG150</f>
        <v>6633880</v>
      </c>
      <c r="AK150" s="9"/>
      <c r="AL150" s="372">
        <v>0</v>
      </c>
      <c r="AM150" s="375">
        <v>0</v>
      </c>
      <c r="AN150" s="9"/>
    </row>
    <row r="151" spans="1:40" s="382" customFormat="1" ht="24.95" customHeight="1">
      <c r="A151" s="754"/>
      <c r="B151" s="660"/>
      <c r="N151" s="9"/>
      <c r="R151" s="9"/>
      <c r="S151" s="707" t="str">
        <f>+IF(JULIO!S151=0,"",JULIO!S151)</f>
        <v>2020102-2</v>
      </c>
      <c r="T151" s="682" t="str">
        <f>+IF(JULIO!T151=0,"",JULIO!T151)</f>
        <v>Materiales</v>
      </c>
      <c r="U151" s="27">
        <f>+ENERO!U151</f>
        <v>20000000</v>
      </c>
      <c r="V151" s="15">
        <f>JULIO!V151+AGOSTO!AL151</f>
        <v>-4624565</v>
      </c>
      <c r="W151" s="15">
        <f>JULIO!W151+AGOSTO!AM151</f>
        <v>0</v>
      </c>
      <c r="X151" s="18">
        <f>SUM(U151:W151)</f>
        <v>15375435</v>
      </c>
      <c r="Y151" s="19">
        <f>JULIO!AA151</f>
        <v>3879765</v>
      </c>
      <c r="Z151" s="374">
        <v>77000</v>
      </c>
      <c r="AA151" s="18">
        <f>SUM(Y151:Z151)</f>
        <v>3956765</v>
      </c>
      <c r="AB151" s="19">
        <f>JULIO!AD151</f>
        <v>3879762</v>
      </c>
      <c r="AC151" s="374">
        <v>76999</v>
      </c>
      <c r="AD151" s="18">
        <f>SUM(AB151:AC151)</f>
        <v>3956761</v>
      </c>
      <c r="AE151" s="19">
        <f>JULIO!AG151</f>
        <v>3602792</v>
      </c>
      <c r="AF151" s="374">
        <v>0</v>
      </c>
      <c r="AG151" s="18">
        <f>SUM(AE151:AF151)</f>
        <v>3602792</v>
      </c>
      <c r="AH151" s="19">
        <f>X151-AA151</f>
        <v>11418670</v>
      </c>
      <c r="AI151" s="15">
        <f>X151-AD151</f>
        <v>11418674</v>
      </c>
      <c r="AJ151" s="16">
        <f>X151-AG151</f>
        <v>11772643</v>
      </c>
      <c r="AK151" s="9"/>
      <c r="AL151" s="372">
        <v>0</v>
      </c>
      <c r="AM151" s="375">
        <v>0</v>
      </c>
      <c r="AN151" s="9"/>
    </row>
    <row r="152" spans="1:40" s="382" customFormat="1" ht="24.95" customHeight="1">
      <c r="A152" s="754"/>
      <c r="B152" s="660"/>
      <c r="N152" s="9"/>
      <c r="R152" s="9"/>
      <c r="S152" s="707" t="str">
        <f>+IF(JULIO!S152=0,"",JULIO!S152)</f>
        <v>2020102-3</v>
      </c>
      <c r="T152" s="682" t="str">
        <f>+IF(JULIO!T152=0,"",JULIO!T152)</f>
        <v/>
      </c>
      <c r="U152" s="27">
        <f>+ENERO!U152</f>
        <v>0</v>
      </c>
      <c r="V152" s="15">
        <f>JULIO!V152+AGOSTO!AL152</f>
        <v>0</v>
      </c>
      <c r="W152" s="15">
        <f>JULIO!W152+AGOSTO!AM152</f>
        <v>0</v>
      </c>
      <c r="X152" s="18">
        <f>SUM(U152:W152)</f>
        <v>0</v>
      </c>
      <c r="Y152" s="19">
        <f>JULIO!AA152</f>
        <v>0</v>
      </c>
      <c r="Z152" s="374">
        <v>0</v>
      </c>
      <c r="AA152" s="18">
        <f>SUM(Y152:Z152)</f>
        <v>0</v>
      </c>
      <c r="AB152" s="19">
        <f>JULIO!AD152</f>
        <v>0</v>
      </c>
      <c r="AC152" s="374">
        <v>0</v>
      </c>
      <c r="AD152" s="18">
        <f>SUM(AB152:AC152)</f>
        <v>0</v>
      </c>
      <c r="AE152" s="19">
        <f>JULIO!AG152</f>
        <v>0</v>
      </c>
      <c r="AF152" s="374">
        <v>0</v>
      </c>
      <c r="AG152" s="18">
        <f>SUM(AE152:AF152)</f>
        <v>0</v>
      </c>
      <c r="AH152" s="19">
        <f>X152-AA152</f>
        <v>0</v>
      </c>
      <c r="AI152" s="15">
        <f>X152-AD152</f>
        <v>0</v>
      </c>
      <c r="AJ152" s="16">
        <f>X152-AG152</f>
        <v>0</v>
      </c>
      <c r="AK152" s="9"/>
      <c r="AL152" s="372">
        <v>0</v>
      </c>
      <c r="AM152" s="375">
        <v>0</v>
      </c>
      <c r="AN152" s="9"/>
    </row>
    <row r="153" spans="1:40" s="382" customFormat="1" ht="24.95" customHeight="1">
      <c r="A153" s="754"/>
      <c r="B153" s="660"/>
      <c r="N153" s="9"/>
      <c r="R153" s="9"/>
      <c r="S153" s="706">
        <f>+IF(JULIO!S153=0,"",JULIO!S153)</f>
        <v>2020199</v>
      </c>
      <c r="T153" s="682" t="str">
        <f>+IF(JULIO!T153=0,"",JULIO!T153)</f>
        <v>Vigencias Anteriores Adquisición de Bienes Operativo</v>
      </c>
      <c r="U153" s="27">
        <f>+ENERO!U153</f>
        <v>0</v>
      </c>
      <c r="V153" s="15">
        <f>JULIO!V153+AGOSTO!AL153</f>
        <v>0</v>
      </c>
      <c r="W153" s="15">
        <f>JULIO!W153+AGOSTO!AM153</f>
        <v>32823293</v>
      </c>
      <c r="X153" s="18">
        <f>SUM(U153:W153)</f>
        <v>32823293</v>
      </c>
      <c r="Y153" s="19">
        <f>JULIO!AA153</f>
        <v>32823293</v>
      </c>
      <c r="Z153" s="374">
        <v>0</v>
      </c>
      <c r="AA153" s="18">
        <f>SUM(Y153:Z153)</f>
        <v>32823293</v>
      </c>
      <c r="AB153" s="19">
        <f>JULIO!AD153</f>
        <v>32823293</v>
      </c>
      <c r="AC153" s="374">
        <v>0</v>
      </c>
      <c r="AD153" s="18">
        <f>SUM(AB153:AC153)</f>
        <v>32823293</v>
      </c>
      <c r="AE153" s="19">
        <f>JULIO!AG153</f>
        <v>28949814</v>
      </c>
      <c r="AF153" s="374">
        <v>3808000</v>
      </c>
      <c r="AG153" s="18">
        <f>SUM(AE153:AF153)</f>
        <v>32757814</v>
      </c>
      <c r="AH153" s="19">
        <f>X153-AA153</f>
        <v>0</v>
      </c>
      <c r="AI153" s="15">
        <f>X153-AD153</f>
        <v>0</v>
      </c>
      <c r="AJ153" s="16">
        <f>X153-AG153</f>
        <v>65479</v>
      </c>
      <c r="AK153" s="9"/>
      <c r="AL153" s="372">
        <v>0</v>
      </c>
      <c r="AM153" s="375">
        <v>0</v>
      </c>
      <c r="AN153" s="9"/>
    </row>
    <row r="154" spans="1:40" s="382" customFormat="1" ht="24.95" customHeight="1">
      <c r="A154" s="754"/>
      <c r="B154" s="660"/>
      <c r="N154" s="9"/>
      <c r="R154" s="9"/>
      <c r="S154" s="366" t="str">
        <f>+IF(JULIO!S154=0,"",JULIO!S154)</f>
        <v/>
      </c>
      <c r="T154" s="696" t="str">
        <f>+IF(JULIO!T154=0,"",JULIO!T154)</f>
        <v/>
      </c>
      <c r="U154" s="161"/>
      <c r="V154" s="161"/>
      <c r="W154" s="161"/>
      <c r="X154" s="161"/>
      <c r="Y154" s="161"/>
      <c r="Z154" s="161"/>
      <c r="AA154" s="161"/>
      <c r="AB154" s="161"/>
      <c r="AC154" s="161"/>
      <c r="AD154" s="161"/>
      <c r="AE154" s="161"/>
      <c r="AF154" s="161"/>
      <c r="AG154" s="161"/>
      <c r="AH154" s="161"/>
      <c r="AI154" s="161"/>
      <c r="AJ154" s="166"/>
      <c r="AK154" s="9"/>
      <c r="AL154" s="172"/>
      <c r="AM154" s="173"/>
      <c r="AN154" s="9"/>
    </row>
    <row r="155" spans="1:40" s="382" customFormat="1" ht="24.95" customHeight="1">
      <c r="A155" s="754"/>
      <c r="B155" s="660"/>
      <c r="N155" s="9"/>
      <c r="R155" s="9"/>
      <c r="S155" s="705">
        <f>+IF(JULIO!S155=0,"",JULIO!S155)</f>
        <v>2020200</v>
      </c>
      <c r="T155" s="681" t="str">
        <f>+IF(JULIO!T155=0,"",JULIO!T155)</f>
        <v>Adquisición de Servicios</v>
      </c>
      <c r="U155" s="132">
        <f t="shared" ref="U155:AJ155" si="154">SUM(U156:U157)+U168</f>
        <v>341036640</v>
      </c>
      <c r="V155" s="122">
        <f t="shared" si="154"/>
        <v>-48509343</v>
      </c>
      <c r="W155" s="122">
        <f t="shared" si="154"/>
        <v>61344123</v>
      </c>
      <c r="X155" s="129">
        <f t="shared" si="154"/>
        <v>353871420</v>
      </c>
      <c r="Y155" s="128">
        <f t="shared" si="154"/>
        <v>235880282</v>
      </c>
      <c r="Z155" s="122">
        <f t="shared" si="154"/>
        <v>10156326</v>
      </c>
      <c r="AA155" s="129">
        <f t="shared" si="154"/>
        <v>246036608</v>
      </c>
      <c r="AB155" s="128">
        <f t="shared" si="154"/>
        <v>202981419</v>
      </c>
      <c r="AC155" s="122">
        <f t="shared" si="154"/>
        <v>15869686</v>
      </c>
      <c r="AD155" s="129">
        <f t="shared" si="154"/>
        <v>218851105</v>
      </c>
      <c r="AE155" s="128">
        <f t="shared" si="154"/>
        <v>163572318</v>
      </c>
      <c r="AF155" s="122">
        <f t="shared" si="154"/>
        <v>14889958</v>
      </c>
      <c r="AG155" s="129">
        <f t="shared" si="154"/>
        <v>178462276</v>
      </c>
      <c r="AH155" s="128">
        <f t="shared" si="154"/>
        <v>107834812</v>
      </c>
      <c r="AI155" s="122">
        <f t="shared" si="154"/>
        <v>135020315</v>
      </c>
      <c r="AJ155" s="130">
        <f t="shared" si="154"/>
        <v>175409144</v>
      </c>
      <c r="AK155" s="9"/>
      <c r="AL155" s="128">
        <f>SUM(AL156:AL157)+AL168</f>
        <v>0</v>
      </c>
      <c r="AM155" s="130">
        <f>SUM(AM156:AM157)+AM168</f>
        <v>0</v>
      </c>
      <c r="AN155" s="9"/>
    </row>
    <row r="156" spans="1:40" s="382" customFormat="1" ht="24.95" customHeight="1">
      <c r="A156" s="754"/>
      <c r="B156" s="660"/>
      <c r="N156" s="9"/>
      <c r="P156" s="9"/>
      <c r="Q156" s="9"/>
      <c r="R156" s="9"/>
      <c r="S156" s="706">
        <f>+IF(JULIO!S156=0,"",JULIO!S156)</f>
        <v>2020201</v>
      </c>
      <c r="T156" s="682" t="str">
        <f>+IF(JULIO!T156=0,"",JULIO!T156)</f>
        <v>Mantenimiento Hospitalario</v>
      </c>
      <c r="U156" s="27">
        <f>+ENERO!U156</f>
        <v>136881718</v>
      </c>
      <c r="V156" s="15">
        <f>JULIO!V156+AGOSTO!AL156</f>
        <v>0</v>
      </c>
      <c r="W156" s="15">
        <f>JULIO!W156+AGOSTO!AM156</f>
        <v>0</v>
      </c>
      <c r="X156" s="18">
        <f>SUM(U156:W156)</f>
        <v>136881718</v>
      </c>
      <c r="Y156" s="19">
        <f>JULIO!AA156</f>
        <v>73464871</v>
      </c>
      <c r="Z156" s="374">
        <v>6709680</v>
      </c>
      <c r="AA156" s="18">
        <f>SUM(Y156:Z156)</f>
        <v>80174551</v>
      </c>
      <c r="AB156" s="19">
        <f>JULIO!AD156</f>
        <v>66973921</v>
      </c>
      <c r="AC156" s="374">
        <v>6675480</v>
      </c>
      <c r="AD156" s="18">
        <f>SUM(AB156:AC156)</f>
        <v>73649401</v>
      </c>
      <c r="AE156" s="19">
        <f>JULIO!AG156</f>
        <v>47844803</v>
      </c>
      <c r="AF156" s="374">
        <v>5412180</v>
      </c>
      <c r="AG156" s="18">
        <f>SUM(AE156:AF156)</f>
        <v>53256983</v>
      </c>
      <c r="AH156" s="19">
        <f>X156-AA156</f>
        <v>56707167</v>
      </c>
      <c r="AI156" s="15">
        <f>X156-AD156</f>
        <v>63232317</v>
      </c>
      <c r="AJ156" s="16">
        <f>X156-AG156</f>
        <v>83624735</v>
      </c>
      <c r="AK156" s="9"/>
      <c r="AL156" s="372">
        <v>0</v>
      </c>
      <c r="AM156" s="375">
        <v>0</v>
      </c>
      <c r="AN156" s="9"/>
    </row>
    <row r="157" spans="1:40" s="382" customFormat="1" ht="24.95" customHeight="1">
      <c r="A157" s="754"/>
      <c r="B157" s="660"/>
      <c r="N157" s="9"/>
      <c r="P157" s="9"/>
      <c r="Q157" s="9"/>
      <c r="R157" s="9"/>
      <c r="S157" s="706">
        <f>+IF(JULIO!S157=0,"",JULIO!S157)</f>
        <v>2020202</v>
      </c>
      <c r="T157" s="682" t="str">
        <f>+IF(JULIO!T157=0,"",JULIO!T157)</f>
        <v>Otros</v>
      </c>
      <c r="U157" s="27">
        <f t="shared" ref="U157:AJ157" si="155">SUM(U158:U167)</f>
        <v>204154922</v>
      </c>
      <c r="V157" s="15">
        <f t="shared" si="155"/>
        <v>-48509343</v>
      </c>
      <c r="W157" s="15">
        <f t="shared" si="155"/>
        <v>0</v>
      </c>
      <c r="X157" s="18">
        <f t="shared" si="155"/>
        <v>155645579</v>
      </c>
      <c r="Y157" s="19">
        <f t="shared" si="155"/>
        <v>101071288</v>
      </c>
      <c r="Z157" s="142">
        <f t="shared" si="155"/>
        <v>3446646</v>
      </c>
      <c r="AA157" s="18">
        <f t="shared" si="155"/>
        <v>104517934</v>
      </c>
      <c r="AB157" s="19">
        <f t="shared" si="155"/>
        <v>74663375</v>
      </c>
      <c r="AC157" s="142">
        <f t="shared" si="155"/>
        <v>9194206</v>
      </c>
      <c r="AD157" s="18">
        <f t="shared" si="155"/>
        <v>83857581</v>
      </c>
      <c r="AE157" s="19">
        <f t="shared" si="155"/>
        <v>66107240</v>
      </c>
      <c r="AF157" s="142">
        <f t="shared" si="155"/>
        <v>8305286</v>
      </c>
      <c r="AG157" s="18">
        <f t="shared" si="155"/>
        <v>74412526</v>
      </c>
      <c r="AH157" s="19">
        <f t="shared" si="155"/>
        <v>51127645</v>
      </c>
      <c r="AI157" s="15">
        <f t="shared" si="155"/>
        <v>71787998</v>
      </c>
      <c r="AJ157" s="16">
        <f t="shared" si="155"/>
        <v>81233053</v>
      </c>
      <c r="AK157" s="10"/>
      <c r="AL157" s="29">
        <f>SUM(AL158:AL167)</f>
        <v>0</v>
      </c>
      <c r="AM157" s="26">
        <f>SUM(AM158:AM167)</f>
        <v>0</v>
      </c>
      <c r="AN157" s="9"/>
    </row>
    <row r="158" spans="1:40" s="382" customFormat="1" ht="24.95" customHeight="1">
      <c r="A158" s="754"/>
      <c r="B158" s="660"/>
      <c r="N158" s="9"/>
      <c r="P158" s="9"/>
      <c r="Q158" s="9"/>
      <c r="R158" s="9"/>
      <c r="S158" s="707" t="str">
        <f>+IF(JULIO!S158=0,"",JULIO!S158)</f>
        <v>2020202-1</v>
      </c>
      <c r="T158" s="683" t="str">
        <f>+IF(JULIO!T158=0,"",JULIO!T158)</f>
        <v>Seguros</v>
      </c>
      <c r="U158" s="27">
        <f>+ENERO!U158</f>
        <v>47640589</v>
      </c>
      <c r="V158" s="15">
        <f>JULIO!V158+AGOSTO!AL158</f>
        <v>0</v>
      </c>
      <c r="W158" s="15">
        <f>JULIO!W158+AGOSTO!AM158</f>
        <v>0</v>
      </c>
      <c r="X158" s="18">
        <f t="shared" ref="X158:X168" si="156">SUM(U158:W158)</f>
        <v>47640589</v>
      </c>
      <c r="Y158" s="19">
        <f>JULIO!AA158</f>
        <v>24360950</v>
      </c>
      <c r="Z158" s="374">
        <v>0</v>
      </c>
      <c r="AA158" s="18">
        <f t="shared" ref="AA158:AA168" si="157">SUM(Y158:Z158)</f>
        <v>24360950</v>
      </c>
      <c r="AB158" s="19">
        <f>JULIO!AD158</f>
        <v>20941292</v>
      </c>
      <c r="AC158" s="374">
        <v>2532011</v>
      </c>
      <c r="AD158" s="18">
        <f t="shared" ref="AD158:AD168" si="158">SUM(AB158:AC158)</f>
        <v>23473303</v>
      </c>
      <c r="AE158" s="19">
        <f>JULIO!AG158</f>
        <v>20941292</v>
      </c>
      <c r="AF158" s="374">
        <v>2532011</v>
      </c>
      <c r="AG158" s="18">
        <f t="shared" ref="AG158:AG168" si="159">SUM(AE158:AF158)</f>
        <v>23473303</v>
      </c>
      <c r="AH158" s="19">
        <f t="shared" ref="AH158:AH168" si="160">X158-AA158</f>
        <v>23279639</v>
      </c>
      <c r="AI158" s="15">
        <f t="shared" ref="AI158:AI168" si="161">X158-AD158</f>
        <v>24167286</v>
      </c>
      <c r="AJ158" s="16">
        <f t="shared" ref="AJ158:AJ168" si="162">X158-AG158</f>
        <v>24167286</v>
      </c>
      <c r="AK158" s="9"/>
      <c r="AL158" s="372">
        <v>0</v>
      </c>
      <c r="AM158" s="375">
        <v>0</v>
      </c>
      <c r="AN158" s="9"/>
    </row>
    <row r="159" spans="1:40" s="382" customFormat="1" ht="24.95" customHeight="1">
      <c r="A159" s="754"/>
      <c r="B159" s="660"/>
      <c r="N159" s="9"/>
      <c r="P159" s="9"/>
      <c r="Q159" s="9"/>
      <c r="R159" s="9"/>
      <c r="S159" s="707" t="str">
        <f>+IF(JULIO!S159=0,"",JULIO!S159)</f>
        <v>2020202-2</v>
      </c>
      <c r="T159" s="683" t="str">
        <f>+IF(JULIO!T159=0,"",JULIO!T159)</f>
        <v>Impresos y Publicaciones</v>
      </c>
      <c r="U159" s="27">
        <f>+ENERO!U159</f>
        <v>8000000</v>
      </c>
      <c r="V159" s="15">
        <f>JULIO!V159+AGOSTO!AL159</f>
        <v>0</v>
      </c>
      <c r="W159" s="15">
        <f>JULIO!W159+AGOSTO!AM159</f>
        <v>0</v>
      </c>
      <c r="X159" s="18">
        <f t="shared" si="156"/>
        <v>8000000</v>
      </c>
      <c r="Y159" s="19">
        <f>JULIO!AA159</f>
        <v>5851941</v>
      </c>
      <c r="Z159" s="374">
        <v>0</v>
      </c>
      <c r="AA159" s="18">
        <f t="shared" si="157"/>
        <v>5851941</v>
      </c>
      <c r="AB159" s="19">
        <f>JULIO!AD159</f>
        <v>5230188</v>
      </c>
      <c r="AC159" s="374">
        <v>8600</v>
      </c>
      <c r="AD159" s="18">
        <f t="shared" si="158"/>
        <v>5238788</v>
      </c>
      <c r="AE159" s="19">
        <f>JULIO!AG159</f>
        <v>4214404</v>
      </c>
      <c r="AF159" s="374">
        <v>0</v>
      </c>
      <c r="AG159" s="18">
        <f t="shared" si="159"/>
        <v>4214404</v>
      </c>
      <c r="AH159" s="19">
        <f t="shared" si="160"/>
        <v>2148059</v>
      </c>
      <c r="AI159" s="15">
        <f t="shared" si="161"/>
        <v>2761212</v>
      </c>
      <c r="AJ159" s="16">
        <f t="shared" si="162"/>
        <v>3785596</v>
      </c>
      <c r="AK159" s="9"/>
      <c r="AL159" s="372">
        <v>0</v>
      </c>
      <c r="AM159" s="375">
        <v>0</v>
      </c>
      <c r="AN159" s="9"/>
    </row>
    <row r="160" spans="1:40" s="382" customFormat="1" ht="24.95" customHeight="1">
      <c r="A160" s="754"/>
      <c r="B160" s="660"/>
      <c r="N160" s="9"/>
      <c r="P160" s="9"/>
      <c r="Q160" s="9"/>
      <c r="R160" s="9"/>
      <c r="S160" s="707" t="str">
        <f>+IF(JULIO!S160=0,"",JULIO!S160)</f>
        <v>2020202-3</v>
      </c>
      <c r="T160" s="683" t="str">
        <f>+IF(JULIO!T160=0,"",JULIO!T160)</f>
        <v>Pago a otras IPS</v>
      </c>
      <c r="U160" s="27">
        <f>+ENERO!U160</f>
        <v>67117184</v>
      </c>
      <c r="V160" s="15">
        <f>JULIO!V160+AGOSTO!AL160</f>
        <v>-50938576</v>
      </c>
      <c r="W160" s="15">
        <f>JULIO!W160+AGOSTO!AM160</f>
        <v>0</v>
      </c>
      <c r="X160" s="18">
        <f t="shared" si="156"/>
        <v>16178608</v>
      </c>
      <c r="Y160" s="19">
        <f>JULIO!AA160</f>
        <v>13473949</v>
      </c>
      <c r="Z160" s="374">
        <v>151700</v>
      </c>
      <c r="AA160" s="18">
        <f t="shared" si="157"/>
        <v>13625649</v>
      </c>
      <c r="AB160" s="19">
        <f>JULIO!AD160</f>
        <v>3112699</v>
      </c>
      <c r="AC160" s="374">
        <v>629075</v>
      </c>
      <c r="AD160" s="18">
        <f t="shared" si="158"/>
        <v>3741774</v>
      </c>
      <c r="AE160" s="19">
        <f>JULIO!AG160</f>
        <v>2501250</v>
      </c>
      <c r="AF160" s="374">
        <v>0</v>
      </c>
      <c r="AG160" s="18">
        <f t="shared" si="159"/>
        <v>2501250</v>
      </c>
      <c r="AH160" s="19">
        <f t="shared" si="160"/>
        <v>2552959</v>
      </c>
      <c r="AI160" s="15">
        <f t="shared" si="161"/>
        <v>12436834</v>
      </c>
      <c r="AJ160" s="16">
        <f t="shared" si="162"/>
        <v>13677358</v>
      </c>
      <c r="AK160" s="9"/>
      <c r="AL160" s="372">
        <v>0</v>
      </c>
      <c r="AM160" s="375">
        <v>0</v>
      </c>
      <c r="AN160" s="9"/>
    </row>
    <row r="161" spans="1:40" s="382" customFormat="1" ht="24.95" customHeight="1">
      <c r="A161" s="754"/>
      <c r="B161" s="660"/>
      <c r="N161" s="9"/>
      <c r="P161" s="9"/>
      <c r="Q161" s="9"/>
      <c r="R161" s="9"/>
      <c r="S161" s="707" t="str">
        <f>+IF(JULIO!S161=0,"",JULIO!S161)</f>
        <v>2020202-4</v>
      </c>
      <c r="T161" s="683" t="str">
        <f>+IF(JULIO!T161=0,"",JULIO!T161)</f>
        <v>Comunicaciones y Transportes</v>
      </c>
      <c r="U161" s="27">
        <f>+ENERO!U161</f>
        <v>24000000</v>
      </c>
      <c r="V161" s="15">
        <f>JULIO!V161+AGOSTO!AL161</f>
        <v>13929233</v>
      </c>
      <c r="W161" s="15">
        <f>JULIO!W161+AGOSTO!AM161</f>
        <v>0</v>
      </c>
      <c r="X161" s="18">
        <f t="shared" si="156"/>
        <v>37929233</v>
      </c>
      <c r="Y161" s="19">
        <f>JULIO!AA161</f>
        <v>20122867</v>
      </c>
      <c r="Z161" s="374">
        <v>892500</v>
      </c>
      <c r="AA161" s="18">
        <f t="shared" si="157"/>
        <v>21015367</v>
      </c>
      <c r="AB161" s="19">
        <f>JULIO!AD161</f>
        <v>17553767</v>
      </c>
      <c r="AC161" s="374">
        <v>1191000</v>
      </c>
      <c r="AD161" s="18">
        <f t="shared" si="158"/>
        <v>18744767</v>
      </c>
      <c r="AE161" s="19">
        <f>JULIO!AG161</f>
        <v>14229749</v>
      </c>
      <c r="AF161" s="374">
        <v>1937353</v>
      </c>
      <c r="AG161" s="18">
        <f t="shared" si="159"/>
        <v>16167102</v>
      </c>
      <c r="AH161" s="19">
        <f t="shared" si="160"/>
        <v>16913866</v>
      </c>
      <c r="AI161" s="15">
        <f t="shared" si="161"/>
        <v>19184466</v>
      </c>
      <c r="AJ161" s="16">
        <f t="shared" si="162"/>
        <v>21762131</v>
      </c>
      <c r="AK161" s="9"/>
      <c r="AL161" s="372">
        <v>0</v>
      </c>
      <c r="AM161" s="375">
        <v>0</v>
      </c>
      <c r="AN161" s="9"/>
    </row>
    <row r="162" spans="1:40" s="382" customFormat="1" ht="24.95" customHeight="1">
      <c r="A162" s="754"/>
      <c r="B162" s="660"/>
      <c r="N162" s="9"/>
      <c r="P162" s="9"/>
      <c r="Q162" s="9"/>
      <c r="R162" s="9"/>
      <c r="S162" s="707" t="str">
        <f>+IF(JULIO!S162=0,"",JULIO!S162)</f>
        <v>2020202-5</v>
      </c>
      <c r="T162" s="683" t="str">
        <f>+IF(JULIO!T162=0,"",JULIO!T162)</f>
        <v>Viáticos y Gastos de Viaje</v>
      </c>
      <c r="U162" s="27">
        <f>+ENERO!U162</f>
        <v>24397149</v>
      </c>
      <c r="V162" s="15">
        <f>JULIO!V162+AGOSTO!AL162</f>
        <v>0</v>
      </c>
      <c r="W162" s="15">
        <f>JULIO!W162+AGOSTO!AM162</f>
        <v>0</v>
      </c>
      <c r="X162" s="18">
        <f t="shared" si="156"/>
        <v>24397149</v>
      </c>
      <c r="Y162" s="19">
        <f>JULIO!AA162</f>
        <v>15761581</v>
      </c>
      <c r="Z162" s="374">
        <v>2402446</v>
      </c>
      <c r="AA162" s="18">
        <f t="shared" si="157"/>
        <v>18164027</v>
      </c>
      <c r="AB162" s="19">
        <f>JULIO!AD162</f>
        <v>15761581</v>
      </c>
      <c r="AC162" s="374">
        <v>2402446</v>
      </c>
      <c r="AD162" s="18">
        <f t="shared" si="158"/>
        <v>18164027</v>
      </c>
      <c r="AE162" s="19">
        <f>JULIO!AG162</f>
        <v>15676946</v>
      </c>
      <c r="AF162" s="374">
        <v>2250103</v>
      </c>
      <c r="AG162" s="18">
        <f t="shared" si="159"/>
        <v>17927049</v>
      </c>
      <c r="AH162" s="19">
        <f t="shared" si="160"/>
        <v>6233122</v>
      </c>
      <c r="AI162" s="15">
        <f t="shared" si="161"/>
        <v>6233122</v>
      </c>
      <c r="AJ162" s="16">
        <f t="shared" si="162"/>
        <v>6470100</v>
      </c>
      <c r="AK162" s="9"/>
      <c r="AL162" s="372">
        <v>0</v>
      </c>
      <c r="AM162" s="375">
        <v>0</v>
      </c>
      <c r="AN162" s="9"/>
    </row>
    <row r="163" spans="1:40" s="382" customFormat="1" ht="24.95" customHeight="1">
      <c r="A163" s="754"/>
      <c r="B163" s="660"/>
      <c r="N163" s="9"/>
      <c r="P163" s="9"/>
      <c r="Q163" s="9"/>
      <c r="R163" s="9"/>
      <c r="S163" s="707" t="str">
        <f>+IF(JULIO!S163=0,"",JULIO!S163)</f>
        <v>2020202-6</v>
      </c>
      <c r="T163" s="683" t="str">
        <f>+IF(JULIO!T163=0,"",JULIO!T163)</f>
        <v>Plan Integral de Manejo de Residuos Sólidos Hospitalarios</v>
      </c>
      <c r="U163" s="27">
        <f>+ENERO!U163</f>
        <v>10000000</v>
      </c>
      <c r="V163" s="15">
        <f>JULIO!V163+AGOSTO!AL163</f>
        <v>-500000</v>
      </c>
      <c r="W163" s="15">
        <f>JULIO!W163+AGOSTO!AM163</f>
        <v>0</v>
      </c>
      <c r="X163" s="18">
        <f t="shared" si="156"/>
        <v>9500000</v>
      </c>
      <c r="Y163" s="19">
        <f>JULIO!AA163</f>
        <v>9500000</v>
      </c>
      <c r="Z163" s="374">
        <v>0</v>
      </c>
      <c r="AA163" s="18">
        <f t="shared" si="157"/>
        <v>9500000</v>
      </c>
      <c r="AB163" s="19">
        <f>JULIO!AD163</f>
        <v>4347467</v>
      </c>
      <c r="AC163" s="374">
        <v>1501300</v>
      </c>
      <c r="AD163" s="18">
        <f t="shared" si="158"/>
        <v>5848767</v>
      </c>
      <c r="AE163" s="19">
        <f>JULIO!AG163</f>
        <v>3670701</v>
      </c>
      <c r="AF163" s="374">
        <v>0</v>
      </c>
      <c r="AG163" s="18">
        <f t="shared" si="159"/>
        <v>3670701</v>
      </c>
      <c r="AH163" s="19">
        <f t="shared" si="160"/>
        <v>0</v>
      </c>
      <c r="AI163" s="15">
        <f t="shared" si="161"/>
        <v>3651233</v>
      </c>
      <c r="AJ163" s="16">
        <f t="shared" si="162"/>
        <v>5829299</v>
      </c>
      <c r="AK163" s="9"/>
      <c r="AL163" s="372">
        <v>0</v>
      </c>
      <c r="AM163" s="375">
        <v>0</v>
      </c>
      <c r="AN163" s="9"/>
    </row>
    <row r="164" spans="1:40" s="382" customFormat="1" ht="24.95" customHeight="1">
      <c r="A164" s="754"/>
      <c r="B164" s="660"/>
      <c r="N164" s="9"/>
      <c r="P164" s="9"/>
      <c r="Q164" s="9"/>
      <c r="R164" s="9"/>
      <c r="S164" s="707" t="str">
        <f>+IF(JULIO!S164=0,"",JULIO!S164)</f>
        <v>2020202-7</v>
      </c>
      <c r="T164" s="683" t="str">
        <f>+IF(JULIO!T164=0,"",JULIO!T164)</f>
        <v>Servicios de Laboratorio contratados con terceros</v>
      </c>
      <c r="U164" s="27">
        <f>+ENERO!U164</f>
        <v>23000000</v>
      </c>
      <c r="V164" s="15">
        <f>JULIO!V164+AGOSTO!AL164</f>
        <v>-11000000</v>
      </c>
      <c r="W164" s="15">
        <f>JULIO!W164+AGOSTO!AM164</f>
        <v>0</v>
      </c>
      <c r="X164" s="18">
        <f t="shared" si="156"/>
        <v>12000000</v>
      </c>
      <c r="Y164" s="19">
        <f>JULIO!AA164</f>
        <v>12000000</v>
      </c>
      <c r="Z164" s="374">
        <v>0</v>
      </c>
      <c r="AA164" s="18">
        <f t="shared" si="157"/>
        <v>12000000</v>
      </c>
      <c r="AB164" s="19">
        <f>JULIO!AD164</f>
        <v>7716381</v>
      </c>
      <c r="AC164" s="374">
        <v>929774</v>
      </c>
      <c r="AD164" s="18">
        <f t="shared" si="158"/>
        <v>8646155</v>
      </c>
      <c r="AE164" s="19">
        <f>JULIO!AG164</f>
        <v>4872898</v>
      </c>
      <c r="AF164" s="374">
        <v>1585819</v>
      </c>
      <c r="AG164" s="18">
        <f t="shared" si="159"/>
        <v>6458717</v>
      </c>
      <c r="AH164" s="19">
        <f t="shared" si="160"/>
        <v>0</v>
      </c>
      <c r="AI164" s="15">
        <f t="shared" si="161"/>
        <v>3353845</v>
      </c>
      <c r="AJ164" s="16">
        <f t="shared" si="162"/>
        <v>5541283</v>
      </c>
      <c r="AK164" s="9"/>
      <c r="AL164" s="372">
        <v>0</v>
      </c>
      <c r="AM164" s="375">
        <v>0</v>
      </c>
      <c r="AN164" s="9"/>
    </row>
    <row r="165" spans="1:40" s="382" customFormat="1" ht="24.95" customHeight="1">
      <c r="A165" s="754"/>
      <c r="B165" s="660"/>
      <c r="N165" s="9"/>
      <c r="P165" s="9"/>
      <c r="Q165" s="9"/>
      <c r="R165" s="9"/>
      <c r="S165" s="707" t="str">
        <f>+IF(JULIO!S165=0,"",JULIO!S165)</f>
        <v>2020202-8</v>
      </c>
      <c r="T165" s="683" t="str">
        <f>+IF(JULIO!T165=0,"",JULIO!T165)</f>
        <v>Servicios de Rayos X e Imaginología contratado con terceros</v>
      </c>
      <c r="U165" s="27">
        <f>+ENERO!U165</f>
        <v>0</v>
      </c>
      <c r="V165" s="15">
        <f>JULIO!V165+AGOSTO!AL165</f>
        <v>0</v>
      </c>
      <c r="W165" s="15">
        <f>JULIO!W165+AGOSTO!AM165</f>
        <v>0</v>
      </c>
      <c r="X165" s="18">
        <f t="shared" si="156"/>
        <v>0</v>
      </c>
      <c r="Y165" s="19">
        <f>JULIO!AA165</f>
        <v>0</v>
      </c>
      <c r="Z165" s="374">
        <v>0</v>
      </c>
      <c r="AA165" s="18">
        <f t="shared" si="157"/>
        <v>0</v>
      </c>
      <c r="AB165" s="19">
        <f>JULIO!AD165</f>
        <v>0</v>
      </c>
      <c r="AC165" s="374">
        <v>0</v>
      </c>
      <c r="AD165" s="18">
        <f t="shared" si="158"/>
        <v>0</v>
      </c>
      <c r="AE165" s="19">
        <f>JULIO!AG165</f>
        <v>0</v>
      </c>
      <c r="AF165" s="374">
        <v>0</v>
      </c>
      <c r="AG165" s="18">
        <f t="shared" si="159"/>
        <v>0</v>
      </c>
      <c r="AH165" s="19">
        <f t="shared" si="160"/>
        <v>0</v>
      </c>
      <c r="AI165" s="15">
        <f t="shared" si="161"/>
        <v>0</v>
      </c>
      <c r="AJ165" s="16">
        <f t="shared" si="162"/>
        <v>0</v>
      </c>
      <c r="AK165" s="9"/>
      <c r="AL165" s="372">
        <v>0</v>
      </c>
      <c r="AM165" s="375">
        <v>0</v>
      </c>
      <c r="AN165" s="9"/>
    </row>
    <row r="166" spans="1:40" s="382" customFormat="1" ht="24.95" customHeight="1">
      <c r="A166" s="754"/>
      <c r="B166" s="660"/>
      <c r="N166" s="9"/>
      <c r="P166" s="9"/>
      <c r="Q166" s="9"/>
      <c r="R166" s="9"/>
      <c r="S166" s="707" t="str">
        <f>+IF(JULIO!S166=0,"",JULIO!S166)</f>
        <v>2020202-9</v>
      </c>
      <c r="T166" s="683" t="str">
        <f>+IF(JULIO!T166=0,"",JULIO!T166)</f>
        <v>Arrendamientos</v>
      </c>
      <c r="U166" s="27">
        <f>+ENERO!U166</f>
        <v>0</v>
      </c>
      <c r="V166" s="15">
        <f>JULIO!V166+AGOSTO!AL166</f>
        <v>0</v>
      </c>
      <c r="W166" s="15">
        <f>JULIO!W166+AGOSTO!AM166</f>
        <v>0</v>
      </c>
      <c r="X166" s="18">
        <f t="shared" si="156"/>
        <v>0</v>
      </c>
      <c r="Y166" s="19">
        <f>JULIO!AA166</f>
        <v>0</v>
      </c>
      <c r="Z166" s="374">
        <v>0</v>
      </c>
      <c r="AA166" s="18">
        <f t="shared" si="157"/>
        <v>0</v>
      </c>
      <c r="AB166" s="19">
        <f>JULIO!AD166</f>
        <v>0</v>
      </c>
      <c r="AC166" s="374">
        <v>0</v>
      </c>
      <c r="AD166" s="18">
        <f t="shared" si="158"/>
        <v>0</v>
      </c>
      <c r="AE166" s="19">
        <f>JULIO!AG166</f>
        <v>0</v>
      </c>
      <c r="AF166" s="374">
        <v>0</v>
      </c>
      <c r="AG166" s="18">
        <f t="shared" si="159"/>
        <v>0</v>
      </c>
      <c r="AH166" s="19">
        <f t="shared" si="160"/>
        <v>0</v>
      </c>
      <c r="AI166" s="15">
        <f t="shared" si="161"/>
        <v>0</v>
      </c>
      <c r="AJ166" s="16">
        <f t="shared" si="162"/>
        <v>0</v>
      </c>
      <c r="AK166" s="9"/>
      <c r="AL166" s="372">
        <v>0</v>
      </c>
      <c r="AM166" s="375">
        <v>0</v>
      </c>
      <c r="AN166" s="9"/>
    </row>
    <row r="167" spans="1:40" s="382" customFormat="1" ht="24.95" customHeight="1">
      <c r="A167" s="754"/>
      <c r="B167" s="660"/>
      <c r="N167" s="9"/>
      <c r="P167" s="9"/>
      <c r="Q167" s="9"/>
      <c r="R167" s="9"/>
      <c r="S167" s="707" t="str">
        <f>+IF(JULIO!S167=0,"",JULIO!S167)</f>
        <v>2020202-10</v>
      </c>
      <c r="T167" s="683" t="str">
        <f>+IF(JULIO!T167=0,"",JULIO!T167)</f>
        <v>Servicios Públicos</v>
      </c>
      <c r="U167" s="27">
        <f>+ENERO!U167</f>
        <v>0</v>
      </c>
      <c r="V167" s="15">
        <f>JULIO!V167+AGOSTO!AL167</f>
        <v>0</v>
      </c>
      <c r="W167" s="15">
        <f>JULIO!W167+AGOSTO!AM167</f>
        <v>0</v>
      </c>
      <c r="X167" s="18">
        <f>SUM(U167:W167)</f>
        <v>0</v>
      </c>
      <c r="Y167" s="19">
        <f>JULIO!AA167</f>
        <v>0</v>
      </c>
      <c r="Z167" s="374">
        <v>0</v>
      </c>
      <c r="AA167" s="18">
        <f>SUM(Y167:Z167)</f>
        <v>0</v>
      </c>
      <c r="AB167" s="19">
        <f>JULIO!AD167</f>
        <v>0</v>
      </c>
      <c r="AC167" s="374">
        <v>0</v>
      </c>
      <c r="AD167" s="18">
        <f>SUM(AB167:AC167)</f>
        <v>0</v>
      </c>
      <c r="AE167" s="19">
        <f>JULIO!AG167</f>
        <v>0</v>
      </c>
      <c r="AF167" s="374">
        <v>0</v>
      </c>
      <c r="AG167" s="18">
        <f>SUM(AE167:AF167)</f>
        <v>0</v>
      </c>
      <c r="AH167" s="19">
        <f>X167-AA167</f>
        <v>0</v>
      </c>
      <c r="AI167" s="15">
        <f>X167-AD167</f>
        <v>0</v>
      </c>
      <c r="AJ167" s="16">
        <f>X167-AG167</f>
        <v>0</v>
      </c>
      <c r="AK167" s="9"/>
      <c r="AL167" s="372">
        <v>0</v>
      </c>
      <c r="AM167" s="375">
        <v>0</v>
      </c>
      <c r="AN167" s="9"/>
    </row>
    <row r="168" spans="1:40" s="382" customFormat="1" ht="24.95" customHeight="1">
      <c r="A168" s="754"/>
      <c r="B168" s="660"/>
      <c r="N168" s="9"/>
      <c r="P168" s="9"/>
      <c r="Q168" s="9"/>
      <c r="R168" s="9"/>
      <c r="S168" s="706">
        <f>+IF(JULIO!S168=0,"",JULIO!S168)</f>
        <v>2020299</v>
      </c>
      <c r="T168" s="682" t="str">
        <f>+IF(JULIO!T168=0,"",JULIO!T168)</f>
        <v>Vigencias Anteriores Adquisición de servicios Operativo</v>
      </c>
      <c r="U168" s="27">
        <f>+ENERO!U168</f>
        <v>0</v>
      </c>
      <c r="V168" s="15">
        <f>JULIO!V168+AGOSTO!AL168</f>
        <v>0</v>
      </c>
      <c r="W168" s="15">
        <f>JULIO!W168+AGOSTO!AM168</f>
        <v>61344123</v>
      </c>
      <c r="X168" s="18">
        <f t="shared" si="156"/>
        <v>61344123</v>
      </c>
      <c r="Y168" s="19">
        <f>JULIO!AA168</f>
        <v>61344123</v>
      </c>
      <c r="Z168" s="374">
        <v>0</v>
      </c>
      <c r="AA168" s="18">
        <f t="shared" si="157"/>
        <v>61344123</v>
      </c>
      <c r="AB168" s="19">
        <f>JULIO!AD168</f>
        <v>61344123</v>
      </c>
      <c r="AC168" s="374">
        <v>0</v>
      </c>
      <c r="AD168" s="18">
        <f t="shared" si="158"/>
        <v>61344123</v>
      </c>
      <c r="AE168" s="19">
        <f>JULIO!AG168</f>
        <v>49620275</v>
      </c>
      <c r="AF168" s="374">
        <v>1172492</v>
      </c>
      <c r="AG168" s="18">
        <f t="shared" si="159"/>
        <v>50792767</v>
      </c>
      <c r="AH168" s="19">
        <f t="shared" si="160"/>
        <v>0</v>
      </c>
      <c r="AI168" s="15">
        <f t="shared" si="161"/>
        <v>0</v>
      </c>
      <c r="AJ168" s="16">
        <f t="shared" si="162"/>
        <v>10551356</v>
      </c>
      <c r="AK168" s="9"/>
      <c r="AL168" s="372">
        <v>0</v>
      </c>
      <c r="AM168" s="375">
        <v>0</v>
      </c>
      <c r="AN168" s="9"/>
    </row>
    <row r="169" spans="1:40" s="382" customFormat="1" ht="24.95" customHeight="1">
      <c r="A169" s="754"/>
      <c r="B169" s="660"/>
      <c r="N169" s="9"/>
      <c r="P169" s="9"/>
      <c r="Q169" s="9"/>
      <c r="R169" s="9"/>
      <c r="S169" s="366" t="str">
        <f>+IF(JULIO!S169=0,"",JULIO!S169)</f>
        <v/>
      </c>
      <c r="T169" s="696" t="str">
        <f>+IF(JULIO!T169=0,"",JULIO!T169)</f>
        <v/>
      </c>
      <c r="U169" s="161"/>
      <c r="V169" s="161"/>
      <c r="W169" s="161"/>
      <c r="X169" s="161"/>
      <c r="Y169" s="161"/>
      <c r="Z169" s="161"/>
      <c r="AA169" s="161"/>
      <c r="AB169" s="161"/>
      <c r="AC169" s="161"/>
      <c r="AD169" s="161"/>
      <c r="AE169" s="161"/>
      <c r="AF169" s="161">
        <v>0</v>
      </c>
      <c r="AG169" s="161"/>
      <c r="AH169" s="161"/>
      <c r="AI169" s="161"/>
      <c r="AJ169" s="166"/>
      <c r="AK169" s="9"/>
      <c r="AL169" s="172"/>
      <c r="AM169" s="173"/>
      <c r="AN169" s="9"/>
    </row>
    <row r="170" spans="1:40" s="382" customFormat="1" ht="24.95" customHeight="1">
      <c r="A170" s="754"/>
      <c r="B170" s="660"/>
      <c r="N170" s="9"/>
      <c r="P170" s="9"/>
      <c r="Q170" s="9"/>
      <c r="R170" s="9"/>
      <c r="S170" s="704">
        <f>+IF(JULIO!S170=0,"",JULIO!S170)</f>
        <v>3000000</v>
      </c>
      <c r="T170" s="686" t="str">
        <f>+IF(JULIO!T170=0,"",JULIO!T170)</f>
        <v>TRANSFERENCIAS CORRIENTES</v>
      </c>
      <c r="U170" s="470">
        <f t="shared" ref="U170:AJ170" si="163">U172+U176+U185</f>
        <v>166976316</v>
      </c>
      <c r="V170" s="471">
        <f t="shared" si="163"/>
        <v>5683322</v>
      </c>
      <c r="W170" s="471">
        <f t="shared" si="163"/>
        <v>72920440</v>
      </c>
      <c r="X170" s="472">
        <f t="shared" si="163"/>
        <v>245580078</v>
      </c>
      <c r="Y170" s="379">
        <f t="shared" si="163"/>
        <v>157455008</v>
      </c>
      <c r="Z170" s="471">
        <f t="shared" si="163"/>
        <v>10270672</v>
      </c>
      <c r="AA170" s="472">
        <f t="shared" si="163"/>
        <v>167725680</v>
      </c>
      <c r="AB170" s="379">
        <f t="shared" si="163"/>
        <v>157455008</v>
      </c>
      <c r="AC170" s="471">
        <f t="shared" si="163"/>
        <v>10270672</v>
      </c>
      <c r="AD170" s="472">
        <f t="shared" si="163"/>
        <v>167725680</v>
      </c>
      <c r="AE170" s="379">
        <f t="shared" si="163"/>
        <v>142707017</v>
      </c>
      <c r="AF170" s="471">
        <f t="shared" si="163"/>
        <v>13884214</v>
      </c>
      <c r="AG170" s="472">
        <f t="shared" si="163"/>
        <v>156591231</v>
      </c>
      <c r="AH170" s="379">
        <f t="shared" si="163"/>
        <v>77854398</v>
      </c>
      <c r="AI170" s="471">
        <f t="shared" si="163"/>
        <v>77854398</v>
      </c>
      <c r="AJ170" s="380">
        <f t="shared" si="163"/>
        <v>88988847</v>
      </c>
      <c r="AK170" s="9"/>
      <c r="AL170" s="128">
        <f>AL172+AL176+AL185</f>
        <v>0</v>
      </c>
      <c r="AM170" s="130">
        <f>AM172+AM176+AM185</f>
        <v>0</v>
      </c>
      <c r="AN170" s="9"/>
    </row>
    <row r="171" spans="1:40" s="382" customFormat="1" ht="24.95" customHeight="1">
      <c r="A171" s="754"/>
      <c r="B171" s="660"/>
      <c r="N171" s="9"/>
      <c r="P171" s="9"/>
      <c r="Q171" s="9"/>
      <c r="R171" s="9"/>
      <c r="S171" s="366" t="str">
        <f>+IF(JULIO!S171=0,"",JULIO!S171)</f>
        <v/>
      </c>
      <c r="T171" s="696" t="str">
        <f>+IF(JULIO!T171=0,"",JULIO!T171)</f>
        <v/>
      </c>
      <c r="U171" s="161"/>
      <c r="V171" s="161"/>
      <c r="W171" s="161"/>
      <c r="X171" s="161"/>
      <c r="Y171" s="161"/>
      <c r="Z171" s="161"/>
      <c r="AA171" s="161"/>
      <c r="AB171" s="161"/>
      <c r="AC171" s="161"/>
      <c r="AD171" s="161"/>
      <c r="AE171" s="161"/>
      <c r="AF171" s="161"/>
      <c r="AG171" s="161"/>
      <c r="AH171" s="161"/>
      <c r="AI171" s="161"/>
      <c r="AJ171" s="166"/>
      <c r="AK171" s="9"/>
      <c r="AL171" s="172"/>
      <c r="AM171" s="173"/>
      <c r="AN171" s="9"/>
    </row>
    <row r="172" spans="1:40" s="382" customFormat="1" ht="24.95" customHeight="1">
      <c r="A172" s="754"/>
      <c r="B172" s="660"/>
      <c r="N172" s="9"/>
      <c r="P172" s="9"/>
      <c r="Q172" s="9"/>
      <c r="R172" s="9"/>
      <c r="S172" s="705">
        <f>+IF(JULIO!S172=0,"",JULIO!S172)</f>
        <v>3100000</v>
      </c>
      <c r="T172" s="681" t="str">
        <f>+IF(JULIO!T172=0,"",JULIO!T172)</f>
        <v>Transferencias al Sector Público</v>
      </c>
      <c r="U172" s="132">
        <f t="shared" ref="U172:AJ172" si="164">SUM(U173:U174)</f>
        <v>3500000</v>
      </c>
      <c r="V172" s="122">
        <f t="shared" si="164"/>
        <v>4161394</v>
      </c>
      <c r="W172" s="122">
        <f t="shared" si="164"/>
        <v>0</v>
      </c>
      <c r="X172" s="129">
        <f t="shared" si="164"/>
        <v>7661394</v>
      </c>
      <c r="Y172" s="128">
        <f t="shared" si="164"/>
        <v>6143338</v>
      </c>
      <c r="Z172" s="122">
        <f t="shared" si="164"/>
        <v>0</v>
      </c>
      <c r="AA172" s="129">
        <f t="shared" si="164"/>
        <v>6143338</v>
      </c>
      <c r="AB172" s="128">
        <f t="shared" si="164"/>
        <v>6143338</v>
      </c>
      <c r="AC172" s="122">
        <f t="shared" si="164"/>
        <v>0</v>
      </c>
      <c r="AD172" s="129">
        <f t="shared" si="164"/>
        <v>6143338</v>
      </c>
      <c r="AE172" s="128">
        <f t="shared" si="164"/>
        <v>6143338</v>
      </c>
      <c r="AF172" s="122">
        <f t="shared" si="164"/>
        <v>0</v>
      </c>
      <c r="AG172" s="129">
        <f t="shared" si="164"/>
        <v>6143338</v>
      </c>
      <c r="AH172" s="128">
        <f t="shared" si="164"/>
        <v>1518056</v>
      </c>
      <c r="AI172" s="122">
        <f t="shared" si="164"/>
        <v>1518056</v>
      </c>
      <c r="AJ172" s="130">
        <f t="shared" si="164"/>
        <v>1518056</v>
      </c>
      <c r="AK172" s="9"/>
      <c r="AL172" s="128">
        <f>SUM(AL173:AL174)</f>
        <v>0</v>
      </c>
      <c r="AM172" s="130">
        <f>SUM(AM173:AM174)</f>
        <v>0</v>
      </c>
      <c r="AN172" s="9"/>
    </row>
    <row r="173" spans="1:40" s="382" customFormat="1" ht="24.95" customHeight="1">
      <c r="A173" s="754"/>
      <c r="B173" s="660"/>
      <c r="N173" s="9"/>
      <c r="P173" s="9"/>
      <c r="Q173" s="9"/>
      <c r="R173" s="9"/>
      <c r="S173" s="706">
        <f>+IF(JULIO!S173=0,"",JULIO!S173)</f>
        <v>3100003</v>
      </c>
      <c r="T173" s="682" t="str">
        <f>+IF(JULIO!T173=0,"",JULIO!T173)</f>
        <v>Entidades Públicas (Contraloria, Supersalud,…)</v>
      </c>
      <c r="U173" s="27">
        <f>+ENERO!U173</f>
        <v>3500000</v>
      </c>
      <c r="V173" s="15">
        <f>JULIO!V173+AGOSTO!AL173</f>
        <v>0</v>
      </c>
      <c r="W173" s="15">
        <f>JULIO!W173+AGOSTO!AM173</f>
        <v>0</v>
      </c>
      <c r="X173" s="18">
        <f>SUM(U173:W173)</f>
        <v>3500000</v>
      </c>
      <c r="Y173" s="19">
        <f>JULIO!AA173</f>
        <v>1981944</v>
      </c>
      <c r="Z173" s="374">
        <v>0</v>
      </c>
      <c r="AA173" s="18">
        <f>SUM(Y173:Z173)</f>
        <v>1981944</v>
      </c>
      <c r="AB173" s="19">
        <f>JULIO!AD173</f>
        <v>1981944</v>
      </c>
      <c r="AC173" s="374">
        <v>0</v>
      </c>
      <c r="AD173" s="18">
        <f>SUM(AB173:AC173)</f>
        <v>1981944</v>
      </c>
      <c r="AE173" s="19">
        <f>JULIO!AG173</f>
        <v>1981944</v>
      </c>
      <c r="AF173" s="374">
        <v>0</v>
      </c>
      <c r="AG173" s="18">
        <f>SUM(AE173:AF173)</f>
        <v>1981944</v>
      </c>
      <c r="AH173" s="19">
        <f>X173-AA173</f>
        <v>1518056</v>
      </c>
      <c r="AI173" s="15">
        <f>X173-AD173</f>
        <v>1518056</v>
      </c>
      <c r="AJ173" s="16">
        <f>X173-AG173</f>
        <v>1518056</v>
      </c>
      <c r="AK173" s="9"/>
      <c r="AL173" s="372">
        <v>0</v>
      </c>
      <c r="AM173" s="375">
        <v>0</v>
      </c>
      <c r="AN173" s="9"/>
    </row>
    <row r="174" spans="1:40" s="382" customFormat="1" ht="24.95" customHeight="1">
      <c r="A174" s="754"/>
      <c r="B174" s="660"/>
      <c r="N174" s="9"/>
      <c r="P174" s="9"/>
      <c r="Q174" s="9"/>
      <c r="R174" s="9"/>
      <c r="S174" s="706">
        <f>+IF(JULIO!S174=0,"",JULIO!S174)</f>
        <v>3199999</v>
      </c>
      <c r="T174" s="682" t="str">
        <f>+IF(JULIO!T174=0,"",JULIO!T174)</f>
        <v>Vigencias Anteriores Tranf. Sector publico</v>
      </c>
      <c r="U174" s="27">
        <f>+ENERO!U174</f>
        <v>0</v>
      </c>
      <c r="V174" s="15">
        <f>JULIO!V174+AGOSTO!AL174</f>
        <v>4161394</v>
      </c>
      <c r="W174" s="15">
        <f>JULIO!W174+AGOSTO!AM174</f>
        <v>0</v>
      </c>
      <c r="X174" s="18">
        <f>SUM(U174:W174)</f>
        <v>4161394</v>
      </c>
      <c r="Y174" s="19">
        <f>JULIO!AA174</f>
        <v>4161394</v>
      </c>
      <c r="Z174" s="374">
        <v>0</v>
      </c>
      <c r="AA174" s="18">
        <f>SUM(Y174:Z174)</f>
        <v>4161394</v>
      </c>
      <c r="AB174" s="19">
        <f>JULIO!AD174</f>
        <v>4161394</v>
      </c>
      <c r="AC174" s="374">
        <v>0</v>
      </c>
      <c r="AD174" s="18">
        <f>SUM(AB174:AC174)</f>
        <v>4161394</v>
      </c>
      <c r="AE174" s="19">
        <f>JULIO!AG174</f>
        <v>4161394</v>
      </c>
      <c r="AF174" s="374">
        <v>0</v>
      </c>
      <c r="AG174" s="18">
        <f>SUM(AE174:AF174)</f>
        <v>4161394</v>
      </c>
      <c r="AH174" s="19">
        <f>X174-AA174</f>
        <v>0</v>
      </c>
      <c r="AI174" s="15">
        <f>X174-AD174</f>
        <v>0</v>
      </c>
      <c r="AJ174" s="16">
        <f>X174-AG174</f>
        <v>0</v>
      </c>
      <c r="AK174" s="9"/>
      <c r="AL174" s="372">
        <v>0</v>
      </c>
      <c r="AM174" s="375">
        <v>0</v>
      </c>
      <c r="AN174" s="9"/>
    </row>
    <row r="175" spans="1:40" s="382" customFormat="1" ht="24.95" customHeight="1">
      <c r="A175" s="754"/>
      <c r="B175" s="660"/>
      <c r="N175" s="9"/>
      <c r="P175" s="9"/>
      <c r="Q175" s="9"/>
      <c r="R175" s="9"/>
      <c r="S175" s="366" t="str">
        <f>+IF(JULIO!S175=0,"",JULIO!S175)</f>
        <v/>
      </c>
      <c r="T175" s="696" t="str">
        <f>+IF(JULIO!T175=0,"",JULIO!T175)</f>
        <v/>
      </c>
      <c r="U175" s="161"/>
      <c r="V175" s="161"/>
      <c r="W175" s="161"/>
      <c r="X175" s="161"/>
      <c r="Y175" s="161"/>
      <c r="Z175" s="161"/>
      <c r="AA175" s="161"/>
      <c r="AB175" s="161"/>
      <c r="AC175" s="161"/>
      <c r="AD175" s="161"/>
      <c r="AE175" s="161"/>
      <c r="AF175" s="161"/>
      <c r="AG175" s="161"/>
      <c r="AH175" s="161"/>
      <c r="AI175" s="161"/>
      <c r="AJ175" s="166"/>
      <c r="AK175" s="10"/>
      <c r="AL175" s="172"/>
      <c r="AM175" s="173"/>
      <c r="AN175" s="9"/>
    </row>
    <row r="176" spans="1:40" s="382" customFormat="1" ht="24.95" customHeight="1">
      <c r="A176" s="754"/>
      <c r="B176" s="660"/>
      <c r="N176" s="9"/>
      <c r="P176" s="9"/>
      <c r="Q176" s="9"/>
      <c r="R176" s="9"/>
      <c r="S176" s="705">
        <f>+IF(JULIO!S176=0,"",JULIO!S176)</f>
        <v>320000</v>
      </c>
      <c r="T176" s="681" t="str">
        <f>+IF(JULIO!T176=0,"",JULIO!T176)</f>
        <v>Transf. Previsión y Seguridad Social</v>
      </c>
      <c r="U176" s="132">
        <f t="shared" ref="U176:AJ176" si="165">SUM(U177:U183)</f>
        <v>163476316</v>
      </c>
      <c r="V176" s="122">
        <f t="shared" si="165"/>
        <v>-1745840</v>
      </c>
      <c r="W176" s="122">
        <f t="shared" si="165"/>
        <v>72920440</v>
      </c>
      <c r="X176" s="129">
        <f t="shared" si="165"/>
        <v>234650916</v>
      </c>
      <c r="Y176" s="128">
        <f t="shared" si="165"/>
        <v>148043902</v>
      </c>
      <c r="Z176" s="122">
        <f t="shared" si="165"/>
        <v>10270672</v>
      </c>
      <c r="AA176" s="129">
        <f t="shared" si="165"/>
        <v>158314574</v>
      </c>
      <c r="AB176" s="128">
        <f t="shared" si="165"/>
        <v>148043902</v>
      </c>
      <c r="AC176" s="122">
        <f t="shared" si="165"/>
        <v>10270672</v>
      </c>
      <c r="AD176" s="129">
        <f t="shared" si="165"/>
        <v>158314574</v>
      </c>
      <c r="AE176" s="128">
        <f t="shared" si="165"/>
        <v>136563679</v>
      </c>
      <c r="AF176" s="122">
        <f t="shared" si="165"/>
        <v>10616446</v>
      </c>
      <c r="AG176" s="129">
        <f t="shared" si="165"/>
        <v>147180125</v>
      </c>
      <c r="AH176" s="128">
        <f t="shared" si="165"/>
        <v>76336342</v>
      </c>
      <c r="AI176" s="122">
        <f t="shared" si="165"/>
        <v>76336342</v>
      </c>
      <c r="AJ176" s="130">
        <f t="shared" si="165"/>
        <v>87470791</v>
      </c>
      <c r="AK176" s="9"/>
      <c r="AL176" s="128">
        <f>SUM(AL177:AL183)</f>
        <v>0</v>
      </c>
      <c r="AM176" s="130">
        <f>SUM(AM177:AM183)</f>
        <v>0</v>
      </c>
      <c r="AN176" s="9"/>
    </row>
    <row r="177" spans="1:40" s="382" customFormat="1" ht="24.95" customHeight="1">
      <c r="A177" s="754"/>
      <c r="B177" s="660"/>
      <c r="N177" s="9"/>
      <c r="P177" s="9"/>
      <c r="Q177" s="9"/>
      <c r="R177" s="9"/>
      <c r="S177" s="706">
        <f>+IF(JULIO!S177=0,"",JULIO!S177)</f>
        <v>3200100</v>
      </c>
      <c r="T177" s="682" t="str">
        <f>+IF(JULIO!T177=0,"",JULIO!T177)</f>
        <v>Pensiones y Jubilaciones (Pago Directo)</v>
      </c>
      <c r="U177" s="27">
        <f>+ENERO!U177</f>
        <v>140230476</v>
      </c>
      <c r="V177" s="15">
        <f>JULIO!V177+AGOSTO!AL177</f>
        <v>0</v>
      </c>
      <c r="W177" s="15">
        <f>JULIO!W177+AGOSTO!AM177</f>
        <v>0</v>
      </c>
      <c r="X177" s="18">
        <f t="shared" ref="X177:X183" si="166">SUM(U177:W177)</f>
        <v>140230476</v>
      </c>
      <c r="Y177" s="19">
        <f>JULIO!AA177</f>
        <v>71894704</v>
      </c>
      <c r="Z177" s="374">
        <v>10270672</v>
      </c>
      <c r="AA177" s="18">
        <f t="shared" ref="AA177:AA183" si="167">SUM(Y177:Z177)</f>
        <v>82165376</v>
      </c>
      <c r="AB177" s="19">
        <f>JULIO!AD177</f>
        <v>71894704</v>
      </c>
      <c r="AC177" s="374">
        <v>10270672</v>
      </c>
      <c r="AD177" s="18">
        <f t="shared" ref="AD177:AD183" si="168">SUM(AB177:AC177)</f>
        <v>82165376</v>
      </c>
      <c r="AE177" s="19">
        <f>JULIO!AG177</f>
        <v>66759368</v>
      </c>
      <c r="AF177" s="374">
        <v>10270672</v>
      </c>
      <c r="AG177" s="18">
        <f t="shared" ref="AG177:AG183" si="169">SUM(AE177:AF177)</f>
        <v>77030040</v>
      </c>
      <c r="AH177" s="19">
        <f t="shared" ref="AH177:AH183" si="170">X177-AA177</f>
        <v>58065100</v>
      </c>
      <c r="AI177" s="15">
        <f t="shared" ref="AI177:AI183" si="171">X177-AD177</f>
        <v>58065100</v>
      </c>
      <c r="AJ177" s="16">
        <f t="shared" ref="AJ177:AJ183" si="172">X177-AG177</f>
        <v>63200436</v>
      </c>
      <c r="AK177" s="9"/>
      <c r="AL177" s="372">
        <v>0</v>
      </c>
      <c r="AM177" s="375">
        <v>0</v>
      </c>
      <c r="AN177" s="9"/>
    </row>
    <row r="178" spans="1:40" s="382" customFormat="1" ht="24.95" customHeight="1">
      <c r="A178" s="754"/>
      <c r="B178" s="660"/>
      <c r="N178" s="9"/>
      <c r="P178" s="9"/>
      <c r="Q178" s="9"/>
      <c r="R178" s="9"/>
      <c r="S178" s="706">
        <f>+IF(JULIO!S178=0,"",JULIO!S178)</f>
        <v>3200200</v>
      </c>
      <c r="T178" s="682" t="str">
        <f>+IF(JULIO!T178=0,"",JULIO!T178)</f>
        <v>Cesantías Pago Directo (Pago Directo)</v>
      </c>
      <c r="U178" s="27">
        <f>+ENERO!U178</f>
        <v>0</v>
      </c>
      <c r="V178" s="15">
        <f>JULIO!V178+AGOSTO!AL178</f>
        <v>0</v>
      </c>
      <c r="W178" s="15">
        <f>JULIO!W178+AGOSTO!AM178</f>
        <v>0</v>
      </c>
      <c r="X178" s="18">
        <f t="shared" si="166"/>
        <v>0</v>
      </c>
      <c r="Y178" s="19">
        <f>JULIO!AA178</f>
        <v>0</v>
      </c>
      <c r="Z178" s="374">
        <v>0</v>
      </c>
      <c r="AA178" s="18">
        <f t="shared" si="167"/>
        <v>0</v>
      </c>
      <c r="AB178" s="19">
        <f>JULIO!AD178</f>
        <v>0</v>
      </c>
      <c r="AC178" s="374">
        <v>0</v>
      </c>
      <c r="AD178" s="18">
        <f t="shared" si="168"/>
        <v>0</v>
      </c>
      <c r="AE178" s="19">
        <f>JULIO!AG178</f>
        <v>0</v>
      </c>
      <c r="AF178" s="374">
        <v>0</v>
      </c>
      <c r="AG178" s="18">
        <f t="shared" si="169"/>
        <v>0</v>
      </c>
      <c r="AH178" s="19">
        <f t="shared" si="170"/>
        <v>0</v>
      </c>
      <c r="AI178" s="15">
        <f t="shared" si="171"/>
        <v>0</v>
      </c>
      <c r="AJ178" s="16">
        <f t="shared" si="172"/>
        <v>0</v>
      </c>
      <c r="AK178" s="9"/>
      <c r="AL178" s="372">
        <v>0</v>
      </c>
      <c r="AM178" s="375">
        <v>0</v>
      </c>
      <c r="AN178" s="9"/>
    </row>
    <row r="179" spans="1:40" s="382" customFormat="1" ht="24.95" customHeight="1">
      <c r="A179" s="754"/>
      <c r="B179" s="660"/>
      <c r="N179" s="9"/>
      <c r="P179" s="9"/>
      <c r="Q179" s="9"/>
      <c r="R179" s="9"/>
      <c r="S179" s="706">
        <f>+IF(JULIO!S179=0,"",JULIO!S179)</f>
        <v>3200300</v>
      </c>
      <c r="T179" s="682" t="str">
        <f>+IF(JULIO!T179=0,"",JULIO!T179)</f>
        <v>Bonos, Cuotas de Bonos y cuotas partes jubilatorias</v>
      </c>
      <c r="U179" s="27">
        <f>+ENERO!U179</f>
        <v>0</v>
      </c>
      <c r="V179" s="15">
        <f>JULIO!V179+AGOSTO!AL179</f>
        <v>1500000</v>
      </c>
      <c r="W179" s="15">
        <f>JULIO!W179+AGOSTO!AM179</f>
        <v>0</v>
      </c>
      <c r="X179" s="18">
        <f t="shared" si="166"/>
        <v>1500000</v>
      </c>
      <c r="Y179" s="19">
        <f>JULIO!AA179</f>
        <v>875294</v>
      </c>
      <c r="Z179" s="374">
        <v>0</v>
      </c>
      <c r="AA179" s="18">
        <f t="shared" si="167"/>
        <v>875294</v>
      </c>
      <c r="AB179" s="19">
        <f>JULIO!AD179</f>
        <v>875294</v>
      </c>
      <c r="AC179" s="374">
        <v>0</v>
      </c>
      <c r="AD179" s="18">
        <f t="shared" si="168"/>
        <v>875294</v>
      </c>
      <c r="AE179" s="19">
        <f>JULIO!AG179</f>
        <v>0</v>
      </c>
      <c r="AF179" s="374">
        <v>0</v>
      </c>
      <c r="AG179" s="18">
        <f t="shared" si="169"/>
        <v>0</v>
      </c>
      <c r="AH179" s="19">
        <f t="shared" si="170"/>
        <v>624706</v>
      </c>
      <c r="AI179" s="15">
        <f t="shared" si="171"/>
        <v>624706</v>
      </c>
      <c r="AJ179" s="16">
        <f t="shared" si="172"/>
        <v>1500000</v>
      </c>
      <c r="AK179" s="9"/>
      <c r="AL179" s="372">
        <v>0</v>
      </c>
      <c r="AM179" s="375">
        <v>0</v>
      </c>
      <c r="AN179" s="9"/>
    </row>
    <row r="180" spans="1:40" s="382" customFormat="1" ht="24.95" customHeight="1">
      <c r="A180" s="754"/>
      <c r="B180" s="660"/>
      <c r="N180" s="9"/>
      <c r="P180" s="9"/>
      <c r="Q180" s="9"/>
      <c r="R180" s="9"/>
      <c r="S180" s="706">
        <f>+IF(JULIO!S180=0,"",JULIO!S180)</f>
        <v>3200400</v>
      </c>
      <c r="T180" s="682" t="str">
        <f>+IF(JULIO!T180=0,"",JULIO!T180)</f>
        <v>Intereses a las cesantias</v>
      </c>
      <c r="U180" s="27">
        <f>+ENERO!U180</f>
        <v>23245840</v>
      </c>
      <c r="V180" s="15">
        <f>JULIO!V180+AGOSTO!AL180</f>
        <v>-3245840</v>
      </c>
      <c r="W180" s="15">
        <f>JULIO!W180+AGOSTO!AM180</f>
        <v>0</v>
      </c>
      <c r="X180" s="18">
        <f t="shared" si="166"/>
        <v>20000000</v>
      </c>
      <c r="Y180" s="19">
        <f>JULIO!AA180</f>
        <v>2353464</v>
      </c>
      <c r="Z180" s="374">
        <v>0</v>
      </c>
      <c r="AA180" s="18">
        <f t="shared" si="167"/>
        <v>2353464</v>
      </c>
      <c r="AB180" s="19">
        <f>JULIO!AD180</f>
        <v>2353464</v>
      </c>
      <c r="AC180" s="374">
        <v>0</v>
      </c>
      <c r="AD180" s="18">
        <f t="shared" si="168"/>
        <v>2353464</v>
      </c>
      <c r="AE180" s="19">
        <f>JULIO!AG180</f>
        <v>82467</v>
      </c>
      <c r="AF180" s="374">
        <v>345774</v>
      </c>
      <c r="AG180" s="18">
        <f t="shared" si="169"/>
        <v>428241</v>
      </c>
      <c r="AH180" s="19">
        <f t="shared" si="170"/>
        <v>17646536</v>
      </c>
      <c r="AI180" s="15">
        <f t="shared" si="171"/>
        <v>17646536</v>
      </c>
      <c r="AJ180" s="16">
        <f t="shared" si="172"/>
        <v>19571759</v>
      </c>
      <c r="AK180" s="9"/>
      <c r="AL180" s="372">
        <v>0</v>
      </c>
      <c r="AM180" s="375">
        <v>0</v>
      </c>
      <c r="AN180" s="9"/>
    </row>
    <row r="181" spans="1:40" s="382" customFormat="1" ht="24.95" customHeight="1">
      <c r="A181" s="754"/>
      <c r="B181" s="660"/>
      <c r="N181" s="9"/>
      <c r="P181" s="9"/>
      <c r="Q181" s="9"/>
      <c r="R181" s="9"/>
      <c r="S181" s="706" t="str">
        <f>+IF(JULIO!S181=0,"",JULIO!S181)</f>
        <v/>
      </c>
      <c r="T181" s="682" t="str">
        <f>+IF(JULIO!T181=0,"",JULIO!T181)</f>
        <v/>
      </c>
      <c r="U181" s="27">
        <f>+ENERO!U181</f>
        <v>0</v>
      </c>
      <c r="V181" s="15">
        <f>JULIO!V181+AGOSTO!AL181</f>
        <v>0</v>
      </c>
      <c r="W181" s="15">
        <f>JULIO!W181+AGOSTO!AM181</f>
        <v>0</v>
      </c>
      <c r="X181" s="18">
        <f t="shared" si="166"/>
        <v>0</v>
      </c>
      <c r="Y181" s="19">
        <f>JULIO!AA181</f>
        <v>0</v>
      </c>
      <c r="Z181" s="374">
        <v>0</v>
      </c>
      <c r="AA181" s="18">
        <f t="shared" si="167"/>
        <v>0</v>
      </c>
      <c r="AB181" s="19">
        <f>JULIO!AD181</f>
        <v>0</v>
      </c>
      <c r="AC181" s="374">
        <v>0</v>
      </c>
      <c r="AD181" s="18">
        <f t="shared" si="168"/>
        <v>0</v>
      </c>
      <c r="AE181" s="19">
        <f>JULIO!AG181</f>
        <v>0</v>
      </c>
      <c r="AF181" s="374">
        <v>0</v>
      </c>
      <c r="AG181" s="18">
        <f t="shared" si="169"/>
        <v>0</v>
      </c>
      <c r="AH181" s="19">
        <f t="shared" si="170"/>
        <v>0</v>
      </c>
      <c r="AI181" s="15">
        <f t="shared" si="171"/>
        <v>0</v>
      </c>
      <c r="AJ181" s="16">
        <f t="shared" si="172"/>
        <v>0</v>
      </c>
      <c r="AK181" s="9"/>
      <c r="AL181" s="372">
        <v>0</v>
      </c>
      <c r="AM181" s="375">
        <v>0</v>
      </c>
      <c r="AN181" s="9"/>
    </row>
    <row r="182" spans="1:40" s="382" customFormat="1" ht="24.95" customHeight="1">
      <c r="A182" s="754"/>
      <c r="B182" s="660"/>
      <c r="N182" s="9"/>
      <c r="P182" s="9"/>
      <c r="Q182" s="9"/>
      <c r="R182" s="9"/>
      <c r="S182" s="706" t="str">
        <f>+IF(JULIO!S182=0,"",JULIO!S182)</f>
        <v/>
      </c>
      <c r="T182" s="682" t="str">
        <f>+IF(JULIO!T182=0,"",JULIO!T182)</f>
        <v/>
      </c>
      <c r="U182" s="27">
        <f>+ENERO!U182</f>
        <v>0</v>
      </c>
      <c r="V182" s="15">
        <f>JULIO!V182+AGOSTO!AL182</f>
        <v>0</v>
      </c>
      <c r="W182" s="15">
        <f>JULIO!W182+AGOSTO!AM182</f>
        <v>0</v>
      </c>
      <c r="X182" s="18">
        <f t="shared" si="166"/>
        <v>0</v>
      </c>
      <c r="Y182" s="19">
        <f>JULIO!AA182</f>
        <v>0</v>
      </c>
      <c r="Z182" s="374">
        <v>0</v>
      </c>
      <c r="AA182" s="18">
        <f t="shared" si="167"/>
        <v>0</v>
      </c>
      <c r="AB182" s="19">
        <f>JULIO!AD182</f>
        <v>0</v>
      </c>
      <c r="AC182" s="374">
        <v>0</v>
      </c>
      <c r="AD182" s="18">
        <f t="shared" si="168"/>
        <v>0</v>
      </c>
      <c r="AE182" s="19">
        <f>JULIO!AG182</f>
        <v>0</v>
      </c>
      <c r="AF182" s="374">
        <v>0</v>
      </c>
      <c r="AG182" s="18">
        <f t="shared" si="169"/>
        <v>0</v>
      </c>
      <c r="AH182" s="19">
        <f t="shared" si="170"/>
        <v>0</v>
      </c>
      <c r="AI182" s="15">
        <f t="shared" si="171"/>
        <v>0</v>
      </c>
      <c r="AJ182" s="16">
        <f t="shared" si="172"/>
        <v>0</v>
      </c>
      <c r="AK182" s="9"/>
      <c r="AL182" s="372">
        <v>0</v>
      </c>
      <c r="AM182" s="375">
        <v>0</v>
      </c>
      <c r="AN182" s="9"/>
    </row>
    <row r="183" spans="1:40" s="382" customFormat="1" ht="24.95" customHeight="1">
      <c r="A183" s="754"/>
      <c r="B183" s="660"/>
      <c r="N183" s="9"/>
      <c r="P183" s="9"/>
      <c r="Q183" s="9"/>
      <c r="R183" s="9"/>
      <c r="S183" s="706">
        <f>+IF(JULIO!S183=0,"",JULIO!S183)</f>
        <v>3299999</v>
      </c>
      <c r="T183" s="682" t="str">
        <f>+IF(JULIO!T183=0,"",JULIO!T183)</f>
        <v>Vigencias Anteriores Transf. Previsión y Seguridad Social</v>
      </c>
      <c r="U183" s="27">
        <f>+ENERO!U183</f>
        <v>0</v>
      </c>
      <c r="V183" s="15">
        <f>JULIO!V183+AGOSTO!AL183</f>
        <v>0</v>
      </c>
      <c r="W183" s="15">
        <f>JULIO!W183+AGOSTO!AM183</f>
        <v>72920440</v>
      </c>
      <c r="X183" s="18">
        <f t="shared" si="166"/>
        <v>72920440</v>
      </c>
      <c r="Y183" s="19">
        <f>JULIO!AA183</f>
        <v>72920440</v>
      </c>
      <c r="Z183" s="374">
        <v>0</v>
      </c>
      <c r="AA183" s="18">
        <f t="shared" si="167"/>
        <v>72920440</v>
      </c>
      <c r="AB183" s="19">
        <f>JULIO!AD183</f>
        <v>72920440</v>
      </c>
      <c r="AC183" s="374">
        <v>0</v>
      </c>
      <c r="AD183" s="18">
        <f t="shared" si="168"/>
        <v>72920440</v>
      </c>
      <c r="AE183" s="19">
        <f>JULIO!AG183</f>
        <v>69721844</v>
      </c>
      <c r="AF183" s="374">
        <v>0</v>
      </c>
      <c r="AG183" s="18">
        <f t="shared" si="169"/>
        <v>69721844</v>
      </c>
      <c r="AH183" s="19">
        <f t="shared" si="170"/>
        <v>0</v>
      </c>
      <c r="AI183" s="15">
        <f t="shared" si="171"/>
        <v>0</v>
      </c>
      <c r="AJ183" s="16">
        <f t="shared" si="172"/>
        <v>3198596</v>
      </c>
      <c r="AK183" s="9"/>
      <c r="AL183" s="372">
        <v>0</v>
      </c>
      <c r="AM183" s="375">
        <v>0</v>
      </c>
      <c r="AN183" s="9"/>
    </row>
    <row r="184" spans="1:40" s="382" customFormat="1" ht="24.95" customHeight="1">
      <c r="A184" s="754"/>
      <c r="B184" s="660"/>
      <c r="N184" s="9"/>
      <c r="P184" s="9"/>
      <c r="Q184" s="9"/>
      <c r="R184" s="9"/>
      <c r="S184" s="366" t="str">
        <f>+IF(JULIO!S184=0,"",JULIO!S184)</f>
        <v/>
      </c>
      <c r="T184" s="696" t="str">
        <f>+IF(JULIO!T184=0,"",JULIO!T184)</f>
        <v/>
      </c>
      <c r="U184" s="161"/>
      <c r="V184" s="161"/>
      <c r="W184" s="161"/>
      <c r="X184" s="161"/>
      <c r="Y184" s="161"/>
      <c r="Z184" s="161"/>
      <c r="AA184" s="161"/>
      <c r="AB184" s="161"/>
      <c r="AC184" s="161"/>
      <c r="AD184" s="161"/>
      <c r="AE184" s="161"/>
      <c r="AF184" s="161"/>
      <c r="AG184" s="161"/>
      <c r="AH184" s="161"/>
      <c r="AI184" s="161"/>
      <c r="AJ184" s="166"/>
      <c r="AK184" s="9"/>
      <c r="AL184" s="172"/>
      <c r="AM184" s="173"/>
      <c r="AN184" s="9"/>
    </row>
    <row r="185" spans="1:40" s="382" customFormat="1" ht="24.95" customHeight="1">
      <c r="A185" s="754"/>
      <c r="B185" s="660"/>
      <c r="N185" s="9"/>
      <c r="P185" s="9"/>
      <c r="Q185" s="9"/>
      <c r="R185" s="9"/>
      <c r="S185" s="705">
        <f>+IF(JULIO!S185=0,"",JULIO!S185)</f>
        <v>3300000</v>
      </c>
      <c r="T185" s="681" t="str">
        <f>+IF(JULIO!T185=0,"",JULIO!T185)</f>
        <v>Otras Transferencias</v>
      </c>
      <c r="U185" s="132">
        <f t="shared" ref="U185:AJ185" si="173">U186+U187+U191</f>
        <v>0</v>
      </c>
      <c r="V185" s="122">
        <f t="shared" si="173"/>
        <v>3267768</v>
      </c>
      <c r="W185" s="122">
        <f t="shared" si="173"/>
        <v>0</v>
      </c>
      <c r="X185" s="129">
        <f t="shared" si="173"/>
        <v>3267768</v>
      </c>
      <c r="Y185" s="128">
        <f t="shared" si="173"/>
        <v>3267768</v>
      </c>
      <c r="Z185" s="122">
        <f t="shared" si="173"/>
        <v>0</v>
      </c>
      <c r="AA185" s="129">
        <f t="shared" si="173"/>
        <v>3267768</v>
      </c>
      <c r="AB185" s="128">
        <f t="shared" si="173"/>
        <v>3267768</v>
      </c>
      <c r="AC185" s="122">
        <f t="shared" si="173"/>
        <v>0</v>
      </c>
      <c r="AD185" s="129">
        <f t="shared" si="173"/>
        <v>3267768</v>
      </c>
      <c r="AE185" s="128">
        <f t="shared" si="173"/>
        <v>0</v>
      </c>
      <c r="AF185" s="122">
        <f t="shared" si="173"/>
        <v>3267768</v>
      </c>
      <c r="AG185" s="129">
        <f t="shared" si="173"/>
        <v>3267768</v>
      </c>
      <c r="AH185" s="128">
        <f t="shared" si="173"/>
        <v>0</v>
      </c>
      <c r="AI185" s="122">
        <f t="shared" si="173"/>
        <v>0</v>
      </c>
      <c r="AJ185" s="130">
        <f t="shared" si="173"/>
        <v>0</v>
      </c>
      <c r="AK185" s="9"/>
      <c r="AL185" s="128">
        <f>AL186+AL187+AL191</f>
        <v>0</v>
      </c>
      <c r="AM185" s="130">
        <f>AM186+AM187+AM191</f>
        <v>0</v>
      </c>
      <c r="AN185" s="9"/>
    </row>
    <row r="186" spans="1:40" s="382" customFormat="1" ht="24.95" customHeight="1">
      <c r="A186" s="754"/>
      <c r="B186" s="660"/>
      <c r="N186" s="9"/>
      <c r="P186" s="9"/>
      <c r="Q186" s="9"/>
      <c r="R186" s="9"/>
      <c r="S186" s="706">
        <f>+IF(JULIO!S186=0,"",JULIO!S186)</f>
        <v>3300100</v>
      </c>
      <c r="T186" s="682" t="str">
        <f>+IF(JULIO!T186=0,"",JULIO!T186)</f>
        <v>Sentencias y Conciliaciones</v>
      </c>
      <c r="U186" s="27">
        <f>+ENERO!U186</f>
        <v>0</v>
      </c>
      <c r="V186" s="15">
        <f>JULIO!V186+AGOSTO!AL186</f>
        <v>0</v>
      </c>
      <c r="W186" s="15">
        <f>JULIO!W186+AGOSTO!AM186</f>
        <v>0</v>
      </c>
      <c r="X186" s="18">
        <f>SUM(U186:W186)</f>
        <v>0</v>
      </c>
      <c r="Y186" s="19">
        <f>JULIO!AA186</f>
        <v>0</v>
      </c>
      <c r="Z186" s="374">
        <v>0</v>
      </c>
      <c r="AA186" s="18">
        <f>SUM(Y186:Z186)</f>
        <v>0</v>
      </c>
      <c r="AB186" s="19">
        <f>JULIO!AD186</f>
        <v>0</v>
      </c>
      <c r="AC186" s="374">
        <v>0</v>
      </c>
      <c r="AD186" s="18">
        <f>SUM(AB186:AC186)</f>
        <v>0</v>
      </c>
      <c r="AE186" s="19">
        <f>JULIO!AG186</f>
        <v>0</v>
      </c>
      <c r="AF186" s="374">
        <v>0</v>
      </c>
      <c r="AG186" s="18">
        <f>SUM(AE186:AF186)</f>
        <v>0</v>
      </c>
      <c r="AH186" s="19">
        <f>X186-AA186</f>
        <v>0</v>
      </c>
      <c r="AI186" s="15">
        <f>X186-AD186</f>
        <v>0</v>
      </c>
      <c r="AJ186" s="16">
        <f>X186-AG186</f>
        <v>0</v>
      </c>
      <c r="AK186" s="9"/>
      <c r="AL186" s="372">
        <v>0</v>
      </c>
      <c r="AM186" s="375">
        <v>0</v>
      </c>
      <c r="AN186" s="9"/>
    </row>
    <row r="187" spans="1:40" s="382" customFormat="1" ht="24.95" customHeight="1">
      <c r="A187" s="754"/>
      <c r="B187" s="660"/>
      <c r="N187" s="9"/>
      <c r="P187" s="9"/>
      <c r="Q187" s="9"/>
      <c r="R187" s="9"/>
      <c r="S187" s="706">
        <f>+IF(JULIO!S187=0,"",JULIO!S187)</f>
        <v>3300200</v>
      </c>
      <c r="T187" s="682" t="str">
        <f>+IF(JULIO!T187=0,"",JULIO!T187)</f>
        <v>Destinatarios de otras transferencias</v>
      </c>
      <c r="U187" s="27">
        <f t="shared" ref="U187:AM187" si="174">SUM(U188:U190)</f>
        <v>0</v>
      </c>
      <c r="V187" s="15">
        <f t="shared" si="174"/>
        <v>3267768</v>
      </c>
      <c r="W187" s="15">
        <f t="shared" si="174"/>
        <v>0</v>
      </c>
      <c r="X187" s="18">
        <f t="shared" si="174"/>
        <v>3267768</v>
      </c>
      <c r="Y187" s="19">
        <f t="shared" si="174"/>
        <v>3267768</v>
      </c>
      <c r="Z187" s="142">
        <f t="shared" si="174"/>
        <v>0</v>
      </c>
      <c r="AA187" s="18">
        <f t="shared" si="174"/>
        <v>3267768</v>
      </c>
      <c r="AB187" s="19">
        <f t="shared" si="174"/>
        <v>3267768</v>
      </c>
      <c r="AC187" s="142">
        <f t="shared" si="174"/>
        <v>0</v>
      </c>
      <c r="AD187" s="18">
        <f t="shared" si="174"/>
        <v>3267768</v>
      </c>
      <c r="AE187" s="19">
        <f t="shared" si="174"/>
        <v>0</v>
      </c>
      <c r="AF187" s="142">
        <f t="shared" si="174"/>
        <v>3267768</v>
      </c>
      <c r="AG187" s="18">
        <f t="shared" si="174"/>
        <v>3267768</v>
      </c>
      <c r="AH187" s="19">
        <f t="shared" si="174"/>
        <v>0</v>
      </c>
      <c r="AI187" s="15">
        <f t="shared" si="174"/>
        <v>0</v>
      </c>
      <c r="AJ187" s="16">
        <f t="shared" si="174"/>
        <v>0</v>
      </c>
      <c r="AK187" s="9"/>
      <c r="AL187" s="29">
        <f t="shared" si="174"/>
        <v>0</v>
      </c>
      <c r="AM187" s="26">
        <f t="shared" si="174"/>
        <v>0</v>
      </c>
      <c r="AN187" s="9"/>
    </row>
    <row r="188" spans="1:40" s="382" customFormat="1" ht="24.95" customHeight="1">
      <c r="A188" s="754"/>
      <c r="B188" s="661"/>
      <c r="N188" s="9"/>
      <c r="P188" s="9"/>
      <c r="Q188" s="9"/>
      <c r="R188" s="9"/>
      <c r="S188" s="707" t="str">
        <f>+IF(JULIO!S188=0,"",JULIO!S188)</f>
        <v>3300200-1</v>
      </c>
      <c r="T188" s="682" t="str">
        <f>+IF(JULIO!T188=0,"",JULIO!T188)</f>
        <v>COHAN</v>
      </c>
      <c r="U188" s="27">
        <f>+ENERO!U188</f>
        <v>0</v>
      </c>
      <c r="V188" s="15">
        <f>JULIO!V188+AGOSTO!AL188</f>
        <v>3267768</v>
      </c>
      <c r="W188" s="15">
        <f>JULIO!W188+AGOSTO!AM188</f>
        <v>0</v>
      </c>
      <c r="X188" s="18">
        <f>SUM(U188:W188)</f>
        <v>3267768</v>
      </c>
      <c r="Y188" s="19">
        <f>JULIO!AA188</f>
        <v>3267768</v>
      </c>
      <c r="Z188" s="374">
        <v>0</v>
      </c>
      <c r="AA188" s="18">
        <f>SUM(Y188:Z188)</f>
        <v>3267768</v>
      </c>
      <c r="AB188" s="19">
        <f>JULIO!AD188</f>
        <v>3267768</v>
      </c>
      <c r="AC188" s="374">
        <v>0</v>
      </c>
      <c r="AD188" s="18">
        <f>SUM(AB188:AC188)</f>
        <v>3267768</v>
      </c>
      <c r="AE188" s="19">
        <f>JULIO!AG188</f>
        <v>0</v>
      </c>
      <c r="AF188" s="374">
        <v>3267768</v>
      </c>
      <c r="AG188" s="18">
        <f>SUM(AE188:AF188)</f>
        <v>3267768</v>
      </c>
      <c r="AH188" s="19">
        <f>X188-AA188</f>
        <v>0</v>
      </c>
      <c r="AI188" s="15">
        <f>X188-AD188</f>
        <v>0</v>
      </c>
      <c r="AJ188" s="16">
        <f>X188-AG188</f>
        <v>0</v>
      </c>
      <c r="AK188" s="9"/>
      <c r="AL188" s="372">
        <v>0</v>
      </c>
      <c r="AM188" s="375">
        <v>0</v>
      </c>
      <c r="AN188" s="9"/>
    </row>
    <row r="189" spans="1:40" s="382" customFormat="1" ht="24.95" customHeight="1">
      <c r="A189" s="754"/>
      <c r="B189" s="661"/>
      <c r="N189" s="9"/>
      <c r="P189" s="9"/>
      <c r="Q189" s="9"/>
      <c r="R189" s="9"/>
      <c r="S189" s="707" t="str">
        <f>+IF(JULIO!S189=0,"",JULIO!S189)</f>
        <v>3300200-2</v>
      </c>
      <c r="T189" s="682" t="str">
        <f>+IF(JULIO!T189=0,"",JULIO!T189)</f>
        <v>AESA</v>
      </c>
      <c r="U189" s="27">
        <f>+ENERO!U189</f>
        <v>0</v>
      </c>
      <c r="V189" s="15">
        <f>JULIO!V189+AGOSTO!AL189</f>
        <v>0</v>
      </c>
      <c r="W189" s="15">
        <f>JULIO!W189+AGOSTO!AM189</f>
        <v>0</v>
      </c>
      <c r="X189" s="18">
        <f>SUM(U189:W189)</f>
        <v>0</v>
      </c>
      <c r="Y189" s="19">
        <f>JULIO!AA189</f>
        <v>0</v>
      </c>
      <c r="Z189" s="374">
        <v>0</v>
      </c>
      <c r="AA189" s="18">
        <f>SUM(Y189:Z189)</f>
        <v>0</v>
      </c>
      <c r="AB189" s="19">
        <f>JULIO!AD189</f>
        <v>0</v>
      </c>
      <c r="AC189" s="374">
        <v>0</v>
      </c>
      <c r="AD189" s="18">
        <f>SUM(AB189:AC189)</f>
        <v>0</v>
      </c>
      <c r="AE189" s="19">
        <f>JULIO!AG189</f>
        <v>0</v>
      </c>
      <c r="AF189" s="374">
        <v>0</v>
      </c>
      <c r="AG189" s="18">
        <f>SUM(AE189:AF189)</f>
        <v>0</v>
      </c>
      <c r="AH189" s="19">
        <f>X189-AA189</f>
        <v>0</v>
      </c>
      <c r="AI189" s="15">
        <f>X189-AD189</f>
        <v>0</v>
      </c>
      <c r="AJ189" s="16">
        <f>X189-AG189</f>
        <v>0</v>
      </c>
      <c r="AK189" s="9"/>
      <c r="AL189" s="372">
        <v>0</v>
      </c>
      <c r="AM189" s="375">
        <v>0</v>
      </c>
      <c r="AN189" s="9"/>
    </row>
    <row r="190" spans="1:40" s="382" customFormat="1" ht="24.95" customHeight="1">
      <c r="A190" s="754"/>
      <c r="B190" s="661"/>
      <c r="N190" s="9"/>
      <c r="P190" s="9"/>
      <c r="Q190" s="9"/>
      <c r="R190" s="9"/>
      <c r="S190" s="707" t="str">
        <f>+IF(JULIO!S190=0,"",JULIO!S190)</f>
        <v>3300200-3</v>
      </c>
      <c r="T190" s="682" t="str">
        <f>+IF(JULIO!T190=0,"",JULIO!T190)</f>
        <v xml:space="preserve">OTRAS </v>
      </c>
      <c r="U190" s="27">
        <f>+ENERO!U190</f>
        <v>0</v>
      </c>
      <c r="V190" s="15">
        <f>JULIO!V190+AGOSTO!AL190</f>
        <v>0</v>
      </c>
      <c r="W190" s="15">
        <f>JULIO!W190+AGOSTO!AM190</f>
        <v>0</v>
      </c>
      <c r="X190" s="18">
        <f>SUM(U190:W190)</f>
        <v>0</v>
      </c>
      <c r="Y190" s="19">
        <f>JULIO!AA190</f>
        <v>0</v>
      </c>
      <c r="Z190" s="374">
        <v>0</v>
      </c>
      <c r="AA190" s="18">
        <f>SUM(Y190:Z190)</f>
        <v>0</v>
      </c>
      <c r="AB190" s="19">
        <f>JULIO!AD190</f>
        <v>0</v>
      </c>
      <c r="AC190" s="374">
        <v>0</v>
      </c>
      <c r="AD190" s="18">
        <f>SUM(AB190:AC190)</f>
        <v>0</v>
      </c>
      <c r="AE190" s="19">
        <f>JULIO!AG190</f>
        <v>0</v>
      </c>
      <c r="AF190" s="374">
        <v>0</v>
      </c>
      <c r="AG190" s="18">
        <f>SUM(AE190:AF190)</f>
        <v>0</v>
      </c>
      <c r="AH190" s="19">
        <f>X190-AA190</f>
        <v>0</v>
      </c>
      <c r="AI190" s="15">
        <f>X190-AD190</f>
        <v>0</v>
      </c>
      <c r="AJ190" s="16">
        <f>X190-AG190</f>
        <v>0</v>
      </c>
      <c r="AK190" s="9"/>
      <c r="AL190" s="372">
        <v>0</v>
      </c>
      <c r="AM190" s="375">
        <v>0</v>
      </c>
      <c r="AN190" s="9"/>
    </row>
    <row r="191" spans="1:40" s="382" customFormat="1" ht="24.95" customHeight="1">
      <c r="A191" s="754"/>
      <c r="B191" s="661"/>
      <c r="N191" s="9"/>
      <c r="P191" s="9"/>
      <c r="Q191" s="9"/>
      <c r="R191" s="9"/>
      <c r="S191" s="706">
        <f>+IF(JULIO!S191=0,"",JULIO!S191)</f>
        <v>3399999</v>
      </c>
      <c r="T191" s="682" t="str">
        <f>+IF(JULIO!T191=0,"",JULIO!T191)</f>
        <v>Vigencias Anteriores Otras Transferencias</v>
      </c>
      <c r="U191" s="27">
        <f>+ENERO!U191</f>
        <v>0</v>
      </c>
      <c r="V191" s="15">
        <f>JULIO!V191+AGOSTO!AL191</f>
        <v>0</v>
      </c>
      <c r="W191" s="15">
        <f>JULIO!W191+AGOSTO!AM191</f>
        <v>0</v>
      </c>
      <c r="X191" s="18">
        <f>SUM(U191:W191)</f>
        <v>0</v>
      </c>
      <c r="Y191" s="19">
        <f>JULIO!AA191</f>
        <v>0</v>
      </c>
      <c r="Z191" s="374">
        <v>0</v>
      </c>
      <c r="AA191" s="18">
        <f>SUM(Y191:Z191)</f>
        <v>0</v>
      </c>
      <c r="AB191" s="19">
        <f>JULIO!AD191</f>
        <v>0</v>
      </c>
      <c r="AC191" s="374">
        <v>0</v>
      </c>
      <c r="AD191" s="18">
        <f>SUM(AB191:AC191)</f>
        <v>0</v>
      </c>
      <c r="AE191" s="19">
        <f>JULIO!AG191</f>
        <v>0</v>
      </c>
      <c r="AF191" s="374">
        <v>0</v>
      </c>
      <c r="AG191" s="18">
        <f>SUM(AE191:AF191)</f>
        <v>0</v>
      </c>
      <c r="AH191" s="19">
        <f>X191-AA191</f>
        <v>0</v>
      </c>
      <c r="AI191" s="15">
        <f>X191-AD191</f>
        <v>0</v>
      </c>
      <c r="AJ191" s="16">
        <f>X191-AG191</f>
        <v>0</v>
      </c>
      <c r="AK191" s="9"/>
      <c r="AL191" s="372">
        <v>0</v>
      </c>
      <c r="AM191" s="375">
        <v>0</v>
      </c>
      <c r="AN191" s="9"/>
    </row>
    <row r="192" spans="1:40" s="382" customFormat="1" ht="24.95" customHeight="1">
      <c r="A192" s="754"/>
      <c r="B192" s="661"/>
      <c r="N192" s="9"/>
      <c r="P192" s="9"/>
      <c r="Q192" s="9"/>
      <c r="R192" s="9"/>
      <c r="S192" s="814"/>
      <c r="T192" s="815"/>
      <c r="U192" s="188"/>
      <c r="V192" s="816"/>
      <c r="W192" s="816"/>
      <c r="X192" s="816"/>
      <c r="Y192" s="816"/>
      <c r="Z192" s="817"/>
      <c r="AA192" s="816"/>
      <c r="AB192" s="816"/>
      <c r="AC192" s="817"/>
      <c r="AD192" s="816"/>
      <c r="AE192" s="816"/>
      <c r="AF192" s="817"/>
      <c r="AG192" s="816"/>
      <c r="AH192" s="816"/>
      <c r="AI192" s="816"/>
      <c r="AJ192" s="173"/>
      <c r="AK192" s="9"/>
      <c r="AL192" s="818"/>
      <c r="AM192" s="819"/>
      <c r="AN192" s="9"/>
    </row>
    <row r="193" spans="1:40" s="382" customFormat="1" ht="40.5" customHeight="1">
      <c r="A193" s="754"/>
      <c r="B193" s="661"/>
      <c r="N193" s="9"/>
      <c r="P193" s="9"/>
      <c r="Q193" s="9"/>
      <c r="R193" s="9"/>
      <c r="S193" s="493" t="s">
        <v>323</v>
      </c>
      <c r="T193" s="690" t="s">
        <v>569</v>
      </c>
      <c r="U193" s="470">
        <f>U195+U209</f>
        <v>617207026</v>
      </c>
      <c r="V193" s="471">
        <f t="shared" ref="V193:AJ193" si="175">V195+V209</f>
        <v>44969121</v>
      </c>
      <c r="W193" s="471">
        <f t="shared" si="175"/>
        <v>0</v>
      </c>
      <c r="X193" s="380">
        <f t="shared" si="175"/>
        <v>662176147</v>
      </c>
      <c r="Y193" s="379">
        <f t="shared" si="175"/>
        <v>604316232</v>
      </c>
      <c r="Z193" s="494">
        <f t="shared" si="175"/>
        <v>4262390</v>
      </c>
      <c r="AA193" s="380">
        <f t="shared" si="175"/>
        <v>608578622</v>
      </c>
      <c r="AB193" s="470">
        <f t="shared" si="175"/>
        <v>489827107</v>
      </c>
      <c r="AC193" s="494">
        <f t="shared" si="175"/>
        <v>38919046</v>
      </c>
      <c r="AD193" s="472">
        <f t="shared" si="175"/>
        <v>528746153</v>
      </c>
      <c r="AE193" s="379">
        <f t="shared" si="175"/>
        <v>334634589</v>
      </c>
      <c r="AF193" s="494">
        <f t="shared" si="175"/>
        <v>41725414</v>
      </c>
      <c r="AG193" s="380">
        <f t="shared" si="175"/>
        <v>376360003</v>
      </c>
      <c r="AH193" s="379">
        <f t="shared" si="175"/>
        <v>53597525</v>
      </c>
      <c r="AI193" s="471">
        <f t="shared" si="175"/>
        <v>133429994</v>
      </c>
      <c r="AJ193" s="380">
        <f t="shared" si="175"/>
        <v>285816144</v>
      </c>
      <c r="AK193" s="9"/>
      <c r="AL193" s="379">
        <f t="shared" ref="AL193:AM193" si="176">AL195+AL209</f>
        <v>0</v>
      </c>
      <c r="AM193" s="380">
        <f t="shared" si="176"/>
        <v>0</v>
      </c>
      <c r="AN193" s="9"/>
    </row>
    <row r="194" spans="1:40" s="382" customFormat="1" ht="24.95" customHeight="1">
      <c r="A194" s="754"/>
      <c r="B194" s="661"/>
      <c r="N194" s="9"/>
      <c r="P194" s="9"/>
      <c r="Q194" s="9"/>
      <c r="R194" s="9"/>
      <c r="S194" s="366" t="str">
        <f>+IF(JULIO!S194=0,"",JULIO!S194)</f>
        <v/>
      </c>
      <c r="T194" s="696" t="str">
        <f>+IF(JULIO!T194=0,"",JULIO!T194)</f>
        <v/>
      </c>
      <c r="U194" s="161"/>
      <c r="V194" s="161"/>
      <c r="W194" s="161"/>
      <c r="X194" s="161"/>
      <c r="Y194" s="161"/>
      <c r="Z194" s="161"/>
      <c r="AA194" s="161"/>
      <c r="AB194" s="161"/>
      <c r="AC194" s="161"/>
      <c r="AD194" s="161"/>
      <c r="AE194" s="161"/>
      <c r="AF194" s="161"/>
      <c r="AG194" s="161"/>
      <c r="AH194" s="161"/>
      <c r="AI194" s="161"/>
      <c r="AJ194" s="166"/>
      <c r="AK194" s="9"/>
      <c r="AL194" s="172"/>
      <c r="AM194" s="173"/>
      <c r="AN194" s="9"/>
    </row>
    <row r="195" spans="1:40" s="382" customFormat="1" ht="24.95" customHeight="1">
      <c r="A195" s="754"/>
      <c r="B195" s="661"/>
      <c r="N195" s="9"/>
      <c r="P195" s="9"/>
      <c r="Q195" s="9"/>
      <c r="R195" s="9"/>
      <c r="S195" s="704">
        <f>+IF(JULIO!S195=0,"",JULIO!S195)</f>
        <v>4000000</v>
      </c>
      <c r="T195" s="686" t="str">
        <f>+IF(JULIO!T195=0,"",JULIO!T195)</f>
        <v>GASTOS  DE PRESTACION DE SERVICIOS</v>
      </c>
      <c r="U195" s="470">
        <f t="shared" ref="U195:AJ195" si="177">U196</f>
        <v>617207026</v>
      </c>
      <c r="V195" s="471">
        <f t="shared" si="177"/>
        <v>44969121</v>
      </c>
      <c r="W195" s="471">
        <f t="shared" si="177"/>
        <v>0</v>
      </c>
      <c r="X195" s="472">
        <f t="shared" si="177"/>
        <v>662176147</v>
      </c>
      <c r="Y195" s="379">
        <f t="shared" si="177"/>
        <v>604316232</v>
      </c>
      <c r="Z195" s="471">
        <f t="shared" si="177"/>
        <v>4262390</v>
      </c>
      <c r="AA195" s="472">
        <f t="shared" si="177"/>
        <v>608578622</v>
      </c>
      <c r="AB195" s="379">
        <f t="shared" si="177"/>
        <v>489827107</v>
      </c>
      <c r="AC195" s="471">
        <f t="shared" si="177"/>
        <v>38919046</v>
      </c>
      <c r="AD195" s="472">
        <f t="shared" si="177"/>
        <v>528746153</v>
      </c>
      <c r="AE195" s="379">
        <f t="shared" si="177"/>
        <v>334634589</v>
      </c>
      <c r="AF195" s="471">
        <f t="shared" si="177"/>
        <v>41725414</v>
      </c>
      <c r="AG195" s="472">
        <f t="shared" si="177"/>
        <v>376360003</v>
      </c>
      <c r="AH195" s="379">
        <f t="shared" si="177"/>
        <v>53597525</v>
      </c>
      <c r="AI195" s="471">
        <f t="shared" si="177"/>
        <v>133429994</v>
      </c>
      <c r="AJ195" s="380">
        <f t="shared" si="177"/>
        <v>285816144</v>
      </c>
      <c r="AK195" s="9"/>
      <c r="AL195" s="128">
        <f>AL196</f>
        <v>0</v>
      </c>
      <c r="AM195" s="130">
        <f>AM196</f>
        <v>0</v>
      </c>
      <c r="AN195" s="9"/>
    </row>
    <row r="196" spans="1:40" s="382" customFormat="1" ht="24.95" customHeight="1">
      <c r="A196" s="754"/>
      <c r="B196" s="661"/>
      <c r="N196" s="9"/>
      <c r="P196" s="9"/>
      <c r="Q196" s="9"/>
      <c r="R196" s="9"/>
      <c r="S196" s="705">
        <f>+IF(JULIO!S196=0,"",JULIO!S196)</f>
        <v>4100000</v>
      </c>
      <c r="T196" s="681" t="str">
        <f>+IF(JULIO!T196=0,"",JULIO!T196)</f>
        <v>Insumos y Suministros Hospitalarios</v>
      </c>
      <c r="U196" s="132">
        <f t="shared" ref="U196:AJ196" si="178">U197+U205+U207</f>
        <v>617207026</v>
      </c>
      <c r="V196" s="122">
        <f t="shared" si="178"/>
        <v>44969121</v>
      </c>
      <c r="W196" s="122">
        <f t="shared" si="178"/>
        <v>0</v>
      </c>
      <c r="X196" s="129">
        <f t="shared" si="178"/>
        <v>662176147</v>
      </c>
      <c r="Y196" s="128">
        <f t="shared" si="178"/>
        <v>604316232</v>
      </c>
      <c r="Z196" s="122">
        <f t="shared" si="178"/>
        <v>4262390</v>
      </c>
      <c r="AA196" s="129">
        <f t="shared" si="178"/>
        <v>608578622</v>
      </c>
      <c r="AB196" s="128">
        <f t="shared" si="178"/>
        <v>489827107</v>
      </c>
      <c r="AC196" s="122">
        <f t="shared" si="178"/>
        <v>38919046</v>
      </c>
      <c r="AD196" s="129">
        <f t="shared" si="178"/>
        <v>528746153</v>
      </c>
      <c r="AE196" s="128">
        <f t="shared" si="178"/>
        <v>334634589</v>
      </c>
      <c r="AF196" s="122">
        <f t="shared" si="178"/>
        <v>41725414</v>
      </c>
      <c r="AG196" s="129">
        <f t="shared" si="178"/>
        <v>376360003</v>
      </c>
      <c r="AH196" s="128">
        <f t="shared" si="178"/>
        <v>53597525</v>
      </c>
      <c r="AI196" s="122">
        <f t="shared" si="178"/>
        <v>133429994</v>
      </c>
      <c r="AJ196" s="130">
        <f t="shared" si="178"/>
        <v>285816144</v>
      </c>
      <c r="AK196" s="10"/>
      <c r="AL196" s="128">
        <f>AL197+AL205+AL207</f>
        <v>0</v>
      </c>
      <c r="AM196" s="130">
        <f>AM197+AM205+AM207</f>
        <v>0</v>
      </c>
      <c r="AN196" s="9"/>
    </row>
    <row r="197" spans="1:40" s="382" customFormat="1" ht="24.95" customHeight="1">
      <c r="A197" s="754"/>
      <c r="B197" s="661"/>
      <c r="N197" s="9"/>
      <c r="P197" s="9"/>
      <c r="Q197" s="9"/>
      <c r="R197" s="9"/>
      <c r="S197" s="706">
        <f>+IF(JULIO!S197=0,"",JULIO!S197)</f>
        <v>4100100</v>
      </c>
      <c r="T197" s="682" t="str">
        <f>+IF(JULIO!T197=0,"",JULIO!T197)</f>
        <v>Compra de Bienes para la Prestacion de servicios</v>
      </c>
      <c r="U197" s="27">
        <f t="shared" ref="U197:AJ197" si="179">SUM(U198:U204)</f>
        <v>421300000</v>
      </c>
      <c r="V197" s="15">
        <f t="shared" si="179"/>
        <v>-2821500</v>
      </c>
      <c r="W197" s="15">
        <f t="shared" si="179"/>
        <v>0</v>
      </c>
      <c r="X197" s="18">
        <f t="shared" si="179"/>
        <v>418478500</v>
      </c>
      <c r="Y197" s="19">
        <f t="shared" si="179"/>
        <v>366169490</v>
      </c>
      <c r="Z197" s="142">
        <f t="shared" si="179"/>
        <v>2064490</v>
      </c>
      <c r="AA197" s="18">
        <f t="shared" si="179"/>
        <v>368233980</v>
      </c>
      <c r="AB197" s="19">
        <f t="shared" si="179"/>
        <v>262476865</v>
      </c>
      <c r="AC197" s="142">
        <f t="shared" si="179"/>
        <v>32612145</v>
      </c>
      <c r="AD197" s="18">
        <f t="shared" si="179"/>
        <v>295089010</v>
      </c>
      <c r="AE197" s="19">
        <f t="shared" si="179"/>
        <v>114812716</v>
      </c>
      <c r="AF197" s="142">
        <f t="shared" si="179"/>
        <v>33681644</v>
      </c>
      <c r="AG197" s="18">
        <f t="shared" si="179"/>
        <v>148494360</v>
      </c>
      <c r="AH197" s="19">
        <f t="shared" si="179"/>
        <v>50244520</v>
      </c>
      <c r="AI197" s="15">
        <f t="shared" si="179"/>
        <v>123389490</v>
      </c>
      <c r="AJ197" s="16">
        <f t="shared" si="179"/>
        <v>269984140</v>
      </c>
      <c r="AK197" s="9"/>
      <c r="AL197" s="29">
        <f>SUM(AL198:AL204)</f>
        <v>0</v>
      </c>
      <c r="AM197" s="26">
        <f>SUM(AM198:AM204)</f>
        <v>0</v>
      </c>
      <c r="AN197" s="9"/>
    </row>
    <row r="198" spans="1:40" s="382" customFormat="1" ht="24.95" customHeight="1">
      <c r="A198" s="754"/>
      <c r="B198" s="661"/>
      <c r="N198" s="9"/>
      <c r="P198" s="9"/>
      <c r="Q198" s="9"/>
      <c r="R198" s="9"/>
      <c r="S198" s="707" t="str">
        <f>+IF(JULIO!S198=0,"",JULIO!S198)</f>
        <v>4100100-1</v>
      </c>
      <c r="T198" s="683" t="str">
        <f>+IF(JULIO!T198=0,"",JULIO!T198)</f>
        <v>Productos Farmaceuticos</v>
      </c>
      <c r="U198" s="27">
        <f>+ENERO!U198</f>
        <v>285000000</v>
      </c>
      <c r="V198" s="15">
        <f>JULIO!V198+AGOSTO!AL198</f>
        <v>0</v>
      </c>
      <c r="W198" s="15">
        <f>JULIO!W198+AGOSTO!AM198</f>
        <v>0</v>
      </c>
      <c r="X198" s="18">
        <f t="shared" ref="X198:X204" si="180">SUM(U198:W198)</f>
        <v>285000000</v>
      </c>
      <c r="Y198" s="19">
        <f>JULIO!AA198</f>
        <v>261123153</v>
      </c>
      <c r="Z198" s="374">
        <v>269000</v>
      </c>
      <c r="AA198" s="18">
        <f t="shared" ref="AA198:AA204" si="181">SUM(Y198:Z198)</f>
        <v>261392153</v>
      </c>
      <c r="AB198" s="19">
        <f>JULIO!AD198</f>
        <v>187069249</v>
      </c>
      <c r="AC198" s="374">
        <v>19732647</v>
      </c>
      <c r="AD198" s="18">
        <f t="shared" ref="AD198:AD204" si="182">SUM(AB198:AC198)</f>
        <v>206801896</v>
      </c>
      <c r="AE198" s="19">
        <f>JULIO!AG198</f>
        <v>85045402</v>
      </c>
      <c r="AF198" s="374">
        <v>19013605</v>
      </c>
      <c r="AG198" s="18">
        <f t="shared" ref="AG198:AG204" si="183">SUM(AE198:AF198)</f>
        <v>104059007</v>
      </c>
      <c r="AH198" s="19">
        <f t="shared" ref="AH198:AH204" si="184">X198-AA198</f>
        <v>23607847</v>
      </c>
      <c r="AI198" s="15">
        <f t="shared" ref="AI198:AI204" si="185">X198-AD198</f>
        <v>78198104</v>
      </c>
      <c r="AJ198" s="16">
        <f t="shared" ref="AJ198:AJ204" si="186">X198-AG198</f>
        <v>180940993</v>
      </c>
      <c r="AK198" s="9"/>
      <c r="AL198" s="372">
        <v>0</v>
      </c>
      <c r="AM198" s="375">
        <v>0</v>
      </c>
      <c r="AN198" s="9"/>
    </row>
    <row r="199" spans="1:40" s="382" customFormat="1" ht="24.95" customHeight="1">
      <c r="A199" s="754"/>
      <c r="B199" s="661"/>
      <c r="N199" s="9"/>
      <c r="P199" s="9"/>
      <c r="Q199" s="9"/>
      <c r="R199" s="9"/>
      <c r="S199" s="707" t="str">
        <f>+IF(JULIO!S199=0,"",JULIO!S199)</f>
        <v>4100100-2</v>
      </c>
      <c r="T199" s="683" t="str">
        <f>+IF(JULIO!T199=0,"",JULIO!T199)</f>
        <v>Material Médico Quirúrgico</v>
      </c>
      <c r="U199" s="27">
        <f>+ENERO!U199</f>
        <v>67000000</v>
      </c>
      <c r="V199" s="15">
        <f>JULIO!V199+AGOSTO!AL199</f>
        <v>0</v>
      </c>
      <c r="W199" s="15">
        <f>JULIO!W199+AGOSTO!AM199</f>
        <v>0</v>
      </c>
      <c r="X199" s="18">
        <f t="shared" si="180"/>
        <v>67000000</v>
      </c>
      <c r="Y199" s="19">
        <f>JULIO!AA199</f>
        <v>61179956</v>
      </c>
      <c r="Z199" s="374">
        <v>0</v>
      </c>
      <c r="AA199" s="18">
        <f t="shared" si="181"/>
        <v>61179956</v>
      </c>
      <c r="AB199" s="19">
        <f>JULIO!AD199</f>
        <v>41834465</v>
      </c>
      <c r="AC199" s="374">
        <v>3576316</v>
      </c>
      <c r="AD199" s="18">
        <f t="shared" si="182"/>
        <v>45410781</v>
      </c>
      <c r="AE199" s="19">
        <f>JULIO!AG199</f>
        <v>21196273</v>
      </c>
      <c r="AF199" s="374">
        <v>9623515</v>
      </c>
      <c r="AG199" s="18">
        <f t="shared" si="183"/>
        <v>30819788</v>
      </c>
      <c r="AH199" s="19">
        <f t="shared" si="184"/>
        <v>5820044</v>
      </c>
      <c r="AI199" s="15">
        <f t="shared" si="185"/>
        <v>21589219</v>
      </c>
      <c r="AJ199" s="16">
        <f t="shared" si="186"/>
        <v>36180212</v>
      </c>
      <c r="AK199" s="9"/>
      <c r="AL199" s="372">
        <v>0</v>
      </c>
      <c r="AM199" s="375">
        <v>0</v>
      </c>
      <c r="AN199" s="9"/>
    </row>
    <row r="200" spans="1:40" s="382" customFormat="1" ht="24.95" customHeight="1">
      <c r="A200" s="754"/>
      <c r="B200" s="661"/>
      <c r="N200" s="9"/>
      <c r="P200" s="9"/>
      <c r="Q200" s="9"/>
      <c r="R200" s="9"/>
      <c r="S200" s="707" t="str">
        <f>+IF(JULIO!S200=0,"",JULIO!S200)</f>
        <v>4100100-3</v>
      </c>
      <c r="T200" s="683" t="str">
        <f>+IF(JULIO!T200=0,"",JULIO!T200)</f>
        <v>Material de Laboratorio</v>
      </c>
      <c r="U200" s="27">
        <f>+ENERO!U200</f>
        <v>55000000</v>
      </c>
      <c r="V200" s="15">
        <f>JULIO!V200+AGOSTO!AL200</f>
        <v>0</v>
      </c>
      <c r="W200" s="15">
        <f>JULIO!W200+AGOSTO!AM200</f>
        <v>0</v>
      </c>
      <c r="X200" s="18">
        <f t="shared" si="180"/>
        <v>55000000</v>
      </c>
      <c r="Y200" s="19">
        <f>JULIO!AA200</f>
        <v>37847681</v>
      </c>
      <c r="Z200" s="374">
        <v>1795490</v>
      </c>
      <c r="AA200" s="18">
        <f t="shared" si="181"/>
        <v>39643171</v>
      </c>
      <c r="AB200" s="19">
        <f>JULIO!AD200</f>
        <v>27554451</v>
      </c>
      <c r="AC200" s="374">
        <v>9303182</v>
      </c>
      <c r="AD200" s="18">
        <f t="shared" si="182"/>
        <v>36857633</v>
      </c>
      <c r="AE200" s="19">
        <f>JULIO!AG200</f>
        <v>4116341</v>
      </c>
      <c r="AF200" s="374">
        <v>5044524</v>
      </c>
      <c r="AG200" s="18">
        <f t="shared" si="183"/>
        <v>9160865</v>
      </c>
      <c r="AH200" s="19">
        <f t="shared" si="184"/>
        <v>15356829</v>
      </c>
      <c r="AI200" s="15">
        <f t="shared" si="185"/>
        <v>18142367</v>
      </c>
      <c r="AJ200" s="16">
        <f t="shared" si="186"/>
        <v>45839135</v>
      </c>
      <c r="AK200" s="9"/>
      <c r="AL200" s="372">
        <v>0</v>
      </c>
      <c r="AM200" s="375">
        <v>0</v>
      </c>
      <c r="AN200" s="9"/>
    </row>
    <row r="201" spans="1:40" s="382" customFormat="1" ht="24.95" customHeight="1">
      <c r="A201" s="754"/>
      <c r="B201" s="661"/>
      <c r="N201" s="9"/>
      <c r="P201" s="9"/>
      <c r="Q201" s="9"/>
      <c r="R201" s="9"/>
      <c r="S201" s="707" t="str">
        <f>+IF(JULIO!S201=0,"",JULIO!S201)</f>
        <v>4100100-4</v>
      </c>
      <c r="T201" s="683" t="str">
        <f>+IF(JULIO!T201=0,"",JULIO!T201)</f>
        <v>Material para Odontologia</v>
      </c>
      <c r="U201" s="27">
        <f>+ENERO!U201</f>
        <v>11300000</v>
      </c>
      <c r="V201" s="15">
        <f>JULIO!V201+AGOSTO!AL201</f>
        <v>0</v>
      </c>
      <c r="W201" s="15">
        <f>JULIO!W201+AGOSTO!AM201</f>
        <v>0</v>
      </c>
      <c r="X201" s="18">
        <f t="shared" si="180"/>
        <v>11300000</v>
      </c>
      <c r="Y201" s="19">
        <f>JULIO!AA201</f>
        <v>5840200</v>
      </c>
      <c r="Z201" s="374">
        <v>0</v>
      </c>
      <c r="AA201" s="18">
        <f t="shared" si="181"/>
        <v>5840200</v>
      </c>
      <c r="AB201" s="19">
        <f>JULIO!AD201</f>
        <v>5840200</v>
      </c>
      <c r="AC201" s="374">
        <v>0</v>
      </c>
      <c r="AD201" s="18">
        <f t="shared" si="182"/>
        <v>5840200</v>
      </c>
      <c r="AE201" s="19">
        <f>JULIO!AG201</f>
        <v>4276200</v>
      </c>
      <c r="AF201" s="374">
        <v>0</v>
      </c>
      <c r="AG201" s="18">
        <f t="shared" si="183"/>
        <v>4276200</v>
      </c>
      <c r="AH201" s="19">
        <f t="shared" si="184"/>
        <v>5459800</v>
      </c>
      <c r="AI201" s="15">
        <f t="shared" si="185"/>
        <v>5459800</v>
      </c>
      <c r="AJ201" s="16">
        <f t="shared" si="186"/>
        <v>7023800</v>
      </c>
      <c r="AK201" s="9"/>
      <c r="AL201" s="372">
        <v>0</v>
      </c>
      <c r="AM201" s="375">
        <v>0</v>
      </c>
      <c r="AN201" s="9"/>
    </row>
    <row r="202" spans="1:40" s="382" customFormat="1" ht="24.95" customHeight="1">
      <c r="A202" s="754"/>
      <c r="B202" s="661"/>
      <c r="N202" s="9"/>
      <c r="P202" s="9"/>
      <c r="Q202" s="9"/>
      <c r="R202" s="9"/>
      <c r="S202" s="707" t="str">
        <f>+IF(JULIO!S202=0,"",JULIO!S202)</f>
        <v>4100100-5</v>
      </c>
      <c r="T202" s="683" t="str">
        <f>+IF(JULIO!T202=0,"",JULIO!T202)</f>
        <v>Material para Rayos X</v>
      </c>
      <c r="U202" s="27">
        <f>+ENERO!U202</f>
        <v>3000000</v>
      </c>
      <c r="V202" s="15">
        <f>JULIO!V202+AGOSTO!AL202</f>
        <v>-2821500</v>
      </c>
      <c r="W202" s="15">
        <f>JULIO!W202+AGOSTO!AM202</f>
        <v>0</v>
      </c>
      <c r="X202" s="18">
        <f t="shared" si="180"/>
        <v>178500</v>
      </c>
      <c r="Y202" s="19">
        <f>JULIO!AA202</f>
        <v>178500</v>
      </c>
      <c r="Z202" s="374">
        <v>0</v>
      </c>
      <c r="AA202" s="18">
        <f t="shared" si="181"/>
        <v>178500</v>
      </c>
      <c r="AB202" s="19">
        <f>JULIO!AD202</f>
        <v>178500</v>
      </c>
      <c r="AC202" s="374">
        <v>0</v>
      </c>
      <c r="AD202" s="18">
        <f t="shared" si="182"/>
        <v>178500</v>
      </c>
      <c r="AE202" s="19">
        <f>JULIO!AG202</f>
        <v>178500</v>
      </c>
      <c r="AF202" s="374">
        <v>0</v>
      </c>
      <c r="AG202" s="18">
        <f t="shared" si="183"/>
        <v>178500</v>
      </c>
      <c r="AH202" s="19">
        <f t="shared" si="184"/>
        <v>0</v>
      </c>
      <c r="AI202" s="15">
        <f t="shared" si="185"/>
        <v>0</v>
      </c>
      <c r="AJ202" s="16">
        <f t="shared" si="186"/>
        <v>0</v>
      </c>
      <c r="AK202" s="9"/>
      <c r="AL202" s="372">
        <v>0</v>
      </c>
      <c r="AM202" s="375">
        <v>0</v>
      </c>
      <c r="AN202" s="9"/>
    </row>
    <row r="203" spans="1:40" s="382" customFormat="1" ht="24.95" customHeight="1">
      <c r="A203" s="754"/>
      <c r="B203" s="661"/>
      <c r="N203" s="9"/>
      <c r="P203" s="9"/>
      <c r="Q203" s="9"/>
      <c r="R203" s="9"/>
      <c r="S203" s="707" t="str">
        <f>+IF(JULIO!S203=0,"",JULIO!S203)</f>
        <v/>
      </c>
      <c r="T203" s="683" t="str">
        <f>+IF(JULIO!T203=0,"",JULIO!T203)</f>
        <v/>
      </c>
      <c r="U203" s="27">
        <f>+ENERO!U203</f>
        <v>0</v>
      </c>
      <c r="V203" s="15">
        <f>JULIO!V203+AGOSTO!AL203</f>
        <v>0</v>
      </c>
      <c r="W203" s="15">
        <f>JULIO!W203+AGOSTO!AM203</f>
        <v>0</v>
      </c>
      <c r="X203" s="18">
        <f t="shared" si="180"/>
        <v>0</v>
      </c>
      <c r="Y203" s="19">
        <f>JULIO!AA203</f>
        <v>0</v>
      </c>
      <c r="Z203" s="374">
        <v>0</v>
      </c>
      <c r="AA203" s="18">
        <f t="shared" si="181"/>
        <v>0</v>
      </c>
      <c r="AB203" s="19">
        <f>JULIO!AD203</f>
        <v>0</v>
      </c>
      <c r="AC203" s="374">
        <v>0</v>
      </c>
      <c r="AD203" s="18">
        <f t="shared" si="182"/>
        <v>0</v>
      </c>
      <c r="AE203" s="19">
        <f>JULIO!AG203</f>
        <v>0</v>
      </c>
      <c r="AF203" s="374">
        <v>0</v>
      </c>
      <c r="AG203" s="18">
        <f t="shared" si="183"/>
        <v>0</v>
      </c>
      <c r="AH203" s="19">
        <f t="shared" si="184"/>
        <v>0</v>
      </c>
      <c r="AI203" s="15">
        <f t="shared" si="185"/>
        <v>0</v>
      </c>
      <c r="AJ203" s="16">
        <f t="shared" si="186"/>
        <v>0</v>
      </c>
      <c r="AK203" s="9"/>
      <c r="AL203" s="372">
        <v>0</v>
      </c>
      <c r="AM203" s="375">
        <v>0</v>
      </c>
      <c r="AN203" s="9"/>
    </row>
    <row r="204" spans="1:40" s="382" customFormat="1" ht="24.95" customHeight="1">
      <c r="A204" s="754"/>
      <c r="B204" s="661"/>
      <c r="N204" s="9"/>
      <c r="P204" s="9"/>
      <c r="Q204" s="9"/>
      <c r="R204" s="9"/>
      <c r="S204" s="707" t="str">
        <f>+IF(JULIO!S204=0,"",JULIO!S204)</f>
        <v/>
      </c>
      <c r="T204" s="683" t="str">
        <f>+IF(JULIO!T204=0,"",JULIO!T204)</f>
        <v/>
      </c>
      <c r="U204" s="27">
        <f>+ENERO!U204</f>
        <v>0</v>
      </c>
      <c r="V204" s="15">
        <f>JULIO!V204+AGOSTO!AL204</f>
        <v>0</v>
      </c>
      <c r="W204" s="15">
        <f>JULIO!W204+AGOSTO!AM204</f>
        <v>0</v>
      </c>
      <c r="X204" s="18">
        <f t="shared" si="180"/>
        <v>0</v>
      </c>
      <c r="Y204" s="19">
        <f>JULIO!AA204</f>
        <v>0</v>
      </c>
      <c r="Z204" s="374">
        <v>0</v>
      </c>
      <c r="AA204" s="18">
        <f t="shared" si="181"/>
        <v>0</v>
      </c>
      <c r="AB204" s="19">
        <f>JULIO!AD204</f>
        <v>0</v>
      </c>
      <c r="AC204" s="374">
        <v>0</v>
      </c>
      <c r="AD204" s="18">
        <f t="shared" si="182"/>
        <v>0</v>
      </c>
      <c r="AE204" s="19">
        <f>JULIO!AG204</f>
        <v>0</v>
      </c>
      <c r="AF204" s="374">
        <v>0</v>
      </c>
      <c r="AG204" s="18">
        <f t="shared" si="183"/>
        <v>0</v>
      </c>
      <c r="AH204" s="19">
        <f t="shared" si="184"/>
        <v>0</v>
      </c>
      <c r="AI204" s="15">
        <f t="shared" si="185"/>
        <v>0</v>
      </c>
      <c r="AJ204" s="16">
        <f t="shared" si="186"/>
        <v>0</v>
      </c>
      <c r="AK204" s="9"/>
      <c r="AL204" s="372">
        <v>0</v>
      </c>
      <c r="AM204" s="375">
        <v>0</v>
      </c>
      <c r="AN204" s="9"/>
    </row>
    <row r="205" spans="1:40" s="382" customFormat="1" ht="24.95" customHeight="1">
      <c r="A205" s="754"/>
      <c r="B205" s="661"/>
      <c r="N205" s="9"/>
      <c r="P205" s="9"/>
      <c r="Q205" s="9"/>
      <c r="R205" s="9"/>
      <c r="S205" s="706">
        <f>+IF(JULIO!S205=0,"",JULIO!S205)</f>
        <v>4100200</v>
      </c>
      <c r="T205" s="682" t="str">
        <f>+IF(JULIO!T205=0,"",JULIO!T205)</f>
        <v>Gastos Complementarios e Intermedios</v>
      </c>
      <c r="U205" s="27">
        <f t="shared" ref="U205:AJ205" si="187">U206</f>
        <v>43000000</v>
      </c>
      <c r="V205" s="15">
        <f t="shared" si="187"/>
        <v>2821500</v>
      </c>
      <c r="W205" s="15">
        <f t="shared" si="187"/>
        <v>0</v>
      </c>
      <c r="X205" s="18">
        <f t="shared" si="187"/>
        <v>45821500</v>
      </c>
      <c r="Y205" s="19">
        <f t="shared" si="187"/>
        <v>40270595</v>
      </c>
      <c r="Z205" s="142">
        <f t="shared" si="187"/>
        <v>2197900</v>
      </c>
      <c r="AA205" s="18">
        <f t="shared" si="187"/>
        <v>42468495</v>
      </c>
      <c r="AB205" s="19">
        <f t="shared" si="187"/>
        <v>29474095</v>
      </c>
      <c r="AC205" s="142">
        <f t="shared" si="187"/>
        <v>6306901</v>
      </c>
      <c r="AD205" s="18">
        <f t="shared" si="187"/>
        <v>35780996</v>
      </c>
      <c r="AE205" s="19">
        <f t="shared" si="187"/>
        <v>25765435</v>
      </c>
      <c r="AF205" s="142">
        <f t="shared" si="187"/>
        <v>4224061</v>
      </c>
      <c r="AG205" s="18">
        <f t="shared" si="187"/>
        <v>29989496</v>
      </c>
      <c r="AH205" s="19">
        <f t="shared" si="187"/>
        <v>3353005</v>
      </c>
      <c r="AI205" s="15">
        <f t="shared" si="187"/>
        <v>10040504</v>
      </c>
      <c r="AJ205" s="16">
        <f t="shared" si="187"/>
        <v>15832004</v>
      </c>
      <c r="AK205" s="9"/>
      <c r="AL205" s="29">
        <f>AL206</f>
        <v>0</v>
      </c>
      <c r="AM205" s="26">
        <f>AM206</f>
        <v>0</v>
      </c>
      <c r="AN205" s="9"/>
    </row>
    <row r="206" spans="1:40" s="382" customFormat="1" ht="24.95" customHeight="1">
      <c r="A206" s="754"/>
      <c r="B206" s="661"/>
      <c r="N206" s="9"/>
      <c r="P206" s="9"/>
      <c r="Q206" s="9"/>
      <c r="R206" s="9"/>
      <c r="S206" s="707" t="str">
        <f>+IF(JULIO!S206=0,"",JULIO!S206)</f>
        <v>4100200-1</v>
      </c>
      <c r="T206" s="683" t="str">
        <f>+IF(JULIO!T206=0,"",JULIO!T206)</f>
        <v>Alimentación</v>
      </c>
      <c r="U206" s="27">
        <f>+ENERO!U206</f>
        <v>43000000</v>
      </c>
      <c r="V206" s="15">
        <f>JULIO!V206+AGOSTO!AL206</f>
        <v>2821500</v>
      </c>
      <c r="W206" s="15">
        <f>JULIO!W206+AGOSTO!AM206</f>
        <v>0</v>
      </c>
      <c r="X206" s="18">
        <f>SUM(U206:W206)</f>
        <v>45821500</v>
      </c>
      <c r="Y206" s="19">
        <f>JULIO!AA206</f>
        <v>40270595</v>
      </c>
      <c r="Z206" s="374">
        <f>2196000+1900</f>
        <v>2197900</v>
      </c>
      <c r="AA206" s="18">
        <f>SUM(Y206:Z206)</f>
        <v>42468495</v>
      </c>
      <c r="AB206" s="19">
        <f>JULIO!AD206</f>
        <v>29474095</v>
      </c>
      <c r="AC206" s="374">
        <f>6305000+1901</f>
        <v>6306901</v>
      </c>
      <c r="AD206" s="18">
        <f>SUM(AB206:AC206)</f>
        <v>35780996</v>
      </c>
      <c r="AE206" s="19">
        <f>JULIO!AG206</f>
        <v>25765435</v>
      </c>
      <c r="AF206" s="374">
        <f>4222160+1901</f>
        <v>4224061</v>
      </c>
      <c r="AG206" s="18">
        <f>SUM(AE206:AF206)</f>
        <v>29989496</v>
      </c>
      <c r="AH206" s="19">
        <f>X206-AA206</f>
        <v>3353005</v>
      </c>
      <c r="AI206" s="15">
        <f>X206-AD206</f>
        <v>10040504</v>
      </c>
      <c r="AJ206" s="16">
        <f>X206-AG206</f>
        <v>15832004</v>
      </c>
      <c r="AK206" s="9"/>
      <c r="AL206" s="372">
        <v>0</v>
      </c>
      <c r="AM206" s="375">
        <v>0</v>
      </c>
      <c r="AN206" s="9"/>
    </row>
    <row r="207" spans="1:40" s="382" customFormat="1" ht="24.95" customHeight="1" thickBot="1">
      <c r="A207" s="754"/>
      <c r="B207" s="661"/>
      <c r="N207" s="9"/>
      <c r="P207" s="9"/>
      <c r="Q207" s="9"/>
      <c r="R207" s="9"/>
      <c r="S207" s="711">
        <f>+IF(JULIO!S207=0,"",JULIO!S207)</f>
        <v>4199999</v>
      </c>
      <c r="T207" s="688" t="str">
        <f>+IF(JULIO!T207=0,"",JULIO!T207)</f>
        <v>Vigencias Anteriores Gastos Operación Comercial</v>
      </c>
      <c r="U207" s="133">
        <f>+ENERO!U207</f>
        <v>152907026</v>
      </c>
      <c r="V207" s="121">
        <f>JULIO!V207+AGOSTO!AL207</f>
        <v>44969121</v>
      </c>
      <c r="W207" s="121">
        <f>JULIO!W207+AGOSTO!AM207</f>
        <v>0</v>
      </c>
      <c r="X207" s="126">
        <f>SUM(U207:W207)</f>
        <v>197876147</v>
      </c>
      <c r="Y207" s="124">
        <f>JULIO!AA207</f>
        <v>197876147</v>
      </c>
      <c r="Z207" s="388">
        <v>0</v>
      </c>
      <c r="AA207" s="126">
        <f>SUM(Y207:Z207)</f>
        <v>197876147</v>
      </c>
      <c r="AB207" s="124">
        <f>JULIO!AD207</f>
        <v>197876147</v>
      </c>
      <c r="AC207" s="388">
        <v>0</v>
      </c>
      <c r="AD207" s="126">
        <f>SUM(AB207:AC207)</f>
        <v>197876147</v>
      </c>
      <c r="AE207" s="124">
        <f>JULIO!AG207</f>
        <v>194056438</v>
      </c>
      <c r="AF207" s="388">
        <v>3819709</v>
      </c>
      <c r="AG207" s="126">
        <f>SUM(AE207:AF207)</f>
        <v>197876147</v>
      </c>
      <c r="AH207" s="124">
        <f>X207-AA207</f>
        <v>0</v>
      </c>
      <c r="AI207" s="121">
        <f>X207-AD207</f>
        <v>0</v>
      </c>
      <c r="AJ207" s="125">
        <f>X207-AG207</f>
        <v>0</v>
      </c>
      <c r="AK207" s="9"/>
      <c r="AL207" s="384">
        <v>0</v>
      </c>
      <c r="AM207" s="389">
        <v>0</v>
      </c>
      <c r="AN207" s="9"/>
    </row>
    <row r="208" spans="1:40" s="382" customFormat="1" ht="24.95" customHeight="1">
      <c r="A208" s="754"/>
      <c r="B208" s="661"/>
      <c r="N208" s="9"/>
      <c r="P208" s="9"/>
      <c r="Q208" s="9"/>
      <c r="R208" s="9"/>
      <c r="S208" s="489" t="str">
        <f>+IF(JULIO!S208=0,"",JULIO!S208)</f>
        <v/>
      </c>
      <c r="T208" s="689" t="str">
        <f>+IF(JULIO!T208=0,"",JULIO!T208)</f>
        <v/>
      </c>
      <c r="U208" s="167"/>
      <c r="V208" s="167"/>
      <c r="W208" s="167"/>
      <c r="X208" s="167"/>
      <c r="Y208" s="167"/>
      <c r="Z208" s="167"/>
      <c r="AA208" s="167"/>
      <c r="AB208" s="167"/>
      <c r="AC208" s="167"/>
      <c r="AD208" s="167"/>
      <c r="AE208" s="167"/>
      <c r="AF208" s="167"/>
      <c r="AG208" s="167"/>
      <c r="AH208" s="167"/>
      <c r="AI208" s="167"/>
      <c r="AJ208" s="168"/>
      <c r="AK208" s="9"/>
      <c r="AL208" s="491"/>
      <c r="AM208" s="492"/>
      <c r="AN208" s="9"/>
    </row>
    <row r="209" spans="1:40" s="382" customFormat="1" ht="24.95" customHeight="1">
      <c r="A209" s="754"/>
      <c r="B209" s="661"/>
      <c r="N209" s="9"/>
      <c r="P209" s="9"/>
      <c r="Q209" s="9"/>
      <c r="R209" s="9"/>
      <c r="S209" s="704">
        <f>+IF(JULIO!S209=0,"",JULIO!S209)</f>
        <v>5000000</v>
      </c>
      <c r="T209" s="728" t="str">
        <f>+IF(JULIO!T209=0,"",JULIO!T209)</f>
        <v>GASTOS DE COMERCIALIZACION</v>
      </c>
      <c r="U209" s="470">
        <f t="shared" ref="U209:AJ209" si="188">U210</f>
        <v>0</v>
      </c>
      <c r="V209" s="471">
        <f t="shared" si="188"/>
        <v>0</v>
      </c>
      <c r="W209" s="471">
        <f t="shared" si="188"/>
        <v>0</v>
      </c>
      <c r="X209" s="472">
        <f t="shared" si="188"/>
        <v>0</v>
      </c>
      <c r="Y209" s="379">
        <f t="shared" si="188"/>
        <v>0</v>
      </c>
      <c r="Z209" s="471">
        <f t="shared" si="188"/>
        <v>0</v>
      </c>
      <c r="AA209" s="472">
        <f t="shared" si="188"/>
        <v>0</v>
      </c>
      <c r="AB209" s="379">
        <f t="shared" si="188"/>
        <v>0</v>
      </c>
      <c r="AC209" s="471">
        <f t="shared" si="188"/>
        <v>0</v>
      </c>
      <c r="AD209" s="472">
        <f t="shared" si="188"/>
        <v>0</v>
      </c>
      <c r="AE209" s="379">
        <f t="shared" si="188"/>
        <v>0</v>
      </c>
      <c r="AF209" s="471">
        <f t="shared" si="188"/>
        <v>0</v>
      </c>
      <c r="AG209" s="472">
        <f t="shared" si="188"/>
        <v>0</v>
      </c>
      <c r="AH209" s="379">
        <f t="shared" si="188"/>
        <v>0</v>
      </c>
      <c r="AI209" s="471">
        <f t="shared" si="188"/>
        <v>0</v>
      </c>
      <c r="AJ209" s="380">
        <f t="shared" si="188"/>
        <v>0</v>
      </c>
      <c r="AK209" s="9"/>
      <c r="AL209" s="128">
        <f>AL210</f>
        <v>0</v>
      </c>
      <c r="AM209" s="130">
        <f>AM210</f>
        <v>0</v>
      </c>
      <c r="AN209" s="9"/>
    </row>
    <row r="210" spans="1:40" s="382" customFormat="1" ht="24.95" customHeight="1">
      <c r="A210" s="754"/>
      <c r="B210" s="661"/>
      <c r="N210" s="9"/>
      <c r="P210" s="9"/>
      <c r="Q210" s="9"/>
      <c r="R210" s="9"/>
      <c r="S210" s="705">
        <f>+IF(JULIO!S210=0,"",JULIO!S210)</f>
        <v>5100000</v>
      </c>
      <c r="T210" s="681" t="str">
        <f>+IF(JULIO!T210=0,"",JULIO!T210)</f>
        <v>Insumos y Suministros para Venta al Público</v>
      </c>
      <c r="U210" s="132">
        <f t="shared" ref="U210:AJ210" si="189">U211+U218</f>
        <v>0</v>
      </c>
      <c r="V210" s="122">
        <f t="shared" si="189"/>
        <v>0</v>
      </c>
      <c r="W210" s="122">
        <f t="shared" si="189"/>
        <v>0</v>
      </c>
      <c r="X210" s="129">
        <f t="shared" si="189"/>
        <v>0</v>
      </c>
      <c r="Y210" s="128">
        <f t="shared" si="189"/>
        <v>0</v>
      </c>
      <c r="Z210" s="122">
        <f t="shared" si="189"/>
        <v>0</v>
      </c>
      <c r="AA210" s="129">
        <f t="shared" si="189"/>
        <v>0</v>
      </c>
      <c r="AB210" s="128">
        <f t="shared" si="189"/>
        <v>0</v>
      </c>
      <c r="AC210" s="122">
        <f t="shared" si="189"/>
        <v>0</v>
      </c>
      <c r="AD210" s="129">
        <f t="shared" si="189"/>
        <v>0</v>
      </c>
      <c r="AE210" s="128">
        <f t="shared" si="189"/>
        <v>0</v>
      </c>
      <c r="AF210" s="122">
        <f t="shared" si="189"/>
        <v>0</v>
      </c>
      <c r="AG210" s="129">
        <f t="shared" si="189"/>
        <v>0</v>
      </c>
      <c r="AH210" s="128">
        <f t="shared" si="189"/>
        <v>0</v>
      </c>
      <c r="AI210" s="122">
        <f t="shared" si="189"/>
        <v>0</v>
      </c>
      <c r="AJ210" s="130">
        <f t="shared" si="189"/>
        <v>0</v>
      </c>
      <c r="AK210" s="9"/>
      <c r="AL210" s="128">
        <f>AL211+AL218</f>
        <v>0</v>
      </c>
      <c r="AM210" s="130">
        <f>AM211+AM218</f>
        <v>0</v>
      </c>
      <c r="AN210" s="9"/>
    </row>
    <row r="211" spans="1:40" s="382" customFormat="1" ht="24.95" customHeight="1">
      <c r="A211" s="754"/>
      <c r="B211" s="661"/>
      <c r="N211" s="9"/>
      <c r="P211" s="9"/>
      <c r="Q211" s="9"/>
      <c r="R211" s="9"/>
      <c r="S211" s="706">
        <f>+IF(JULIO!S211=0,"",JULIO!S211)</f>
        <v>5100100</v>
      </c>
      <c r="T211" s="682" t="str">
        <f>+IF(JULIO!T211=0,"",JULIO!T211)</f>
        <v>Compra de Bienes para la venta</v>
      </c>
      <c r="U211" s="27">
        <f t="shared" ref="U211:AJ211" si="190">SUM(U212:U217)</f>
        <v>0</v>
      </c>
      <c r="V211" s="15">
        <f t="shared" si="190"/>
        <v>0</v>
      </c>
      <c r="W211" s="15">
        <f t="shared" si="190"/>
        <v>0</v>
      </c>
      <c r="X211" s="18">
        <f t="shared" si="190"/>
        <v>0</v>
      </c>
      <c r="Y211" s="19">
        <f t="shared" si="190"/>
        <v>0</v>
      </c>
      <c r="Z211" s="142">
        <f t="shared" si="190"/>
        <v>0</v>
      </c>
      <c r="AA211" s="18">
        <f t="shared" si="190"/>
        <v>0</v>
      </c>
      <c r="AB211" s="19">
        <f t="shared" si="190"/>
        <v>0</v>
      </c>
      <c r="AC211" s="142">
        <f t="shared" si="190"/>
        <v>0</v>
      </c>
      <c r="AD211" s="18">
        <f t="shared" si="190"/>
        <v>0</v>
      </c>
      <c r="AE211" s="19">
        <f t="shared" si="190"/>
        <v>0</v>
      </c>
      <c r="AF211" s="142">
        <f t="shared" si="190"/>
        <v>0</v>
      </c>
      <c r="AG211" s="18">
        <f t="shared" si="190"/>
        <v>0</v>
      </c>
      <c r="AH211" s="19">
        <f t="shared" si="190"/>
        <v>0</v>
      </c>
      <c r="AI211" s="15">
        <f t="shared" si="190"/>
        <v>0</v>
      </c>
      <c r="AJ211" s="16">
        <f t="shared" si="190"/>
        <v>0</v>
      </c>
      <c r="AK211" s="10"/>
      <c r="AL211" s="29">
        <f>SUM(AL212:AL217)</f>
        <v>0</v>
      </c>
      <c r="AM211" s="26">
        <f>SUM(AM212:AM217)</f>
        <v>0</v>
      </c>
      <c r="AN211" s="9"/>
    </row>
    <row r="212" spans="1:40" s="382" customFormat="1" ht="24.95" customHeight="1">
      <c r="A212" s="754"/>
      <c r="B212" s="661"/>
      <c r="N212" s="9"/>
      <c r="P212" s="9"/>
      <c r="Q212" s="9"/>
      <c r="R212" s="9"/>
      <c r="S212" s="707" t="str">
        <f>+IF(JULIO!S212=0,"",JULIO!S212)</f>
        <v>5100100-1</v>
      </c>
      <c r="T212" s="683" t="str">
        <f>+IF(JULIO!T212=0,"",JULIO!T212)</f>
        <v>Productos Farmaceuticos</v>
      </c>
      <c r="U212" s="27">
        <f>+ENERO!U212</f>
        <v>0</v>
      </c>
      <c r="V212" s="15">
        <f>JULIO!V212+AGOSTO!AL212</f>
        <v>0</v>
      </c>
      <c r="W212" s="15">
        <f>JULIO!W212+AGOSTO!AM212</f>
        <v>0</v>
      </c>
      <c r="X212" s="18">
        <f t="shared" ref="X212:X218" si="191">SUM(U212:W212)</f>
        <v>0</v>
      </c>
      <c r="Y212" s="19">
        <f>JULIO!AA212</f>
        <v>0</v>
      </c>
      <c r="Z212" s="374">
        <v>0</v>
      </c>
      <c r="AA212" s="18">
        <f t="shared" ref="AA212:AA218" si="192">SUM(Y212:Z212)</f>
        <v>0</v>
      </c>
      <c r="AB212" s="19">
        <f>JULIO!AD212</f>
        <v>0</v>
      </c>
      <c r="AC212" s="374">
        <v>0</v>
      </c>
      <c r="AD212" s="18">
        <f t="shared" ref="AD212:AD218" si="193">SUM(AB212:AC212)</f>
        <v>0</v>
      </c>
      <c r="AE212" s="19">
        <f>JULIO!AG212</f>
        <v>0</v>
      </c>
      <c r="AF212" s="374">
        <v>0</v>
      </c>
      <c r="AG212" s="18">
        <f t="shared" ref="AG212:AG218" si="194">SUM(AE212:AF212)</f>
        <v>0</v>
      </c>
      <c r="AH212" s="19">
        <f t="shared" ref="AH212:AH218" si="195">X212-AA212</f>
        <v>0</v>
      </c>
      <c r="AI212" s="15">
        <f t="shared" ref="AI212:AI218" si="196">X212-AD212</f>
        <v>0</v>
      </c>
      <c r="AJ212" s="16">
        <f t="shared" ref="AJ212:AJ218" si="197">X212-AG212</f>
        <v>0</v>
      </c>
      <c r="AK212" s="9"/>
      <c r="AL212" s="372">
        <v>0</v>
      </c>
      <c r="AM212" s="375">
        <v>0</v>
      </c>
      <c r="AN212" s="9"/>
    </row>
    <row r="213" spans="1:40" s="382" customFormat="1" ht="24.95" customHeight="1">
      <c r="A213" s="754"/>
      <c r="B213" s="661"/>
      <c r="N213" s="9"/>
      <c r="P213" s="9"/>
      <c r="Q213" s="9"/>
      <c r="R213" s="9"/>
      <c r="S213" s="707" t="str">
        <f>+IF(JULIO!S213=0,"",JULIO!S213)</f>
        <v>5100100-2</v>
      </c>
      <c r="T213" s="683" t="str">
        <f>+IF(JULIO!T213=0,"",JULIO!T213)</f>
        <v>Material Médico Quirúrgico</v>
      </c>
      <c r="U213" s="27">
        <f>+ENERO!U213</f>
        <v>0</v>
      </c>
      <c r="V213" s="15">
        <f>JULIO!V213+AGOSTO!AL213</f>
        <v>0</v>
      </c>
      <c r="W213" s="15">
        <f>JULIO!W213+AGOSTO!AM213</f>
        <v>0</v>
      </c>
      <c r="X213" s="18">
        <f t="shared" si="191"/>
        <v>0</v>
      </c>
      <c r="Y213" s="19">
        <f>JULIO!AA213</f>
        <v>0</v>
      </c>
      <c r="Z213" s="374">
        <v>0</v>
      </c>
      <c r="AA213" s="18">
        <f t="shared" si="192"/>
        <v>0</v>
      </c>
      <c r="AB213" s="19">
        <f>JULIO!AD213</f>
        <v>0</v>
      </c>
      <c r="AC213" s="374">
        <v>0</v>
      </c>
      <c r="AD213" s="18">
        <f t="shared" si="193"/>
        <v>0</v>
      </c>
      <c r="AE213" s="19">
        <f>JULIO!AG213</f>
        <v>0</v>
      </c>
      <c r="AF213" s="374">
        <v>0</v>
      </c>
      <c r="AG213" s="18">
        <f t="shared" si="194"/>
        <v>0</v>
      </c>
      <c r="AH213" s="19">
        <f t="shared" si="195"/>
        <v>0</v>
      </c>
      <c r="AI213" s="15">
        <f t="shared" si="196"/>
        <v>0</v>
      </c>
      <c r="AJ213" s="16">
        <f t="shared" si="197"/>
        <v>0</v>
      </c>
      <c r="AK213" s="9"/>
      <c r="AL213" s="372">
        <v>0</v>
      </c>
      <c r="AM213" s="375">
        <v>0</v>
      </c>
      <c r="AN213" s="9"/>
    </row>
    <row r="214" spans="1:40" s="382" customFormat="1" ht="24.95" customHeight="1">
      <c r="A214" s="754"/>
      <c r="B214" s="661"/>
      <c r="N214" s="9"/>
      <c r="P214" s="9"/>
      <c r="Q214" s="9"/>
      <c r="R214" s="9"/>
      <c r="S214" s="707" t="str">
        <f>+IF(JULIO!S214=0,"",JULIO!S214)</f>
        <v>5100100-3</v>
      </c>
      <c r="T214" s="683" t="str">
        <f>+IF(JULIO!T214=0,"",JULIO!T214)</f>
        <v>Material de Laboratorio</v>
      </c>
      <c r="U214" s="27">
        <f>+ENERO!U214</f>
        <v>0</v>
      </c>
      <c r="V214" s="15">
        <f>JULIO!V214+AGOSTO!AL214</f>
        <v>0</v>
      </c>
      <c r="W214" s="15">
        <f>JULIO!W214+AGOSTO!AM214</f>
        <v>0</v>
      </c>
      <c r="X214" s="18">
        <f t="shared" si="191"/>
        <v>0</v>
      </c>
      <c r="Y214" s="19">
        <f>JULIO!AA214</f>
        <v>0</v>
      </c>
      <c r="Z214" s="374">
        <v>0</v>
      </c>
      <c r="AA214" s="18">
        <f t="shared" si="192"/>
        <v>0</v>
      </c>
      <c r="AB214" s="19">
        <f>JULIO!AD214</f>
        <v>0</v>
      </c>
      <c r="AC214" s="374">
        <v>0</v>
      </c>
      <c r="AD214" s="18">
        <f t="shared" si="193"/>
        <v>0</v>
      </c>
      <c r="AE214" s="19">
        <f>JULIO!AG214</f>
        <v>0</v>
      </c>
      <c r="AF214" s="374">
        <v>0</v>
      </c>
      <c r="AG214" s="18">
        <f t="shared" si="194"/>
        <v>0</v>
      </c>
      <c r="AH214" s="19">
        <f t="shared" si="195"/>
        <v>0</v>
      </c>
      <c r="AI214" s="15">
        <f t="shared" si="196"/>
        <v>0</v>
      </c>
      <c r="AJ214" s="16">
        <f t="shared" si="197"/>
        <v>0</v>
      </c>
      <c r="AK214" s="9"/>
      <c r="AL214" s="372">
        <v>0</v>
      </c>
      <c r="AM214" s="375">
        <v>0</v>
      </c>
      <c r="AN214" s="9"/>
    </row>
    <row r="215" spans="1:40" s="382" customFormat="1" ht="24.95" customHeight="1">
      <c r="A215" s="754"/>
      <c r="B215" s="661"/>
      <c r="N215" s="9"/>
      <c r="P215" s="9"/>
      <c r="Q215" s="9"/>
      <c r="R215" s="9"/>
      <c r="S215" s="707" t="str">
        <f>+IF(JULIO!S215=0,"",JULIO!S215)</f>
        <v>5100100-4</v>
      </c>
      <c r="T215" s="683" t="str">
        <f>+IF(JULIO!T215=0,"",JULIO!T215)</f>
        <v>Material para Odontologia</v>
      </c>
      <c r="U215" s="27">
        <f>+ENERO!U215</f>
        <v>0</v>
      </c>
      <c r="V215" s="15">
        <f>JULIO!V215+AGOSTO!AL215</f>
        <v>0</v>
      </c>
      <c r="W215" s="15">
        <f>JULIO!W215+AGOSTO!AM215</f>
        <v>0</v>
      </c>
      <c r="X215" s="18">
        <f t="shared" si="191"/>
        <v>0</v>
      </c>
      <c r="Y215" s="19">
        <f>JULIO!AA215</f>
        <v>0</v>
      </c>
      <c r="Z215" s="374">
        <v>0</v>
      </c>
      <c r="AA215" s="18">
        <f t="shared" si="192"/>
        <v>0</v>
      </c>
      <c r="AB215" s="19">
        <f>JULIO!AD215</f>
        <v>0</v>
      </c>
      <c r="AC215" s="374">
        <v>0</v>
      </c>
      <c r="AD215" s="18">
        <f t="shared" si="193"/>
        <v>0</v>
      </c>
      <c r="AE215" s="19">
        <f>JULIO!AG215</f>
        <v>0</v>
      </c>
      <c r="AF215" s="374">
        <v>0</v>
      </c>
      <c r="AG215" s="18">
        <f t="shared" si="194"/>
        <v>0</v>
      </c>
      <c r="AH215" s="19">
        <f t="shared" si="195"/>
        <v>0</v>
      </c>
      <c r="AI215" s="15">
        <f t="shared" si="196"/>
        <v>0</v>
      </c>
      <c r="AJ215" s="16">
        <f t="shared" si="197"/>
        <v>0</v>
      </c>
      <c r="AK215" s="9"/>
      <c r="AL215" s="372">
        <v>0</v>
      </c>
      <c r="AM215" s="375">
        <v>0</v>
      </c>
      <c r="AN215" s="9"/>
    </row>
    <row r="216" spans="1:40" s="382" customFormat="1" ht="24.95" customHeight="1">
      <c r="A216" s="754"/>
      <c r="B216" s="661"/>
      <c r="N216" s="9"/>
      <c r="P216" s="9"/>
      <c r="Q216" s="9"/>
      <c r="R216" s="9"/>
      <c r="S216" s="707" t="str">
        <f>+IF(JULIO!S216=0,"",JULIO!S216)</f>
        <v>5100100-5</v>
      </c>
      <c r="T216" s="683" t="str">
        <f>+IF(JULIO!T216=0,"",JULIO!T216)</f>
        <v>Material para Rayos X</v>
      </c>
      <c r="U216" s="27">
        <f>+ENERO!U216</f>
        <v>0</v>
      </c>
      <c r="V216" s="15">
        <f>JULIO!V216+AGOSTO!AL216</f>
        <v>0</v>
      </c>
      <c r="W216" s="15">
        <f>JULIO!W216+AGOSTO!AM216</f>
        <v>0</v>
      </c>
      <c r="X216" s="18">
        <f t="shared" si="191"/>
        <v>0</v>
      </c>
      <c r="Y216" s="19">
        <f>JULIO!AA216</f>
        <v>0</v>
      </c>
      <c r="Z216" s="374">
        <v>0</v>
      </c>
      <c r="AA216" s="18">
        <f t="shared" si="192"/>
        <v>0</v>
      </c>
      <c r="AB216" s="19">
        <f>JULIO!AD216</f>
        <v>0</v>
      </c>
      <c r="AC216" s="374">
        <v>0</v>
      </c>
      <c r="AD216" s="18">
        <f t="shared" si="193"/>
        <v>0</v>
      </c>
      <c r="AE216" s="19">
        <f>JULIO!AG216</f>
        <v>0</v>
      </c>
      <c r="AF216" s="374">
        <v>0</v>
      </c>
      <c r="AG216" s="18">
        <f t="shared" si="194"/>
        <v>0</v>
      </c>
      <c r="AH216" s="19">
        <f t="shared" si="195"/>
        <v>0</v>
      </c>
      <c r="AI216" s="15">
        <f t="shared" si="196"/>
        <v>0</v>
      </c>
      <c r="AJ216" s="16">
        <f t="shared" si="197"/>
        <v>0</v>
      </c>
      <c r="AK216" s="9"/>
      <c r="AL216" s="372">
        <v>0</v>
      </c>
      <c r="AM216" s="375">
        <v>0</v>
      </c>
      <c r="AN216" s="9"/>
    </row>
    <row r="217" spans="1:40" s="382" customFormat="1" ht="24.95" customHeight="1">
      <c r="A217" s="754"/>
      <c r="B217" s="661"/>
      <c r="N217" s="9"/>
      <c r="P217" s="9"/>
      <c r="Q217" s="9"/>
      <c r="R217" s="9"/>
      <c r="S217" s="707" t="str">
        <f>+IF(JULIO!S217=0,"",JULIO!S217)</f>
        <v>5100100-6</v>
      </c>
      <c r="T217" s="683" t="str">
        <f>+IF(JULIO!T217=0,"",JULIO!T217)</f>
        <v>Material aseo personal, etc.</v>
      </c>
      <c r="U217" s="27">
        <f>+ENERO!U217</f>
        <v>0</v>
      </c>
      <c r="V217" s="15">
        <f>JULIO!V217+AGOSTO!AL217</f>
        <v>0</v>
      </c>
      <c r="W217" s="15">
        <f>JULIO!W217+AGOSTO!AM217</f>
        <v>0</v>
      </c>
      <c r="X217" s="18">
        <f t="shared" si="191"/>
        <v>0</v>
      </c>
      <c r="Y217" s="19">
        <f>JULIO!AA217</f>
        <v>0</v>
      </c>
      <c r="Z217" s="374">
        <v>0</v>
      </c>
      <c r="AA217" s="18">
        <f t="shared" si="192"/>
        <v>0</v>
      </c>
      <c r="AB217" s="19">
        <f>JULIO!AD217</f>
        <v>0</v>
      </c>
      <c r="AC217" s="374">
        <v>0</v>
      </c>
      <c r="AD217" s="18">
        <f t="shared" si="193"/>
        <v>0</v>
      </c>
      <c r="AE217" s="19">
        <f>JULIO!AG217</f>
        <v>0</v>
      </c>
      <c r="AF217" s="374">
        <v>0</v>
      </c>
      <c r="AG217" s="18">
        <f t="shared" si="194"/>
        <v>0</v>
      </c>
      <c r="AH217" s="19">
        <f t="shared" si="195"/>
        <v>0</v>
      </c>
      <c r="AI217" s="15">
        <f t="shared" si="196"/>
        <v>0</v>
      </c>
      <c r="AJ217" s="16">
        <f t="shared" si="197"/>
        <v>0</v>
      </c>
      <c r="AK217" s="9"/>
      <c r="AL217" s="372">
        <v>0</v>
      </c>
      <c r="AM217" s="375">
        <v>0</v>
      </c>
      <c r="AN217" s="9"/>
    </row>
    <row r="218" spans="1:40" s="382" customFormat="1" ht="24.95" customHeight="1" thickBot="1">
      <c r="A218" s="754"/>
      <c r="B218" s="661"/>
      <c r="N218" s="9"/>
      <c r="P218" s="9"/>
      <c r="Q218" s="9"/>
      <c r="R218" s="9"/>
      <c r="S218" s="718">
        <f>+IF(JULIO!S218=0,"",JULIO!S218)</f>
        <v>5199999</v>
      </c>
      <c r="T218" s="698" t="str">
        <f>+IF(JULIO!T218=0,"",JULIO!T218)</f>
        <v>Vigencias Anteriores Gastos de Comercializacion</v>
      </c>
      <c r="U218" s="133">
        <f>+ENERO!U218</f>
        <v>0</v>
      </c>
      <c r="V218" s="121">
        <f>JULIO!V218+AGOSTO!AL218</f>
        <v>0</v>
      </c>
      <c r="W218" s="121">
        <f>JULIO!W218+AGOSTO!AM218</f>
        <v>0</v>
      </c>
      <c r="X218" s="126">
        <f t="shared" si="191"/>
        <v>0</v>
      </c>
      <c r="Y218" s="124">
        <f>JULIO!AA218</f>
        <v>0</v>
      </c>
      <c r="Z218" s="388">
        <v>0</v>
      </c>
      <c r="AA218" s="126">
        <f t="shared" si="192"/>
        <v>0</v>
      </c>
      <c r="AB218" s="124">
        <f>JULIO!AD218</f>
        <v>0</v>
      </c>
      <c r="AC218" s="388">
        <v>0</v>
      </c>
      <c r="AD218" s="126">
        <f t="shared" si="193"/>
        <v>0</v>
      </c>
      <c r="AE218" s="124">
        <f>JULIO!AG218</f>
        <v>0</v>
      </c>
      <c r="AF218" s="388">
        <v>0</v>
      </c>
      <c r="AG218" s="126">
        <f t="shared" si="194"/>
        <v>0</v>
      </c>
      <c r="AH218" s="124">
        <f t="shared" si="195"/>
        <v>0</v>
      </c>
      <c r="AI218" s="121">
        <f t="shared" si="196"/>
        <v>0</v>
      </c>
      <c r="AJ218" s="125">
        <f t="shared" si="197"/>
        <v>0</v>
      </c>
      <c r="AK218" s="9"/>
      <c r="AL218" s="501">
        <v>0</v>
      </c>
      <c r="AM218" s="502">
        <v>0</v>
      </c>
      <c r="AN218" s="9"/>
    </row>
    <row r="219" spans="1:40" s="382" customFormat="1" ht="24.95" customHeight="1" thickBot="1">
      <c r="A219" s="754"/>
      <c r="B219" s="661"/>
      <c r="N219" s="9"/>
      <c r="P219" s="9"/>
      <c r="Q219" s="9"/>
      <c r="R219" s="9"/>
      <c r="S219" s="495" t="str">
        <f>+IF(JULIO!S219=0,"",JULIO!S219)</f>
        <v/>
      </c>
      <c r="T219" s="695" t="str">
        <f>+IF(JULIO!T219=0,"",JULIO!T219)</f>
        <v/>
      </c>
      <c r="U219" s="160"/>
      <c r="V219" s="160"/>
      <c r="W219" s="160"/>
      <c r="X219" s="160"/>
      <c r="Y219" s="160"/>
      <c r="Z219" s="160"/>
      <c r="AA219" s="160"/>
      <c r="AB219" s="160"/>
      <c r="AC219" s="160"/>
      <c r="AD219" s="160"/>
      <c r="AE219" s="160"/>
      <c r="AF219" s="160"/>
      <c r="AG219" s="160"/>
      <c r="AH219" s="160"/>
      <c r="AI219" s="160"/>
      <c r="AJ219" s="169"/>
      <c r="AK219" s="10"/>
      <c r="AL219" s="497"/>
      <c r="AM219" s="498"/>
      <c r="AN219" s="9"/>
    </row>
    <row r="220" spans="1:40" s="382" customFormat="1" ht="24.95" customHeight="1">
      <c r="A220" s="754"/>
      <c r="B220" s="661"/>
      <c r="N220" s="9"/>
      <c r="P220" s="9"/>
      <c r="Q220" s="9"/>
      <c r="R220" s="9"/>
      <c r="S220" s="357" t="str">
        <f>+IF(JULIO!S220=0,"",JULIO!S220)</f>
        <v>C</v>
      </c>
      <c r="T220" s="677" t="str">
        <f>+IF(JULIO!T220=0,"",JULIO!T220)</f>
        <v xml:space="preserve">SERVICIO DE LA DEUDA </v>
      </c>
      <c r="U220" s="358">
        <f t="shared" ref="U220:AJ220" si="198">U222+U227</f>
        <v>0</v>
      </c>
      <c r="V220" s="359">
        <f t="shared" si="198"/>
        <v>0</v>
      </c>
      <c r="W220" s="359">
        <f t="shared" si="198"/>
        <v>0</v>
      </c>
      <c r="X220" s="362">
        <f t="shared" si="198"/>
        <v>0</v>
      </c>
      <c r="Y220" s="361">
        <f t="shared" si="198"/>
        <v>0</v>
      </c>
      <c r="Z220" s="359">
        <f t="shared" si="198"/>
        <v>0</v>
      </c>
      <c r="AA220" s="362">
        <f t="shared" si="198"/>
        <v>0</v>
      </c>
      <c r="AB220" s="361">
        <f t="shared" si="198"/>
        <v>0</v>
      </c>
      <c r="AC220" s="359">
        <f t="shared" si="198"/>
        <v>0</v>
      </c>
      <c r="AD220" s="362">
        <f t="shared" si="198"/>
        <v>0</v>
      </c>
      <c r="AE220" s="361">
        <f t="shared" si="198"/>
        <v>0</v>
      </c>
      <c r="AF220" s="359">
        <f t="shared" si="198"/>
        <v>0</v>
      </c>
      <c r="AG220" s="362">
        <f t="shared" si="198"/>
        <v>0</v>
      </c>
      <c r="AH220" s="361">
        <f t="shared" si="198"/>
        <v>0</v>
      </c>
      <c r="AI220" s="359">
        <f t="shared" si="198"/>
        <v>0</v>
      </c>
      <c r="AJ220" s="360">
        <f t="shared" si="198"/>
        <v>0</v>
      </c>
      <c r="AK220" s="500"/>
      <c r="AL220" s="361">
        <f>AL222+AL227</f>
        <v>0</v>
      </c>
      <c r="AM220" s="360">
        <f>AM222+AM227</f>
        <v>0</v>
      </c>
      <c r="AN220" s="9"/>
    </row>
    <row r="221" spans="1:40" s="382" customFormat="1" ht="24.95" customHeight="1">
      <c r="A221" s="754"/>
      <c r="B221" s="661"/>
      <c r="N221" s="9"/>
      <c r="P221" s="9"/>
      <c r="Q221" s="9"/>
      <c r="R221" s="9"/>
      <c r="S221" s="366" t="str">
        <f>+IF(JULIO!S221=0,"",JULIO!S221)</f>
        <v/>
      </c>
      <c r="T221" s="696" t="str">
        <f>+IF(JULIO!T221=0,"",JULIO!T221)</f>
        <v/>
      </c>
      <c r="U221" s="161"/>
      <c r="V221" s="161"/>
      <c r="W221" s="161"/>
      <c r="X221" s="161"/>
      <c r="Y221" s="161"/>
      <c r="Z221" s="161"/>
      <c r="AA221" s="161"/>
      <c r="AB221" s="161"/>
      <c r="AC221" s="161"/>
      <c r="AD221" s="161"/>
      <c r="AE221" s="161"/>
      <c r="AF221" s="161"/>
      <c r="AG221" s="161"/>
      <c r="AH221" s="161"/>
      <c r="AI221" s="161"/>
      <c r="AJ221" s="166"/>
      <c r="AK221" s="9"/>
      <c r="AL221" s="172"/>
      <c r="AM221" s="173"/>
      <c r="AN221" s="9"/>
    </row>
    <row r="222" spans="1:40" s="382" customFormat="1" ht="24.95" customHeight="1">
      <c r="A222" s="754"/>
      <c r="B222" s="661"/>
      <c r="N222" s="9"/>
      <c r="P222" s="9"/>
      <c r="Q222" s="9"/>
      <c r="R222" s="9"/>
      <c r="S222" s="705">
        <f>+IF(JULIO!S222=0,"",JULIO!S222)</f>
        <v>7001000</v>
      </c>
      <c r="T222" s="681" t="str">
        <f>+IF(JULIO!T222=0,"",JULIO!T222)</f>
        <v>SERVICIO DE LA DEUDA INTERNA</v>
      </c>
      <c r="U222" s="132">
        <f t="shared" ref="U222:AJ222" si="199">SUM(U223:U225)</f>
        <v>0</v>
      </c>
      <c r="V222" s="122">
        <f t="shared" si="199"/>
        <v>0</v>
      </c>
      <c r="W222" s="122">
        <f t="shared" si="199"/>
        <v>0</v>
      </c>
      <c r="X222" s="129">
        <f t="shared" si="199"/>
        <v>0</v>
      </c>
      <c r="Y222" s="128">
        <f t="shared" si="199"/>
        <v>0</v>
      </c>
      <c r="Z222" s="122">
        <f t="shared" si="199"/>
        <v>0</v>
      </c>
      <c r="AA222" s="129">
        <f t="shared" si="199"/>
        <v>0</v>
      </c>
      <c r="AB222" s="128">
        <f t="shared" si="199"/>
        <v>0</v>
      </c>
      <c r="AC222" s="122">
        <f t="shared" si="199"/>
        <v>0</v>
      </c>
      <c r="AD222" s="129">
        <f t="shared" si="199"/>
        <v>0</v>
      </c>
      <c r="AE222" s="128">
        <f t="shared" si="199"/>
        <v>0</v>
      </c>
      <c r="AF222" s="122">
        <f t="shared" si="199"/>
        <v>0</v>
      </c>
      <c r="AG222" s="129">
        <f t="shared" si="199"/>
        <v>0</v>
      </c>
      <c r="AH222" s="128">
        <f t="shared" si="199"/>
        <v>0</v>
      </c>
      <c r="AI222" s="122">
        <f t="shared" si="199"/>
        <v>0</v>
      </c>
      <c r="AJ222" s="130">
        <f t="shared" si="199"/>
        <v>0</v>
      </c>
      <c r="AK222" s="9"/>
      <c r="AL222" s="128">
        <f>SUM(AL223:AL225)</f>
        <v>0</v>
      </c>
      <c r="AM222" s="130">
        <f>SUM(AM223:AM225)</f>
        <v>0</v>
      </c>
      <c r="AN222" s="9"/>
    </row>
    <row r="223" spans="1:40" s="382" customFormat="1" ht="24.95" customHeight="1">
      <c r="A223" s="754"/>
      <c r="B223" s="661"/>
      <c r="N223" s="9"/>
      <c r="P223" s="9"/>
      <c r="Q223" s="9"/>
      <c r="R223" s="9"/>
      <c r="S223" s="706">
        <f>+IF(JULIO!S223=0,"",JULIO!S223)</f>
        <v>7001100</v>
      </c>
      <c r="T223" s="682" t="str">
        <f>+IF(JULIO!T223=0,"",JULIO!T223)</f>
        <v>Amortización deuda Pública Interna</v>
      </c>
      <c r="U223" s="27">
        <f>+ENERO!U223</f>
        <v>0</v>
      </c>
      <c r="V223" s="15">
        <f>JULIO!V223+AGOSTO!AL223</f>
        <v>0</v>
      </c>
      <c r="W223" s="15">
        <f>JULIO!W223+AGOSTO!AM223</f>
        <v>0</v>
      </c>
      <c r="X223" s="18">
        <f>SUM(U223:W223)</f>
        <v>0</v>
      </c>
      <c r="Y223" s="19">
        <f>JULIO!AA223</f>
        <v>0</v>
      </c>
      <c r="Z223" s="374">
        <v>0</v>
      </c>
      <c r="AA223" s="18">
        <f>SUM(Y223:Z223)</f>
        <v>0</v>
      </c>
      <c r="AB223" s="19">
        <f>JULIO!AD223</f>
        <v>0</v>
      </c>
      <c r="AC223" s="374">
        <v>0</v>
      </c>
      <c r="AD223" s="18">
        <f>SUM(AB223:AC223)</f>
        <v>0</v>
      </c>
      <c r="AE223" s="19">
        <f>JULIO!AG223</f>
        <v>0</v>
      </c>
      <c r="AF223" s="374">
        <v>0</v>
      </c>
      <c r="AG223" s="18">
        <f>SUM(AE223:AF223)</f>
        <v>0</v>
      </c>
      <c r="AH223" s="19">
        <f>X223-AA223</f>
        <v>0</v>
      </c>
      <c r="AI223" s="15">
        <f>X223-AD223</f>
        <v>0</v>
      </c>
      <c r="AJ223" s="16">
        <f>X223-AG223</f>
        <v>0</v>
      </c>
      <c r="AK223" s="9"/>
      <c r="AL223" s="372">
        <v>0</v>
      </c>
      <c r="AM223" s="375">
        <v>0</v>
      </c>
      <c r="AN223" s="9"/>
    </row>
    <row r="224" spans="1:40" s="382" customFormat="1" ht="24.95" customHeight="1">
      <c r="A224" s="754"/>
      <c r="B224" s="661"/>
      <c r="N224" s="9"/>
      <c r="P224" s="9"/>
      <c r="Q224" s="9"/>
      <c r="R224" s="9"/>
      <c r="S224" s="706">
        <f>+IF(JULIO!S224=0,"",JULIO!S224)</f>
        <v>7001200</v>
      </c>
      <c r="T224" s="682" t="str">
        <f>+IF(JULIO!T224=0,"",JULIO!T224)</f>
        <v>Intereses Comisiones y gastos de la Deuda Pública</v>
      </c>
      <c r="U224" s="27">
        <f>+ENERO!U224</f>
        <v>0</v>
      </c>
      <c r="V224" s="15">
        <f>JULIO!V224+AGOSTO!AL224</f>
        <v>0</v>
      </c>
      <c r="W224" s="15">
        <f>JULIO!W224+AGOSTO!AM224</f>
        <v>0</v>
      </c>
      <c r="X224" s="18">
        <f>SUM(U224:W224)</f>
        <v>0</v>
      </c>
      <c r="Y224" s="19">
        <f>JULIO!AA224</f>
        <v>0</v>
      </c>
      <c r="Z224" s="374">
        <v>0</v>
      </c>
      <c r="AA224" s="18">
        <f>SUM(Y224:Z224)</f>
        <v>0</v>
      </c>
      <c r="AB224" s="19">
        <f>JULIO!AD224</f>
        <v>0</v>
      </c>
      <c r="AC224" s="374">
        <v>0</v>
      </c>
      <c r="AD224" s="18">
        <f>SUM(AB224:AC224)</f>
        <v>0</v>
      </c>
      <c r="AE224" s="19">
        <f>JULIO!AG224</f>
        <v>0</v>
      </c>
      <c r="AF224" s="374">
        <v>0</v>
      </c>
      <c r="AG224" s="18">
        <f>SUM(AE224:AF224)</f>
        <v>0</v>
      </c>
      <c r="AH224" s="19">
        <f>X224-AA224</f>
        <v>0</v>
      </c>
      <c r="AI224" s="15">
        <f>X224-AD224</f>
        <v>0</v>
      </c>
      <c r="AJ224" s="16">
        <f>X224-AG224</f>
        <v>0</v>
      </c>
      <c r="AK224" s="9"/>
      <c r="AL224" s="372">
        <v>0</v>
      </c>
      <c r="AM224" s="375">
        <v>0</v>
      </c>
      <c r="AN224" s="9"/>
    </row>
    <row r="225" spans="1:64" s="382" customFormat="1" ht="24.95" customHeight="1">
      <c r="A225" s="754"/>
      <c r="B225" s="661"/>
      <c r="N225" s="9"/>
      <c r="P225" s="9"/>
      <c r="Q225" s="9"/>
      <c r="R225" s="9"/>
      <c r="S225" s="706">
        <f>+IF(JULIO!S225=0,"",JULIO!S225)</f>
        <v>7001999</v>
      </c>
      <c r="T225" s="682" t="str">
        <f>+IF(JULIO!T225=0,"",JULIO!T225)</f>
        <v>Vigencias Anteriores Servicio de la Deuda Interna</v>
      </c>
      <c r="U225" s="27">
        <f>+ENERO!U225</f>
        <v>0</v>
      </c>
      <c r="V225" s="15">
        <f>JULIO!V225+AGOSTO!AL225</f>
        <v>0</v>
      </c>
      <c r="W225" s="15">
        <f>JULIO!W225+AGOSTO!AM225</f>
        <v>0</v>
      </c>
      <c r="X225" s="18">
        <f>SUM(U225:W225)</f>
        <v>0</v>
      </c>
      <c r="Y225" s="19">
        <f>JULIO!AA225</f>
        <v>0</v>
      </c>
      <c r="Z225" s="374">
        <v>0</v>
      </c>
      <c r="AA225" s="18">
        <f>SUM(Y225:Z225)</f>
        <v>0</v>
      </c>
      <c r="AB225" s="19">
        <f>JULIO!AD225</f>
        <v>0</v>
      </c>
      <c r="AC225" s="374">
        <v>0</v>
      </c>
      <c r="AD225" s="18">
        <f>SUM(AB225:AC225)</f>
        <v>0</v>
      </c>
      <c r="AE225" s="19">
        <f>JULIO!AG225</f>
        <v>0</v>
      </c>
      <c r="AF225" s="374">
        <v>0</v>
      </c>
      <c r="AG225" s="18">
        <f>SUM(AE225:AF225)</f>
        <v>0</v>
      </c>
      <c r="AH225" s="19">
        <f>X225-AA225</f>
        <v>0</v>
      </c>
      <c r="AI225" s="15">
        <f>X225-AD225</f>
        <v>0</v>
      </c>
      <c r="AJ225" s="16">
        <f>X225-AG225</f>
        <v>0</v>
      </c>
      <c r="AK225" s="9"/>
      <c r="AL225" s="372">
        <v>0</v>
      </c>
      <c r="AM225" s="375">
        <v>0</v>
      </c>
      <c r="AN225" s="9"/>
    </row>
    <row r="226" spans="1:64" s="382" customFormat="1" ht="24.95" customHeight="1">
      <c r="A226" s="754"/>
      <c r="B226" s="661"/>
      <c r="N226" s="9"/>
      <c r="P226" s="9"/>
      <c r="Q226" s="9"/>
      <c r="R226" s="9"/>
      <c r="S226" s="366" t="str">
        <f>+IF(JULIO!S226=0,"",JULIO!S226)</f>
        <v/>
      </c>
      <c r="T226" s="696" t="str">
        <f>+IF(JULIO!T226=0,"",JULIO!T226)</f>
        <v/>
      </c>
      <c r="U226" s="161"/>
      <c r="V226" s="161"/>
      <c r="W226" s="161"/>
      <c r="X226" s="161"/>
      <c r="Y226" s="161"/>
      <c r="Z226" s="161"/>
      <c r="AA226" s="161"/>
      <c r="AB226" s="161"/>
      <c r="AC226" s="161"/>
      <c r="AD226" s="161"/>
      <c r="AE226" s="161"/>
      <c r="AF226" s="161"/>
      <c r="AG226" s="161"/>
      <c r="AH226" s="161"/>
      <c r="AI226" s="161"/>
      <c r="AJ226" s="166"/>
      <c r="AK226" s="10"/>
      <c r="AL226" s="172"/>
      <c r="AM226" s="173"/>
      <c r="AN226" s="9"/>
    </row>
    <row r="227" spans="1:64" s="382" customFormat="1" ht="24.95" customHeight="1">
      <c r="A227" s="754"/>
      <c r="B227" s="661"/>
      <c r="N227" s="9"/>
      <c r="P227" s="9"/>
      <c r="Q227" s="9"/>
      <c r="R227" s="9"/>
      <c r="S227" s="705">
        <f>+IF(JULIO!S227=0,"",JULIO!S227)</f>
        <v>7002001</v>
      </c>
      <c r="T227" s="681" t="str">
        <f>+IF(JULIO!T227=0,"",JULIO!T227)</f>
        <v>SERVICIO DE LA DEUDA EXTERNA</v>
      </c>
      <c r="U227" s="132">
        <f t="shared" ref="U227:AJ227" si="200">SUM(U228:U230)</f>
        <v>0</v>
      </c>
      <c r="V227" s="122">
        <f t="shared" si="200"/>
        <v>0</v>
      </c>
      <c r="W227" s="122">
        <f t="shared" si="200"/>
        <v>0</v>
      </c>
      <c r="X227" s="129">
        <f t="shared" si="200"/>
        <v>0</v>
      </c>
      <c r="Y227" s="128">
        <f t="shared" si="200"/>
        <v>0</v>
      </c>
      <c r="Z227" s="122">
        <f t="shared" si="200"/>
        <v>0</v>
      </c>
      <c r="AA227" s="129">
        <f t="shared" si="200"/>
        <v>0</v>
      </c>
      <c r="AB227" s="128">
        <f t="shared" si="200"/>
        <v>0</v>
      </c>
      <c r="AC227" s="122">
        <f t="shared" si="200"/>
        <v>0</v>
      </c>
      <c r="AD227" s="129">
        <f t="shared" si="200"/>
        <v>0</v>
      </c>
      <c r="AE227" s="128">
        <f t="shared" si="200"/>
        <v>0</v>
      </c>
      <c r="AF227" s="122">
        <f t="shared" si="200"/>
        <v>0</v>
      </c>
      <c r="AG227" s="129">
        <f t="shared" si="200"/>
        <v>0</v>
      </c>
      <c r="AH227" s="128">
        <f t="shared" si="200"/>
        <v>0</v>
      </c>
      <c r="AI227" s="122">
        <f t="shared" si="200"/>
        <v>0</v>
      </c>
      <c r="AJ227" s="130">
        <f t="shared" si="200"/>
        <v>0</v>
      </c>
      <c r="AK227" s="10"/>
      <c r="AL227" s="128">
        <f>SUM(AL228:AL230)</f>
        <v>0</v>
      </c>
      <c r="AM227" s="130">
        <f>SUM(AM228:AM230)</f>
        <v>0</v>
      </c>
      <c r="AN227" s="9"/>
    </row>
    <row r="228" spans="1:64" s="382" customFormat="1" ht="24.95" customHeight="1">
      <c r="A228" s="754"/>
      <c r="B228" s="661"/>
      <c r="N228" s="9"/>
      <c r="P228" s="9"/>
      <c r="Q228" s="9"/>
      <c r="R228" s="9"/>
      <c r="S228" s="706">
        <f>+IF(JULIO!S228=0,"",JULIO!S228)</f>
        <v>7002100</v>
      </c>
      <c r="T228" s="682" t="str">
        <f>+IF(JULIO!T228=0,"",JULIO!T228)</f>
        <v>Amortización deuda Pública Externa</v>
      </c>
      <c r="U228" s="27">
        <f>+ENERO!U228</f>
        <v>0</v>
      </c>
      <c r="V228" s="15">
        <f>JULIO!V228+AGOSTO!AL228</f>
        <v>0</v>
      </c>
      <c r="W228" s="15">
        <f>JULIO!W228+AGOSTO!AM228</f>
        <v>0</v>
      </c>
      <c r="X228" s="18">
        <f>SUM(U228:W228)</f>
        <v>0</v>
      </c>
      <c r="Y228" s="19">
        <f>JULIO!AA228</f>
        <v>0</v>
      </c>
      <c r="Z228" s="374">
        <v>0</v>
      </c>
      <c r="AA228" s="18">
        <f>SUM(Y228:Z228)</f>
        <v>0</v>
      </c>
      <c r="AB228" s="19">
        <f>JULIO!AD228</f>
        <v>0</v>
      </c>
      <c r="AC228" s="374">
        <v>0</v>
      </c>
      <c r="AD228" s="18">
        <f>SUM(AB228:AC228)</f>
        <v>0</v>
      </c>
      <c r="AE228" s="19">
        <f>JULIO!AG228</f>
        <v>0</v>
      </c>
      <c r="AF228" s="374">
        <v>0</v>
      </c>
      <c r="AG228" s="18">
        <f>SUM(AE228:AF228)</f>
        <v>0</v>
      </c>
      <c r="AH228" s="19">
        <f>X228-AA228</f>
        <v>0</v>
      </c>
      <c r="AI228" s="15">
        <f>X228-AD228</f>
        <v>0</v>
      </c>
      <c r="AJ228" s="16">
        <f>X228-AG228</f>
        <v>0</v>
      </c>
      <c r="AK228" s="9"/>
      <c r="AL228" s="372">
        <v>0</v>
      </c>
      <c r="AM228" s="375">
        <v>0</v>
      </c>
      <c r="AN228" s="9"/>
    </row>
    <row r="229" spans="1:64" s="382" customFormat="1" ht="24.95" customHeight="1">
      <c r="A229" s="754"/>
      <c r="B229" s="661"/>
      <c r="N229" s="9"/>
      <c r="P229" s="9"/>
      <c r="Q229" s="9"/>
      <c r="R229" s="9"/>
      <c r="S229" s="706">
        <f>+IF(JULIO!S229=0,"",JULIO!S229)</f>
        <v>7002200</v>
      </c>
      <c r="T229" s="682" t="str">
        <f>+IF(JULIO!T229=0,"",JULIO!T229)</f>
        <v>Intereses Comisiones y gastos de la Deuda Pública</v>
      </c>
      <c r="U229" s="27">
        <f>+ENERO!U229</f>
        <v>0</v>
      </c>
      <c r="V229" s="15">
        <f>JULIO!V229+AGOSTO!AL229</f>
        <v>0</v>
      </c>
      <c r="W229" s="15">
        <f>JULIO!W229+AGOSTO!AM229</f>
        <v>0</v>
      </c>
      <c r="X229" s="18">
        <f>SUM(U229:W229)</f>
        <v>0</v>
      </c>
      <c r="Y229" s="19">
        <f>JULIO!AA229</f>
        <v>0</v>
      </c>
      <c r="Z229" s="374">
        <v>0</v>
      </c>
      <c r="AA229" s="18">
        <f>SUM(Y229:Z229)</f>
        <v>0</v>
      </c>
      <c r="AB229" s="19">
        <f>JULIO!AD229</f>
        <v>0</v>
      </c>
      <c r="AC229" s="374">
        <v>0</v>
      </c>
      <c r="AD229" s="18">
        <f>SUM(AB229:AC229)</f>
        <v>0</v>
      </c>
      <c r="AE229" s="19">
        <f>JULIO!AG229</f>
        <v>0</v>
      </c>
      <c r="AF229" s="374">
        <v>0</v>
      </c>
      <c r="AG229" s="18">
        <f>SUM(AE229:AF229)</f>
        <v>0</v>
      </c>
      <c r="AH229" s="19">
        <f>X229-AA229</f>
        <v>0</v>
      </c>
      <c r="AI229" s="15">
        <f>X229-AD229</f>
        <v>0</v>
      </c>
      <c r="AJ229" s="16">
        <f>X229-AG229</f>
        <v>0</v>
      </c>
      <c r="AK229" s="9"/>
      <c r="AL229" s="372">
        <v>0</v>
      </c>
      <c r="AM229" s="375">
        <v>0</v>
      </c>
      <c r="AN229" s="9"/>
    </row>
    <row r="230" spans="1:64" s="382" customFormat="1" ht="24.95" customHeight="1" thickBot="1">
      <c r="A230" s="754"/>
      <c r="B230" s="661"/>
      <c r="N230" s="9"/>
      <c r="P230" s="9"/>
      <c r="Q230" s="9"/>
      <c r="R230" s="9"/>
      <c r="S230" s="711">
        <f>+IF(JULIO!S230=0,"",JULIO!S230)</f>
        <v>7002999</v>
      </c>
      <c r="T230" s="688" t="str">
        <f>+IF(JULIO!T230=0,"",JULIO!T230)</f>
        <v>Vigencias Anteriores  Servicio de la Deuda Externa</v>
      </c>
      <c r="U230" s="133">
        <f>+ENERO!U230</f>
        <v>0</v>
      </c>
      <c r="V230" s="121">
        <f>JULIO!V230+AGOSTO!AL230</f>
        <v>0</v>
      </c>
      <c r="W230" s="121">
        <f>JULIO!W230+AGOSTO!AM230</f>
        <v>0</v>
      </c>
      <c r="X230" s="126">
        <f>SUM(U230:W230)</f>
        <v>0</v>
      </c>
      <c r="Y230" s="124">
        <f>JULIO!AA230</f>
        <v>0</v>
      </c>
      <c r="Z230" s="388">
        <v>0</v>
      </c>
      <c r="AA230" s="126">
        <f>SUM(Y230:Z230)</f>
        <v>0</v>
      </c>
      <c r="AB230" s="124">
        <f>JULIO!AD230</f>
        <v>0</v>
      </c>
      <c r="AC230" s="388">
        <v>0</v>
      </c>
      <c r="AD230" s="126">
        <f>SUM(AB230:AC230)</f>
        <v>0</v>
      </c>
      <c r="AE230" s="124">
        <f>JULIO!AG230</f>
        <v>0</v>
      </c>
      <c r="AF230" s="388">
        <v>0</v>
      </c>
      <c r="AG230" s="126">
        <f>SUM(AE230:AF230)</f>
        <v>0</v>
      </c>
      <c r="AH230" s="124">
        <f>X230-AA230</f>
        <v>0</v>
      </c>
      <c r="AI230" s="121">
        <f>X230-AD230</f>
        <v>0</v>
      </c>
      <c r="AJ230" s="125">
        <f>X230-AG230</f>
        <v>0</v>
      </c>
      <c r="AK230" s="9"/>
      <c r="AL230" s="501">
        <v>0</v>
      </c>
      <c r="AM230" s="502">
        <v>0</v>
      </c>
      <c r="AN230" s="9"/>
    </row>
    <row r="231" spans="1:64" s="382" customFormat="1" ht="24.95" customHeight="1">
      <c r="A231" s="754"/>
      <c r="B231" s="661"/>
      <c r="N231" s="9"/>
      <c r="P231" s="9"/>
      <c r="Q231" s="9"/>
      <c r="R231" s="9"/>
      <c r="S231" s="489" t="str">
        <f>+IF(JULIO!S231=0,"",JULIO!S231)</f>
        <v/>
      </c>
      <c r="T231" s="689" t="str">
        <f>+IF(JULIO!T231=0,"",JULIO!T231)</f>
        <v/>
      </c>
      <c r="U231" s="167"/>
      <c r="V231" s="167"/>
      <c r="W231" s="167"/>
      <c r="X231" s="167"/>
      <c r="Y231" s="167"/>
      <c r="Z231" s="167"/>
      <c r="AA231" s="167"/>
      <c r="AB231" s="167"/>
      <c r="AC231" s="167"/>
      <c r="AD231" s="167"/>
      <c r="AE231" s="167"/>
      <c r="AF231" s="167"/>
      <c r="AG231" s="167"/>
      <c r="AH231" s="167"/>
      <c r="AI231" s="167"/>
      <c r="AJ231" s="168"/>
      <c r="AK231" s="9"/>
      <c r="AL231" s="503"/>
      <c r="AM231" s="504"/>
      <c r="AN231" s="9"/>
    </row>
    <row r="232" spans="1:64" s="382" customFormat="1" ht="24.95" customHeight="1">
      <c r="A232" s="754"/>
      <c r="B232" s="661"/>
      <c r="N232" s="9"/>
      <c r="P232" s="9"/>
      <c r="Q232" s="9"/>
      <c r="R232" s="9"/>
      <c r="S232" s="505" t="str">
        <f>+IF(JULIO!S232=0,"",JULIO!S232)</f>
        <v>D</v>
      </c>
      <c r="T232" s="697" t="str">
        <f>+IF(JULIO!T232=0,"",JULIO!T232)</f>
        <v>INVERSION</v>
      </c>
      <c r="U232" s="470">
        <f>U234+U243</f>
        <v>1142681603</v>
      </c>
      <c r="V232" s="471">
        <f t="shared" ref="V232:AJ232" si="201">V234+V243</f>
        <v>0</v>
      </c>
      <c r="W232" s="471">
        <f t="shared" si="201"/>
        <v>710157369</v>
      </c>
      <c r="X232" s="472">
        <f t="shared" si="201"/>
        <v>1852838972</v>
      </c>
      <c r="Y232" s="379">
        <f t="shared" si="201"/>
        <v>1163560232</v>
      </c>
      <c r="Z232" s="471">
        <f t="shared" si="201"/>
        <v>307498276</v>
      </c>
      <c r="AA232" s="472">
        <f t="shared" si="201"/>
        <v>1471058508</v>
      </c>
      <c r="AB232" s="379">
        <f t="shared" si="201"/>
        <v>989511367</v>
      </c>
      <c r="AC232" s="471">
        <f t="shared" si="201"/>
        <v>132348585</v>
      </c>
      <c r="AD232" s="472">
        <f t="shared" si="201"/>
        <v>1121859952</v>
      </c>
      <c r="AE232" s="379">
        <f t="shared" si="201"/>
        <v>849421364</v>
      </c>
      <c r="AF232" s="471">
        <f t="shared" si="201"/>
        <v>120641173</v>
      </c>
      <c r="AG232" s="472">
        <f t="shared" si="201"/>
        <v>970062537</v>
      </c>
      <c r="AH232" s="379">
        <f t="shared" si="201"/>
        <v>381780464</v>
      </c>
      <c r="AI232" s="471">
        <f t="shared" si="201"/>
        <v>730979020</v>
      </c>
      <c r="AJ232" s="380">
        <f t="shared" si="201"/>
        <v>882776435</v>
      </c>
      <c r="AK232" s="500"/>
      <c r="AL232" s="379">
        <f t="shared" ref="AL232:AM232" si="202">AL234+AL243</f>
        <v>0</v>
      </c>
      <c r="AM232" s="380">
        <f t="shared" si="202"/>
        <v>379961805</v>
      </c>
      <c r="AN232" s="9"/>
    </row>
    <row r="233" spans="1:64" s="382" customFormat="1" ht="24.95" customHeight="1">
      <c r="A233" s="754"/>
      <c r="B233" s="661"/>
      <c r="N233" s="9"/>
      <c r="P233" s="9"/>
      <c r="Q233" s="9"/>
      <c r="R233" s="9"/>
      <c r="S233" s="366" t="str">
        <f>+IF(JULIO!S233=0,"",JULIO!S233)</f>
        <v/>
      </c>
      <c r="T233" s="696" t="str">
        <f>+IF(JULIO!T233=0,"",JULIO!T233)</f>
        <v/>
      </c>
      <c r="U233" s="161"/>
      <c r="V233" s="161"/>
      <c r="W233" s="161"/>
      <c r="X233" s="161"/>
      <c r="Y233" s="161"/>
      <c r="Z233" s="161"/>
      <c r="AA233" s="161"/>
      <c r="AB233" s="161"/>
      <c r="AC233" s="161"/>
      <c r="AD233" s="161"/>
      <c r="AE233" s="161"/>
      <c r="AF233" s="161"/>
      <c r="AG233" s="161"/>
      <c r="AH233" s="161"/>
      <c r="AI233" s="161"/>
      <c r="AJ233" s="166"/>
      <c r="AK233" s="9"/>
      <c r="AL233" s="172"/>
      <c r="AM233" s="173"/>
      <c r="AN233" s="9"/>
    </row>
    <row r="234" spans="1:64" s="382" customFormat="1" ht="24.95" customHeight="1">
      <c r="A234" s="754"/>
      <c r="B234" s="661"/>
      <c r="N234" s="9"/>
      <c r="P234" s="9"/>
      <c r="Q234" s="9"/>
      <c r="R234" s="9"/>
      <c r="S234" s="705">
        <f>+IF(JULIO!S234=0,"",JULIO!S234)</f>
        <v>8000000</v>
      </c>
      <c r="T234" s="681" t="str">
        <f>+IF(JULIO!T234=0,"",JULIO!T234)</f>
        <v>Programas de Inversión</v>
      </c>
      <c r="U234" s="132">
        <f>U235</f>
        <v>0</v>
      </c>
      <c r="V234" s="122">
        <f t="shared" ref="V234:AJ234" si="203">V235</f>
        <v>73375958</v>
      </c>
      <c r="W234" s="122">
        <f t="shared" si="203"/>
        <v>114476591</v>
      </c>
      <c r="X234" s="129">
        <f t="shared" si="203"/>
        <v>187852549</v>
      </c>
      <c r="Y234" s="128">
        <f t="shared" si="203"/>
        <v>144541656</v>
      </c>
      <c r="Z234" s="122">
        <f t="shared" si="203"/>
        <v>1778455</v>
      </c>
      <c r="AA234" s="129">
        <f t="shared" si="203"/>
        <v>146320111</v>
      </c>
      <c r="AB234" s="128">
        <f t="shared" si="203"/>
        <v>132276240</v>
      </c>
      <c r="AC234" s="122">
        <f t="shared" si="203"/>
        <v>1778455</v>
      </c>
      <c r="AD234" s="129">
        <f t="shared" si="203"/>
        <v>134054695</v>
      </c>
      <c r="AE234" s="128">
        <f t="shared" si="203"/>
        <v>112044130</v>
      </c>
      <c r="AF234" s="122">
        <f t="shared" si="203"/>
        <v>0</v>
      </c>
      <c r="AG234" s="129">
        <f t="shared" si="203"/>
        <v>112044130</v>
      </c>
      <c r="AH234" s="128">
        <f t="shared" si="203"/>
        <v>41532438</v>
      </c>
      <c r="AI234" s="122">
        <f t="shared" si="203"/>
        <v>53797854</v>
      </c>
      <c r="AJ234" s="130">
        <f t="shared" si="203"/>
        <v>75808419</v>
      </c>
      <c r="AK234" s="9"/>
      <c r="AL234" s="128">
        <f t="shared" ref="AL234:AM234" si="204">AL235</f>
        <v>0</v>
      </c>
      <c r="AM234" s="130">
        <f t="shared" si="204"/>
        <v>0</v>
      </c>
      <c r="AN234" s="9"/>
    </row>
    <row r="235" spans="1:64" s="382" customFormat="1" ht="24.95" customHeight="1">
      <c r="A235" s="754"/>
      <c r="B235" s="661"/>
      <c r="N235" s="9"/>
      <c r="P235" s="9"/>
      <c r="Q235" s="9"/>
      <c r="R235" s="9"/>
      <c r="S235" s="706">
        <f>+IF(JULIO!S235=0,"",JULIO!S235)</f>
        <v>8001000</v>
      </c>
      <c r="T235" s="682" t="str">
        <f>+IF(JULIO!T235=0,"",JULIO!T235)</f>
        <v>Formación Bruta del Capital</v>
      </c>
      <c r="U235" s="27">
        <f t="shared" ref="U235:AJ235" si="205">SUM(U236:U241)</f>
        <v>0</v>
      </c>
      <c r="V235" s="15">
        <f t="shared" si="205"/>
        <v>73375958</v>
      </c>
      <c r="W235" s="15">
        <f t="shared" si="205"/>
        <v>114476591</v>
      </c>
      <c r="X235" s="18">
        <f t="shared" si="205"/>
        <v>187852549</v>
      </c>
      <c r="Y235" s="19">
        <f t="shared" si="205"/>
        <v>144541656</v>
      </c>
      <c r="Z235" s="142">
        <f t="shared" si="205"/>
        <v>1778455</v>
      </c>
      <c r="AA235" s="18">
        <f t="shared" si="205"/>
        <v>146320111</v>
      </c>
      <c r="AB235" s="19">
        <f t="shared" si="205"/>
        <v>132276240</v>
      </c>
      <c r="AC235" s="142">
        <f t="shared" si="205"/>
        <v>1778455</v>
      </c>
      <c r="AD235" s="18">
        <f t="shared" si="205"/>
        <v>134054695</v>
      </c>
      <c r="AE235" s="19">
        <f t="shared" si="205"/>
        <v>112044130</v>
      </c>
      <c r="AF235" s="142">
        <f t="shared" si="205"/>
        <v>0</v>
      </c>
      <c r="AG235" s="18">
        <f t="shared" si="205"/>
        <v>112044130</v>
      </c>
      <c r="AH235" s="19">
        <f t="shared" si="205"/>
        <v>41532438</v>
      </c>
      <c r="AI235" s="15">
        <f t="shared" si="205"/>
        <v>53797854</v>
      </c>
      <c r="AJ235" s="16">
        <f t="shared" si="205"/>
        <v>75808419</v>
      </c>
      <c r="AK235" s="9"/>
      <c r="AL235" s="29">
        <f>SUM(AL236:AL241)</f>
        <v>0</v>
      </c>
      <c r="AM235" s="26">
        <f>SUM(AM236:AM241)</f>
        <v>0</v>
      </c>
      <c r="AN235" s="9"/>
    </row>
    <row r="236" spans="1:64" s="382" customFormat="1" ht="24.95" customHeight="1">
      <c r="A236" s="754"/>
      <c r="B236" s="661"/>
      <c r="N236" s="9"/>
      <c r="P236" s="9"/>
      <c r="Q236" s="9"/>
      <c r="R236" s="9"/>
      <c r="S236" s="707" t="str">
        <f>+IF(JULIO!S236=0,"",JULIO!S236)</f>
        <v>8001000-1</v>
      </c>
      <c r="T236" s="683" t="str">
        <f>+IF(JULIO!T236=0,"",JULIO!T236)</f>
        <v>PROYECTO REMODELACION SALA DE PARTOS</v>
      </c>
      <c r="U236" s="27">
        <f>+ENERO!U236</f>
        <v>0</v>
      </c>
      <c r="V236" s="15">
        <f>JULIO!V236+AGOSTO!AL236</f>
        <v>73375958</v>
      </c>
      <c r="W236" s="15">
        <f>JULIO!W236+AGOSTO!AM236</f>
        <v>114476591</v>
      </c>
      <c r="X236" s="18">
        <f t="shared" ref="X236:X241" si="206">SUM(U236:W236)</f>
        <v>187852549</v>
      </c>
      <c r="Y236" s="19">
        <f>JULIO!AA236</f>
        <v>144541656</v>
      </c>
      <c r="Z236" s="374">
        <v>1778455</v>
      </c>
      <c r="AA236" s="18">
        <f t="shared" ref="AA236:AA241" si="207">SUM(Y236:Z236)</f>
        <v>146320111</v>
      </c>
      <c r="AB236" s="19">
        <f>JULIO!AD236</f>
        <v>132276240</v>
      </c>
      <c r="AC236" s="374">
        <v>1778455</v>
      </c>
      <c r="AD236" s="18">
        <f t="shared" ref="AD236:AD241" si="208">SUM(AB236:AC236)</f>
        <v>134054695</v>
      </c>
      <c r="AE236" s="19">
        <f>JULIO!AG236</f>
        <v>112044130</v>
      </c>
      <c r="AF236" s="374">
        <v>0</v>
      </c>
      <c r="AG236" s="18">
        <f t="shared" ref="AG236:AG241" si="209">SUM(AE236:AF236)</f>
        <v>112044130</v>
      </c>
      <c r="AH236" s="19">
        <f t="shared" ref="AH236:AH241" si="210">X236-AA236</f>
        <v>41532438</v>
      </c>
      <c r="AI236" s="15">
        <f t="shared" ref="AI236:AI241" si="211">X236-AD236</f>
        <v>53797854</v>
      </c>
      <c r="AJ236" s="16">
        <f t="shared" ref="AJ236:AJ241" si="212">X236-AG236</f>
        <v>75808419</v>
      </c>
      <c r="AK236" s="9"/>
      <c r="AL236" s="372">
        <v>0</v>
      </c>
      <c r="AM236" s="375">
        <v>0</v>
      </c>
      <c r="AN236" s="9"/>
    </row>
    <row r="237" spans="1:64" s="382" customFormat="1" ht="24.95" customHeight="1">
      <c r="A237" s="754"/>
      <c r="B237" s="661"/>
      <c r="N237" s="9"/>
      <c r="P237" s="9"/>
      <c r="Q237" s="9"/>
      <c r="R237" s="9"/>
      <c r="S237" s="707" t="str">
        <f>+IF(JULIO!S237=0,"",JULIO!S237)</f>
        <v>8001000-2</v>
      </c>
      <c r="T237" s="683" t="str">
        <f>+IF(JULIO!T237=0,"",JULIO!T237)</f>
        <v>Subprogr.Construc. Remodelac. Adecuación y Apliac.2</v>
      </c>
      <c r="U237" s="27">
        <f>+ENERO!U237</f>
        <v>0</v>
      </c>
      <c r="V237" s="15">
        <f>JULIO!V237+AGOSTO!AL237</f>
        <v>0</v>
      </c>
      <c r="W237" s="15">
        <f>JULIO!W237+AGOSTO!AM237</f>
        <v>0</v>
      </c>
      <c r="X237" s="18">
        <f t="shared" si="206"/>
        <v>0</v>
      </c>
      <c r="Y237" s="19">
        <f>JULIO!AA237</f>
        <v>0</v>
      </c>
      <c r="Z237" s="374">
        <v>0</v>
      </c>
      <c r="AA237" s="18">
        <f t="shared" si="207"/>
        <v>0</v>
      </c>
      <c r="AB237" s="19">
        <f>JULIO!AD237</f>
        <v>0</v>
      </c>
      <c r="AC237" s="374">
        <v>0</v>
      </c>
      <c r="AD237" s="18">
        <f t="shared" si="208"/>
        <v>0</v>
      </c>
      <c r="AE237" s="19">
        <f>JULIO!AG237</f>
        <v>0</v>
      </c>
      <c r="AF237" s="374">
        <v>0</v>
      </c>
      <c r="AG237" s="18">
        <f t="shared" si="209"/>
        <v>0</v>
      </c>
      <c r="AH237" s="19">
        <f t="shared" si="210"/>
        <v>0</v>
      </c>
      <c r="AI237" s="15">
        <f t="shared" si="211"/>
        <v>0</v>
      </c>
      <c r="AJ237" s="16">
        <f t="shared" si="212"/>
        <v>0</v>
      </c>
      <c r="AK237" s="9"/>
      <c r="AL237" s="372">
        <v>0</v>
      </c>
      <c r="AM237" s="375">
        <v>0</v>
      </c>
      <c r="AN237" s="9"/>
    </row>
    <row r="238" spans="1:64" s="382" customFormat="1" ht="24.95" customHeight="1">
      <c r="A238" s="754"/>
      <c r="B238" s="661"/>
      <c r="N238" s="9"/>
      <c r="P238" s="9"/>
      <c r="Q238" s="9"/>
      <c r="R238" s="9"/>
      <c r="S238" s="707" t="str">
        <f>+IF(JULIO!S238=0,"",JULIO!S238)</f>
        <v>8001000-3</v>
      </c>
      <c r="T238" s="683" t="str">
        <f>+IF(JULIO!T238=0,"",JULIO!T238)</f>
        <v>Subprogr.Construc. Remodelac. Adecuación y Apliac.3</v>
      </c>
      <c r="U238" s="27">
        <f>+ENERO!U238</f>
        <v>0</v>
      </c>
      <c r="V238" s="15">
        <f>JULIO!V238+AGOSTO!AL238</f>
        <v>0</v>
      </c>
      <c r="W238" s="15">
        <f>JULIO!W238+AGOSTO!AM238</f>
        <v>0</v>
      </c>
      <c r="X238" s="18">
        <f t="shared" si="206"/>
        <v>0</v>
      </c>
      <c r="Y238" s="19">
        <f>JULIO!AA238</f>
        <v>0</v>
      </c>
      <c r="Z238" s="374">
        <v>0</v>
      </c>
      <c r="AA238" s="18">
        <f t="shared" si="207"/>
        <v>0</v>
      </c>
      <c r="AB238" s="19">
        <f>JULIO!AD238</f>
        <v>0</v>
      </c>
      <c r="AC238" s="374">
        <v>0</v>
      </c>
      <c r="AD238" s="18">
        <f t="shared" si="208"/>
        <v>0</v>
      </c>
      <c r="AE238" s="19">
        <f>JULIO!AG238</f>
        <v>0</v>
      </c>
      <c r="AF238" s="374">
        <v>0</v>
      </c>
      <c r="AG238" s="18">
        <f t="shared" si="209"/>
        <v>0</v>
      </c>
      <c r="AH238" s="19">
        <f t="shared" si="210"/>
        <v>0</v>
      </c>
      <c r="AI238" s="15">
        <f t="shared" si="211"/>
        <v>0</v>
      </c>
      <c r="AJ238" s="16">
        <f t="shared" si="212"/>
        <v>0</v>
      </c>
      <c r="AK238" s="9"/>
      <c r="AL238" s="372">
        <v>0</v>
      </c>
      <c r="AM238" s="375">
        <v>0</v>
      </c>
      <c r="AN238" s="9"/>
    </row>
    <row r="239" spans="1:64" s="382" customFormat="1" ht="24.95" customHeight="1">
      <c r="A239" s="754"/>
      <c r="B239" s="661"/>
      <c r="N239" s="9"/>
      <c r="P239" s="9"/>
      <c r="Q239" s="9"/>
      <c r="S239" s="707" t="str">
        <f>+IF(JULIO!S239=0,"",JULIO!S239)</f>
        <v>8001000-4</v>
      </c>
      <c r="T239" s="683" t="str">
        <f>+IF(JULIO!T239=0,"",JULIO!T239)</f>
        <v>Subprogr.Construc. Remodelac. Adecuación y Apliac.4</v>
      </c>
      <c r="U239" s="27">
        <f>+ENERO!U239</f>
        <v>0</v>
      </c>
      <c r="V239" s="15">
        <f>JULIO!V239+AGOSTO!AL239</f>
        <v>0</v>
      </c>
      <c r="W239" s="15">
        <f>JULIO!W239+AGOSTO!AM239</f>
        <v>0</v>
      </c>
      <c r="X239" s="18">
        <f t="shared" si="206"/>
        <v>0</v>
      </c>
      <c r="Y239" s="19">
        <f>JULIO!AA239</f>
        <v>0</v>
      </c>
      <c r="Z239" s="374">
        <v>0</v>
      </c>
      <c r="AA239" s="18">
        <f t="shared" si="207"/>
        <v>0</v>
      </c>
      <c r="AB239" s="19">
        <f>JULIO!AD239</f>
        <v>0</v>
      </c>
      <c r="AC239" s="374">
        <v>0</v>
      </c>
      <c r="AD239" s="18">
        <f t="shared" si="208"/>
        <v>0</v>
      </c>
      <c r="AE239" s="19">
        <f>JULIO!AG239</f>
        <v>0</v>
      </c>
      <c r="AF239" s="374">
        <v>0</v>
      </c>
      <c r="AG239" s="18">
        <f t="shared" si="209"/>
        <v>0</v>
      </c>
      <c r="AH239" s="19">
        <f t="shared" si="210"/>
        <v>0</v>
      </c>
      <c r="AI239" s="15">
        <f t="shared" si="211"/>
        <v>0</v>
      </c>
      <c r="AJ239" s="16">
        <f t="shared" si="212"/>
        <v>0</v>
      </c>
      <c r="AK239" s="9"/>
      <c r="AL239" s="372">
        <v>0</v>
      </c>
      <c r="AM239" s="375">
        <v>0</v>
      </c>
      <c r="AN239" s="9"/>
    </row>
    <row r="240" spans="1:64" s="382" customFormat="1" ht="24.95" customHeight="1">
      <c r="A240" s="754"/>
      <c r="B240" s="661"/>
      <c r="N240" s="9"/>
      <c r="P240" s="9"/>
      <c r="Q240" s="9"/>
      <c r="S240" s="707" t="str">
        <f>+IF(JULIO!S240=0,"",JULIO!S240)</f>
        <v>8001000-7</v>
      </c>
      <c r="T240" s="683" t="str">
        <f>+IF(JULIO!T240=0,"",JULIO!T240)</f>
        <v>Subprogr.Construc. Remodelac. Adecuación y Apliac.5</v>
      </c>
      <c r="U240" s="27">
        <f>+ENERO!U240</f>
        <v>0</v>
      </c>
      <c r="V240" s="15">
        <f>JULIO!V240+AGOSTO!AL240</f>
        <v>0</v>
      </c>
      <c r="W240" s="15">
        <f>JULIO!W240+AGOSTO!AM240</f>
        <v>0</v>
      </c>
      <c r="X240" s="18">
        <f t="shared" si="206"/>
        <v>0</v>
      </c>
      <c r="Y240" s="19">
        <f>JULIO!AA240</f>
        <v>0</v>
      </c>
      <c r="Z240" s="374">
        <v>0</v>
      </c>
      <c r="AA240" s="18">
        <f t="shared" si="207"/>
        <v>0</v>
      </c>
      <c r="AB240" s="19">
        <f>JULIO!AD240</f>
        <v>0</v>
      </c>
      <c r="AC240" s="374">
        <v>0</v>
      </c>
      <c r="AD240" s="18">
        <f t="shared" si="208"/>
        <v>0</v>
      </c>
      <c r="AE240" s="19">
        <f>JULIO!AG240</f>
        <v>0</v>
      </c>
      <c r="AF240" s="374">
        <v>0</v>
      </c>
      <c r="AG240" s="18">
        <f t="shared" si="209"/>
        <v>0</v>
      </c>
      <c r="AH240" s="19">
        <f t="shared" si="210"/>
        <v>0</v>
      </c>
      <c r="AI240" s="15">
        <f t="shared" si="211"/>
        <v>0</v>
      </c>
      <c r="AJ240" s="16">
        <f t="shared" si="212"/>
        <v>0</v>
      </c>
      <c r="AK240" s="9"/>
      <c r="AL240" s="372">
        <v>0</v>
      </c>
      <c r="AM240" s="375">
        <v>0</v>
      </c>
      <c r="AN240" s="9"/>
      <c r="BB240" s="272"/>
      <c r="BC240" s="272"/>
      <c r="BD240" s="272"/>
      <c r="BE240" s="272"/>
      <c r="BF240" s="272"/>
      <c r="BG240" s="272"/>
      <c r="BH240" s="272"/>
      <c r="BI240" s="272"/>
      <c r="BJ240" s="272"/>
      <c r="BK240" s="272"/>
      <c r="BL240" s="272"/>
    </row>
    <row r="241" spans="1:70" ht="24.95" customHeight="1">
      <c r="A241" s="754"/>
      <c r="B241" s="661"/>
      <c r="C241" s="382"/>
      <c r="D241" s="382"/>
      <c r="E241" s="382"/>
      <c r="F241" s="382"/>
      <c r="G241" s="382"/>
      <c r="H241" s="382"/>
      <c r="I241" s="382"/>
      <c r="J241" s="382"/>
      <c r="K241" s="382"/>
      <c r="L241" s="382"/>
      <c r="M241" s="382"/>
      <c r="N241" s="9"/>
      <c r="O241" s="382"/>
      <c r="P241" s="9"/>
      <c r="Q241" s="9"/>
      <c r="S241" s="717">
        <f>+IF(JULIO!S241=0,"",JULIO!S241)</f>
        <v>8001999</v>
      </c>
      <c r="T241" s="683" t="str">
        <f>+IF(JULIO!T241=0,"",JULIO!T241)</f>
        <v>Vigencias Anteriores Programas de Inversion</v>
      </c>
      <c r="U241" s="27">
        <f>+ENERO!U241</f>
        <v>0</v>
      </c>
      <c r="V241" s="15">
        <f>JULIO!V241+AGOSTO!AL241</f>
        <v>0</v>
      </c>
      <c r="W241" s="15">
        <f>JULIO!W241+AGOSTO!AM241</f>
        <v>0</v>
      </c>
      <c r="X241" s="18">
        <f t="shared" si="206"/>
        <v>0</v>
      </c>
      <c r="Y241" s="19">
        <f>JULIO!AA241</f>
        <v>0</v>
      </c>
      <c r="Z241" s="374">
        <v>0</v>
      </c>
      <c r="AA241" s="18">
        <f t="shared" si="207"/>
        <v>0</v>
      </c>
      <c r="AB241" s="19">
        <f>JULIO!AD241</f>
        <v>0</v>
      </c>
      <c r="AC241" s="374">
        <v>0</v>
      </c>
      <c r="AD241" s="18">
        <f t="shared" si="208"/>
        <v>0</v>
      </c>
      <c r="AE241" s="19">
        <f>JULIO!AG241</f>
        <v>0</v>
      </c>
      <c r="AF241" s="374">
        <v>0</v>
      </c>
      <c r="AG241" s="18">
        <f t="shared" si="209"/>
        <v>0</v>
      </c>
      <c r="AH241" s="19">
        <f t="shared" si="210"/>
        <v>0</v>
      </c>
      <c r="AI241" s="15">
        <f t="shared" si="211"/>
        <v>0</v>
      </c>
      <c r="AJ241" s="16">
        <f t="shared" si="212"/>
        <v>0</v>
      </c>
      <c r="AK241" s="9"/>
      <c r="AL241" s="372">
        <v>0</v>
      </c>
      <c r="AM241" s="375">
        <v>0</v>
      </c>
      <c r="BM241" s="382"/>
      <c r="BN241" s="382"/>
      <c r="BO241" s="382"/>
      <c r="BP241" s="382"/>
      <c r="BQ241" s="382"/>
      <c r="BR241" s="382"/>
    </row>
    <row r="242" spans="1:70" ht="24.95" customHeight="1">
      <c r="A242" s="754"/>
      <c r="B242" s="661"/>
      <c r="C242" s="382"/>
      <c r="D242" s="382"/>
      <c r="E242" s="382"/>
      <c r="F242" s="382"/>
      <c r="G242" s="382"/>
      <c r="H242" s="382"/>
      <c r="I242" s="382"/>
      <c r="J242" s="382"/>
      <c r="K242" s="382"/>
      <c r="L242" s="382"/>
      <c r="M242" s="382"/>
      <c r="N242" s="9"/>
      <c r="O242" s="382"/>
      <c r="P242" s="9"/>
      <c r="Q242" s="9"/>
      <c r="S242" s="366" t="str">
        <f>+IF(JULIO!S242=0,"",JULIO!S242)</f>
        <v/>
      </c>
      <c r="T242" s="696" t="str">
        <f>+IF(JULIO!T242=0,"",JULIO!T242)</f>
        <v/>
      </c>
      <c r="U242" s="161"/>
      <c r="V242" s="161"/>
      <c r="W242" s="161"/>
      <c r="X242" s="161"/>
      <c r="Y242" s="161"/>
      <c r="Z242" s="161"/>
      <c r="AA242" s="161"/>
      <c r="AB242" s="161"/>
      <c r="AC242" s="161"/>
      <c r="AD242" s="161"/>
      <c r="AE242" s="161"/>
      <c r="AF242" s="161"/>
      <c r="AG242" s="161"/>
      <c r="AH242" s="161"/>
      <c r="AI242" s="161"/>
      <c r="AJ242" s="166"/>
      <c r="AK242" s="9"/>
      <c r="AL242" s="172"/>
      <c r="AM242" s="173"/>
      <c r="BR242" s="382"/>
    </row>
    <row r="243" spans="1:70" ht="24.95" customHeight="1">
      <c r="A243" s="754"/>
      <c r="B243" s="661"/>
      <c r="C243" s="382"/>
      <c r="D243" s="382"/>
      <c r="E243" s="382"/>
      <c r="F243" s="382"/>
      <c r="G243" s="382"/>
      <c r="H243" s="382"/>
      <c r="I243" s="382"/>
      <c r="J243" s="382"/>
      <c r="K243" s="382"/>
      <c r="L243" s="382"/>
      <c r="M243" s="382"/>
      <c r="N243" s="9"/>
      <c r="O243" s="382"/>
      <c r="P243" s="9"/>
      <c r="Q243" s="9"/>
      <c r="S243" s="705">
        <f>+IF(JULIO!S243=0,"",JULIO!S243)</f>
        <v>8002001</v>
      </c>
      <c r="T243" s="681" t="str">
        <f>+IF(JULIO!T243=0,"",JULIO!T243)</f>
        <v>Gastos Operativos de Inversion   (Programas Especiales)</v>
      </c>
      <c r="U243" s="132">
        <f t="shared" ref="U243:AJ243" si="213">SUM(U244:U256)</f>
        <v>1142681603</v>
      </c>
      <c r="V243" s="122">
        <f t="shared" si="213"/>
        <v>-73375958</v>
      </c>
      <c r="W243" s="122">
        <f t="shared" si="213"/>
        <v>595680778</v>
      </c>
      <c r="X243" s="129">
        <f t="shared" si="213"/>
        <v>1664986423</v>
      </c>
      <c r="Y243" s="128">
        <f t="shared" si="213"/>
        <v>1019018576</v>
      </c>
      <c r="Z243" s="122">
        <f t="shared" si="213"/>
        <v>305719821</v>
      </c>
      <c r="AA243" s="129">
        <f t="shared" si="213"/>
        <v>1324738397</v>
      </c>
      <c r="AB243" s="128">
        <f t="shared" si="213"/>
        <v>857235127</v>
      </c>
      <c r="AC243" s="122">
        <f t="shared" si="213"/>
        <v>130570130</v>
      </c>
      <c r="AD243" s="129">
        <f t="shared" si="213"/>
        <v>987805257</v>
      </c>
      <c r="AE243" s="128">
        <f t="shared" si="213"/>
        <v>737377234</v>
      </c>
      <c r="AF243" s="122">
        <f t="shared" si="213"/>
        <v>120641173</v>
      </c>
      <c r="AG243" s="129">
        <f t="shared" si="213"/>
        <v>858018407</v>
      </c>
      <c r="AH243" s="128">
        <f t="shared" si="213"/>
        <v>340248026</v>
      </c>
      <c r="AI243" s="122">
        <f t="shared" si="213"/>
        <v>677181166</v>
      </c>
      <c r="AJ243" s="130">
        <f t="shared" si="213"/>
        <v>806968016</v>
      </c>
      <c r="AK243" s="9"/>
      <c r="AL243" s="128">
        <f>SUM(AL244:AL256)</f>
        <v>0</v>
      </c>
      <c r="AM243" s="130">
        <f>SUM(AM244:AM256)</f>
        <v>379961805</v>
      </c>
    </row>
    <row r="244" spans="1:70" ht="24.95" customHeight="1">
      <c r="A244" s="754"/>
      <c r="B244" s="661"/>
      <c r="C244" s="382"/>
      <c r="D244" s="382"/>
      <c r="E244" s="382"/>
      <c r="F244" s="382"/>
      <c r="G244" s="382"/>
      <c r="H244" s="382"/>
      <c r="I244" s="382"/>
      <c r="J244" s="382"/>
      <c r="K244" s="382"/>
      <c r="L244" s="382"/>
      <c r="M244" s="382"/>
      <c r="N244" s="9"/>
      <c r="O244" s="382"/>
      <c r="P244" s="9"/>
      <c r="Q244" s="9"/>
      <c r="S244" s="707" t="str">
        <f>+IF(JULIO!S244=0,"",JULIO!S244)</f>
        <v>8002100-1</v>
      </c>
      <c r="T244" s="683" t="str">
        <f>+IF(JULIO!T244=0,"",JULIO!T244)</f>
        <v>PROGRAMA ESPECIAL SALUD PUBLICA</v>
      </c>
      <c r="U244" s="27">
        <f>+ENERO!U244</f>
        <v>0</v>
      </c>
      <c r="V244" s="15">
        <f>JULIO!V244+AGOSTO!AL244</f>
        <v>0</v>
      </c>
      <c r="W244" s="15">
        <f>JULIO!W244+AGOSTO!AM244</f>
        <v>0</v>
      </c>
      <c r="X244" s="18">
        <f t="shared" ref="X244:X256" si="214">SUM(U244:W244)</f>
        <v>0</v>
      </c>
      <c r="Y244" s="19">
        <f>JULIO!AA244</f>
        <v>0</v>
      </c>
      <c r="Z244" s="374">
        <v>0</v>
      </c>
      <c r="AA244" s="18">
        <f t="shared" ref="AA244:AA256" si="215">SUM(Y244:Z244)</f>
        <v>0</v>
      </c>
      <c r="AB244" s="19">
        <f>JULIO!AD244</f>
        <v>0</v>
      </c>
      <c r="AC244" s="374">
        <v>0</v>
      </c>
      <c r="AD244" s="18">
        <f t="shared" ref="AD244:AD256" si="216">SUM(AB244:AC244)</f>
        <v>0</v>
      </c>
      <c r="AE244" s="19">
        <f>JULIO!AG244</f>
        <v>0</v>
      </c>
      <c r="AF244" s="374">
        <v>0</v>
      </c>
      <c r="AG244" s="18">
        <f t="shared" ref="AG244:AG256" si="217">SUM(AE244:AF244)</f>
        <v>0</v>
      </c>
      <c r="AH244" s="19">
        <f t="shared" ref="AH244:AH256" si="218">X244-AA244</f>
        <v>0</v>
      </c>
      <c r="AI244" s="15">
        <f t="shared" ref="AI244:AI256" si="219">X244-AD244</f>
        <v>0</v>
      </c>
      <c r="AJ244" s="16">
        <f t="shared" ref="AJ244:AJ256" si="220">X244-AG244</f>
        <v>0</v>
      </c>
      <c r="AK244" s="9"/>
      <c r="AL244" s="372">
        <v>0</v>
      </c>
      <c r="AM244" s="375">
        <v>0</v>
      </c>
    </row>
    <row r="245" spans="1:70" ht="24.95" customHeight="1">
      <c r="A245" s="754"/>
      <c r="B245" s="661"/>
      <c r="C245" s="382"/>
      <c r="D245" s="382"/>
      <c r="E245" s="382"/>
      <c r="F245" s="382"/>
      <c r="G245" s="382"/>
      <c r="H245" s="382"/>
      <c r="I245" s="382"/>
      <c r="J245" s="382"/>
      <c r="K245" s="382"/>
      <c r="L245" s="382"/>
      <c r="M245" s="382"/>
      <c r="N245" s="9"/>
      <c r="O245" s="382"/>
      <c r="P245" s="9"/>
      <c r="Q245" s="9"/>
      <c r="S245" s="707" t="str">
        <f>+IF(JULIO!S245=0,"",JULIO!S245)</f>
        <v>8002100-2</v>
      </c>
      <c r="T245" s="683" t="str">
        <f>+IF(JULIO!T245=0,"",JULIO!T245)</f>
        <v>PROYECTO BUEN COMIENZO ATENCION PRIMERA INFANCIA</v>
      </c>
      <c r="U245" s="27">
        <f>+ENERO!U245</f>
        <v>1066681603</v>
      </c>
      <c r="V245" s="15">
        <f>JULIO!V245+AGOSTO!AL245</f>
        <v>0</v>
      </c>
      <c r="W245" s="15">
        <f>JULIO!W245+AGOSTO!AM245</f>
        <v>151027645</v>
      </c>
      <c r="X245" s="18">
        <f t="shared" si="214"/>
        <v>1217709248</v>
      </c>
      <c r="Y245" s="19">
        <f>JULIO!AA245</f>
        <v>705230365</v>
      </c>
      <c r="Z245" s="374">
        <v>305492271</v>
      </c>
      <c r="AA245" s="18">
        <f t="shared" si="215"/>
        <v>1010722636</v>
      </c>
      <c r="AB245" s="19">
        <f>JULIO!AD245</f>
        <v>635416475</v>
      </c>
      <c r="AC245" s="374">
        <v>110666731</v>
      </c>
      <c r="AD245" s="18">
        <f t="shared" si="216"/>
        <v>746083206</v>
      </c>
      <c r="AE245" s="19">
        <f>JULIO!AG245</f>
        <v>540377713</v>
      </c>
      <c r="AF245" s="374">
        <v>97748815</v>
      </c>
      <c r="AG245" s="18">
        <f t="shared" si="217"/>
        <v>638126528</v>
      </c>
      <c r="AH245" s="19">
        <f t="shared" si="218"/>
        <v>206986612</v>
      </c>
      <c r="AI245" s="15">
        <f t="shared" si="219"/>
        <v>471626042</v>
      </c>
      <c r="AJ245" s="16">
        <f t="shared" si="220"/>
        <v>579582720</v>
      </c>
      <c r="AK245" s="9"/>
      <c r="AL245" s="372">
        <v>0</v>
      </c>
      <c r="AM245" s="375">
        <v>379961805</v>
      </c>
    </row>
    <row r="246" spans="1:70" ht="24.95" customHeight="1">
      <c r="A246" s="754"/>
      <c r="B246" s="661"/>
      <c r="C246" s="382"/>
      <c r="D246" s="382"/>
      <c r="E246" s="382"/>
      <c r="F246" s="382"/>
      <c r="G246" s="382"/>
      <c r="H246" s="382"/>
      <c r="I246" s="382"/>
      <c r="J246" s="382"/>
      <c r="K246" s="382"/>
      <c r="L246" s="382"/>
      <c r="M246" s="382"/>
      <c r="N246" s="9"/>
      <c r="O246" s="382"/>
      <c r="P246" s="9"/>
      <c r="Q246" s="9"/>
      <c r="S246" s="707" t="str">
        <f>+IF(JULIO!S246=0,"",JULIO!S246)</f>
        <v>8002100-3</v>
      </c>
      <c r="T246" s="683" t="str">
        <f>+IF(JULIO!T246=0,"",JULIO!T246)</f>
        <v xml:space="preserve">CONVENIO SALUD PUBLICA CI-01-2018     </v>
      </c>
      <c r="U246" s="27">
        <f>+ENERO!U246</f>
        <v>76000000</v>
      </c>
      <c r="V246" s="15">
        <f>JULIO!V246+AGOSTO!AL246</f>
        <v>-73375958</v>
      </c>
      <c r="W246" s="15">
        <f>JULIO!W246+AGOSTO!AM246</f>
        <v>112375958</v>
      </c>
      <c r="X246" s="18">
        <f t="shared" si="214"/>
        <v>115000000</v>
      </c>
      <c r="Y246" s="19">
        <f>JULIO!AA246</f>
        <v>104316523</v>
      </c>
      <c r="Z246" s="374">
        <v>108550</v>
      </c>
      <c r="AA246" s="18">
        <f t="shared" si="215"/>
        <v>104425073</v>
      </c>
      <c r="AB246" s="19">
        <f>JULIO!AD246</f>
        <v>55788143</v>
      </c>
      <c r="AC246" s="374">
        <v>9917723</v>
      </c>
      <c r="AD246" s="18">
        <f t="shared" si="216"/>
        <v>65705866</v>
      </c>
      <c r="AE246" s="19">
        <f>JULIO!AG246</f>
        <v>43598967</v>
      </c>
      <c r="AF246" s="374">
        <v>10889176</v>
      </c>
      <c r="AG246" s="18">
        <f t="shared" si="217"/>
        <v>54488143</v>
      </c>
      <c r="AH246" s="19">
        <f t="shared" si="218"/>
        <v>10574927</v>
      </c>
      <c r="AI246" s="15">
        <f t="shared" si="219"/>
        <v>49294134</v>
      </c>
      <c r="AJ246" s="16">
        <f t="shared" si="220"/>
        <v>60511857</v>
      </c>
      <c r="AK246" s="9"/>
      <c r="AL246" s="372">
        <v>0</v>
      </c>
      <c r="AM246" s="375">
        <v>0</v>
      </c>
    </row>
    <row r="247" spans="1:70" ht="24.95" customHeight="1">
      <c r="A247" s="754"/>
      <c r="B247" s="661"/>
      <c r="C247" s="382"/>
      <c r="D247" s="382"/>
      <c r="E247" s="382"/>
      <c r="F247" s="382"/>
      <c r="G247" s="382"/>
      <c r="H247" s="382"/>
      <c r="I247" s="382"/>
      <c r="J247" s="382"/>
      <c r="K247" s="382"/>
      <c r="L247" s="382"/>
      <c r="M247" s="382"/>
      <c r="N247" s="9"/>
      <c r="O247" s="382"/>
      <c r="P247" s="9"/>
      <c r="Q247" s="9"/>
      <c r="S247" s="707" t="str">
        <f>+IF(JULIO!S247=0,"",JULIO!S247)</f>
        <v>8002100-4</v>
      </c>
      <c r="T247" s="683" t="str">
        <f>+IF(JULIO!T247=0,"",JULIO!T247)</f>
        <v xml:space="preserve">CONVENIO APS CI-02-2018     </v>
      </c>
      <c r="U247" s="27">
        <f>+ENERO!U247</f>
        <v>0</v>
      </c>
      <c r="V247" s="15">
        <f>JULIO!V247+AGOSTO!AL247</f>
        <v>0</v>
      </c>
      <c r="W247" s="15">
        <f>JULIO!W247+AGOSTO!AM247</f>
        <v>72000000</v>
      </c>
      <c r="X247" s="18">
        <f t="shared" si="214"/>
        <v>72000000</v>
      </c>
      <c r="Y247" s="19">
        <f>JULIO!AA247</f>
        <v>56071134</v>
      </c>
      <c r="Z247" s="374">
        <v>119000</v>
      </c>
      <c r="AA247" s="18">
        <f t="shared" si="215"/>
        <v>56190134</v>
      </c>
      <c r="AB247" s="19">
        <f>JULIO!AD247</f>
        <v>12629955</v>
      </c>
      <c r="AC247" s="374">
        <v>9985676</v>
      </c>
      <c r="AD247" s="18">
        <f t="shared" si="216"/>
        <v>22615631</v>
      </c>
      <c r="AE247" s="19">
        <f>JULIO!AG247</f>
        <v>0</v>
      </c>
      <c r="AF247" s="374">
        <v>12003182</v>
      </c>
      <c r="AG247" s="18">
        <f t="shared" si="217"/>
        <v>12003182</v>
      </c>
      <c r="AH247" s="19">
        <f t="shared" si="218"/>
        <v>15809866</v>
      </c>
      <c r="AI247" s="15">
        <f t="shared" si="219"/>
        <v>49384369</v>
      </c>
      <c r="AJ247" s="16">
        <f t="shared" si="220"/>
        <v>59996818</v>
      </c>
      <c r="AK247" s="9"/>
      <c r="AL247" s="372">
        <v>0</v>
      </c>
      <c r="AM247" s="375">
        <v>0</v>
      </c>
    </row>
    <row r="248" spans="1:70" ht="24.95" customHeight="1">
      <c r="A248" s="754"/>
      <c r="B248" s="661"/>
      <c r="C248" s="382"/>
      <c r="D248" s="382"/>
      <c r="E248" s="382"/>
      <c r="F248" s="382"/>
      <c r="G248" s="382"/>
      <c r="H248" s="382"/>
      <c r="I248" s="382"/>
      <c r="J248" s="382"/>
      <c r="K248" s="382"/>
      <c r="L248" s="382"/>
      <c r="M248" s="382"/>
      <c r="N248" s="9"/>
      <c r="O248" s="382"/>
      <c r="P248" s="9"/>
      <c r="Q248" s="9"/>
      <c r="S248" s="707" t="str">
        <f>+IF(JULIO!S248=0,"",JULIO!S248)</f>
        <v>8002100-5</v>
      </c>
      <c r="T248" s="683" t="str">
        <f>+IF(JULIO!T248=0,"",JULIO!T248)</f>
        <v>PROYECTO PLAN ALIMENTARIO Y NUTRICIONAL</v>
      </c>
      <c r="U248" s="27">
        <f>+ENERO!U248</f>
        <v>0</v>
      </c>
      <c r="V248" s="15">
        <f>JULIO!V248+AGOSTO!AL248</f>
        <v>0</v>
      </c>
      <c r="W248" s="15">
        <f>JULIO!W248+AGOSTO!AM248</f>
        <v>109024621</v>
      </c>
      <c r="X248" s="18">
        <f t="shared" si="214"/>
        <v>109024621</v>
      </c>
      <c r="Y248" s="19">
        <f>JULIO!AA248</f>
        <v>2148000</v>
      </c>
      <c r="Z248" s="374">
        <v>0</v>
      </c>
      <c r="AA248" s="18">
        <f t="shared" si="215"/>
        <v>2148000</v>
      </c>
      <c r="AB248" s="19">
        <f>JULIO!AD248</f>
        <v>2148000</v>
      </c>
      <c r="AC248" s="374">
        <v>0</v>
      </c>
      <c r="AD248" s="18">
        <f t="shared" si="216"/>
        <v>2148000</v>
      </c>
      <c r="AE248" s="19">
        <f>JULIO!AG248</f>
        <v>2148000</v>
      </c>
      <c r="AF248" s="374">
        <v>0</v>
      </c>
      <c r="AG248" s="18">
        <f t="shared" si="217"/>
        <v>2148000</v>
      </c>
      <c r="AH248" s="19">
        <f t="shared" si="218"/>
        <v>106876621</v>
      </c>
      <c r="AI248" s="15">
        <f t="shared" si="219"/>
        <v>106876621</v>
      </c>
      <c r="AJ248" s="16">
        <f t="shared" si="220"/>
        <v>106876621</v>
      </c>
      <c r="AK248" s="9"/>
      <c r="AL248" s="372">
        <v>0</v>
      </c>
      <c r="AM248" s="375">
        <v>0</v>
      </c>
    </row>
    <row r="249" spans="1:70" ht="24.95" customHeight="1">
      <c r="A249" s="754"/>
      <c r="B249" s="661"/>
      <c r="C249" s="382"/>
      <c r="D249" s="382"/>
      <c r="E249" s="382"/>
      <c r="F249" s="382"/>
      <c r="G249" s="382"/>
      <c r="H249" s="382"/>
      <c r="I249" s="382"/>
      <c r="J249" s="382"/>
      <c r="K249" s="382"/>
      <c r="L249" s="382"/>
      <c r="M249" s="382"/>
      <c r="N249" s="9"/>
      <c r="O249" s="382"/>
      <c r="P249" s="9"/>
      <c r="Q249" s="9"/>
      <c r="S249" s="707" t="str">
        <f>+IF(JULIO!S249=0,"",JULIO!S249)</f>
        <v>8002100-6</v>
      </c>
      <c r="T249" s="683" t="str">
        <f>+IF(JULIO!T249=0,"",JULIO!T249)</f>
        <v>Programas Especial 05</v>
      </c>
      <c r="U249" s="27">
        <f>+ENERO!U249</f>
        <v>0</v>
      </c>
      <c r="V249" s="15">
        <f>JULIO!V249+AGOSTO!AL249</f>
        <v>0</v>
      </c>
      <c r="W249" s="15">
        <f>JULIO!W249+AGOSTO!AM249</f>
        <v>0</v>
      </c>
      <c r="X249" s="18">
        <f t="shared" si="214"/>
        <v>0</v>
      </c>
      <c r="Y249" s="19">
        <f>JULIO!AA249</f>
        <v>0</v>
      </c>
      <c r="Z249" s="374">
        <v>0</v>
      </c>
      <c r="AA249" s="18">
        <f t="shared" si="215"/>
        <v>0</v>
      </c>
      <c r="AB249" s="19">
        <f>JULIO!AD249</f>
        <v>0</v>
      </c>
      <c r="AC249" s="374">
        <v>0</v>
      </c>
      <c r="AD249" s="18">
        <f t="shared" si="216"/>
        <v>0</v>
      </c>
      <c r="AE249" s="19">
        <f>JULIO!AG249</f>
        <v>0</v>
      </c>
      <c r="AF249" s="374">
        <v>0</v>
      </c>
      <c r="AG249" s="18">
        <f t="shared" si="217"/>
        <v>0</v>
      </c>
      <c r="AH249" s="19">
        <f t="shared" si="218"/>
        <v>0</v>
      </c>
      <c r="AI249" s="15">
        <f t="shared" si="219"/>
        <v>0</v>
      </c>
      <c r="AJ249" s="16">
        <f t="shared" si="220"/>
        <v>0</v>
      </c>
      <c r="AK249" s="9"/>
      <c r="AL249" s="372">
        <v>0</v>
      </c>
      <c r="AM249" s="375">
        <v>0</v>
      </c>
    </row>
    <row r="250" spans="1:70" ht="24.95" customHeight="1">
      <c r="A250" s="754"/>
      <c r="B250" s="661"/>
      <c r="C250" s="382"/>
      <c r="D250" s="382"/>
      <c r="E250" s="382"/>
      <c r="F250" s="382"/>
      <c r="G250" s="382"/>
      <c r="H250" s="382"/>
      <c r="I250" s="382"/>
      <c r="J250" s="382"/>
      <c r="K250" s="382"/>
      <c r="L250" s="382"/>
      <c r="M250" s="382"/>
      <c r="N250" s="9"/>
      <c r="O250" s="382"/>
      <c r="P250" s="9"/>
      <c r="Q250" s="9"/>
      <c r="S250" s="707" t="str">
        <f>+IF(JULIO!S250=0,"",JULIO!S250)</f>
        <v>8002100-7</v>
      </c>
      <c r="T250" s="683" t="str">
        <f>+IF(JULIO!T250=0,"",JULIO!T250)</f>
        <v>Programas Especial 06</v>
      </c>
      <c r="U250" s="27">
        <f>+ENERO!U250</f>
        <v>0</v>
      </c>
      <c r="V250" s="15">
        <f>JULIO!V250+AGOSTO!AL250</f>
        <v>0</v>
      </c>
      <c r="W250" s="15">
        <f>JULIO!W250+AGOSTO!AM250</f>
        <v>0</v>
      </c>
      <c r="X250" s="18">
        <f>SUM(U250:W250)</f>
        <v>0</v>
      </c>
      <c r="Y250" s="19">
        <f>JULIO!AA250</f>
        <v>0</v>
      </c>
      <c r="Z250" s="374">
        <v>0</v>
      </c>
      <c r="AA250" s="18">
        <f>SUM(Y250:Z250)</f>
        <v>0</v>
      </c>
      <c r="AB250" s="19">
        <f>JULIO!AD250</f>
        <v>0</v>
      </c>
      <c r="AC250" s="374">
        <v>0</v>
      </c>
      <c r="AD250" s="18">
        <f>SUM(AB250:AC250)</f>
        <v>0</v>
      </c>
      <c r="AE250" s="19">
        <f>JULIO!AG250</f>
        <v>0</v>
      </c>
      <c r="AF250" s="374">
        <v>0</v>
      </c>
      <c r="AG250" s="18">
        <f>SUM(AE250:AF250)</f>
        <v>0</v>
      </c>
      <c r="AH250" s="19">
        <f>X250-AA250</f>
        <v>0</v>
      </c>
      <c r="AI250" s="15">
        <f>X250-AD250</f>
        <v>0</v>
      </c>
      <c r="AJ250" s="16">
        <f>X250-AG250</f>
        <v>0</v>
      </c>
      <c r="AK250" s="9"/>
      <c r="AL250" s="372">
        <v>0</v>
      </c>
      <c r="AM250" s="375">
        <v>0</v>
      </c>
    </row>
    <row r="251" spans="1:70" ht="24.95" customHeight="1">
      <c r="A251" s="754"/>
      <c r="B251" s="661"/>
      <c r="C251" s="382"/>
      <c r="D251" s="382"/>
      <c r="E251" s="382"/>
      <c r="F251" s="382"/>
      <c r="G251" s="382"/>
      <c r="H251" s="382"/>
      <c r="I251" s="382"/>
      <c r="J251" s="382"/>
      <c r="K251" s="382"/>
      <c r="L251" s="382"/>
      <c r="M251" s="382"/>
      <c r="N251" s="9"/>
      <c r="O251" s="382"/>
      <c r="P251" s="9"/>
      <c r="Q251" s="9"/>
      <c r="S251" s="707" t="str">
        <f>+IF(JULIO!S251=0,"",JULIO!S251)</f>
        <v>8002100-8</v>
      </c>
      <c r="T251" s="683" t="str">
        <f>+IF(JULIO!T251=0,"",JULIO!T251)</f>
        <v>Programas Especial 07</v>
      </c>
      <c r="U251" s="27">
        <f>+ENERO!U251</f>
        <v>0</v>
      </c>
      <c r="V251" s="15">
        <f>JULIO!V251+AGOSTO!AL251</f>
        <v>0</v>
      </c>
      <c r="W251" s="15">
        <f>JULIO!W251+AGOSTO!AM251</f>
        <v>0</v>
      </c>
      <c r="X251" s="18">
        <f>SUM(U251:W251)</f>
        <v>0</v>
      </c>
      <c r="Y251" s="19">
        <f>JULIO!AA251</f>
        <v>0</v>
      </c>
      <c r="Z251" s="374">
        <v>0</v>
      </c>
      <c r="AA251" s="18">
        <f>SUM(Y251:Z251)</f>
        <v>0</v>
      </c>
      <c r="AB251" s="19">
        <f>JULIO!AD251</f>
        <v>0</v>
      </c>
      <c r="AC251" s="374">
        <v>0</v>
      </c>
      <c r="AD251" s="18">
        <f>SUM(AB251:AC251)</f>
        <v>0</v>
      </c>
      <c r="AE251" s="19">
        <f>JULIO!AG251</f>
        <v>0</v>
      </c>
      <c r="AF251" s="374">
        <v>0</v>
      </c>
      <c r="AG251" s="18">
        <f>SUM(AE251:AF251)</f>
        <v>0</v>
      </c>
      <c r="AH251" s="19">
        <f>X251-AA251</f>
        <v>0</v>
      </c>
      <c r="AI251" s="15">
        <f>X251-AD251</f>
        <v>0</v>
      </c>
      <c r="AJ251" s="16">
        <f>X251-AG251</f>
        <v>0</v>
      </c>
      <c r="AK251" s="9"/>
      <c r="AL251" s="372">
        <v>0</v>
      </c>
      <c r="AM251" s="375">
        <v>0</v>
      </c>
    </row>
    <row r="252" spans="1:70" ht="24.95" customHeight="1">
      <c r="A252" s="754"/>
      <c r="B252" s="661"/>
      <c r="C252" s="382"/>
      <c r="D252" s="382"/>
      <c r="E252" s="382"/>
      <c r="F252" s="382"/>
      <c r="G252" s="382"/>
      <c r="H252" s="382"/>
      <c r="I252" s="382"/>
      <c r="J252" s="382"/>
      <c r="K252" s="382"/>
      <c r="L252" s="382"/>
      <c r="M252" s="382"/>
      <c r="N252" s="9"/>
      <c r="O252" s="382"/>
      <c r="P252" s="9"/>
      <c r="Q252" s="9"/>
      <c r="S252" s="707" t="str">
        <f>+IF(JULIO!S252=0,"",JULIO!S252)</f>
        <v>8002100-9</v>
      </c>
      <c r="T252" s="683" t="str">
        <f>+IF(JULIO!T252=0,"",JULIO!T252)</f>
        <v>Programas Especial 08</v>
      </c>
      <c r="U252" s="27">
        <f>+ENERO!U252</f>
        <v>0</v>
      </c>
      <c r="V252" s="15">
        <f>JULIO!V252+AGOSTO!AL252</f>
        <v>0</v>
      </c>
      <c r="W252" s="15">
        <f>JULIO!W252+AGOSTO!AM252</f>
        <v>0</v>
      </c>
      <c r="X252" s="18">
        <f>SUM(U252:W252)</f>
        <v>0</v>
      </c>
      <c r="Y252" s="19">
        <f>JULIO!AA252</f>
        <v>0</v>
      </c>
      <c r="Z252" s="374">
        <v>0</v>
      </c>
      <c r="AA252" s="18">
        <f>SUM(Y252:Z252)</f>
        <v>0</v>
      </c>
      <c r="AB252" s="19">
        <f>JULIO!AD252</f>
        <v>0</v>
      </c>
      <c r="AC252" s="374">
        <v>0</v>
      </c>
      <c r="AD252" s="18">
        <f>SUM(AB252:AC252)</f>
        <v>0</v>
      </c>
      <c r="AE252" s="19">
        <f>JULIO!AG252</f>
        <v>0</v>
      </c>
      <c r="AF252" s="374">
        <v>0</v>
      </c>
      <c r="AG252" s="18">
        <f>SUM(AE252:AF252)</f>
        <v>0</v>
      </c>
      <c r="AH252" s="19">
        <f>X252-AA252</f>
        <v>0</v>
      </c>
      <c r="AI252" s="15">
        <f>X252-AD252</f>
        <v>0</v>
      </c>
      <c r="AJ252" s="16">
        <f>X252-AG252</f>
        <v>0</v>
      </c>
      <c r="AK252" s="9"/>
      <c r="AL252" s="372">
        <v>0</v>
      </c>
      <c r="AM252" s="375">
        <v>0</v>
      </c>
    </row>
    <row r="253" spans="1:70" ht="24.95" customHeight="1">
      <c r="A253" s="754"/>
      <c r="B253" s="661"/>
      <c r="C253" s="382"/>
      <c r="D253" s="382"/>
      <c r="E253" s="382"/>
      <c r="F253" s="382"/>
      <c r="G253" s="382"/>
      <c r="H253" s="382"/>
      <c r="I253" s="382"/>
      <c r="J253" s="382"/>
      <c r="K253" s="382"/>
      <c r="L253" s="382"/>
      <c r="M253" s="382"/>
      <c r="N253" s="9"/>
      <c r="O253" s="382"/>
      <c r="P253" s="9"/>
      <c r="Q253" s="9"/>
      <c r="S253" s="707" t="str">
        <f>+IF(JULIO!S253=0,"",JULIO!S253)</f>
        <v>8002100-10</v>
      </c>
      <c r="T253" s="683" t="str">
        <f>+IF(JULIO!T253=0,"",JULIO!T253)</f>
        <v>Programas Especial 09</v>
      </c>
      <c r="U253" s="27">
        <f>+ENERO!U253</f>
        <v>0</v>
      </c>
      <c r="V253" s="15">
        <f>JULIO!V253+AGOSTO!AL253</f>
        <v>0</v>
      </c>
      <c r="W253" s="15">
        <f>JULIO!W253+AGOSTO!AM253</f>
        <v>0</v>
      </c>
      <c r="X253" s="18">
        <f>SUM(U253:W253)</f>
        <v>0</v>
      </c>
      <c r="Y253" s="19">
        <f>JULIO!AA253</f>
        <v>0</v>
      </c>
      <c r="Z253" s="374">
        <v>0</v>
      </c>
      <c r="AA253" s="18">
        <f>SUM(Y253:Z253)</f>
        <v>0</v>
      </c>
      <c r="AB253" s="19">
        <f>JULIO!AD253</f>
        <v>0</v>
      </c>
      <c r="AC253" s="374">
        <v>0</v>
      </c>
      <c r="AD253" s="18">
        <f>SUM(AB253:AC253)</f>
        <v>0</v>
      </c>
      <c r="AE253" s="19">
        <f>JULIO!AG253</f>
        <v>0</v>
      </c>
      <c r="AF253" s="374">
        <v>0</v>
      </c>
      <c r="AG253" s="18">
        <f>SUM(AE253:AF253)</f>
        <v>0</v>
      </c>
      <c r="AH253" s="19">
        <f>X253-AA253</f>
        <v>0</v>
      </c>
      <c r="AI253" s="15">
        <f>X253-AD253</f>
        <v>0</v>
      </c>
      <c r="AJ253" s="16">
        <f>X253-AG253</f>
        <v>0</v>
      </c>
      <c r="AK253" s="9"/>
      <c r="AL253" s="372">
        <v>0</v>
      </c>
      <c r="AM253" s="375">
        <v>0</v>
      </c>
    </row>
    <row r="254" spans="1:70" ht="24.95" customHeight="1">
      <c r="A254" s="754"/>
      <c r="B254" s="661"/>
      <c r="C254" s="382"/>
      <c r="D254" s="382"/>
      <c r="E254" s="382"/>
      <c r="F254" s="382"/>
      <c r="G254" s="382"/>
      <c r="H254" s="382"/>
      <c r="I254" s="382"/>
      <c r="J254" s="382"/>
      <c r="K254" s="382"/>
      <c r="L254" s="382"/>
      <c r="M254" s="382"/>
      <c r="N254" s="9"/>
      <c r="O254" s="382"/>
      <c r="P254" s="9"/>
      <c r="Q254" s="9"/>
      <c r="S254" s="707" t="str">
        <f>+IF(JULIO!S254=0,"",JULIO!S254)</f>
        <v>8002100-11</v>
      </c>
      <c r="T254" s="683" t="str">
        <f>+IF(JULIO!T254=0,"",JULIO!T254)</f>
        <v>Programas Especial 10</v>
      </c>
      <c r="U254" s="27">
        <f>+ENERO!U254</f>
        <v>0</v>
      </c>
      <c r="V254" s="15">
        <f>JULIO!V254+AGOSTO!AL254</f>
        <v>0</v>
      </c>
      <c r="W254" s="15">
        <f>JULIO!W254+AGOSTO!AM254</f>
        <v>0</v>
      </c>
      <c r="X254" s="18">
        <f>SUM(U254:W254)</f>
        <v>0</v>
      </c>
      <c r="Y254" s="19">
        <f>JULIO!AA254</f>
        <v>0</v>
      </c>
      <c r="Z254" s="374">
        <v>0</v>
      </c>
      <c r="AA254" s="18">
        <f>SUM(Y254:Z254)</f>
        <v>0</v>
      </c>
      <c r="AB254" s="19">
        <f>JULIO!AD254</f>
        <v>0</v>
      </c>
      <c r="AC254" s="374">
        <v>0</v>
      </c>
      <c r="AD254" s="18">
        <f>SUM(AB254:AC254)</f>
        <v>0</v>
      </c>
      <c r="AE254" s="19">
        <f>JULIO!AG254</f>
        <v>0</v>
      </c>
      <c r="AF254" s="374">
        <v>0</v>
      </c>
      <c r="AG254" s="18">
        <f>SUM(AE254:AF254)</f>
        <v>0</v>
      </c>
      <c r="AH254" s="19">
        <f>X254-AA254</f>
        <v>0</v>
      </c>
      <c r="AI254" s="15">
        <f>X254-AD254</f>
        <v>0</v>
      </c>
      <c r="AJ254" s="16">
        <f>X254-AG254</f>
        <v>0</v>
      </c>
      <c r="AK254" s="9"/>
      <c r="AL254" s="372">
        <v>0</v>
      </c>
      <c r="AM254" s="375">
        <v>0</v>
      </c>
    </row>
    <row r="255" spans="1:70" ht="24.95" customHeight="1">
      <c r="A255" s="754"/>
      <c r="B255" s="661"/>
      <c r="C255" s="382"/>
      <c r="D255" s="382"/>
      <c r="E255" s="382"/>
      <c r="F255" s="382"/>
      <c r="G255" s="382"/>
      <c r="H255" s="382"/>
      <c r="I255" s="382"/>
      <c r="J255" s="382"/>
      <c r="K255" s="382"/>
      <c r="L255" s="382"/>
      <c r="M255" s="382"/>
      <c r="N255" s="9"/>
      <c r="O255" s="382"/>
      <c r="P255" s="9"/>
      <c r="Q255" s="9"/>
      <c r="S255" s="707" t="str">
        <f>+IF(JULIO!S255=0,"",JULIO!S255)</f>
        <v>8002100-12</v>
      </c>
      <c r="T255" s="683" t="str">
        <f>+IF(JULIO!T255=0,"",JULIO!T255)</f>
        <v>Programas Especial 11</v>
      </c>
      <c r="U255" s="27">
        <f>+ENERO!U255</f>
        <v>0</v>
      </c>
      <c r="V255" s="15">
        <f>JULIO!V255+AGOSTO!AL255</f>
        <v>0</v>
      </c>
      <c r="W255" s="15">
        <f>JULIO!W255+AGOSTO!AM255</f>
        <v>0</v>
      </c>
      <c r="X255" s="18">
        <f t="shared" si="214"/>
        <v>0</v>
      </c>
      <c r="Y255" s="19">
        <f>JULIO!AA255</f>
        <v>0</v>
      </c>
      <c r="Z255" s="374">
        <v>0</v>
      </c>
      <c r="AA255" s="18">
        <f t="shared" si="215"/>
        <v>0</v>
      </c>
      <c r="AB255" s="19">
        <f>JULIO!AD255</f>
        <v>0</v>
      </c>
      <c r="AC255" s="374">
        <v>0</v>
      </c>
      <c r="AD255" s="18">
        <f t="shared" si="216"/>
        <v>0</v>
      </c>
      <c r="AE255" s="19">
        <f>JULIO!AG255</f>
        <v>0</v>
      </c>
      <c r="AF255" s="374">
        <v>0</v>
      </c>
      <c r="AG255" s="18">
        <f t="shared" si="217"/>
        <v>0</v>
      </c>
      <c r="AH255" s="19">
        <f t="shared" si="218"/>
        <v>0</v>
      </c>
      <c r="AI255" s="15">
        <f t="shared" si="219"/>
        <v>0</v>
      </c>
      <c r="AJ255" s="16">
        <f t="shared" si="220"/>
        <v>0</v>
      </c>
      <c r="AK255" s="9"/>
      <c r="AL255" s="372">
        <v>0</v>
      </c>
      <c r="AM255" s="375">
        <v>0</v>
      </c>
    </row>
    <row r="256" spans="1:70" ht="24.95" customHeight="1" thickBot="1">
      <c r="A256" s="754"/>
      <c r="B256" s="661"/>
      <c r="C256" s="382"/>
      <c r="D256" s="382"/>
      <c r="E256" s="382"/>
      <c r="F256" s="382"/>
      <c r="G256" s="382"/>
      <c r="H256" s="382"/>
      <c r="I256" s="382"/>
      <c r="J256" s="382"/>
      <c r="K256" s="382"/>
      <c r="L256" s="382"/>
      <c r="M256" s="382"/>
      <c r="N256" s="9"/>
      <c r="O256" s="382"/>
      <c r="P256" s="9"/>
      <c r="Q256" s="9"/>
      <c r="S256" s="718">
        <f>+IF(JULIO!S256=0,"",JULIO!S256)</f>
        <v>8002999</v>
      </c>
      <c r="T256" s="698" t="str">
        <f>+IF(JULIO!T256=0,"",JULIO!T256)</f>
        <v>Vigencias Anteriores Programas operativos de inversion</v>
      </c>
      <c r="U256" s="133">
        <f>+ENERO!U256</f>
        <v>0</v>
      </c>
      <c r="V256" s="121">
        <f>JULIO!V256+AGOSTO!AL256</f>
        <v>0</v>
      </c>
      <c r="W256" s="121">
        <f>JULIO!W256+AGOSTO!AM256</f>
        <v>151252554</v>
      </c>
      <c r="X256" s="126">
        <f t="shared" si="214"/>
        <v>151252554</v>
      </c>
      <c r="Y256" s="124">
        <f>JULIO!AA256</f>
        <v>151252554</v>
      </c>
      <c r="Z256" s="388">
        <v>0</v>
      </c>
      <c r="AA256" s="126">
        <f t="shared" si="215"/>
        <v>151252554</v>
      </c>
      <c r="AB256" s="124">
        <f>JULIO!AD256</f>
        <v>151252554</v>
      </c>
      <c r="AC256" s="388">
        <v>0</v>
      </c>
      <c r="AD256" s="126">
        <f t="shared" si="216"/>
        <v>151252554</v>
      </c>
      <c r="AE256" s="124">
        <f>JULIO!AG256</f>
        <v>151252554</v>
      </c>
      <c r="AF256" s="388">
        <v>0</v>
      </c>
      <c r="AG256" s="126">
        <f t="shared" si="217"/>
        <v>151252554</v>
      </c>
      <c r="AH256" s="124">
        <f t="shared" si="218"/>
        <v>0</v>
      </c>
      <c r="AI256" s="121">
        <f t="shared" si="219"/>
        <v>0</v>
      </c>
      <c r="AJ256" s="125">
        <f t="shared" si="220"/>
        <v>0</v>
      </c>
      <c r="AK256" s="9"/>
      <c r="AL256" s="384">
        <v>0</v>
      </c>
      <c r="AM256" s="389">
        <v>0</v>
      </c>
    </row>
    <row r="257" spans="1:39" ht="24.95" customHeight="1" thickBot="1">
      <c r="A257" s="754"/>
      <c r="B257" s="661"/>
      <c r="C257" s="382"/>
      <c r="D257" s="382"/>
      <c r="E257" s="382"/>
      <c r="F257" s="382"/>
      <c r="G257" s="382"/>
      <c r="H257" s="382"/>
      <c r="I257" s="382"/>
      <c r="J257" s="382"/>
      <c r="K257" s="382"/>
      <c r="L257" s="382"/>
      <c r="M257" s="382"/>
      <c r="N257" s="9"/>
      <c r="O257" s="382"/>
      <c r="P257" s="9"/>
      <c r="Q257" s="9"/>
      <c r="S257" s="495" t="str">
        <f>+IF(JULIO!S257=0,"",JULIO!S257)</f>
        <v/>
      </c>
      <c r="T257" s="695" t="str">
        <f>+IF(JULIO!T257=0,"",JULIO!T257)</f>
        <v/>
      </c>
      <c r="U257" s="160"/>
      <c r="V257" s="160"/>
      <c r="W257" s="160"/>
      <c r="X257" s="160"/>
      <c r="Y257" s="160"/>
      <c r="Z257" s="160"/>
      <c r="AA257" s="160"/>
      <c r="AB257" s="160"/>
      <c r="AC257" s="160"/>
      <c r="AD257" s="160"/>
      <c r="AE257" s="160"/>
      <c r="AF257" s="160"/>
      <c r="AG257" s="160"/>
      <c r="AH257" s="160"/>
      <c r="AI257" s="160"/>
      <c r="AJ257" s="169"/>
      <c r="AK257" s="10"/>
      <c r="AL257" s="506"/>
      <c r="AM257" s="507"/>
    </row>
    <row r="258" spans="1:39" ht="24.95" customHeight="1" thickBot="1">
      <c r="S258" s="786" t="s">
        <v>360</v>
      </c>
      <c r="T258" s="787" t="s">
        <v>132</v>
      </c>
      <c r="U258" s="340">
        <f>+(C10+C17+C113)-(U10+U193+U220+U232)</f>
        <v>0</v>
      </c>
      <c r="V258" s="340">
        <f t="shared" ref="V258:AJ258" si="221">+(D10+D17+D113)-(V10+V193+V220+V232)</f>
        <v>0</v>
      </c>
      <c r="W258" s="340">
        <f t="shared" si="221"/>
        <v>0</v>
      </c>
      <c r="X258" s="340">
        <f t="shared" si="221"/>
        <v>0</v>
      </c>
      <c r="Y258" s="340">
        <f t="shared" si="221"/>
        <v>-413163341</v>
      </c>
      <c r="Z258" s="340">
        <f t="shared" si="221"/>
        <v>-187899325</v>
      </c>
      <c r="AA258" s="340">
        <f t="shared" si="221"/>
        <v>-601062666</v>
      </c>
      <c r="AB258" s="340">
        <f t="shared" si="221"/>
        <v>-588313084</v>
      </c>
      <c r="AC258" s="340">
        <f t="shared" si="221"/>
        <v>-38350841</v>
      </c>
      <c r="AD258" s="340">
        <f t="shared" si="221"/>
        <v>-626663925</v>
      </c>
      <c r="AE258" s="340">
        <f t="shared" si="221"/>
        <v>-1177822972</v>
      </c>
      <c r="AF258" s="340">
        <f t="shared" si="221"/>
        <v>2479175814</v>
      </c>
      <c r="AG258" s="340">
        <f t="shared" si="221"/>
        <v>-4062951819</v>
      </c>
      <c r="AH258" s="340">
        <f t="shared" si="221"/>
        <v>-1795576531</v>
      </c>
      <c r="AI258" s="340">
        <f t="shared" si="221"/>
        <v>-1961039734</v>
      </c>
      <c r="AJ258" s="788">
        <f t="shared" si="221"/>
        <v>-3035936936</v>
      </c>
      <c r="AK258" s="9"/>
      <c r="AL258" s="338">
        <v>0</v>
      </c>
      <c r="AM258" s="339">
        <v>0</v>
      </c>
    </row>
    <row r="259" spans="1:39" ht="24.95" customHeight="1" thickBot="1">
      <c r="S259" s="904"/>
      <c r="T259" s="905"/>
      <c r="U259" s="801"/>
      <c r="V259" s="801"/>
      <c r="W259" s="801"/>
      <c r="X259" s="801"/>
      <c r="Y259" s="801"/>
      <c r="Z259" s="801"/>
      <c r="AA259" s="801"/>
      <c r="AB259" s="801"/>
      <c r="AC259" s="801"/>
      <c r="AD259" s="801"/>
      <c r="AE259" s="801"/>
      <c r="AF259" s="801"/>
      <c r="AG259" s="801"/>
      <c r="AH259" s="801"/>
      <c r="AI259" s="801"/>
      <c r="AJ259" s="802"/>
      <c r="AK259" s="10"/>
      <c r="AL259" s="123">
        <f>+SUMIF(AK8:AK256,AK33,AL8:AL256)</f>
        <v>0</v>
      </c>
      <c r="AM259" s="115">
        <f>+SUMIF(AL8:AL256,AL33,AM8:AM256)</f>
        <v>1519847220</v>
      </c>
    </row>
    <row r="260" spans="1:39" ht="24.95" customHeight="1" thickBot="1">
      <c r="S260" s="805" t="s">
        <v>570</v>
      </c>
      <c r="T260" s="806"/>
      <c r="U260" s="781">
        <f>+U8-U262</f>
        <v>5736225671</v>
      </c>
      <c r="V260" s="781">
        <f t="shared" ref="V260:AJ260" si="222">+V8-V262</f>
        <v>-144334036</v>
      </c>
      <c r="W260" s="781">
        <f t="shared" si="222"/>
        <v>577987131</v>
      </c>
      <c r="X260" s="781">
        <f t="shared" si="222"/>
        <v>6169878766</v>
      </c>
      <c r="Y260" s="781">
        <f t="shared" si="222"/>
        <v>3831975275</v>
      </c>
      <c r="Z260" s="781">
        <f t="shared" si="222"/>
        <v>588854598</v>
      </c>
      <c r="AA260" s="781">
        <f t="shared" si="222"/>
        <v>4420829873</v>
      </c>
      <c r="AB260" s="781">
        <f t="shared" si="222"/>
        <v>3413979681</v>
      </c>
      <c r="AC260" s="781">
        <f t="shared" si="222"/>
        <v>461425184</v>
      </c>
      <c r="AD260" s="781">
        <f t="shared" si="222"/>
        <v>3875404865</v>
      </c>
      <c r="AE260" s="781">
        <f t="shared" si="222"/>
        <v>2727107520</v>
      </c>
      <c r="AF260" s="781">
        <f t="shared" si="222"/>
        <v>479215842</v>
      </c>
      <c r="AG260" s="781">
        <f t="shared" si="222"/>
        <v>3206323362</v>
      </c>
      <c r="AH260" s="781">
        <f t="shared" si="222"/>
        <v>1749048893</v>
      </c>
      <c r="AI260" s="781">
        <f t="shared" si="222"/>
        <v>2294473901</v>
      </c>
      <c r="AJ260" s="782">
        <f t="shared" si="222"/>
        <v>2963555404</v>
      </c>
      <c r="AK260" s="10"/>
      <c r="AL260" s="382"/>
      <c r="AM260" s="382"/>
    </row>
    <row r="261" spans="1:39" ht="24.95" customHeight="1" thickBot="1">
      <c r="S261" s="809"/>
      <c r="T261" s="810"/>
      <c r="U261" s="789"/>
      <c r="V261" s="789"/>
      <c r="W261" s="789"/>
      <c r="X261" s="789"/>
      <c r="Y261" s="789"/>
      <c r="Z261" s="789"/>
      <c r="AA261" s="789"/>
      <c r="AB261" s="789"/>
      <c r="AC261" s="789"/>
      <c r="AD261" s="789"/>
      <c r="AE261" s="789"/>
      <c r="AF261" s="789"/>
      <c r="AG261" s="789"/>
      <c r="AH261" s="789"/>
      <c r="AI261" s="789"/>
      <c r="AJ261" s="790"/>
    </row>
    <row r="262" spans="1:39" ht="24.95" customHeight="1" thickBot="1">
      <c r="S262" s="807" t="s">
        <v>571</v>
      </c>
      <c r="T262" s="808"/>
      <c r="U262" s="785">
        <f t="shared" ref="U262:AJ262" si="223">+SUMIF($T$8:$T$256,"*Vigencias Anteriores*",U8:U256)</f>
        <v>362137316</v>
      </c>
      <c r="V262" s="785">
        <f t="shared" si="223"/>
        <v>144334036</v>
      </c>
      <c r="W262" s="785">
        <f t="shared" si="223"/>
        <v>422538637</v>
      </c>
      <c r="X262" s="785">
        <f t="shared" si="223"/>
        <v>929009989</v>
      </c>
      <c r="Y262" s="785">
        <f t="shared" si="223"/>
        <v>882482351</v>
      </c>
      <c r="Z262" s="785">
        <f t="shared" si="223"/>
        <v>0</v>
      </c>
      <c r="AA262" s="785">
        <f t="shared" si="223"/>
        <v>882482351</v>
      </c>
      <c r="AB262" s="785">
        <f t="shared" si="223"/>
        <v>882482351</v>
      </c>
      <c r="AC262" s="785">
        <f t="shared" si="223"/>
        <v>0</v>
      </c>
      <c r="AD262" s="785">
        <f t="shared" si="223"/>
        <v>882482351</v>
      </c>
      <c r="AE262" s="785">
        <f t="shared" si="223"/>
        <v>847354649</v>
      </c>
      <c r="AF262" s="785">
        <f t="shared" si="223"/>
        <v>9273808</v>
      </c>
      <c r="AG262" s="785">
        <f t="shared" si="223"/>
        <v>856628457</v>
      </c>
      <c r="AH262" s="785">
        <f t="shared" si="223"/>
        <v>46527638</v>
      </c>
      <c r="AI262" s="785">
        <f t="shared" si="223"/>
        <v>46527638</v>
      </c>
      <c r="AJ262" s="785">
        <f t="shared" si="223"/>
        <v>72381532</v>
      </c>
    </row>
    <row r="263" spans="1:39" ht="24.95" customHeight="1" thickBot="1">
      <c r="S263" s="809"/>
      <c r="T263" s="810"/>
      <c r="U263" s="810"/>
      <c r="V263" s="789"/>
      <c r="W263" s="789"/>
      <c r="X263" s="789"/>
      <c r="Y263" s="789"/>
      <c r="Z263" s="789"/>
      <c r="AA263" s="789"/>
      <c r="AB263" s="789"/>
      <c r="AC263" s="789"/>
      <c r="AD263" s="789"/>
      <c r="AE263" s="789"/>
      <c r="AF263" s="789"/>
      <c r="AG263" s="789"/>
      <c r="AH263" s="789"/>
      <c r="AI263" s="789"/>
      <c r="AJ263" s="789"/>
    </row>
    <row r="264" spans="1:39" ht="24.95" customHeight="1" thickBot="1">
      <c r="S264" s="783" t="s">
        <v>572</v>
      </c>
      <c r="T264" s="784"/>
      <c r="U264" s="803">
        <f>+U260+U262</f>
        <v>6098362987</v>
      </c>
      <c r="V264" s="803">
        <f t="shared" ref="V264:AJ264" si="224">+V260+V262</f>
        <v>0</v>
      </c>
      <c r="W264" s="803">
        <f t="shared" si="224"/>
        <v>1000525768</v>
      </c>
      <c r="X264" s="803">
        <f t="shared" si="224"/>
        <v>7098888755</v>
      </c>
      <c r="Y264" s="803">
        <f t="shared" si="224"/>
        <v>4714457626</v>
      </c>
      <c r="Z264" s="803">
        <f t="shared" si="224"/>
        <v>588854598</v>
      </c>
      <c r="AA264" s="803">
        <f t="shared" si="224"/>
        <v>5303312224</v>
      </c>
      <c r="AB264" s="803">
        <f t="shared" si="224"/>
        <v>4296462032</v>
      </c>
      <c r="AC264" s="803">
        <f t="shared" si="224"/>
        <v>461425184</v>
      </c>
      <c r="AD264" s="803">
        <f t="shared" si="224"/>
        <v>4757887216</v>
      </c>
      <c r="AE264" s="803">
        <f t="shared" si="224"/>
        <v>3574462169</v>
      </c>
      <c r="AF264" s="803">
        <f t="shared" si="224"/>
        <v>488489650</v>
      </c>
      <c r="AG264" s="803">
        <f t="shared" si="224"/>
        <v>4062951819</v>
      </c>
      <c r="AH264" s="803">
        <f t="shared" si="224"/>
        <v>1795576531</v>
      </c>
      <c r="AI264" s="803">
        <f t="shared" si="224"/>
        <v>2341001539</v>
      </c>
      <c r="AJ264" s="804">
        <f t="shared" si="224"/>
        <v>3035936936</v>
      </c>
    </row>
  </sheetData>
  <sheetProtection algorithmName="SHA-512" hashValue="I4JDgVbckgpDmxcH3davAljegyZcvnNhCBoW0uyF2X1u7WH+BYsxIigtNq9L8KuNEoAC2vpoW40TvH59M/PKfA==" saltValue="Q3wZnYztpbcrb9yviVd03A==" spinCount="100000" sheet="1" objects="1" scenarios="1" formatCells="0" formatColumns="0"/>
  <mergeCells count="46">
    <mergeCell ref="AW19:AZ19"/>
    <mergeCell ref="A1:B1"/>
    <mergeCell ref="K1:N1"/>
    <mergeCell ref="D2:E2"/>
    <mergeCell ref="BM2:BO2"/>
    <mergeCell ref="BG2:BI2"/>
    <mergeCell ref="BB2:BC2"/>
    <mergeCell ref="AL2:AM2"/>
    <mergeCell ref="Y2:AG2"/>
    <mergeCell ref="AH2:AI2"/>
    <mergeCell ref="C1:J1"/>
    <mergeCell ref="L2:M2"/>
    <mergeCell ref="P2:Q2"/>
    <mergeCell ref="BM5:BM6"/>
    <mergeCell ref="AH5:AJ5"/>
    <mergeCell ref="AJ3:AJ4"/>
    <mergeCell ref="BM3:BO3"/>
    <mergeCell ref="BB3:BC3"/>
    <mergeCell ref="AB5:AD5"/>
    <mergeCell ref="V3:X4"/>
    <mergeCell ref="V2:X2"/>
    <mergeCell ref="Y3:AG4"/>
    <mergeCell ref="AE5:AG5"/>
    <mergeCell ref="AW4:AZ4"/>
    <mergeCell ref="BG3:BI3"/>
    <mergeCell ref="AH3:AI4"/>
    <mergeCell ref="BH5:BK5"/>
    <mergeCell ref="AL3:AL5"/>
    <mergeCell ref="AM3:AM5"/>
    <mergeCell ref="B3:B4"/>
    <mergeCell ref="D3:E4"/>
    <mergeCell ref="F3:K4"/>
    <mergeCell ref="T3:T4"/>
    <mergeCell ref="N3:N4"/>
    <mergeCell ref="Q3:Q5"/>
    <mergeCell ref="L3:M4"/>
    <mergeCell ref="S259:T259"/>
    <mergeCell ref="M5:N5"/>
    <mergeCell ref="T5:T6"/>
    <mergeCell ref="S5:S6"/>
    <mergeCell ref="P3:P5"/>
    <mergeCell ref="A5:A6"/>
    <mergeCell ref="B5:B6"/>
    <mergeCell ref="G5:I5"/>
    <mergeCell ref="J5:L5"/>
    <mergeCell ref="C5:F5"/>
  </mergeCells>
  <phoneticPr fontId="1" type="noConversion"/>
  <conditionalFormatting sqref="B5:B7">
    <cfRule type="expression" dxfId="4" priority="1" stopIfTrue="1">
      <formula>$B$5="OJO - RECUERDE RECAUDAR LA DISPONIBLIDAD INICIAL EN ESTE TRIMESTRE, haga clik en H9 para ampliar la información"</formula>
    </cfRule>
  </conditionalFormatting>
  <dataValidations count="3">
    <dataValidation allowBlank="1" showInputMessage="1" showErrorMessage="1" promptTitle="ATENCION..." prompt="Las actividades de Promoción y Prevención se manejaran en su respectivo régimen." sqref="A43:C44 P43:Q44 K43:K44 H43:H44"/>
    <dataValidation allowBlank="1" showInputMessage="1" showErrorMessage="1" promptTitle="ATENCION..." prompt="Las actividades de Promoción y Prevención se manejaran en cada régimen." sqref="A23:C24 P23:Q24 K23:K24 H23:H24"/>
    <dataValidation allowBlank="1" showInputMessage="1" showErrorMessage="1" promptTitle="ATENCION..." prompt="EL VALOR A REPORTAR ES LO CORRESPONDIENTE A LO QUE EFECTIVAMENTE SE CONSIGNA A LOS FONDOS DE PENSIONES EL 14 DE FEBRERO POR CESANTIAS, ESTE VALOR DEBE REGISTRARSE EN  VIGENCIAS ANTERIORES EN CONTRIBUCIONES INHERENTES A LA NOMINA" sqref="A15:C15 P15:Q15 H15"/>
  </dataValidations>
  <printOptions horizontalCentered="1" verticalCentered="1"/>
  <pageMargins left="0.59055118110236227" right="0.59055118110236227" top="0.43307086614173229" bottom="0.39370078740157483" header="0.23622047244094491" footer="0.23622047244094491"/>
  <pageSetup paperSize="14" scale="50" orientation="landscape" blackAndWhite="1" horizontalDpi="300" verticalDpi="300" r:id="rId1"/>
  <headerFooter alignWithMargins="0">
    <oddFooter>&amp;CPágina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120</vt:i4>
      </vt:variant>
    </vt:vector>
  </HeadingPairs>
  <TitlesOfParts>
    <vt:vector size="140" baseType="lpstr">
      <vt:lpstr>INSTRUCCIONES</vt:lpstr>
      <vt:lpstr>ENERO</vt:lpstr>
      <vt:lpstr>FEBRERO</vt:lpstr>
      <vt:lpstr>MARZO</vt:lpstr>
      <vt:lpstr>ABRIL</vt:lpstr>
      <vt:lpstr>MAYO</vt:lpstr>
      <vt:lpstr>JUNIO</vt:lpstr>
      <vt:lpstr>JULIO</vt:lpstr>
      <vt:lpstr>AGOSTO</vt:lpstr>
      <vt:lpstr>SEPTIEMBRE</vt:lpstr>
      <vt:lpstr>OCTUBRE</vt:lpstr>
      <vt:lpstr>NOVIEMBRE</vt:lpstr>
      <vt:lpstr>DICIEMBRE</vt:lpstr>
      <vt:lpstr>Datos para el 2193</vt:lpstr>
      <vt:lpstr>SEGUIMIENTO EQUILIBRIOS</vt:lpstr>
      <vt:lpstr>VERIFICACION MANTENIMIENTO</vt:lpstr>
      <vt:lpstr>GRAF. EJECUCIÓN INGRESOS</vt:lpstr>
      <vt:lpstr>GRAF. RECAUDOS</vt:lpstr>
      <vt:lpstr>GRAF. EJECUCIÓN GASTOS</vt:lpstr>
      <vt:lpstr>GRAF. PAGOS</vt:lpstr>
      <vt:lpstr>Adiciones_y_modificaciones_gastos_abr</vt:lpstr>
      <vt:lpstr>Adiciones_y_modificaciones_gastos_ago</vt:lpstr>
      <vt:lpstr>Adiciones_y_modificaciones_gastos_dic</vt:lpstr>
      <vt:lpstr>Adiciones_y_modificaciones_gastos_ene</vt:lpstr>
      <vt:lpstr>Adiciones_y_modificaciones_gastos_feb</vt:lpstr>
      <vt:lpstr>Adiciones_y_modificaciones_gastos_jul</vt:lpstr>
      <vt:lpstr>Adiciones_y_modificaciones_gastos_jun</vt:lpstr>
      <vt:lpstr>Adiciones_y_modificaciones_gastos_mar</vt:lpstr>
      <vt:lpstr>Adiciones_y_modificaciones_gastos_may</vt:lpstr>
      <vt:lpstr>Adiciones_y_modificaciones_gastos_nov</vt:lpstr>
      <vt:lpstr>Adiciones_y_modificaciones_gastos_oct</vt:lpstr>
      <vt:lpstr>Adiciones_y_modificaciones_gastos_sep</vt:lpstr>
      <vt:lpstr>Adiciones_y_modificaciones_ingresos_abr</vt:lpstr>
      <vt:lpstr>Adiciones_y_modificaciones_ingresos_ago</vt:lpstr>
      <vt:lpstr>Adiciones_y_modificaciones_ingresos_dic</vt:lpstr>
      <vt:lpstr>Adiciones_y_modificaciones_ingresos_ene</vt:lpstr>
      <vt:lpstr>Adiciones_y_modificaciones_ingresos_feb</vt:lpstr>
      <vt:lpstr>Adiciones_y_modificaciones_ingresos_jul</vt:lpstr>
      <vt:lpstr>Adiciones_y_modificaciones_ingresos_jun</vt:lpstr>
      <vt:lpstr>Adiciones_y_modificaciones_ingresos_mar</vt:lpstr>
      <vt:lpstr>Adiciones_y_modificaciones_ingresos_may</vt:lpstr>
      <vt:lpstr>Adiciones_y_modificaciones_ingresos_nov</vt:lpstr>
      <vt:lpstr>Adiciones_y_modificaciones_ingresos_oct</vt:lpstr>
      <vt:lpstr>Adiciones_y_modificaciones_ingresos_sep</vt:lpstr>
      <vt:lpstr>Compromisos_abr</vt:lpstr>
      <vt:lpstr>Compromisos_ago</vt:lpstr>
      <vt:lpstr>Compromisos_dic</vt:lpstr>
      <vt:lpstr>Compromisos_ene</vt:lpstr>
      <vt:lpstr>Compromisos_feb</vt:lpstr>
      <vt:lpstr>Compromisos_jul</vt:lpstr>
      <vt:lpstr>Compromisos_jun</vt:lpstr>
      <vt:lpstr>Compromisos_mar</vt:lpstr>
      <vt:lpstr>Compromisos_may</vt:lpstr>
      <vt:lpstr>Compromisos_nov</vt:lpstr>
      <vt:lpstr>Compromisos_oct</vt:lpstr>
      <vt:lpstr>Compromisos_sep</vt:lpstr>
      <vt:lpstr>Obligaciones_abr</vt:lpstr>
      <vt:lpstr>Obligaciones_ago</vt:lpstr>
      <vt:lpstr>Obligaciones_dic</vt:lpstr>
      <vt:lpstr>Obligaciones_ene</vt:lpstr>
      <vt:lpstr>Obligaciones_feb</vt:lpstr>
      <vt:lpstr>Obligaciones_jul</vt:lpstr>
      <vt:lpstr>Obligaciones_jun</vt:lpstr>
      <vt:lpstr>Obligaciones_mar</vt:lpstr>
      <vt:lpstr>Obligaciones_may</vt:lpstr>
      <vt:lpstr>Obligaciones_nov</vt:lpstr>
      <vt:lpstr>Obligaciones_oct</vt:lpstr>
      <vt:lpstr>Obligaciones_sep</vt:lpstr>
      <vt:lpstr>Pagos_abr</vt:lpstr>
      <vt:lpstr>Pagos_ago</vt:lpstr>
      <vt:lpstr>Pagos_dic</vt:lpstr>
      <vt:lpstr>Pagos_ene</vt:lpstr>
      <vt:lpstr>Pagos_feb</vt:lpstr>
      <vt:lpstr>Pagos_jul</vt:lpstr>
      <vt:lpstr>Pagos_jun</vt:lpstr>
      <vt:lpstr>Pagos_mar</vt:lpstr>
      <vt:lpstr>Pagos_may</vt:lpstr>
      <vt:lpstr>Pagos_nov</vt:lpstr>
      <vt:lpstr>Pagos_oct</vt:lpstr>
      <vt:lpstr>Pagos_sep</vt:lpstr>
      <vt:lpstr>Presupuesto_inicial_gastos</vt:lpstr>
      <vt:lpstr>Presupuesto_inicial_ingresos</vt:lpstr>
      <vt:lpstr>ABRIL!Print_Area</vt:lpstr>
      <vt:lpstr>AGOSTO!Print_Area</vt:lpstr>
      <vt:lpstr>'Datos para el 2193'!Print_Area</vt:lpstr>
      <vt:lpstr>DICIEMBRE!Print_Area</vt:lpstr>
      <vt:lpstr>ENERO!Print_Area</vt:lpstr>
      <vt:lpstr>FEBRERO!Print_Area</vt:lpstr>
      <vt:lpstr>'GRAF. EJECUCIÓN GASTOS'!Print_Area</vt:lpstr>
      <vt:lpstr>'GRAF. EJECUCIÓN INGRESOS'!Print_Area</vt:lpstr>
      <vt:lpstr>'GRAF. PAGOS'!Print_Area</vt:lpstr>
      <vt:lpstr>'GRAF. RECAUDOS'!Print_Area</vt:lpstr>
      <vt:lpstr>JULIO!Print_Area</vt:lpstr>
      <vt:lpstr>JUNIO!Print_Area</vt:lpstr>
      <vt:lpstr>MARZO!Print_Area</vt:lpstr>
      <vt:lpstr>MAYO!Print_Area</vt:lpstr>
      <vt:lpstr>NOVIEMBRE!Print_Area</vt:lpstr>
      <vt:lpstr>OCTUBRE!Print_Area</vt:lpstr>
      <vt:lpstr>'SEGUIMIENTO EQUILIBRIOS'!Print_Area</vt:lpstr>
      <vt:lpstr>SEPTIEMBRE!Print_Area</vt:lpstr>
      <vt:lpstr>'VERIFICACION MANTENIMIENTO'!Print_Area</vt:lpstr>
      <vt:lpstr>ABRIL!Print_Titles</vt:lpstr>
      <vt:lpstr>AGOSTO!Print_Titles</vt:lpstr>
      <vt:lpstr>DICIEMBRE!Print_Titles</vt:lpstr>
      <vt:lpstr>ENERO!Print_Titles</vt:lpstr>
      <vt:lpstr>FEBRERO!Print_Titles</vt:lpstr>
      <vt:lpstr>JULIO!Print_Titles</vt:lpstr>
      <vt:lpstr>JUNIO!Print_Titles</vt:lpstr>
      <vt:lpstr>MARZO!Print_Titles</vt:lpstr>
      <vt:lpstr>MAYO!Print_Titles</vt:lpstr>
      <vt:lpstr>NOVIEMBRE!Print_Titles</vt:lpstr>
      <vt:lpstr>OCTUBRE!Print_Titles</vt:lpstr>
      <vt:lpstr>SEPTIEMBRE!Print_Titles</vt:lpstr>
      <vt:lpstr>Recaudos_abr</vt:lpstr>
      <vt:lpstr>Recaudos_ago</vt:lpstr>
      <vt:lpstr>Recaudos_dic</vt:lpstr>
      <vt:lpstr>Recaudos_ene</vt:lpstr>
      <vt:lpstr>Recaudos_feb</vt:lpstr>
      <vt:lpstr>Recaudos_jul</vt:lpstr>
      <vt:lpstr>Recaudos_jun</vt:lpstr>
      <vt:lpstr>Recaudos_mar</vt:lpstr>
      <vt:lpstr>Recaudos_may</vt:lpstr>
      <vt:lpstr>Recaudos_nov</vt:lpstr>
      <vt:lpstr>Recaudos_oct</vt:lpstr>
      <vt:lpstr>Recaudos_sep</vt:lpstr>
      <vt:lpstr>Reconocimiento_dispon_inicial_ene</vt:lpstr>
      <vt:lpstr>Reconocimiento_dispon_inicial_feb</vt:lpstr>
      <vt:lpstr>Reconocimiento_dispon_inicial_mar</vt:lpstr>
      <vt:lpstr>Reconocimientos_abr</vt:lpstr>
      <vt:lpstr>Reconocimientos_ago</vt:lpstr>
      <vt:lpstr>Reconocimientos_dic</vt:lpstr>
      <vt:lpstr>Reconocimientos_ene</vt:lpstr>
      <vt:lpstr>Reconocimientos_feb</vt:lpstr>
      <vt:lpstr>Reconocimientos_jul</vt:lpstr>
      <vt:lpstr>Reconocimientos_jun</vt:lpstr>
      <vt:lpstr>Reconocimientos_mar</vt:lpstr>
      <vt:lpstr>Reconocimientos_may</vt:lpstr>
      <vt:lpstr>Reconocimientos_nov</vt:lpstr>
      <vt:lpstr>Reconocimientos_oct</vt:lpstr>
      <vt:lpstr>Reconocimientos_sep</vt:lpstr>
    </vt:vector>
  </TitlesOfParts>
  <Company>DSSA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SX2000;MARIA EUGENIA ZAPATA MARIN</dc:creator>
  <cp:lastModifiedBy>Luffi</cp:lastModifiedBy>
  <cp:lastPrinted>2016-10-10T11:44:41Z</cp:lastPrinted>
  <dcterms:created xsi:type="dcterms:W3CDTF">2009-01-29T18:34:20Z</dcterms:created>
  <dcterms:modified xsi:type="dcterms:W3CDTF">2019-01-30T19:07:20Z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65ab310f-13d8-47ef-8d6a-eb02adccb602</vt:lpwstr>
  </property>
</Properties>
</file>